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ersonal\tmp\PEBA\"/>
    </mc:Choice>
  </mc:AlternateContent>
  <bookViews>
    <workbookView xWindow="840" yWindow="990" windowWidth="13500" windowHeight="7470" activeTab="3"/>
  </bookViews>
  <sheets>
    <sheet name="BvP" sheetId="11" r:id="rId1"/>
    <sheet name="Bat" sheetId="2" r:id="rId2"/>
    <sheet name="Pit" sheetId="1" r:id="rId3"/>
    <sheet name="Draft List" sheetId="3" r:id="rId4"/>
    <sheet name="Results" sheetId="7" r:id="rId5"/>
    <sheet name="AMA" sheetId="8" r:id="rId6"/>
    <sheet name="COND" sheetId="4" r:id="rId7"/>
    <sheet name="draft_listing_batters_stats" sheetId="5" r:id="rId8"/>
    <sheet name="draft_listing_pitchers_stats" sheetId="6" r:id="rId9"/>
  </sheets>
  <definedNames>
    <definedName name="_xlnm._FilterDatabase" localSheetId="5" hidden="1">AMA!$A$4:$AE$20</definedName>
    <definedName name="_xlnm._FilterDatabase" localSheetId="1" hidden="1">Bat!$A$4:$AZ$407</definedName>
    <definedName name="_xlnm._FilterDatabase" localSheetId="3" hidden="1">'Draft List'!$A$4:$AC$104</definedName>
    <definedName name="_xlnm._FilterDatabase" localSheetId="7" hidden="1">draft_listing_batters_stats!$A$1:$AD$404</definedName>
    <definedName name="_xlnm._FilterDatabase" localSheetId="8" hidden="1">draft_listing_pitchers_stats!$A$1:$AC$520</definedName>
    <definedName name="_xlnm._FilterDatabase" localSheetId="2" hidden="1">Pit!$A$4:$BK$523</definedName>
  </definedNames>
  <calcPr calcId="152511"/>
</workbook>
</file>

<file path=xl/calcChain.xml><?xml version="1.0" encoding="utf-8"?>
<calcChain xmlns="http://schemas.openxmlformats.org/spreadsheetml/2006/main">
  <c r="B6" i="3" l="1"/>
  <c r="C6" i="3"/>
  <c r="AC6" i="3"/>
  <c r="B7" i="3"/>
  <c r="C7" i="3"/>
  <c r="AC7" i="3"/>
  <c r="B8" i="3"/>
  <c r="C8" i="3"/>
  <c r="AC8" i="3"/>
  <c r="B11" i="3"/>
  <c r="C11" i="3"/>
  <c r="AC11" i="3"/>
  <c r="B12" i="3"/>
  <c r="C12" i="3"/>
  <c r="AC12" i="3"/>
  <c r="B16" i="3"/>
  <c r="C16" i="3"/>
  <c r="AC16" i="3"/>
  <c r="B21" i="3"/>
  <c r="C21" i="3"/>
  <c r="AC21" i="3"/>
  <c r="B23" i="3"/>
  <c r="C23" i="3"/>
  <c r="AC23" i="3"/>
  <c r="B24" i="3"/>
  <c r="C24" i="3"/>
  <c r="AC24" i="3"/>
  <c r="B31" i="3"/>
  <c r="C31" i="3"/>
  <c r="AC31" i="3"/>
  <c r="B33" i="3"/>
  <c r="C33" i="3"/>
  <c r="AC33" i="3"/>
  <c r="B34" i="3"/>
  <c r="C34" i="3"/>
  <c r="AC34" i="3"/>
  <c r="B37" i="3"/>
  <c r="C37" i="3"/>
  <c r="AC37" i="3"/>
  <c r="B38" i="3"/>
  <c r="C38" i="3"/>
  <c r="AC38" i="3"/>
  <c r="B39" i="3"/>
  <c r="C39" i="3"/>
  <c r="AC39" i="3"/>
  <c r="B43" i="3"/>
  <c r="C43" i="3"/>
  <c r="AC43" i="3"/>
  <c r="B44" i="3"/>
  <c r="C44" i="3"/>
  <c r="AC44" i="3"/>
  <c r="B45" i="3"/>
  <c r="C45" i="3"/>
  <c r="AC45" i="3"/>
  <c r="B46" i="3"/>
  <c r="C46" i="3"/>
  <c r="AC46" i="3"/>
  <c r="B47" i="3"/>
  <c r="C47" i="3"/>
  <c r="AC47" i="3"/>
  <c r="B53" i="3"/>
  <c r="C53" i="3"/>
  <c r="AC53" i="3"/>
  <c r="B57" i="3"/>
  <c r="C57" i="3"/>
  <c r="AC57" i="3"/>
  <c r="B58" i="3"/>
  <c r="C58" i="3"/>
  <c r="AC58" i="3"/>
  <c r="B62" i="3"/>
  <c r="C62" i="3"/>
  <c r="AC62" i="3"/>
  <c r="B69" i="3"/>
  <c r="C69" i="3"/>
  <c r="AC69" i="3"/>
  <c r="B71" i="3"/>
  <c r="C71" i="3"/>
  <c r="AC71" i="3"/>
  <c r="B72" i="3"/>
  <c r="C72" i="3"/>
  <c r="AC72" i="3"/>
  <c r="B73" i="3"/>
  <c r="C73" i="3"/>
  <c r="AC73" i="3"/>
  <c r="B75" i="3"/>
  <c r="C75" i="3"/>
  <c r="AC75" i="3"/>
  <c r="B84" i="3"/>
  <c r="C84" i="3"/>
  <c r="AC84" i="3"/>
  <c r="B85" i="3"/>
  <c r="C85" i="3"/>
  <c r="AC85" i="3"/>
  <c r="B88" i="3"/>
  <c r="C88" i="3"/>
  <c r="AC88" i="3"/>
  <c r="B92" i="3"/>
  <c r="C92" i="3"/>
  <c r="AC92" i="3"/>
  <c r="B95" i="3"/>
  <c r="C95" i="3"/>
  <c r="AC95" i="3"/>
  <c r="B98" i="3"/>
  <c r="C98" i="3"/>
  <c r="AC98" i="3"/>
  <c r="B106" i="3"/>
  <c r="C106" i="3"/>
  <c r="AC106" i="3"/>
  <c r="B116" i="3"/>
  <c r="C116" i="3"/>
  <c r="AC116" i="3"/>
  <c r="B119" i="3"/>
  <c r="C119" i="3"/>
  <c r="AC119" i="3"/>
  <c r="B122" i="3"/>
  <c r="C122" i="3"/>
  <c r="AC122" i="3"/>
  <c r="B127" i="3"/>
  <c r="C127" i="3"/>
  <c r="AC127" i="3"/>
  <c r="B132" i="3"/>
  <c r="C132" i="3"/>
  <c r="AC132" i="3"/>
  <c r="B133" i="3"/>
  <c r="C133" i="3"/>
  <c r="AC133" i="3"/>
  <c r="B135" i="3"/>
  <c r="C135" i="3"/>
  <c r="AC135" i="3"/>
  <c r="B139" i="3"/>
  <c r="C139" i="3"/>
  <c r="AC139" i="3"/>
  <c r="B146" i="3"/>
  <c r="C146" i="3"/>
  <c r="AC146" i="3"/>
  <c r="B153" i="3"/>
  <c r="C153" i="3"/>
  <c r="AC153" i="3"/>
  <c r="B154" i="3"/>
  <c r="C154" i="3"/>
  <c r="AC154" i="3"/>
  <c r="B178" i="3"/>
  <c r="C178" i="3"/>
  <c r="AC178" i="3"/>
  <c r="B179" i="3"/>
  <c r="C179" i="3"/>
  <c r="AC179" i="3"/>
  <c r="B182" i="3"/>
  <c r="C182" i="3"/>
  <c r="AC182" i="3"/>
  <c r="B184" i="3"/>
  <c r="C184" i="3"/>
  <c r="AC184" i="3"/>
  <c r="B187" i="3"/>
  <c r="C187" i="3"/>
  <c r="AC187" i="3"/>
  <c r="B188" i="3"/>
  <c r="C188" i="3"/>
  <c r="AC188" i="3"/>
  <c r="B191" i="3"/>
  <c r="C191" i="3"/>
  <c r="AC191" i="3"/>
  <c r="B195" i="3"/>
  <c r="C195" i="3"/>
  <c r="AC195" i="3"/>
  <c r="B200" i="3"/>
  <c r="C200" i="3"/>
  <c r="AC200" i="3"/>
  <c r="B202" i="3"/>
  <c r="C202" i="3"/>
  <c r="AC202" i="3"/>
  <c r="B208" i="3"/>
  <c r="C208" i="3"/>
  <c r="AC208" i="3"/>
  <c r="B214" i="3"/>
  <c r="C214" i="3"/>
  <c r="AC214" i="3"/>
  <c r="B216" i="3"/>
  <c r="C216" i="3"/>
  <c r="AC216" i="3"/>
  <c r="B219" i="3"/>
  <c r="C219" i="3"/>
  <c r="AC219" i="3"/>
  <c r="B224" i="3"/>
  <c r="C224" i="3"/>
  <c r="AC224" i="3"/>
  <c r="B226" i="3"/>
  <c r="C226" i="3"/>
  <c r="AC226" i="3"/>
  <c r="B227" i="3"/>
  <c r="C227" i="3"/>
  <c r="AC227" i="3"/>
  <c r="B231" i="3"/>
  <c r="C231" i="3"/>
  <c r="AC231" i="3"/>
  <c r="B232" i="3"/>
  <c r="C232" i="3"/>
  <c r="AC232" i="3"/>
  <c r="B237" i="3"/>
  <c r="C237" i="3"/>
  <c r="AC237" i="3"/>
  <c r="B246" i="3"/>
  <c r="C246" i="3"/>
  <c r="AC246" i="3"/>
  <c r="B256" i="3"/>
  <c r="C256" i="3"/>
  <c r="AC256" i="3"/>
  <c r="B261" i="3"/>
  <c r="C261" i="3"/>
  <c r="AC261" i="3"/>
  <c r="B263" i="3"/>
  <c r="C263" i="3"/>
  <c r="AC263" i="3"/>
  <c r="B264" i="3"/>
  <c r="C264" i="3"/>
  <c r="AC264" i="3"/>
  <c r="B266" i="3"/>
  <c r="C266" i="3"/>
  <c r="AC266" i="3"/>
  <c r="B270" i="3"/>
  <c r="C270" i="3"/>
  <c r="AC270" i="3"/>
  <c r="B281" i="3"/>
  <c r="C281" i="3"/>
  <c r="AC281" i="3"/>
  <c r="B284" i="3"/>
  <c r="C284" i="3"/>
  <c r="AC284" i="3"/>
  <c r="B293" i="3"/>
  <c r="C293" i="3"/>
  <c r="AC293" i="3"/>
  <c r="B308" i="3"/>
  <c r="C308" i="3"/>
  <c r="AC308" i="3"/>
  <c r="B332" i="3"/>
  <c r="C332" i="3"/>
  <c r="AC332" i="3"/>
  <c r="B333" i="3"/>
  <c r="C333" i="3"/>
  <c r="AC333" i="3"/>
  <c r="B336" i="3"/>
  <c r="C336" i="3"/>
  <c r="AC336" i="3"/>
  <c r="B340" i="3"/>
  <c r="C340" i="3"/>
  <c r="AC340" i="3"/>
  <c r="B341" i="3"/>
  <c r="C341" i="3"/>
  <c r="AC341" i="3"/>
  <c r="B342" i="3"/>
  <c r="C342" i="3"/>
  <c r="AC342" i="3"/>
  <c r="B344" i="3"/>
  <c r="C344" i="3"/>
  <c r="AC344" i="3"/>
  <c r="B345" i="3"/>
  <c r="C345" i="3"/>
  <c r="AC345" i="3"/>
  <c r="B348" i="3"/>
  <c r="C348" i="3"/>
  <c r="AC348" i="3"/>
  <c r="B349" i="3"/>
  <c r="C349" i="3"/>
  <c r="AC349" i="3"/>
  <c r="B350" i="3"/>
  <c r="C350" i="3"/>
  <c r="AC350" i="3"/>
  <c r="B351" i="3"/>
  <c r="C351" i="3"/>
  <c r="AC351" i="3"/>
  <c r="B352" i="3"/>
  <c r="C352" i="3"/>
  <c r="AC352" i="3"/>
  <c r="B353" i="3"/>
  <c r="C353" i="3"/>
  <c r="AC353" i="3"/>
  <c r="B355" i="3"/>
  <c r="C355" i="3"/>
  <c r="AC355" i="3"/>
  <c r="B356" i="3"/>
  <c r="C356" i="3"/>
  <c r="AC356" i="3"/>
  <c r="B360" i="3"/>
  <c r="C360" i="3"/>
  <c r="AC360" i="3"/>
  <c r="B361" i="3"/>
  <c r="C361" i="3"/>
  <c r="AC361" i="3"/>
  <c r="B362" i="3"/>
  <c r="C362" i="3"/>
  <c r="AC362" i="3"/>
  <c r="B366" i="3"/>
  <c r="C366" i="3"/>
  <c r="AC366" i="3"/>
  <c r="B371" i="3"/>
  <c r="C371" i="3"/>
  <c r="AC371" i="3"/>
  <c r="B372" i="3"/>
  <c r="C372" i="3"/>
  <c r="AC372" i="3"/>
  <c r="B373" i="3"/>
  <c r="C373" i="3"/>
  <c r="AC373" i="3"/>
  <c r="B376" i="3"/>
  <c r="C376" i="3"/>
  <c r="AC376" i="3"/>
  <c r="B378" i="3"/>
  <c r="C378" i="3"/>
  <c r="AC378" i="3"/>
  <c r="B379" i="3"/>
  <c r="C379" i="3"/>
  <c r="AC379" i="3"/>
  <c r="B386" i="3"/>
  <c r="C386" i="3"/>
  <c r="AC386" i="3"/>
  <c r="B387" i="3"/>
  <c r="C387" i="3"/>
  <c r="AC387" i="3"/>
  <c r="B392" i="3"/>
  <c r="C392" i="3"/>
  <c r="AC392" i="3"/>
  <c r="B393" i="3"/>
  <c r="C393" i="3"/>
  <c r="AC393" i="3"/>
  <c r="B394" i="3"/>
  <c r="C394" i="3"/>
  <c r="AC394" i="3"/>
  <c r="B397" i="3"/>
  <c r="C397" i="3"/>
  <c r="AC397" i="3"/>
  <c r="B400" i="3"/>
  <c r="C400" i="3"/>
  <c r="AC400" i="3"/>
  <c r="B403" i="3"/>
  <c r="C403" i="3"/>
  <c r="AC403" i="3"/>
  <c r="B404" i="3"/>
  <c r="C404" i="3"/>
  <c r="AC404" i="3"/>
  <c r="B405" i="3"/>
  <c r="C405" i="3"/>
  <c r="AC405" i="3"/>
  <c r="B408" i="3"/>
  <c r="C408" i="3"/>
  <c r="AC408" i="3"/>
  <c r="B415" i="3"/>
  <c r="C415" i="3"/>
  <c r="AC415" i="3"/>
  <c r="B423" i="3"/>
  <c r="C423" i="3"/>
  <c r="AC423" i="3"/>
  <c r="B425" i="3"/>
  <c r="C425" i="3"/>
  <c r="AC425" i="3"/>
  <c r="B428" i="3"/>
  <c r="C428" i="3"/>
  <c r="AC428" i="3"/>
  <c r="B433" i="3"/>
  <c r="C433" i="3"/>
  <c r="AC433" i="3"/>
  <c r="B436" i="3"/>
  <c r="C436" i="3"/>
  <c r="AC436" i="3"/>
  <c r="B440" i="3"/>
  <c r="C440" i="3"/>
  <c r="AC440" i="3"/>
  <c r="B445" i="3"/>
  <c r="C445" i="3"/>
  <c r="AC445" i="3"/>
  <c r="B449" i="3"/>
  <c r="C449" i="3"/>
  <c r="AC449" i="3"/>
  <c r="B451" i="3"/>
  <c r="C451" i="3"/>
  <c r="AC451" i="3"/>
  <c r="B457" i="3"/>
  <c r="C457" i="3"/>
  <c r="AC457" i="3"/>
  <c r="B462" i="3"/>
  <c r="C462" i="3"/>
  <c r="AC462" i="3"/>
  <c r="B467" i="3"/>
  <c r="C467" i="3"/>
  <c r="AC467" i="3"/>
  <c r="B472" i="3"/>
  <c r="C472" i="3"/>
  <c r="AC472" i="3"/>
  <c r="B473" i="3"/>
  <c r="C473" i="3"/>
  <c r="AC473" i="3"/>
  <c r="B474" i="3"/>
  <c r="C474" i="3"/>
  <c r="AC474" i="3"/>
  <c r="B477" i="3"/>
  <c r="C477" i="3"/>
  <c r="AC477" i="3"/>
  <c r="B479" i="3"/>
  <c r="C479" i="3"/>
  <c r="AC479" i="3"/>
  <c r="B488" i="3"/>
  <c r="C488" i="3"/>
  <c r="AC488" i="3"/>
  <c r="B489" i="3"/>
  <c r="C489" i="3"/>
  <c r="AC489" i="3"/>
  <c r="B491" i="3"/>
  <c r="C491" i="3"/>
  <c r="AC491" i="3"/>
  <c r="B494" i="3"/>
  <c r="C494" i="3"/>
  <c r="AC494" i="3"/>
  <c r="B502" i="3"/>
  <c r="C502" i="3"/>
  <c r="AC502" i="3"/>
  <c r="B503" i="3"/>
  <c r="C503" i="3"/>
  <c r="AC503" i="3"/>
  <c r="B505" i="3"/>
  <c r="C505" i="3"/>
  <c r="AC505" i="3"/>
  <c r="B507" i="3"/>
  <c r="C507" i="3"/>
  <c r="AC507" i="3"/>
  <c r="B510" i="3"/>
  <c r="C510" i="3"/>
  <c r="AC510" i="3"/>
  <c r="B512" i="3"/>
  <c r="C512" i="3"/>
  <c r="AC512" i="3"/>
  <c r="B513" i="3"/>
  <c r="C513" i="3"/>
  <c r="AC513" i="3"/>
  <c r="B516" i="3"/>
  <c r="C516" i="3"/>
  <c r="AC516" i="3"/>
  <c r="B520" i="3"/>
  <c r="C520" i="3"/>
  <c r="AC520" i="3"/>
  <c r="B524" i="3"/>
  <c r="C524" i="3"/>
  <c r="AC524" i="3"/>
  <c r="B529" i="3"/>
  <c r="C529" i="3"/>
  <c r="AC529" i="3"/>
  <c r="B537" i="3"/>
  <c r="C537" i="3"/>
  <c r="AC537" i="3"/>
  <c r="B538" i="3"/>
  <c r="C538" i="3"/>
  <c r="AC538" i="3"/>
  <c r="B539" i="3"/>
  <c r="C539" i="3"/>
  <c r="AC539" i="3"/>
  <c r="B541" i="3"/>
  <c r="C541" i="3"/>
  <c r="AC541" i="3"/>
  <c r="B542" i="3"/>
  <c r="C542" i="3"/>
  <c r="AC542" i="3"/>
  <c r="B543" i="3"/>
  <c r="C543" i="3"/>
  <c r="AC543" i="3"/>
  <c r="B545" i="3"/>
  <c r="C545" i="3"/>
  <c r="AC545" i="3"/>
  <c r="B547" i="3"/>
  <c r="C547" i="3"/>
  <c r="AC547" i="3"/>
  <c r="B550" i="3"/>
  <c r="C550" i="3"/>
  <c r="AC550" i="3"/>
  <c r="B552" i="3"/>
  <c r="C552" i="3"/>
  <c r="AC552" i="3"/>
  <c r="B553" i="3"/>
  <c r="C553" i="3"/>
  <c r="AC553" i="3"/>
  <c r="B557" i="3"/>
  <c r="C557" i="3"/>
  <c r="AC557" i="3"/>
  <c r="B561" i="3"/>
  <c r="C561" i="3"/>
  <c r="AC561" i="3"/>
  <c r="B569" i="3"/>
  <c r="C569" i="3"/>
  <c r="AC569" i="3"/>
  <c r="B574" i="3"/>
  <c r="C574" i="3"/>
  <c r="AC574" i="3"/>
  <c r="B577" i="3"/>
  <c r="C577" i="3"/>
  <c r="AC577" i="3"/>
  <c r="B578" i="3"/>
  <c r="C578" i="3"/>
  <c r="AC578" i="3"/>
  <c r="B580" i="3"/>
  <c r="C580" i="3"/>
  <c r="AC580" i="3"/>
  <c r="B583" i="3"/>
  <c r="C583" i="3"/>
  <c r="AC583" i="3"/>
  <c r="B588" i="3"/>
  <c r="C588" i="3"/>
  <c r="AC588" i="3"/>
  <c r="B589" i="3"/>
  <c r="C589" i="3"/>
  <c r="AC589" i="3"/>
  <c r="B590" i="3"/>
  <c r="C590" i="3"/>
  <c r="AC590" i="3"/>
  <c r="B591" i="3"/>
  <c r="C591" i="3"/>
  <c r="AC591" i="3"/>
  <c r="B594" i="3"/>
  <c r="C594" i="3"/>
  <c r="AC594" i="3"/>
  <c r="B596" i="3"/>
  <c r="C596" i="3"/>
  <c r="AC596" i="3"/>
  <c r="B597" i="3"/>
  <c r="C597" i="3"/>
  <c r="AC597" i="3"/>
  <c r="B599" i="3"/>
  <c r="C599" i="3"/>
  <c r="AC599" i="3"/>
  <c r="B602" i="3"/>
  <c r="C602" i="3"/>
  <c r="AC602" i="3"/>
  <c r="B603" i="3"/>
  <c r="C603" i="3"/>
  <c r="AC603" i="3"/>
  <c r="B605" i="3"/>
  <c r="C605" i="3"/>
  <c r="AC605" i="3"/>
  <c r="B607" i="3"/>
  <c r="C607" i="3"/>
  <c r="AC607" i="3"/>
  <c r="B608" i="3"/>
  <c r="C608" i="3"/>
  <c r="AC608" i="3"/>
  <c r="B612" i="3"/>
  <c r="C612" i="3"/>
  <c r="AC612" i="3"/>
  <c r="B617" i="3"/>
  <c r="C617" i="3"/>
  <c r="AC617" i="3"/>
  <c r="B622" i="3"/>
  <c r="C622" i="3"/>
  <c r="AC622" i="3"/>
  <c r="B624" i="3"/>
  <c r="C624" i="3"/>
  <c r="AC624" i="3"/>
  <c r="B632" i="3"/>
  <c r="C632" i="3"/>
  <c r="AC632" i="3"/>
  <c r="B638" i="3"/>
  <c r="C638" i="3"/>
  <c r="AC638" i="3"/>
  <c r="B642" i="3"/>
  <c r="C642" i="3"/>
  <c r="AC642" i="3"/>
  <c r="B645" i="3"/>
  <c r="C645" i="3"/>
  <c r="AC645" i="3"/>
  <c r="B647" i="3"/>
  <c r="C647" i="3"/>
  <c r="AC647" i="3"/>
  <c r="B649" i="3"/>
  <c r="C649" i="3"/>
  <c r="AC649" i="3"/>
  <c r="B650" i="3"/>
  <c r="C650" i="3"/>
  <c r="AC650" i="3"/>
  <c r="B651" i="3"/>
  <c r="C651" i="3"/>
  <c r="AC651" i="3"/>
  <c r="B652" i="3"/>
  <c r="C652" i="3"/>
  <c r="AC652" i="3"/>
  <c r="B653" i="3"/>
  <c r="C653" i="3"/>
  <c r="AC653" i="3"/>
  <c r="B655" i="3"/>
  <c r="C655" i="3"/>
  <c r="AC655" i="3"/>
  <c r="B661" i="3"/>
  <c r="C661" i="3"/>
  <c r="AC661" i="3"/>
  <c r="B662" i="3"/>
  <c r="C662" i="3"/>
  <c r="AC662" i="3"/>
  <c r="B663" i="3"/>
  <c r="C663" i="3"/>
  <c r="AC663" i="3"/>
  <c r="B668" i="3"/>
  <c r="C668" i="3"/>
  <c r="AC668" i="3"/>
  <c r="B670" i="3"/>
  <c r="C670" i="3"/>
  <c r="AC670" i="3"/>
  <c r="B671" i="3"/>
  <c r="C671" i="3"/>
  <c r="AC671" i="3"/>
  <c r="B675" i="3"/>
  <c r="C675" i="3"/>
  <c r="AC675" i="3"/>
  <c r="B677" i="3"/>
  <c r="C677" i="3"/>
  <c r="AC677" i="3"/>
  <c r="B678" i="3"/>
  <c r="C678" i="3"/>
  <c r="AC678" i="3"/>
  <c r="B679" i="3"/>
  <c r="C679" i="3"/>
  <c r="AC679" i="3"/>
  <c r="B681" i="3"/>
  <c r="C681" i="3"/>
  <c r="AC681" i="3"/>
  <c r="B565" i="3"/>
  <c r="C565" i="3"/>
  <c r="AC565" i="3"/>
  <c r="B684" i="3"/>
  <c r="C684" i="3"/>
  <c r="AC684" i="3"/>
  <c r="B685" i="3"/>
  <c r="C685" i="3"/>
  <c r="AC685" i="3"/>
  <c r="B686" i="3"/>
  <c r="C686" i="3"/>
  <c r="AC686" i="3"/>
  <c r="B690" i="3"/>
  <c r="C690" i="3"/>
  <c r="AC690" i="3"/>
  <c r="B691" i="3"/>
  <c r="C691" i="3"/>
  <c r="AC691" i="3"/>
  <c r="B692" i="3"/>
  <c r="C692" i="3"/>
  <c r="AC692" i="3"/>
  <c r="B696" i="3"/>
  <c r="C696" i="3"/>
  <c r="AC696" i="3"/>
  <c r="B697" i="3"/>
  <c r="C697" i="3"/>
  <c r="AC697" i="3"/>
  <c r="B699" i="3"/>
  <c r="C699" i="3"/>
  <c r="AC699" i="3"/>
  <c r="B700" i="3"/>
  <c r="C700" i="3"/>
  <c r="AC700" i="3"/>
  <c r="B703" i="3"/>
  <c r="C703" i="3"/>
  <c r="AC703" i="3"/>
  <c r="B710" i="3"/>
  <c r="C710" i="3"/>
  <c r="AC710" i="3"/>
  <c r="B711" i="3"/>
  <c r="C711" i="3"/>
  <c r="AC711" i="3"/>
  <c r="B715" i="3"/>
  <c r="C715" i="3"/>
  <c r="AC715" i="3"/>
  <c r="B717" i="3"/>
  <c r="C717" i="3"/>
  <c r="AC717" i="3"/>
  <c r="B719" i="3"/>
  <c r="C719" i="3"/>
  <c r="AC719" i="3"/>
  <c r="B721" i="3"/>
  <c r="C721" i="3"/>
  <c r="AC721" i="3"/>
  <c r="B722" i="3"/>
  <c r="C722" i="3"/>
  <c r="AC722" i="3"/>
  <c r="B730" i="3"/>
  <c r="C730" i="3"/>
  <c r="AC730" i="3"/>
  <c r="B733" i="3"/>
  <c r="C733" i="3"/>
  <c r="AC733" i="3"/>
  <c r="B735" i="3"/>
  <c r="C735" i="3"/>
  <c r="AC735" i="3"/>
  <c r="B740" i="3"/>
  <c r="C740" i="3"/>
  <c r="AC740" i="3"/>
  <c r="B741" i="3"/>
  <c r="C741" i="3"/>
  <c r="AC741" i="3"/>
  <c r="B753" i="3"/>
  <c r="C753" i="3"/>
  <c r="AC753" i="3"/>
  <c r="B755" i="3"/>
  <c r="C755" i="3"/>
  <c r="AC755" i="3"/>
  <c r="B759" i="3"/>
  <c r="C759" i="3"/>
  <c r="AC759" i="3"/>
  <c r="B761" i="3"/>
  <c r="C761" i="3"/>
  <c r="AC761" i="3"/>
  <c r="B764" i="3"/>
  <c r="C764" i="3"/>
  <c r="AC764" i="3"/>
  <c r="B765" i="3"/>
  <c r="C765" i="3"/>
  <c r="AC765" i="3"/>
  <c r="B766" i="3"/>
  <c r="C766" i="3"/>
  <c r="AC766" i="3"/>
  <c r="B769" i="3"/>
  <c r="C769" i="3"/>
  <c r="AC769" i="3"/>
  <c r="B775" i="3"/>
  <c r="C775" i="3"/>
  <c r="AC775" i="3"/>
  <c r="B780" i="3"/>
  <c r="C780" i="3"/>
  <c r="AC780" i="3"/>
  <c r="B784" i="3"/>
  <c r="C784" i="3"/>
  <c r="AC784" i="3"/>
  <c r="B791" i="3"/>
  <c r="C791" i="3"/>
  <c r="AC791" i="3"/>
  <c r="B793" i="3"/>
  <c r="C793" i="3"/>
  <c r="AC793" i="3"/>
  <c r="B794" i="3"/>
  <c r="C794" i="3"/>
  <c r="AC794" i="3"/>
  <c r="B799" i="3"/>
  <c r="C799" i="3"/>
  <c r="AC799" i="3"/>
  <c r="B802" i="3"/>
  <c r="C802" i="3"/>
  <c r="AC802" i="3"/>
  <c r="B812" i="3"/>
  <c r="C812" i="3"/>
  <c r="AC812" i="3"/>
  <c r="B813" i="3"/>
  <c r="C813" i="3"/>
  <c r="AC813" i="3"/>
  <c r="B814" i="3"/>
  <c r="C814" i="3"/>
  <c r="AC814" i="3"/>
  <c r="B822" i="3"/>
  <c r="C822" i="3"/>
  <c r="AC822" i="3"/>
  <c r="B823" i="3"/>
  <c r="C823" i="3"/>
  <c r="AC823" i="3"/>
  <c r="B826" i="3"/>
  <c r="C826" i="3"/>
  <c r="AC826" i="3"/>
  <c r="B830" i="3"/>
  <c r="C830" i="3"/>
  <c r="AC830" i="3"/>
  <c r="B832" i="3"/>
  <c r="C832" i="3"/>
  <c r="AC832" i="3"/>
  <c r="B847" i="3"/>
  <c r="C847" i="3"/>
  <c r="AC847" i="3"/>
  <c r="B849" i="3"/>
  <c r="C849" i="3"/>
  <c r="AC849" i="3"/>
  <c r="B852" i="3"/>
  <c r="C852" i="3"/>
  <c r="AC852" i="3"/>
  <c r="B853" i="3"/>
  <c r="C853" i="3"/>
  <c r="AC853" i="3"/>
  <c r="B859" i="3"/>
  <c r="C859" i="3"/>
  <c r="AC859" i="3"/>
  <c r="B245" i="3"/>
  <c r="C245" i="3"/>
  <c r="AC245" i="3"/>
  <c r="B862" i="3"/>
  <c r="C862" i="3"/>
  <c r="AC862" i="3"/>
  <c r="B868" i="3"/>
  <c r="C868" i="3"/>
  <c r="AC868" i="3"/>
  <c r="B872" i="3"/>
  <c r="C872" i="3"/>
  <c r="AC872" i="3"/>
  <c r="B875" i="3"/>
  <c r="C875" i="3"/>
  <c r="AC875" i="3"/>
  <c r="B885" i="3"/>
  <c r="C885" i="3"/>
  <c r="AC885" i="3"/>
  <c r="B891" i="3"/>
  <c r="C891" i="3"/>
  <c r="AC891" i="3"/>
  <c r="B893" i="3"/>
  <c r="C893" i="3"/>
  <c r="AC893" i="3"/>
  <c r="B894" i="3"/>
  <c r="C894" i="3"/>
  <c r="AC894" i="3"/>
  <c r="B896" i="3"/>
  <c r="C896" i="3"/>
  <c r="AC896" i="3"/>
  <c r="B908" i="3"/>
  <c r="C908" i="3"/>
  <c r="AC908" i="3"/>
  <c r="B909" i="3"/>
  <c r="C909" i="3"/>
  <c r="AC909" i="3"/>
  <c r="B914" i="3"/>
  <c r="C914" i="3"/>
  <c r="AC914" i="3"/>
  <c r="B919" i="3"/>
  <c r="C919" i="3"/>
  <c r="AC919" i="3"/>
  <c r="B924" i="3"/>
  <c r="C924" i="3"/>
  <c r="AC924" i="3"/>
  <c r="B9" i="3"/>
  <c r="C9" i="3"/>
  <c r="AC9" i="3"/>
  <c r="B14" i="3"/>
  <c r="C14" i="3"/>
  <c r="AC14" i="3"/>
  <c r="B18" i="3"/>
  <c r="C18" i="3"/>
  <c r="AC18" i="3"/>
  <c r="B19" i="3"/>
  <c r="C19" i="3"/>
  <c r="AC19" i="3"/>
  <c r="B20" i="3"/>
  <c r="C20" i="3"/>
  <c r="AC20" i="3"/>
  <c r="B22" i="3"/>
  <c r="C22" i="3"/>
  <c r="AC22" i="3"/>
  <c r="B35" i="3"/>
  <c r="C35" i="3"/>
  <c r="AC35" i="3"/>
  <c r="B41" i="3"/>
  <c r="C41" i="3"/>
  <c r="AC41" i="3"/>
  <c r="B42" i="3"/>
  <c r="C42" i="3"/>
  <c r="AC42" i="3"/>
  <c r="B50" i="3"/>
  <c r="C50" i="3"/>
  <c r="AC50" i="3"/>
  <c r="B51" i="3"/>
  <c r="C51" i="3"/>
  <c r="AC51" i="3"/>
  <c r="B55" i="3"/>
  <c r="C55" i="3"/>
  <c r="AC55" i="3"/>
  <c r="B59" i="3"/>
  <c r="C59" i="3"/>
  <c r="AC59" i="3"/>
  <c r="B61" i="3"/>
  <c r="C61" i="3"/>
  <c r="AC61" i="3"/>
  <c r="B65" i="3"/>
  <c r="C65" i="3"/>
  <c r="AC65" i="3"/>
  <c r="B66" i="3"/>
  <c r="C66" i="3"/>
  <c r="AC66" i="3"/>
  <c r="B74" i="3"/>
  <c r="C74" i="3"/>
  <c r="AC74" i="3"/>
  <c r="B82" i="3"/>
  <c r="C82" i="3"/>
  <c r="AC82" i="3"/>
  <c r="B83" i="3"/>
  <c r="C83" i="3"/>
  <c r="AC83" i="3"/>
  <c r="B87" i="3"/>
  <c r="C87" i="3"/>
  <c r="AC87" i="3"/>
  <c r="B89" i="3"/>
  <c r="C89" i="3"/>
  <c r="AC89" i="3"/>
  <c r="B93" i="3"/>
  <c r="C93" i="3"/>
  <c r="AC93" i="3"/>
  <c r="B94" i="3"/>
  <c r="C94" i="3"/>
  <c r="AC94" i="3"/>
  <c r="B100" i="3"/>
  <c r="C100" i="3"/>
  <c r="AC100" i="3"/>
  <c r="B104" i="3"/>
  <c r="C104" i="3"/>
  <c r="AC104" i="3"/>
  <c r="B109" i="3"/>
  <c r="C109" i="3"/>
  <c r="AC109" i="3"/>
  <c r="B112" i="3"/>
  <c r="C112" i="3"/>
  <c r="AC112" i="3"/>
  <c r="B113" i="3"/>
  <c r="C113" i="3"/>
  <c r="AC113" i="3"/>
  <c r="B118" i="3"/>
  <c r="C118" i="3"/>
  <c r="AC118" i="3"/>
  <c r="B120" i="3"/>
  <c r="C120" i="3"/>
  <c r="AC120" i="3"/>
  <c r="B124" i="3"/>
  <c r="C124" i="3"/>
  <c r="AC124" i="3"/>
  <c r="B125" i="3"/>
  <c r="C125" i="3"/>
  <c r="AC125" i="3"/>
  <c r="B126" i="3"/>
  <c r="C126" i="3"/>
  <c r="AC126" i="3"/>
  <c r="B128" i="3"/>
  <c r="C128" i="3"/>
  <c r="AC128" i="3"/>
  <c r="B129" i="3"/>
  <c r="C129" i="3"/>
  <c r="AC129" i="3"/>
  <c r="B131" i="3"/>
  <c r="C131" i="3"/>
  <c r="AC131" i="3"/>
  <c r="B138" i="3"/>
  <c r="C138" i="3"/>
  <c r="AC138" i="3"/>
  <c r="B141" i="3"/>
  <c r="C141" i="3"/>
  <c r="AC141" i="3"/>
  <c r="B142" i="3"/>
  <c r="C142" i="3"/>
  <c r="AC142" i="3"/>
  <c r="B143" i="3"/>
  <c r="C143" i="3"/>
  <c r="AC143" i="3"/>
  <c r="B145" i="3"/>
  <c r="C145" i="3"/>
  <c r="AC145" i="3"/>
  <c r="B147" i="3"/>
  <c r="C147" i="3"/>
  <c r="AC147" i="3"/>
  <c r="B149" i="3"/>
  <c r="C149" i="3"/>
  <c r="AC149" i="3"/>
  <c r="B151" i="3"/>
  <c r="C151" i="3"/>
  <c r="AC151" i="3"/>
  <c r="B152" i="3"/>
  <c r="C152" i="3"/>
  <c r="AC152" i="3"/>
  <c r="B155" i="3"/>
  <c r="C155" i="3"/>
  <c r="AC155" i="3"/>
  <c r="B156" i="3"/>
  <c r="C156" i="3"/>
  <c r="AC156" i="3"/>
  <c r="B157" i="3"/>
  <c r="C157" i="3"/>
  <c r="AC157" i="3"/>
  <c r="B158" i="3"/>
  <c r="C158" i="3"/>
  <c r="AC158" i="3"/>
  <c r="B159" i="3"/>
  <c r="C159" i="3"/>
  <c r="AC159" i="3"/>
  <c r="B160" i="3"/>
  <c r="C160" i="3"/>
  <c r="AC160" i="3"/>
  <c r="B161" i="3"/>
  <c r="C161" i="3"/>
  <c r="AC161" i="3"/>
  <c r="B162" i="3"/>
  <c r="C162" i="3"/>
  <c r="AC162" i="3"/>
  <c r="B164" i="3"/>
  <c r="C164" i="3"/>
  <c r="AC164" i="3"/>
  <c r="B165" i="3"/>
  <c r="C165" i="3"/>
  <c r="AC165" i="3"/>
  <c r="B167" i="3"/>
  <c r="C167" i="3"/>
  <c r="AC167" i="3"/>
  <c r="B168" i="3"/>
  <c r="C168" i="3"/>
  <c r="AC168" i="3"/>
  <c r="B169" i="3"/>
  <c r="C169" i="3"/>
  <c r="AC169" i="3"/>
  <c r="B172" i="3"/>
  <c r="C172" i="3"/>
  <c r="AC172" i="3"/>
  <c r="B173" i="3"/>
  <c r="C173" i="3"/>
  <c r="AC173" i="3"/>
  <c r="B180" i="3"/>
  <c r="C180" i="3"/>
  <c r="AC180" i="3"/>
  <c r="B196" i="3"/>
  <c r="C196" i="3"/>
  <c r="AC196" i="3"/>
  <c r="B204" i="3"/>
  <c r="C204" i="3"/>
  <c r="AC204" i="3"/>
  <c r="B206" i="3"/>
  <c r="C206" i="3"/>
  <c r="AC206" i="3"/>
  <c r="B207" i="3"/>
  <c r="C207" i="3"/>
  <c r="AC207" i="3"/>
  <c r="B213" i="3"/>
  <c r="C213" i="3"/>
  <c r="AC213" i="3"/>
  <c r="B215" i="3"/>
  <c r="C215" i="3"/>
  <c r="AC215" i="3"/>
  <c r="B229" i="3"/>
  <c r="C229" i="3"/>
  <c r="AC229" i="3"/>
  <c r="B230" i="3"/>
  <c r="C230" i="3"/>
  <c r="AC230" i="3"/>
  <c r="B238" i="3"/>
  <c r="C238" i="3"/>
  <c r="AC238" i="3"/>
  <c r="B239" i="3"/>
  <c r="C239" i="3"/>
  <c r="AC239" i="3"/>
  <c r="B240" i="3"/>
  <c r="C240" i="3"/>
  <c r="AC240" i="3"/>
  <c r="B244" i="3"/>
  <c r="C244" i="3"/>
  <c r="AC244" i="3"/>
  <c r="B248" i="3"/>
  <c r="C248" i="3"/>
  <c r="AC248" i="3"/>
  <c r="B249" i="3"/>
  <c r="C249" i="3"/>
  <c r="AC249" i="3"/>
  <c r="B253" i="3"/>
  <c r="C253" i="3"/>
  <c r="AC253" i="3"/>
  <c r="B255" i="3"/>
  <c r="C255" i="3"/>
  <c r="AC255" i="3"/>
  <c r="B257" i="3"/>
  <c r="C257" i="3"/>
  <c r="AC257" i="3"/>
  <c r="B258" i="3"/>
  <c r="C258" i="3"/>
  <c r="AC258" i="3"/>
  <c r="B259" i="3"/>
  <c r="C259" i="3"/>
  <c r="AC259" i="3"/>
  <c r="B272" i="3"/>
  <c r="C272" i="3"/>
  <c r="AC272" i="3"/>
  <c r="B276" i="3"/>
  <c r="C276" i="3"/>
  <c r="AC276" i="3"/>
  <c r="B277" i="3"/>
  <c r="C277" i="3"/>
  <c r="AC277" i="3"/>
  <c r="B280" i="3"/>
  <c r="C280" i="3"/>
  <c r="AC280" i="3"/>
  <c r="B282" i="3"/>
  <c r="C282" i="3"/>
  <c r="AC282" i="3"/>
  <c r="B287" i="3"/>
  <c r="C287" i="3"/>
  <c r="AC287" i="3"/>
  <c r="B290" i="3"/>
  <c r="C290" i="3"/>
  <c r="AC290" i="3"/>
  <c r="B291" i="3"/>
  <c r="C291" i="3"/>
  <c r="AC291" i="3"/>
  <c r="B294" i="3"/>
  <c r="C294" i="3"/>
  <c r="AC294" i="3"/>
  <c r="B292" i="3"/>
  <c r="C292" i="3"/>
  <c r="AC292" i="3"/>
  <c r="B304" i="3"/>
  <c r="C304" i="3"/>
  <c r="AC304" i="3"/>
  <c r="B311" i="3"/>
  <c r="C311" i="3"/>
  <c r="AC311" i="3"/>
  <c r="B315" i="3"/>
  <c r="C315" i="3"/>
  <c r="AC315" i="3"/>
  <c r="B322" i="3"/>
  <c r="C322" i="3"/>
  <c r="AC322" i="3"/>
  <c r="B323" i="3"/>
  <c r="C323" i="3"/>
  <c r="AC323" i="3"/>
  <c r="B331" i="3"/>
  <c r="C331" i="3"/>
  <c r="AC331" i="3"/>
  <c r="B335" i="3"/>
  <c r="C335" i="3"/>
  <c r="AC335" i="3"/>
  <c r="B338" i="3"/>
  <c r="C338" i="3"/>
  <c r="AC338" i="3"/>
  <c r="B347" i="3"/>
  <c r="C347" i="3"/>
  <c r="AC347" i="3"/>
  <c r="B359" i="3"/>
  <c r="C359" i="3"/>
  <c r="AC359" i="3"/>
  <c r="B367" i="3"/>
  <c r="C367" i="3"/>
  <c r="AC367" i="3"/>
  <c r="B369" i="3"/>
  <c r="C369" i="3"/>
  <c r="AC369" i="3"/>
  <c r="B377" i="3"/>
  <c r="C377" i="3"/>
  <c r="AC377" i="3"/>
  <c r="B382" i="3"/>
  <c r="C382" i="3"/>
  <c r="AC382" i="3"/>
  <c r="B389" i="3"/>
  <c r="C389" i="3"/>
  <c r="AC389" i="3"/>
  <c r="B391" i="3"/>
  <c r="C391" i="3"/>
  <c r="AC391" i="3"/>
  <c r="B395" i="3"/>
  <c r="C395" i="3"/>
  <c r="AC395" i="3"/>
  <c r="B398" i="3"/>
  <c r="C398" i="3"/>
  <c r="AC398" i="3"/>
  <c r="B402" i="3"/>
  <c r="C402" i="3"/>
  <c r="AC402" i="3"/>
  <c r="B406" i="3"/>
  <c r="C406" i="3"/>
  <c r="AC406" i="3"/>
  <c r="B410" i="3"/>
  <c r="C410" i="3"/>
  <c r="AC410" i="3"/>
  <c r="B411" i="3"/>
  <c r="C411" i="3"/>
  <c r="AC411" i="3"/>
  <c r="B412" i="3"/>
  <c r="C412" i="3"/>
  <c r="AC412" i="3"/>
  <c r="B414" i="3"/>
  <c r="C414" i="3"/>
  <c r="AC414" i="3"/>
  <c r="B417" i="3"/>
  <c r="C417" i="3"/>
  <c r="AC417" i="3"/>
  <c r="B419" i="3"/>
  <c r="C419" i="3"/>
  <c r="AC419" i="3"/>
  <c r="B420" i="3"/>
  <c r="C420" i="3"/>
  <c r="AC420" i="3"/>
  <c r="B427" i="3"/>
  <c r="C427" i="3"/>
  <c r="AC427" i="3"/>
  <c r="B429" i="3"/>
  <c r="C429" i="3"/>
  <c r="AC429" i="3"/>
  <c r="B430" i="3"/>
  <c r="C430" i="3"/>
  <c r="AC430" i="3"/>
  <c r="B435" i="3"/>
  <c r="C435" i="3"/>
  <c r="AC435" i="3"/>
  <c r="B438" i="3"/>
  <c r="C438" i="3"/>
  <c r="AC438" i="3"/>
  <c r="B439" i="3"/>
  <c r="C439" i="3"/>
  <c r="AC439" i="3"/>
  <c r="B441" i="3"/>
  <c r="C441" i="3"/>
  <c r="AC441" i="3"/>
  <c r="B693" i="3"/>
  <c r="C693" i="3"/>
  <c r="AC693" i="3"/>
  <c r="B442" i="3"/>
  <c r="C442" i="3"/>
  <c r="AC442" i="3"/>
  <c r="B444" i="3"/>
  <c r="C444" i="3"/>
  <c r="AC444" i="3"/>
  <c r="B447" i="3"/>
  <c r="C447" i="3"/>
  <c r="AC447" i="3"/>
  <c r="B450" i="3"/>
  <c r="C450" i="3"/>
  <c r="AC450" i="3"/>
  <c r="B452" i="3"/>
  <c r="C452" i="3"/>
  <c r="AC452" i="3"/>
  <c r="B454" i="3"/>
  <c r="C454" i="3"/>
  <c r="AC454" i="3"/>
  <c r="B235" i="3"/>
  <c r="C235" i="3"/>
  <c r="AC235" i="3"/>
  <c r="B456" i="3"/>
  <c r="C456" i="3"/>
  <c r="AC456" i="3"/>
  <c r="B463" i="3"/>
  <c r="C463" i="3"/>
  <c r="AC463" i="3"/>
  <c r="B469" i="3"/>
  <c r="C469" i="3"/>
  <c r="AC469" i="3"/>
  <c r="B471" i="3"/>
  <c r="C471" i="3"/>
  <c r="AC471" i="3"/>
  <c r="B476" i="3"/>
  <c r="C476" i="3"/>
  <c r="AC476" i="3"/>
  <c r="B480" i="3"/>
  <c r="C480" i="3"/>
  <c r="AC480" i="3"/>
  <c r="B482" i="3"/>
  <c r="C482" i="3"/>
  <c r="AC482" i="3"/>
  <c r="B485" i="3"/>
  <c r="C485" i="3"/>
  <c r="AC485" i="3"/>
  <c r="B27" i="3"/>
  <c r="C27" i="3"/>
  <c r="AC27" i="3"/>
  <c r="B490" i="3"/>
  <c r="C490" i="3"/>
  <c r="AC490" i="3"/>
  <c r="B495" i="3"/>
  <c r="C495" i="3"/>
  <c r="AC495" i="3"/>
  <c r="B497" i="3"/>
  <c r="C497" i="3"/>
  <c r="AC497" i="3"/>
  <c r="B508" i="3"/>
  <c r="C508" i="3"/>
  <c r="AC508" i="3"/>
  <c r="B522" i="3"/>
  <c r="C522" i="3"/>
  <c r="AC522" i="3"/>
  <c r="B526" i="3"/>
  <c r="C526" i="3"/>
  <c r="AC526" i="3"/>
  <c r="B528" i="3"/>
  <c r="C528" i="3"/>
  <c r="AC528" i="3"/>
  <c r="B530" i="3"/>
  <c r="C530" i="3"/>
  <c r="AC530" i="3"/>
  <c r="B532" i="3"/>
  <c r="C532" i="3"/>
  <c r="AC532" i="3"/>
  <c r="B544" i="3"/>
  <c r="C544" i="3"/>
  <c r="AC544" i="3"/>
  <c r="B551" i="3"/>
  <c r="C551" i="3"/>
  <c r="AC551" i="3"/>
  <c r="B554" i="3"/>
  <c r="C554" i="3"/>
  <c r="AC554" i="3"/>
  <c r="B555" i="3"/>
  <c r="C555" i="3"/>
  <c r="AC555" i="3"/>
  <c r="B558" i="3"/>
  <c r="C558" i="3"/>
  <c r="AC558" i="3"/>
  <c r="B564" i="3"/>
  <c r="C564" i="3"/>
  <c r="AC564" i="3"/>
  <c r="B570" i="3"/>
  <c r="C570" i="3"/>
  <c r="AC570" i="3"/>
  <c r="B572" i="3"/>
  <c r="C572" i="3"/>
  <c r="AC572" i="3"/>
  <c r="B575" i="3"/>
  <c r="C575" i="3"/>
  <c r="AC575" i="3"/>
  <c r="B579" i="3"/>
  <c r="C579" i="3"/>
  <c r="AC579" i="3"/>
  <c r="B585" i="3"/>
  <c r="C585" i="3"/>
  <c r="AC585" i="3"/>
  <c r="B600" i="3"/>
  <c r="C600" i="3"/>
  <c r="AC600" i="3"/>
  <c r="B601" i="3"/>
  <c r="C601" i="3"/>
  <c r="AC601" i="3"/>
  <c r="B610" i="3"/>
  <c r="C610" i="3"/>
  <c r="AC610" i="3"/>
  <c r="B611" i="3"/>
  <c r="C611" i="3"/>
  <c r="AC611" i="3"/>
  <c r="B613" i="3"/>
  <c r="C613" i="3"/>
  <c r="AC613" i="3"/>
  <c r="B614" i="3"/>
  <c r="C614" i="3"/>
  <c r="AC614" i="3"/>
  <c r="B615" i="3"/>
  <c r="C615" i="3"/>
  <c r="AC615" i="3"/>
  <c r="B616" i="3"/>
  <c r="C616" i="3"/>
  <c r="AC616" i="3"/>
  <c r="B618" i="3"/>
  <c r="C618" i="3"/>
  <c r="AC618" i="3"/>
  <c r="B621" i="3"/>
  <c r="C621" i="3"/>
  <c r="AC621" i="3"/>
  <c r="B623" i="3"/>
  <c r="C623" i="3"/>
  <c r="AC623" i="3"/>
  <c r="B627" i="3"/>
  <c r="C627" i="3"/>
  <c r="AC627" i="3"/>
  <c r="B628" i="3"/>
  <c r="C628" i="3"/>
  <c r="AC628" i="3"/>
  <c r="B629" i="3"/>
  <c r="C629" i="3"/>
  <c r="AC629" i="3"/>
  <c r="B630" i="3"/>
  <c r="C630" i="3"/>
  <c r="AC630" i="3"/>
  <c r="B633" i="3"/>
  <c r="C633" i="3"/>
  <c r="AC633" i="3"/>
  <c r="B634" i="3"/>
  <c r="C634" i="3"/>
  <c r="AC634" i="3"/>
  <c r="B635" i="3"/>
  <c r="C635" i="3"/>
  <c r="AC635" i="3"/>
  <c r="B641" i="3"/>
  <c r="C641" i="3"/>
  <c r="AC641" i="3"/>
  <c r="B643" i="3"/>
  <c r="C643" i="3"/>
  <c r="AC643" i="3"/>
  <c r="B644" i="3"/>
  <c r="C644" i="3"/>
  <c r="AC644" i="3"/>
  <c r="B646" i="3"/>
  <c r="C646" i="3"/>
  <c r="AC646" i="3"/>
  <c r="B658" i="3"/>
  <c r="C658" i="3"/>
  <c r="AC658" i="3"/>
  <c r="B659" i="3"/>
  <c r="C659" i="3"/>
  <c r="AC659" i="3"/>
  <c r="B665" i="3"/>
  <c r="C665" i="3"/>
  <c r="AC665" i="3"/>
  <c r="B672" i="3"/>
  <c r="C672" i="3"/>
  <c r="AC672" i="3"/>
  <c r="B680" i="3"/>
  <c r="C680" i="3"/>
  <c r="AC680" i="3"/>
  <c r="B687" i="3"/>
  <c r="C687" i="3"/>
  <c r="AC687" i="3"/>
  <c r="B707" i="3"/>
  <c r="C707" i="3"/>
  <c r="AC707" i="3"/>
  <c r="B709" i="3"/>
  <c r="C709" i="3"/>
  <c r="AC709" i="3"/>
  <c r="B716" i="3"/>
  <c r="C716" i="3"/>
  <c r="AC716" i="3"/>
  <c r="B723" i="3"/>
  <c r="C723" i="3"/>
  <c r="AC723" i="3"/>
  <c r="B724" i="3"/>
  <c r="C724" i="3"/>
  <c r="AC724" i="3"/>
  <c r="B725" i="3"/>
  <c r="C725" i="3"/>
  <c r="AC725" i="3"/>
  <c r="B728" i="3"/>
  <c r="C728" i="3"/>
  <c r="AC728" i="3"/>
  <c r="B729" i="3"/>
  <c r="C729" i="3"/>
  <c r="AC729" i="3"/>
  <c r="B734" i="3"/>
  <c r="C734" i="3"/>
  <c r="AC734" i="3"/>
  <c r="B742" i="3"/>
  <c r="C742" i="3"/>
  <c r="AC742" i="3"/>
  <c r="B743" i="3"/>
  <c r="C743" i="3"/>
  <c r="AC743" i="3"/>
  <c r="B748" i="3"/>
  <c r="C748" i="3"/>
  <c r="AC748" i="3"/>
  <c r="B750" i="3"/>
  <c r="C750" i="3"/>
  <c r="AC750" i="3"/>
  <c r="B751" i="3"/>
  <c r="C751" i="3"/>
  <c r="AC751" i="3"/>
  <c r="B756" i="3"/>
  <c r="C756" i="3"/>
  <c r="AC756" i="3"/>
  <c r="B757" i="3"/>
  <c r="C757" i="3"/>
  <c r="AC757" i="3"/>
  <c r="B770" i="3"/>
  <c r="C770" i="3"/>
  <c r="AC770" i="3"/>
  <c r="B788" i="3"/>
  <c r="C788" i="3"/>
  <c r="AC788" i="3"/>
  <c r="B792" i="3"/>
  <c r="C792" i="3"/>
  <c r="AC792" i="3"/>
  <c r="B796" i="3"/>
  <c r="C796" i="3"/>
  <c r="AC796" i="3"/>
  <c r="B797" i="3"/>
  <c r="C797" i="3"/>
  <c r="AC797" i="3"/>
  <c r="B804" i="3"/>
  <c r="C804" i="3"/>
  <c r="AC804" i="3"/>
  <c r="B806" i="3"/>
  <c r="C806" i="3"/>
  <c r="AC806" i="3"/>
  <c r="B809" i="3"/>
  <c r="C809" i="3"/>
  <c r="AC809" i="3"/>
  <c r="B810" i="3"/>
  <c r="C810" i="3"/>
  <c r="AC810" i="3"/>
  <c r="B819" i="3"/>
  <c r="C819" i="3"/>
  <c r="AC819" i="3"/>
  <c r="B824" i="3"/>
  <c r="C824" i="3"/>
  <c r="AC824" i="3"/>
  <c r="B833" i="3"/>
  <c r="C833" i="3"/>
  <c r="AC833" i="3"/>
  <c r="B837" i="3"/>
  <c r="C837" i="3"/>
  <c r="AC837" i="3"/>
  <c r="B838" i="3"/>
  <c r="C838" i="3"/>
  <c r="AC838" i="3"/>
  <c r="B839" i="3"/>
  <c r="C839" i="3"/>
  <c r="AC839" i="3"/>
  <c r="B842" i="3"/>
  <c r="C842" i="3"/>
  <c r="AC842" i="3"/>
  <c r="B586" i="3"/>
  <c r="C586" i="3"/>
  <c r="AC586" i="3"/>
  <c r="B854" i="3"/>
  <c r="C854" i="3"/>
  <c r="AC854" i="3"/>
  <c r="B855" i="3"/>
  <c r="C855" i="3"/>
  <c r="AC855" i="3"/>
  <c r="B857" i="3"/>
  <c r="C857" i="3"/>
  <c r="AC857" i="3"/>
  <c r="B861" i="3"/>
  <c r="C861" i="3"/>
  <c r="AC861" i="3"/>
  <c r="B863" i="3"/>
  <c r="C863" i="3"/>
  <c r="AC863" i="3"/>
  <c r="B864" i="3"/>
  <c r="C864" i="3"/>
  <c r="AC864" i="3"/>
  <c r="B866" i="3"/>
  <c r="C866" i="3"/>
  <c r="AC866" i="3"/>
  <c r="B867" i="3"/>
  <c r="C867" i="3"/>
  <c r="AC867" i="3"/>
  <c r="B869" i="3"/>
  <c r="C869" i="3"/>
  <c r="AC869" i="3"/>
  <c r="B870" i="3"/>
  <c r="C870" i="3"/>
  <c r="AC870" i="3"/>
  <c r="B873" i="3"/>
  <c r="C873" i="3"/>
  <c r="AC873" i="3"/>
  <c r="B876" i="3"/>
  <c r="C876" i="3"/>
  <c r="AC876" i="3"/>
  <c r="B877" i="3"/>
  <c r="C877" i="3"/>
  <c r="AC877" i="3"/>
  <c r="B878" i="3"/>
  <c r="C878" i="3"/>
  <c r="AC878" i="3"/>
  <c r="B881" i="3"/>
  <c r="C881" i="3"/>
  <c r="AC881" i="3"/>
  <c r="B882" i="3"/>
  <c r="C882" i="3"/>
  <c r="AC882" i="3"/>
  <c r="B883" i="3"/>
  <c r="C883" i="3"/>
  <c r="AC883" i="3"/>
  <c r="B884" i="3"/>
  <c r="C884" i="3"/>
  <c r="AC884" i="3"/>
  <c r="B886" i="3"/>
  <c r="C886" i="3"/>
  <c r="AC886" i="3"/>
  <c r="B892" i="3"/>
  <c r="C892" i="3"/>
  <c r="AC892" i="3"/>
  <c r="B897" i="3"/>
  <c r="C897" i="3"/>
  <c r="AC897" i="3"/>
  <c r="B898" i="3"/>
  <c r="C898" i="3"/>
  <c r="AC898" i="3"/>
  <c r="B380" i="3"/>
  <c r="C380" i="3"/>
  <c r="AC380" i="3"/>
  <c r="B900" i="3"/>
  <c r="C900" i="3"/>
  <c r="AC900" i="3"/>
  <c r="B905" i="3"/>
  <c r="C905" i="3"/>
  <c r="AC905" i="3"/>
  <c r="B907" i="3"/>
  <c r="C907" i="3"/>
  <c r="AC907" i="3"/>
  <c r="B911" i="3"/>
  <c r="C911" i="3"/>
  <c r="AC911" i="3"/>
  <c r="B913" i="3"/>
  <c r="C913" i="3"/>
  <c r="AC913" i="3"/>
  <c r="B689" i="3"/>
  <c r="C689" i="3"/>
  <c r="AC689" i="3"/>
  <c r="B916" i="3"/>
  <c r="C916" i="3"/>
  <c r="AC916" i="3"/>
  <c r="B917" i="3"/>
  <c r="C917" i="3"/>
  <c r="AC917" i="3"/>
  <c r="B925" i="3"/>
  <c r="C925" i="3"/>
  <c r="AC925" i="3"/>
  <c r="B731" i="3"/>
  <c r="C731" i="3"/>
  <c r="AC731" i="3"/>
  <c r="B174" i="3"/>
  <c r="C174" i="3"/>
  <c r="AC174" i="3"/>
  <c r="B10" i="3"/>
  <c r="C10" i="3"/>
  <c r="AC10" i="3"/>
  <c r="B15" i="3"/>
  <c r="C15" i="3"/>
  <c r="AC15" i="3"/>
  <c r="B17" i="3"/>
  <c r="C17" i="3"/>
  <c r="AC17" i="3"/>
  <c r="B26" i="3"/>
  <c r="C26" i="3"/>
  <c r="AC26" i="3"/>
  <c r="B28" i="3"/>
  <c r="C28" i="3"/>
  <c r="AC28" i="3"/>
  <c r="B29" i="3"/>
  <c r="C29" i="3"/>
  <c r="AC29" i="3"/>
  <c r="B30" i="3"/>
  <c r="C30" i="3"/>
  <c r="AC30" i="3"/>
  <c r="B32" i="3"/>
  <c r="C32" i="3"/>
  <c r="AC32" i="3"/>
  <c r="B52" i="3"/>
  <c r="C52" i="3"/>
  <c r="AC52" i="3"/>
  <c r="B54" i="3"/>
  <c r="C54" i="3"/>
  <c r="AC54" i="3"/>
  <c r="B56" i="3"/>
  <c r="C56" i="3"/>
  <c r="AC56" i="3"/>
  <c r="B64" i="3"/>
  <c r="C64" i="3"/>
  <c r="AC64" i="3"/>
  <c r="B68" i="3"/>
  <c r="C68" i="3"/>
  <c r="AC68" i="3"/>
  <c r="B76" i="3"/>
  <c r="C76" i="3"/>
  <c r="AC76" i="3"/>
  <c r="B79" i="3"/>
  <c r="C79" i="3"/>
  <c r="AC79" i="3"/>
  <c r="B80" i="3"/>
  <c r="C80" i="3"/>
  <c r="AC80" i="3"/>
  <c r="B81" i="3"/>
  <c r="C81" i="3"/>
  <c r="AC81" i="3"/>
  <c r="B86" i="3"/>
  <c r="C86" i="3"/>
  <c r="AC86" i="3"/>
  <c r="B91" i="3"/>
  <c r="C91" i="3"/>
  <c r="AC91" i="3"/>
  <c r="B102" i="3"/>
  <c r="C102" i="3"/>
  <c r="AC102" i="3"/>
  <c r="B103" i="3"/>
  <c r="C103" i="3"/>
  <c r="AC103" i="3"/>
  <c r="B110" i="3"/>
  <c r="C110" i="3"/>
  <c r="AC110" i="3"/>
  <c r="B111" i="3"/>
  <c r="C111" i="3"/>
  <c r="AC111" i="3"/>
  <c r="B114" i="3"/>
  <c r="C114" i="3"/>
  <c r="AC114" i="3"/>
  <c r="B117" i="3"/>
  <c r="C117" i="3"/>
  <c r="AC117" i="3"/>
  <c r="B121" i="3"/>
  <c r="C121" i="3"/>
  <c r="AC121" i="3"/>
  <c r="B134" i="3"/>
  <c r="C134" i="3"/>
  <c r="AC134" i="3"/>
  <c r="B137" i="3"/>
  <c r="C137" i="3"/>
  <c r="AC137" i="3"/>
  <c r="B144" i="3"/>
  <c r="C144" i="3"/>
  <c r="AC144" i="3"/>
  <c r="B163" i="3"/>
  <c r="C163" i="3"/>
  <c r="AC163" i="3"/>
  <c r="B177" i="3"/>
  <c r="C177" i="3"/>
  <c r="AC177" i="3"/>
  <c r="B181" i="3"/>
  <c r="C181" i="3"/>
  <c r="AC181" i="3"/>
  <c r="B183" i="3"/>
  <c r="C183" i="3"/>
  <c r="AC183" i="3"/>
  <c r="B186" i="3"/>
  <c r="C186" i="3"/>
  <c r="AC186" i="3"/>
  <c r="B189" i="3"/>
  <c r="C189" i="3"/>
  <c r="AC189" i="3"/>
  <c r="B190" i="3"/>
  <c r="C190" i="3"/>
  <c r="AC190" i="3"/>
  <c r="B192" i="3"/>
  <c r="C192" i="3"/>
  <c r="AC192" i="3"/>
  <c r="B194" i="3"/>
  <c r="C194" i="3"/>
  <c r="AC194" i="3"/>
  <c r="B197" i="3"/>
  <c r="C197" i="3"/>
  <c r="AC197" i="3"/>
  <c r="B198" i="3"/>
  <c r="C198" i="3"/>
  <c r="AC198" i="3"/>
  <c r="B199" i="3"/>
  <c r="C199" i="3"/>
  <c r="AC199" i="3"/>
  <c r="B203" i="3"/>
  <c r="C203" i="3"/>
  <c r="AC203" i="3"/>
  <c r="B205" i="3"/>
  <c r="C205" i="3"/>
  <c r="AC205" i="3"/>
  <c r="B209" i="3"/>
  <c r="C209" i="3"/>
  <c r="AC209" i="3"/>
  <c r="B211" i="3"/>
  <c r="C211" i="3"/>
  <c r="AC211" i="3"/>
  <c r="B212" i="3"/>
  <c r="C212" i="3"/>
  <c r="AC212" i="3"/>
  <c r="B217" i="3"/>
  <c r="C217" i="3"/>
  <c r="AC217" i="3"/>
  <c r="B221" i="3"/>
  <c r="C221" i="3"/>
  <c r="AC221" i="3"/>
  <c r="B223" i="3"/>
  <c r="C223" i="3"/>
  <c r="AC223" i="3"/>
  <c r="B228" i="3"/>
  <c r="C228" i="3"/>
  <c r="AC228" i="3"/>
  <c r="B233" i="3"/>
  <c r="C233" i="3"/>
  <c r="AC233" i="3"/>
  <c r="B234" i="3"/>
  <c r="C234" i="3"/>
  <c r="AC234" i="3"/>
  <c r="B236" i="3"/>
  <c r="C236" i="3"/>
  <c r="AC236" i="3"/>
  <c r="B241" i="3"/>
  <c r="C241" i="3"/>
  <c r="AC241" i="3"/>
  <c r="B242" i="3"/>
  <c r="C242" i="3"/>
  <c r="AC242" i="3"/>
  <c r="B251" i="3"/>
  <c r="C251" i="3"/>
  <c r="AC251" i="3"/>
  <c r="B252" i="3"/>
  <c r="C252" i="3"/>
  <c r="AC252" i="3"/>
  <c r="B254" i="3"/>
  <c r="C254" i="3"/>
  <c r="AC254" i="3"/>
  <c r="B260" i="3"/>
  <c r="C260" i="3"/>
  <c r="AC260" i="3"/>
  <c r="B265" i="3"/>
  <c r="C265" i="3"/>
  <c r="AC265" i="3"/>
  <c r="B271" i="3"/>
  <c r="C271" i="3"/>
  <c r="AC271" i="3"/>
  <c r="B273" i="3"/>
  <c r="C273" i="3"/>
  <c r="AC273" i="3"/>
  <c r="B274" i="3"/>
  <c r="C274" i="3"/>
  <c r="AC274" i="3"/>
  <c r="B275" i="3"/>
  <c r="C275" i="3"/>
  <c r="AC275" i="3"/>
  <c r="B279" i="3"/>
  <c r="C279" i="3"/>
  <c r="AC279" i="3"/>
  <c r="B283" i="3"/>
  <c r="C283" i="3"/>
  <c r="AC283" i="3"/>
  <c r="B285" i="3"/>
  <c r="C285" i="3"/>
  <c r="AC285" i="3"/>
  <c r="B286" i="3"/>
  <c r="C286" i="3"/>
  <c r="AC286" i="3"/>
  <c r="B295" i="3"/>
  <c r="C295" i="3"/>
  <c r="AC295" i="3"/>
  <c r="B296" i="3"/>
  <c r="C296" i="3"/>
  <c r="AC296" i="3"/>
  <c r="B297" i="3"/>
  <c r="C297" i="3"/>
  <c r="AC297" i="3"/>
  <c r="B298" i="3"/>
  <c r="C298" i="3"/>
  <c r="AC298" i="3"/>
  <c r="B299" i="3"/>
  <c r="C299" i="3"/>
  <c r="AC299" i="3"/>
  <c r="B300" i="3"/>
  <c r="C300" i="3"/>
  <c r="AC300" i="3"/>
  <c r="B301" i="3"/>
  <c r="C301" i="3"/>
  <c r="AC301" i="3"/>
  <c r="B302" i="3"/>
  <c r="C302" i="3"/>
  <c r="AC302" i="3"/>
  <c r="B303" i="3"/>
  <c r="C303" i="3"/>
  <c r="AC303" i="3"/>
  <c r="B305" i="3"/>
  <c r="C305" i="3"/>
  <c r="AC305" i="3"/>
  <c r="B306" i="3"/>
  <c r="C306" i="3"/>
  <c r="AC306" i="3"/>
  <c r="B307" i="3"/>
  <c r="C307" i="3"/>
  <c r="AC307" i="3"/>
  <c r="B309" i="3"/>
  <c r="C309" i="3"/>
  <c r="AC309" i="3"/>
  <c r="B310" i="3"/>
  <c r="C310" i="3"/>
  <c r="AC310" i="3"/>
  <c r="B313" i="3"/>
  <c r="C313" i="3"/>
  <c r="AC313" i="3"/>
  <c r="B314" i="3"/>
  <c r="C314" i="3"/>
  <c r="AC314" i="3"/>
  <c r="B317" i="3"/>
  <c r="C317" i="3"/>
  <c r="AC317" i="3"/>
  <c r="B319" i="3"/>
  <c r="C319" i="3"/>
  <c r="AC319" i="3"/>
  <c r="B324" i="3"/>
  <c r="C324" i="3"/>
  <c r="AC324" i="3"/>
  <c r="B325" i="3"/>
  <c r="C325" i="3"/>
  <c r="AC325" i="3"/>
  <c r="B326" i="3"/>
  <c r="C326" i="3"/>
  <c r="AC326" i="3"/>
  <c r="B328" i="3"/>
  <c r="C328" i="3"/>
  <c r="AC328" i="3"/>
  <c r="B329" i="3"/>
  <c r="C329" i="3"/>
  <c r="AC329" i="3"/>
  <c r="B330" i="3"/>
  <c r="C330" i="3"/>
  <c r="AC330" i="3"/>
  <c r="B339" i="3"/>
  <c r="C339" i="3"/>
  <c r="AC339" i="3"/>
  <c r="B343" i="3"/>
  <c r="C343" i="3"/>
  <c r="AC343" i="3"/>
  <c r="B358" i="3"/>
  <c r="C358" i="3"/>
  <c r="AC358" i="3"/>
  <c r="B363" i="3"/>
  <c r="C363" i="3"/>
  <c r="AC363" i="3"/>
  <c r="B364" i="3"/>
  <c r="C364" i="3"/>
  <c r="AC364" i="3"/>
  <c r="B370" i="3"/>
  <c r="C370" i="3"/>
  <c r="AC370" i="3"/>
  <c r="B374" i="3"/>
  <c r="C374" i="3"/>
  <c r="AC374" i="3"/>
  <c r="B383" i="3"/>
  <c r="C383" i="3"/>
  <c r="AC383" i="3"/>
  <c r="B390" i="3"/>
  <c r="C390" i="3"/>
  <c r="AC390" i="3"/>
  <c r="B396" i="3"/>
  <c r="C396" i="3"/>
  <c r="AC396" i="3"/>
  <c r="B401" i="3"/>
  <c r="C401" i="3"/>
  <c r="AC401" i="3"/>
  <c r="B409" i="3"/>
  <c r="C409" i="3"/>
  <c r="AC409" i="3"/>
  <c r="B413" i="3"/>
  <c r="C413" i="3"/>
  <c r="AC413" i="3"/>
  <c r="B416" i="3"/>
  <c r="C416" i="3"/>
  <c r="AC416" i="3"/>
  <c r="B421" i="3"/>
  <c r="C421" i="3"/>
  <c r="AC421" i="3"/>
  <c r="B424" i="3"/>
  <c r="C424" i="3"/>
  <c r="AC424" i="3"/>
  <c r="B426" i="3"/>
  <c r="C426" i="3"/>
  <c r="AC426" i="3"/>
  <c r="B443" i="3"/>
  <c r="C443" i="3"/>
  <c r="AC443" i="3"/>
  <c r="B446" i="3"/>
  <c r="C446" i="3"/>
  <c r="AC446" i="3"/>
  <c r="B458" i="3"/>
  <c r="C458" i="3"/>
  <c r="AC458" i="3"/>
  <c r="B460" i="3"/>
  <c r="C460" i="3"/>
  <c r="AC460" i="3"/>
  <c r="B461" i="3"/>
  <c r="C461" i="3"/>
  <c r="AC461" i="3"/>
  <c r="B464" i="3"/>
  <c r="C464" i="3"/>
  <c r="AC464" i="3"/>
  <c r="B465" i="3"/>
  <c r="C465" i="3"/>
  <c r="AC465" i="3"/>
  <c r="B468" i="3"/>
  <c r="C468" i="3"/>
  <c r="AC468" i="3"/>
  <c r="B470" i="3"/>
  <c r="C470" i="3"/>
  <c r="AC470" i="3"/>
  <c r="B475" i="3"/>
  <c r="C475" i="3"/>
  <c r="AC475" i="3"/>
  <c r="B478" i="3"/>
  <c r="C478" i="3"/>
  <c r="AC478" i="3"/>
  <c r="B484" i="3"/>
  <c r="C484" i="3"/>
  <c r="AC484" i="3"/>
  <c r="B486" i="3"/>
  <c r="C486" i="3"/>
  <c r="AC486" i="3"/>
  <c r="B493" i="3"/>
  <c r="C493" i="3"/>
  <c r="AC493" i="3"/>
  <c r="B496" i="3"/>
  <c r="C496" i="3"/>
  <c r="AC496" i="3"/>
  <c r="B499" i="3"/>
  <c r="C499" i="3"/>
  <c r="AC499" i="3"/>
  <c r="B500" i="3"/>
  <c r="C500" i="3"/>
  <c r="AC500" i="3"/>
  <c r="B501" i="3"/>
  <c r="C501" i="3"/>
  <c r="AC501" i="3"/>
  <c r="B506" i="3"/>
  <c r="C506" i="3"/>
  <c r="AC506" i="3"/>
  <c r="B515" i="3"/>
  <c r="C515" i="3"/>
  <c r="AC515" i="3"/>
  <c r="B519" i="3"/>
  <c r="C519" i="3"/>
  <c r="AC519" i="3"/>
  <c r="B521" i="3"/>
  <c r="C521" i="3"/>
  <c r="AC521" i="3"/>
  <c r="B525" i="3"/>
  <c r="C525" i="3"/>
  <c r="AC525" i="3"/>
  <c r="B531" i="3"/>
  <c r="C531" i="3"/>
  <c r="AC531" i="3"/>
  <c r="B533" i="3"/>
  <c r="C533" i="3"/>
  <c r="AC533" i="3"/>
  <c r="B535" i="3"/>
  <c r="C535" i="3"/>
  <c r="AC535" i="3"/>
  <c r="B536" i="3"/>
  <c r="C536" i="3"/>
  <c r="AC536" i="3"/>
  <c r="B540" i="3"/>
  <c r="C540" i="3"/>
  <c r="AC540" i="3"/>
  <c r="B549" i="3"/>
  <c r="C549" i="3"/>
  <c r="AC549" i="3"/>
  <c r="B556" i="3"/>
  <c r="C556" i="3"/>
  <c r="AC556" i="3"/>
  <c r="B559" i="3"/>
  <c r="C559" i="3"/>
  <c r="AC559" i="3"/>
  <c r="B562" i="3"/>
  <c r="C562" i="3"/>
  <c r="AC562" i="3"/>
  <c r="B567" i="3"/>
  <c r="C567" i="3"/>
  <c r="AC567" i="3"/>
  <c r="B571" i="3"/>
  <c r="C571" i="3"/>
  <c r="AC571" i="3"/>
  <c r="B576" i="3"/>
  <c r="C576" i="3"/>
  <c r="AC576" i="3"/>
  <c r="B582" i="3"/>
  <c r="C582" i="3"/>
  <c r="AC582" i="3"/>
  <c r="B584" i="3"/>
  <c r="C584" i="3"/>
  <c r="AC584" i="3"/>
  <c r="B587" i="3"/>
  <c r="C587" i="3"/>
  <c r="AC587" i="3"/>
  <c r="B592" i="3"/>
  <c r="C592" i="3"/>
  <c r="AC592" i="3"/>
  <c r="B593" i="3"/>
  <c r="C593" i="3"/>
  <c r="AC593" i="3"/>
  <c r="B604" i="3"/>
  <c r="C604" i="3"/>
  <c r="AC604" i="3"/>
  <c r="B606" i="3"/>
  <c r="C606" i="3"/>
  <c r="AC606" i="3"/>
  <c r="B609" i="3"/>
  <c r="C609" i="3"/>
  <c r="AC609" i="3"/>
  <c r="B619" i="3"/>
  <c r="C619" i="3"/>
  <c r="AC619" i="3"/>
  <c r="B620" i="3"/>
  <c r="C620" i="3"/>
  <c r="AC620" i="3"/>
  <c r="B625" i="3"/>
  <c r="C625" i="3"/>
  <c r="AC625" i="3"/>
  <c r="B626" i="3"/>
  <c r="C626" i="3"/>
  <c r="AC626" i="3"/>
  <c r="B636" i="3"/>
  <c r="C636" i="3"/>
  <c r="AC636" i="3"/>
  <c r="B637" i="3"/>
  <c r="C637" i="3"/>
  <c r="AC637" i="3"/>
  <c r="B648" i="3"/>
  <c r="C648" i="3"/>
  <c r="AC648" i="3"/>
  <c r="B654" i="3"/>
  <c r="C654" i="3"/>
  <c r="AC654" i="3"/>
  <c r="B656" i="3"/>
  <c r="C656" i="3"/>
  <c r="AC656" i="3"/>
  <c r="B657" i="3"/>
  <c r="C657" i="3"/>
  <c r="AC657" i="3"/>
  <c r="B660" i="3"/>
  <c r="C660" i="3"/>
  <c r="AC660" i="3"/>
  <c r="B664" i="3"/>
  <c r="C664" i="3"/>
  <c r="AC664" i="3"/>
  <c r="B667" i="3"/>
  <c r="C667" i="3"/>
  <c r="AC667" i="3"/>
  <c r="B673" i="3"/>
  <c r="C673" i="3"/>
  <c r="AC673" i="3"/>
  <c r="B674" i="3"/>
  <c r="C674" i="3"/>
  <c r="AC674" i="3"/>
  <c r="B676" i="3"/>
  <c r="C676" i="3"/>
  <c r="AC676" i="3"/>
  <c r="B682" i="3"/>
  <c r="C682" i="3"/>
  <c r="AC682" i="3"/>
  <c r="B683" i="3"/>
  <c r="C683" i="3"/>
  <c r="AC683" i="3"/>
  <c r="B694" i="3"/>
  <c r="C694" i="3"/>
  <c r="AC694" i="3"/>
  <c r="B698" i="3"/>
  <c r="C698" i="3"/>
  <c r="AC698" i="3"/>
  <c r="B701" i="3"/>
  <c r="C701" i="3"/>
  <c r="AC701" i="3"/>
  <c r="B704" i="3"/>
  <c r="C704" i="3"/>
  <c r="AC704" i="3"/>
  <c r="B705" i="3"/>
  <c r="C705" i="3"/>
  <c r="AC705" i="3"/>
  <c r="B706" i="3"/>
  <c r="C706" i="3"/>
  <c r="AC706" i="3"/>
  <c r="B708" i="3"/>
  <c r="C708" i="3"/>
  <c r="AC708" i="3"/>
  <c r="B712" i="3"/>
  <c r="C712" i="3"/>
  <c r="AC712" i="3"/>
  <c r="B713" i="3"/>
  <c r="C713" i="3"/>
  <c r="AC713" i="3"/>
  <c r="B714" i="3"/>
  <c r="C714" i="3"/>
  <c r="AC714" i="3"/>
  <c r="B718" i="3"/>
  <c r="C718" i="3"/>
  <c r="AC718" i="3"/>
  <c r="B732" i="3"/>
  <c r="C732" i="3"/>
  <c r="AC732" i="3"/>
  <c r="B736" i="3"/>
  <c r="C736" i="3"/>
  <c r="AC736" i="3"/>
  <c r="B737" i="3"/>
  <c r="C737" i="3"/>
  <c r="AC737" i="3"/>
  <c r="B738" i="3"/>
  <c r="C738" i="3"/>
  <c r="AC738" i="3"/>
  <c r="B739" i="3"/>
  <c r="C739" i="3"/>
  <c r="AC739" i="3"/>
  <c r="B744" i="3"/>
  <c r="C744" i="3"/>
  <c r="AC744" i="3"/>
  <c r="B745" i="3"/>
  <c r="C745" i="3"/>
  <c r="AC745" i="3"/>
  <c r="B746" i="3"/>
  <c r="C746" i="3"/>
  <c r="AC746" i="3"/>
  <c r="B749" i="3"/>
  <c r="C749" i="3"/>
  <c r="AC749" i="3"/>
  <c r="B754" i="3"/>
  <c r="C754" i="3"/>
  <c r="AC754" i="3"/>
  <c r="B760" i="3"/>
  <c r="C760" i="3"/>
  <c r="AC760" i="3"/>
  <c r="B767" i="3"/>
  <c r="C767" i="3"/>
  <c r="AC767" i="3"/>
  <c r="B768" i="3"/>
  <c r="C768" i="3"/>
  <c r="AC768" i="3"/>
  <c r="B771" i="3"/>
  <c r="C771" i="3"/>
  <c r="AC771" i="3"/>
  <c r="B772" i="3"/>
  <c r="C772" i="3"/>
  <c r="AC772" i="3"/>
  <c r="B773" i="3"/>
  <c r="C773" i="3"/>
  <c r="AC773" i="3"/>
  <c r="B774" i="3"/>
  <c r="C774" i="3"/>
  <c r="AC774" i="3"/>
  <c r="B776" i="3"/>
  <c r="C776" i="3"/>
  <c r="AC776" i="3"/>
  <c r="B777" i="3"/>
  <c r="C777" i="3"/>
  <c r="AC777" i="3"/>
  <c r="B778" i="3"/>
  <c r="C778" i="3"/>
  <c r="AC778" i="3"/>
  <c r="B779" i="3"/>
  <c r="C779" i="3"/>
  <c r="AC779" i="3"/>
  <c r="B782" i="3"/>
  <c r="C782" i="3"/>
  <c r="AC782" i="3"/>
  <c r="B783" i="3"/>
  <c r="C783" i="3"/>
  <c r="AC783" i="3"/>
  <c r="B786" i="3"/>
  <c r="C786" i="3"/>
  <c r="AC786" i="3"/>
  <c r="B787" i="3"/>
  <c r="C787" i="3"/>
  <c r="AC787" i="3"/>
  <c r="B789" i="3"/>
  <c r="C789" i="3"/>
  <c r="AC789" i="3"/>
  <c r="B790" i="3"/>
  <c r="C790" i="3"/>
  <c r="AC790" i="3"/>
  <c r="B795" i="3"/>
  <c r="C795" i="3"/>
  <c r="AC795" i="3"/>
  <c r="B798" i="3"/>
  <c r="C798" i="3"/>
  <c r="AC798" i="3"/>
  <c r="B800" i="3"/>
  <c r="C800" i="3"/>
  <c r="AC800" i="3"/>
  <c r="B803" i="3"/>
  <c r="C803" i="3"/>
  <c r="AC803" i="3"/>
  <c r="B807" i="3"/>
  <c r="C807" i="3"/>
  <c r="AC807" i="3"/>
  <c r="B808" i="3"/>
  <c r="C808" i="3"/>
  <c r="AC808" i="3"/>
  <c r="B811" i="3"/>
  <c r="C811" i="3"/>
  <c r="AC811" i="3"/>
  <c r="B815" i="3"/>
  <c r="C815" i="3"/>
  <c r="AC815" i="3"/>
  <c r="B816" i="3"/>
  <c r="C816" i="3"/>
  <c r="AC816" i="3"/>
  <c r="B817" i="3"/>
  <c r="C817" i="3"/>
  <c r="AC817" i="3"/>
  <c r="B818" i="3"/>
  <c r="C818" i="3"/>
  <c r="AC818" i="3"/>
  <c r="B820" i="3"/>
  <c r="C820" i="3"/>
  <c r="AC820" i="3"/>
  <c r="B821" i="3"/>
  <c r="C821" i="3"/>
  <c r="AC821" i="3"/>
  <c r="B825" i="3"/>
  <c r="C825" i="3"/>
  <c r="AC825" i="3"/>
  <c r="B827" i="3"/>
  <c r="C827" i="3"/>
  <c r="AC827" i="3"/>
  <c r="B828" i="3"/>
  <c r="C828" i="3"/>
  <c r="AC828" i="3"/>
  <c r="B829" i="3"/>
  <c r="C829" i="3"/>
  <c r="AC829" i="3"/>
  <c r="B834" i="3"/>
  <c r="C834" i="3"/>
  <c r="AC834" i="3"/>
  <c r="B844" i="3"/>
  <c r="C844" i="3"/>
  <c r="AC844" i="3"/>
  <c r="B846" i="3"/>
  <c r="C846" i="3"/>
  <c r="AC846" i="3"/>
  <c r="B848" i="3"/>
  <c r="C848" i="3"/>
  <c r="AC848" i="3"/>
  <c r="B874" i="3"/>
  <c r="C874" i="3"/>
  <c r="AC874" i="3"/>
  <c r="B879" i="3"/>
  <c r="C879" i="3"/>
  <c r="AC879" i="3"/>
  <c r="B880" i="3"/>
  <c r="C880" i="3"/>
  <c r="AC880" i="3"/>
  <c r="B889" i="3"/>
  <c r="C889" i="3"/>
  <c r="AC889" i="3"/>
  <c r="B902" i="3"/>
  <c r="C902" i="3"/>
  <c r="AC902" i="3"/>
  <c r="B903" i="3"/>
  <c r="C903" i="3"/>
  <c r="AC903" i="3"/>
  <c r="B904" i="3"/>
  <c r="C904" i="3"/>
  <c r="AC904" i="3"/>
  <c r="B910" i="3"/>
  <c r="C910" i="3"/>
  <c r="AC910" i="3"/>
  <c r="B912" i="3"/>
  <c r="C912" i="3"/>
  <c r="AC912" i="3"/>
  <c r="B920" i="3"/>
  <c r="C920" i="3"/>
  <c r="AC920" i="3"/>
  <c r="B926" i="3"/>
  <c r="C926" i="3"/>
  <c r="AC926" i="3"/>
  <c r="B13" i="3"/>
  <c r="C13" i="3"/>
  <c r="AC13" i="3"/>
  <c r="B25" i="3"/>
  <c r="C25" i="3"/>
  <c r="AC25" i="3"/>
  <c r="B36" i="3"/>
  <c r="C36" i="3"/>
  <c r="AC36" i="3"/>
  <c r="B40" i="3"/>
  <c r="C40" i="3"/>
  <c r="AC40" i="3"/>
  <c r="B48" i="3"/>
  <c r="C48" i="3"/>
  <c r="AC48" i="3"/>
  <c r="B49" i="3"/>
  <c r="C49" i="3"/>
  <c r="AC49" i="3"/>
  <c r="B60" i="3"/>
  <c r="C60" i="3"/>
  <c r="AC60" i="3"/>
  <c r="B63" i="3"/>
  <c r="C63" i="3"/>
  <c r="AC63" i="3"/>
  <c r="B67" i="3"/>
  <c r="C67" i="3"/>
  <c r="AC67" i="3"/>
  <c r="B70" i="3"/>
  <c r="C70" i="3"/>
  <c r="AC70" i="3"/>
  <c r="B77" i="3"/>
  <c r="C77" i="3"/>
  <c r="AC77" i="3"/>
  <c r="B78" i="3"/>
  <c r="C78" i="3"/>
  <c r="AC78" i="3"/>
  <c r="B90" i="3"/>
  <c r="C90" i="3"/>
  <c r="AC90" i="3"/>
  <c r="B96" i="3"/>
  <c r="C96" i="3"/>
  <c r="AC96" i="3"/>
  <c r="B97" i="3"/>
  <c r="C97" i="3"/>
  <c r="AC97" i="3"/>
  <c r="B99" i="3"/>
  <c r="C99" i="3"/>
  <c r="AC99" i="3"/>
  <c r="B101" i="3"/>
  <c r="C101" i="3"/>
  <c r="AC101" i="3"/>
  <c r="B105" i="3"/>
  <c r="C105" i="3"/>
  <c r="AC105" i="3"/>
  <c r="B107" i="3"/>
  <c r="C107" i="3"/>
  <c r="AC107" i="3"/>
  <c r="B108" i="3"/>
  <c r="C108" i="3"/>
  <c r="AC108" i="3"/>
  <c r="B115" i="3"/>
  <c r="C115" i="3"/>
  <c r="AC115" i="3"/>
  <c r="B123" i="3"/>
  <c r="C123" i="3"/>
  <c r="AC123" i="3"/>
  <c r="B130" i="3"/>
  <c r="C130" i="3"/>
  <c r="AC130" i="3"/>
  <c r="B136" i="3"/>
  <c r="C136" i="3"/>
  <c r="AC136" i="3"/>
  <c r="B140" i="3"/>
  <c r="C140" i="3"/>
  <c r="AC140" i="3"/>
  <c r="B148" i="3"/>
  <c r="C148" i="3"/>
  <c r="AC148" i="3"/>
  <c r="B150" i="3"/>
  <c r="C150" i="3"/>
  <c r="AC150" i="3"/>
  <c r="B166" i="3"/>
  <c r="C166" i="3"/>
  <c r="AC166" i="3"/>
  <c r="B170" i="3"/>
  <c r="C170" i="3"/>
  <c r="AC170" i="3"/>
  <c r="B171" i="3"/>
  <c r="C171" i="3"/>
  <c r="AC171" i="3"/>
  <c r="B175" i="3"/>
  <c r="C175" i="3"/>
  <c r="AC175" i="3"/>
  <c r="B176" i="3"/>
  <c r="C176" i="3"/>
  <c r="AC176" i="3"/>
  <c r="B185" i="3"/>
  <c r="C185" i="3"/>
  <c r="AC185" i="3"/>
  <c r="B193" i="3"/>
  <c r="C193" i="3"/>
  <c r="AC193" i="3"/>
  <c r="B201" i="3"/>
  <c r="C201" i="3"/>
  <c r="AC201" i="3"/>
  <c r="B210" i="3"/>
  <c r="C210" i="3"/>
  <c r="AC210" i="3"/>
  <c r="B218" i="3"/>
  <c r="C218" i="3"/>
  <c r="AC218" i="3"/>
  <c r="B220" i="3"/>
  <c r="C220" i="3"/>
  <c r="AC220" i="3"/>
  <c r="B222" i="3"/>
  <c r="C222" i="3"/>
  <c r="AC222" i="3"/>
  <c r="B225" i="3"/>
  <c r="C225" i="3"/>
  <c r="AC225" i="3"/>
  <c r="B243" i="3"/>
  <c r="C243" i="3"/>
  <c r="AC243" i="3"/>
  <c r="B247" i="3"/>
  <c r="C247" i="3"/>
  <c r="AC247" i="3"/>
  <c r="B250" i="3"/>
  <c r="C250" i="3"/>
  <c r="AC250" i="3"/>
  <c r="B262" i="3"/>
  <c r="C262" i="3"/>
  <c r="AC262" i="3"/>
  <c r="B267" i="3"/>
  <c r="C267" i="3"/>
  <c r="AC267" i="3"/>
  <c r="B268" i="3"/>
  <c r="C268" i="3"/>
  <c r="AC268" i="3"/>
  <c r="B269" i="3"/>
  <c r="C269" i="3"/>
  <c r="AC269" i="3"/>
  <c r="B278" i="3"/>
  <c r="C278" i="3"/>
  <c r="AC278" i="3"/>
  <c r="B288" i="3"/>
  <c r="C288" i="3"/>
  <c r="AC288" i="3"/>
  <c r="B289" i="3"/>
  <c r="C289" i="3"/>
  <c r="AC289" i="3"/>
  <c r="B312" i="3"/>
  <c r="C312" i="3"/>
  <c r="AC312" i="3"/>
  <c r="B316" i="3"/>
  <c r="C316" i="3"/>
  <c r="AC316" i="3"/>
  <c r="B318" i="3"/>
  <c r="C318" i="3"/>
  <c r="AC318" i="3"/>
  <c r="B320" i="3"/>
  <c r="C320" i="3"/>
  <c r="AC320" i="3"/>
  <c r="B321" i="3"/>
  <c r="C321" i="3"/>
  <c r="AC321" i="3"/>
  <c r="B327" i="3"/>
  <c r="C327" i="3"/>
  <c r="AC327" i="3"/>
  <c r="B334" i="3"/>
  <c r="C334" i="3"/>
  <c r="AC334" i="3"/>
  <c r="B337" i="3"/>
  <c r="C337" i="3"/>
  <c r="AC337" i="3"/>
  <c r="B346" i="3"/>
  <c r="C346" i="3"/>
  <c r="AC346" i="3"/>
  <c r="B354" i="3"/>
  <c r="C354" i="3"/>
  <c r="AC354" i="3"/>
  <c r="B357" i="3"/>
  <c r="C357" i="3"/>
  <c r="AC357" i="3"/>
  <c r="B365" i="3"/>
  <c r="C365" i="3"/>
  <c r="AC365" i="3"/>
  <c r="B368" i="3"/>
  <c r="C368" i="3"/>
  <c r="AC368" i="3"/>
  <c r="B375" i="3"/>
  <c r="C375" i="3"/>
  <c r="AC375" i="3"/>
  <c r="B381" i="3"/>
  <c r="C381" i="3"/>
  <c r="AC381" i="3"/>
  <c r="B384" i="3"/>
  <c r="C384" i="3"/>
  <c r="AC384" i="3"/>
  <c r="B385" i="3"/>
  <c r="C385" i="3"/>
  <c r="AC385" i="3"/>
  <c r="B388" i="3"/>
  <c r="C388" i="3"/>
  <c r="AC388" i="3"/>
  <c r="B399" i="3"/>
  <c r="C399" i="3"/>
  <c r="AC399" i="3"/>
  <c r="B407" i="3"/>
  <c r="C407" i="3"/>
  <c r="AC407" i="3"/>
  <c r="B418" i="3"/>
  <c r="C418" i="3"/>
  <c r="AC418" i="3"/>
  <c r="B422" i="3"/>
  <c r="C422" i="3"/>
  <c r="AC422" i="3"/>
  <c r="B431" i="3"/>
  <c r="C431" i="3"/>
  <c r="AC431" i="3"/>
  <c r="B432" i="3"/>
  <c r="C432" i="3"/>
  <c r="AC432" i="3"/>
  <c r="B434" i="3"/>
  <c r="C434" i="3"/>
  <c r="AC434" i="3"/>
  <c r="B437" i="3"/>
  <c r="C437" i="3"/>
  <c r="AC437" i="3"/>
  <c r="B448" i="3"/>
  <c r="C448" i="3"/>
  <c r="AC448" i="3"/>
  <c r="B453" i="3"/>
  <c r="C453" i="3"/>
  <c r="AC453" i="3"/>
  <c r="B455" i="3"/>
  <c r="C455" i="3"/>
  <c r="AC455" i="3"/>
  <c r="B459" i="3"/>
  <c r="C459" i="3"/>
  <c r="AC459" i="3"/>
  <c r="B466" i="3"/>
  <c r="C466" i="3"/>
  <c r="AC466" i="3"/>
  <c r="B481" i="3"/>
  <c r="C481" i="3"/>
  <c r="AC481" i="3"/>
  <c r="B483" i="3"/>
  <c r="C483" i="3"/>
  <c r="AC483" i="3"/>
  <c r="B487" i="3"/>
  <c r="C487" i="3"/>
  <c r="AC487" i="3"/>
  <c r="B492" i="3"/>
  <c r="C492" i="3"/>
  <c r="AC492" i="3"/>
  <c r="B498" i="3"/>
  <c r="C498" i="3"/>
  <c r="AC498" i="3"/>
  <c r="B504" i="3"/>
  <c r="C504" i="3"/>
  <c r="AC504" i="3"/>
  <c r="B509" i="3"/>
  <c r="C509" i="3"/>
  <c r="AC509" i="3"/>
  <c r="B511" i="3"/>
  <c r="C511" i="3"/>
  <c r="AC511" i="3"/>
  <c r="B514" i="3"/>
  <c r="C514" i="3"/>
  <c r="AC514" i="3"/>
  <c r="B517" i="3"/>
  <c r="C517" i="3"/>
  <c r="AC517" i="3"/>
  <c r="B518" i="3"/>
  <c r="C518" i="3"/>
  <c r="AC518" i="3"/>
  <c r="B523" i="3"/>
  <c r="C523" i="3"/>
  <c r="AC523" i="3"/>
  <c r="B527" i="3"/>
  <c r="C527" i="3"/>
  <c r="AC527" i="3"/>
  <c r="B534" i="3"/>
  <c r="C534" i="3"/>
  <c r="AC534" i="3"/>
  <c r="B546" i="3"/>
  <c r="C546" i="3"/>
  <c r="AC546" i="3"/>
  <c r="B548" i="3"/>
  <c r="C548" i="3"/>
  <c r="AC548" i="3"/>
  <c r="B560" i="3"/>
  <c r="C560" i="3"/>
  <c r="AC560" i="3"/>
  <c r="B563" i="3"/>
  <c r="C563" i="3"/>
  <c r="AC563" i="3"/>
  <c r="B566" i="3"/>
  <c r="C566" i="3"/>
  <c r="AC566" i="3"/>
  <c r="B568" i="3"/>
  <c r="C568" i="3"/>
  <c r="AC568" i="3"/>
  <c r="B573" i="3"/>
  <c r="C573" i="3"/>
  <c r="AC573" i="3"/>
  <c r="B581" i="3"/>
  <c r="C581" i="3"/>
  <c r="AC581" i="3"/>
  <c r="B595" i="3"/>
  <c r="C595" i="3"/>
  <c r="AC595" i="3"/>
  <c r="B598" i="3"/>
  <c r="C598" i="3"/>
  <c r="AC598" i="3"/>
  <c r="B631" i="3"/>
  <c r="C631" i="3"/>
  <c r="AC631" i="3"/>
  <c r="B639" i="3"/>
  <c r="C639" i="3"/>
  <c r="AC639" i="3"/>
  <c r="B640" i="3"/>
  <c r="C640" i="3"/>
  <c r="AC640" i="3"/>
  <c r="B666" i="3"/>
  <c r="C666" i="3"/>
  <c r="AC666" i="3"/>
  <c r="B669" i="3"/>
  <c r="C669" i="3"/>
  <c r="AC669" i="3"/>
  <c r="B688" i="3"/>
  <c r="C688" i="3"/>
  <c r="AC688" i="3"/>
  <c r="B695" i="3"/>
  <c r="C695" i="3"/>
  <c r="AC695" i="3"/>
  <c r="B702" i="3"/>
  <c r="C702" i="3"/>
  <c r="AC702" i="3"/>
  <c r="B720" i="3"/>
  <c r="C720" i="3"/>
  <c r="AC720" i="3"/>
  <c r="B726" i="3"/>
  <c r="C726" i="3"/>
  <c r="AC726" i="3"/>
  <c r="B727" i="3"/>
  <c r="C727" i="3"/>
  <c r="AC727" i="3"/>
  <c r="B747" i="3"/>
  <c r="C747" i="3"/>
  <c r="AC747" i="3"/>
  <c r="B752" i="3"/>
  <c r="C752" i="3"/>
  <c r="AC752" i="3"/>
  <c r="B758" i="3"/>
  <c r="C758" i="3"/>
  <c r="AC758" i="3"/>
  <c r="B762" i="3"/>
  <c r="C762" i="3"/>
  <c r="AC762" i="3"/>
  <c r="B763" i="3"/>
  <c r="C763" i="3"/>
  <c r="AC763" i="3"/>
  <c r="B781" i="3"/>
  <c r="C781" i="3"/>
  <c r="AC781" i="3"/>
  <c r="B785" i="3"/>
  <c r="C785" i="3"/>
  <c r="AC785" i="3"/>
  <c r="B801" i="3"/>
  <c r="C801" i="3"/>
  <c r="AC801" i="3"/>
  <c r="B805" i="3"/>
  <c r="C805" i="3"/>
  <c r="AC805" i="3"/>
  <c r="B831" i="3"/>
  <c r="C831" i="3"/>
  <c r="AC831" i="3"/>
  <c r="B835" i="3"/>
  <c r="C835" i="3"/>
  <c r="AC835" i="3"/>
  <c r="B836" i="3"/>
  <c r="C836" i="3"/>
  <c r="AC836" i="3"/>
  <c r="B840" i="3"/>
  <c r="C840" i="3"/>
  <c r="AC840" i="3"/>
  <c r="B841" i="3"/>
  <c r="C841" i="3"/>
  <c r="AC841" i="3"/>
  <c r="B843" i="3"/>
  <c r="C843" i="3"/>
  <c r="AC843" i="3"/>
  <c r="B845" i="3"/>
  <c r="C845" i="3"/>
  <c r="AC845" i="3"/>
  <c r="B850" i="3"/>
  <c r="C850" i="3"/>
  <c r="AC850" i="3"/>
  <c r="B851" i="3"/>
  <c r="C851" i="3"/>
  <c r="AC851" i="3"/>
  <c r="B856" i="3"/>
  <c r="C856" i="3"/>
  <c r="AC856" i="3"/>
  <c r="B858" i="3"/>
  <c r="C858" i="3"/>
  <c r="AC858" i="3"/>
  <c r="B860" i="3"/>
  <c r="C860" i="3"/>
  <c r="AC860" i="3"/>
  <c r="B865" i="3"/>
  <c r="C865" i="3"/>
  <c r="AC865" i="3"/>
  <c r="B871" i="3"/>
  <c r="C871" i="3"/>
  <c r="AC871" i="3"/>
  <c r="B887" i="3"/>
  <c r="C887" i="3"/>
  <c r="AC887" i="3"/>
  <c r="B888" i="3"/>
  <c r="C888" i="3"/>
  <c r="AC888" i="3"/>
  <c r="B890" i="3"/>
  <c r="C890" i="3"/>
  <c r="AC890" i="3"/>
  <c r="B895" i="3"/>
  <c r="C895" i="3"/>
  <c r="AC895" i="3"/>
  <c r="B899" i="3"/>
  <c r="C899" i="3"/>
  <c r="AC899" i="3"/>
  <c r="B901" i="3"/>
  <c r="C901" i="3"/>
  <c r="AC901" i="3"/>
  <c r="B906" i="3"/>
  <c r="C906" i="3"/>
  <c r="AC906" i="3"/>
  <c r="B915" i="3"/>
  <c r="C915" i="3"/>
  <c r="AC915" i="3"/>
  <c r="B918" i="3"/>
  <c r="C918" i="3"/>
  <c r="AC918" i="3"/>
  <c r="B921" i="3"/>
  <c r="C921" i="3"/>
  <c r="AC921" i="3"/>
  <c r="B922" i="3"/>
  <c r="C922" i="3"/>
  <c r="AC922" i="3"/>
  <c r="B923" i="3"/>
  <c r="C923" i="3"/>
  <c r="AC923" i="3"/>
  <c r="AT36" i="1"/>
  <c r="AU36" i="1"/>
  <c r="AV36" i="1"/>
  <c r="AW36" i="1"/>
  <c r="AX36" i="1"/>
  <c r="BE36" i="1"/>
  <c r="BK36" i="1"/>
  <c r="AT60" i="1"/>
  <c r="AU60" i="1"/>
  <c r="AV60" i="1"/>
  <c r="AW60" i="1"/>
  <c r="AX60" i="1"/>
  <c r="BE60" i="1"/>
  <c r="BK60" i="1"/>
  <c r="AT80" i="1"/>
  <c r="AU80" i="1"/>
  <c r="AV80" i="1"/>
  <c r="AW80" i="1"/>
  <c r="AX80" i="1"/>
  <c r="BE80" i="1"/>
  <c r="BK80" i="1"/>
  <c r="AT75" i="1"/>
  <c r="AU75" i="1"/>
  <c r="AV75" i="1"/>
  <c r="AW75" i="1"/>
  <c r="AX75" i="1"/>
  <c r="BE75" i="1"/>
  <c r="BK75" i="1"/>
  <c r="AT103" i="1"/>
  <c r="AU103" i="1"/>
  <c r="AV103" i="1"/>
  <c r="AW103" i="1"/>
  <c r="AX103" i="1"/>
  <c r="BE103" i="1"/>
  <c r="BK103" i="1"/>
  <c r="AT132" i="1"/>
  <c r="AU132" i="1"/>
  <c r="AV132" i="1"/>
  <c r="AW132" i="1"/>
  <c r="AX132" i="1"/>
  <c r="BE132" i="1"/>
  <c r="BK132" i="1"/>
  <c r="AT295" i="1"/>
  <c r="AU295" i="1"/>
  <c r="AV295" i="1"/>
  <c r="AW295" i="1"/>
  <c r="AX295" i="1"/>
  <c r="BE295" i="1"/>
  <c r="BK295" i="1"/>
  <c r="AT73" i="1"/>
  <c r="AU73" i="1"/>
  <c r="AV73" i="1"/>
  <c r="AW73" i="1"/>
  <c r="AX73" i="1"/>
  <c r="BE73" i="1"/>
  <c r="BK73" i="1"/>
  <c r="AT72" i="1"/>
  <c r="AU72" i="1"/>
  <c r="AV72" i="1"/>
  <c r="AW72" i="1"/>
  <c r="AX72" i="1"/>
  <c r="BE72" i="1"/>
  <c r="BK72" i="1"/>
  <c r="AT59" i="1"/>
  <c r="AU59" i="1"/>
  <c r="AV59" i="1"/>
  <c r="AW59" i="1"/>
  <c r="AX59" i="1"/>
  <c r="BE59" i="1"/>
  <c r="BK59" i="1"/>
  <c r="AT98" i="1"/>
  <c r="AU98" i="1"/>
  <c r="AV98" i="1"/>
  <c r="AW98" i="1"/>
  <c r="AX98" i="1"/>
  <c r="BE98" i="1"/>
  <c r="BK98" i="1"/>
  <c r="AT69" i="1"/>
  <c r="AU69" i="1"/>
  <c r="AV69" i="1"/>
  <c r="AW69" i="1"/>
  <c r="AX69" i="1"/>
  <c r="BE69" i="1"/>
  <c r="BK69" i="1"/>
  <c r="AT42" i="1"/>
  <c r="AU42" i="1"/>
  <c r="AV42" i="1"/>
  <c r="AW42" i="1"/>
  <c r="AX42" i="1"/>
  <c r="BE42" i="1"/>
  <c r="BK42" i="1"/>
  <c r="AT93" i="1"/>
  <c r="AU93" i="1"/>
  <c r="AV93" i="1"/>
  <c r="AW93" i="1"/>
  <c r="AX93" i="1"/>
  <c r="BE93" i="1"/>
  <c r="BK93" i="1"/>
  <c r="AT129" i="1"/>
  <c r="AU129" i="1"/>
  <c r="AV129" i="1"/>
  <c r="AW129" i="1"/>
  <c r="AX129" i="1"/>
  <c r="BE129" i="1"/>
  <c r="BK129" i="1"/>
  <c r="AT79" i="1"/>
  <c r="AU79" i="1"/>
  <c r="AV79" i="1"/>
  <c r="AW79" i="1"/>
  <c r="AX79" i="1"/>
  <c r="BE79" i="1"/>
  <c r="BK79" i="1"/>
  <c r="AT101" i="1"/>
  <c r="AU101" i="1"/>
  <c r="AV101" i="1"/>
  <c r="AW101" i="1"/>
  <c r="AX101" i="1"/>
  <c r="BE101" i="1"/>
  <c r="BK101" i="1"/>
  <c r="AT125" i="1"/>
  <c r="AU125" i="1"/>
  <c r="AV125" i="1"/>
  <c r="AW125" i="1"/>
  <c r="AX125" i="1"/>
  <c r="BE125" i="1"/>
  <c r="BK125" i="1"/>
  <c r="AT114" i="1"/>
  <c r="AU114" i="1"/>
  <c r="AV114" i="1"/>
  <c r="AW114" i="1"/>
  <c r="AX114" i="1"/>
  <c r="BE114" i="1"/>
  <c r="BK114" i="1"/>
  <c r="AT89" i="1"/>
  <c r="AU89" i="1"/>
  <c r="AV89" i="1"/>
  <c r="AW89" i="1"/>
  <c r="AX89" i="1"/>
  <c r="BE89" i="1"/>
  <c r="BK89" i="1"/>
  <c r="AT63" i="1"/>
  <c r="AU63" i="1"/>
  <c r="AV63" i="1"/>
  <c r="AW63" i="1"/>
  <c r="AX63" i="1"/>
  <c r="BE63" i="1"/>
  <c r="BK63" i="1"/>
  <c r="AT288" i="1"/>
  <c r="AU288" i="1"/>
  <c r="AV288" i="1"/>
  <c r="AW288" i="1"/>
  <c r="AX288" i="1"/>
  <c r="BE288" i="1"/>
  <c r="BK288" i="1"/>
  <c r="AT68" i="1"/>
  <c r="AU68" i="1"/>
  <c r="AV68" i="1"/>
  <c r="AW68" i="1"/>
  <c r="AX68" i="1"/>
  <c r="BE68" i="1"/>
  <c r="BK68" i="1"/>
  <c r="AT76" i="1"/>
  <c r="AU76" i="1"/>
  <c r="AV76" i="1"/>
  <c r="AW76" i="1"/>
  <c r="AX76" i="1"/>
  <c r="BE76" i="1"/>
  <c r="BK76" i="1"/>
  <c r="AT49" i="1"/>
  <c r="AU49" i="1"/>
  <c r="AV49" i="1"/>
  <c r="AW49" i="1"/>
  <c r="AX49" i="1"/>
  <c r="BE49" i="1"/>
  <c r="BK49" i="1"/>
  <c r="AT97" i="1"/>
  <c r="AU97" i="1"/>
  <c r="AV97" i="1"/>
  <c r="AW97" i="1"/>
  <c r="AX97" i="1"/>
  <c r="BE97" i="1"/>
  <c r="BK97" i="1"/>
  <c r="AT285" i="1"/>
  <c r="AU285" i="1"/>
  <c r="AV285" i="1"/>
  <c r="AW285" i="1"/>
  <c r="AX285" i="1"/>
  <c r="BE285" i="1"/>
  <c r="BK285" i="1"/>
  <c r="AT86" i="1"/>
  <c r="AU86" i="1"/>
  <c r="AV86" i="1"/>
  <c r="AW86" i="1"/>
  <c r="AX86" i="1"/>
  <c r="BE86" i="1"/>
  <c r="BK86" i="1"/>
  <c r="AT82" i="1"/>
  <c r="AU82" i="1"/>
  <c r="AV82" i="1"/>
  <c r="AW82" i="1"/>
  <c r="AX82" i="1"/>
  <c r="BE82" i="1"/>
  <c r="BK82" i="1"/>
  <c r="AT138" i="1"/>
  <c r="AU138" i="1"/>
  <c r="AV138" i="1"/>
  <c r="AW138" i="1"/>
  <c r="AX138" i="1"/>
  <c r="BE138" i="1"/>
  <c r="BK138" i="1"/>
  <c r="AT94" i="1"/>
  <c r="AU94" i="1"/>
  <c r="AV94" i="1"/>
  <c r="AW94" i="1"/>
  <c r="AX94" i="1"/>
  <c r="BE94" i="1"/>
  <c r="BK94" i="1"/>
  <c r="AT35" i="1"/>
  <c r="AU35" i="1"/>
  <c r="AV35" i="1"/>
  <c r="AW35" i="1"/>
  <c r="AX35" i="1"/>
  <c r="BE35" i="1"/>
  <c r="BK35" i="1"/>
  <c r="AT426" i="1"/>
  <c r="AU426" i="1"/>
  <c r="AV426" i="1"/>
  <c r="AW426" i="1"/>
  <c r="AX426" i="1"/>
  <c r="BE426" i="1"/>
  <c r="BK426" i="1"/>
  <c r="AT41" i="1"/>
  <c r="AU41" i="1"/>
  <c r="AV41" i="1"/>
  <c r="AW41" i="1"/>
  <c r="AX41" i="1"/>
  <c r="BE41" i="1"/>
  <c r="BK41" i="1"/>
  <c r="AT61" i="1"/>
  <c r="AU61" i="1"/>
  <c r="AV61" i="1"/>
  <c r="AW61" i="1"/>
  <c r="AX61" i="1"/>
  <c r="BE61" i="1"/>
  <c r="BK61" i="1"/>
  <c r="AT99" i="1"/>
  <c r="AU99" i="1"/>
  <c r="AV99" i="1"/>
  <c r="AW99" i="1"/>
  <c r="AX99" i="1"/>
  <c r="BE99" i="1"/>
  <c r="BK99" i="1"/>
  <c r="AT478" i="1"/>
  <c r="AU478" i="1"/>
  <c r="AV478" i="1"/>
  <c r="AW478" i="1"/>
  <c r="AX478" i="1"/>
  <c r="BE478" i="1"/>
  <c r="BK478" i="1"/>
  <c r="AT111" i="1"/>
  <c r="AU111" i="1"/>
  <c r="AV111" i="1"/>
  <c r="AW111" i="1"/>
  <c r="AX111" i="1"/>
  <c r="BE111" i="1"/>
  <c r="BK111" i="1"/>
  <c r="AT432" i="1"/>
  <c r="AU432" i="1"/>
  <c r="AV432" i="1"/>
  <c r="AW432" i="1"/>
  <c r="AX432" i="1"/>
  <c r="BE432" i="1"/>
  <c r="BK432" i="1"/>
  <c r="AT65" i="1"/>
  <c r="AU65" i="1"/>
  <c r="AV65" i="1"/>
  <c r="AW65" i="1"/>
  <c r="AX65" i="1"/>
  <c r="BE65" i="1"/>
  <c r="BK65" i="1"/>
  <c r="AT327" i="1"/>
  <c r="AU327" i="1"/>
  <c r="AV327" i="1"/>
  <c r="AW327" i="1"/>
  <c r="AX327" i="1"/>
  <c r="BE327" i="1"/>
  <c r="BK327" i="1"/>
  <c r="AT255" i="1"/>
  <c r="AU255" i="1"/>
  <c r="AV255" i="1"/>
  <c r="AW255" i="1"/>
  <c r="AX255" i="1"/>
  <c r="BE255" i="1"/>
  <c r="BK255" i="1"/>
  <c r="AT54" i="1"/>
  <c r="AU54" i="1"/>
  <c r="AV54" i="1"/>
  <c r="AW54" i="1"/>
  <c r="AX54" i="1"/>
  <c r="BE54" i="1"/>
  <c r="BK54" i="1"/>
  <c r="AT126" i="1"/>
  <c r="AU126" i="1"/>
  <c r="AV126" i="1"/>
  <c r="AW126" i="1"/>
  <c r="AX126" i="1"/>
  <c r="BE126" i="1"/>
  <c r="BK126" i="1"/>
  <c r="AT135" i="1"/>
  <c r="AU135" i="1"/>
  <c r="AV135" i="1"/>
  <c r="AW135" i="1"/>
  <c r="AX135" i="1"/>
  <c r="BE135" i="1"/>
  <c r="BK135" i="1"/>
  <c r="AT458" i="1"/>
  <c r="AU458" i="1"/>
  <c r="AV458" i="1"/>
  <c r="AW458" i="1"/>
  <c r="AX458" i="1"/>
  <c r="BE458" i="1"/>
  <c r="BK458" i="1"/>
  <c r="AT161" i="1"/>
  <c r="AU161" i="1"/>
  <c r="AV161" i="1"/>
  <c r="AW161" i="1"/>
  <c r="AX161" i="1"/>
  <c r="BE161" i="1"/>
  <c r="BK161" i="1"/>
  <c r="AT137" i="1"/>
  <c r="AU137" i="1"/>
  <c r="AV137" i="1"/>
  <c r="AW137" i="1"/>
  <c r="AX137" i="1"/>
  <c r="BE137" i="1"/>
  <c r="BK137" i="1"/>
  <c r="AT92" i="1"/>
  <c r="AU92" i="1"/>
  <c r="AV92" i="1"/>
  <c r="AW92" i="1"/>
  <c r="AX92" i="1"/>
  <c r="BE92" i="1"/>
  <c r="BK92" i="1"/>
  <c r="AT256" i="1"/>
  <c r="AU256" i="1"/>
  <c r="AV256" i="1"/>
  <c r="AW256" i="1"/>
  <c r="AX256" i="1"/>
  <c r="BE256" i="1"/>
  <c r="BK256" i="1"/>
  <c r="AT113" i="1"/>
  <c r="AU113" i="1"/>
  <c r="AV113" i="1"/>
  <c r="AW113" i="1"/>
  <c r="AX113" i="1"/>
  <c r="BE113" i="1"/>
  <c r="BK113" i="1"/>
  <c r="AT67" i="1"/>
  <c r="AU67" i="1"/>
  <c r="AV67" i="1"/>
  <c r="AW67" i="1"/>
  <c r="AX67" i="1"/>
  <c r="BE67" i="1"/>
  <c r="BK67" i="1"/>
  <c r="AT119" i="1"/>
  <c r="AU119" i="1"/>
  <c r="AV119" i="1"/>
  <c r="AW119" i="1"/>
  <c r="AX119" i="1"/>
  <c r="BE119" i="1"/>
  <c r="BK119" i="1"/>
  <c r="AT375" i="1"/>
  <c r="AU375" i="1"/>
  <c r="AV375" i="1"/>
  <c r="AW375" i="1"/>
  <c r="AX375" i="1"/>
  <c r="BE375" i="1"/>
  <c r="BK375" i="1"/>
  <c r="AT43" i="1"/>
  <c r="AU43" i="1"/>
  <c r="AV43" i="1"/>
  <c r="AW43" i="1"/>
  <c r="AX43" i="1"/>
  <c r="BE43" i="1"/>
  <c r="BK43" i="1"/>
  <c r="AT116" i="1"/>
  <c r="AU116" i="1"/>
  <c r="AV116" i="1"/>
  <c r="AW116" i="1"/>
  <c r="AX116" i="1"/>
  <c r="BE116" i="1"/>
  <c r="BK116" i="1"/>
  <c r="AT133" i="1"/>
  <c r="AU133" i="1"/>
  <c r="AV133" i="1"/>
  <c r="AW133" i="1"/>
  <c r="AX133" i="1"/>
  <c r="BE133" i="1"/>
  <c r="BK133" i="1"/>
  <c r="AT74" i="1"/>
  <c r="AU74" i="1"/>
  <c r="AV74" i="1"/>
  <c r="AW74" i="1"/>
  <c r="AX74" i="1"/>
  <c r="BE74" i="1"/>
  <c r="BK74" i="1"/>
  <c r="AT55" i="1"/>
  <c r="AU55" i="1"/>
  <c r="AV55" i="1"/>
  <c r="AW55" i="1"/>
  <c r="AX55" i="1"/>
  <c r="BE55" i="1"/>
  <c r="BK55" i="1"/>
  <c r="AT109" i="1"/>
  <c r="AU109" i="1"/>
  <c r="AV109" i="1"/>
  <c r="AW109" i="1"/>
  <c r="AX109" i="1"/>
  <c r="BE109" i="1"/>
  <c r="BK109" i="1"/>
  <c r="AT66" i="1"/>
  <c r="AU66" i="1"/>
  <c r="AV66" i="1"/>
  <c r="AW66" i="1"/>
  <c r="AX66" i="1"/>
  <c r="BE66" i="1"/>
  <c r="BK66" i="1"/>
  <c r="AT83" i="1"/>
  <c r="AU83" i="1"/>
  <c r="AV83" i="1"/>
  <c r="AW83" i="1"/>
  <c r="AX83" i="1"/>
  <c r="BE83" i="1"/>
  <c r="BK83" i="1"/>
  <c r="AT51" i="1"/>
  <c r="AU51" i="1"/>
  <c r="AV51" i="1"/>
  <c r="AW51" i="1"/>
  <c r="AX51" i="1"/>
  <c r="BE51" i="1"/>
  <c r="BK51" i="1"/>
  <c r="AT145" i="1"/>
  <c r="AU145" i="1"/>
  <c r="AV145" i="1"/>
  <c r="AW145" i="1"/>
  <c r="AX145" i="1"/>
  <c r="BE145" i="1"/>
  <c r="BK145" i="1"/>
  <c r="AT100" i="1"/>
  <c r="AU100" i="1"/>
  <c r="AV100" i="1"/>
  <c r="AW100" i="1"/>
  <c r="AX100" i="1"/>
  <c r="BE100" i="1"/>
  <c r="BK100" i="1"/>
  <c r="AT50" i="1"/>
  <c r="AU50" i="1"/>
  <c r="AV50" i="1"/>
  <c r="AW50" i="1"/>
  <c r="AX50" i="1"/>
  <c r="BE50" i="1"/>
  <c r="BK50" i="1"/>
  <c r="AT44" i="1"/>
  <c r="AU44" i="1"/>
  <c r="AV44" i="1"/>
  <c r="AW44" i="1"/>
  <c r="AX44" i="1"/>
  <c r="BE44" i="1"/>
  <c r="BK44" i="1"/>
  <c r="AT78" i="1"/>
  <c r="AU78" i="1"/>
  <c r="AV78" i="1"/>
  <c r="AW78" i="1"/>
  <c r="AX78" i="1"/>
  <c r="BE78" i="1"/>
  <c r="BK78" i="1"/>
  <c r="AT287" i="1"/>
  <c r="AU287" i="1"/>
  <c r="AV287" i="1"/>
  <c r="AW287" i="1"/>
  <c r="AX287" i="1"/>
  <c r="BE287" i="1"/>
  <c r="BK287" i="1"/>
  <c r="AT148" i="1"/>
  <c r="AU148" i="1"/>
  <c r="AV148" i="1"/>
  <c r="AW148" i="1"/>
  <c r="AX148" i="1"/>
  <c r="BE148" i="1"/>
  <c r="BK148" i="1"/>
  <c r="AT319" i="1"/>
  <c r="AU319" i="1"/>
  <c r="AV319" i="1"/>
  <c r="AW319" i="1"/>
  <c r="AX319" i="1"/>
  <c r="BE319" i="1"/>
  <c r="BK319" i="1"/>
  <c r="AT226" i="1"/>
  <c r="AU226" i="1"/>
  <c r="AV226" i="1"/>
  <c r="AW226" i="1"/>
  <c r="AX226" i="1"/>
  <c r="BE226" i="1"/>
  <c r="BK226" i="1"/>
  <c r="AT260" i="1"/>
  <c r="AU260" i="1"/>
  <c r="AV260" i="1"/>
  <c r="AW260" i="1"/>
  <c r="AX260" i="1"/>
  <c r="BE260" i="1"/>
  <c r="BK260" i="1"/>
  <c r="AT446" i="1"/>
  <c r="AU446" i="1"/>
  <c r="AV446" i="1"/>
  <c r="AW446" i="1"/>
  <c r="AX446" i="1"/>
  <c r="BE446" i="1"/>
  <c r="BK446" i="1"/>
  <c r="AT345" i="1"/>
  <c r="AU345" i="1"/>
  <c r="AV345" i="1"/>
  <c r="AW345" i="1"/>
  <c r="AX345" i="1"/>
  <c r="BE345" i="1"/>
  <c r="BK345" i="1"/>
  <c r="AT518" i="1"/>
  <c r="AU518" i="1"/>
  <c r="AV518" i="1"/>
  <c r="AW518" i="1"/>
  <c r="AX518" i="1"/>
  <c r="BE518" i="1"/>
  <c r="BK518" i="1"/>
  <c r="AT473" i="1"/>
  <c r="AU473" i="1"/>
  <c r="AV473" i="1"/>
  <c r="AW473" i="1"/>
  <c r="AX473" i="1"/>
  <c r="BE473" i="1"/>
  <c r="BK473" i="1"/>
  <c r="AT241" i="1"/>
  <c r="AU241" i="1"/>
  <c r="AV241" i="1"/>
  <c r="AW241" i="1"/>
  <c r="AX241" i="1"/>
  <c r="BE241" i="1"/>
  <c r="BK241" i="1"/>
  <c r="AT377" i="1"/>
  <c r="AU377" i="1"/>
  <c r="AV377" i="1"/>
  <c r="AW377" i="1"/>
  <c r="AX377" i="1"/>
  <c r="BE377" i="1"/>
  <c r="BK377" i="1"/>
  <c r="AT299" i="1"/>
  <c r="AU299" i="1"/>
  <c r="AV299" i="1"/>
  <c r="AW299" i="1"/>
  <c r="AX299" i="1"/>
  <c r="BE299" i="1"/>
  <c r="BK299" i="1"/>
  <c r="AT479" i="1"/>
  <c r="AU479" i="1"/>
  <c r="AV479" i="1"/>
  <c r="AW479" i="1"/>
  <c r="AX479" i="1"/>
  <c r="BE479" i="1"/>
  <c r="BK479" i="1"/>
  <c r="AT453" i="1"/>
  <c r="AU453" i="1"/>
  <c r="AV453" i="1"/>
  <c r="AW453" i="1"/>
  <c r="AX453" i="1"/>
  <c r="BE453" i="1"/>
  <c r="BK453" i="1"/>
  <c r="AT506" i="1"/>
  <c r="AU506" i="1"/>
  <c r="AV506" i="1"/>
  <c r="AW506" i="1"/>
  <c r="AX506" i="1"/>
  <c r="BE506" i="1"/>
  <c r="BK506" i="1"/>
  <c r="AT452" i="1"/>
  <c r="AU452" i="1"/>
  <c r="AV452" i="1"/>
  <c r="AW452" i="1"/>
  <c r="AX452" i="1"/>
  <c r="BE452" i="1"/>
  <c r="BK452" i="1"/>
  <c r="AT193" i="1"/>
  <c r="AU193" i="1"/>
  <c r="AV193" i="1"/>
  <c r="AW193" i="1"/>
  <c r="AX193" i="1"/>
  <c r="BE193" i="1"/>
  <c r="BK193" i="1"/>
  <c r="AT227" i="1"/>
  <c r="AU227" i="1"/>
  <c r="AV227" i="1"/>
  <c r="AW227" i="1"/>
  <c r="AX227" i="1"/>
  <c r="BE227" i="1"/>
  <c r="BK227" i="1"/>
  <c r="AT305" i="1"/>
  <c r="AU305" i="1"/>
  <c r="AV305" i="1"/>
  <c r="AW305" i="1"/>
  <c r="AX305" i="1"/>
  <c r="BE305" i="1"/>
  <c r="BK305" i="1"/>
  <c r="AT157" i="1"/>
  <c r="AU157" i="1"/>
  <c r="AV157" i="1"/>
  <c r="AW157" i="1"/>
  <c r="AX157" i="1"/>
  <c r="BE157" i="1"/>
  <c r="BK157" i="1"/>
  <c r="AT249" i="1"/>
  <c r="AU249" i="1"/>
  <c r="AV249" i="1"/>
  <c r="AW249" i="1"/>
  <c r="AX249" i="1"/>
  <c r="BE249" i="1"/>
  <c r="BK249" i="1"/>
  <c r="AT347" i="1"/>
  <c r="AU347" i="1"/>
  <c r="AV347" i="1"/>
  <c r="AW347" i="1"/>
  <c r="AX347" i="1"/>
  <c r="BE347" i="1"/>
  <c r="BK347" i="1"/>
  <c r="AT177" i="1"/>
  <c r="AU177" i="1"/>
  <c r="AV177" i="1"/>
  <c r="AW177" i="1"/>
  <c r="AX177" i="1"/>
  <c r="BE177" i="1"/>
  <c r="BK177" i="1"/>
  <c r="AT265" i="1"/>
  <c r="AU265" i="1"/>
  <c r="AV265" i="1"/>
  <c r="AW265" i="1"/>
  <c r="AX265" i="1"/>
  <c r="BE265" i="1"/>
  <c r="BK265" i="1"/>
  <c r="AT497" i="1"/>
  <c r="AU497" i="1"/>
  <c r="AV497" i="1"/>
  <c r="AW497" i="1"/>
  <c r="AX497" i="1"/>
  <c r="BE497" i="1"/>
  <c r="BK497" i="1"/>
  <c r="AT449" i="1"/>
  <c r="AU449" i="1"/>
  <c r="AV449" i="1"/>
  <c r="AW449" i="1"/>
  <c r="AX449" i="1"/>
  <c r="BE449" i="1"/>
  <c r="BK449" i="1"/>
  <c r="AT520" i="1"/>
  <c r="AU520" i="1"/>
  <c r="AV520" i="1"/>
  <c r="AW520" i="1"/>
  <c r="AX520" i="1"/>
  <c r="BE520" i="1"/>
  <c r="BK520" i="1"/>
  <c r="AT434" i="1"/>
  <c r="AU434" i="1"/>
  <c r="AV434" i="1"/>
  <c r="AW434" i="1"/>
  <c r="AX434" i="1"/>
  <c r="BE434" i="1"/>
  <c r="BK434" i="1"/>
  <c r="AT368" i="1"/>
  <c r="AU368" i="1"/>
  <c r="AV368" i="1"/>
  <c r="AW368" i="1"/>
  <c r="AX368" i="1"/>
  <c r="BE368" i="1"/>
  <c r="BK368" i="1"/>
  <c r="AT225" i="1"/>
  <c r="AU225" i="1"/>
  <c r="AV225" i="1"/>
  <c r="AW225" i="1"/>
  <c r="AX225" i="1"/>
  <c r="BE225" i="1"/>
  <c r="BK225" i="1"/>
  <c r="AT336" i="1"/>
  <c r="AU336" i="1"/>
  <c r="AV336" i="1"/>
  <c r="AW336" i="1"/>
  <c r="AX336" i="1"/>
  <c r="BE336" i="1"/>
  <c r="BK336" i="1"/>
  <c r="AT232" i="1"/>
  <c r="AU232" i="1"/>
  <c r="AV232" i="1"/>
  <c r="AW232" i="1"/>
  <c r="AX232" i="1"/>
  <c r="BE232" i="1"/>
  <c r="BK232" i="1"/>
  <c r="AT333" i="1"/>
  <c r="AU333" i="1"/>
  <c r="AV333" i="1"/>
  <c r="AW333" i="1"/>
  <c r="AX333" i="1"/>
  <c r="BE333" i="1"/>
  <c r="BK333" i="1"/>
  <c r="AT419" i="1"/>
  <c r="AU419" i="1"/>
  <c r="AV419" i="1"/>
  <c r="AW419" i="1"/>
  <c r="AX419" i="1"/>
  <c r="BE419" i="1"/>
  <c r="BK419" i="1"/>
  <c r="AT328" i="1"/>
  <c r="AU328" i="1"/>
  <c r="AV328" i="1"/>
  <c r="AW328" i="1"/>
  <c r="AX328" i="1"/>
  <c r="BE328" i="1"/>
  <c r="BK328" i="1"/>
  <c r="AT191" i="1"/>
  <c r="AU191" i="1"/>
  <c r="AV191" i="1"/>
  <c r="AW191" i="1"/>
  <c r="AX191" i="1"/>
  <c r="BE191" i="1"/>
  <c r="BK191" i="1"/>
  <c r="AT351" i="1"/>
  <c r="AU351" i="1"/>
  <c r="AV351" i="1"/>
  <c r="AW351" i="1"/>
  <c r="AX351" i="1"/>
  <c r="BE351" i="1"/>
  <c r="BK351" i="1"/>
  <c r="AT173" i="1"/>
  <c r="AU173" i="1"/>
  <c r="AV173" i="1"/>
  <c r="AW173" i="1"/>
  <c r="AX173" i="1"/>
  <c r="BE173" i="1"/>
  <c r="BK173" i="1"/>
  <c r="AT213" i="1"/>
  <c r="AU213" i="1"/>
  <c r="AV213" i="1"/>
  <c r="AW213" i="1"/>
  <c r="AX213" i="1"/>
  <c r="BE213" i="1"/>
  <c r="BK213" i="1"/>
  <c r="AT143" i="1"/>
  <c r="AU143" i="1"/>
  <c r="AV143" i="1"/>
  <c r="AW143" i="1"/>
  <c r="AX143" i="1"/>
  <c r="BE143" i="1"/>
  <c r="BK143" i="1"/>
  <c r="AT343" i="1"/>
  <c r="AU343" i="1"/>
  <c r="AV343" i="1"/>
  <c r="AW343" i="1"/>
  <c r="AX343" i="1"/>
  <c r="BE343" i="1"/>
  <c r="BK343" i="1"/>
  <c r="AT165" i="1"/>
  <c r="AU165" i="1"/>
  <c r="AV165" i="1"/>
  <c r="AW165" i="1"/>
  <c r="AX165" i="1"/>
  <c r="BE165" i="1"/>
  <c r="BK165" i="1"/>
  <c r="AT358" i="1"/>
  <c r="AU358" i="1"/>
  <c r="AV358" i="1"/>
  <c r="AW358" i="1"/>
  <c r="AX358" i="1"/>
  <c r="BE358" i="1"/>
  <c r="BK358" i="1"/>
  <c r="AT346" i="1"/>
  <c r="AU346" i="1"/>
  <c r="AV346" i="1"/>
  <c r="AW346" i="1"/>
  <c r="AX346" i="1"/>
  <c r="BE346" i="1"/>
  <c r="BK346" i="1"/>
  <c r="AT517" i="1"/>
  <c r="AU517" i="1"/>
  <c r="AV517" i="1"/>
  <c r="AW517" i="1"/>
  <c r="AX517" i="1"/>
  <c r="BE517" i="1"/>
  <c r="BK517" i="1"/>
  <c r="AT223" i="1"/>
  <c r="AU223" i="1"/>
  <c r="AV223" i="1"/>
  <c r="AW223" i="1"/>
  <c r="AX223" i="1"/>
  <c r="BE223" i="1"/>
  <c r="BK223" i="1"/>
  <c r="AT435" i="1"/>
  <c r="AU435" i="1"/>
  <c r="AV435" i="1"/>
  <c r="AW435" i="1"/>
  <c r="AX435" i="1"/>
  <c r="BE435" i="1"/>
  <c r="BK435" i="1"/>
  <c r="AT485" i="1"/>
  <c r="AU485" i="1"/>
  <c r="AV485" i="1"/>
  <c r="AW485" i="1"/>
  <c r="AX485" i="1"/>
  <c r="BE485" i="1"/>
  <c r="BK485" i="1"/>
  <c r="AT128" i="1"/>
  <c r="AU128" i="1"/>
  <c r="AV128" i="1"/>
  <c r="AW128" i="1"/>
  <c r="AX128" i="1"/>
  <c r="BE128" i="1"/>
  <c r="BK128" i="1"/>
  <c r="AT338" i="1"/>
  <c r="AU338" i="1"/>
  <c r="AV338" i="1"/>
  <c r="AW338" i="1"/>
  <c r="AX338" i="1"/>
  <c r="BE338" i="1"/>
  <c r="BK338" i="1"/>
  <c r="AT102" i="1"/>
  <c r="AU102" i="1"/>
  <c r="AV102" i="1"/>
  <c r="AW102" i="1"/>
  <c r="AX102" i="1"/>
  <c r="BE102" i="1"/>
  <c r="BK102" i="1"/>
  <c r="AT153" i="1"/>
  <c r="AU153" i="1"/>
  <c r="AV153" i="1"/>
  <c r="AW153" i="1"/>
  <c r="AX153" i="1"/>
  <c r="BE153" i="1"/>
  <c r="BK153" i="1"/>
  <c r="AT306" i="1"/>
  <c r="AU306" i="1"/>
  <c r="AV306" i="1"/>
  <c r="AW306" i="1"/>
  <c r="AX306" i="1"/>
  <c r="BE306" i="1"/>
  <c r="BK306" i="1"/>
  <c r="AT402" i="1"/>
  <c r="AU402" i="1"/>
  <c r="AV402" i="1"/>
  <c r="AW402" i="1"/>
  <c r="AX402" i="1"/>
  <c r="BE402" i="1"/>
  <c r="BK402" i="1"/>
  <c r="AT441" i="1"/>
  <c r="AU441" i="1"/>
  <c r="AV441" i="1"/>
  <c r="AW441" i="1"/>
  <c r="AX441" i="1"/>
  <c r="BE441" i="1"/>
  <c r="BK441" i="1"/>
  <c r="AT296" i="1"/>
  <c r="AU296" i="1"/>
  <c r="AV296" i="1"/>
  <c r="AW296" i="1"/>
  <c r="AX296" i="1"/>
  <c r="BE296" i="1"/>
  <c r="BK296" i="1"/>
  <c r="AT220" i="1"/>
  <c r="AU220" i="1"/>
  <c r="AV220" i="1"/>
  <c r="AW220" i="1"/>
  <c r="AX220" i="1"/>
  <c r="BE220" i="1"/>
  <c r="BK220" i="1"/>
  <c r="AT304" i="1"/>
  <c r="AU304" i="1"/>
  <c r="AV304" i="1"/>
  <c r="AW304" i="1"/>
  <c r="AX304" i="1"/>
  <c r="BE304" i="1"/>
  <c r="BK304" i="1"/>
  <c r="AT505" i="1"/>
  <c r="AU505" i="1"/>
  <c r="AV505" i="1"/>
  <c r="AW505" i="1"/>
  <c r="AX505" i="1"/>
  <c r="BE505" i="1"/>
  <c r="BK505" i="1"/>
  <c r="AT152" i="1"/>
  <c r="AU152" i="1"/>
  <c r="AV152" i="1"/>
  <c r="AW152" i="1"/>
  <c r="AX152" i="1"/>
  <c r="BE152" i="1"/>
  <c r="BK152" i="1"/>
  <c r="AT475" i="1"/>
  <c r="AU475" i="1"/>
  <c r="AV475" i="1"/>
  <c r="AW475" i="1"/>
  <c r="AX475" i="1"/>
  <c r="BE475" i="1"/>
  <c r="BK475" i="1"/>
  <c r="AT309" i="1"/>
  <c r="AU309" i="1"/>
  <c r="AV309" i="1"/>
  <c r="AW309" i="1"/>
  <c r="AX309" i="1"/>
  <c r="BE309" i="1"/>
  <c r="BK309" i="1"/>
  <c r="AT388" i="1"/>
  <c r="AU388" i="1"/>
  <c r="AV388" i="1"/>
  <c r="AW388" i="1"/>
  <c r="AX388" i="1"/>
  <c r="BE388" i="1"/>
  <c r="BK388" i="1"/>
  <c r="AT248" i="1"/>
  <c r="AU248" i="1"/>
  <c r="AV248" i="1"/>
  <c r="AW248" i="1"/>
  <c r="AX248" i="1"/>
  <c r="BE248" i="1"/>
  <c r="BK248" i="1"/>
  <c r="AT154" i="1"/>
  <c r="AU154" i="1"/>
  <c r="AV154" i="1"/>
  <c r="AW154" i="1"/>
  <c r="AX154" i="1"/>
  <c r="BE154" i="1"/>
  <c r="BK154" i="1"/>
  <c r="AT251" i="1"/>
  <c r="AU251" i="1"/>
  <c r="AV251" i="1"/>
  <c r="AW251" i="1"/>
  <c r="AX251" i="1"/>
  <c r="BE251" i="1"/>
  <c r="BK251" i="1"/>
  <c r="AT477" i="1"/>
  <c r="AU477" i="1"/>
  <c r="AV477" i="1"/>
  <c r="AW477" i="1"/>
  <c r="AX477" i="1"/>
  <c r="BE477" i="1"/>
  <c r="BK477" i="1"/>
  <c r="AT356" i="1"/>
  <c r="AU356" i="1"/>
  <c r="AV356" i="1"/>
  <c r="AW356" i="1"/>
  <c r="AX356" i="1"/>
  <c r="BE356" i="1"/>
  <c r="BK356" i="1"/>
  <c r="AT411" i="1"/>
  <c r="AU411" i="1"/>
  <c r="AV411" i="1"/>
  <c r="AW411" i="1"/>
  <c r="AX411" i="1"/>
  <c r="BE411" i="1"/>
  <c r="BK411" i="1"/>
  <c r="AT393" i="1"/>
  <c r="AU393" i="1"/>
  <c r="AV393" i="1"/>
  <c r="AW393" i="1"/>
  <c r="AX393" i="1"/>
  <c r="BE393" i="1"/>
  <c r="BK393" i="1"/>
  <c r="AT378" i="1"/>
  <c r="AU378" i="1"/>
  <c r="AV378" i="1"/>
  <c r="AW378" i="1"/>
  <c r="AX378" i="1"/>
  <c r="BE378" i="1"/>
  <c r="BK378" i="1"/>
  <c r="AT365" i="1"/>
  <c r="AU365" i="1"/>
  <c r="AV365" i="1"/>
  <c r="AW365" i="1"/>
  <c r="AX365" i="1"/>
  <c r="BE365" i="1"/>
  <c r="BK365" i="1"/>
  <c r="AT418" i="1"/>
  <c r="AU418" i="1"/>
  <c r="AV418" i="1"/>
  <c r="AW418" i="1"/>
  <c r="AX418" i="1"/>
  <c r="BE418" i="1"/>
  <c r="BK418" i="1"/>
  <c r="AT221" i="1"/>
  <c r="AU221" i="1"/>
  <c r="AV221" i="1"/>
  <c r="AW221" i="1"/>
  <c r="AX221" i="1"/>
  <c r="BE221" i="1"/>
  <c r="BK221" i="1"/>
  <c r="AT370" i="1"/>
  <c r="AU370" i="1"/>
  <c r="AV370" i="1"/>
  <c r="AW370" i="1"/>
  <c r="AX370" i="1"/>
  <c r="BE370" i="1"/>
  <c r="BK370" i="1"/>
  <c r="AT298" i="1"/>
  <c r="AU298" i="1"/>
  <c r="AV298" i="1"/>
  <c r="AW298" i="1"/>
  <c r="AX298" i="1"/>
  <c r="BE298" i="1"/>
  <c r="BK298" i="1"/>
  <c r="AT170" i="1"/>
  <c r="AU170" i="1"/>
  <c r="AV170" i="1"/>
  <c r="AW170" i="1"/>
  <c r="AX170" i="1"/>
  <c r="BE170" i="1"/>
  <c r="BK170" i="1"/>
  <c r="AT289" i="1"/>
  <c r="AU289" i="1"/>
  <c r="AV289" i="1"/>
  <c r="AW289" i="1"/>
  <c r="AX289" i="1"/>
  <c r="BE289" i="1"/>
  <c r="BK289" i="1"/>
  <c r="AT115" i="1"/>
  <c r="AU115" i="1"/>
  <c r="AV115" i="1"/>
  <c r="AW115" i="1"/>
  <c r="AX115" i="1"/>
  <c r="BE115" i="1"/>
  <c r="BK115" i="1"/>
  <c r="AT371" i="1"/>
  <c r="AU371" i="1"/>
  <c r="AV371" i="1"/>
  <c r="AW371" i="1"/>
  <c r="AX371" i="1"/>
  <c r="BE371" i="1"/>
  <c r="BK371" i="1"/>
  <c r="AT159" i="1"/>
  <c r="AU159" i="1"/>
  <c r="AV159" i="1"/>
  <c r="AW159" i="1"/>
  <c r="AX159" i="1"/>
  <c r="BE159" i="1"/>
  <c r="BK159" i="1"/>
  <c r="AT410" i="1"/>
  <c r="AU410" i="1"/>
  <c r="AV410" i="1"/>
  <c r="AW410" i="1"/>
  <c r="AX410" i="1"/>
  <c r="BE410" i="1"/>
  <c r="BK410" i="1"/>
  <c r="AT186" i="1"/>
  <c r="AU186" i="1"/>
  <c r="AV186" i="1"/>
  <c r="AW186" i="1"/>
  <c r="AX186" i="1"/>
  <c r="BE186" i="1"/>
  <c r="BK186" i="1"/>
  <c r="AT451" i="1"/>
  <c r="AU451" i="1"/>
  <c r="AV451" i="1"/>
  <c r="AW451" i="1"/>
  <c r="AX451" i="1"/>
  <c r="BE451" i="1"/>
  <c r="BK451" i="1"/>
  <c r="AT286" i="1"/>
  <c r="AU286" i="1"/>
  <c r="AV286" i="1"/>
  <c r="AW286" i="1"/>
  <c r="AX286" i="1"/>
  <c r="BE286" i="1"/>
  <c r="BK286" i="1"/>
  <c r="AT156" i="1"/>
  <c r="AU156" i="1"/>
  <c r="AV156" i="1"/>
  <c r="AW156" i="1"/>
  <c r="AX156" i="1"/>
  <c r="BE156" i="1"/>
  <c r="BK156" i="1"/>
  <c r="AT445" i="1"/>
  <c r="AU445" i="1"/>
  <c r="AV445" i="1"/>
  <c r="AW445" i="1"/>
  <c r="AX445" i="1"/>
  <c r="BE445" i="1"/>
  <c r="BK445" i="1"/>
  <c r="AT474" i="1"/>
  <c r="AU474" i="1"/>
  <c r="AV474" i="1"/>
  <c r="AW474" i="1"/>
  <c r="AX474" i="1"/>
  <c r="BE474" i="1"/>
  <c r="BK474" i="1"/>
  <c r="AT369" i="1"/>
  <c r="AU369" i="1"/>
  <c r="AV369" i="1"/>
  <c r="AW369" i="1"/>
  <c r="AX369" i="1"/>
  <c r="BE369" i="1"/>
  <c r="BK369" i="1"/>
  <c r="AT390" i="1"/>
  <c r="AU390" i="1"/>
  <c r="AV390" i="1"/>
  <c r="AW390" i="1"/>
  <c r="AX390" i="1"/>
  <c r="BE390" i="1"/>
  <c r="BK390" i="1"/>
  <c r="AT151" i="1"/>
  <c r="AU151" i="1"/>
  <c r="AV151" i="1"/>
  <c r="AW151" i="1"/>
  <c r="AX151" i="1"/>
  <c r="BE151" i="1"/>
  <c r="BK151" i="1"/>
  <c r="AT431" i="1"/>
  <c r="AU431" i="1"/>
  <c r="AV431" i="1"/>
  <c r="AW431" i="1"/>
  <c r="AX431" i="1"/>
  <c r="BE431" i="1"/>
  <c r="BK431" i="1"/>
  <c r="AT324" i="1"/>
  <c r="AU324" i="1"/>
  <c r="AV324" i="1"/>
  <c r="AW324" i="1"/>
  <c r="AX324" i="1"/>
  <c r="BE324" i="1"/>
  <c r="BK324" i="1"/>
  <c r="AT281" i="1"/>
  <c r="AU281" i="1"/>
  <c r="AV281" i="1"/>
  <c r="AW281" i="1"/>
  <c r="AX281" i="1"/>
  <c r="BE281" i="1"/>
  <c r="BK281" i="1"/>
  <c r="AT178" i="1"/>
  <c r="AU178" i="1"/>
  <c r="AV178" i="1"/>
  <c r="AW178" i="1"/>
  <c r="AX178" i="1"/>
  <c r="BE178" i="1"/>
  <c r="BK178" i="1"/>
  <c r="AT360" i="1"/>
  <c r="AU360" i="1"/>
  <c r="AV360" i="1"/>
  <c r="AW360" i="1"/>
  <c r="AX360" i="1"/>
  <c r="BE360" i="1"/>
  <c r="BK360" i="1"/>
  <c r="AT140" i="1"/>
  <c r="AU140" i="1"/>
  <c r="AV140" i="1"/>
  <c r="AW140" i="1"/>
  <c r="AX140" i="1"/>
  <c r="BE140" i="1"/>
  <c r="BK140" i="1"/>
  <c r="AT291" i="1"/>
  <c r="AU291" i="1"/>
  <c r="AV291" i="1"/>
  <c r="AW291" i="1"/>
  <c r="AX291" i="1"/>
  <c r="BE291" i="1"/>
  <c r="BK291" i="1"/>
  <c r="AT380" i="1"/>
  <c r="AU380" i="1"/>
  <c r="AV380" i="1"/>
  <c r="AW380" i="1"/>
  <c r="AX380" i="1"/>
  <c r="BE380" i="1"/>
  <c r="BK380" i="1"/>
  <c r="AT218" i="1"/>
  <c r="AU218" i="1"/>
  <c r="AV218" i="1"/>
  <c r="AW218" i="1"/>
  <c r="AX218" i="1"/>
  <c r="BE218" i="1"/>
  <c r="BK218" i="1"/>
  <c r="AT379" i="1"/>
  <c r="AU379" i="1"/>
  <c r="AV379" i="1"/>
  <c r="AW379" i="1"/>
  <c r="AX379" i="1"/>
  <c r="BE379" i="1"/>
  <c r="BK379" i="1"/>
  <c r="AT234" i="1"/>
  <c r="AU234" i="1"/>
  <c r="AV234" i="1"/>
  <c r="AW234" i="1"/>
  <c r="AX234" i="1"/>
  <c r="BE234" i="1"/>
  <c r="BK234" i="1"/>
  <c r="AT162" i="1"/>
  <c r="AU162" i="1"/>
  <c r="AV162" i="1"/>
  <c r="AW162" i="1"/>
  <c r="AX162" i="1"/>
  <c r="BE162" i="1"/>
  <c r="BK162" i="1"/>
  <c r="AT302" i="1"/>
  <c r="AU302" i="1"/>
  <c r="AV302" i="1"/>
  <c r="AW302" i="1"/>
  <c r="AX302" i="1"/>
  <c r="BE302" i="1"/>
  <c r="BK302" i="1"/>
  <c r="AT300" i="1"/>
  <c r="AU300" i="1"/>
  <c r="AV300" i="1"/>
  <c r="AW300" i="1"/>
  <c r="AX300" i="1"/>
  <c r="BE300" i="1"/>
  <c r="BK300" i="1"/>
  <c r="AT261" i="1"/>
  <c r="AU261" i="1"/>
  <c r="AV261" i="1"/>
  <c r="AW261" i="1"/>
  <c r="AX261" i="1"/>
  <c r="BE261" i="1"/>
  <c r="BK261" i="1"/>
  <c r="AT212" i="1"/>
  <c r="AU212" i="1"/>
  <c r="AV212" i="1"/>
  <c r="AW212" i="1"/>
  <c r="AX212" i="1"/>
  <c r="BE212" i="1"/>
  <c r="BK212" i="1"/>
  <c r="AT437" i="1"/>
  <c r="AU437" i="1"/>
  <c r="AV437" i="1"/>
  <c r="AW437" i="1"/>
  <c r="AX437" i="1"/>
  <c r="BE437" i="1"/>
  <c r="BK437" i="1"/>
  <c r="AT428" i="1"/>
  <c r="AU428" i="1"/>
  <c r="AV428" i="1"/>
  <c r="AW428" i="1"/>
  <c r="AX428" i="1"/>
  <c r="BE428" i="1"/>
  <c r="BK428" i="1"/>
  <c r="AT139" i="1"/>
  <c r="AU139" i="1"/>
  <c r="AV139" i="1"/>
  <c r="AW139" i="1"/>
  <c r="AX139" i="1"/>
  <c r="BE139" i="1"/>
  <c r="BK139" i="1"/>
  <c r="AT492" i="1"/>
  <c r="AU492" i="1"/>
  <c r="AV492" i="1"/>
  <c r="AW492" i="1"/>
  <c r="AX492" i="1"/>
  <c r="BE492" i="1"/>
  <c r="BK492" i="1"/>
  <c r="AT439" i="1"/>
  <c r="AU439" i="1"/>
  <c r="AV439" i="1"/>
  <c r="AW439" i="1"/>
  <c r="AX439" i="1"/>
  <c r="BE439" i="1"/>
  <c r="BK439" i="1"/>
  <c r="AT240" i="1"/>
  <c r="AU240" i="1"/>
  <c r="AV240" i="1"/>
  <c r="AW240" i="1"/>
  <c r="AX240" i="1"/>
  <c r="BE240" i="1"/>
  <c r="BK240" i="1"/>
  <c r="AT364" i="1"/>
  <c r="AU364" i="1"/>
  <c r="AV364" i="1"/>
  <c r="AW364" i="1"/>
  <c r="AX364" i="1"/>
  <c r="BE364" i="1"/>
  <c r="BK364" i="1"/>
  <c r="AT433" i="1"/>
  <c r="AU433" i="1"/>
  <c r="AV433" i="1"/>
  <c r="AW433" i="1"/>
  <c r="AX433" i="1"/>
  <c r="BE433" i="1"/>
  <c r="BK433" i="1"/>
  <c r="AT422" i="1"/>
  <c r="AU422" i="1"/>
  <c r="AV422" i="1"/>
  <c r="AW422" i="1"/>
  <c r="AX422" i="1"/>
  <c r="BE422" i="1"/>
  <c r="BK422" i="1"/>
  <c r="AT239" i="1"/>
  <c r="AU239" i="1"/>
  <c r="AV239" i="1"/>
  <c r="AW239" i="1"/>
  <c r="AX239" i="1"/>
  <c r="BE239" i="1"/>
  <c r="BK239" i="1"/>
  <c r="AT444" i="1"/>
  <c r="AU444" i="1"/>
  <c r="AV444" i="1"/>
  <c r="AW444" i="1"/>
  <c r="AX444" i="1"/>
  <c r="BE444" i="1"/>
  <c r="BK444" i="1"/>
  <c r="AT332" i="1"/>
  <c r="AU332" i="1"/>
  <c r="AV332" i="1"/>
  <c r="AW332" i="1"/>
  <c r="AX332" i="1"/>
  <c r="BE332" i="1"/>
  <c r="BK332" i="1"/>
  <c r="AT472" i="1"/>
  <c r="AU472" i="1"/>
  <c r="AV472" i="1"/>
  <c r="AW472" i="1"/>
  <c r="AX472" i="1"/>
  <c r="BE472" i="1"/>
  <c r="BK472" i="1"/>
  <c r="AT180" i="1"/>
  <c r="AU180" i="1"/>
  <c r="AV180" i="1"/>
  <c r="AW180" i="1"/>
  <c r="AX180" i="1"/>
  <c r="BE180" i="1"/>
  <c r="BK180" i="1"/>
  <c r="AT176" i="1"/>
  <c r="AU176" i="1"/>
  <c r="AV176" i="1"/>
  <c r="AW176" i="1"/>
  <c r="AX176" i="1"/>
  <c r="BE176" i="1"/>
  <c r="BK176" i="1"/>
  <c r="AT273" i="1"/>
  <c r="AU273" i="1"/>
  <c r="AV273" i="1"/>
  <c r="AW273" i="1"/>
  <c r="AX273" i="1"/>
  <c r="BE273" i="1"/>
  <c r="BK273" i="1"/>
  <c r="AT202" i="1"/>
  <c r="AU202" i="1"/>
  <c r="AV202" i="1"/>
  <c r="AW202" i="1"/>
  <c r="AX202" i="1"/>
  <c r="BE202" i="1"/>
  <c r="BK202" i="1"/>
  <c r="AT71" i="1"/>
  <c r="AU71" i="1"/>
  <c r="AV71" i="1"/>
  <c r="AW71" i="1"/>
  <c r="AX71" i="1"/>
  <c r="BE71" i="1"/>
  <c r="BK71" i="1"/>
  <c r="AT383" i="1"/>
  <c r="AU383" i="1"/>
  <c r="AV383" i="1"/>
  <c r="AW383" i="1"/>
  <c r="AX383" i="1"/>
  <c r="BE383" i="1"/>
  <c r="BK383" i="1"/>
  <c r="AT488" i="1"/>
  <c r="AU488" i="1"/>
  <c r="AV488" i="1"/>
  <c r="AW488" i="1"/>
  <c r="AX488" i="1"/>
  <c r="BE488" i="1"/>
  <c r="BK488" i="1"/>
  <c r="AT233" i="1"/>
  <c r="AU233" i="1"/>
  <c r="AV233" i="1"/>
  <c r="AW233" i="1"/>
  <c r="AX233" i="1"/>
  <c r="BE233" i="1"/>
  <c r="BK233" i="1"/>
  <c r="AT373" i="1"/>
  <c r="AU373" i="1"/>
  <c r="AV373" i="1"/>
  <c r="AW373" i="1"/>
  <c r="AX373" i="1"/>
  <c r="BE373" i="1"/>
  <c r="BK373" i="1"/>
  <c r="AT425" i="1"/>
  <c r="AU425" i="1"/>
  <c r="AV425" i="1"/>
  <c r="AW425" i="1"/>
  <c r="AX425" i="1"/>
  <c r="BE425" i="1"/>
  <c r="BK425" i="1"/>
  <c r="AT440" i="1"/>
  <c r="AU440" i="1"/>
  <c r="AV440" i="1"/>
  <c r="AW440" i="1"/>
  <c r="AX440" i="1"/>
  <c r="BE440" i="1"/>
  <c r="BK440" i="1"/>
  <c r="AT246" i="1"/>
  <c r="AU246" i="1"/>
  <c r="AV246" i="1"/>
  <c r="AW246" i="1"/>
  <c r="AX246" i="1"/>
  <c r="BE246" i="1"/>
  <c r="BK246" i="1"/>
  <c r="AT450" i="1"/>
  <c r="AU450" i="1"/>
  <c r="AV450" i="1"/>
  <c r="AW450" i="1"/>
  <c r="AX450" i="1"/>
  <c r="BE450" i="1"/>
  <c r="BK450" i="1"/>
  <c r="AT516" i="1"/>
  <c r="AU516" i="1"/>
  <c r="AV516" i="1"/>
  <c r="AW516" i="1"/>
  <c r="AX516" i="1"/>
  <c r="BE516" i="1"/>
  <c r="BK516" i="1"/>
  <c r="AT112" i="1"/>
  <c r="AU112" i="1"/>
  <c r="AV112" i="1"/>
  <c r="AW112" i="1"/>
  <c r="AX112" i="1"/>
  <c r="BE112" i="1"/>
  <c r="BK112" i="1"/>
  <c r="AT519" i="1"/>
  <c r="AU519" i="1"/>
  <c r="AV519" i="1"/>
  <c r="AW519" i="1"/>
  <c r="AX519" i="1"/>
  <c r="BE519" i="1"/>
  <c r="BK519" i="1"/>
  <c r="AT350" i="1"/>
  <c r="AU350" i="1"/>
  <c r="AV350" i="1"/>
  <c r="AW350" i="1"/>
  <c r="AX350" i="1"/>
  <c r="BE350" i="1"/>
  <c r="BK350" i="1"/>
  <c r="AT476" i="1"/>
  <c r="AU476" i="1"/>
  <c r="AV476" i="1"/>
  <c r="AW476" i="1"/>
  <c r="AX476" i="1"/>
  <c r="BE476" i="1"/>
  <c r="BK476" i="1"/>
  <c r="AT247" i="1"/>
  <c r="AU247" i="1"/>
  <c r="AV247" i="1"/>
  <c r="AW247" i="1"/>
  <c r="AX247" i="1"/>
  <c r="BE247" i="1"/>
  <c r="BK247" i="1"/>
  <c r="AT293" i="1"/>
  <c r="AU293" i="1"/>
  <c r="AV293" i="1"/>
  <c r="AW293" i="1"/>
  <c r="AX293" i="1"/>
  <c r="BE293" i="1"/>
  <c r="BK293" i="1"/>
  <c r="AT215" i="1"/>
  <c r="AU215" i="1"/>
  <c r="AV215" i="1"/>
  <c r="AW215" i="1"/>
  <c r="AX215" i="1"/>
  <c r="BE215" i="1"/>
  <c r="BK215" i="1"/>
  <c r="AT312" i="1"/>
  <c r="AU312" i="1"/>
  <c r="AV312" i="1"/>
  <c r="AW312" i="1"/>
  <c r="AX312" i="1"/>
  <c r="BE312" i="1"/>
  <c r="BK312" i="1"/>
  <c r="AT189" i="1"/>
  <c r="AU189" i="1"/>
  <c r="AV189" i="1"/>
  <c r="AW189" i="1"/>
  <c r="AX189" i="1"/>
  <c r="BE189" i="1"/>
  <c r="BK189" i="1"/>
  <c r="AT292" i="1"/>
  <c r="AU292" i="1"/>
  <c r="AV292" i="1"/>
  <c r="AW292" i="1"/>
  <c r="AX292" i="1"/>
  <c r="BE292" i="1"/>
  <c r="BK292" i="1"/>
  <c r="AT257" i="1"/>
  <c r="AU257" i="1"/>
  <c r="AV257" i="1"/>
  <c r="AW257" i="1"/>
  <c r="AX257" i="1"/>
  <c r="BE257" i="1"/>
  <c r="BK257" i="1"/>
  <c r="AT259" i="1"/>
  <c r="AU259" i="1"/>
  <c r="AV259" i="1"/>
  <c r="AW259" i="1"/>
  <c r="AX259" i="1"/>
  <c r="BE259" i="1"/>
  <c r="BK259" i="1"/>
  <c r="AT149" i="1"/>
  <c r="AU149" i="1"/>
  <c r="AV149" i="1"/>
  <c r="AW149" i="1"/>
  <c r="AX149" i="1"/>
  <c r="BE149" i="1"/>
  <c r="BK149" i="1"/>
  <c r="AT275" i="1"/>
  <c r="AU275" i="1"/>
  <c r="AV275" i="1"/>
  <c r="AW275" i="1"/>
  <c r="AX275" i="1"/>
  <c r="BE275" i="1"/>
  <c r="BK275" i="1"/>
  <c r="AT325" i="1"/>
  <c r="AU325" i="1"/>
  <c r="AV325" i="1"/>
  <c r="AW325" i="1"/>
  <c r="AX325" i="1"/>
  <c r="BE325" i="1"/>
  <c r="BK325" i="1"/>
  <c r="AT392" i="1"/>
  <c r="AU392" i="1"/>
  <c r="AV392" i="1"/>
  <c r="AW392" i="1"/>
  <c r="AX392" i="1"/>
  <c r="BE392" i="1"/>
  <c r="BK392" i="1"/>
  <c r="AT168" i="1"/>
  <c r="AU168" i="1"/>
  <c r="AV168" i="1"/>
  <c r="AW168" i="1"/>
  <c r="AX168" i="1"/>
  <c r="BE168" i="1"/>
  <c r="BK168" i="1"/>
  <c r="AT372" i="1"/>
  <c r="AU372" i="1"/>
  <c r="AV372" i="1"/>
  <c r="AW372" i="1"/>
  <c r="AX372" i="1"/>
  <c r="BE372" i="1"/>
  <c r="BK372" i="1"/>
  <c r="AT271" i="1"/>
  <c r="AU271" i="1"/>
  <c r="AV271" i="1"/>
  <c r="AW271" i="1"/>
  <c r="AX271" i="1"/>
  <c r="BE271" i="1"/>
  <c r="BK271" i="1"/>
  <c r="AT307" i="1"/>
  <c r="AU307" i="1"/>
  <c r="AV307" i="1"/>
  <c r="AW307" i="1"/>
  <c r="AX307" i="1"/>
  <c r="BE307" i="1"/>
  <c r="BK307" i="1"/>
  <c r="AT359" i="1"/>
  <c r="AU359" i="1"/>
  <c r="AV359" i="1"/>
  <c r="AW359" i="1"/>
  <c r="AX359" i="1"/>
  <c r="BE359" i="1"/>
  <c r="BK359" i="1"/>
  <c r="AT194" i="1"/>
  <c r="AU194" i="1"/>
  <c r="AV194" i="1"/>
  <c r="AW194" i="1"/>
  <c r="AX194" i="1"/>
  <c r="BE194" i="1"/>
  <c r="BK194" i="1"/>
  <c r="AT423" i="1"/>
  <c r="AU423" i="1"/>
  <c r="AV423" i="1"/>
  <c r="AW423" i="1"/>
  <c r="AX423" i="1"/>
  <c r="BE423" i="1"/>
  <c r="BK423" i="1"/>
  <c r="AT209" i="1"/>
  <c r="AU209" i="1"/>
  <c r="AV209" i="1"/>
  <c r="AW209" i="1"/>
  <c r="AX209" i="1"/>
  <c r="BE209" i="1"/>
  <c r="BK209" i="1"/>
  <c r="AT185" i="1"/>
  <c r="AU185" i="1"/>
  <c r="AV185" i="1"/>
  <c r="AW185" i="1"/>
  <c r="AX185" i="1"/>
  <c r="BE185" i="1"/>
  <c r="BK185" i="1"/>
  <c r="AT349" i="1"/>
  <c r="AU349" i="1"/>
  <c r="AV349" i="1"/>
  <c r="AW349" i="1"/>
  <c r="AX349" i="1"/>
  <c r="BE349" i="1"/>
  <c r="BK349" i="1"/>
  <c r="AT282" i="1"/>
  <c r="AU282" i="1"/>
  <c r="AV282" i="1"/>
  <c r="AW282" i="1"/>
  <c r="AX282" i="1"/>
  <c r="BE282" i="1"/>
  <c r="BK282" i="1"/>
  <c r="AT494" i="1"/>
  <c r="AU494" i="1"/>
  <c r="AV494" i="1"/>
  <c r="AW494" i="1"/>
  <c r="AX494" i="1"/>
  <c r="BE494" i="1"/>
  <c r="BK494" i="1"/>
  <c r="AT310" i="1"/>
  <c r="AU310" i="1"/>
  <c r="AV310" i="1"/>
  <c r="AW310" i="1"/>
  <c r="AX310" i="1"/>
  <c r="BE310" i="1"/>
  <c r="BK310" i="1"/>
  <c r="AT512" i="1"/>
  <c r="AU512" i="1"/>
  <c r="AV512" i="1"/>
  <c r="AW512" i="1"/>
  <c r="AX512" i="1"/>
  <c r="BE512" i="1"/>
  <c r="BK512" i="1"/>
  <c r="AT150" i="1"/>
  <c r="AU150" i="1"/>
  <c r="AV150" i="1"/>
  <c r="AW150" i="1"/>
  <c r="AX150" i="1"/>
  <c r="BE150" i="1"/>
  <c r="BK150" i="1"/>
  <c r="AT284" i="1"/>
  <c r="AU284" i="1"/>
  <c r="AV284" i="1"/>
  <c r="AW284" i="1"/>
  <c r="AX284" i="1"/>
  <c r="BE284" i="1"/>
  <c r="BK284" i="1"/>
  <c r="AT363" i="1"/>
  <c r="AU363" i="1"/>
  <c r="AV363" i="1"/>
  <c r="AW363" i="1"/>
  <c r="AX363" i="1"/>
  <c r="BE363" i="1"/>
  <c r="BK363" i="1"/>
  <c r="AT201" i="1"/>
  <c r="AU201" i="1"/>
  <c r="AV201" i="1"/>
  <c r="AW201" i="1"/>
  <c r="AX201" i="1"/>
  <c r="BE201" i="1"/>
  <c r="BK201" i="1"/>
  <c r="AT91" i="1"/>
  <c r="AU91" i="1"/>
  <c r="AV91" i="1"/>
  <c r="AW91" i="1"/>
  <c r="AX91" i="1"/>
  <c r="BE91" i="1"/>
  <c r="BK91" i="1"/>
  <c r="AT237" i="1"/>
  <c r="AU237" i="1"/>
  <c r="AV237" i="1"/>
  <c r="AW237" i="1"/>
  <c r="AX237" i="1"/>
  <c r="BE237" i="1"/>
  <c r="BK237" i="1"/>
  <c r="AT278" i="1"/>
  <c r="AU278" i="1"/>
  <c r="AV278" i="1"/>
  <c r="AW278" i="1"/>
  <c r="AX278" i="1"/>
  <c r="BE278" i="1"/>
  <c r="BK278" i="1"/>
  <c r="AT204" i="1"/>
  <c r="AU204" i="1"/>
  <c r="AV204" i="1"/>
  <c r="AW204" i="1"/>
  <c r="AX204" i="1"/>
  <c r="BE204" i="1"/>
  <c r="BK204" i="1"/>
  <c r="AT188" i="1"/>
  <c r="AU188" i="1"/>
  <c r="AV188" i="1"/>
  <c r="AW188" i="1"/>
  <c r="AX188" i="1"/>
  <c r="BE188" i="1"/>
  <c r="BK188" i="1"/>
  <c r="AT146" i="1"/>
  <c r="AU146" i="1"/>
  <c r="AV146" i="1"/>
  <c r="AW146" i="1"/>
  <c r="AX146" i="1"/>
  <c r="BE146" i="1"/>
  <c r="BK146" i="1"/>
  <c r="AT340" i="1"/>
  <c r="AU340" i="1"/>
  <c r="AV340" i="1"/>
  <c r="AW340" i="1"/>
  <c r="AX340" i="1"/>
  <c r="BE340" i="1"/>
  <c r="BK340" i="1"/>
  <c r="AT459" i="1"/>
  <c r="AU459" i="1"/>
  <c r="AV459" i="1"/>
  <c r="AW459" i="1"/>
  <c r="AX459" i="1"/>
  <c r="BE459" i="1"/>
  <c r="BK459" i="1"/>
  <c r="AT427" i="1"/>
  <c r="AU427" i="1"/>
  <c r="AV427" i="1"/>
  <c r="AW427" i="1"/>
  <c r="AX427" i="1"/>
  <c r="BE427" i="1"/>
  <c r="BK427" i="1"/>
  <c r="AT397" i="1"/>
  <c r="AU397" i="1"/>
  <c r="AV397" i="1"/>
  <c r="AW397" i="1"/>
  <c r="AX397" i="1"/>
  <c r="BE397" i="1"/>
  <c r="BK397" i="1"/>
  <c r="AT134" i="1"/>
  <c r="AU134" i="1"/>
  <c r="AV134" i="1"/>
  <c r="AW134" i="1"/>
  <c r="AX134" i="1"/>
  <c r="BE134" i="1"/>
  <c r="BK134" i="1"/>
  <c r="AT342" i="1"/>
  <c r="AU342" i="1"/>
  <c r="AV342" i="1"/>
  <c r="AW342" i="1"/>
  <c r="AX342" i="1"/>
  <c r="BE342" i="1"/>
  <c r="BK342" i="1"/>
  <c r="AT481" i="1"/>
  <c r="AU481" i="1"/>
  <c r="AV481" i="1"/>
  <c r="AW481" i="1"/>
  <c r="AX481" i="1"/>
  <c r="BE481" i="1"/>
  <c r="BK481" i="1"/>
  <c r="AT455" i="1"/>
  <c r="AU455" i="1"/>
  <c r="AV455" i="1"/>
  <c r="AW455" i="1"/>
  <c r="AX455" i="1"/>
  <c r="BE455" i="1"/>
  <c r="BK455" i="1"/>
  <c r="AT167" i="1"/>
  <c r="AU167" i="1"/>
  <c r="AV167" i="1"/>
  <c r="AW167" i="1"/>
  <c r="AX167" i="1"/>
  <c r="BE167" i="1"/>
  <c r="BK167" i="1"/>
  <c r="AT414" i="1"/>
  <c r="AU414" i="1"/>
  <c r="AV414" i="1"/>
  <c r="AW414" i="1"/>
  <c r="AX414" i="1"/>
  <c r="BE414" i="1"/>
  <c r="BK414" i="1"/>
  <c r="AT495" i="1"/>
  <c r="AU495" i="1"/>
  <c r="AV495" i="1"/>
  <c r="AW495" i="1"/>
  <c r="AX495" i="1"/>
  <c r="BE495" i="1"/>
  <c r="BK495" i="1"/>
  <c r="AT131" i="1"/>
  <c r="AU131" i="1"/>
  <c r="AV131" i="1"/>
  <c r="AW131" i="1"/>
  <c r="AX131" i="1"/>
  <c r="BE131" i="1"/>
  <c r="BK131" i="1"/>
  <c r="AT489" i="1"/>
  <c r="AU489" i="1"/>
  <c r="AV489" i="1"/>
  <c r="AW489" i="1"/>
  <c r="AX489" i="1"/>
  <c r="BE489" i="1"/>
  <c r="BK489" i="1"/>
  <c r="AT190" i="1"/>
  <c r="AU190" i="1"/>
  <c r="AV190" i="1"/>
  <c r="AW190" i="1"/>
  <c r="AX190" i="1"/>
  <c r="BE190" i="1"/>
  <c r="BK190" i="1"/>
  <c r="AT254" i="1"/>
  <c r="AU254" i="1"/>
  <c r="AV254" i="1"/>
  <c r="AW254" i="1"/>
  <c r="AX254" i="1"/>
  <c r="BE254" i="1"/>
  <c r="BK254" i="1"/>
  <c r="AT136" i="1"/>
  <c r="AU136" i="1"/>
  <c r="AV136" i="1"/>
  <c r="AW136" i="1"/>
  <c r="AX136" i="1"/>
  <c r="BE136" i="1"/>
  <c r="BK136" i="1"/>
  <c r="AT509" i="1"/>
  <c r="AU509" i="1"/>
  <c r="AV509" i="1"/>
  <c r="AW509" i="1"/>
  <c r="AX509" i="1"/>
  <c r="BE509" i="1"/>
  <c r="BK509" i="1"/>
  <c r="AT326" i="1"/>
  <c r="AU326" i="1"/>
  <c r="AV326" i="1"/>
  <c r="AW326" i="1"/>
  <c r="AX326" i="1"/>
  <c r="BE326" i="1"/>
  <c r="BK326" i="1"/>
  <c r="AT468" i="1"/>
  <c r="AU468" i="1"/>
  <c r="AV468" i="1"/>
  <c r="AW468" i="1"/>
  <c r="AX468" i="1"/>
  <c r="BE468" i="1"/>
  <c r="BK468" i="1"/>
  <c r="AT127" i="1"/>
  <c r="AU127" i="1"/>
  <c r="AV127" i="1"/>
  <c r="AW127" i="1"/>
  <c r="AX127" i="1"/>
  <c r="BE127" i="1"/>
  <c r="BK127" i="1"/>
  <c r="AT267" i="1"/>
  <c r="AU267" i="1"/>
  <c r="AV267" i="1"/>
  <c r="AW267" i="1"/>
  <c r="AX267" i="1"/>
  <c r="BE267" i="1"/>
  <c r="BK267" i="1"/>
  <c r="AT420" i="1"/>
  <c r="AU420" i="1"/>
  <c r="AV420" i="1"/>
  <c r="AW420" i="1"/>
  <c r="AX420" i="1"/>
  <c r="BE420" i="1"/>
  <c r="BK420" i="1"/>
  <c r="AT367" i="1"/>
  <c r="AU367" i="1"/>
  <c r="AV367" i="1"/>
  <c r="AW367" i="1"/>
  <c r="AX367" i="1"/>
  <c r="BE367" i="1"/>
  <c r="BK367" i="1"/>
  <c r="AT513" i="1"/>
  <c r="AU513" i="1"/>
  <c r="AV513" i="1"/>
  <c r="AW513" i="1"/>
  <c r="AX513" i="1"/>
  <c r="BE513" i="1"/>
  <c r="BK513" i="1"/>
  <c r="AT250" i="1"/>
  <c r="AU250" i="1"/>
  <c r="AV250" i="1"/>
  <c r="AW250" i="1"/>
  <c r="AX250" i="1"/>
  <c r="BE250" i="1"/>
  <c r="BK250" i="1"/>
  <c r="AT499" i="1"/>
  <c r="AU499" i="1"/>
  <c r="AV499" i="1"/>
  <c r="AW499" i="1"/>
  <c r="AX499" i="1"/>
  <c r="BE499" i="1"/>
  <c r="BK499" i="1"/>
  <c r="AT274" i="1"/>
  <c r="AU274" i="1"/>
  <c r="AV274" i="1"/>
  <c r="AW274" i="1"/>
  <c r="AX274" i="1"/>
  <c r="BE274" i="1"/>
  <c r="BK274" i="1"/>
  <c r="AT424" i="1"/>
  <c r="AU424" i="1"/>
  <c r="AV424" i="1"/>
  <c r="AW424" i="1"/>
  <c r="AX424" i="1"/>
  <c r="BE424" i="1"/>
  <c r="BK424" i="1"/>
  <c r="AT501" i="1"/>
  <c r="AU501" i="1"/>
  <c r="AV501" i="1"/>
  <c r="AW501" i="1"/>
  <c r="AX501" i="1"/>
  <c r="BE501" i="1"/>
  <c r="BK501" i="1"/>
  <c r="AT314" i="1"/>
  <c r="AU314" i="1"/>
  <c r="AV314" i="1"/>
  <c r="AW314" i="1"/>
  <c r="AX314" i="1"/>
  <c r="BE314" i="1"/>
  <c r="BK314" i="1"/>
  <c r="AT84" i="1"/>
  <c r="AU84" i="1"/>
  <c r="AV84" i="1"/>
  <c r="AW84" i="1"/>
  <c r="AX84" i="1"/>
  <c r="BE84" i="1"/>
  <c r="BK84" i="1"/>
  <c r="AT500" i="1"/>
  <c r="AU500" i="1"/>
  <c r="AV500" i="1"/>
  <c r="AW500" i="1"/>
  <c r="AX500" i="1"/>
  <c r="BE500" i="1"/>
  <c r="BK500" i="1"/>
  <c r="AT398" i="1"/>
  <c r="AU398" i="1"/>
  <c r="AV398" i="1"/>
  <c r="AW398" i="1"/>
  <c r="AX398" i="1"/>
  <c r="BE398" i="1"/>
  <c r="BK398" i="1"/>
  <c r="AT277" i="1"/>
  <c r="AU277" i="1"/>
  <c r="AV277" i="1"/>
  <c r="AW277" i="1"/>
  <c r="AX277" i="1"/>
  <c r="BE277" i="1"/>
  <c r="BK277" i="1"/>
  <c r="AT318" i="1"/>
  <c r="AU318" i="1"/>
  <c r="AV318" i="1"/>
  <c r="AW318" i="1"/>
  <c r="AX318" i="1"/>
  <c r="BE318" i="1"/>
  <c r="BK318" i="1"/>
  <c r="AT465" i="1"/>
  <c r="AU465" i="1"/>
  <c r="AV465" i="1"/>
  <c r="AW465" i="1"/>
  <c r="AX465" i="1"/>
  <c r="BE465" i="1"/>
  <c r="BK465" i="1"/>
  <c r="AT514" i="1"/>
  <c r="AU514" i="1"/>
  <c r="AV514" i="1"/>
  <c r="AW514" i="1"/>
  <c r="AX514" i="1"/>
  <c r="BE514" i="1"/>
  <c r="BK514" i="1"/>
  <c r="AT238" i="1"/>
  <c r="AU238" i="1"/>
  <c r="AV238" i="1"/>
  <c r="AW238" i="1"/>
  <c r="AX238" i="1"/>
  <c r="BE238" i="1"/>
  <c r="BK238" i="1"/>
  <c r="AT272" i="1"/>
  <c r="AU272" i="1"/>
  <c r="AV272" i="1"/>
  <c r="AW272" i="1"/>
  <c r="AX272" i="1"/>
  <c r="BE272" i="1"/>
  <c r="BK272" i="1"/>
  <c r="AT386" i="1"/>
  <c r="AU386" i="1"/>
  <c r="AV386" i="1"/>
  <c r="AW386" i="1"/>
  <c r="AX386" i="1"/>
  <c r="BE386" i="1"/>
  <c r="BK386" i="1"/>
  <c r="AT303" i="1"/>
  <c r="AU303" i="1"/>
  <c r="AV303" i="1"/>
  <c r="AW303" i="1"/>
  <c r="AX303" i="1"/>
  <c r="BE303" i="1"/>
  <c r="BK303" i="1"/>
  <c r="AT203" i="1"/>
  <c r="AU203" i="1"/>
  <c r="AV203" i="1"/>
  <c r="AW203" i="1"/>
  <c r="AX203" i="1"/>
  <c r="BE203" i="1"/>
  <c r="BK203" i="1"/>
  <c r="AT144" i="1"/>
  <c r="AU144" i="1"/>
  <c r="AV144" i="1"/>
  <c r="AW144" i="1"/>
  <c r="AX144" i="1"/>
  <c r="BE144" i="1"/>
  <c r="BK144" i="1"/>
  <c r="AT503" i="1"/>
  <c r="AU503" i="1"/>
  <c r="AV503" i="1"/>
  <c r="AW503" i="1"/>
  <c r="AX503" i="1"/>
  <c r="BE503" i="1"/>
  <c r="BK503" i="1"/>
  <c r="AT269" i="1"/>
  <c r="AU269" i="1"/>
  <c r="AV269" i="1"/>
  <c r="AW269" i="1"/>
  <c r="AX269" i="1"/>
  <c r="BE269" i="1"/>
  <c r="BK269" i="1"/>
  <c r="AT413" i="1"/>
  <c r="AU413" i="1"/>
  <c r="AV413" i="1"/>
  <c r="AW413" i="1"/>
  <c r="AX413" i="1"/>
  <c r="BE413" i="1"/>
  <c r="BK413" i="1"/>
  <c r="AT407" i="1"/>
  <c r="AU407" i="1"/>
  <c r="AV407" i="1"/>
  <c r="AW407" i="1"/>
  <c r="AX407" i="1"/>
  <c r="BE407" i="1"/>
  <c r="BK407" i="1"/>
  <c r="AT498" i="1"/>
  <c r="AU498" i="1"/>
  <c r="AV498" i="1"/>
  <c r="AW498" i="1"/>
  <c r="AX498" i="1"/>
  <c r="BE498" i="1"/>
  <c r="BK498" i="1"/>
  <c r="AT387" i="1"/>
  <c r="AU387" i="1"/>
  <c r="AV387" i="1"/>
  <c r="AW387" i="1"/>
  <c r="AX387" i="1"/>
  <c r="BE387" i="1"/>
  <c r="BK387" i="1"/>
  <c r="AT236" i="1"/>
  <c r="AU236" i="1"/>
  <c r="AV236" i="1"/>
  <c r="AW236" i="1"/>
  <c r="AX236" i="1"/>
  <c r="BE236" i="1"/>
  <c r="BK236" i="1"/>
  <c r="AT169" i="1"/>
  <c r="AU169" i="1"/>
  <c r="AV169" i="1"/>
  <c r="AW169" i="1"/>
  <c r="AX169" i="1"/>
  <c r="BE169" i="1"/>
  <c r="BK169" i="1"/>
  <c r="AT521" i="1"/>
  <c r="AU521" i="1"/>
  <c r="AV521" i="1"/>
  <c r="AW521" i="1"/>
  <c r="AX521" i="1"/>
  <c r="BE521" i="1"/>
  <c r="BK521" i="1"/>
  <c r="AT467" i="1"/>
  <c r="AU467" i="1"/>
  <c r="AV467" i="1"/>
  <c r="AW467" i="1"/>
  <c r="AX467" i="1"/>
  <c r="BE467" i="1"/>
  <c r="BK467" i="1"/>
  <c r="AT322" i="1"/>
  <c r="AU322" i="1"/>
  <c r="AV322" i="1"/>
  <c r="AW322" i="1"/>
  <c r="AX322" i="1"/>
  <c r="BE322" i="1"/>
  <c r="BK322" i="1"/>
  <c r="AT85" i="1"/>
  <c r="AU85" i="1"/>
  <c r="AV85" i="1"/>
  <c r="AW85" i="1"/>
  <c r="AX85" i="1"/>
  <c r="BE85" i="1"/>
  <c r="BK85" i="1"/>
  <c r="AT399" i="1"/>
  <c r="AU399" i="1"/>
  <c r="AV399" i="1"/>
  <c r="AW399" i="1"/>
  <c r="AX399" i="1"/>
  <c r="BE399" i="1"/>
  <c r="BK399" i="1"/>
  <c r="AT206" i="1"/>
  <c r="AU206" i="1"/>
  <c r="AV206" i="1"/>
  <c r="AW206" i="1"/>
  <c r="AX206" i="1"/>
  <c r="BE206" i="1"/>
  <c r="BK206" i="1"/>
  <c r="AT404" i="1"/>
  <c r="AU404" i="1"/>
  <c r="AV404" i="1"/>
  <c r="AW404" i="1"/>
  <c r="AX404" i="1"/>
  <c r="BE404" i="1"/>
  <c r="BK404" i="1"/>
  <c r="AT207" i="1"/>
  <c r="AU207" i="1"/>
  <c r="AV207" i="1"/>
  <c r="AW207" i="1"/>
  <c r="AX207" i="1"/>
  <c r="BE207" i="1"/>
  <c r="BK207" i="1"/>
  <c r="AT222" i="1"/>
  <c r="AU222" i="1"/>
  <c r="AV222" i="1"/>
  <c r="AW222" i="1"/>
  <c r="AX222" i="1"/>
  <c r="BE222" i="1"/>
  <c r="BK222" i="1"/>
  <c r="AT88" i="1"/>
  <c r="AU88" i="1"/>
  <c r="AV88" i="1"/>
  <c r="AW88" i="1"/>
  <c r="AX88" i="1"/>
  <c r="BE88" i="1"/>
  <c r="BK88" i="1"/>
  <c r="AT400" i="1"/>
  <c r="AU400" i="1"/>
  <c r="AV400" i="1"/>
  <c r="AW400" i="1"/>
  <c r="AX400" i="1"/>
  <c r="BE400" i="1"/>
  <c r="BK400" i="1"/>
  <c r="AT429" i="1"/>
  <c r="AU429" i="1"/>
  <c r="AV429" i="1"/>
  <c r="AW429" i="1"/>
  <c r="AX429" i="1"/>
  <c r="BE429" i="1"/>
  <c r="BK429" i="1"/>
  <c r="AT199" i="1"/>
  <c r="AU199" i="1"/>
  <c r="AV199" i="1"/>
  <c r="AW199" i="1"/>
  <c r="AX199" i="1"/>
  <c r="BE199" i="1"/>
  <c r="BK199" i="1"/>
  <c r="AT108" i="1"/>
  <c r="AU108" i="1"/>
  <c r="AV108" i="1"/>
  <c r="AW108" i="1"/>
  <c r="AX108" i="1"/>
  <c r="BE108" i="1"/>
  <c r="BK108" i="1"/>
  <c r="AT217" i="1"/>
  <c r="AU217" i="1"/>
  <c r="AV217" i="1"/>
  <c r="AW217" i="1"/>
  <c r="AX217" i="1"/>
  <c r="BE217" i="1"/>
  <c r="BK217" i="1"/>
  <c r="AT294" i="1"/>
  <c r="AU294" i="1"/>
  <c r="AV294" i="1"/>
  <c r="AW294" i="1"/>
  <c r="AX294" i="1"/>
  <c r="BE294" i="1"/>
  <c r="BK294" i="1"/>
  <c r="AT447" i="1"/>
  <c r="AU447" i="1"/>
  <c r="AV447" i="1"/>
  <c r="AW447" i="1"/>
  <c r="AX447" i="1"/>
  <c r="BE447" i="1"/>
  <c r="BK447" i="1"/>
  <c r="AT508" i="1"/>
  <c r="AU508" i="1"/>
  <c r="AV508" i="1"/>
  <c r="AW508" i="1"/>
  <c r="AX508" i="1"/>
  <c r="BE508" i="1"/>
  <c r="BK508" i="1"/>
  <c r="AT406" i="1"/>
  <c r="AU406" i="1"/>
  <c r="AV406" i="1"/>
  <c r="AW406" i="1"/>
  <c r="AX406" i="1"/>
  <c r="BE406" i="1"/>
  <c r="BK406" i="1"/>
  <c r="AT163" i="1"/>
  <c r="AU163" i="1"/>
  <c r="AV163" i="1"/>
  <c r="AW163" i="1"/>
  <c r="AX163" i="1"/>
  <c r="BE163" i="1"/>
  <c r="BK163" i="1"/>
  <c r="AT166" i="1"/>
  <c r="AU166" i="1"/>
  <c r="AV166" i="1"/>
  <c r="AW166" i="1"/>
  <c r="AX166" i="1"/>
  <c r="BE166" i="1"/>
  <c r="BK166" i="1"/>
  <c r="AT394" i="1"/>
  <c r="AU394" i="1"/>
  <c r="AV394" i="1"/>
  <c r="AW394" i="1"/>
  <c r="AX394" i="1"/>
  <c r="BE394" i="1"/>
  <c r="BK394" i="1"/>
  <c r="AT331" i="1"/>
  <c r="AU331" i="1"/>
  <c r="AV331" i="1"/>
  <c r="AW331" i="1"/>
  <c r="AX331" i="1"/>
  <c r="BE331" i="1"/>
  <c r="BK331" i="1"/>
  <c r="AT510" i="1"/>
  <c r="AU510" i="1"/>
  <c r="AV510" i="1"/>
  <c r="AW510" i="1"/>
  <c r="AX510" i="1"/>
  <c r="BE510" i="1"/>
  <c r="BK510" i="1"/>
  <c r="AT396" i="1"/>
  <c r="AU396" i="1"/>
  <c r="AV396" i="1"/>
  <c r="AW396" i="1"/>
  <c r="AX396" i="1"/>
  <c r="BE396" i="1"/>
  <c r="BK396" i="1"/>
  <c r="AT231" i="1"/>
  <c r="AU231" i="1"/>
  <c r="AV231" i="1"/>
  <c r="AW231" i="1"/>
  <c r="AX231" i="1"/>
  <c r="BE231" i="1"/>
  <c r="BK231" i="1"/>
  <c r="AT216" i="1"/>
  <c r="AU216" i="1"/>
  <c r="AV216" i="1"/>
  <c r="AW216" i="1"/>
  <c r="AX216" i="1"/>
  <c r="BE216" i="1"/>
  <c r="BK216" i="1"/>
  <c r="AT184" i="1"/>
  <c r="AU184" i="1"/>
  <c r="AV184" i="1"/>
  <c r="AW184" i="1"/>
  <c r="AX184" i="1"/>
  <c r="BE184" i="1"/>
  <c r="BK184" i="1"/>
  <c r="AT376" i="1"/>
  <c r="AU376" i="1"/>
  <c r="AV376" i="1"/>
  <c r="AW376" i="1"/>
  <c r="AX376" i="1"/>
  <c r="BE376" i="1"/>
  <c r="BK376" i="1"/>
  <c r="AT198" i="1"/>
  <c r="AU198" i="1"/>
  <c r="AV198" i="1"/>
  <c r="AW198" i="1"/>
  <c r="AX198" i="1"/>
  <c r="BE198" i="1"/>
  <c r="BK198" i="1"/>
  <c r="AT496" i="1"/>
  <c r="AU496" i="1"/>
  <c r="AV496" i="1"/>
  <c r="AW496" i="1"/>
  <c r="AX496" i="1"/>
  <c r="BE496" i="1"/>
  <c r="BK496" i="1"/>
  <c r="AT382" i="1"/>
  <c r="AU382" i="1"/>
  <c r="AV382" i="1"/>
  <c r="AW382" i="1"/>
  <c r="AX382" i="1"/>
  <c r="BE382" i="1"/>
  <c r="BK382" i="1"/>
  <c r="AT323" i="1"/>
  <c r="AU323" i="1"/>
  <c r="AV323" i="1"/>
  <c r="AW323" i="1"/>
  <c r="AX323" i="1"/>
  <c r="BE323" i="1"/>
  <c r="BK323" i="1"/>
  <c r="AT290" i="1"/>
  <c r="AU290" i="1"/>
  <c r="AV290" i="1"/>
  <c r="AW290" i="1"/>
  <c r="AX290" i="1"/>
  <c r="BE290" i="1"/>
  <c r="BK290" i="1"/>
  <c r="AT334" i="1"/>
  <c r="AU334" i="1"/>
  <c r="AV334" i="1"/>
  <c r="AW334" i="1"/>
  <c r="AX334" i="1"/>
  <c r="BE334" i="1"/>
  <c r="BK334" i="1"/>
  <c r="AT245" i="1"/>
  <c r="AU245" i="1"/>
  <c r="AV245" i="1"/>
  <c r="AW245" i="1"/>
  <c r="AX245" i="1"/>
  <c r="BE245" i="1"/>
  <c r="BK245" i="1"/>
  <c r="AT279" i="1"/>
  <c r="AU279" i="1"/>
  <c r="AV279" i="1"/>
  <c r="AW279" i="1"/>
  <c r="AX279" i="1"/>
  <c r="BE279" i="1"/>
  <c r="BK279" i="1"/>
  <c r="AT374" i="1"/>
  <c r="AU374" i="1"/>
  <c r="AV374" i="1"/>
  <c r="AW374" i="1"/>
  <c r="AX374" i="1"/>
  <c r="BE374" i="1"/>
  <c r="BK374" i="1"/>
  <c r="AT242" i="1"/>
  <c r="AU242" i="1"/>
  <c r="AV242" i="1"/>
  <c r="AW242" i="1"/>
  <c r="AX242" i="1"/>
  <c r="BE242" i="1"/>
  <c r="BK242" i="1"/>
  <c r="AT214" i="1"/>
  <c r="AU214" i="1"/>
  <c r="AV214" i="1"/>
  <c r="AW214" i="1"/>
  <c r="AX214" i="1"/>
  <c r="BE214" i="1"/>
  <c r="BK214" i="1"/>
  <c r="AT264" i="1"/>
  <c r="AU264" i="1"/>
  <c r="AV264" i="1"/>
  <c r="AW264" i="1"/>
  <c r="AX264" i="1"/>
  <c r="BE264" i="1"/>
  <c r="BK264" i="1"/>
  <c r="AT456" i="1"/>
  <c r="AU456" i="1"/>
  <c r="AV456" i="1"/>
  <c r="AW456" i="1"/>
  <c r="AX456" i="1"/>
  <c r="BE456" i="1"/>
  <c r="BK456" i="1"/>
  <c r="AT415" i="1"/>
  <c r="AU415" i="1"/>
  <c r="AV415" i="1"/>
  <c r="AW415" i="1"/>
  <c r="AX415" i="1"/>
  <c r="BE415" i="1"/>
  <c r="BK415" i="1"/>
  <c r="AT469" i="1"/>
  <c r="AU469" i="1"/>
  <c r="AV469" i="1"/>
  <c r="AW469" i="1"/>
  <c r="AX469" i="1"/>
  <c r="BE469" i="1"/>
  <c r="BK469" i="1"/>
  <c r="AT195" i="1"/>
  <c r="AU195" i="1"/>
  <c r="AV195" i="1"/>
  <c r="AW195" i="1"/>
  <c r="AX195" i="1"/>
  <c r="BE195" i="1"/>
  <c r="BK195" i="1"/>
  <c r="AT235" i="1"/>
  <c r="AU235" i="1"/>
  <c r="AV235" i="1"/>
  <c r="AW235" i="1"/>
  <c r="AX235" i="1"/>
  <c r="BE235" i="1"/>
  <c r="BK235" i="1"/>
  <c r="AT507" i="1"/>
  <c r="AU507" i="1"/>
  <c r="AV507" i="1"/>
  <c r="AW507" i="1"/>
  <c r="AX507" i="1"/>
  <c r="BE507" i="1"/>
  <c r="BK507" i="1"/>
  <c r="AT270" i="1"/>
  <c r="AU270" i="1"/>
  <c r="AV270" i="1"/>
  <c r="AW270" i="1"/>
  <c r="AX270" i="1"/>
  <c r="BE270" i="1"/>
  <c r="BK270" i="1"/>
  <c r="AT117" i="1"/>
  <c r="AU117" i="1"/>
  <c r="AV117" i="1"/>
  <c r="AW117" i="1"/>
  <c r="AX117" i="1"/>
  <c r="BE117" i="1"/>
  <c r="BK117" i="1"/>
  <c r="AT355" i="1"/>
  <c r="AU355" i="1"/>
  <c r="AV355" i="1"/>
  <c r="AW355" i="1"/>
  <c r="AX355" i="1"/>
  <c r="BE355" i="1"/>
  <c r="BK355" i="1"/>
  <c r="AT121" i="1"/>
  <c r="AU121" i="1"/>
  <c r="AV121" i="1"/>
  <c r="AW121" i="1"/>
  <c r="AX121" i="1"/>
  <c r="BE121" i="1"/>
  <c r="BK121" i="1"/>
  <c r="AT408" i="1"/>
  <c r="AU408" i="1"/>
  <c r="AV408" i="1"/>
  <c r="AW408" i="1"/>
  <c r="AX408" i="1"/>
  <c r="BE408" i="1"/>
  <c r="BK408" i="1"/>
  <c r="AT228" i="1"/>
  <c r="AU228" i="1"/>
  <c r="AV228" i="1"/>
  <c r="AW228" i="1"/>
  <c r="AX228" i="1"/>
  <c r="BE228" i="1"/>
  <c r="BK228" i="1"/>
  <c r="AT141" i="1"/>
  <c r="AU141" i="1"/>
  <c r="AV141" i="1"/>
  <c r="AW141" i="1"/>
  <c r="AX141" i="1"/>
  <c r="BE141" i="1"/>
  <c r="BK141" i="1"/>
  <c r="AT243" i="1"/>
  <c r="AU243" i="1"/>
  <c r="AV243" i="1"/>
  <c r="AW243" i="1"/>
  <c r="AX243" i="1"/>
  <c r="BE243" i="1"/>
  <c r="BK243" i="1"/>
  <c r="AT361" i="1"/>
  <c r="AU361" i="1"/>
  <c r="AV361" i="1"/>
  <c r="AW361" i="1"/>
  <c r="AX361" i="1"/>
  <c r="BE361" i="1"/>
  <c r="BK361" i="1"/>
  <c r="AT430" i="1"/>
  <c r="AU430" i="1"/>
  <c r="AV430" i="1"/>
  <c r="AW430" i="1"/>
  <c r="AX430" i="1"/>
  <c r="BE430" i="1"/>
  <c r="BK430" i="1"/>
  <c r="AT405" i="1"/>
  <c r="AU405" i="1"/>
  <c r="AV405" i="1"/>
  <c r="AW405" i="1"/>
  <c r="AX405" i="1"/>
  <c r="BE405" i="1"/>
  <c r="BK405" i="1"/>
  <c r="AT486" i="1"/>
  <c r="AU486" i="1"/>
  <c r="AV486" i="1"/>
  <c r="AW486" i="1"/>
  <c r="AX486" i="1"/>
  <c r="BE486" i="1"/>
  <c r="BK486" i="1"/>
  <c r="AT438" i="1"/>
  <c r="AU438" i="1"/>
  <c r="AV438" i="1"/>
  <c r="AW438" i="1"/>
  <c r="AX438" i="1"/>
  <c r="BE438" i="1"/>
  <c r="BK438" i="1"/>
  <c r="AT401" i="1"/>
  <c r="AU401" i="1"/>
  <c r="AV401" i="1"/>
  <c r="AW401" i="1"/>
  <c r="AX401" i="1"/>
  <c r="BE401" i="1"/>
  <c r="BK401" i="1"/>
  <c r="AT174" i="1"/>
  <c r="AU174" i="1"/>
  <c r="AV174" i="1"/>
  <c r="AW174" i="1"/>
  <c r="AX174" i="1"/>
  <c r="BE174" i="1"/>
  <c r="BK174" i="1"/>
  <c r="AT366" i="1"/>
  <c r="AU366" i="1"/>
  <c r="AV366" i="1"/>
  <c r="AW366" i="1"/>
  <c r="AX366" i="1"/>
  <c r="BE366" i="1"/>
  <c r="BK366" i="1"/>
  <c r="AT123" i="1"/>
  <c r="AU123" i="1"/>
  <c r="AV123" i="1"/>
  <c r="AW123" i="1"/>
  <c r="AX123" i="1"/>
  <c r="BE123" i="1"/>
  <c r="BK123" i="1"/>
  <c r="AT253" i="1"/>
  <c r="AU253" i="1"/>
  <c r="AV253" i="1"/>
  <c r="AW253" i="1"/>
  <c r="AX253" i="1"/>
  <c r="BE253" i="1"/>
  <c r="BK253" i="1"/>
  <c r="AT463" i="1"/>
  <c r="AU463" i="1"/>
  <c r="AV463" i="1"/>
  <c r="AW463" i="1"/>
  <c r="AX463" i="1"/>
  <c r="BE463" i="1"/>
  <c r="BK463" i="1"/>
  <c r="AT160" i="1"/>
  <c r="AU160" i="1"/>
  <c r="AV160" i="1"/>
  <c r="AW160" i="1"/>
  <c r="AX160" i="1"/>
  <c r="BE160" i="1"/>
  <c r="BK160" i="1"/>
  <c r="AT487" i="1"/>
  <c r="AU487" i="1"/>
  <c r="AV487" i="1"/>
  <c r="AW487" i="1"/>
  <c r="AX487" i="1"/>
  <c r="BE487" i="1"/>
  <c r="BK487" i="1"/>
  <c r="AT171" i="1"/>
  <c r="AU171" i="1"/>
  <c r="AV171" i="1"/>
  <c r="AW171" i="1"/>
  <c r="AX171" i="1"/>
  <c r="BE171" i="1"/>
  <c r="BK171" i="1"/>
  <c r="AT395" i="1"/>
  <c r="AU395" i="1"/>
  <c r="AV395" i="1"/>
  <c r="AW395" i="1"/>
  <c r="AX395" i="1"/>
  <c r="BE395" i="1"/>
  <c r="BK395" i="1"/>
  <c r="AT357" i="1"/>
  <c r="AU357" i="1"/>
  <c r="AV357" i="1"/>
  <c r="AW357" i="1"/>
  <c r="AX357" i="1"/>
  <c r="BE357" i="1"/>
  <c r="BK357" i="1"/>
  <c r="AT352" i="1"/>
  <c r="AU352" i="1"/>
  <c r="AV352" i="1"/>
  <c r="AW352" i="1"/>
  <c r="AX352" i="1"/>
  <c r="BE352" i="1"/>
  <c r="BK352" i="1"/>
  <c r="AT262" i="1"/>
  <c r="AU262" i="1"/>
  <c r="AV262" i="1"/>
  <c r="AW262" i="1"/>
  <c r="AX262" i="1"/>
  <c r="BE262" i="1"/>
  <c r="BK262" i="1"/>
  <c r="AT179" i="1"/>
  <c r="AU179" i="1"/>
  <c r="AV179" i="1"/>
  <c r="AW179" i="1"/>
  <c r="AX179" i="1"/>
  <c r="BE179" i="1"/>
  <c r="BK179" i="1"/>
  <c r="AT442" i="1"/>
  <c r="AU442" i="1"/>
  <c r="AV442" i="1"/>
  <c r="AW442" i="1"/>
  <c r="AX442" i="1"/>
  <c r="BE442" i="1"/>
  <c r="BK442" i="1"/>
  <c r="AT348" i="1"/>
  <c r="AU348" i="1"/>
  <c r="AV348" i="1"/>
  <c r="AW348" i="1"/>
  <c r="AX348" i="1"/>
  <c r="BE348" i="1"/>
  <c r="BK348" i="1"/>
  <c r="AT515" i="1"/>
  <c r="AU515" i="1"/>
  <c r="AV515" i="1"/>
  <c r="AW515" i="1"/>
  <c r="AX515" i="1"/>
  <c r="BE515" i="1"/>
  <c r="BK515" i="1"/>
  <c r="AT416" i="1"/>
  <c r="AU416" i="1"/>
  <c r="AV416" i="1"/>
  <c r="AW416" i="1"/>
  <c r="AX416" i="1"/>
  <c r="BE416" i="1"/>
  <c r="BK416" i="1"/>
  <c r="AT484" i="1"/>
  <c r="AU484" i="1"/>
  <c r="AV484" i="1"/>
  <c r="AW484" i="1"/>
  <c r="AX484" i="1"/>
  <c r="BE484" i="1"/>
  <c r="BK484" i="1"/>
  <c r="AT409" i="1"/>
  <c r="AU409" i="1"/>
  <c r="AV409" i="1"/>
  <c r="AW409" i="1"/>
  <c r="AX409" i="1"/>
  <c r="BE409" i="1"/>
  <c r="BK409" i="1"/>
  <c r="AT258" i="1"/>
  <c r="AU258" i="1"/>
  <c r="AV258" i="1"/>
  <c r="AW258" i="1"/>
  <c r="AX258" i="1"/>
  <c r="BE258" i="1"/>
  <c r="BK258" i="1"/>
  <c r="AT181" i="1"/>
  <c r="AU181" i="1"/>
  <c r="AV181" i="1"/>
  <c r="AW181" i="1"/>
  <c r="AX181" i="1"/>
  <c r="BE181" i="1"/>
  <c r="BK181" i="1"/>
  <c r="AT122" i="1"/>
  <c r="AU122" i="1"/>
  <c r="AV122" i="1"/>
  <c r="AW122" i="1"/>
  <c r="AX122" i="1"/>
  <c r="BE122" i="1"/>
  <c r="BK122" i="1"/>
  <c r="AT316" i="1"/>
  <c r="AU316" i="1"/>
  <c r="AV316" i="1"/>
  <c r="AW316" i="1"/>
  <c r="AX316" i="1"/>
  <c r="BE316" i="1"/>
  <c r="BK316" i="1"/>
  <c r="AT504" i="1"/>
  <c r="AU504" i="1"/>
  <c r="AV504" i="1"/>
  <c r="AW504" i="1"/>
  <c r="AX504" i="1"/>
  <c r="BE504" i="1"/>
  <c r="BK504" i="1"/>
  <c r="AT106" i="1"/>
  <c r="AU106" i="1"/>
  <c r="AV106" i="1"/>
  <c r="AW106" i="1"/>
  <c r="AX106" i="1"/>
  <c r="BE106" i="1"/>
  <c r="BK106" i="1"/>
  <c r="AT263" i="1"/>
  <c r="AU263" i="1"/>
  <c r="AV263" i="1"/>
  <c r="AW263" i="1"/>
  <c r="AX263" i="1"/>
  <c r="BE263" i="1"/>
  <c r="BK263" i="1"/>
  <c r="AT311" i="1"/>
  <c r="AU311" i="1"/>
  <c r="AV311" i="1"/>
  <c r="AW311" i="1"/>
  <c r="AX311" i="1"/>
  <c r="BE311" i="1"/>
  <c r="BK311" i="1"/>
  <c r="AT224" i="1"/>
  <c r="AU224" i="1"/>
  <c r="AV224" i="1"/>
  <c r="AW224" i="1"/>
  <c r="AX224" i="1"/>
  <c r="BE224" i="1"/>
  <c r="BK224" i="1"/>
  <c r="AT205" i="1"/>
  <c r="AU205" i="1"/>
  <c r="AV205" i="1"/>
  <c r="AW205" i="1"/>
  <c r="AX205" i="1"/>
  <c r="BE205" i="1"/>
  <c r="BK205" i="1"/>
  <c r="AT197" i="1"/>
  <c r="AU197" i="1"/>
  <c r="AV197" i="1"/>
  <c r="AW197" i="1"/>
  <c r="AX197" i="1"/>
  <c r="BE197" i="1"/>
  <c r="BK197" i="1"/>
  <c r="AT200" i="1"/>
  <c r="AU200" i="1"/>
  <c r="AV200" i="1"/>
  <c r="AW200" i="1"/>
  <c r="AX200" i="1"/>
  <c r="BE200" i="1"/>
  <c r="BK200" i="1"/>
  <c r="AT470" i="1"/>
  <c r="AU470" i="1"/>
  <c r="AV470" i="1"/>
  <c r="AW470" i="1"/>
  <c r="AX470" i="1"/>
  <c r="BE470" i="1"/>
  <c r="BK470" i="1"/>
  <c r="AT464" i="1"/>
  <c r="AU464" i="1"/>
  <c r="AV464" i="1"/>
  <c r="AW464" i="1"/>
  <c r="AX464" i="1"/>
  <c r="BE464" i="1"/>
  <c r="BK464" i="1"/>
  <c r="AT320" i="1"/>
  <c r="AU320" i="1"/>
  <c r="AV320" i="1"/>
  <c r="AW320" i="1"/>
  <c r="AX320" i="1"/>
  <c r="BE320" i="1"/>
  <c r="BK320" i="1"/>
  <c r="AT483" i="1"/>
  <c r="AU483" i="1"/>
  <c r="AV483" i="1"/>
  <c r="AW483" i="1"/>
  <c r="AX483" i="1"/>
  <c r="BE483" i="1"/>
  <c r="BK483" i="1"/>
  <c r="AT337" i="1"/>
  <c r="AU337" i="1"/>
  <c r="AV337" i="1"/>
  <c r="AW337" i="1"/>
  <c r="AX337" i="1"/>
  <c r="BE337" i="1"/>
  <c r="BK337" i="1"/>
  <c r="AT490" i="1"/>
  <c r="AU490" i="1"/>
  <c r="AV490" i="1"/>
  <c r="AW490" i="1"/>
  <c r="AX490" i="1"/>
  <c r="BE490" i="1"/>
  <c r="BK490" i="1"/>
  <c r="AT229" i="1"/>
  <c r="AU229" i="1"/>
  <c r="AV229" i="1"/>
  <c r="AW229" i="1"/>
  <c r="AX229" i="1"/>
  <c r="BE229" i="1"/>
  <c r="BK229" i="1"/>
  <c r="AT158" i="1"/>
  <c r="AU158" i="1"/>
  <c r="AV158" i="1"/>
  <c r="AW158" i="1"/>
  <c r="AX158" i="1"/>
  <c r="BE158" i="1"/>
  <c r="BK158" i="1"/>
  <c r="AT211" i="1"/>
  <c r="AU211" i="1"/>
  <c r="AV211" i="1"/>
  <c r="AW211" i="1"/>
  <c r="AX211" i="1"/>
  <c r="BE211" i="1"/>
  <c r="BK211" i="1"/>
  <c r="AT491" i="1"/>
  <c r="AU491" i="1"/>
  <c r="AV491" i="1"/>
  <c r="AW491" i="1"/>
  <c r="AX491" i="1"/>
  <c r="BE491" i="1"/>
  <c r="BK491" i="1"/>
  <c r="AT280" i="1"/>
  <c r="AU280" i="1"/>
  <c r="AV280" i="1"/>
  <c r="AW280" i="1"/>
  <c r="AX280" i="1"/>
  <c r="BE280" i="1"/>
  <c r="BK280" i="1"/>
  <c r="AT317" i="1"/>
  <c r="AU317" i="1"/>
  <c r="AV317" i="1"/>
  <c r="AW317" i="1"/>
  <c r="AX317" i="1"/>
  <c r="BE317" i="1"/>
  <c r="BK317" i="1"/>
  <c r="AT244" i="1"/>
  <c r="AU244" i="1"/>
  <c r="AV244" i="1"/>
  <c r="AW244" i="1"/>
  <c r="AX244" i="1"/>
  <c r="BE244" i="1"/>
  <c r="BK244" i="1"/>
  <c r="AT172" i="1"/>
  <c r="AU172" i="1"/>
  <c r="AV172" i="1"/>
  <c r="AW172" i="1"/>
  <c r="AX172" i="1"/>
  <c r="BE172" i="1"/>
  <c r="BK172" i="1"/>
  <c r="AT301" i="1"/>
  <c r="AU301" i="1"/>
  <c r="AV301" i="1"/>
  <c r="AW301" i="1"/>
  <c r="AX301" i="1"/>
  <c r="BE301" i="1"/>
  <c r="BK301" i="1"/>
  <c r="AT461" i="1"/>
  <c r="AU461" i="1"/>
  <c r="AV461" i="1"/>
  <c r="AW461" i="1"/>
  <c r="AX461" i="1"/>
  <c r="BE461" i="1"/>
  <c r="BK461" i="1"/>
  <c r="AT321" i="1"/>
  <c r="AU321" i="1"/>
  <c r="AV321" i="1"/>
  <c r="AW321" i="1"/>
  <c r="AX321" i="1"/>
  <c r="BE321" i="1"/>
  <c r="BK321" i="1"/>
  <c r="AT268" i="1"/>
  <c r="AU268" i="1"/>
  <c r="AV268" i="1"/>
  <c r="AW268" i="1"/>
  <c r="AX268" i="1"/>
  <c r="BE268" i="1"/>
  <c r="BK268" i="1"/>
  <c r="AT511" i="1"/>
  <c r="AU511" i="1"/>
  <c r="AV511" i="1"/>
  <c r="AW511" i="1"/>
  <c r="AX511" i="1"/>
  <c r="BE511" i="1"/>
  <c r="BK511" i="1"/>
  <c r="AT412" i="1"/>
  <c r="AU412" i="1"/>
  <c r="AV412" i="1"/>
  <c r="AW412" i="1"/>
  <c r="AX412" i="1"/>
  <c r="BE412" i="1"/>
  <c r="BK412" i="1"/>
  <c r="AT482" i="1"/>
  <c r="AU482" i="1"/>
  <c r="AV482" i="1"/>
  <c r="AW482" i="1"/>
  <c r="AX482" i="1"/>
  <c r="BE482" i="1"/>
  <c r="BK482" i="1"/>
  <c r="AT466" i="1"/>
  <c r="AU466" i="1"/>
  <c r="AV466" i="1"/>
  <c r="AW466" i="1"/>
  <c r="AX466" i="1"/>
  <c r="BE466" i="1"/>
  <c r="BK466" i="1"/>
  <c r="AT443" i="1"/>
  <c r="AU443" i="1"/>
  <c r="AV443" i="1"/>
  <c r="AW443" i="1"/>
  <c r="AX443" i="1"/>
  <c r="BE443" i="1"/>
  <c r="BK443" i="1"/>
  <c r="AT436" i="1"/>
  <c r="AU436" i="1"/>
  <c r="AV436" i="1"/>
  <c r="AW436" i="1"/>
  <c r="AX436" i="1"/>
  <c r="BE436" i="1"/>
  <c r="BK436" i="1"/>
  <c r="AT183" i="1"/>
  <c r="AU183" i="1"/>
  <c r="AV183" i="1"/>
  <c r="AW183" i="1"/>
  <c r="AX183" i="1"/>
  <c r="BE183" i="1"/>
  <c r="BK183" i="1"/>
  <c r="AT330" i="1"/>
  <c r="AU330" i="1"/>
  <c r="AV330" i="1"/>
  <c r="AW330" i="1"/>
  <c r="AX330" i="1"/>
  <c r="BE330" i="1"/>
  <c r="BK330" i="1"/>
  <c r="AT120" i="1"/>
  <c r="AU120" i="1"/>
  <c r="AV120" i="1"/>
  <c r="AW120" i="1"/>
  <c r="AX120" i="1"/>
  <c r="BE120" i="1"/>
  <c r="BK120" i="1"/>
  <c r="AT381" i="1"/>
  <c r="AU381" i="1"/>
  <c r="AV381" i="1"/>
  <c r="AW381" i="1"/>
  <c r="AX381" i="1"/>
  <c r="BE381" i="1"/>
  <c r="BK381" i="1"/>
  <c r="AT104" i="1"/>
  <c r="AU104" i="1"/>
  <c r="AV104" i="1"/>
  <c r="AW104" i="1"/>
  <c r="AX104" i="1"/>
  <c r="BE104" i="1"/>
  <c r="BK104" i="1"/>
  <c r="AT329" i="1"/>
  <c r="AU329" i="1"/>
  <c r="AV329" i="1"/>
  <c r="AW329" i="1"/>
  <c r="AX329" i="1"/>
  <c r="BE329" i="1"/>
  <c r="BK329" i="1"/>
  <c r="AT297" i="1"/>
  <c r="AU297" i="1"/>
  <c r="AV297" i="1"/>
  <c r="AW297" i="1"/>
  <c r="AX297" i="1"/>
  <c r="BE297" i="1"/>
  <c r="BK297" i="1"/>
  <c r="AT276" i="1"/>
  <c r="AU276" i="1"/>
  <c r="AV276" i="1"/>
  <c r="AW276" i="1"/>
  <c r="AX276" i="1"/>
  <c r="BE276" i="1"/>
  <c r="BK276" i="1"/>
  <c r="AT308" i="1"/>
  <c r="AU308" i="1"/>
  <c r="AV308" i="1"/>
  <c r="AW308" i="1"/>
  <c r="AX308" i="1"/>
  <c r="BE308" i="1"/>
  <c r="BK308" i="1"/>
  <c r="AT219" i="1"/>
  <c r="AU219" i="1"/>
  <c r="AV219" i="1"/>
  <c r="AW219" i="1"/>
  <c r="AX219" i="1"/>
  <c r="BE219" i="1"/>
  <c r="BK219" i="1"/>
  <c r="AT523" i="1"/>
  <c r="AU523" i="1"/>
  <c r="AV523" i="1"/>
  <c r="AW523" i="1"/>
  <c r="AX523" i="1"/>
  <c r="BE523" i="1"/>
  <c r="BK523" i="1"/>
  <c r="AT196" i="1"/>
  <c r="AU196" i="1"/>
  <c r="AV196" i="1"/>
  <c r="AW196" i="1"/>
  <c r="AX196" i="1"/>
  <c r="BE196" i="1"/>
  <c r="BK196" i="1"/>
  <c r="AT362" i="1"/>
  <c r="AU362" i="1"/>
  <c r="AV362" i="1"/>
  <c r="AW362" i="1"/>
  <c r="AX362" i="1"/>
  <c r="BE362" i="1"/>
  <c r="BK362" i="1"/>
  <c r="AT313" i="1"/>
  <c r="AU313" i="1"/>
  <c r="AV313" i="1"/>
  <c r="AW313" i="1"/>
  <c r="AX313" i="1"/>
  <c r="BE313" i="1"/>
  <c r="BK313" i="1"/>
  <c r="AT192" i="1"/>
  <c r="AU192" i="1"/>
  <c r="AV192" i="1"/>
  <c r="AW192" i="1"/>
  <c r="AX192" i="1"/>
  <c r="BE192" i="1"/>
  <c r="BK192" i="1"/>
  <c r="AT522" i="1"/>
  <c r="AU522" i="1"/>
  <c r="AV522" i="1"/>
  <c r="AW522" i="1"/>
  <c r="AX522" i="1"/>
  <c r="BE522" i="1"/>
  <c r="BK522" i="1"/>
  <c r="AT460" i="1"/>
  <c r="AU460" i="1"/>
  <c r="AV460" i="1"/>
  <c r="AW460" i="1"/>
  <c r="AX460" i="1"/>
  <c r="BE460" i="1"/>
  <c r="BK460" i="1"/>
  <c r="AT118" i="1"/>
  <c r="AU118" i="1"/>
  <c r="AV118" i="1"/>
  <c r="AW118" i="1"/>
  <c r="AX118" i="1"/>
  <c r="BE118" i="1"/>
  <c r="BK118" i="1"/>
  <c r="AT107" i="1"/>
  <c r="AU107" i="1"/>
  <c r="AV107" i="1"/>
  <c r="AW107" i="1"/>
  <c r="AX107" i="1"/>
  <c r="BE107" i="1"/>
  <c r="BK107" i="1"/>
  <c r="AT421" i="1"/>
  <c r="AU421" i="1"/>
  <c r="AV421" i="1"/>
  <c r="AW421" i="1"/>
  <c r="AX421" i="1"/>
  <c r="BE421" i="1"/>
  <c r="BK421" i="1"/>
  <c r="AT403" i="1"/>
  <c r="AU403" i="1"/>
  <c r="AV403" i="1"/>
  <c r="AW403" i="1"/>
  <c r="AX403" i="1"/>
  <c r="BE403" i="1"/>
  <c r="BK403" i="1"/>
  <c r="AT335" i="1"/>
  <c r="AU335" i="1"/>
  <c r="AV335" i="1"/>
  <c r="AW335" i="1"/>
  <c r="AX335" i="1"/>
  <c r="BE335" i="1"/>
  <c r="BK335" i="1"/>
  <c r="AT266" i="1"/>
  <c r="AU266" i="1"/>
  <c r="AV266" i="1"/>
  <c r="AW266" i="1"/>
  <c r="AX266" i="1"/>
  <c r="BE266" i="1"/>
  <c r="BK266" i="1"/>
  <c r="AT155" i="1"/>
  <c r="AU155" i="1"/>
  <c r="AV155" i="1"/>
  <c r="AW155" i="1"/>
  <c r="AX155" i="1"/>
  <c r="BE155" i="1"/>
  <c r="BK155" i="1"/>
  <c r="AT341" i="1"/>
  <c r="AU341" i="1"/>
  <c r="AV341" i="1"/>
  <c r="AW341" i="1"/>
  <c r="AX341" i="1"/>
  <c r="BE341" i="1"/>
  <c r="BK341" i="1"/>
  <c r="AT130" i="1"/>
  <c r="AU130" i="1"/>
  <c r="AV130" i="1"/>
  <c r="AW130" i="1"/>
  <c r="AX130" i="1"/>
  <c r="BE130" i="1"/>
  <c r="BK130" i="1"/>
  <c r="AT502" i="1"/>
  <c r="AU502" i="1"/>
  <c r="AV502" i="1"/>
  <c r="AW502" i="1"/>
  <c r="AX502" i="1"/>
  <c r="BE502" i="1"/>
  <c r="BK502" i="1"/>
  <c r="AT339" i="1"/>
  <c r="AU339" i="1"/>
  <c r="AV339" i="1"/>
  <c r="AW339" i="1"/>
  <c r="AX339" i="1"/>
  <c r="BE339" i="1"/>
  <c r="BK339" i="1"/>
  <c r="AT448" i="1"/>
  <c r="AU448" i="1"/>
  <c r="AV448" i="1"/>
  <c r="AW448" i="1"/>
  <c r="AX448" i="1"/>
  <c r="BE448" i="1"/>
  <c r="BK448" i="1"/>
  <c r="AT210" i="1"/>
  <c r="AU210" i="1"/>
  <c r="AV210" i="1"/>
  <c r="AW210" i="1"/>
  <c r="AX210" i="1"/>
  <c r="BE210" i="1"/>
  <c r="BK210" i="1"/>
  <c r="AT124" i="1"/>
  <c r="AU124" i="1"/>
  <c r="AV124" i="1"/>
  <c r="AW124" i="1"/>
  <c r="AX124" i="1"/>
  <c r="BE124" i="1"/>
  <c r="BK124" i="1"/>
  <c r="AT315" i="1"/>
  <c r="AU315" i="1"/>
  <c r="AV315" i="1"/>
  <c r="AW315" i="1"/>
  <c r="AX315" i="1"/>
  <c r="BE315" i="1"/>
  <c r="BK315" i="1"/>
  <c r="AT480" i="1"/>
  <c r="AU480" i="1"/>
  <c r="AV480" i="1"/>
  <c r="AW480" i="1"/>
  <c r="AX480" i="1"/>
  <c r="BE480" i="1"/>
  <c r="BK480" i="1"/>
  <c r="AT493" i="1"/>
  <c r="AU493" i="1"/>
  <c r="AV493" i="1"/>
  <c r="AW493" i="1"/>
  <c r="AX493" i="1"/>
  <c r="BE493" i="1"/>
  <c r="BK493" i="1"/>
  <c r="AT354" i="1"/>
  <c r="AU354" i="1"/>
  <c r="AV354" i="1"/>
  <c r="AW354" i="1"/>
  <c r="AX354" i="1"/>
  <c r="BE354" i="1"/>
  <c r="BK354" i="1"/>
  <c r="AT391" i="1"/>
  <c r="AU391" i="1"/>
  <c r="AV391" i="1"/>
  <c r="AW391" i="1"/>
  <c r="AX391" i="1"/>
  <c r="BE391" i="1"/>
  <c r="BK391" i="1"/>
  <c r="AT230" i="1"/>
  <c r="AU230" i="1"/>
  <c r="AV230" i="1"/>
  <c r="AW230" i="1"/>
  <c r="AX230" i="1"/>
  <c r="BE230" i="1"/>
  <c r="BK230" i="1"/>
  <c r="AT454" i="1"/>
  <c r="AU454" i="1"/>
  <c r="AV454" i="1"/>
  <c r="AW454" i="1"/>
  <c r="AX454" i="1"/>
  <c r="BE454" i="1"/>
  <c r="BK454" i="1"/>
  <c r="AT344" i="1"/>
  <c r="AU344" i="1"/>
  <c r="AV344" i="1"/>
  <c r="AW344" i="1"/>
  <c r="AX344" i="1"/>
  <c r="BE344" i="1"/>
  <c r="BK344" i="1"/>
  <c r="AT252" i="1"/>
  <c r="AU252" i="1"/>
  <c r="AV252" i="1"/>
  <c r="AW252" i="1"/>
  <c r="AX252" i="1"/>
  <c r="BE252" i="1"/>
  <c r="BK252" i="1"/>
  <c r="AT283" i="1"/>
  <c r="AU283" i="1"/>
  <c r="AV283" i="1"/>
  <c r="AW283" i="1"/>
  <c r="AX283" i="1"/>
  <c r="BE283" i="1"/>
  <c r="BK283" i="1"/>
  <c r="AT95" i="1"/>
  <c r="AU95" i="1"/>
  <c r="AV95" i="1"/>
  <c r="AW95" i="1"/>
  <c r="AX95" i="1"/>
  <c r="BE95" i="1"/>
  <c r="BK95" i="1"/>
  <c r="AT385" i="1"/>
  <c r="AU385" i="1"/>
  <c r="AV385" i="1"/>
  <c r="AW385" i="1"/>
  <c r="AX385" i="1"/>
  <c r="BE385" i="1"/>
  <c r="BK385" i="1"/>
  <c r="AT462" i="1"/>
  <c r="AU462" i="1"/>
  <c r="AV462" i="1"/>
  <c r="AW462" i="1"/>
  <c r="AX462" i="1"/>
  <c r="BE462" i="1"/>
  <c r="BK462" i="1"/>
  <c r="AT389" i="1"/>
  <c r="AU389" i="1"/>
  <c r="AV389" i="1"/>
  <c r="AW389" i="1"/>
  <c r="AX389" i="1"/>
  <c r="BE389" i="1"/>
  <c r="BK389" i="1"/>
  <c r="AT187" i="1"/>
  <c r="AU187" i="1"/>
  <c r="AV187" i="1"/>
  <c r="AW187" i="1"/>
  <c r="AX187" i="1"/>
  <c r="BE187" i="1"/>
  <c r="BK187" i="1"/>
  <c r="AT105" i="1"/>
  <c r="AU105" i="1"/>
  <c r="AV105" i="1"/>
  <c r="AW105" i="1"/>
  <c r="AX105" i="1"/>
  <c r="BE105" i="1"/>
  <c r="BK105" i="1"/>
  <c r="AT208" i="1"/>
  <c r="AU208" i="1"/>
  <c r="AV208" i="1"/>
  <c r="AW208" i="1"/>
  <c r="AX208" i="1"/>
  <c r="BE208" i="1"/>
  <c r="BK208" i="1"/>
  <c r="AT417" i="1"/>
  <c r="AU417" i="1"/>
  <c r="AV417" i="1"/>
  <c r="AW417" i="1"/>
  <c r="AX417" i="1"/>
  <c r="BE417" i="1"/>
  <c r="BK417" i="1"/>
  <c r="AT353" i="1"/>
  <c r="AU353" i="1"/>
  <c r="AV353" i="1"/>
  <c r="AW353" i="1"/>
  <c r="AX353" i="1"/>
  <c r="BE353" i="1"/>
  <c r="BK353" i="1"/>
  <c r="AT457" i="1"/>
  <c r="AU457" i="1"/>
  <c r="AV457" i="1"/>
  <c r="AW457" i="1"/>
  <c r="AX457" i="1"/>
  <c r="BE457" i="1"/>
  <c r="BK457" i="1"/>
  <c r="AT471" i="1"/>
  <c r="AU471" i="1"/>
  <c r="AV471" i="1"/>
  <c r="AW471" i="1"/>
  <c r="AX471" i="1"/>
  <c r="BE471" i="1"/>
  <c r="BK471" i="1"/>
  <c r="AT384" i="1"/>
  <c r="AU384" i="1"/>
  <c r="AV384" i="1"/>
  <c r="AW384" i="1"/>
  <c r="AX384" i="1"/>
  <c r="BE384" i="1"/>
  <c r="BK384" i="1"/>
  <c r="A36" i="1"/>
  <c r="A60" i="1"/>
  <c r="A80" i="1"/>
  <c r="A75" i="1"/>
  <c r="A103" i="1"/>
  <c r="A132" i="1"/>
  <c r="A295" i="1"/>
  <c r="A73" i="1"/>
  <c r="A72" i="1"/>
  <c r="A59" i="1"/>
  <c r="A98" i="1"/>
  <c r="A69" i="1"/>
  <c r="A42" i="1"/>
  <c r="A93" i="1"/>
  <c r="A129" i="1"/>
  <c r="A79" i="1"/>
  <c r="A101" i="1"/>
  <c r="A125" i="1"/>
  <c r="A114" i="1"/>
  <c r="A89" i="1"/>
  <c r="A63" i="1"/>
  <c r="A288" i="1"/>
  <c r="A68" i="1"/>
  <c r="A76" i="1"/>
  <c r="A49" i="1"/>
  <c r="A97" i="1"/>
  <c r="A285" i="1"/>
  <c r="A86" i="1"/>
  <c r="A82" i="1"/>
  <c r="A138" i="1"/>
  <c r="A94" i="1"/>
  <c r="A35" i="1"/>
  <c r="A426" i="1"/>
  <c r="A41" i="1"/>
  <c r="A61" i="1"/>
  <c r="A99" i="1"/>
  <c r="A478" i="1"/>
  <c r="A111" i="1"/>
  <c r="A432" i="1"/>
  <c r="A65" i="1"/>
  <c r="A327" i="1"/>
  <c r="A255" i="1"/>
  <c r="A54" i="1"/>
  <c r="A126" i="1"/>
  <c r="A135" i="1"/>
  <c r="A458" i="1"/>
  <c r="A161" i="1"/>
  <c r="A137" i="1"/>
  <c r="A92" i="1"/>
  <c r="A256" i="1"/>
  <c r="A113" i="1"/>
  <c r="A67" i="1"/>
  <c r="A119" i="1"/>
  <c r="A375" i="1"/>
  <c r="A43" i="1"/>
  <c r="A116" i="1"/>
  <c r="A133" i="1"/>
  <c r="A74" i="1"/>
  <c r="A55" i="1"/>
  <c r="A109" i="1"/>
  <c r="A66" i="1"/>
  <c r="A83" i="1"/>
  <c r="A51" i="1"/>
  <c r="A145" i="1"/>
  <c r="A100" i="1"/>
  <c r="A50" i="1"/>
  <c r="A44" i="1"/>
  <c r="A78" i="1"/>
  <c r="A287" i="1"/>
  <c r="A148" i="1"/>
  <c r="A319" i="1"/>
  <c r="A226" i="1"/>
  <c r="A260" i="1"/>
  <c r="A446" i="1"/>
  <c r="A345" i="1"/>
  <c r="A518" i="1"/>
  <c r="A473" i="1"/>
  <c r="A241" i="1"/>
  <c r="A377" i="1"/>
  <c r="A299" i="1"/>
  <c r="A479" i="1"/>
  <c r="A453" i="1"/>
  <c r="A506" i="1"/>
  <c r="A452" i="1"/>
  <c r="A193" i="1"/>
  <c r="A227" i="1"/>
  <c r="A305" i="1"/>
  <c r="A157" i="1"/>
  <c r="A249" i="1"/>
  <c r="A347" i="1"/>
  <c r="A177" i="1"/>
  <c r="A265" i="1"/>
  <c r="A497" i="1"/>
  <c r="A449" i="1"/>
  <c r="A520" i="1"/>
  <c r="A434" i="1"/>
  <c r="A368" i="1"/>
  <c r="A225" i="1"/>
  <c r="A336" i="1"/>
  <c r="A232" i="1"/>
  <c r="A333" i="1"/>
  <c r="A419" i="1"/>
  <c r="A328" i="1"/>
  <c r="A191" i="1"/>
  <c r="A351" i="1"/>
  <c r="A173" i="1"/>
  <c r="A213" i="1"/>
  <c r="A143" i="1"/>
  <c r="A343" i="1"/>
  <c r="A165" i="1"/>
  <c r="A358" i="1"/>
  <c r="A346" i="1"/>
  <c r="A517" i="1"/>
  <c r="A223" i="1"/>
  <c r="A435" i="1"/>
  <c r="A485" i="1"/>
  <c r="A128" i="1"/>
  <c r="A338" i="1"/>
  <c r="A102" i="1"/>
  <c r="A153" i="1"/>
  <c r="A306" i="1"/>
  <c r="A402" i="1"/>
  <c r="A441" i="1"/>
  <c r="A296" i="1"/>
  <c r="A220" i="1"/>
  <c r="A304" i="1"/>
  <c r="A505" i="1"/>
  <c r="A152" i="1"/>
  <c r="A475" i="1"/>
  <c r="A309" i="1"/>
  <c r="A388" i="1"/>
  <c r="A248" i="1"/>
  <c r="A154" i="1"/>
  <c r="A251" i="1"/>
  <c r="A477" i="1"/>
  <c r="A356" i="1"/>
  <c r="A411" i="1"/>
  <c r="A393" i="1"/>
  <c r="A378" i="1"/>
  <c r="A365" i="1"/>
  <c r="A418" i="1"/>
  <c r="A221" i="1"/>
  <c r="A370" i="1"/>
  <c r="A298" i="1"/>
  <c r="A170" i="1"/>
  <c r="A289" i="1"/>
  <c r="A115" i="1"/>
  <c r="A371" i="1"/>
  <c r="A159" i="1"/>
  <c r="A410" i="1"/>
  <c r="A186" i="1"/>
  <c r="A451" i="1"/>
  <c r="A286" i="1"/>
  <c r="A156" i="1"/>
  <c r="A445" i="1"/>
  <c r="A474" i="1"/>
  <c r="A369" i="1"/>
  <c r="A390" i="1"/>
  <c r="A151" i="1"/>
  <c r="A431" i="1"/>
  <c r="A324" i="1"/>
  <c r="A281" i="1"/>
  <c r="A178" i="1"/>
  <c r="A360" i="1"/>
  <c r="A140" i="1"/>
  <c r="A291" i="1"/>
  <c r="A380" i="1"/>
  <c r="A218" i="1"/>
  <c r="A379" i="1"/>
  <c r="A234" i="1"/>
  <c r="A162" i="1"/>
  <c r="A302" i="1"/>
  <c r="A300" i="1"/>
  <c r="A261" i="1"/>
  <c r="A212" i="1"/>
  <c r="A437" i="1"/>
  <c r="A428" i="1"/>
  <c r="A139" i="1"/>
  <c r="A492" i="1"/>
  <c r="A439" i="1"/>
  <c r="A240" i="1"/>
  <c r="A364" i="1"/>
  <c r="A433" i="1"/>
  <c r="A422" i="1"/>
  <c r="A239" i="1"/>
  <c r="A444" i="1"/>
  <c r="A332" i="1"/>
  <c r="A472" i="1"/>
  <c r="A180" i="1"/>
  <c r="A176" i="1"/>
  <c r="A273" i="1"/>
  <c r="A202" i="1"/>
  <c r="A71" i="1"/>
  <c r="A383" i="1"/>
  <c r="A488" i="1"/>
  <c r="A233" i="1"/>
  <c r="A373" i="1"/>
  <c r="A425" i="1"/>
  <c r="A440" i="1"/>
  <c r="A246" i="1"/>
  <c r="A450" i="1"/>
  <c r="A516" i="1"/>
  <c r="A112" i="1"/>
  <c r="A519" i="1"/>
  <c r="A350" i="1"/>
  <c r="A476" i="1"/>
  <c r="A247" i="1"/>
  <c r="A293" i="1"/>
  <c r="A215" i="1"/>
  <c r="A312" i="1"/>
  <c r="A189" i="1"/>
  <c r="A292" i="1"/>
  <c r="A257" i="1"/>
  <c r="A259" i="1"/>
  <c r="A149" i="1"/>
  <c r="A275" i="1"/>
  <c r="A325" i="1"/>
  <c r="A392" i="1"/>
  <c r="A168" i="1"/>
  <c r="A372" i="1"/>
  <c r="A271" i="1"/>
  <c r="A307" i="1"/>
  <c r="A359" i="1"/>
  <c r="A194" i="1"/>
  <c r="A423" i="1"/>
  <c r="A209" i="1"/>
  <c r="A185" i="1"/>
  <c r="A349" i="1"/>
  <c r="A282" i="1"/>
  <c r="A494" i="1"/>
  <c r="A310" i="1"/>
  <c r="A512" i="1"/>
  <c r="A150" i="1"/>
  <c r="A284" i="1"/>
  <c r="A363" i="1"/>
  <c r="A201" i="1"/>
  <c r="A91" i="1"/>
  <c r="A237" i="1"/>
  <c r="A278" i="1"/>
  <c r="A204" i="1"/>
  <c r="A188" i="1"/>
  <c r="A146" i="1"/>
  <c r="A340" i="1"/>
  <c r="A459" i="1"/>
  <c r="A427" i="1"/>
  <c r="A397" i="1"/>
  <c r="A134" i="1"/>
  <c r="A342" i="1"/>
  <c r="A481" i="1"/>
  <c r="A455" i="1"/>
  <c r="A167" i="1"/>
  <c r="A414" i="1"/>
  <c r="A495" i="1"/>
  <c r="A131" i="1"/>
  <c r="A489" i="1"/>
  <c r="A190" i="1"/>
  <c r="A254" i="1"/>
  <c r="A136" i="1"/>
  <c r="A509" i="1"/>
  <c r="A326" i="1"/>
  <c r="A468" i="1"/>
  <c r="A127" i="1"/>
  <c r="A267" i="1"/>
  <c r="A420" i="1"/>
  <c r="A367" i="1"/>
  <c r="A513" i="1"/>
  <c r="A250" i="1"/>
  <c r="A499" i="1"/>
  <c r="A274" i="1"/>
  <c r="A424" i="1"/>
  <c r="A501" i="1"/>
  <c r="A314" i="1"/>
  <c r="A84" i="1"/>
  <c r="A500" i="1"/>
  <c r="A398" i="1"/>
  <c r="A277" i="1"/>
  <c r="A318" i="1"/>
  <c r="A465" i="1"/>
  <c r="A514" i="1"/>
  <c r="A238" i="1"/>
  <c r="A272" i="1"/>
  <c r="A386" i="1"/>
  <c r="A303" i="1"/>
  <c r="A203" i="1"/>
  <c r="A144" i="1"/>
  <c r="A503" i="1"/>
  <c r="A269" i="1"/>
  <c r="A413" i="1"/>
  <c r="A407" i="1"/>
  <c r="A498" i="1"/>
  <c r="A387" i="1"/>
  <c r="A236" i="1"/>
  <c r="A169" i="1"/>
  <c r="A521" i="1"/>
  <c r="A467" i="1"/>
  <c r="A322" i="1"/>
  <c r="A85" i="1"/>
  <c r="A399" i="1"/>
  <c r="A206" i="1"/>
  <c r="A404" i="1"/>
  <c r="A207" i="1"/>
  <c r="A222" i="1"/>
  <c r="A88" i="1"/>
  <c r="A400" i="1"/>
  <c r="A429" i="1"/>
  <c r="A199" i="1"/>
  <c r="A108" i="1"/>
  <c r="A217" i="1"/>
  <c r="A294" i="1"/>
  <c r="A447" i="1"/>
  <c r="A508" i="1"/>
  <c r="A406" i="1"/>
  <c r="A163" i="1"/>
  <c r="A166" i="1"/>
  <c r="A394" i="1"/>
  <c r="A331" i="1"/>
  <c r="A510" i="1"/>
  <c r="A396" i="1"/>
  <c r="A231" i="1"/>
  <c r="A216" i="1"/>
  <c r="A184" i="1"/>
  <c r="A376" i="1"/>
  <c r="A198" i="1"/>
  <c r="A496" i="1"/>
  <c r="A382" i="1"/>
  <c r="A323" i="1"/>
  <c r="A290" i="1"/>
  <c r="A334" i="1"/>
  <c r="A245" i="1"/>
  <c r="A279" i="1"/>
  <c r="A374" i="1"/>
  <c r="A242" i="1"/>
  <c r="A214" i="1"/>
  <c r="A264" i="1"/>
  <c r="A456" i="1"/>
  <c r="A415" i="1"/>
  <c r="A469" i="1"/>
  <c r="A195" i="1"/>
  <c r="A235" i="1"/>
  <c r="A507" i="1"/>
  <c r="A270" i="1"/>
  <c r="A117" i="1"/>
  <c r="A355" i="1"/>
  <c r="A121" i="1"/>
  <c r="A408" i="1"/>
  <c r="A228" i="1"/>
  <c r="A141" i="1"/>
  <c r="A243" i="1"/>
  <c r="A361" i="1"/>
  <c r="A430" i="1"/>
  <c r="A405" i="1"/>
  <c r="A486" i="1"/>
  <c r="A438" i="1"/>
  <c r="A401" i="1"/>
  <c r="A174" i="1"/>
  <c r="A366" i="1"/>
  <c r="A123" i="1"/>
  <c r="A253" i="1"/>
  <c r="A463" i="1"/>
  <c r="A160" i="1"/>
  <c r="A487" i="1"/>
  <c r="A171" i="1"/>
  <c r="A395" i="1"/>
  <c r="A357" i="1"/>
  <c r="A352" i="1"/>
  <c r="A262" i="1"/>
  <c r="A179" i="1"/>
  <c r="A442" i="1"/>
  <c r="A348" i="1"/>
  <c r="A515" i="1"/>
  <c r="A416" i="1"/>
  <c r="A484" i="1"/>
  <c r="A409" i="1"/>
  <c r="A258" i="1"/>
  <c r="A181" i="1"/>
  <c r="A122" i="1"/>
  <c r="A316" i="1"/>
  <c r="A504" i="1"/>
  <c r="A106" i="1"/>
  <c r="A263" i="1"/>
  <c r="A311" i="1"/>
  <c r="A224" i="1"/>
  <c r="A205" i="1"/>
  <c r="A197" i="1"/>
  <c r="A200" i="1"/>
  <c r="A470" i="1"/>
  <c r="A464" i="1"/>
  <c r="A320" i="1"/>
  <c r="A483" i="1"/>
  <c r="A337" i="1"/>
  <c r="A490" i="1"/>
  <c r="A229" i="1"/>
  <c r="A158" i="1"/>
  <c r="A211" i="1"/>
  <c r="A491" i="1"/>
  <c r="A280" i="1"/>
  <c r="A317" i="1"/>
  <c r="A244" i="1"/>
  <c r="A172" i="1"/>
  <c r="A301" i="1"/>
  <c r="A461" i="1"/>
  <c r="A321" i="1"/>
  <c r="A268" i="1"/>
  <c r="A511" i="1"/>
  <c r="A412" i="1"/>
  <c r="A482" i="1"/>
  <c r="A466" i="1"/>
  <c r="A443" i="1"/>
  <c r="A436" i="1"/>
  <c r="A183" i="1"/>
  <c r="A330" i="1"/>
  <c r="A120" i="1"/>
  <c r="A381" i="1"/>
  <c r="A104" i="1"/>
  <c r="A329" i="1"/>
  <c r="A297" i="1"/>
  <c r="A276" i="1"/>
  <c r="A308" i="1"/>
  <c r="A219" i="1"/>
  <c r="A523" i="1"/>
  <c r="A196" i="1"/>
  <c r="A362" i="1"/>
  <c r="A313" i="1"/>
  <c r="A192" i="1"/>
  <c r="A522" i="1"/>
  <c r="A460" i="1"/>
  <c r="A118" i="1"/>
  <c r="A107" i="1"/>
  <c r="A421" i="1"/>
  <c r="A403" i="1"/>
  <c r="A335" i="1"/>
  <c r="A266" i="1"/>
  <c r="A155" i="1"/>
  <c r="A341" i="1"/>
  <c r="A130" i="1"/>
  <c r="A502" i="1"/>
  <c r="A339" i="1"/>
  <c r="A448" i="1"/>
  <c r="A210" i="1"/>
  <c r="A124" i="1"/>
  <c r="A315" i="1"/>
  <c r="A480" i="1"/>
  <c r="A493" i="1"/>
  <c r="A354" i="1"/>
  <c r="A391" i="1"/>
  <c r="A230" i="1"/>
  <c r="A454" i="1"/>
  <c r="A344" i="1"/>
  <c r="A252" i="1"/>
  <c r="A283" i="1"/>
  <c r="A95" i="1"/>
  <c r="A385" i="1"/>
  <c r="A462" i="1"/>
  <c r="A389" i="1"/>
  <c r="A187" i="1"/>
  <c r="A105" i="1"/>
  <c r="A208" i="1"/>
  <c r="A417" i="1"/>
  <c r="A353" i="1"/>
  <c r="A457" i="1"/>
  <c r="A471" i="1"/>
  <c r="A384" i="1"/>
  <c r="AM67" i="2"/>
  <c r="AN67" i="2"/>
  <c r="AQ67" i="2"/>
  <c r="AU67" i="2"/>
  <c r="AM68" i="2"/>
  <c r="AN68" i="2"/>
  <c r="AQ68" i="2"/>
  <c r="AU68" i="2"/>
  <c r="AM69" i="2"/>
  <c r="AN69" i="2"/>
  <c r="AQ69" i="2"/>
  <c r="AU69" i="2"/>
  <c r="AM70" i="2"/>
  <c r="AN70" i="2"/>
  <c r="AQ70" i="2"/>
  <c r="AU70" i="2"/>
  <c r="AM71" i="2"/>
  <c r="AN71" i="2"/>
  <c r="AQ71" i="2"/>
  <c r="AU71" i="2"/>
  <c r="AM72" i="2"/>
  <c r="AN72" i="2"/>
  <c r="AQ72" i="2"/>
  <c r="AU72" i="2"/>
  <c r="AM73" i="2"/>
  <c r="AN73" i="2"/>
  <c r="AQ73" i="2"/>
  <c r="AU73" i="2"/>
  <c r="AM74" i="2"/>
  <c r="AN74" i="2"/>
  <c r="AQ74" i="2"/>
  <c r="AU74" i="2"/>
  <c r="AM75" i="2"/>
  <c r="AN75" i="2"/>
  <c r="AQ75" i="2"/>
  <c r="AU75" i="2"/>
  <c r="AM76" i="2"/>
  <c r="AN76" i="2"/>
  <c r="AQ76" i="2"/>
  <c r="AU76" i="2"/>
  <c r="AM77" i="2"/>
  <c r="AN77" i="2"/>
  <c r="AQ77" i="2"/>
  <c r="AU77" i="2"/>
  <c r="AM78" i="2"/>
  <c r="AN78" i="2"/>
  <c r="AQ78" i="2"/>
  <c r="AU78" i="2"/>
  <c r="AM79" i="2"/>
  <c r="AN79" i="2"/>
  <c r="AQ79" i="2"/>
  <c r="AU79" i="2"/>
  <c r="AM80" i="2"/>
  <c r="AN80" i="2"/>
  <c r="AQ80" i="2"/>
  <c r="AU80" i="2"/>
  <c r="AM81" i="2"/>
  <c r="AN81" i="2"/>
  <c r="AQ81" i="2"/>
  <c r="AU81" i="2"/>
  <c r="AM82" i="2"/>
  <c r="AN82" i="2"/>
  <c r="AQ82" i="2"/>
  <c r="AU82" i="2"/>
  <c r="AM83" i="2"/>
  <c r="AN83" i="2"/>
  <c r="AQ83" i="2"/>
  <c r="AU83" i="2"/>
  <c r="AM84" i="2"/>
  <c r="AN84" i="2"/>
  <c r="AQ84" i="2"/>
  <c r="AU84" i="2"/>
  <c r="AM85" i="2"/>
  <c r="AN85" i="2"/>
  <c r="AQ85" i="2"/>
  <c r="AU85" i="2"/>
  <c r="AM86" i="2"/>
  <c r="AN86" i="2"/>
  <c r="AQ86" i="2"/>
  <c r="AU86" i="2"/>
  <c r="AM87" i="2"/>
  <c r="AN87" i="2"/>
  <c r="AQ87" i="2"/>
  <c r="AU87" i="2"/>
  <c r="AM88" i="2"/>
  <c r="AN88" i="2"/>
  <c r="AQ88" i="2"/>
  <c r="AU88" i="2"/>
  <c r="AM89" i="2"/>
  <c r="AN89" i="2"/>
  <c r="AQ89" i="2"/>
  <c r="AU89" i="2"/>
  <c r="AM90" i="2"/>
  <c r="AN90" i="2"/>
  <c r="AQ90" i="2"/>
  <c r="AU90" i="2"/>
  <c r="AM91" i="2"/>
  <c r="AN91" i="2"/>
  <c r="AQ91" i="2"/>
  <c r="AU91" i="2"/>
  <c r="AM92" i="2"/>
  <c r="AN92" i="2"/>
  <c r="AQ92" i="2"/>
  <c r="AU92" i="2"/>
  <c r="AM93" i="2"/>
  <c r="AN93" i="2"/>
  <c r="AQ93" i="2"/>
  <c r="AU93" i="2"/>
  <c r="AM94" i="2"/>
  <c r="AN94" i="2"/>
  <c r="AQ94" i="2"/>
  <c r="AU94" i="2"/>
  <c r="AM95" i="2"/>
  <c r="AN95" i="2"/>
  <c r="AQ95" i="2"/>
  <c r="AU95" i="2"/>
  <c r="AM96" i="2"/>
  <c r="AN96" i="2"/>
  <c r="AQ96" i="2"/>
  <c r="AU96" i="2"/>
  <c r="AM97" i="2"/>
  <c r="AN97" i="2"/>
  <c r="AQ97" i="2"/>
  <c r="AU97" i="2"/>
  <c r="AM98" i="2"/>
  <c r="AN98" i="2"/>
  <c r="AQ98" i="2"/>
  <c r="AU98" i="2"/>
  <c r="AM99" i="2"/>
  <c r="AN99" i="2"/>
  <c r="AQ99" i="2"/>
  <c r="AU99" i="2"/>
  <c r="AM100" i="2"/>
  <c r="AN100" i="2"/>
  <c r="AQ100" i="2"/>
  <c r="AU100" i="2"/>
  <c r="AM101" i="2"/>
  <c r="AN101" i="2"/>
  <c r="AQ101" i="2"/>
  <c r="AU101" i="2"/>
  <c r="AM102" i="2"/>
  <c r="AN102" i="2"/>
  <c r="AQ102" i="2"/>
  <c r="AU102" i="2"/>
  <c r="AM103" i="2"/>
  <c r="AN103" i="2"/>
  <c r="AQ103" i="2"/>
  <c r="AU103" i="2"/>
  <c r="AM104" i="2"/>
  <c r="AN104" i="2"/>
  <c r="AQ104" i="2"/>
  <c r="AU104" i="2"/>
  <c r="AM105" i="2"/>
  <c r="AN105" i="2"/>
  <c r="AQ105" i="2"/>
  <c r="AU105" i="2"/>
  <c r="AM106" i="2"/>
  <c r="AN106" i="2"/>
  <c r="AQ106" i="2"/>
  <c r="AU106" i="2"/>
  <c r="AM107" i="2"/>
  <c r="AN107" i="2"/>
  <c r="AQ107" i="2"/>
  <c r="AU107" i="2"/>
  <c r="AM108" i="2"/>
  <c r="AN108" i="2"/>
  <c r="AQ108" i="2"/>
  <c r="AU108" i="2"/>
  <c r="AM109" i="2"/>
  <c r="AN109" i="2"/>
  <c r="AQ109" i="2"/>
  <c r="AU109" i="2"/>
  <c r="AM110" i="2"/>
  <c r="AN110" i="2"/>
  <c r="AQ110" i="2"/>
  <c r="AU110" i="2"/>
  <c r="AM111" i="2"/>
  <c r="AN111" i="2"/>
  <c r="AQ111" i="2"/>
  <c r="AU111" i="2"/>
  <c r="AM112" i="2"/>
  <c r="AN112" i="2"/>
  <c r="AQ112" i="2"/>
  <c r="AU112" i="2"/>
  <c r="AM113" i="2"/>
  <c r="AN113" i="2"/>
  <c r="AQ113" i="2"/>
  <c r="AU113" i="2"/>
  <c r="AM114" i="2"/>
  <c r="AN114" i="2"/>
  <c r="AQ114" i="2"/>
  <c r="AU114" i="2"/>
  <c r="AM115" i="2"/>
  <c r="AN115" i="2"/>
  <c r="AQ115" i="2"/>
  <c r="AU115" i="2"/>
  <c r="AM116" i="2"/>
  <c r="AN116" i="2"/>
  <c r="AQ116" i="2"/>
  <c r="AU116" i="2"/>
  <c r="AM117" i="2"/>
  <c r="AN117" i="2"/>
  <c r="AQ117" i="2"/>
  <c r="AU117" i="2"/>
  <c r="AM118" i="2"/>
  <c r="AN118" i="2"/>
  <c r="AQ118" i="2"/>
  <c r="AU118" i="2"/>
  <c r="AM119" i="2"/>
  <c r="AN119" i="2"/>
  <c r="AQ119" i="2"/>
  <c r="AU119" i="2"/>
  <c r="AM120" i="2"/>
  <c r="AN120" i="2"/>
  <c r="AQ120" i="2"/>
  <c r="AU120" i="2"/>
  <c r="AM121" i="2"/>
  <c r="AN121" i="2"/>
  <c r="AQ121" i="2"/>
  <c r="AU121" i="2"/>
  <c r="AM122" i="2"/>
  <c r="AN122" i="2"/>
  <c r="AQ122" i="2"/>
  <c r="AU122" i="2"/>
  <c r="AM123" i="2"/>
  <c r="AN123" i="2"/>
  <c r="AQ123" i="2"/>
  <c r="AU123" i="2"/>
  <c r="AM124" i="2"/>
  <c r="AN124" i="2"/>
  <c r="AQ124" i="2"/>
  <c r="AU124" i="2"/>
  <c r="AM125" i="2"/>
  <c r="AN125" i="2"/>
  <c r="AQ125" i="2"/>
  <c r="AU125" i="2"/>
  <c r="AM126" i="2"/>
  <c r="AN126" i="2"/>
  <c r="AQ126" i="2"/>
  <c r="AU126" i="2"/>
  <c r="AM127" i="2"/>
  <c r="AN127" i="2"/>
  <c r="AQ127" i="2"/>
  <c r="AU127" i="2"/>
  <c r="AM128" i="2"/>
  <c r="AN128" i="2"/>
  <c r="AQ128" i="2"/>
  <c r="AU128" i="2"/>
  <c r="AM129" i="2"/>
  <c r="AN129" i="2"/>
  <c r="AQ129" i="2"/>
  <c r="AU129" i="2"/>
  <c r="AM130" i="2"/>
  <c r="AN130" i="2"/>
  <c r="AQ130" i="2"/>
  <c r="AU130" i="2"/>
  <c r="AM131" i="2"/>
  <c r="AN131" i="2"/>
  <c r="AQ131" i="2"/>
  <c r="AU131" i="2"/>
  <c r="AM132" i="2"/>
  <c r="AN132" i="2"/>
  <c r="AQ132" i="2"/>
  <c r="AU132" i="2"/>
  <c r="AM133" i="2"/>
  <c r="AN133" i="2"/>
  <c r="AQ133" i="2"/>
  <c r="AU133" i="2"/>
  <c r="AM134" i="2"/>
  <c r="AN134" i="2"/>
  <c r="AQ134" i="2"/>
  <c r="AU134" i="2"/>
  <c r="AM135" i="2"/>
  <c r="AN135" i="2"/>
  <c r="AQ135" i="2"/>
  <c r="AU135" i="2"/>
  <c r="AM136" i="2"/>
  <c r="AN136" i="2"/>
  <c r="AQ136" i="2"/>
  <c r="AU136" i="2"/>
  <c r="AM137" i="2"/>
  <c r="AN137" i="2"/>
  <c r="AQ137" i="2"/>
  <c r="AU137" i="2"/>
  <c r="AM138" i="2"/>
  <c r="AN138" i="2"/>
  <c r="AQ138" i="2"/>
  <c r="AU138" i="2"/>
  <c r="AM139" i="2"/>
  <c r="AN139" i="2"/>
  <c r="AQ139" i="2"/>
  <c r="AU139" i="2"/>
  <c r="AM140" i="2"/>
  <c r="AN140" i="2"/>
  <c r="AQ140" i="2"/>
  <c r="AU140" i="2"/>
  <c r="AM141" i="2"/>
  <c r="AN141" i="2"/>
  <c r="AQ141" i="2"/>
  <c r="AU141" i="2"/>
  <c r="AM142" i="2"/>
  <c r="AN142" i="2"/>
  <c r="AQ142" i="2"/>
  <c r="AU142" i="2"/>
  <c r="AM143" i="2"/>
  <c r="AN143" i="2"/>
  <c r="AQ143" i="2"/>
  <c r="AU143" i="2"/>
  <c r="AM144" i="2"/>
  <c r="AN144" i="2"/>
  <c r="AQ144" i="2"/>
  <c r="AU144" i="2"/>
  <c r="AM145" i="2"/>
  <c r="AN145" i="2"/>
  <c r="AQ145" i="2"/>
  <c r="AU145" i="2"/>
  <c r="AM146" i="2"/>
  <c r="AN146" i="2"/>
  <c r="AQ146" i="2"/>
  <c r="AU146" i="2"/>
  <c r="AM147" i="2"/>
  <c r="AN147" i="2"/>
  <c r="AQ147" i="2"/>
  <c r="AU147" i="2"/>
  <c r="AM148" i="2"/>
  <c r="AN148" i="2"/>
  <c r="AQ148" i="2"/>
  <c r="AU148" i="2"/>
  <c r="AM149" i="2"/>
  <c r="AN149" i="2"/>
  <c r="AQ149" i="2"/>
  <c r="AU149" i="2"/>
  <c r="AM150" i="2"/>
  <c r="AN150" i="2"/>
  <c r="AQ150" i="2"/>
  <c r="AU150" i="2"/>
  <c r="AM151" i="2"/>
  <c r="AN151" i="2"/>
  <c r="AQ151" i="2"/>
  <c r="AU151" i="2"/>
  <c r="AM152" i="2"/>
  <c r="AN152" i="2"/>
  <c r="AQ152" i="2"/>
  <c r="AU152" i="2"/>
  <c r="AM153" i="2"/>
  <c r="AN153" i="2"/>
  <c r="AQ153" i="2"/>
  <c r="AU153" i="2"/>
  <c r="AM154" i="2"/>
  <c r="AN154" i="2"/>
  <c r="AQ154" i="2"/>
  <c r="AU154" i="2"/>
  <c r="AM155" i="2"/>
  <c r="AN155" i="2"/>
  <c r="AQ155" i="2"/>
  <c r="AU155" i="2"/>
  <c r="AM156" i="2"/>
  <c r="AN156" i="2"/>
  <c r="AQ156" i="2"/>
  <c r="AU156" i="2"/>
  <c r="AM157" i="2"/>
  <c r="AN157" i="2"/>
  <c r="AQ157" i="2"/>
  <c r="AU157" i="2"/>
  <c r="AM158" i="2"/>
  <c r="AN158" i="2"/>
  <c r="AQ158" i="2"/>
  <c r="AU158" i="2"/>
  <c r="AM159" i="2"/>
  <c r="AN159" i="2"/>
  <c r="AQ159" i="2"/>
  <c r="AU159" i="2"/>
  <c r="AM160" i="2"/>
  <c r="AN160" i="2"/>
  <c r="AQ160" i="2"/>
  <c r="AU160" i="2"/>
  <c r="AM161" i="2"/>
  <c r="AN161" i="2"/>
  <c r="AQ161" i="2"/>
  <c r="AU161" i="2"/>
  <c r="AM162" i="2"/>
  <c r="AN162" i="2"/>
  <c r="AQ162" i="2"/>
  <c r="AU162" i="2"/>
  <c r="AM163" i="2"/>
  <c r="AN163" i="2"/>
  <c r="AQ163" i="2"/>
  <c r="AU163" i="2"/>
  <c r="AM164" i="2"/>
  <c r="AN164" i="2"/>
  <c r="AQ164" i="2"/>
  <c r="AU164" i="2"/>
  <c r="AM165" i="2"/>
  <c r="AN165" i="2"/>
  <c r="AQ165" i="2"/>
  <c r="AU165" i="2"/>
  <c r="AM166" i="2"/>
  <c r="AN166" i="2"/>
  <c r="AQ166" i="2"/>
  <c r="AU166" i="2"/>
  <c r="AM167" i="2"/>
  <c r="AN167" i="2"/>
  <c r="AQ167" i="2"/>
  <c r="AU167" i="2"/>
  <c r="AM168" i="2"/>
  <c r="AN168" i="2"/>
  <c r="AQ168" i="2"/>
  <c r="AU168" i="2"/>
  <c r="AM169" i="2"/>
  <c r="AN169" i="2"/>
  <c r="AQ169" i="2"/>
  <c r="AU169" i="2"/>
  <c r="AM170" i="2"/>
  <c r="AN170" i="2"/>
  <c r="AQ170" i="2"/>
  <c r="AU170" i="2"/>
  <c r="AM171" i="2"/>
  <c r="AN171" i="2"/>
  <c r="AQ171" i="2"/>
  <c r="AU171" i="2"/>
  <c r="AM172" i="2"/>
  <c r="AN172" i="2"/>
  <c r="AQ172" i="2"/>
  <c r="AU172" i="2"/>
  <c r="AM173" i="2"/>
  <c r="AN173" i="2"/>
  <c r="AQ173" i="2"/>
  <c r="AU173" i="2"/>
  <c r="AM174" i="2"/>
  <c r="AN174" i="2"/>
  <c r="AQ174" i="2"/>
  <c r="AU174" i="2"/>
  <c r="AM175" i="2"/>
  <c r="AN175" i="2"/>
  <c r="AQ175" i="2"/>
  <c r="AU175" i="2"/>
  <c r="AM176" i="2"/>
  <c r="AN176" i="2"/>
  <c r="AQ176" i="2"/>
  <c r="AU176" i="2"/>
  <c r="AM177" i="2"/>
  <c r="AN177" i="2"/>
  <c r="AQ177" i="2"/>
  <c r="AU177" i="2"/>
  <c r="AM178" i="2"/>
  <c r="AN178" i="2"/>
  <c r="AQ178" i="2"/>
  <c r="AU178" i="2"/>
  <c r="AM179" i="2"/>
  <c r="AN179" i="2"/>
  <c r="AQ179" i="2"/>
  <c r="AU179" i="2"/>
  <c r="AM180" i="2"/>
  <c r="AN180" i="2"/>
  <c r="AQ180" i="2"/>
  <c r="AU180" i="2"/>
  <c r="AM181" i="2"/>
  <c r="AN181" i="2"/>
  <c r="AQ181" i="2"/>
  <c r="AU181" i="2"/>
  <c r="AM182" i="2"/>
  <c r="AN182" i="2"/>
  <c r="AQ182" i="2"/>
  <c r="AU182" i="2"/>
  <c r="AM183" i="2"/>
  <c r="AN183" i="2"/>
  <c r="AQ183" i="2"/>
  <c r="AU183" i="2"/>
  <c r="AM184" i="2"/>
  <c r="AN184" i="2"/>
  <c r="AQ184" i="2"/>
  <c r="AU184" i="2"/>
  <c r="AM185" i="2"/>
  <c r="AN185" i="2"/>
  <c r="AQ185" i="2"/>
  <c r="AU185" i="2"/>
  <c r="AM186" i="2"/>
  <c r="AN186" i="2"/>
  <c r="AQ186" i="2"/>
  <c r="AU186" i="2"/>
  <c r="AM187" i="2"/>
  <c r="AN187" i="2"/>
  <c r="AQ187" i="2"/>
  <c r="AU187" i="2"/>
  <c r="AM188" i="2"/>
  <c r="AN188" i="2"/>
  <c r="AQ188" i="2"/>
  <c r="AU188" i="2"/>
  <c r="AM189" i="2"/>
  <c r="AN189" i="2"/>
  <c r="AQ189" i="2"/>
  <c r="AU189" i="2"/>
  <c r="AM190" i="2"/>
  <c r="AN190" i="2"/>
  <c r="AQ190" i="2"/>
  <c r="AU190" i="2"/>
  <c r="AM191" i="2"/>
  <c r="AN191" i="2"/>
  <c r="AQ191" i="2"/>
  <c r="AU191" i="2"/>
  <c r="AM192" i="2"/>
  <c r="AN192" i="2"/>
  <c r="AQ192" i="2"/>
  <c r="AU192" i="2"/>
  <c r="AM193" i="2"/>
  <c r="AN193" i="2"/>
  <c r="AQ193" i="2"/>
  <c r="AU193" i="2"/>
  <c r="AM194" i="2"/>
  <c r="AN194" i="2"/>
  <c r="AQ194" i="2"/>
  <c r="AU194" i="2"/>
  <c r="AM195" i="2"/>
  <c r="AN195" i="2"/>
  <c r="AQ195" i="2"/>
  <c r="AU195" i="2"/>
  <c r="AM196" i="2"/>
  <c r="AN196" i="2"/>
  <c r="AQ196" i="2"/>
  <c r="AU196" i="2"/>
  <c r="AM197" i="2"/>
  <c r="AN197" i="2"/>
  <c r="AQ197" i="2"/>
  <c r="AU197" i="2"/>
  <c r="AM198" i="2"/>
  <c r="AN198" i="2"/>
  <c r="AQ198" i="2"/>
  <c r="AU198" i="2"/>
  <c r="AM199" i="2"/>
  <c r="AN199" i="2"/>
  <c r="AQ199" i="2"/>
  <c r="AU199" i="2"/>
  <c r="AM200" i="2"/>
  <c r="AN200" i="2"/>
  <c r="AQ200" i="2"/>
  <c r="AU200" i="2"/>
  <c r="AM201" i="2"/>
  <c r="AN201" i="2"/>
  <c r="AQ201" i="2"/>
  <c r="AU201" i="2"/>
  <c r="AM202" i="2"/>
  <c r="AN202" i="2"/>
  <c r="AQ202" i="2"/>
  <c r="AU202" i="2"/>
  <c r="AM203" i="2"/>
  <c r="AN203" i="2"/>
  <c r="AQ203" i="2"/>
  <c r="AU203" i="2"/>
  <c r="AM204" i="2"/>
  <c r="AN204" i="2"/>
  <c r="AQ204" i="2"/>
  <c r="AU204" i="2"/>
  <c r="AM205" i="2"/>
  <c r="AN205" i="2"/>
  <c r="AQ205" i="2"/>
  <c r="AU205" i="2"/>
  <c r="AM206" i="2"/>
  <c r="AN206" i="2"/>
  <c r="AQ206" i="2"/>
  <c r="AU206" i="2"/>
  <c r="AM207" i="2"/>
  <c r="AN207" i="2"/>
  <c r="AQ207" i="2"/>
  <c r="AU207" i="2"/>
  <c r="AM208" i="2"/>
  <c r="AN208" i="2"/>
  <c r="AQ208" i="2"/>
  <c r="AU208" i="2"/>
  <c r="AM209" i="2"/>
  <c r="AN209" i="2"/>
  <c r="AQ209" i="2"/>
  <c r="AU209" i="2"/>
  <c r="AM210" i="2"/>
  <c r="AN210" i="2"/>
  <c r="AQ210" i="2"/>
  <c r="AU210" i="2"/>
  <c r="AM211" i="2"/>
  <c r="AN211" i="2"/>
  <c r="AQ211" i="2"/>
  <c r="AU211" i="2"/>
  <c r="AM212" i="2"/>
  <c r="AN212" i="2"/>
  <c r="AQ212" i="2"/>
  <c r="AU212" i="2"/>
  <c r="AM213" i="2"/>
  <c r="AN213" i="2"/>
  <c r="AQ213" i="2"/>
  <c r="AU213" i="2"/>
  <c r="AM214" i="2"/>
  <c r="AN214" i="2"/>
  <c r="AQ214" i="2"/>
  <c r="AU214" i="2"/>
  <c r="AM215" i="2"/>
  <c r="AN215" i="2"/>
  <c r="AQ215" i="2"/>
  <c r="AU215" i="2"/>
  <c r="AM216" i="2"/>
  <c r="AN216" i="2"/>
  <c r="AQ216" i="2"/>
  <c r="AU216" i="2"/>
  <c r="AM217" i="2"/>
  <c r="AN217" i="2"/>
  <c r="AQ217" i="2"/>
  <c r="AU217" i="2"/>
  <c r="AM218" i="2"/>
  <c r="AN218" i="2"/>
  <c r="AQ218" i="2"/>
  <c r="AU218" i="2"/>
  <c r="AM219" i="2"/>
  <c r="AN219" i="2"/>
  <c r="AQ219" i="2"/>
  <c r="AU219" i="2"/>
  <c r="AM220" i="2"/>
  <c r="AN220" i="2"/>
  <c r="AQ220" i="2"/>
  <c r="AU220" i="2"/>
  <c r="AM221" i="2"/>
  <c r="AN221" i="2"/>
  <c r="AQ221" i="2"/>
  <c r="AU221" i="2"/>
  <c r="AM222" i="2"/>
  <c r="AN222" i="2"/>
  <c r="AQ222" i="2"/>
  <c r="AU222" i="2"/>
  <c r="AM223" i="2"/>
  <c r="AN223" i="2"/>
  <c r="AQ223" i="2"/>
  <c r="AU223" i="2"/>
  <c r="AM224" i="2"/>
  <c r="AN224" i="2"/>
  <c r="AQ224" i="2"/>
  <c r="AU224" i="2"/>
  <c r="AM225" i="2"/>
  <c r="AN225" i="2"/>
  <c r="AQ225" i="2"/>
  <c r="AU225" i="2"/>
  <c r="AM226" i="2"/>
  <c r="AN226" i="2"/>
  <c r="AQ226" i="2"/>
  <c r="AU226" i="2"/>
  <c r="AM227" i="2"/>
  <c r="AN227" i="2"/>
  <c r="AQ227" i="2"/>
  <c r="AU227" i="2"/>
  <c r="AM228" i="2"/>
  <c r="AN228" i="2"/>
  <c r="AQ228" i="2"/>
  <c r="AU228" i="2"/>
  <c r="AM229" i="2"/>
  <c r="AN229" i="2"/>
  <c r="AQ229" i="2"/>
  <c r="AU229" i="2"/>
  <c r="AM230" i="2"/>
  <c r="AN230" i="2"/>
  <c r="AQ230" i="2"/>
  <c r="AU230" i="2"/>
  <c r="AM231" i="2"/>
  <c r="AN231" i="2"/>
  <c r="AQ231" i="2"/>
  <c r="AU231" i="2"/>
  <c r="AM232" i="2"/>
  <c r="AN232" i="2"/>
  <c r="AQ232" i="2"/>
  <c r="AU232" i="2"/>
  <c r="AM233" i="2"/>
  <c r="AN233" i="2"/>
  <c r="AQ233" i="2"/>
  <c r="AU233" i="2"/>
  <c r="AM234" i="2"/>
  <c r="AN234" i="2"/>
  <c r="AQ234" i="2"/>
  <c r="AU234" i="2"/>
  <c r="AM235" i="2"/>
  <c r="AN235" i="2"/>
  <c r="AQ235" i="2"/>
  <c r="AU235" i="2"/>
  <c r="AM236" i="2"/>
  <c r="AN236" i="2"/>
  <c r="AQ236" i="2"/>
  <c r="AU236" i="2"/>
  <c r="AM237" i="2"/>
  <c r="AN237" i="2"/>
  <c r="AQ237" i="2"/>
  <c r="AU237" i="2"/>
  <c r="AM238" i="2"/>
  <c r="AN238" i="2"/>
  <c r="AQ238" i="2"/>
  <c r="AU238" i="2"/>
  <c r="AM239" i="2"/>
  <c r="AN239" i="2"/>
  <c r="AQ239" i="2"/>
  <c r="AU239" i="2"/>
  <c r="AM240" i="2"/>
  <c r="AN240" i="2"/>
  <c r="AQ240" i="2"/>
  <c r="AU240" i="2"/>
  <c r="AM241" i="2"/>
  <c r="AN241" i="2"/>
  <c r="AQ241" i="2"/>
  <c r="AU241" i="2"/>
  <c r="AM242" i="2"/>
  <c r="AN242" i="2"/>
  <c r="AQ242" i="2"/>
  <c r="AU242" i="2"/>
  <c r="AM243" i="2"/>
  <c r="AN243" i="2"/>
  <c r="AQ243" i="2"/>
  <c r="AU243" i="2"/>
  <c r="AM244" i="2"/>
  <c r="AN244" i="2"/>
  <c r="AQ244" i="2"/>
  <c r="AU244" i="2"/>
  <c r="AM245" i="2"/>
  <c r="AN245" i="2"/>
  <c r="AQ245" i="2"/>
  <c r="AU245" i="2"/>
  <c r="AM246" i="2"/>
  <c r="AN246" i="2"/>
  <c r="AQ246" i="2"/>
  <c r="AU246" i="2"/>
  <c r="AM247" i="2"/>
  <c r="AN247" i="2"/>
  <c r="AQ247" i="2"/>
  <c r="AU247" i="2"/>
  <c r="AM248" i="2"/>
  <c r="AN248" i="2"/>
  <c r="AQ248" i="2"/>
  <c r="AU248" i="2"/>
  <c r="AM249" i="2"/>
  <c r="AN249" i="2"/>
  <c r="AQ249" i="2"/>
  <c r="AU249" i="2"/>
  <c r="AM250" i="2"/>
  <c r="AN250" i="2"/>
  <c r="AQ250" i="2"/>
  <c r="AU250" i="2"/>
  <c r="AM251" i="2"/>
  <c r="AN251" i="2"/>
  <c r="AQ251" i="2"/>
  <c r="AU251" i="2"/>
  <c r="AM252" i="2"/>
  <c r="AN252" i="2"/>
  <c r="AQ252" i="2"/>
  <c r="AU252" i="2"/>
  <c r="AM253" i="2"/>
  <c r="AN253" i="2"/>
  <c r="AQ253" i="2"/>
  <c r="AU253" i="2"/>
  <c r="AM254" i="2"/>
  <c r="AN254" i="2"/>
  <c r="AQ254" i="2"/>
  <c r="AU254" i="2"/>
  <c r="AM255" i="2"/>
  <c r="AN255" i="2"/>
  <c r="AQ255" i="2"/>
  <c r="AU255" i="2"/>
  <c r="AM256" i="2"/>
  <c r="AN256" i="2"/>
  <c r="AQ256" i="2"/>
  <c r="AU256" i="2"/>
  <c r="AM257" i="2"/>
  <c r="AN257" i="2"/>
  <c r="AQ257" i="2"/>
  <c r="AU257" i="2"/>
  <c r="AM258" i="2"/>
  <c r="AN258" i="2"/>
  <c r="AQ258" i="2"/>
  <c r="AU258" i="2"/>
  <c r="AM259" i="2"/>
  <c r="AN259" i="2"/>
  <c r="AQ259" i="2"/>
  <c r="AU259" i="2"/>
  <c r="AM260" i="2"/>
  <c r="AN260" i="2"/>
  <c r="AQ260" i="2"/>
  <c r="AU260" i="2"/>
  <c r="AM261" i="2"/>
  <c r="AN261" i="2"/>
  <c r="AQ261" i="2"/>
  <c r="AU261" i="2"/>
  <c r="AM262" i="2"/>
  <c r="AN262" i="2"/>
  <c r="AQ262" i="2"/>
  <c r="AU262" i="2"/>
  <c r="AM263" i="2"/>
  <c r="AN263" i="2"/>
  <c r="AQ263" i="2"/>
  <c r="AU263" i="2"/>
  <c r="AM264" i="2"/>
  <c r="AN264" i="2"/>
  <c r="AQ264" i="2"/>
  <c r="AU264" i="2"/>
  <c r="AM265" i="2"/>
  <c r="AN265" i="2"/>
  <c r="AQ265" i="2"/>
  <c r="AU265" i="2"/>
  <c r="AM266" i="2"/>
  <c r="AN266" i="2"/>
  <c r="AQ266" i="2"/>
  <c r="AU266" i="2"/>
  <c r="AM267" i="2"/>
  <c r="AN267" i="2"/>
  <c r="AQ267" i="2"/>
  <c r="AU267" i="2"/>
  <c r="AM268" i="2"/>
  <c r="AN268" i="2"/>
  <c r="AQ268" i="2"/>
  <c r="AU268" i="2"/>
  <c r="AM269" i="2"/>
  <c r="AN269" i="2"/>
  <c r="AQ269" i="2"/>
  <c r="AU269" i="2"/>
  <c r="AM270" i="2"/>
  <c r="AN270" i="2"/>
  <c r="AQ270" i="2"/>
  <c r="AU270" i="2"/>
  <c r="AM271" i="2"/>
  <c r="AN271" i="2"/>
  <c r="AQ271" i="2"/>
  <c r="AU271" i="2"/>
  <c r="AM272" i="2"/>
  <c r="AN272" i="2"/>
  <c r="AQ272" i="2"/>
  <c r="AU272" i="2"/>
  <c r="AM273" i="2"/>
  <c r="AN273" i="2"/>
  <c r="AQ273" i="2"/>
  <c r="AU273" i="2"/>
  <c r="AM274" i="2"/>
  <c r="AN274" i="2"/>
  <c r="AQ274" i="2"/>
  <c r="AU274" i="2"/>
  <c r="AM275" i="2"/>
  <c r="AN275" i="2"/>
  <c r="AQ275" i="2"/>
  <c r="AU275" i="2"/>
  <c r="AM276" i="2"/>
  <c r="AN276" i="2"/>
  <c r="AQ276" i="2"/>
  <c r="AU276" i="2"/>
  <c r="AM277" i="2"/>
  <c r="AN277" i="2"/>
  <c r="AQ277" i="2"/>
  <c r="AU277" i="2"/>
  <c r="AM278" i="2"/>
  <c r="AN278" i="2"/>
  <c r="AQ278" i="2"/>
  <c r="AU278" i="2"/>
  <c r="AM279" i="2"/>
  <c r="AN279" i="2"/>
  <c r="AQ279" i="2"/>
  <c r="AU279" i="2"/>
  <c r="AM280" i="2"/>
  <c r="AN280" i="2"/>
  <c r="AQ280" i="2"/>
  <c r="AU280" i="2"/>
  <c r="AM281" i="2"/>
  <c r="AN281" i="2"/>
  <c r="AQ281" i="2"/>
  <c r="AU281" i="2"/>
  <c r="AM282" i="2"/>
  <c r="AN282" i="2"/>
  <c r="AQ282" i="2"/>
  <c r="AU282" i="2"/>
  <c r="AM283" i="2"/>
  <c r="AN283" i="2"/>
  <c r="AQ283" i="2"/>
  <c r="AU283" i="2"/>
  <c r="AM284" i="2"/>
  <c r="AN284" i="2"/>
  <c r="AQ284" i="2"/>
  <c r="AU284" i="2"/>
  <c r="AM285" i="2"/>
  <c r="AN285" i="2"/>
  <c r="AQ285" i="2"/>
  <c r="AU285" i="2"/>
  <c r="AM286" i="2"/>
  <c r="AN286" i="2"/>
  <c r="AQ286" i="2"/>
  <c r="AU286" i="2"/>
  <c r="AM287" i="2"/>
  <c r="AN287" i="2"/>
  <c r="AQ287" i="2"/>
  <c r="AU287" i="2"/>
  <c r="AM288" i="2"/>
  <c r="AN288" i="2"/>
  <c r="AQ288" i="2"/>
  <c r="AU288" i="2"/>
  <c r="AM289" i="2"/>
  <c r="AN289" i="2"/>
  <c r="AQ289" i="2"/>
  <c r="AU289" i="2"/>
  <c r="AM290" i="2"/>
  <c r="AN290" i="2"/>
  <c r="AQ290" i="2"/>
  <c r="AU290" i="2"/>
  <c r="AM291" i="2"/>
  <c r="AN291" i="2"/>
  <c r="AQ291" i="2"/>
  <c r="AU291" i="2"/>
  <c r="AM292" i="2"/>
  <c r="AN292" i="2"/>
  <c r="AQ292" i="2"/>
  <c r="AU292" i="2"/>
  <c r="AM293" i="2"/>
  <c r="AN293" i="2"/>
  <c r="AQ293" i="2"/>
  <c r="AU293" i="2"/>
  <c r="AM294" i="2"/>
  <c r="AN294" i="2"/>
  <c r="AQ294" i="2"/>
  <c r="AU294" i="2"/>
  <c r="AM295" i="2"/>
  <c r="AN295" i="2"/>
  <c r="AQ295" i="2"/>
  <c r="AU295" i="2"/>
  <c r="AM296" i="2"/>
  <c r="AN296" i="2"/>
  <c r="AQ296" i="2"/>
  <c r="AU296" i="2"/>
  <c r="AM297" i="2"/>
  <c r="AN297" i="2"/>
  <c r="AQ297" i="2"/>
  <c r="AU297" i="2"/>
  <c r="AM298" i="2"/>
  <c r="AN298" i="2"/>
  <c r="AQ298" i="2"/>
  <c r="AU298" i="2"/>
  <c r="AM299" i="2"/>
  <c r="AN299" i="2"/>
  <c r="AQ299" i="2"/>
  <c r="AU299" i="2"/>
  <c r="AM300" i="2"/>
  <c r="AN300" i="2"/>
  <c r="AQ300" i="2"/>
  <c r="AU300" i="2"/>
  <c r="AM301" i="2"/>
  <c r="AN301" i="2"/>
  <c r="AQ301" i="2"/>
  <c r="AU301" i="2"/>
  <c r="AM302" i="2"/>
  <c r="AN302" i="2"/>
  <c r="AQ302" i="2"/>
  <c r="AU302" i="2"/>
  <c r="AM303" i="2"/>
  <c r="AN303" i="2"/>
  <c r="AQ303" i="2"/>
  <c r="AU303" i="2"/>
  <c r="AM304" i="2"/>
  <c r="AN304" i="2"/>
  <c r="AQ304" i="2"/>
  <c r="AU304" i="2"/>
  <c r="AM305" i="2"/>
  <c r="AN305" i="2"/>
  <c r="AQ305" i="2"/>
  <c r="AU305" i="2"/>
  <c r="AM306" i="2"/>
  <c r="AN306" i="2"/>
  <c r="AQ306" i="2"/>
  <c r="AU306" i="2"/>
  <c r="AM307" i="2"/>
  <c r="AN307" i="2"/>
  <c r="AQ307" i="2"/>
  <c r="AU307" i="2"/>
  <c r="AM308" i="2"/>
  <c r="AN308" i="2"/>
  <c r="AQ308" i="2"/>
  <c r="AU308" i="2"/>
  <c r="AM309" i="2"/>
  <c r="AN309" i="2"/>
  <c r="AQ309" i="2"/>
  <c r="AU309" i="2"/>
  <c r="AM310" i="2"/>
  <c r="AN310" i="2"/>
  <c r="AQ310" i="2"/>
  <c r="AU310" i="2"/>
  <c r="AM311" i="2"/>
  <c r="AN311" i="2"/>
  <c r="AQ311" i="2"/>
  <c r="AU311" i="2"/>
  <c r="AM312" i="2"/>
  <c r="AN312" i="2"/>
  <c r="AQ312" i="2"/>
  <c r="AU312" i="2"/>
  <c r="AM313" i="2"/>
  <c r="AN313" i="2"/>
  <c r="AQ313" i="2"/>
  <c r="AU313" i="2"/>
  <c r="AM314" i="2"/>
  <c r="AN314" i="2"/>
  <c r="AQ314" i="2"/>
  <c r="AU314" i="2"/>
  <c r="AM315" i="2"/>
  <c r="AN315" i="2"/>
  <c r="AQ315" i="2"/>
  <c r="AU315" i="2"/>
  <c r="AM316" i="2"/>
  <c r="AN316" i="2"/>
  <c r="AQ316" i="2"/>
  <c r="AU316" i="2"/>
  <c r="AM317" i="2"/>
  <c r="AN317" i="2"/>
  <c r="AQ317" i="2"/>
  <c r="AU317" i="2"/>
  <c r="AM318" i="2"/>
  <c r="AN318" i="2"/>
  <c r="AQ318" i="2"/>
  <c r="AU318" i="2"/>
  <c r="AM319" i="2"/>
  <c r="AN319" i="2"/>
  <c r="AQ319" i="2"/>
  <c r="AU319" i="2"/>
  <c r="AM320" i="2"/>
  <c r="AN320" i="2"/>
  <c r="AQ320" i="2"/>
  <c r="AU320" i="2"/>
  <c r="AM321" i="2"/>
  <c r="AN321" i="2"/>
  <c r="AQ321" i="2"/>
  <c r="AU321" i="2"/>
  <c r="AM322" i="2"/>
  <c r="AN322" i="2"/>
  <c r="AQ322" i="2"/>
  <c r="AU322" i="2"/>
  <c r="AM323" i="2"/>
  <c r="AN323" i="2"/>
  <c r="AQ323" i="2"/>
  <c r="AU323" i="2"/>
  <c r="AM324" i="2"/>
  <c r="AN324" i="2"/>
  <c r="AQ324" i="2"/>
  <c r="AU324" i="2"/>
  <c r="AM325" i="2"/>
  <c r="AN325" i="2"/>
  <c r="AQ325" i="2"/>
  <c r="AU325" i="2"/>
  <c r="AM326" i="2"/>
  <c r="AN326" i="2"/>
  <c r="AQ326" i="2"/>
  <c r="AU326" i="2"/>
  <c r="AM327" i="2"/>
  <c r="AN327" i="2"/>
  <c r="AQ327" i="2"/>
  <c r="AU327" i="2"/>
  <c r="AM328" i="2"/>
  <c r="AN328" i="2"/>
  <c r="AQ328" i="2"/>
  <c r="AU328" i="2"/>
  <c r="AM329" i="2"/>
  <c r="AN329" i="2"/>
  <c r="AQ329" i="2"/>
  <c r="AU329" i="2"/>
  <c r="AM330" i="2"/>
  <c r="AN330" i="2"/>
  <c r="AQ330" i="2"/>
  <c r="AU330" i="2"/>
  <c r="AM331" i="2"/>
  <c r="AN331" i="2"/>
  <c r="AQ331" i="2"/>
  <c r="AU331" i="2"/>
  <c r="AM332" i="2"/>
  <c r="AN332" i="2"/>
  <c r="AQ332" i="2"/>
  <c r="AU332" i="2"/>
  <c r="AM333" i="2"/>
  <c r="AN333" i="2"/>
  <c r="AQ333" i="2"/>
  <c r="AU333" i="2"/>
  <c r="AM334" i="2"/>
  <c r="AN334" i="2"/>
  <c r="AQ334" i="2"/>
  <c r="AU334" i="2"/>
  <c r="AM335" i="2"/>
  <c r="AN335" i="2"/>
  <c r="AQ335" i="2"/>
  <c r="AU335" i="2"/>
  <c r="AM336" i="2"/>
  <c r="AN336" i="2"/>
  <c r="AQ336" i="2"/>
  <c r="AU336" i="2"/>
  <c r="AM337" i="2"/>
  <c r="AN337" i="2"/>
  <c r="AQ337" i="2"/>
  <c r="AU337" i="2"/>
  <c r="AM338" i="2"/>
  <c r="AN338" i="2"/>
  <c r="AQ338" i="2"/>
  <c r="AU338" i="2"/>
  <c r="AM339" i="2"/>
  <c r="AN339" i="2"/>
  <c r="AQ339" i="2"/>
  <c r="AU339" i="2"/>
  <c r="AM340" i="2"/>
  <c r="AN340" i="2"/>
  <c r="AQ340" i="2"/>
  <c r="AU340" i="2"/>
  <c r="AM341" i="2"/>
  <c r="AN341" i="2"/>
  <c r="AQ341" i="2"/>
  <c r="AU341" i="2"/>
  <c r="AM342" i="2"/>
  <c r="AN342" i="2"/>
  <c r="AQ342" i="2"/>
  <c r="AU342" i="2"/>
  <c r="AM343" i="2"/>
  <c r="AN343" i="2"/>
  <c r="AQ343" i="2"/>
  <c r="AU343" i="2"/>
  <c r="AM344" i="2"/>
  <c r="AN344" i="2"/>
  <c r="AQ344" i="2"/>
  <c r="AU344" i="2"/>
  <c r="AM345" i="2"/>
  <c r="AN345" i="2"/>
  <c r="AQ345" i="2"/>
  <c r="AU345" i="2"/>
  <c r="AM346" i="2"/>
  <c r="AN346" i="2"/>
  <c r="AQ346" i="2"/>
  <c r="AU346" i="2"/>
  <c r="AM347" i="2"/>
  <c r="AN347" i="2"/>
  <c r="AQ347" i="2"/>
  <c r="AU347" i="2"/>
  <c r="AM348" i="2"/>
  <c r="AN348" i="2"/>
  <c r="AQ348" i="2"/>
  <c r="AU348" i="2"/>
  <c r="AM349" i="2"/>
  <c r="AN349" i="2"/>
  <c r="AQ349" i="2"/>
  <c r="AU349" i="2"/>
  <c r="AM350" i="2"/>
  <c r="AN350" i="2"/>
  <c r="AQ350" i="2"/>
  <c r="AU350" i="2"/>
  <c r="AM351" i="2"/>
  <c r="AN351" i="2"/>
  <c r="AQ351" i="2"/>
  <c r="AU351" i="2"/>
  <c r="AM352" i="2"/>
  <c r="AN352" i="2"/>
  <c r="AQ352" i="2"/>
  <c r="AU352" i="2"/>
  <c r="AM353" i="2"/>
  <c r="AN353" i="2"/>
  <c r="AQ353" i="2"/>
  <c r="AU353" i="2"/>
  <c r="AM354" i="2"/>
  <c r="AN354" i="2"/>
  <c r="AQ354" i="2"/>
  <c r="AU354" i="2"/>
  <c r="AM355" i="2"/>
  <c r="AN355" i="2"/>
  <c r="AQ355" i="2"/>
  <c r="AU355" i="2"/>
  <c r="AM356" i="2"/>
  <c r="AN356" i="2"/>
  <c r="AQ356" i="2"/>
  <c r="AU356" i="2"/>
  <c r="AM357" i="2"/>
  <c r="AN357" i="2"/>
  <c r="AQ357" i="2"/>
  <c r="AU357" i="2"/>
  <c r="AM358" i="2"/>
  <c r="AN358" i="2"/>
  <c r="AQ358" i="2"/>
  <c r="AU358" i="2"/>
  <c r="AM359" i="2"/>
  <c r="AN359" i="2"/>
  <c r="AQ359" i="2"/>
  <c r="AU359" i="2"/>
  <c r="AM360" i="2"/>
  <c r="AN360" i="2"/>
  <c r="AQ360" i="2"/>
  <c r="AU360" i="2"/>
  <c r="AM361" i="2"/>
  <c r="AN361" i="2"/>
  <c r="AQ361" i="2"/>
  <c r="AU361" i="2"/>
  <c r="AM362" i="2"/>
  <c r="AN362" i="2"/>
  <c r="AQ362" i="2"/>
  <c r="AU362" i="2"/>
  <c r="AM363" i="2"/>
  <c r="AN363" i="2"/>
  <c r="AQ363" i="2"/>
  <c r="AU363" i="2"/>
  <c r="AM364" i="2"/>
  <c r="AN364" i="2"/>
  <c r="AQ364" i="2"/>
  <c r="AU364" i="2"/>
  <c r="AM365" i="2"/>
  <c r="AN365" i="2"/>
  <c r="AQ365" i="2"/>
  <c r="AU365" i="2"/>
  <c r="AM366" i="2"/>
  <c r="AN366" i="2"/>
  <c r="AQ366" i="2"/>
  <c r="AU366" i="2"/>
  <c r="AM367" i="2"/>
  <c r="AN367" i="2"/>
  <c r="AQ367" i="2"/>
  <c r="AU367" i="2"/>
  <c r="AM368" i="2"/>
  <c r="AN368" i="2"/>
  <c r="AQ368" i="2"/>
  <c r="AU368" i="2"/>
  <c r="AM369" i="2"/>
  <c r="AN369" i="2"/>
  <c r="AQ369" i="2"/>
  <c r="AU369" i="2"/>
  <c r="AM370" i="2"/>
  <c r="AN370" i="2"/>
  <c r="AQ370" i="2"/>
  <c r="AU370" i="2"/>
  <c r="AM371" i="2"/>
  <c r="AN371" i="2"/>
  <c r="AQ371" i="2"/>
  <c r="AU371" i="2"/>
  <c r="AM372" i="2"/>
  <c r="AN372" i="2"/>
  <c r="AQ372" i="2"/>
  <c r="AU372" i="2"/>
  <c r="AM373" i="2"/>
  <c r="AN373" i="2"/>
  <c r="AQ373" i="2"/>
  <c r="AU373" i="2"/>
  <c r="AM374" i="2"/>
  <c r="AN374" i="2"/>
  <c r="AQ374" i="2"/>
  <c r="AU374" i="2"/>
  <c r="AM375" i="2"/>
  <c r="AN375" i="2"/>
  <c r="AQ375" i="2"/>
  <c r="AU375" i="2"/>
  <c r="AM376" i="2"/>
  <c r="AN376" i="2"/>
  <c r="AQ376" i="2"/>
  <c r="AU376" i="2"/>
  <c r="AM377" i="2"/>
  <c r="AN377" i="2"/>
  <c r="AQ377" i="2"/>
  <c r="AU377" i="2"/>
  <c r="AM378" i="2"/>
  <c r="AN378" i="2"/>
  <c r="AQ378" i="2"/>
  <c r="AU378" i="2"/>
  <c r="AM379" i="2"/>
  <c r="AN379" i="2"/>
  <c r="AQ379" i="2"/>
  <c r="AU379" i="2"/>
  <c r="AM380" i="2"/>
  <c r="AN380" i="2"/>
  <c r="AQ380" i="2"/>
  <c r="AU380" i="2"/>
  <c r="AM381" i="2"/>
  <c r="AN381" i="2"/>
  <c r="AQ381" i="2"/>
  <c r="AU381" i="2"/>
  <c r="AM382" i="2"/>
  <c r="AN382" i="2"/>
  <c r="AQ382" i="2"/>
  <c r="AU382" i="2"/>
  <c r="AM383" i="2"/>
  <c r="AN383" i="2"/>
  <c r="AQ383" i="2"/>
  <c r="AU383" i="2"/>
  <c r="AM384" i="2"/>
  <c r="AN384" i="2"/>
  <c r="AQ384" i="2"/>
  <c r="AU384" i="2"/>
  <c r="AM385" i="2"/>
  <c r="AN385" i="2"/>
  <c r="AQ385" i="2"/>
  <c r="AU385" i="2"/>
  <c r="AM386" i="2"/>
  <c r="AN386" i="2"/>
  <c r="AQ386" i="2"/>
  <c r="AU386" i="2"/>
  <c r="AM387" i="2"/>
  <c r="AN387" i="2"/>
  <c r="AQ387" i="2"/>
  <c r="AU387" i="2"/>
  <c r="AM388" i="2"/>
  <c r="AN388" i="2"/>
  <c r="AQ388" i="2"/>
  <c r="AU388" i="2"/>
  <c r="AM389" i="2"/>
  <c r="AN389" i="2"/>
  <c r="AQ389" i="2"/>
  <c r="AU389" i="2"/>
  <c r="AM390" i="2"/>
  <c r="AN390" i="2"/>
  <c r="AQ390" i="2"/>
  <c r="AU390" i="2"/>
  <c r="AM391" i="2"/>
  <c r="AN391" i="2"/>
  <c r="AQ391" i="2"/>
  <c r="AU391" i="2"/>
  <c r="AM392" i="2"/>
  <c r="AN392" i="2"/>
  <c r="AQ392" i="2"/>
  <c r="AU392" i="2"/>
  <c r="AM393" i="2"/>
  <c r="AN393" i="2"/>
  <c r="AQ393" i="2"/>
  <c r="AU393" i="2"/>
  <c r="AM394" i="2"/>
  <c r="AN394" i="2"/>
  <c r="AQ394" i="2"/>
  <c r="AU394" i="2"/>
  <c r="AM395" i="2"/>
  <c r="AN395" i="2"/>
  <c r="AQ395" i="2"/>
  <c r="AU395" i="2"/>
  <c r="AM396" i="2"/>
  <c r="AN396" i="2"/>
  <c r="AQ396" i="2"/>
  <c r="AU396" i="2"/>
  <c r="AM397" i="2"/>
  <c r="AN397" i="2"/>
  <c r="AQ397" i="2"/>
  <c r="AU397" i="2"/>
  <c r="AM398" i="2"/>
  <c r="AN398" i="2"/>
  <c r="AQ398" i="2"/>
  <c r="AU398" i="2"/>
  <c r="AM399" i="2"/>
  <c r="AN399" i="2"/>
  <c r="AQ399" i="2"/>
  <c r="AU399" i="2"/>
  <c r="AM400" i="2"/>
  <c r="AN400" i="2"/>
  <c r="AQ400" i="2"/>
  <c r="AU400" i="2"/>
  <c r="AM401" i="2"/>
  <c r="AN401" i="2"/>
  <c r="AQ401" i="2"/>
  <c r="AU401" i="2"/>
  <c r="AM402" i="2"/>
  <c r="AN402" i="2"/>
  <c r="AQ402" i="2"/>
  <c r="AU402" i="2"/>
  <c r="AM403" i="2"/>
  <c r="AN403" i="2"/>
  <c r="AQ403" i="2"/>
  <c r="AU403" i="2"/>
  <c r="AM404" i="2"/>
  <c r="AN404" i="2"/>
  <c r="AQ404" i="2"/>
  <c r="AU404" i="2"/>
  <c r="AM405" i="2"/>
  <c r="AN405" i="2"/>
  <c r="AQ405" i="2"/>
  <c r="AU405" i="2"/>
  <c r="AM406" i="2"/>
  <c r="AN406" i="2"/>
  <c r="AQ406" i="2"/>
  <c r="AU406" i="2"/>
  <c r="AM407" i="2"/>
  <c r="AN407" i="2"/>
  <c r="AQ407" i="2"/>
  <c r="AU407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56" i="6"/>
  <c r="A57" i="6"/>
  <c r="A58" i="6"/>
  <c r="A59" i="6"/>
  <c r="BK25" i="1"/>
  <c r="BK175" i="1"/>
  <c r="BK53" i="1"/>
  <c r="BK23" i="1"/>
  <c r="BK110" i="1"/>
  <c r="BK38" i="1"/>
  <c r="BK62" i="1"/>
  <c r="BK37" i="1"/>
  <c r="BK96" i="1"/>
  <c r="BK58" i="1"/>
  <c r="BK16" i="1"/>
  <c r="BK64" i="1"/>
  <c r="BK18" i="1"/>
  <c r="BK22" i="1"/>
  <c r="BK14" i="1"/>
  <c r="BK15" i="1"/>
  <c r="BK90" i="1"/>
  <c r="BK29" i="1"/>
  <c r="BK24" i="1"/>
  <c r="BK27" i="1"/>
  <c r="BK9" i="1"/>
  <c r="BK17" i="1"/>
  <c r="BK7" i="1"/>
  <c r="BK56" i="1"/>
  <c r="BK12" i="1"/>
  <c r="BK8" i="1"/>
  <c r="BK30" i="1"/>
  <c r="BK39" i="1"/>
  <c r="BK33" i="1"/>
  <c r="BK70" i="1"/>
  <c r="BK40" i="1"/>
  <c r="BK52" i="1"/>
  <c r="BK6" i="1"/>
  <c r="BK11" i="1"/>
  <c r="BK46" i="1"/>
  <c r="BK77" i="1"/>
  <c r="BK10" i="1"/>
  <c r="BK142" i="1"/>
  <c r="BK19" i="1"/>
  <c r="BK26" i="1"/>
  <c r="BK87" i="1"/>
  <c r="BK13" i="1"/>
  <c r="BK32" i="1"/>
  <c r="BK57" i="1"/>
  <c r="BK5" i="1"/>
  <c r="BK147" i="1"/>
  <c r="BK47" i="1"/>
  <c r="BK21" i="1"/>
  <c r="BK182" i="1"/>
  <c r="BK164" i="1"/>
  <c r="BK48" i="1"/>
  <c r="BK45" i="1"/>
  <c r="BK81" i="1"/>
  <c r="BK31" i="1"/>
  <c r="BK28" i="1"/>
  <c r="BK34" i="1"/>
  <c r="BK20" i="1"/>
  <c r="BE81" i="1"/>
  <c r="BE31" i="1"/>
  <c r="BE28" i="1"/>
  <c r="BE34" i="1"/>
  <c r="AT81" i="1"/>
  <c r="AU81" i="1"/>
  <c r="AV81" i="1"/>
  <c r="AW81" i="1"/>
  <c r="AX81" i="1"/>
  <c r="AT31" i="1"/>
  <c r="AU31" i="1"/>
  <c r="AV31" i="1"/>
  <c r="AW31" i="1"/>
  <c r="AX31" i="1"/>
  <c r="AT28" i="1"/>
  <c r="AU28" i="1"/>
  <c r="AV28" i="1"/>
  <c r="AW28" i="1"/>
  <c r="AX28" i="1"/>
  <c r="AT34" i="1"/>
  <c r="AU34" i="1"/>
  <c r="AV34" i="1"/>
  <c r="AW34" i="1"/>
  <c r="AX34" i="1"/>
  <c r="A81" i="1"/>
  <c r="A31" i="1"/>
  <c r="A28" i="1"/>
  <c r="A34" i="1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2" i="6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AT39" i="1"/>
  <c r="AU39" i="1"/>
  <c r="AV39" i="1"/>
  <c r="AW39" i="1"/>
  <c r="AX39" i="1"/>
  <c r="BE39" i="1"/>
  <c r="AT77" i="1"/>
  <c r="AU77" i="1"/>
  <c r="AV77" i="1"/>
  <c r="AW77" i="1"/>
  <c r="AX77" i="1"/>
  <c r="BE77" i="1"/>
  <c r="AT10" i="1"/>
  <c r="AU10" i="1"/>
  <c r="AV10" i="1"/>
  <c r="AW10" i="1"/>
  <c r="AX10" i="1"/>
  <c r="BE10" i="1"/>
  <c r="AT26" i="1"/>
  <c r="AU26" i="1"/>
  <c r="AV26" i="1"/>
  <c r="AW26" i="1"/>
  <c r="AX26" i="1"/>
  <c r="BE26" i="1"/>
  <c r="AT18" i="1"/>
  <c r="AU18" i="1"/>
  <c r="AV18" i="1"/>
  <c r="AW18" i="1"/>
  <c r="AX18" i="1"/>
  <c r="BE18" i="1"/>
  <c r="AT87" i="1"/>
  <c r="AU87" i="1"/>
  <c r="AV87" i="1"/>
  <c r="AW87" i="1"/>
  <c r="AX87" i="1"/>
  <c r="BE87" i="1"/>
  <c r="AT40" i="1"/>
  <c r="AU40" i="1"/>
  <c r="AV40" i="1"/>
  <c r="AW40" i="1"/>
  <c r="AX40" i="1"/>
  <c r="BE40" i="1"/>
  <c r="AT12" i="1"/>
  <c r="AU12" i="1"/>
  <c r="AV12" i="1"/>
  <c r="AW12" i="1"/>
  <c r="AX12" i="1"/>
  <c r="BE12" i="1"/>
  <c r="A39" i="1"/>
  <c r="A77" i="1"/>
  <c r="A10" i="1"/>
  <c r="A26" i="1"/>
  <c r="A18" i="1"/>
  <c r="A87" i="1"/>
  <c r="A40" i="1"/>
  <c r="A12" i="1"/>
  <c r="AM12" i="2"/>
  <c r="AN12" i="2"/>
  <c r="AQ12" i="2"/>
  <c r="AU12" i="2"/>
  <c r="BB56" i="2"/>
  <c r="BB57" i="2"/>
  <c r="AM11" i="2"/>
  <c r="AN11" i="2"/>
  <c r="AQ11" i="2"/>
  <c r="AU11" i="2"/>
  <c r="BB58" i="2"/>
  <c r="AM57" i="2"/>
  <c r="AN57" i="2"/>
  <c r="AQ57" i="2"/>
  <c r="AU57" i="2"/>
  <c r="BB59" i="2"/>
  <c r="AM48" i="2"/>
  <c r="AN48" i="2"/>
  <c r="AQ48" i="2"/>
  <c r="AU48" i="2"/>
  <c r="BB60" i="2"/>
  <c r="AM38" i="2"/>
  <c r="AN38" i="2"/>
  <c r="AQ38" i="2"/>
  <c r="AU38" i="2"/>
  <c r="BB61" i="2"/>
  <c r="AM65" i="2"/>
  <c r="AN65" i="2"/>
  <c r="AQ65" i="2"/>
  <c r="AU65" i="2"/>
  <c r="BB62" i="2"/>
  <c r="AM49" i="2"/>
  <c r="AN49" i="2"/>
  <c r="AQ49" i="2"/>
  <c r="AU49" i="2"/>
  <c r="BB63" i="2"/>
  <c r="AM21" i="2"/>
  <c r="AN21" i="2"/>
  <c r="AQ21" i="2"/>
  <c r="AU21" i="2"/>
  <c r="BB64" i="2"/>
  <c r="AM56" i="2"/>
  <c r="AN56" i="2"/>
  <c r="AQ56" i="2"/>
  <c r="AU56" i="2"/>
  <c r="BB65" i="2"/>
  <c r="AM51" i="2"/>
  <c r="AN51" i="2"/>
  <c r="AQ51" i="2"/>
  <c r="AU51" i="2"/>
  <c r="BB66" i="2"/>
  <c r="AM53" i="2"/>
  <c r="AN53" i="2"/>
  <c r="AQ53" i="2"/>
  <c r="AU53" i="2"/>
  <c r="AM34" i="2"/>
  <c r="AN34" i="2"/>
  <c r="AQ34" i="2"/>
  <c r="AU34" i="2"/>
  <c r="AM26" i="2"/>
  <c r="AN26" i="2"/>
  <c r="AQ26" i="2"/>
  <c r="AU26" i="2"/>
  <c r="A12" i="2"/>
  <c r="A11" i="2"/>
  <c r="A57" i="2"/>
  <c r="A48" i="2"/>
  <c r="A38" i="2"/>
  <c r="A65" i="2"/>
  <c r="A49" i="2"/>
  <c r="A21" i="2"/>
  <c r="A56" i="2"/>
  <c r="A51" i="2"/>
  <c r="A53" i="2"/>
  <c r="A34" i="2"/>
  <c r="A26" i="2"/>
  <c r="I84" i="7"/>
  <c r="J84" i="7"/>
  <c r="K84" i="7"/>
  <c r="L84" i="7"/>
  <c r="I85" i="7"/>
  <c r="J85" i="7"/>
  <c r="K85" i="7"/>
  <c r="L85" i="7"/>
  <c r="I86" i="7"/>
  <c r="J86" i="7"/>
  <c r="K86" i="7"/>
  <c r="L86" i="7"/>
  <c r="I87" i="7"/>
  <c r="J87" i="7"/>
  <c r="K87" i="7"/>
  <c r="L87" i="7"/>
  <c r="I88" i="7"/>
  <c r="J88" i="7"/>
  <c r="K88" i="7"/>
  <c r="L88" i="7"/>
  <c r="I89" i="7"/>
  <c r="J89" i="7"/>
  <c r="K89" i="7"/>
  <c r="L89" i="7"/>
  <c r="I90" i="7"/>
  <c r="J90" i="7"/>
  <c r="K90" i="7"/>
  <c r="L90" i="7"/>
  <c r="I91" i="7"/>
  <c r="J91" i="7"/>
  <c r="K91" i="7"/>
  <c r="L91" i="7"/>
  <c r="I92" i="7"/>
  <c r="J92" i="7"/>
  <c r="K92" i="7"/>
  <c r="L92" i="7"/>
  <c r="I93" i="7"/>
  <c r="J93" i="7"/>
  <c r="K93" i="7"/>
  <c r="L93" i="7"/>
  <c r="I94" i="7"/>
  <c r="J94" i="7"/>
  <c r="K94" i="7"/>
  <c r="L94" i="7"/>
  <c r="I95" i="7"/>
  <c r="J95" i="7"/>
  <c r="K95" i="7"/>
  <c r="L95" i="7"/>
  <c r="I96" i="7"/>
  <c r="J96" i="7"/>
  <c r="K96" i="7"/>
  <c r="L96" i="7"/>
  <c r="I97" i="7"/>
  <c r="J97" i="7"/>
  <c r="K97" i="7"/>
  <c r="L97" i="7"/>
  <c r="I98" i="7"/>
  <c r="J98" i="7"/>
  <c r="K98" i="7"/>
  <c r="L98" i="7"/>
  <c r="I99" i="7"/>
  <c r="J99" i="7"/>
  <c r="K99" i="7"/>
  <c r="L99" i="7"/>
  <c r="I100" i="7"/>
  <c r="J100" i="7"/>
  <c r="K100" i="7"/>
  <c r="L100" i="7"/>
  <c r="I101" i="7"/>
  <c r="J101" i="7"/>
  <c r="K101" i="7"/>
  <c r="L101" i="7"/>
  <c r="A63" i="5"/>
  <c r="A62" i="5"/>
  <c r="A53" i="5"/>
  <c r="A54" i="5"/>
  <c r="A55" i="5"/>
  <c r="A56" i="5"/>
  <c r="A57" i="5"/>
  <c r="A58" i="5"/>
  <c r="A59" i="5"/>
  <c r="A60" i="5"/>
  <c r="A61" i="5"/>
  <c r="BE20" i="1"/>
  <c r="BE25" i="1"/>
  <c r="BE13" i="1"/>
  <c r="BE53" i="1"/>
  <c r="BE23" i="1"/>
  <c r="BE22" i="1"/>
  <c r="BE58" i="1"/>
  <c r="BE62" i="1"/>
  <c r="BE110" i="1"/>
  <c r="BE47" i="1"/>
  <c r="BE96" i="1"/>
  <c r="BE90" i="1"/>
  <c r="BE8" i="1"/>
  <c r="BE7" i="1"/>
  <c r="BE6" i="1"/>
  <c r="BE37" i="1"/>
  <c r="BE21" i="1"/>
  <c r="BE56" i="1"/>
  <c r="BE52" i="1"/>
  <c r="BE30" i="1"/>
  <c r="BE48" i="1"/>
  <c r="BE11" i="1"/>
  <c r="BE45" i="1"/>
  <c r="BE147" i="1"/>
  <c r="BE164" i="1"/>
  <c r="BE70" i="1"/>
  <c r="BE38" i="1"/>
  <c r="BE46" i="1"/>
  <c r="BE32" i="1"/>
  <c r="BE5" i="1"/>
  <c r="BE29" i="1"/>
  <c r="BE24" i="1"/>
  <c r="BE27" i="1"/>
  <c r="BE142" i="1"/>
  <c r="BE17" i="1"/>
  <c r="BE64" i="1"/>
  <c r="BE182" i="1"/>
  <c r="BE33" i="1"/>
  <c r="BE14" i="1"/>
  <c r="BE16" i="1"/>
  <c r="BE57" i="1"/>
  <c r="BE9" i="1"/>
  <c r="BE15" i="1"/>
  <c r="BE19" i="1"/>
  <c r="A17" i="1"/>
  <c r="A64" i="1"/>
  <c r="A182" i="1"/>
  <c r="A33" i="1"/>
  <c r="A14" i="1"/>
  <c r="A16" i="1"/>
  <c r="A57" i="1"/>
  <c r="A9" i="1"/>
  <c r="A15" i="1"/>
  <c r="A19" i="1"/>
  <c r="AT17" i="1"/>
  <c r="AU17" i="1"/>
  <c r="AV17" i="1"/>
  <c r="AW17" i="1"/>
  <c r="AX17" i="1"/>
  <c r="AT64" i="1"/>
  <c r="AU64" i="1"/>
  <c r="AV64" i="1"/>
  <c r="AW64" i="1"/>
  <c r="AX64" i="1"/>
  <c r="AT182" i="1"/>
  <c r="AU182" i="1"/>
  <c r="AV182" i="1"/>
  <c r="AW182" i="1"/>
  <c r="AX182" i="1"/>
  <c r="AT33" i="1"/>
  <c r="AU33" i="1"/>
  <c r="AV33" i="1"/>
  <c r="AW33" i="1"/>
  <c r="AX33" i="1"/>
  <c r="AT14" i="1"/>
  <c r="AU14" i="1"/>
  <c r="AV14" i="1"/>
  <c r="AW14" i="1"/>
  <c r="AX14" i="1"/>
  <c r="AT16" i="1"/>
  <c r="AU16" i="1"/>
  <c r="AV16" i="1"/>
  <c r="AW16" i="1"/>
  <c r="AX16" i="1"/>
  <c r="AT57" i="1"/>
  <c r="AU57" i="1"/>
  <c r="AV57" i="1"/>
  <c r="AW57" i="1"/>
  <c r="AX57" i="1"/>
  <c r="AT9" i="1"/>
  <c r="AU9" i="1"/>
  <c r="AV9" i="1"/>
  <c r="AW9" i="1"/>
  <c r="AX9" i="1"/>
  <c r="AT15" i="1"/>
  <c r="AU15" i="1"/>
  <c r="AV15" i="1"/>
  <c r="AW15" i="1"/>
  <c r="AX15" i="1"/>
  <c r="AT19" i="1"/>
  <c r="AU19" i="1"/>
  <c r="AV19" i="1"/>
  <c r="AW19" i="1"/>
  <c r="AX19" i="1"/>
  <c r="AM14" i="2"/>
  <c r="AN14" i="2"/>
  <c r="AQ14" i="2"/>
  <c r="AM62" i="2"/>
  <c r="AN62" i="2"/>
  <c r="AQ62" i="2"/>
  <c r="AM23" i="2"/>
  <c r="AN23" i="2"/>
  <c r="AQ23" i="2"/>
  <c r="AM16" i="2"/>
  <c r="AN16" i="2"/>
  <c r="AQ16" i="2"/>
  <c r="AM18" i="2"/>
  <c r="AN18" i="2"/>
  <c r="AQ18" i="2"/>
  <c r="AM29" i="2"/>
  <c r="AN29" i="2"/>
  <c r="AQ29" i="2"/>
  <c r="AM7" i="2"/>
  <c r="AN7" i="2"/>
  <c r="AQ7" i="2"/>
  <c r="AM36" i="2"/>
  <c r="AN36" i="2"/>
  <c r="AQ36" i="2"/>
  <c r="AM66" i="2"/>
  <c r="AN66" i="2"/>
  <c r="AQ66" i="2"/>
  <c r="AM35" i="2"/>
  <c r="AN35" i="2"/>
  <c r="AQ35" i="2"/>
  <c r="AM32" i="2"/>
  <c r="AN32" i="2"/>
  <c r="AQ32" i="2"/>
  <c r="AM50" i="2"/>
  <c r="AN50" i="2"/>
  <c r="AQ50" i="2"/>
  <c r="AM37" i="2"/>
  <c r="AN37" i="2"/>
  <c r="AQ37" i="2"/>
  <c r="AM47" i="2"/>
  <c r="AN47" i="2"/>
  <c r="AQ47" i="2"/>
  <c r="AM10" i="2"/>
  <c r="AN10" i="2"/>
  <c r="AQ10" i="2"/>
  <c r="AM61" i="2"/>
  <c r="AN61" i="2"/>
  <c r="AQ61" i="2"/>
  <c r="AM28" i="2"/>
  <c r="AN28" i="2"/>
  <c r="AQ28" i="2"/>
  <c r="AM54" i="2"/>
  <c r="AN54" i="2"/>
  <c r="AQ54" i="2"/>
  <c r="AM42" i="2"/>
  <c r="AN42" i="2"/>
  <c r="AQ42" i="2"/>
  <c r="AM44" i="2"/>
  <c r="AN44" i="2"/>
  <c r="AQ44" i="2"/>
  <c r="AM19" i="2"/>
  <c r="AN19" i="2"/>
  <c r="AQ19" i="2"/>
  <c r="AM58" i="2"/>
  <c r="AN58" i="2"/>
  <c r="AQ58" i="2"/>
  <c r="AM13" i="2"/>
  <c r="AN13" i="2"/>
  <c r="AQ13" i="2"/>
  <c r="AM8" i="2"/>
  <c r="AN8" i="2"/>
  <c r="AQ8" i="2"/>
  <c r="AM52" i="2"/>
  <c r="AN52" i="2"/>
  <c r="AQ52" i="2"/>
  <c r="AM40" i="2"/>
  <c r="AN40" i="2"/>
  <c r="AQ40" i="2"/>
  <c r="AM6" i="2"/>
  <c r="AN6" i="2"/>
  <c r="AQ6" i="2"/>
  <c r="AM64" i="2"/>
  <c r="AN64" i="2"/>
  <c r="AQ64" i="2"/>
  <c r="AM22" i="2"/>
  <c r="AN22" i="2"/>
  <c r="AQ22" i="2"/>
  <c r="AM46" i="2"/>
  <c r="AN46" i="2"/>
  <c r="AQ46" i="2"/>
  <c r="AM30" i="2"/>
  <c r="AN30" i="2"/>
  <c r="AQ30" i="2"/>
  <c r="AM39" i="2"/>
  <c r="AN39" i="2"/>
  <c r="AQ39" i="2"/>
  <c r="AM15" i="2"/>
  <c r="AN15" i="2"/>
  <c r="AQ15" i="2"/>
  <c r="AM41" i="2"/>
  <c r="AN41" i="2"/>
  <c r="AQ41" i="2"/>
  <c r="AM25" i="2"/>
  <c r="AN25" i="2"/>
  <c r="AQ25" i="2"/>
  <c r="AM45" i="2"/>
  <c r="AN45" i="2"/>
  <c r="AQ45" i="2"/>
  <c r="AM31" i="2"/>
  <c r="AN31" i="2"/>
  <c r="AQ31" i="2"/>
  <c r="AM27" i="2"/>
  <c r="AN27" i="2"/>
  <c r="AQ27" i="2"/>
  <c r="AM59" i="2"/>
  <c r="AN59" i="2"/>
  <c r="AQ59" i="2"/>
  <c r="AM63" i="2"/>
  <c r="AN63" i="2"/>
  <c r="AQ63" i="2"/>
  <c r="AM9" i="2"/>
  <c r="AN9" i="2"/>
  <c r="AQ9" i="2"/>
  <c r="AM43" i="2"/>
  <c r="AN43" i="2"/>
  <c r="AQ43" i="2"/>
  <c r="AM60" i="2"/>
  <c r="AN60" i="2"/>
  <c r="AQ60" i="2"/>
  <c r="AM20" i="2"/>
  <c r="AN20" i="2"/>
  <c r="AQ20" i="2"/>
  <c r="AM17" i="2"/>
  <c r="AN17" i="2"/>
  <c r="AQ17" i="2"/>
  <c r="AM55" i="2"/>
  <c r="AN55" i="2"/>
  <c r="AQ55" i="2"/>
  <c r="AM5" i="2"/>
  <c r="AN5" i="2"/>
  <c r="AQ5" i="2"/>
  <c r="AM33" i="2"/>
  <c r="AN33" i="2"/>
  <c r="AQ33" i="2"/>
  <c r="AM24" i="2"/>
  <c r="AN24" i="2"/>
  <c r="AQ24" i="2"/>
  <c r="AU43" i="2"/>
  <c r="AU30" i="2"/>
  <c r="AU5" i="2"/>
  <c r="A43" i="2"/>
  <c r="A30" i="2"/>
  <c r="A5" i="2"/>
  <c r="AT8" i="1"/>
  <c r="AU8" i="1"/>
  <c r="AV8" i="1"/>
  <c r="AW8" i="1"/>
  <c r="AX8" i="1"/>
  <c r="AT56" i="1"/>
  <c r="AU56" i="1"/>
  <c r="AV56" i="1"/>
  <c r="AW56" i="1"/>
  <c r="AX56" i="1"/>
  <c r="A8" i="1"/>
  <c r="A56" i="1"/>
  <c r="BA266" i="1" l="1"/>
  <c r="BA197" i="1"/>
  <c r="BA263" i="1"/>
  <c r="BA409" i="1"/>
  <c r="BA442" i="1"/>
  <c r="BA352" i="1"/>
  <c r="BA195" i="1"/>
  <c r="BA267" i="1"/>
  <c r="BA495" i="1"/>
  <c r="BA372" i="1"/>
  <c r="BA36" i="1"/>
  <c r="BA468" i="1"/>
  <c r="BA136" i="1"/>
  <c r="BA185" i="1"/>
  <c r="BA194" i="1"/>
  <c r="BA312" i="1"/>
  <c r="BA418" i="1"/>
  <c r="BA458" i="1"/>
  <c r="B311" i="1"/>
  <c r="B501" i="1"/>
  <c r="B287" i="1"/>
  <c r="B320" i="1"/>
  <c r="B117" i="1"/>
  <c r="B415" i="1"/>
  <c r="B258" i="1"/>
  <c r="B442" i="1"/>
  <c r="B376" i="1"/>
  <c r="B330" i="1"/>
  <c r="B511" i="1"/>
  <c r="B352" i="1"/>
  <c r="B463" i="1"/>
  <c r="B394" i="1"/>
  <c r="B447" i="1"/>
  <c r="B158" i="1"/>
  <c r="B438" i="1"/>
  <c r="B243" i="1"/>
  <c r="B521" i="1"/>
  <c r="B153" i="1"/>
  <c r="B245" i="1"/>
  <c r="B319" i="1"/>
  <c r="BA322" i="1"/>
  <c r="BA318" i="1"/>
  <c r="BA383" i="1"/>
  <c r="BA444" i="1"/>
  <c r="BA433" i="1"/>
  <c r="BA378" i="1"/>
  <c r="BA251" i="1"/>
  <c r="BA223" i="1"/>
  <c r="BA165" i="1"/>
  <c r="BA343" i="1"/>
  <c r="BA173" i="1"/>
  <c r="BA368" i="1"/>
  <c r="BA260" i="1"/>
  <c r="BA116" i="1"/>
  <c r="BA35" i="1"/>
  <c r="BA321" i="1"/>
  <c r="BA280" i="1"/>
  <c r="B443" i="1"/>
  <c r="B461" i="1"/>
  <c r="B200" i="1"/>
  <c r="B316" i="1"/>
  <c r="B416" i="1"/>
  <c r="B366" i="1"/>
  <c r="B228" i="1"/>
  <c r="B507" i="1"/>
  <c r="B242" i="1"/>
  <c r="B323" i="1"/>
  <c r="B396" i="1"/>
  <c r="B199" i="1"/>
  <c r="B203" i="1"/>
  <c r="B55" i="1"/>
  <c r="B103" i="1"/>
  <c r="B49" i="1"/>
  <c r="B94" i="1"/>
  <c r="B478" i="1"/>
  <c r="B133" i="1"/>
  <c r="B51" i="1"/>
  <c r="B226" i="1"/>
  <c r="B446" i="1"/>
  <c r="B518" i="1"/>
  <c r="B377" i="1"/>
  <c r="B479" i="1"/>
  <c r="B506" i="1"/>
  <c r="B193" i="1"/>
  <c r="B305" i="1"/>
  <c r="B249" i="1"/>
  <c r="B177" i="1"/>
  <c r="B497" i="1"/>
  <c r="B520" i="1"/>
  <c r="B434" i="1"/>
  <c r="B336" i="1"/>
  <c r="B333" i="1"/>
  <c r="B328" i="1"/>
  <c r="B191" i="1"/>
  <c r="B351" i="1"/>
  <c r="B173" i="1"/>
  <c r="B143" i="1"/>
  <c r="B165" i="1"/>
  <c r="B346" i="1"/>
  <c r="B223" i="1"/>
  <c r="B435" i="1"/>
  <c r="B128" i="1"/>
  <c r="B338" i="1"/>
  <c r="B306" i="1"/>
  <c r="B220" i="1"/>
  <c r="B505" i="1"/>
  <c r="B152" i="1"/>
  <c r="B309" i="1"/>
  <c r="B63" i="1"/>
  <c r="B161" i="1"/>
  <c r="B260" i="1"/>
  <c r="B241" i="1"/>
  <c r="B227" i="1"/>
  <c r="B449" i="1"/>
  <c r="B232" i="1"/>
  <c r="B517" i="1"/>
  <c r="B402" i="1"/>
  <c r="B248" i="1"/>
  <c r="B154" i="1"/>
  <c r="B477" i="1"/>
  <c r="B393" i="1"/>
  <c r="B365" i="1"/>
  <c r="B221" i="1"/>
  <c r="B370" i="1"/>
  <c r="B170" i="1"/>
  <c r="B115" i="1"/>
  <c r="B159" i="1"/>
  <c r="B186" i="1"/>
  <c r="B286" i="1"/>
  <c r="B156" i="1"/>
  <c r="B474" i="1"/>
  <c r="B151" i="1"/>
  <c r="B324" i="1"/>
  <c r="B178" i="1"/>
  <c r="B360" i="1"/>
  <c r="B380" i="1"/>
  <c r="B379" i="1"/>
  <c r="B162" i="1"/>
  <c r="B300" i="1"/>
  <c r="B212" i="1"/>
  <c r="B428" i="1"/>
  <c r="B139" i="1"/>
  <c r="B439" i="1"/>
  <c r="B364" i="1"/>
  <c r="B422" i="1"/>
  <c r="B332" i="1"/>
  <c r="B180" i="1"/>
  <c r="B273" i="1"/>
  <c r="B71" i="1"/>
  <c r="B488" i="1"/>
  <c r="B373" i="1"/>
  <c r="B440" i="1"/>
  <c r="B450" i="1"/>
  <c r="B112" i="1"/>
  <c r="B350" i="1"/>
  <c r="B247" i="1"/>
  <c r="B215" i="1"/>
  <c r="B189" i="1"/>
  <c r="B257" i="1"/>
  <c r="B149" i="1"/>
  <c r="B392" i="1"/>
  <c r="B372" i="1"/>
  <c r="B359" i="1"/>
  <c r="B194" i="1"/>
  <c r="B209" i="1"/>
  <c r="B349" i="1"/>
  <c r="B494" i="1"/>
  <c r="B512" i="1"/>
  <c r="B284" i="1"/>
  <c r="B201" i="1"/>
  <c r="B237" i="1"/>
  <c r="B204" i="1"/>
  <c r="B146" i="1"/>
  <c r="B459" i="1"/>
  <c r="B397" i="1"/>
  <c r="B72" i="1"/>
  <c r="B345" i="1"/>
  <c r="B453" i="1"/>
  <c r="B347" i="1"/>
  <c r="B368" i="1"/>
  <c r="B343" i="1"/>
  <c r="B485" i="1"/>
  <c r="B102" i="1"/>
  <c r="B296" i="1"/>
  <c r="B251" i="1"/>
  <c r="B356" i="1"/>
  <c r="B411" i="1"/>
  <c r="B378" i="1"/>
  <c r="B418" i="1"/>
  <c r="B298" i="1"/>
  <c r="B289" i="1"/>
  <c r="B371" i="1"/>
  <c r="B410" i="1"/>
  <c r="B451" i="1"/>
  <c r="B445" i="1"/>
  <c r="B369" i="1"/>
  <c r="B390" i="1"/>
  <c r="B431" i="1"/>
  <c r="B281" i="1"/>
  <c r="B140" i="1"/>
  <c r="B291" i="1"/>
  <c r="B218" i="1"/>
  <c r="B234" i="1"/>
  <c r="B302" i="1"/>
  <c r="B261" i="1"/>
  <c r="B437" i="1"/>
  <c r="B492" i="1"/>
  <c r="B240" i="1"/>
  <c r="B433" i="1"/>
  <c r="B239" i="1"/>
  <c r="B444" i="1"/>
  <c r="B472" i="1"/>
  <c r="B176" i="1"/>
  <c r="B202" i="1"/>
  <c r="B383" i="1"/>
  <c r="B233" i="1"/>
  <c r="B425" i="1"/>
  <c r="B246" i="1"/>
  <c r="B516" i="1"/>
  <c r="B519" i="1"/>
  <c r="B476" i="1"/>
  <c r="B293" i="1"/>
  <c r="B312" i="1"/>
  <c r="B292" i="1"/>
  <c r="B259" i="1"/>
  <c r="B275" i="1"/>
  <c r="B325" i="1"/>
  <c r="B168" i="1"/>
  <c r="B271" i="1"/>
  <c r="B307" i="1"/>
  <c r="B423" i="1"/>
  <c r="B185" i="1"/>
  <c r="B282" i="1"/>
  <c r="B310" i="1"/>
  <c r="B150" i="1"/>
  <c r="B363" i="1"/>
  <c r="B91" i="1"/>
  <c r="B278" i="1"/>
  <c r="B188" i="1"/>
  <c r="B340" i="1"/>
  <c r="B427" i="1"/>
  <c r="B134" i="1"/>
  <c r="B481" i="1"/>
  <c r="B167" i="1"/>
  <c r="B131" i="1"/>
  <c r="B190" i="1"/>
  <c r="B254" i="1"/>
  <c r="B509" i="1"/>
  <c r="B326" i="1"/>
  <c r="B127" i="1"/>
  <c r="B420" i="1"/>
  <c r="B513" i="1"/>
  <c r="B499" i="1"/>
  <c r="B424" i="1"/>
  <c r="B84" i="1"/>
  <c r="B398" i="1"/>
  <c r="B318" i="1"/>
  <c r="B514" i="1"/>
  <c r="B272" i="1"/>
  <c r="B386" i="1"/>
  <c r="B144" i="1"/>
  <c r="B503" i="1"/>
  <c r="B407" i="1"/>
  <c r="B498" i="1"/>
  <c r="B169" i="1"/>
  <c r="B467" i="1"/>
  <c r="B85" i="1"/>
  <c r="B399" i="1"/>
  <c r="B404" i="1"/>
  <c r="B222" i="1"/>
  <c r="B88" i="1"/>
  <c r="B429" i="1"/>
  <c r="B119" i="1"/>
  <c r="B299" i="1"/>
  <c r="B157" i="1"/>
  <c r="B419" i="1"/>
  <c r="B213" i="1"/>
  <c r="B441" i="1"/>
  <c r="B475" i="1"/>
  <c r="B129" i="1"/>
  <c r="B265" i="1"/>
  <c r="B414" i="1"/>
  <c r="B136" i="1"/>
  <c r="B367" i="1"/>
  <c r="B314" i="1"/>
  <c r="B238" i="1"/>
  <c r="B387" i="1"/>
  <c r="B322" i="1"/>
  <c r="B207" i="1"/>
  <c r="B473" i="1"/>
  <c r="B304" i="1"/>
  <c r="B342" i="1"/>
  <c r="B489" i="1"/>
  <c r="B468" i="1"/>
  <c r="B274" i="1"/>
  <c r="B277" i="1"/>
  <c r="B303" i="1"/>
  <c r="B413" i="1"/>
  <c r="B400" i="1"/>
  <c r="B327" i="1"/>
  <c r="B452" i="1"/>
  <c r="B358" i="1"/>
  <c r="B388" i="1"/>
  <c r="B495" i="1"/>
  <c r="B250" i="1"/>
  <c r="B500" i="1"/>
  <c r="B269" i="1"/>
  <c r="B236" i="1"/>
  <c r="B108" i="1"/>
  <c r="B294" i="1"/>
  <c r="B508" i="1"/>
  <c r="B406" i="1"/>
  <c r="B166" i="1"/>
  <c r="B331" i="1"/>
  <c r="B510" i="1"/>
  <c r="B231" i="1"/>
  <c r="B184" i="1"/>
  <c r="B198" i="1"/>
  <c r="B382" i="1"/>
  <c r="B290" i="1"/>
  <c r="B334" i="1"/>
  <c r="B279" i="1"/>
  <c r="B374" i="1"/>
  <c r="B214" i="1"/>
  <c r="B456" i="1"/>
  <c r="B469" i="1"/>
  <c r="B235" i="1"/>
  <c r="B270" i="1"/>
  <c r="B355" i="1"/>
  <c r="B408" i="1"/>
  <c r="B141" i="1"/>
  <c r="B430" i="1"/>
  <c r="B486" i="1"/>
  <c r="B401" i="1"/>
  <c r="B174" i="1"/>
  <c r="B253" i="1"/>
  <c r="B160" i="1"/>
  <c r="B171" i="1"/>
  <c r="B357" i="1"/>
  <c r="B262" i="1"/>
  <c r="B179" i="1"/>
  <c r="B515" i="1"/>
  <c r="B409" i="1"/>
  <c r="B122" i="1"/>
  <c r="B504" i="1"/>
  <c r="B263" i="1"/>
  <c r="B224" i="1"/>
  <c r="B197" i="1"/>
  <c r="B464" i="1"/>
  <c r="B483" i="1"/>
  <c r="B229" i="1"/>
  <c r="B211" i="1"/>
  <c r="B280" i="1"/>
  <c r="B317" i="1"/>
  <c r="B244" i="1"/>
  <c r="B301" i="1"/>
  <c r="B268" i="1"/>
  <c r="B412" i="1"/>
  <c r="B466" i="1"/>
  <c r="B183" i="1"/>
  <c r="B120" i="1"/>
  <c r="B471" i="1"/>
  <c r="B353" i="1"/>
  <c r="B208" i="1"/>
  <c r="B389" i="1"/>
  <c r="B385" i="1"/>
  <c r="B252" i="1"/>
  <c r="B454" i="1"/>
  <c r="B230" i="1"/>
  <c r="B354" i="1"/>
  <c r="B315" i="1"/>
  <c r="B210" i="1"/>
  <c r="B339" i="1"/>
  <c r="B130" i="1"/>
  <c r="B341" i="1"/>
  <c r="B266" i="1"/>
  <c r="B403" i="1"/>
  <c r="B421" i="1"/>
  <c r="B118" i="1"/>
  <c r="B522" i="1"/>
  <c r="B313" i="1"/>
  <c r="B219" i="1"/>
  <c r="B276" i="1"/>
  <c r="B297" i="1"/>
  <c r="B104" i="1"/>
  <c r="B436" i="1"/>
  <c r="B321" i="1"/>
  <c r="B490" i="1"/>
  <c r="B470" i="1"/>
  <c r="B106" i="1"/>
  <c r="B484" i="1"/>
  <c r="B395" i="1"/>
  <c r="B123" i="1"/>
  <c r="B405" i="1"/>
  <c r="B264" i="1"/>
  <c r="B216" i="1"/>
  <c r="B163" i="1"/>
  <c r="B217" i="1"/>
  <c r="B206" i="1"/>
  <c r="B465" i="1"/>
  <c r="B455" i="1"/>
  <c r="B384" i="1"/>
  <c r="B457" i="1"/>
  <c r="B417" i="1"/>
  <c r="B105" i="1"/>
  <c r="B187" i="1"/>
  <c r="B462" i="1"/>
  <c r="B95" i="1"/>
  <c r="B283" i="1"/>
  <c r="B344" i="1"/>
  <c r="B391" i="1"/>
  <c r="B493" i="1"/>
  <c r="B480" i="1"/>
  <c r="B124" i="1"/>
  <c r="B448" i="1"/>
  <c r="B502" i="1"/>
  <c r="B155" i="1"/>
  <c r="B335" i="1"/>
  <c r="B107" i="1"/>
  <c r="B460" i="1"/>
  <c r="B192" i="1"/>
  <c r="B362" i="1"/>
  <c r="B196" i="1"/>
  <c r="B523" i="1"/>
  <c r="B308" i="1"/>
  <c r="B329" i="1"/>
  <c r="B381" i="1"/>
  <c r="B482" i="1"/>
  <c r="B172" i="1"/>
  <c r="B491" i="1"/>
  <c r="B337" i="1"/>
  <c r="B205" i="1"/>
  <c r="B181" i="1"/>
  <c r="B348" i="1"/>
  <c r="B487" i="1"/>
  <c r="B361" i="1"/>
  <c r="B121" i="1"/>
  <c r="B195" i="1"/>
  <c r="B496" i="1"/>
  <c r="B267" i="1"/>
  <c r="B225" i="1"/>
  <c r="B138" i="1"/>
  <c r="B101" i="1"/>
  <c r="B256" i="1"/>
  <c r="B99" i="1"/>
  <c r="B76" i="1"/>
  <c r="B78" i="1"/>
  <c r="B116" i="1"/>
  <c r="B285" i="1"/>
  <c r="B83" i="1"/>
  <c r="B125" i="1"/>
  <c r="B75" i="1"/>
  <c r="B50" i="1"/>
  <c r="B67" i="1"/>
  <c r="B458" i="1"/>
  <c r="B54" i="1"/>
  <c r="B65" i="1"/>
  <c r="B41" i="1"/>
  <c r="B89" i="1"/>
  <c r="B93" i="1"/>
  <c r="B98" i="1"/>
  <c r="B73" i="1"/>
  <c r="B60" i="1"/>
  <c r="B148" i="1"/>
  <c r="B100" i="1"/>
  <c r="B109" i="1"/>
  <c r="B375" i="1"/>
  <c r="B113" i="1"/>
  <c r="B137" i="1"/>
  <c r="B135" i="1"/>
  <c r="B255" i="1"/>
  <c r="B432" i="1"/>
  <c r="B426" i="1"/>
  <c r="B86" i="1"/>
  <c r="B288" i="1"/>
  <c r="B114" i="1"/>
  <c r="B79" i="1"/>
  <c r="B42" i="1"/>
  <c r="B59" i="1"/>
  <c r="B295" i="1"/>
  <c r="B36" i="1"/>
  <c r="B44" i="1"/>
  <c r="B145" i="1"/>
  <c r="B66" i="1"/>
  <c r="B74" i="1"/>
  <c r="B43" i="1"/>
  <c r="B92" i="1"/>
  <c r="B126" i="1"/>
  <c r="B111" i="1"/>
  <c r="B61" i="1"/>
  <c r="B35" i="1"/>
  <c r="B82" i="1"/>
  <c r="B97" i="1"/>
  <c r="B68" i="1"/>
  <c r="B69" i="1"/>
  <c r="B132" i="1"/>
  <c r="B80" i="1"/>
  <c r="BA44" i="1"/>
  <c r="BA51" i="1"/>
  <c r="BA54" i="1"/>
  <c r="BA129" i="1"/>
  <c r="BA509" i="1"/>
  <c r="BA190" i="1"/>
  <c r="BA431" i="1"/>
  <c r="BA154" i="1"/>
  <c r="BA435" i="1"/>
  <c r="BA517" i="1"/>
  <c r="BA391" i="1"/>
  <c r="BA79" i="1"/>
  <c r="BA454" i="1"/>
  <c r="BA354" i="1"/>
  <c r="BA493" i="1"/>
  <c r="BA229" i="1"/>
  <c r="BA224" i="1"/>
  <c r="BA504" i="1"/>
  <c r="BA160" i="1"/>
  <c r="BA123" i="1"/>
  <c r="BA243" i="1"/>
  <c r="BA396" i="1"/>
  <c r="BA169" i="1"/>
  <c r="BA465" i="1"/>
  <c r="BA273" i="1"/>
  <c r="BA411" i="1"/>
  <c r="BA477" i="1"/>
  <c r="BA248" i="1"/>
  <c r="BA309" i="1"/>
  <c r="BA152" i="1"/>
  <c r="BA346" i="1"/>
  <c r="BA358" i="1"/>
  <c r="BA143" i="1"/>
  <c r="BA213" i="1"/>
  <c r="BA351" i="1"/>
  <c r="BA328" i="1"/>
  <c r="BA287" i="1"/>
  <c r="BA93" i="1"/>
  <c r="BA59" i="1"/>
  <c r="BA60" i="1"/>
  <c r="BA353" i="1"/>
  <c r="BA105" i="1"/>
  <c r="BA315" i="1"/>
  <c r="BA448" i="1"/>
  <c r="BA403" i="1"/>
  <c r="BA313" i="1"/>
  <c r="BA466" i="1"/>
  <c r="BA268" i="1"/>
  <c r="BA301" i="1"/>
  <c r="BA158" i="1"/>
  <c r="BA464" i="1"/>
  <c r="BA179" i="1"/>
  <c r="BA401" i="1"/>
  <c r="BA270" i="1"/>
  <c r="BA235" i="1"/>
  <c r="BA374" i="1"/>
  <c r="BA294" i="1"/>
  <c r="BA429" i="1"/>
  <c r="BA400" i="1"/>
  <c r="BA222" i="1"/>
  <c r="BA399" i="1"/>
  <c r="BA269" i="1"/>
  <c r="BA501" i="1"/>
  <c r="BA513" i="1"/>
  <c r="BA340" i="1"/>
  <c r="BA278" i="1"/>
  <c r="BA74" i="1"/>
  <c r="BA97" i="1"/>
  <c r="BA288" i="1"/>
  <c r="BA63" i="1"/>
  <c r="BA389" i="1"/>
  <c r="BA95" i="1"/>
  <c r="BA344" i="1"/>
  <c r="BA480" i="1"/>
  <c r="BA502" i="1"/>
  <c r="BA219" i="1"/>
  <c r="BA120" i="1"/>
  <c r="BA443" i="1"/>
  <c r="BA181" i="1"/>
  <c r="BA484" i="1"/>
  <c r="BA515" i="1"/>
  <c r="BA171" i="1"/>
  <c r="BA355" i="1"/>
  <c r="BA469" i="1"/>
  <c r="BA279" i="1"/>
  <c r="BA245" i="1"/>
  <c r="BA290" i="1"/>
  <c r="BA198" i="1"/>
  <c r="BA302" i="1"/>
  <c r="BA68" i="1"/>
  <c r="BA132" i="1"/>
  <c r="BA447" i="1"/>
  <c r="BA108" i="1"/>
  <c r="BA88" i="1"/>
  <c r="BA206" i="1"/>
  <c r="BA387" i="1"/>
  <c r="BA274" i="1"/>
  <c r="BA499" i="1"/>
  <c r="BA167" i="1"/>
  <c r="BA134" i="1"/>
  <c r="BA188" i="1"/>
  <c r="BA91" i="1"/>
  <c r="BA282" i="1"/>
  <c r="BA293" i="1"/>
  <c r="BA261" i="1"/>
  <c r="BA379" i="1"/>
  <c r="BA100" i="1"/>
  <c r="BA66" i="1"/>
  <c r="BA67" i="1"/>
  <c r="BA135" i="1"/>
  <c r="BA426" i="1"/>
  <c r="BA69" i="1"/>
  <c r="BA172" i="1"/>
  <c r="BA106" i="1"/>
  <c r="BA82" i="1"/>
  <c r="BA187" i="1"/>
  <c r="BA252" i="1"/>
  <c r="BA483" i="1"/>
  <c r="BA200" i="1"/>
  <c r="BA138" i="1"/>
  <c r="BA384" i="1"/>
  <c r="BA491" i="1"/>
  <c r="BA124" i="1"/>
  <c r="BA339" i="1"/>
  <c r="BA104" i="1"/>
  <c r="BA482" i="1"/>
  <c r="BA211" i="1"/>
  <c r="BA470" i="1"/>
  <c r="BA262" i="1"/>
  <c r="BA141" i="1"/>
  <c r="BA242" i="1"/>
  <c r="BA382" i="1"/>
  <c r="BA184" i="1"/>
  <c r="BA510" i="1"/>
  <c r="BA166" i="1"/>
  <c r="BA85" i="1"/>
  <c r="BA144" i="1"/>
  <c r="BA314" i="1"/>
  <c r="BA420" i="1"/>
  <c r="BA455" i="1"/>
  <c r="BA363" i="1"/>
  <c r="BA209" i="1"/>
  <c r="BA307" i="1"/>
  <c r="BA392" i="1"/>
  <c r="BA259" i="1"/>
  <c r="BA519" i="1"/>
  <c r="BA112" i="1"/>
  <c r="BA246" i="1"/>
  <c r="BA233" i="1"/>
  <c r="BA176" i="1"/>
  <c r="BA451" i="1"/>
  <c r="BA371" i="1"/>
  <c r="BA298" i="1"/>
  <c r="BA505" i="1"/>
  <c r="BA441" i="1"/>
  <c r="BA232" i="1"/>
  <c r="BA497" i="1"/>
  <c r="BA347" i="1"/>
  <c r="BA193" i="1"/>
  <c r="BA453" i="1"/>
  <c r="BA345" i="1"/>
  <c r="BA119" i="1"/>
  <c r="BA255" i="1"/>
  <c r="BA125" i="1"/>
  <c r="BA496" i="1"/>
  <c r="BA376" i="1"/>
  <c r="BA231" i="1"/>
  <c r="BA394" i="1"/>
  <c r="BA406" i="1"/>
  <c r="BA508" i="1"/>
  <c r="BA217" i="1"/>
  <c r="BA407" i="1"/>
  <c r="BA272" i="1"/>
  <c r="BA277" i="1"/>
  <c r="BA489" i="1"/>
  <c r="BA342" i="1"/>
  <c r="BA150" i="1"/>
  <c r="BA512" i="1"/>
  <c r="BA423" i="1"/>
  <c r="BA359" i="1"/>
  <c r="BA516" i="1"/>
  <c r="BA373" i="1"/>
  <c r="BA239" i="1"/>
  <c r="BA492" i="1"/>
  <c r="BA369" i="1"/>
  <c r="BA286" i="1"/>
  <c r="BA159" i="1"/>
  <c r="BA221" i="1"/>
  <c r="BA220" i="1"/>
  <c r="BA102" i="1"/>
  <c r="BA128" i="1"/>
  <c r="BA265" i="1"/>
  <c r="BA177" i="1"/>
  <c r="BA452" i="1"/>
  <c r="BA506" i="1"/>
  <c r="BA473" i="1"/>
  <c r="BA319" i="1"/>
  <c r="BA137" i="1"/>
  <c r="BA65" i="1"/>
  <c r="BA94" i="1"/>
  <c r="BA76" i="1"/>
  <c r="BA471" i="1"/>
  <c r="BA462" i="1"/>
  <c r="BA244" i="1"/>
  <c r="BA348" i="1"/>
  <c r="BA174" i="1"/>
  <c r="BA331" i="1"/>
  <c r="BA417" i="1"/>
  <c r="BA107" i="1"/>
  <c r="BA522" i="1"/>
  <c r="BA192" i="1"/>
  <c r="BA523" i="1"/>
  <c r="BA329" i="1"/>
  <c r="BA183" i="1"/>
  <c r="BA122" i="1"/>
  <c r="BA487" i="1"/>
  <c r="BA366" i="1"/>
  <c r="BA228" i="1"/>
  <c r="BA521" i="1"/>
  <c r="BA271" i="1"/>
  <c r="BA325" i="1"/>
  <c r="BA247" i="1"/>
  <c r="BA385" i="1"/>
  <c r="BA230" i="1"/>
  <c r="BA210" i="1"/>
  <c r="BA155" i="1"/>
  <c r="BA118" i="1"/>
  <c r="BA362" i="1"/>
  <c r="BA196" i="1"/>
  <c r="BA308" i="1"/>
  <c r="BA436" i="1"/>
  <c r="BA412" i="1"/>
  <c r="BA511" i="1"/>
  <c r="BA317" i="1"/>
  <c r="BA490" i="1"/>
  <c r="BA320" i="1"/>
  <c r="BA205" i="1"/>
  <c r="BA258" i="1"/>
  <c r="BA357" i="1"/>
  <c r="BA253" i="1"/>
  <c r="BA438" i="1"/>
  <c r="BA430" i="1"/>
  <c r="BA361" i="1"/>
  <c r="BA408" i="1"/>
  <c r="BA121" i="1"/>
  <c r="BA415" i="1"/>
  <c r="BA456" i="1"/>
  <c r="BA264" i="1"/>
  <c r="BA334" i="1"/>
  <c r="BA323" i="1"/>
  <c r="BA207" i="1"/>
  <c r="BA498" i="1"/>
  <c r="BA413" i="1"/>
  <c r="BA503" i="1"/>
  <c r="BA386" i="1"/>
  <c r="BA398" i="1"/>
  <c r="BA500" i="1"/>
  <c r="BA424" i="1"/>
  <c r="BA250" i="1"/>
  <c r="BA127" i="1"/>
  <c r="BA397" i="1"/>
  <c r="BA146" i="1"/>
  <c r="BA284" i="1"/>
  <c r="BA117" i="1"/>
  <c r="BA214" i="1"/>
  <c r="BA216" i="1"/>
  <c r="BA163" i="1"/>
  <c r="BA404" i="1"/>
  <c r="BA326" i="1"/>
  <c r="BA254" i="1"/>
  <c r="BA427" i="1"/>
  <c r="BA204" i="1"/>
  <c r="BA71" i="1"/>
  <c r="BA472" i="1"/>
  <c r="BA439" i="1"/>
  <c r="BA437" i="1"/>
  <c r="BA162" i="1"/>
  <c r="BA380" i="1"/>
  <c r="BA390" i="1"/>
  <c r="BA474" i="1"/>
  <c r="BA370" i="1"/>
  <c r="BA393" i="1"/>
  <c r="BA388" i="1"/>
  <c r="BA199" i="1"/>
  <c r="BA467" i="1"/>
  <c r="BA236" i="1"/>
  <c r="BA203" i="1"/>
  <c r="BA238" i="1"/>
  <c r="BA514" i="1"/>
  <c r="BA84" i="1"/>
  <c r="BA367" i="1"/>
  <c r="BA131" i="1"/>
  <c r="BA481" i="1"/>
  <c r="BA459" i="1"/>
  <c r="BA237" i="1"/>
  <c r="BA310" i="1"/>
  <c r="BA168" i="1"/>
  <c r="BA275" i="1"/>
  <c r="BA257" i="1"/>
  <c r="BA292" i="1"/>
  <c r="BA189" i="1"/>
  <c r="BA476" i="1"/>
  <c r="BA350" i="1"/>
  <c r="BA425" i="1"/>
  <c r="BA488" i="1"/>
  <c r="BA180" i="1"/>
  <c r="BA240" i="1"/>
  <c r="BA428" i="1"/>
  <c r="BA300" i="1"/>
  <c r="BA218" i="1"/>
  <c r="BA140" i="1"/>
  <c r="BA360" i="1"/>
  <c r="BA186" i="1"/>
  <c r="BA289" i="1"/>
  <c r="BA170" i="1"/>
  <c r="BA306" i="1"/>
  <c r="BA153" i="1"/>
  <c r="BA73" i="1"/>
  <c r="BA349" i="1"/>
  <c r="BA149" i="1"/>
  <c r="BA215" i="1"/>
  <c r="BA450" i="1"/>
  <c r="BA440" i="1"/>
  <c r="BA202" i="1"/>
  <c r="BA364" i="1"/>
  <c r="BA139" i="1"/>
  <c r="BA212" i="1"/>
  <c r="BA234" i="1"/>
  <c r="BA291" i="1"/>
  <c r="BA281" i="1"/>
  <c r="BA296" i="1"/>
  <c r="BA80" i="1"/>
  <c r="BA445" i="1"/>
  <c r="BA156" i="1"/>
  <c r="BA410" i="1"/>
  <c r="BA115" i="1"/>
  <c r="BA365" i="1"/>
  <c r="BA356" i="1"/>
  <c r="BA475" i="1"/>
  <c r="BA402" i="1"/>
  <c r="BA338" i="1"/>
  <c r="BA191" i="1"/>
  <c r="BA520" i="1"/>
  <c r="BA249" i="1"/>
  <c r="BA227" i="1"/>
  <c r="BA299" i="1"/>
  <c r="BA377" i="1"/>
  <c r="BA446" i="1"/>
  <c r="BA148" i="1"/>
  <c r="BA78" i="1"/>
  <c r="BA50" i="1"/>
  <c r="BA145" i="1"/>
  <c r="BA83" i="1"/>
  <c r="BA109" i="1"/>
  <c r="BA161" i="1"/>
  <c r="BA432" i="1"/>
  <c r="BA111" i="1"/>
  <c r="BA41" i="1"/>
  <c r="BA49" i="1"/>
  <c r="BA101" i="1"/>
  <c r="BA295" i="1"/>
  <c r="BA103" i="1"/>
  <c r="BA419" i="1"/>
  <c r="BA333" i="1"/>
  <c r="BA336" i="1"/>
  <c r="BA434" i="1"/>
  <c r="BA449" i="1"/>
  <c r="BA157" i="1"/>
  <c r="BA305" i="1"/>
  <c r="BA479" i="1"/>
  <c r="BA241" i="1"/>
  <c r="BA518" i="1"/>
  <c r="BA226" i="1"/>
  <c r="BA55" i="1"/>
  <c r="BA133" i="1"/>
  <c r="BA126" i="1"/>
  <c r="BA327" i="1"/>
  <c r="BA99" i="1"/>
  <c r="BA86" i="1"/>
  <c r="BA98" i="1"/>
  <c r="BA72" i="1"/>
  <c r="BA283" i="1"/>
  <c r="BA463" i="1"/>
  <c r="BA405" i="1"/>
  <c r="BA457" i="1"/>
  <c r="BA130" i="1"/>
  <c r="BA276" i="1"/>
  <c r="BA461" i="1"/>
  <c r="BA460" i="1"/>
  <c r="BA316" i="1"/>
  <c r="BA416" i="1"/>
  <c r="BA507" i="1"/>
  <c r="BA208" i="1"/>
  <c r="BA421" i="1"/>
  <c r="BA330" i="1"/>
  <c r="BA337" i="1"/>
  <c r="BA395" i="1"/>
  <c r="BA486" i="1"/>
  <c r="BA494" i="1"/>
  <c r="BA178" i="1"/>
  <c r="BA151" i="1"/>
  <c r="BA478" i="1"/>
  <c r="BA42" i="1"/>
  <c r="BA75" i="1"/>
  <c r="BA201" i="1"/>
  <c r="BA341" i="1"/>
  <c r="BA335" i="1"/>
  <c r="BA297" i="1"/>
  <c r="BA381" i="1"/>
  <c r="BA311" i="1"/>
  <c r="BA303" i="1"/>
  <c r="BA414" i="1"/>
  <c r="BA422" i="1"/>
  <c r="BA304" i="1"/>
  <c r="BA61" i="1"/>
  <c r="BA225" i="1"/>
  <c r="BA285" i="1"/>
  <c r="BA324" i="1"/>
  <c r="BA485" i="1"/>
  <c r="BA375" i="1"/>
  <c r="BA256" i="1"/>
  <c r="BA332" i="1"/>
  <c r="BA43" i="1"/>
  <c r="BA92" i="1"/>
  <c r="BA113" i="1"/>
  <c r="BA89" i="1"/>
  <c r="BA114" i="1"/>
  <c r="BA31" i="1"/>
  <c r="BA28" i="1"/>
  <c r="BA81" i="1"/>
  <c r="B28" i="1"/>
  <c r="B81" i="1"/>
  <c r="B34" i="1"/>
  <c r="B31" i="1"/>
  <c r="BA34" i="1"/>
  <c r="BA33" i="1"/>
  <c r="BA12" i="1"/>
  <c r="BA87" i="1"/>
  <c r="BA26" i="1"/>
  <c r="BA77" i="1"/>
  <c r="BA40" i="1"/>
  <c r="BA18" i="1"/>
  <c r="BA10" i="1"/>
  <c r="BA39" i="1"/>
  <c r="BA182" i="1"/>
  <c r="BA17" i="1"/>
  <c r="BA64" i="1"/>
  <c r="BA16" i="1"/>
  <c r="BA19" i="1"/>
  <c r="BA9" i="1"/>
  <c r="BA57" i="1"/>
  <c r="BA15" i="1"/>
  <c r="BA14" i="1"/>
  <c r="BA8" i="1"/>
  <c r="BA56" i="1"/>
  <c r="BB6" i="2" l="1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" i="2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AT48" i="1" l="1"/>
  <c r="AU48" i="1"/>
  <c r="AV48" i="1"/>
  <c r="AW48" i="1"/>
  <c r="AX48" i="1"/>
  <c r="AT23" i="1"/>
  <c r="AU23" i="1"/>
  <c r="AV23" i="1"/>
  <c r="AW23" i="1"/>
  <c r="AX23" i="1"/>
  <c r="AT29" i="1"/>
  <c r="AU29" i="1"/>
  <c r="AV29" i="1"/>
  <c r="AW29" i="1"/>
  <c r="AX29" i="1"/>
  <c r="AT27" i="1"/>
  <c r="AU27" i="1"/>
  <c r="AV27" i="1"/>
  <c r="AW27" i="1"/>
  <c r="AX27" i="1"/>
  <c r="AT13" i="1"/>
  <c r="AU13" i="1"/>
  <c r="AV13" i="1"/>
  <c r="AW13" i="1"/>
  <c r="AX13" i="1"/>
  <c r="AT22" i="1"/>
  <c r="AU22" i="1"/>
  <c r="AV22" i="1"/>
  <c r="AW22" i="1"/>
  <c r="AX22" i="1"/>
  <c r="AT5" i="1"/>
  <c r="AU5" i="1"/>
  <c r="AV5" i="1"/>
  <c r="AW5" i="1"/>
  <c r="AX5" i="1"/>
  <c r="A48" i="1"/>
  <c r="A23" i="1"/>
  <c r="A29" i="1"/>
  <c r="A27" i="1"/>
  <c r="A13" i="1"/>
  <c r="A22" i="1"/>
  <c r="A5" i="1"/>
  <c r="AU28" i="2"/>
  <c r="AU50" i="2"/>
  <c r="AU18" i="2"/>
  <c r="A28" i="2"/>
  <c r="A50" i="2"/>
  <c r="A18" i="2"/>
  <c r="BA23" i="1" l="1"/>
  <c r="BA48" i="1"/>
  <c r="BA13" i="1"/>
  <c r="BA27" i="1"/>
  <c r="BA29" i="1"/>
  <c r="BA5" i="1"/>
  <c r="BA22" i="1"/>
  <c r="BA3" i="1"/>
  <c r="K3" i="1"/>
  <c r="J3" i="1"/>
  <c r="AN3" i="2"/>
  <c r="K3" i="2"/>
  <c r="J3" i="2"/>
  <c r="AY36" i="1" l="1"/>
  <c r="AY464" i="1"/>
  <c r="AY458" i="1"/>
  <c r="AY409" i="1"/>
  <c r="AY484" i="1"/>
  <c r="AY273" i="1"/>
  <c r="AY154" i="1"/>
  <c r="AY454" i="1"/>
  <c r="AY274" i="1"/>
  <c r="AY321" i="1"/>
  <c r="AY322" i="1"/>
  <c r="AY468" i="1"/>
  <c r="AY400" i="1"/>
  <c r="AY513" i="1"/>
  <c r="AY353" i="1"/>
  <c r="AY376" i="1"/>
  <c r="AY473" i="1"/>
  <c r="AY480" i="1"/>
  <c r="AY197" i="1"/>
  <c r="AY411" i="1"/>
  <c r="AY158" i="1"/>
  <c r="AY123" i="1"/>
  <c r="AY224" i="1"/>
  <c r="AY293" i="1"/>
  <c r="AY396" i="1"/>
  <c r="AY260" i="1"/>
  <c r="AY69" i="1"/>
  <c r="AY194" i="1"/>
  <c r="AY261" i="1"/>
  <c r="AY358" i="1"/>
  <c r="AY431" i="1"/>
  <c r="AY44" i="1"/>
  <c r="AY129" i="1"/>
  <c r="AY135" i="1"/>
  <c r="AY105" i="1"/>
  <c r="AY346" i="1"/>
  <c r="AY448" i="1"/>
  <c r="AY374" i="1"/>
  <c r="AY453" i="1"/>
  <c r="AY290" i="1"/>
  <c r="AY51" i="1"/>
  <c r="AY343" i="1"/>
  <c r="AY68" i="1"/>
  <c r="AY368" i="1"/>
  <c r="AY119" i="1"/>
  <c r="AY190" i="1"/>
  <c r="AY279" i="1"/>
  <c r="AY391" i="1"/>
  <c r="AY95" i="1"/>
  <c r="AY88" i="1"/>
  <c r="AY235" i="1"/>
  <c r="AY248" i="1"/>
  <c r="AY495" i="1"/>
  <c r="AY267" i="1"/>
  <c r="AY379" i="1"/>
  <c r="AY74" i="1"/>
  <c r="AY517" i="1"/>
  <c r="AY444" i="1"/>
  <c r="AY433" i="1"/>
  <c r="AY443" i="1"/>
  <c r="AY136" i="1"/>
  <c r="AY67" i="1"/>
  <c r="AY188" i="1"/>
  <c r="AY195" i="1"/>
  <c r="AY378" i="1"/>
  <c r="AY116" i="1"/>
  <c r="AY313" i="1"/>
  <c r="AY351" i="1"/>
  <c r="AY79" i="1"/>
  <c r="AY185" i="1"/>
  <c r="AY120" i="1"/>
  <c r="AY232" i="1"/>
  <c r="AY372" i="1"/>
  <c r="AY213" i="1"/>
  <c r="AY309" i="1"/>
  <c r="AY466" i="1"/>
  <c r="AY242" i="1"/>
  <c r="AY501" i="1"/>
  <c r="AY302" i="1"/>
  <c r="AY251" i="1"/>
  <c r="AY150" i="1"/>
  <c r="AY442" i="1"/>
  <c r="AY243" i="1"/>
  <c r="AY222" i="1"/>
  <c r="AY93" i="1"/>
  <c r="AY280" i="1"/>
  <c r="AY429" i="1"/>
  <c r="AY266" i="1"/>
  <c r="AY318" i="1"/>
  <c r="AY223" i="1"/>
  <c r="AY299" i="1"/>
  <c r="AY478" i="1"/>
  <c r="AY122" i="1"/>
  <c r="AY469" i="1"/>
  <c r="AY91" i="1"/>
  <c r="AY61" i="1"/>
  <c r="AY226" i="1"/>
  <c r="AY202" i="1"/>
  <c r="AY160" i="1"/>
  <c r="AY276" i="1"/>
  <c r="AY359" i="1"/>
  <c r="AY125" i="1"/>
  <c r="AY297" i="1"/>
  <c r="AY115" i="1"/>
  <c r="AY247" i="1"/>
  <c r="AY198" i="1"/>
  <c r="AY401" i="1"/>
  <c r="AY256" i="1"/>
  <c r="AY311" i="1"/>
  <c r="AY98" i="1"/>
  <c r="AY41" i="1"/>
  <c r="AY149" i="1"/>
  <c r="AY152" i="1"/>
  <c r="AY89" i="1"/>
  <c r="AY460" i="1"/>
  <c r="AY492" i="1"/>
  <c r="AY283" i="1"/>
  <c r="AY218" i="1"/>
  <c r="AY168" i="1"/>
  <c r="AY467" i="1"/>
  <c r="AY254" i="1"/>
  <c r="AY507" i="1"/>
  <c r="AY86" i="1"/>
  <c r="AY336" i="1"/>
  <c r="AY148" i="1"/>
  <c r="AY212" i="1"/>
  <c r="AY186" i="1"/>
  <c r="AY257" i="1"/>
  <c r="AY203" i="1"/>
  <c r="AY71" i="1"/>
  <c r="AY430" i="1"/>
  <c r="AY271" i="1"/>
  <c r="AY447" i="1"/>
  <c r="AY304" i="1"/>
  <c r="AY151" i="1"/>
  <c r="AY405" i="1"/>
  <c r="AY49" i="1"/>
  <c r="AY191" i="1"/>
  <c r="AY488" i="1"/>
  <c r="AY84" i="1"/>
  <c r="AY437" i="1"/>
  <c r="AY424" i="1"/>
  <c r="AY253" i="1"/>
  <c r="AY362" i="1"/>
  <c r="AY329" i="1"/>
  <c r="AY177" i="1"/>
  <c r="AY516" i="1"/>
  <c r="AY406" i="1"/>
  <c r="AY441" i="1"/>
  <c r="AY455" i="1"/>
  <c r="AY262" i="1"/>
  <c r="AY504" i="1"/>
  <c r="AY398" i="1"/>
  <c r="AY438" i="1"/>
  <c r="AY118" i="1"/>
  <c r="AY417" i="1"/>
  <c r="AY65" i="1"/>
  <c r="AY286" i="1"/>
  <c r="AY345" i="1"/>
  <c r="AY519" i="1"/>
  <c r="AY200" i="1"/>
  <c r="AY502" i="1"/>
  <c r="AY179" i="1"/>
  <c r="AY55" i="1"/>
  <c r="AY101" i="1"/>
  <c r="AY227" i="1"/>
  <c r="AY296" i="1"/>
  <c r="AY153" i="1"/>
  <c r="AY425" i="1"/>
  <c r="AY131" i="1"/>
  <c r="AY390" i="1"/>
  <c r="AY250" i="1"/>
  <c r="AY408" i="1"/>
  <c r="AY511" i="1"/>
  <c r="AY228" i="1"/>
  <c r="AY102" i="1"/>
  <c r="AY423" i="1"/>
  <c r="AY475" i="1"/>
  <c r="AY344" i="1"/>
  <c r="AY457" i="1"/>
  <c r="AY210" i="1"/>
  <c r="AY132" i="1"/>
  <c r="AY103" i="1"/>
  <c r="AY491" i="1"/>
  <c r="AY272" i="1"/>
  <c r="AY112" i="1"/>
  <c r="AY166" i="1"/>
  <c r="AY339" i="1"/>
  <c r="AY494" i="1"/>
  <c r="AY291" i="1"/>
  <c r="AY515" i="1"/>
  <c r="AY315" i="1"/>
  <c r="AY285" i="1"/>
  <c r="AY201" i="1"/>
  <c r="AY126" i="1"/>
  <c r="AY109" i="1"/>
  <c r="AY384" i="1"/>
  <c r="AY169" i="1"/>
  <c r="AY375" i="1"/>
  <c r="AY113" i="1"/>
  <c r="AY99" i="1"/>
  <c r="AY500" i="1"/>
  <c r="AY471" i="1"/>
  <c r="AY240" i="1"/>
  <c r="AY459" i="1"/>
  <c r="AY393" i="1"/>
  <c r="AY381" i="1"/>
  <c r="AY316" i="1"/>
  <c r="AY133" i="1"/>
  <c r="AY295" i="1"/>
  <c r="AY356" i="1"/>
  <c r="AY440" i="1"/>
  <c r="AY300" i="1"/>
  <c r="AY199" i="1"/>
  <c r="AY326" i="1"/>
  <c r="AY357" i="1"/>
  <c r="AY487" i="1"/>
  <c r="AY282" i="1"/>
  <c r="AY171" i="1"/>
  <c r="AY35" i="1"/>
  <c r="AY383" i="1"/>
  <c r="AY332" i="1"/>
  <c r="AY303" i="1"/>
  <c r="AY364" i="1"/>
  <c r="AY301" i="1"/>
  <c r="AY522" i="1"/>
  <c r="AY330" i="1"/>
  <c r="AY78" i="1"/>
  <c r="AY509" i="1"/>
  <c r="AY217" i="1"/>
  <c r="AY347" i="1"/>
  <c r="AY307" i="1"/>
  <c r="AY382" i="1"/>
  <c r="AY485" i="1"/>
  <c r="AY377" i="1"/>
  <c r="AY219" i="1"/>
  <c r="AY486" i="1"/>
  <c r="AY479" i="1"/>
  <c r="AY60" i="1"/>
  <c r="AY493" i="1"/>
  <c r="AY341" i="1"/>
  <c r="AY94" i="1"/>
  <c r="AY178" i="1"/>
  <c r="AY216" i="1"/>
  <c r="AY413" i="1"/>
  <c r="AY306" i="1"/>
  <c r="AY380" i="1"/>
  <c r="AY331" i="1"/>
  <c r="AY114" i="1"/>
  <c r="AY75" i="1"/>
  <c r="AY130" i="1"/>
  <c r="AY518" i="1"/>
  <c r="AY111" i="1"/>
  <c r="AY156" i="1"/>
  <c r="AY180" i="1"/>
  <c r="AY370" i="1"/>
  <c r="AY323" i="1"/>
  <c r="AY205" i="1"/>
  <c r="AY426" i="1"/>
  <c r="AY167" i="1"/>
  <c r="AY418" i="1"/>
  <c r="AY324" i="1"/>
  <c r="AY335" i="1"/>
  <c r="AY416" i="1"/>
  <c r="AY72" i="1"/>
  <c r="AY449" i="1"/>
  <c r="AY50" i="1"/>
  <c r="AY365" i="1"/>
  <c r="AY450" i="1"/>
  <c r="AY360" i="1"/>
  <c r="AY310" i="1"/>
  <c r="AY388" i="1"/>
  <c r="AY117" i="1"/>
  <c r="AY456" i="1"/>
  <c r="AY490" i="1"/>
  <c r="AY325" i="1"/>
  <c r="AY76" i="1"/>
  <c r="AY277" i="1"/>
  <c r="AY246" i="1"/>
  <c r="AY104" i="1"/>
  <c r="AY59" i="1"/>
  <c r="AY352" i="1"/>
  <c r="AY146" i="1"/>
  <c r="AY334" i="1"/>
  <c r="AY244" i="1"/>
  <c r="AY128" i="1"/>
  <c r="AY231" i="1"/>
  <c r="AY298" i="1"/>
  <c r="AY420" i="1"/>
  <c r="AY412" i="1"/>
  <c r="AY206" i="1"/>
  <c r="AY80" i="1"/>
  <c r="AY172" i="1"/>
  <c r="AY338" i="1"/>
  <c r="AY477" i="1"/>
  <c r="AY421" i="1"/>
  <c r="AY159" i="1"/>
  <c r="AY394" i="1"/>
  <c r="AY505" i="1"/>
  <c r="AY422" i="1"/>
  <c r="AY520" i="1"/>
  <c r="AY499" i="1"/>
  <c r="AY288" i="1"/>
  <c r="AY414" i="1"/>
  <c r="AY434" i="1"/>
  <c r="AY143" i="1"/>
  <c r="AY435" i="1"/>
  <c r="AY265" i="1"/>
  <c r="AY395" i="1"/>
  <c r="AY284" i="1"/>
  <c r="AY521" i="1"/>
  <c r="AY289" i="1"/>
  <c r="AY292" i="1"/>
  <c r="AY238" i="1"/>
  <c r="AY472" i="1"/>
  <c r="AY43" i="1"/>
  <c r="AY337" i="1"/>
  <c r="AY305" i="1"/>
  <c r="AY83" i="1"/>
  <c r="AY281" i="1"/>
  <c r="AY350" i="1"/>
  <c r="AY367" i="1"/>
  <c r="AY162" i="1"/>
  <c r="AY415" i="1"/>
  <c r="AY317" i="1"/>
  <c r="AY100" i="1"/>
  <c r="AY387" i="1"/>
  <c r="AY63" i="1"/>
  <c r="AY165" i="1"/>
  <c r="AY92" i="1"/>
  <c r="AY225" i="1"/>
  <c r="AY42" i="1"/>
  <c r="AY461" i="1"/>
  <c r="AY327" i="1"/>
  <c r="AY419" i="1"/>
  <c r="AY249" i="1"/>
  <c r="AY445" i="1"/>
  <c r="AY349" i="1"/>
  <c r="AY428" i="1"/>
  <c r="AY481" i="1"/>
  <c r="AY474" i="1"/>
  <c r="AY397" i="1"/>
  <c r="AY361" i="1"/>
  <c r="AY436" i="1"/>
  <c r="AY366" i="1"/>
  <c r="AY319" i="1"/>
  <c r="AY369" i="1"/>
  <c r="AY193" i="1"/>
  <c r="AY392" i="1"/>
  <c r="AY184" i="1"/>
  <c r="AY328" i="1"/>
  <c r="AY263" i="1"/>
  <c r="AY204" i="1"/>
  <c r="AY127" i="1"/>
  <c r="AY121" i="1"/>
  <c r="AY308" i="1"/>
  <c r="AY523" i="1"/>
  <c r="AY462" i="1"/>
  <c r="AY220" i="1"/>
  <c r="AY342" i="1"/>
  <c r="AY255" i="1"/>
  <c r="AY161" i="1"/>
  <c r="AY476" i="1"/>
  <c r="AY512" i="1"/>
  <c r="AY211" i="1"/>
  <c r="AY508" i="1"/>
  <c r="AY470" i="1"/>
  <c r="AY106" i="1"/>
  <c r="AY269" i="1"/>
  <c r="AY145" i="1"/>
  <c r="AY410" i="1"/>
  <c r="AY170" i="1"/>
  <c r="AY275" i="1"/>
  <c r="AY163" i="1"/>
  <c r="AY207" i="1"/>
  <c r="AY320" i="1"/>
  <c r="AY183" i="1"/>
  <c r="AY137" i="1"/>
  <c r="AY373" i="1"/>
  <c r="AY371" i="1"/>
  <c r="AY314" i="1"/>
  <c r="AY483" i="1"/>
  <c r="AY181" i="1"/>
  <c r="AY399" i="1"/>
  <c r="AY465" i="1"/>
  <c r="AY208" i="1"/>
  <c r="AY230" i="1"/>
  <c r="AY496" i="1"/>
  <c r="AY252" i="1"/>
  <c r="AY348" i="1"/>
  <c r="AY497" i="1"/>
  <c r="AY124" i="1"/>
  <c r="AY268" i="1"/>
  <c r="AY157" i="1"/>
  <c r="AY446" i="1"/>
  <c r="AY234" i="1"/>
  <c r="AY140" i="1"/>
  <c r="AY237" i="1"/>
  <c r="AY439" i="1"/>
  <c r="AY214" i="1"/>
  <c r="AY264" i="1"/>
  <c r="AY196" i="1"/>
  <c r="AY192" i="1"/>
  <c r="AY452" i="1"/>
  <c r="AY489" i="1"/>
  <c r="AY233" i="1"/>
  <c r="AY85" i="1"/>
  <c r="AY482" i="1"/>
  <c r="AY82" i="1"/>
  <c r="AY108" i="1"/>
  <c r="AY294" i="1"/>
  <c r="AY229" i="1"/>
  <c r="AY463" i="1"/>
  <c r="AY139" i="1"/>
  <c r="AY404" i="1"/>
  <c r="AY107" i="1"/>
  <c r="AY451" i="1"/>
  <c r="AY354" i="1"/>
  <c r="AY498" i="1"/>
  <c r="AY506" i="1"/>
  <c r="AY176" i="1"/>
  <c r="AY138" i="1"/>
  <c r="AY97" i="1"/>
  <c r="AY403" i="1"/>
  <c r="AY333" i="1"/>
  <c r="AY215" i="1"/>
  <c r="AY514" i="1"/>
  <c r="AY427" i="1"/>
  <c r="AY155" i="1"/>
  <c r="AY174" i="1"/>
  <c r="AY221" i="1"/>
  <c r="AY407" i="1"/>
  <c r="AY259" i="1"/>
  <c r="AY510" i="1"/>
  <c r="AY66" i="1"/>
  <c r="AY245" i="1"/>
  <c r="AY389" i="1"/>
  <c r="AY270" i="1"/>
  <c r="AY54" i="1"/>
  <c r="AY241" i="1"/>
  <c r="AY503" i="1"/>
  <c r="AY144" i="1"/>
  <c r="AY239" i="1"/>
  <c r="AY209" i="1"/>
  <c r="AY187" i="1"/>
  <c r="AY278" i="1"/>
  <c r="AY312" i="1"/>
  <c r="AY432" i="1"/>
  <c r="AY402" i="1"/>
  <c r="AY73" i="1"/>
  <c r="AY189" i="1"/>
  <c r="AY236" i="1"/>
  <c r="AY386" i="1"/>
  <c r="AY258" i="1"/>
  <c r="AY385" i="1"/>
  <c r="AY363" i="1"/>
  <c r="AY141" i="1"/>
  <c r="AY134" i="1"/>
  <c r="AY355" i="1"/>
  <c r="AY340" i="1"/>
  <c r="AY287" i="1"/>
  <c r="AY173" i="1"/>
  <c r="AY81" i="1"/>
  <c r="AY31" i="1"/>
  <c r="AY28" i="1"/>
  <c r="AY34" i="1"/>
  <c r="AY40" i="1"/>
  <c r="AY10" i="1"/>
  <c r="AY12" i="1"/>
  <c r="AY26" i="1"/>
  <c r="AY18" i="1"/>
  <c r="AY39" i="1"/>
  <c r="AY87" i="1"/>
  <c r="AY77" i="1"/>
  <c r="AY33" i="1"/>
  <c r="AY64" i="1"/>
  <c r="AY16" i="1"/>
  <c r="AY182" i="1"/>
  <c r="AY17" i="1"/>
  <c r="AY9" i="1"/>
  <c r="AY15" i="1"/>
  <c r="AY14" i="1"/>
  <c r="AY19" i="1"/>
  <c r="AY57" i="1"/>
  <c r="AY56" i="1"/>
  <c r="AY8" i="1"/>
  <c r="AY13" i="1"/>
  <c r="AY5" i="1"/>
  <c r="AY48" i="1"/>
  <c r="AY23" i="1"/>
  <c r="AY29" i="1"/>
  <c r="AY27" i="1"/>
  <c r="AY22" i="1"/>
  <c r="BE175" i="1"/>
  <c r="AU37" i="2"/>
  <c r="AU46" i="2"/>
  <c r="AU58" i="2"/>
  <c r="AU35" i="2"/>
  <c r="AU54" i="2"/>
  <c r="AU41" i="2"/>
  <c r="AU33" i="2"/>
  <c r="AU10" i="2"/>
  <c r="AU27" i="2"/>
  <c r="AU60" i="2"/>
  <c r="AU24" i="2"/>
  <c r="AU31" i="2"/>
  <c r="AU8" i="2"/>
  <c r="AU62" i="2"/>
  <c r="AU7" i="2"/>
  <c r="AU63" i="2"/>
  <c r="AU55" i="2"/>
  <c r="AU23" i="2"/>
  <c r="AU44" i="2"/>
  <c r="AU20" i="2"/>
  <c r="AU15" i="2"/>
  <c r="AU42" i="2"/>
  <c r="AU6" i="2"/>
  <c r="AU45" i="2"/>
  <c r="AU32" i="2"/>
  <c r="AU52" i="2"/>
  <c r="AU16" i="2"/>
  <c r="AU9" i="2"/>
  <c r="AU17" i="2"/>
  <c r="AU40" i="2"/>
  <c r="AU61" i="2"/>
  <c r="AU25" i="2"/>
  <c r="AU59" i="2"/>
  <c r="AU14" i="2"/>
  <c r="AU29" i="2"/>
  <c r="AU66" i="2"/>
  <c r="AU19" i="2"/>
  <c r="AU47" i="2"/>
  <c r="AU13" i="2"/>
  <c r="AU64" i="2"/>
  <c r="AU36" i="2"/>
  <c r="AU39" i="2"/>
  <c r="AT53" i="1"/>
  <c r="AU53" i="1"/>
  <c r="AV53" i="1"/>
  <c r="AW53" i="1"/>
  <c r="AX53" i="1"/>
  <c r="A53" i="1"/>
  <c r="AT7" i="1"/>
  <c r="AU7" i="1"/>
  <c r="AV7" i="1"/>
  <c r="AW7" i="1"/>
  <c r="AX7" i="1"/>
  <c r="AT47" i="1"/>
  <c r="AU47" i="1"/>
  <c r="AV47" i="1"/>
  <c r="AW47" i="1"/>
  <c r="AX47" i="1"/>
  <c r="AT45" i="1"/>
  <c r="AU45" i="1"/>
  <c r="AV45" i="1"/>
  <c r="AW45" i="1"/>
  <c r="AX45" i="1"/>
  <c r="AT58" i="1"/>
  <c r="AU58" i="1"/>
  <c r="AV58" i="1"/>
  <c r="AW58" i="1"/>
  <c r="AX58" i="1"/>
  <c r="AT46" i="1"/>
  <c r="AU46" i="1"/>
  <c r="AV46" i="1"/>
  <c r="AW46" i="1"/>
  <c r="AX46" i="1"/>
  <c r="AT30" i="1"/>
  <c r="AU30" i="1"/>
  <c r="AV30" i="1"/>
  <c r="AW30" i="1"/>
  <c r="AX30" i="1"/>
  <c r="AT110" i="1"/>
  <c r="AU110" i="1"/>
  <c r="AV110" i="1"/>
  <c r="AW110" i="1"/>
  <c r="AX110" i="1"/>
  <c r="AT38" i="1"/>
  <c r="AU38" i="1"/>
  <c r="AV38" i="1"/>
  <c r="AW38" i="1"/>
  <c r="AX38" i="1"/>
  <c r="AT52" i="1"/>
  <c r="AU52" i="1"/>
  <c r="AV52" i="1"/>
  <c r="AW52" i="1"/>
  <c r="AX52" i="1"/>
  <c r="A7" i="1"/>
  <c r="A47" i="1"/>
  <c r="A45" i="1"/>
  <c r="A58" i="1"/>
  <c r="A46" i="1"/>
  <c r="A30" i="1"/>
  <c r="A110" i="1"/>
  <c r="A38" i="1"/>
  <c r="A52" i="1"/>
  <c r="I68" i="7"/>
  <c r="J68" i="7"/>
  <c r="K68" i="7"/>
  <c r="L68" i="7"/>
  <c r="I69" i="7"/>
  <c r="J69" i="7"/>
  <c r="K69" i="7"/>
  <c r="L69" i="7"/>
  <c r="I70" i="7"/>
  <c r="J70" i="7"/>
  <c r="K70" i="7"/>
  <c r="L70" i="7"/>
  <c r="I71" i="7"/>
  <c r="J71" i="7"/>
  <c r="K71" i="7"/>
  <c r="L71" i="7"/>
  <c r="I72" i="7"/>
  <c r="J72" i="7"/>
  <c r="K72" i="7"/>
  <c r="L72" i="7"/>
  <c r="I73" i="7"/>
  <c r="J73" i="7"/>
  <c r="K73" i="7"/>
  <c r="L73" i="7"/>
  <c r="I74" i="7"/>
  <c r="J74" i="7"/>
  <c r="K74" i="7"/>
  <c r="L74" i="7"/>
  <c r="I75" i="7"/>
  <c r="J75" i="7"/>
  <c r="K75" i="7"/>
  <c r="L75" i="7"/>
  <c r="I76" i="7"/>
  <c r="J76" i="7"/>
  <c r="K76" i="7"/>
  <c r="L76" i="7"/>
  <c r="I77" i="7"/>
  <c r="J77" i="7"/>
  <c r="K77" i="7"/>
  <c r="L77" i="7"/>
  <c r="I78" i="7"/>
  <c r="J78" i="7"/>
  <c r="K78" i="7"/>
  <c r="L78" i="7"/>
  <c r="I79" i="7"/>
  <c r="J79" i="7"/>
  <c r="K79" i="7"/>
  <c r="L79" i="7"/>
  <c r="I80" i="7"/>
  <c r="J80" i="7"/>
  <c r="K80" i="7"/>
  <c r="L80" i="7"/>
  <c r="I81" i="7"/>
  <c r="J81" i="7"/>
  <c r="K81" i="7"/>
  <c r="L81" i="7"/>
  <c r="I82" i="7"/>
  <c r="J82" i="7"/>
  <c r="K82" i="7"/>
  <c r="L82" i="7"/>
  <c r="I83" i="7"/>
  <c r="J83" i="7"/>
  <c r="K83" i="7"/>
  <c r="L83" i="7"/>
  <c r="A52" i="2"/>
  <c r="A6" i="2"/>
  <c r="A54" i="2"/>
  <c r="AT96" i="1"/>
  <c r="AU96" i="1"/>
  <c r="AV96" i="1"/>
  <c r="AW96" i="1"/>
  <c r="AX96" i="1"/>
  <c r="AT142" i="1"/>
  <c r="AU142" i="1"/>
  <c r="AV142" i="1"/>
  <c r="AW142" i="1"/>
  <c r="AX142" i="1"/>
  <c r="A96" i="1"/>
  <c r="A142" i="1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11" i="1"/>
  <c r="A20" i="1"/>
  <c r="A70" i="1"/>
  <c r="A164" i="1"/>
  <c r="A25" i="1"/>
  <c r="A90" i="1"/>
  <c r="A37" i="1"/>
  <c r="A6" i="1"/>
  <c r="A24" i="1"/>
  <c r="A175" i="1"/>
  <c r="A147" i="1"/>
  <c r="A62" i="1"/>
  <c r="A32" i="1"/>
  <c r="A21" i="1"/>
  <c r="A23" i="2"/>
  <c r="A20" i="2"/>
  <c r="A62" i="2"/>
  <c r="A17" i="2"/>
  <c r="A36" i="2"/>
  <c r="A8" i="2"/>
  <c r="A66" i="2"/>
  <c r="AT62" i="1"/>
  <c r="AU62" i="1"/>
  <c r="AV62" i="1"/>
  <c r="AW62" i="1"/>
  <c r="AX62" i="1"/>
  <c r="AT32" i="1"/>
  <c r="AU32" i="1"/>
  <c r="AV32" i="1"/>
  <c r="AW32" i="1"/>
  <c r="AX32" i="1"/>
  <c r="AT21" i="1"/>
  <c r="AU21" i="1"/>
  <c r="AV21" i="1"/>
  <c r="AW21" i="1"/>
  <c r="AX21" i="1"/>
  <c r="A34" i="5"/>
  <c r="AT20" i="1"/>
  <c r="AU20" i="1"/>
  <c r="AT70" i="1"/>
  <c r="AU70" i="1"/>
  <c r="AT11" i="1"/>
  <c r="AU11" i="1"/>
  <c r="AT90" i="1"/>
  <c r="AU90" i="1"/>
  <c r="AT24" i="1"/>
  <c r="AU24" i="1"/>
  <c r="AT6" i="1"/>
  <c r="AU6" i="1"/>
  <c r="AT164" i="1"/>
  <c r="AU164" i="1"/>
  <c r="I5" i="11" l="1"/>
  <c r="I15" i="11"/>
  <c r="I10" i="11"/>
  <c r="I4" i="11"/>
  <c r="I11" i="11"/>
  <c r="I6" i="11"/>
  <c r="I12" i="11"/>
  <c r="I7" i="11"/>
  <c r="I13" i="11"/>
  <c r="I8" i="11"/>
  <c r="I14" i="11"/>
  <c r="I9" i="11"/>
  <c r="B72" i="2"/>
  <c r="B132" i="2"/>
  <c r="B142" i="2"/>
  <c r="B232" i="2"/>
  <c r="B239" i="2"/>
  <c r="B256" i="2"/>
  <c r="B292" i="2"/>
  <c r="B314" i="2"/>
  <c r="B357" i="2"/>
  <c r="B366" i="2"/>
  <c r="B376" i="2"/>
  <c r="B208" i="2"/>
  <c r="B214" i="2"/>
  <c r="B265" i="2"/>
  <c r="B272" i="2"/>
  <c r="B330" i="2"/>
  <c r="B345" i="2"/>
  <c r="B391" i="2"/>
  <c r="B134" i="2"/>
  <c r="B161" i="2"/>
  <c r="B103" i="2"/>
  <c r="B300" i="2"/>
  <c r="B337" i="2"/>
  <c r="B283" i="2"/>
  <c r="B402" i="2"/>
  <c r="B226" i="2"/>
  <c r="B360" i="2"/>
  <c r="B381" i="2"/>
  <c r="B219" i="2"/>
  <c r="B325" i="2"/>
  <c r="B372" i="2"/>
  <c r="B310" i="2"/>
  <c r="B406" i="2"/>
  <c r="B354" i="2"/>
  <c r="B287" i="2"/>
  <c r="B195" i="2"/>
  <c r="B143" i="2"/>
  <c r="B394" i="2"/>
  <c r="B347" i="2"/>
  <c r="B309" i="2"/>
  <c r="B252" i="2"/>
  <c r="B164" i="2"/>
  <c r="B385" i="2"/>
  <c r="B343" i="2"/>
  <c r="B334" i="2"/>
  <c r="B315" i="2"/>
  <c r="B258" i="2"/>
  <c r="B180" i="2"/>
  <c r="B374" i="2"/>
  <c r="B324" i="2"/>
  <c r="B198" i="2"/>
  <c r="B153" i="2"/>
  <c r="B383" i="2"/>
  <c r="B359" i="2"/>
  <c r="B267" i="2"/>
  <c r="B211" i="2"/>
  <c r="B118" i="2"/>
  <c r="B85" i="2"/>
  <c r="B289" i="2"/>
  <c r="B278" i="2"/>
  <c r="B266" i="2"/>
  <c r="B222" i="2"/>
  <c r="B188" i="2"/>
  <c r="B178" i="2"/>
  <c r="B166" i="2"/>
  <c r="B151" i="2"/>
  <c r="B128" i="2"/>
  <c r="B113" i="2"/>
  <c r="B99" i="2"/>
  <c r="B399" i="2"/>
  <c r="B361" i="2"/>
  <c r="B352" i="2"/>
  <c r="B338" i="2"/>
  <c r="B306" i="2"/>
  <c r="B297" i="2"/>
  <c r="B284" i="2"/>
  <c r="B270" i="2"/>
  <c r="B255" i="2"/>
  <c r="B240" i="2"/>
  <c r="B231" i="2"/>
  <c r="B218" i="2"/>
  <c r="B199" i="2"/>
  <c r="B174" i="2"/>
  <c r="B157" i="2"/>
  <c r="B144" i="2"/>
  <c r="B127" i="2"/>
  <c r="B112" i="2"/>
  <c r="B98" i="2"/>
  <c r="B82" i="2"/>
  <c r="B67" i="2"/>
  <c r="B397" i="2"/>
  <c r="B382" i="2"/>
  <c r="B363" i="2"/>
  <c r="B344" i="2"/>
  <c r="B332" i="2"/>
  <c r="B321" i="2"/>
  <c r="B279" i="2"/>
  <c r="B246" i="2"/>
  <c r="B223" i="2"/>
  <c r="B210" i="2"/>
  <c r="B185" i="2"/>
  <c r="B172" i="2"/>
  <c r="B163" i="2"/>
  <c r="B152" i="2"/>
  <c r="B135" i="2"/>
  <c r="B100" i="2"/>
  <c r="B84" i="2"/>
  <c r="B87" i="2"/>
  <c r="B68" i="2"/>
  <c r="B349" i="2"/>
  <c r="B404" i="2"/>
  <c r="B369" i="2"/>
  <c r="B328" i="2"/>
  <c r="B133" i="2"/>
  <c r="B378" i="2"/>
  <c r="B340" i="2"/>
  <c r="B331" i="2"/>
  <c r="B303" i="2"/>
  <c r="B295" i="2"/>
  <c r="B140" i="2"/>
  <c r="B367" i="2"/>
  <c r="B290" i="2"/>
  <c r="B380" i="2"/>
  <c r="B342" i="2"/>
  <c r="B320" i="2"/>
  <c r="B247" i="2"/>
  <c r="B130" i="2"/>
  <c r="B115" i="2"/>
  <c r="B97" i="2"/>
  <c r="B81" i="2"/>
  <c r="B285" i="2"/>
  <c r="B276" i="2"/>
  <c r="B264" i="2"/>
  <c r="B250" i="2"/>
  <c r="B209" i="2"/>
  <c r="B197" i="2"/>
  <c r="B186" i="2"/>
  <c r="B175" i="2"/>
  <c r="B147" i="2"/>
  <c r="B124" i="2"/>
  <c r="B109" i="2"/>
  <c r="B95" i="2"/>
  <c r="B395" i="2"/>
  <c r="B375" i="2"/>
  <c r="B358" i="2"/>
  <c r="B348" i="2"/>
  <c r="B336" i="2"/>
  <c r="B316" i="2"/>
  <c r="B294" i="2"/>
  <c r="B282" i="2"/>
  <c r="B263" i="2"/>
  <c r="B253" i="2"/>
  <c r="B238" i="2"/>
  <c r="B227" i="2"/>
  <c r="B212" i="2"/>
  <c r="B196" i="2"/>
  <c r="B154" i="2"/>
  <c r="B141" i="2"/>
  <c r="B123" i="2"/>
  <c r="B108" i="2"/>
  <c r="B94" i="2"/>
  <c r="B78" i="2"/>
  <c r="B407" i="2"/>
  <c r="B393" i="2"/>
  <c r="B379" i="2"/>
  <c r="B341" i="2"/>
  <c r="B329" i="2"/>
  <c r="B304" i="2"/>
  <c r="B273" i="2"/>
  <c r="B242" i="2"/>
  <c r="B221" i="2"/>
  <c r="B207" i="2"/>
  <c r="B194" i="2"/>
  <c r="B392" i="2"/>
  <c r="B233" i="2"/>
  <c r="B401" i="2"/>
  <c r="B322" i="2"/>
  <c r="B217" i="2"/>
  <c r="B364" i="2"/>
  <c r="B274" i="2"/>
  <c r="B173" i="2"/>
  <c r="B377" i="2"/>
  <c r="B317" i="2"/>
  <c r="B243" i="2"/>
  <c r="B111" i="2"/>
  <c r="B77" i="2"/>
  <c r="B245" i="2"/>
  <c r="B193" i="2"/>
  <c r="B145" i="2"/>
  <c r="B105" i="2"/>
  <c r="B388" i="2"/>
  <c r="B356" i="2"/>
  <c r="B333" i="2"/>
  <c r="B301" i="2"/>
  <c r="B277" i="2"/>
  <c r="B249" i="2"/>
  <c r="B224" i="2"/>
  <c r="B192" i="2"/>
  <c r="B169" i="2"/>
  <c r="B137" i="2"/>
  <c r="B104" i="2"/>
  <c r="B74" i="2"/>
  <c r="B390" i="2"/>
  <c r="B350" i="2"/>
  <c r="B302" i="2"/>
  <c r="B271" i="2"/>
  <c r="B251" i="2"/>
  <c r="B216" i="2"/>
  <c r="B191" i="2"/>
  <c r="B176" i="2"/>
  <c r="B162" i="2"/>
  <c r="B146" i="2"/>
  <c r="B121" i="2"/>
  <c r="B96" i="2"/>
  <c r="B76" i="2"/>
  <c r="B75" i="2"/>
  <c r="B326" i="2"/>
  <c r="B156" i="2"/>
  <c r="B355" i="2"/>
  <c r="B269" i="2"/>
  <c r="B237" i="2"/>
  <c r="B230" i="2"/>
  <c r="B136" i="2"/>
  <c r="B262" i="2"/>
  <c r="B70" i="2"/>
  <c r="B296" i="2"/>
  <c r="B126" i="2"/>
  <c r="B93" i="2"/>
  <c r="B228" i="2"/>
  <c r="B206" i="2"/>
  <c r="B184" i="2"/>
  <c r="B158" i="2"/>
  <c r="B120" i="2"/>
  <c r="B91" i="2"/>
  <c r="B368" i="2"/>
  <c r="B313" i="2"/>
  <c r="B291" i="2"/>
  <c r="B259" i="2"/>
  <c r="B235" i="2"/>
  <c r="B205" i="2"/>
  <c r="B181" i="2"/>
  <c r="B150" i="2"/>
  <c r="B119" i="2"/>
  <c r="B90" i="2"/>
  <c r="B403" i="2"/>
  <c r="B373" i="2"/>
  <c r="B318" i="2"/>
  <c r="B286" i="2"/>
  <c r="B236" i="2"/>
  <c r="B203" i="2"/>
  <c r="B183" i="2"/>
  <c r="B155" i="2"/>
  <c r="B129" i="2"/>
  <c r="B110" i="2"/>
  <c r="B88" i="2"/>
  <c r="B83" i="2"/>
  <c r="B308" i="2"/>
  <c r="B149" i="2"/>
  <c r="B351" i="2"/>
  <c r="B254" i="2"/>
  <c r="B389" i="2"/>
  <c r="B299" i="2"/>
  <c r="B396" i="2"/>
  <c r="B201" i="2"/>
  <c r="B387" i="2"/>
  <c r="B293" i="2"/>
  <c r="B122" i="2"/>
  <c r="B89" i="2"/>
  <c r="B280" i="2"/>
  <c r="B225" i="2"/>
  <c r="B202" i="2"/>
  <c r="B182" i="2"/>
  <c r="B117" i="2"/>
  <c r="B405" i="2"/>
  <c r="B365" i="2"/>
  <c r="B339" i="2"/>
  <c r="B307" i="2"/>
  <c r="B288" i="2"/>
  <c r="B257" i="2"/>
  <c r="B234" i="2"/>
  <c r="B177" i="2"/>
  <c r="B116" i="2"/>
  <c r="B86" i="2"/>
  <c r="B400" i="2"/>
  <c r="B371" i="2"/>
  <c r="B168" i="2"/>
  <c r="B305" i="2"/>
  <c r="B170" i="2"/>
  <c r="B353" i="2"/>
  <c r="B244" i="2"/>
  <c r="B131" i="2"/>
  <c r="B370" i="2"/>
  <c r="B311" i="2"/>
  <c r="B260" i="2"/>
  <c r="B200" i="2"/>
  <c r="B167" i="2"/>
  <c r="B125" i="2"/>
  <c r="B80" i="2"/>
  <c r="B204" i="2"/>
  <c r="B241" i="2"/>
  <c r="B138" i="2"/>
  <c r="B327" i="2"/>
  <c r="B220" i="2"/>
  <c r="B101" i="2"/>
  <c r="B346" i="2"/>
  <c r="B248" i="2"/>
  <c r="B187" i="2"/>
  <c r="B159" i="2"/>
  <c r="B114" i="2"/>
  <c r="B69" i="2"/>
  <c r="B398" i="2"/>
  <c r="B319" i="2"/>
  <c r="B160" i="2"/>
  <c r="B107" i="2"/>
  <c r="B215" i="2"/>
  <c r="B102" i="2"/>
  <c r="B298" i="2"/>
  <c r="B189" i="2"/>
  <c r="B71" i="2"/>
  <c r="B335" i="2"/>
  <c r="B281" i="2"/>
  <c r="B229" i="2"/>
  <c r="B179" i="2"/>
  <c r="B148" i="2"/>
  <c r="B106" i="2"/>
  <c r="B79" i="2"/>
  <c r="B312" i="2"/>
  <c r="B261" i="2"/>
  <c r="B362" i="2"/>
  <c r="B73" i="2"/>
  <c r="B190" i="2"/>
  <c r="B384" i="2"/>
  <c r="B275" i="2"/>
  <c r="B165" i="2"/>
  <c r="B386" i="2"/>
  <c r="B323" i="2"/>
  <c r="B268" i="2"/>
  <c r="B213" i="2"/>
  <c r="B171" i="2"/>
  <c r="B139" i="2"/>
  <c r="B92" i="2"/>
  <c r="AC460" i="6"/>
  <c r="AC98" i="6"/>
  <c r="AC203" i="6"/>
  <c r="AC517" i="6"/>
  <c r="AC509" i="6"/>
  <c r="AC183" i="6"/>
  <c r="AC464" i="6"/>
  <c r="AC299" i="6"/>
  <c r="AC60" i="6"/>
  <c r="AC467" i="6"/>
  <c r="AC212" i="6"/>
  <c r="AC321" i="6"/>
  <c r="AC502" i="6"/>
  <c r="AC139" i="6"/>
  <c r="AC429" i="6"/>
  <c r="AC439" i="6"/>
  <c r="AC109" i="6"/>
  <c r="AC24" i="6"/>
  <c r="AC298" i="6"/>
  <c r="AC320" i="6"/>
  <c r="AC157" i="6"/>
  <c r="AC485" i="6"/>
  <c r="AC309" i="6"/>
  <c r="AC520" i="6"/>
  <c r="AC266" i="6"/>
  <c r="AC123" i="6"/>
  <c r="AC301" i="6"/>
  <c r="AC334" i="6"/>
  <c r="AC121" i="6"/>
  <c r="AC40" i="6"/>
  <c r="AC267" i="6"/>
  <c r="AC282" i="6"/>
  <c r="AC72" i="6"/>
  <c r="AC32" i="6"/>
  <c r="AC198" i="6"/>
  <c r="AC483" i="6"/>
  <c r="AC156" i="6"/>
  <c r="AC371" i="6"/>
  <c r="AC368" i="6"/>
  <c r="AC269" i="6"/>
  <c r="AC78" i="6"/>
  <c r="AC125" i="6"/>
  <c r="AC231" i="6"/>
  <c r="AC62" i="6"/>
  <c r="AC49" i="6"/>
  <c r="AC422" i="6"/>
  <c r="AC370" i="6"/>
  <c r="AC132" i="6"/>
  <c r="AC319" i="6"/>
  <c r="AC302" i="6"/>
  <c r="AC285" i="6"/>
  <c r="AC362" i="6"/>
  <c r="AC151" i="6"/>
  <c r="AC453" i="6"/>
  <c r="AC466" i="6"/>
  <c r="AC73" i="6"/>
  <c r="AC8" i="6"/>
  <c r="AC170" i="6"/>
  <c r="AC374" i="6"/>
  <c r="AC41" i="6"/>
  <c r="AC200" i="6"/>
  <c r="AC28" i="6"/>
  <c r="AC254" i="6"/>
  <c r="AC114" i="6"/>
  <c r="AC276" i="6"/>
  <c r="AC76" i="6"/>
  <c r="AC124" i="6"/>
  <c r="AC180" i="6"/>
  <c r="AC318" i="6"/>
  <c r="AC18" i="6"/>
  <c r="AC141" i="6"/>
  <c r="AC58" i="6"/>
  <c r="AC387" i="6"/>
  <c r="AC240" i="6"/>
  <c r="AC4" i="6"/>
  <c r="AC505" i="6"/>
  <c r="AC253" i="6"/>
  <c r="AC70" i="6"/>
  <c r="AC207" i="6"/>
  <c r="AC234" i="6"/>
  <c r="AC514" i="6"/>
  <c r="AC131" i="6"/>
  <c r="AC436" i="6"/>
  <c r="AC108" i="6"/>
  <c r="AC179" i="6"/>
  <c r="AC512" i="6"/>
  <c r="AC510" i="6"/>
  <c r="AC289" i="6"/>
  <c r="AC497" i="6"/>
  <c r="AC26" i="6"/>
  <c r="AC184" i="6"/>
  <c r="AC52" i="6"/>
  <c r="AC288" i="6"/>
  <c r="AC373" i="6"/>
  <c r="AC511" i="6"/>
  <c r="AC84" i="6"/>
  <c r="AC208" i="6"/>
  <c r="AC356" i="6"/>
  <c r="AC397" i="6"/>
  <c r="AC473" i="6"/>
  <c r="AC413" i="6"/>
  <c r="AC224" i="6"/>
  <c r="AC68" i="6"/>
  <c r="AC481" i="6"/>
  <c r="AC328" i="6"/>
  <c r="AC11" i="6"/>
  <c r="AC27" i="6"/>
  <c r="AC43" i="6"/>
  <c r="AC59" i="6"/>
  <c r="AC75" i="6"/>
  <c r="AC91" i="6"/>
  <c r="AC107" i="6"/>
  <c r="AC127" i="6"/>
  <c r="AC147" i="6"/>
  <c r="AC167" i="6"/>
  <c r="AC187" i="6"/>
  <c r="AC211" i="6"/>
  <c r="AC227" i="6"/>
  <c r="AC247" i="6"/>
  <c r="AC263" i="6"/>
  <c r="AC283" i="6"/>
  <c r="AC303" i="6"/>
  <c r="AC323" i="6"/>
  <c r="AC339" i="6"/>
  <c r="AC355" i="6"/>
  <c r="AC375" i="6"/>
  <c r="AC13" i="6"/>
  <c r="AC29" i="6"/>
  <c r="AC65" i="6"/>
  <c r="AC81" i="6"/>
  <c r="AC97" i="6"/>
  <c r="AC113" i="6"/>
  <c r="AC133" i="6"/>
  <c r="AC153" i="6"/>
  <c r="AC169" i="6"/>
  <c r="AC185" i="6"/>
  <c r="AC201" i="6"/>
  <c r="AC217" i="6"/>
  <c r="AC233" i="6"/>
  <c r="AC249" i="6"/>
  <c r="AC265" i="6"/>
  <c r="AC281" i="6"/>
  <c r="AC305" i="6"/>
  <c r="AC337" i="6"/>
  <c r="AC353" i="6"/>
  <c r="AC20" i="6"/>
  <c r="AC50" i="6"/>
  <c r="AC82" i="6"/>
  <c r="AC122" i="6"/>
  <c r="AC146" i="6"/>
  <c r="AC176" i="6"/>
  <c r="AC204" i="6"/>
  <c r="AC232" i="6"/>
  <c r="AC270" i="6"/>
  <c r="AC304" i="6"/>
  <c r="AC350" i="6"/>
  <c r="AC384" i="6"/>
  <c r="AC421" i="6"/>
  <c r="AC148" i="6"/>
  <c r="AC10" i="6"/>
  <c r="AC405" i="6"/>
  <c r="AC158" i="6"/>
  <c r="AC3" i="6"/>
  <c r="AC19" i="6"/>
  <c r="AC35" i="6"/>
  <c r="AC51" i="6"/>
  <c r="AC67" i="6"/>
  <c r="AC83" i="6"/>
  <c r="AC99" i="6"/>
  <c r="AC115" i="6"/>
  <c r="AC135" i="6"/>
  <c r="AC159" i="6"/>
  <c r="AC175" i="6"/>
  <c r="AC195" i="6"/>
  <c r="AC219" i="6"/>
  <c r="AC239" i="6"/>
  <c r="AC255" i="6"/>
  <c r="AC275" i="6"/>
  <c r="AC291" i="6"/>
  <c r="AC311" i="6"/>
  <c r="AC331" i="6"/>
  <c r="AC347" i="6"/>
  <c r="AC363" i="6"/>
  <c r="AC5" i="6"/>
  <c r="AC21" i="6"/>
  <c r="AC37" i="6"/>
  <c r="AC57" i="6"/>
  <c r="AC89" i="6"/>
  <c r="AC105" i="6"/>
  <c r="AC145" i="6"/>
  <c r="AC161" i="6"/>
  <c r="AC177" i="6"/>
  <c r="AC193" i="6"/>
  <c r="AC209" i="6"/>
  <c r="AC225" i="6"/>
  <c r="AC241" i="6"/>
  <c r="AC257" i="6"/>
  <c r="AC273" i="6"/>
  <c r="AC293" i="6"/>
  <c r="AC313" i="6"/>
  <c r="AC329" i="6"/>
  <c r="AC345" i="6"/>
  <c r="AC361" i="6"/>
  <c r="AC36" i="6"/>
  <c r="AC66" i="6"/>
  <c r="AC106" i="6"/>
  <c r="AC134" i="6"/>
  <c r="AC160" i="6"/>
  <c r="AC190" i="6"/>
  <c r="AC218" i="6"/>
  <c r="AC256" i="6"/>
  <c r="AC286" i="6"/>
  <c r="AC326" i="6"/>
  <c r="AC365" i="6"/>
  <c r="AC392" i="6"/>
  <c r="AC408" i="6"/>
  <c r="AC424" i="6"/>
  <c r="AC440" i="6"/>
  <c r="AC456" i="6"/>
  <c r="AC476" i="6"/>
  <c r="AC492" i="6"/>
  <c r="AC508" i="6"/>
  <c r="AC46" i="6"/>
  <c r="AC110" i="6"/>
  <c r="AC142" i="6"/>
  <c r="AC186" i="6"/>
  <c r="AC222" i="6"/>
  <c r="AC252" i="6"/>
  <c r="AC308" i="6"/>
  <c r="AC338" i="6"/>
  <c r="AC372" i="6"/>
  <c r="AC390" i="6"/>
  <c r="AC406" i="6"/>
  <c r="AC438" i="6"/>
  <c r="AC454" i="6"/>
  <c r="AC474" i="6"/>
  <c r="AC490" i="6"/>
  <c r="AC506" i="6"/>
  <c r="AC519" i="6"/>
  <c r="AC477" i="6"/>
  <c r="AC449" i="6"/>
  <c r="AC417" i="6"/>
  <c r="AC340" i="6"/>
  <c r="AC136" i="6"/>
  <c r="AC38" i="6"/>
  <c r="AC7" i="6"/>
  <c r="AC39" i="6"/>
  <c r="AC71" i="6"/>
  <c r="AC103" i="6"/>
  <c r="AC143" i="6"/>
  <c r="AC223" i="6"/>
  <c r="AC259" i="6"/>
  <c r="AC295" i="6"/>
  <c r="AC335" i="6"/>
  <c r="AC367" i="6"/>
  <c r="AC25" i="6"/>
  <c r="AC53" i="6"/>
  <c r="AC77" i="6"/>
  <c r="AC137" i="6"/>
  <c r="AC173" i="6"/>
  <c r="AC205" i="6"/>
  <c r="AC237" i="6"/>
  <c r="AC333" i="6"/>
  <c r="AC12" i="6"/>
  <c r="AC74" i="6"/>
  <c r="AC140" i="6"/>
  <c r="AC264" i="6"/>
  <c r="AC342" i="6"/>
  <c r="AC396" i="6"/>
  <c r="AC416" i="6"/>
  <c r="AC484" i="6"/>
  <c r="AC504" i="6"/>
  <c r="AC54" i="6"/>
  <c r="AC86" i="6"/>
  <c r="AC130" i="6"/>
  <c r="AC172" i="6"/>
  <c r="AC230" i="6"/>
  <c r="AC274" i="6"/>
  <c r="AC330" i="6"/>
  <c r="AC377" i="6"/>
  <c r="AC398" i="6"/>
  <c r="AC418" i="6"/>
  <c r="AC434" i="6"/>
  <c r="AC458" i="6"/>
  <c r="AC482" i="6"/>
  <c r="AC513" i="6"/>
  <c r="AC463" i="6"/>
  <c r="AC425" i="6"/>
  <c r="AC385" i="6"/>
  <c r="AC310" i="6"/>
  <c r="AC258" i="6"/>
  <c r="AC192" i="6"/>
  <c r="AC120" i="6"/>
  <c r="AC44" i="6"/>
  <c r="AC447" i="6"/>
  <c r="AC407" i="6"/>
  <c r="AC369" i="6"/>
  <c r="AC306" i="6"/>
  <c r="AC188" i="6"/>
  <c r="AC100" i="6"/>
  <c r="AC14" i="6"/>
  <c r="AC487" i="6"/>
  <c r="AC459" i="6"/>
  <c r="AC427" i="6"/>
  <c r="AC395" i="6"/>
  <c r="AC352" i="6"/>
  <c r="AC294" i="6"/>
  <c r="AC246" i="6"/>
  <c r="AC80" i="6"/>
  <c r="AC22" i="6"/>
  <c r="AC515" i="6"/>
  <c r="AC445" i="6"/>
  <c r="AC15" i="6"/>
  <c r="AC47" i="6"/>
  <c r="AC79" i="6"/>
  <c r="AC111" i="6"/>
  <c r="AC155" i="6"/>
  <c r="AC191" i="6"/>
  <c r="AC235" i="6"/>
  <c r="AC271" i="6"/>
  <c r="AC307" i="6"/>
  <c r="AC343" i="6"/>
  <c r="AC379" i="6"/>
  <c r="AC33" i="6"/>
  <c r="AC61" i="6"/>
  <c r="AC85" i="6"/>
  <c r="AC117" i="6"/>
  <c r="AC149" i="6"/>
  <c r="AC181" i="6"/>
  <c r="AC213" i="6"/>
  <c r="AC245" i="6"/>
  <c r="AC277" i="6"/>
  <c r="AC317" i="6"/>
  <c r="AC341" i="6"/>
  <c r="AC90" i="6"/>
  <c r="AC152" i="6"/>
  <c r="AC210" i="6"/>
  <c r="AC278" i="6"/>
  <c r="AC358" i="6"/>
  <c r="AC400" i="6"/>
  <c r="AC420" i="6"/>
  <c r="AC444" i="6"/>
  <c r="AC468" i="6"/>
  <c r="AC488" i="6"/>
  <c r="AC516" i="6"/>
  <c r="AC16" i="6"/>
  <c r="AC94" i="6"/>
  <c r="AC138" i="6"/>
  <c r="AC194" i="6"/>
  <c r="AC236" i="6"/>
  <c r="AC296" i="6"/>
  <c r="AC346" i="6"/>
  <c r="AC382" i="6"/>
  <c r="AC402" i="6"/>
  <c r="AC442" i="6"/>
  <c r="AC462" i="6"/>
  <c r="AC486" i="6"/>
  <c r="AC518" i="6"/>
  <c r="AC501" i="6"/>
  <c r="AC457" i="6"/>
  <c r="AC409" i="6"/>
  <c r="AC376" i="6"/>
  <c r="AC300" i="6"/>
  <c r="AC242" i="6"/>
  <c r="AC166" i="6"/>
  <c r="AC104" i="6"/>
  <c r="AC507" i="6"/>
  <c r="AC475" i="6"/>
  <c r="AC431" i="6"/>
  <c r="AC399" i="6"/>
  <c r="AC360" i="6"/>
  <c r="AC280" i="6"/>
  <c r="AC178" i="6"/>
  <c r="AC88" i="6"/>
  <c r="AC2" i="6"/>
  <c r="AC479" i="6"/>
  <c r="AC451" i="6"/>
  <c r="AC419" i="6"/>
  <c r="AC336" i="6"/>
  <c r="AC284" i="6"/>
  <c r="AC220" i="6"/>
  <c r="AC144" i="6"/>
  <c r="AC64" i="6"/>
  <c r="AC489" i="6"/>
  <c r="AC381" i="6"/>
  <c r="AC112" i="6"/>
  <c r="AC31" i="6"/>
  <c r="AC63" i="6"/>
  <c r="AC95" i="6"/>
  <c r="AC171" i="6"/>
  <c r="AC215" i="6"/>
  <c r="AC251" i="6"/>
  <c r="AC287" i="6"/>
  <c r="AC327" i="6"/>
  <c r="AC359" i="6"/>
  <c r="AC17" i="6"/>
  <c r="AC101" i="6"/>
  <c r="AC129" i="6"/>
  <c r="AC165" i="6"/>
  <c r="AC197" i="6"/>
  <c r="AC229" i="6"/>
  <c r="AC261" i="6"/>
  <c r="AC297" i="6"/>
  <c r="AC325" i="6"/>
  <c r="AC357" i="6"/>
  <c r="AC126" i="6"/>
  <c r="AC182" i="6"/>
  <c r="AC248" i="6"/>
  <c r="AC312" i="6"/>
  <c r="AC388" i="6"/>
  <c r="AC412" i="6"/>
  <c r="AC432" i="6"/>
  <c r="AC452" i="6"/>
  <c r="AC480" i="6"/>
  <c r="AC500" i="6"/>
  <c r="AC6" i="6"/>
  <c r="AC118" i="6"/>
  <c r="AC164" i="6"/>
  <c r="AC214" i="6"/>
  <c r="AC260" i="6"/>
  <c r="AC322" i="6"/>
  <c r="AC394" i="6"/>
  <c r="AC414" i="6"/>
  <c r="AC430" i="6"/>
  <c r="AC450" i="6"/>
  <c r="AC478" i="6"/>
  <c r="AC498" i="6"/>
  <c r="AC469" i="6"/>
  <c r="AC433" i="6"/>
  <c r="AC393" i="6"/>
  <c r="AC348" i="6"/>
  <c r="AC268" i="6"/>
  <c r="AC206" i="6"/>
  <c r="AC128" i="6"/>
  <c r="AC491" i="6"/>
  <c r="AC455" i="6"/>
  <c r="AC415" i="6"/>
  <c r="AC383" i="6"/>
  <c r="AC332" i="6"/>
  <c r="AC228" i="6"/>
  <c r="AC116" i="6"/>
  <c r="AC30" i="6"/>
  <c r="AC495" i="6"/>
  <c r="AC465" i="6"/>
  <c r="AC435" i="6"/>
  <c r="AC403" i="6"/>
  <c r="AC366" i="6"/>
  <c r="AC314" i="6"/>
  <c r="AC262" i="6"/>
  <c r="AC96" i="6"/>
  <c r="AC34" i="6"/>
  <c r="AC174" i="6"/>
  <c r="AC23" i="6"/>
  <c r="AC243" i="6"/>
  <c r="AC9" i="6"/>
  <c r="AC349" i="6"/>
  <c r="AC292" i="6"/>
  <c r="AC496" i="6"/>
  <c r="AC102" i="6"/>
  <c r="AC316" i="6"/>
  <c r="AC410" i="6"/>
  <c r="AC470" i="6"/>
  <c r="AC364" i="6"/>
  <c r="AC92" i="6"/>
  <c r="AC461" i="6"/>
  <c r="AC471" i="6"/>
  <c r="AC378" i="6"/>
  <c r="AC55" i="6"/>
  <c r="AC163" i="6"/>
  <c r="AC279" i="6"/>
  <c r="AC45" i="6"/>
  <c r="AC93" i="6"/>
  <c r="AC189" i="6"/>
  <c r="AC168" i="6"/>
  <c r="AC380" i="6"/>
  <c r="AC448" i="6"/>
  <c r="AC150" i="6"/>
  <c r="AC354" i="6"/>
  <c r="AC494" i="6"/>
  <c r="AC493" i="6"/>
  <c r="AC290" i="6"/>
  <c r="AC423" i="6"/>
  <c r="AC162" i="6"/>
  <c r="AC443" i="6"/>
  <c r="AC324" i="6"/>
  <c r="AC250" i="6"/>
  <c r="AC437" i="6"/>
  <c r="AC238" i="6"/>
  <c r="AC87" i="6"/>
  <c r="AC315" i="6"/>
  <c r="AC221" i="6"/>
  <c r="AC42" i="6"/>
  <c r="AC404" i="6"/>
  <c r="AC202" i="6"/>
  <c r="AC426" i="6"/>
  <c r="AC441" i="6"/>
  <c r="AC216" i="6"/>
  <c r="AC499" i="6"/>
  <c r="AC391" i="6"/>
  <c r="AC56" i="6"/>
  <c r="AC411" i="6"/>
  <c r="AC272" i="6"/>
  <c r="AC389" i="6"/>
  <c r="AC119" i="6"/>
  <c r="AC199" i="6"/>
  <c r="AC351" i="6"/>
  <c r="AC69" i="6"/>
  <c r="AC226" i="6"/>
  <c r="AC428" i="6"/>
  <c r="AC472" i="6"/>
  <c r="AC244" i="6"/>
  <c r="AC386" i="6"/>
  <c r="AC446" i="6"/>
  <c r="AC401" i="6"/>
  <c r="AC154" i="6"/>
  <c r="AC344" i="6"/>
  <c r="AC503" i="6"/>
  <c r="AC196" i="6"/>
  <c r="AC48" i="6"/>
  <c r="I7" i="3"/>
  <c r="E16" i="3"/>
  <c r="U16" i="3"/>
  <c r="Q24" i="3"/>
  <c r="K38" i="3"/>
  <c r="T43" i="3"/>
  <c r="I45" i="3"/>
  <c r="L46" i="3"/>
  <c r="P62" i="3"/>
  <c r="T69" i="3"/>
  <c r="S85" i="3"/>
  <c r="G92" i="3"/>
  <c r="G116" i="3"/>
  <c r="Q119" i="3"/>
  <c r="O132" i="3"/>
  <c r="M139" i="3"/>
  <c r="Q146" i="3"/>
  <c r="H178" i="3"/>
  <c r="P16" i="3"/>
  <c r="H24" i="3"/>
  <c r="S34" i="3"/>
  <c r="N39" i="3"/>
  <c r="U44" i="3"/>
  <c r="T45" i="3"/>
  <c r="G62" i="3"/>
  <c r="O71" i="3"/>
  <c r="K88" i="3"/>
  <c r="S106" i="3"/>
  <c r="T116" i="3"/>
  <c r="S133" i="3"/>
  <c r="N146" i="3"/>
  <c r="L178" i="3"/>
  <c r="T182" i="3"/>
  <c r="S208" i="3"/>
  <c r="O224" i="3"/>
  <c r="U232" i="3"/>
  <c r="O256" i="3"/>
  <c r="K270" i="3"/>
  <c r="F308" i="3"/>
  <c r="E333" i="3"/>
  <c r="U333" i="3"/>
  <c r="M348" i="3"/>
  <c r="Q360" i="3"/>
  <c r="S361" i="3"/>
  <c r="F373" i="3"/>
  <c r="F386" i="3"/>
  <c r="I393" i="3"/>
  <c r="I394" i="3"/>
  <c r="G400" i="3"/>
  <c r="L403" i="3"/>
  <c r="N404" i="3"/>
  <c r="Q415" i="3"/>
  <c r="Q428" i="3"/>
  <c r="U12" i="3"/>
  <c r="T16" i="3"/>
  <c r="K31" i="3"/>
  <c r="P37" i="3"/>
  <c r="J43" i="3"/>
  <c r="H45" i="3"/>
  <c r="O53" i="3"/>
  <c r="N69" i="3"/>
  <c r="K75" i="3"/>
  <c r="O92" i="3"/>
  <c r="O133" i="3"/>
  <c r="I178" i="3"/>
  <c r="M7" i="3"/>
  <c r="Q38" i="3"/>
  <c r="K45" i="3"/>
  <c r="S73" i="3"/>
  <c r="Q116" i="3"/>
  <c r="J146" i="3"/>
  <c r="S187" i="3"/>
  <c r="O191" i="3"/>
  <c r="H200" i="3"/>
  <c r="S219" i="3"/>
  <c r="N246" i="3"/>
  <c r="Q263" i="3"/>
  <c r="I293" i="3"/>
  <c r="Q332" i="3"/>
  <c r="S336" i="3"/>
  <c r="P342" i="3"/>
  <c r="K348" i="3"/>
  <c r="O360" i="3"/>
  <c r="I362" i="3"/>
  <c r="K23" i="3"/>
  <c r="O38" i="3"/>
  <c r="S62" i="3"/>
  <c r="F92" i="3"/>
  <c r="P116" i="3"/>
  <c r="P146" i="3"/>
  <c r="O182" i="3"/>
  <c r="S191" i="3"/>
  <c r="G219" i="3"/>
  <c r="M232" i="3"/>
  <c r="T266" i="3"/>
  <c r="E293" i="3"/>
  <c r="M332" i="3"/>
  <c r="O336" i="3"/>
  <c r="T342" i="3"/>
  <c r="D349" i="3"/>
  <c r="L361" i="3"/>
  <c r="L62" i="3"/>
  <c r="N92" i="3"/>
  <c r="S132" i="3"/>
  <c r="E195" i="3"/>
  <c r="E232" i="3"/>
  <c r="U270" i="3"/>
  <c r="E332" i="3"/>
  <c r="L349" i="3"/>
  <c r="G360" i="3"/>
  <c r="K373" i="3"/>
  <c r="T392" i="3"/>
  <c r="T393" i="3"/>
  <c r="I400" i="3"/>
  <c r="G404" i="3"/>
  <c r="G415" i="3"/>
  <c r="K436" i="3"/>
  <c r="T462" i="3"/>
  <c r="K474" i="3"/>
  <c r="L479" i="3"/>
  <c r="O489" i="3"/>
  <c r="G502" i="3"/>
  <c r="F512" i="3"/>
  <c r="H524" i="3"/>
  <c r="N529" i="3"/>
  <c r="S539" i="3"/>
  <c r="N550" i="3"/>
  <c r="G574" i="3"/>
  <c r="K577" i="3"/>
  <c r="I591" i="3"/>
  <c r="H596" i="3"/>
  <c r="K599" i="3"/>
  <c r="D607" i="3"/>
  <c r="F608" i="3"/>
  <c r="E624" i="3"/>
  <c r="L647" i="3"/>
  <c r="O650" i="3"/>
  <c r="K655" i="3"/>
  <c r="S668" i="3"/>
  <c r="S44" i="3"/>
  <c r="H73" i="3"/>
  <c r="G132" i="3"/>
  <c r="G191" i="3"/>
  <c r="M256" i="3"/>
  <c r="S308" i="3"/>
  <c r="U344" i="3"/>
  <c r="E361" i="3"/>
  <c r="K379" i="3"/>
  <c r="N393" i="3"/>
  <c r="K397" i="3"/>
  <c r="F404" i="3"/>
  <c r="T408" i="3"/>
  <c r="O428" i="3"/>
  <c r="G462" i="3"/>
  <c r="S472" i="3"/>
  <c r="J474" i="3"/>
  <c r="F479" i="3"/>
  <c r="J489" i="3"/>
  <c r="P507" i="3"/>
  <c r="G524" i="3"/>
  <c r="K529" i="3"/>
  <c r="J550" i="3"/>
  <c r="P553" i="3"/>
  <c r="G561" i="3"/>
  <c r="S583" i="3"/>
  <c r="H591" i="3"/>
  <c r="G596" i="3"/>
  <c r="I599" i="3"/>
  <c r="H607" i="3"/>
  <c r="D612" i="3"/>
  <c r="O632" i="3"/>
  <c r="J647" i="3"/>
  <c r="E650" i="3"/>
  <c r="O651" i="3"/>
  <c r="O655" i="3"/>
  <c r="Q31" i="3"/>
  <c r="K139" i="3"/>
  <c r="D256" i="3"/>
  <c r="H342" i="3"/>
  <c r="D361" i="3"/>
  <c r="G393" i="3"/>
  <c r="S403" i="3"/>
  <c r="S425" i="3"/>
  <c r="I445" i="3"/>
  <c r="U462" i="3"/>
  <c r="G474" i="3"/>
  <c r="E489" i="3"/>
  <c r="D507" i="3"/>
  <c r="F539" i="3"/>
  <c r="G550" i="3"/>
  <c r="K557" i="3"/>
  <c r="L580" i="3"/>
  <c r="M599" i="3"/>
  <c r="E622" i="3"/>
  <c r="J651" i="3"/>
  <c r="F677" i="3"/>
  <c r="Q684" i="3"/>
  <c r="N690" i="3"/>
  <c r="J692" i="3"/>
  <c r="U697" i="3"/>
  <c r="F719" i="3"/>
  <c r="S733" i="3"/>
  <c r="M753" i="3"/>
  <c r="S759" i="3"/>
  <c r="F769" i="3"/>
  <c r="S784" i="3"/>
  <c r="F794" i="3"/>
  <c r="Q802" i="3"/>
  <c r="K830" i="3"/>
  <c r="F849" i="3"/>
  <c r="E853" i="3"/>
  <c r="U853" i="3"/>
  <c r="M885" i="3"/>
  <c r="H894" i="3"/>
  <c r="T908" i="3"/>
  <c r="H46" i="3"/>
  <c r="J182" i="3"/>
  <c r="D333" i="3"/>
  <c r="I360" i="3"/>
  <c r="G379" i="3"/>
  <c r="P393" i="3"/>
  <c r="O403" i="3"/>
  <c r="T428" i="3"/>
  <c r="D462" i="3"/>
  <c r="N474" i="3"/>
  <c r="L489" i="3"/>
  <c r="T516" i="3"/>
  <c r="U524" i="3"/>
  <c r="O539" i="3"/>
  <c r="N553" i="3"/>
  <c r="U574" i="3"/>
  <c r="Q608" i="3"/>
  <c r="H647" i="3"/>
  <c r="G655" i="3"/>
  <c r="J678" i="3"/>
  <c r="O684" i="3"/>
  <c r="D697" i="3"/>
  <c r="N699" i="3"/>
  <c r="I717" i="3"/>
  <c r="U719" i="3"/>
  <c r="G733" i="3"/>
  <c r="H740" i="3"/>
  <c r="S753" i="3"/>
  <c r="P769" i="3"/>
  <c r="S780" i="3"/>
  <c r="K791" i="3"/>
  <c r="N794" i="3"/>
  <c r="U802" i="3"/>
  <c r="H830" i="3"/>
  <c r="S847" i="3"/>
  <c r="T849" i="3"/>
  <c r="L853" i="3"/>
  <c r="K885" i="3"/>
  <c r="U891" i="3"/>
  <c r="S896" i="3"/>
  <c r="N914" i="3"/>
  <c r="K214" i="3"/>
  <c r="L308" i="3"/>
  <c r="F397" i="3"/>
  <c r="M415" i="3"/>
  <c r="M474" i="3"/>
  <c r="K512" i="3"/>
  <c r="T550" i="3"/>
  <c r="Q574" i="3"/>
  <c r="K597" i="3"/>
  <c r="I650" i="3"/>
  <c r="U686" i="3"/>
  <c r="L697" i="3"/>
  <c r="M721" i="3"/>
  <c r="D740" i="3"/>
  <c r="K769" i="3"/>
  <c r="U791" i="3"/>
  <c r="S812" i="3"/>
  <c r="E832" i="3"/>
  <c r="O853" i="3"/>
  <c r="I891" i="3"/>
  <c r="M919" i="3"/>
  <c r="G38" i="3"/>
  <c r="U116" i="3"/>
  <c r="G195" i="3"/>
  <c r="E348" i="3"/>
  <c r="D378" i="3"/>
  <c r="L428" i="3"/>
  <c r="Q489" i="3"/>
  <c r="K541" i="3"/>
  <c r="K591" i="3"/>
  <c r="M622" i="3"/>
  <c r="T652" i="3"/>
  <c r="N679" i="3"/>
  <c r="E691" i="3"/>
  <c r="Q697" i="3"/>
  <c r="F735" i="3"/>
  <c r="T759" i="3"/>
  <c r="O791" i="3"/>
  <c r="O802" i="3"/>
  <c r="S16" i="3"/>
  <c r="I270" i="3"/>
  <c r="O333" i="3"/>
  <c r="I371" i="3"/>
  <c r="J404" i="3"/>
  <c r="I451" i="3"/>
  <c r="N479" i="3"/>
  <c r="M583" i="3"/>
  <c r="Q622" i="3"/>
  <c r="N655" i="3"/>
  <c r="K690" i="3"/>
  <c r="F700" i="3"/>
  <c r="S719" i="3"/>
  <c r="D733" i="3"/>
  <c r="M761" i="3"/>
  <c r="K784" i="3"/>
  <c r="H802" i="3"/>
  <c r="N832" i="3"/>
  <c r="N853" i="3"/>
  <c r="D894" i="3"/>
  <c r="G914" i="3"/>
  <c r="O507" i="3"/>
  <c r="F607" i="3"/>
  <c r="L692" i="3"/>
  <c r="K814" i="3"/>
  <c r="G849" i="3"/>
  <c r="M178" i="3"/>
  <c r="Q524" i="3"/>
  <c r="U569" i="3"/>
  <c r="K684" i="3"/>
  <c r="H849" i="3"/>
  <c r="I909" i="3"/>
  <c r="L219" i="3"/>
  <c r="P489" i="3"/>
  <c r="K651" i="3"/>
  <c r="P700" i="3"/>
  <c r="M852" i="3"/>
  <c r="H908" i="3"/>
  <c r="Q597" i="3"/>
  <c r="N33" i="3"/>
  <c r="T574" i="3"/>
  <c r="U784" i="3"/>
  <c r="H675" i="3"/>
  <c r="N7" i="3"/>
  <c r="I16" i="3"/>
  <c r="N21" i="3"/>
  <c r="I31" i="3"/>
  <c r="E37" i="3"/>
  <c r="S38" i="3"/>
  <c r="I44" i="3"/>
  <c r="M45" i="3"/>
  <c r="S47" i="3"/>
  <c r="K73" i="3"/>
  <c r="E88" i="3"/>
  <c r="L92" i="3"/>
  <c r="K116" i="3"/>
  <c r="J122" i="3"/>
  <c r="T132" i="3"/>
  <c r="E146" i="3"/>
  <c r="U146" i="3"/>
  <c r="O178" i="3"/>
  <c r="J7" i="3"/>
  <c r="E12" i="3"/>
  <c r="F21" i="3"/>
  <c r="S24" i="3"/>
  <c r="I37" i="3"/>
  <c r="L43" i="3"/>
  <c r="P46" i="3"/>
  <c r="Q62" i="3"/>
  <c r="G73" i="3"/>
  <c r="U88" i="3"/>
  <c r="D116" i="3"/>
  <c r="K132" i="3"/>
  <c r="E139" i="3"/>
  <c r="S146" i="3"/>
  <c r="T178" i="3"/>
  <c r="E191" i="3"/>
  <c r="U191" i="3"/>
  <c r="F214" i="3"/>
  <c r="Q226" i="3"/>
  <c r="N237" i="3"/>
  <c r="O261" i="3"/>
  <c r="S270" i="3"/>
  <c r="K308" i="3"/>
  <c r="I333" i="3"/>
  <c r="F342" i="3"/>
  <c r="I344" i="3"/>
  <c r="G349" i="3"/>
  <c r="F351" i="3"/>
  <c r="G361" i="3"/>
  <c r="E362" i="3"/>
  <c r="H378" i="3"/>
  <c r="Q386" i="3"/>
  <c r="M393" i="3"/>
  <c r="N394" i="3"/>
  <c r="T400" i="3"/>
  <c r="P403" i="3"/>
  <c r="S404" i="3"/>
  <c r="S423" i="3"/>
  <c r="O433" i="3"/>
  <c r="O21" i="3"/>
  <c r="G34" i="3"/>
  <c r="I38" i="3"/>
  <c r="S43" i="3"/>
  <c r="N45" i="3"/>
  <c r="E62" i="3"/>
  <c r="J71" i="3"/>
  <c r="H88" i="3"/>
  <c r="L106" i="3"/>
  <c r="H132" i="3"/>
  <c r="P139" i="3"/>
  <c r="H153" i="3"/>
  <c r="S178" i="3"/>
  <c r="M12" i="3"/>
  <c r="E31" i="3"/>
  <c r="S39" i="3"/>
  <c r="U62" i="3"/>
  <c r="M88" i="3"/>
  <c r="N132" i="3"/>
  <c r="T146" i="3"/>
  <c r="S188" i="3"/>
  <c r="T191" i="3"/>
  <c r="N226" i="3"/>
  <c r="L256" i="3"/>
  <c r="G266" i="3"/>
  <c r="S293" i="3"/>
  <c r="H333" i="3"/>
  <c r="N340" i="3"/>
  <c r="U342" i="3"/>
  <c r="H349" i="3"/>
  <c r="H361" i="3"/>
  <c r="K7" i="3"/>
  <c r="T24" i="3"/>
  <c r="T46" i="3"/>
  <c r="T92" i="3"/>
  <c r="L132" i="3"/>
  <c r="N187" i="3"/>
  <c r="I195" i="3"/>
  <c r="Q219" i="3"/>
  <c r="I256" i="3"/>
  <c r="E270" i="3"/>
  <c r="Q293" i="3"/>
  <c r="G333" i="3"/>
  <c r="D342" i="3"/>
  <c r="J345" i="3"/>
  <c r="O349" i="3"/>
  <c r="Q361" i="3"/>
  <c r="L24" i="3"/>
  <c r="K69" i="3"/>
  <c r="L98" i="3"/>
  <c r="O146" i="3"/>
  <c r="T219" i="3"/>
  <c r="Q256" i="3"/>
  <c r="I281" i="3"/>
  <c r="K333" i="3"/>
  <c r="S351" i="3"/>
  <c r="I361" i="3"/>
  <c r="L378" i="3"/>
  <c r="D393" i="3"/>
  <c r="J394" i="3"/>
  <c r="G403" i="3"/>
  <c r="O404" i="3"/>
  <c r="S415" i="3"/>
  <c r="N451" i="3"/>
  <c r="L472" i="3"/>
  <c r="Q474" i="3"/>
  <c r="S489" i="3"/>
  <c r="J507" i="3"/>
  <c r="K513" i="3"/>
  <c r="L524" i="3"/>
  <c r="Q538" i="3"/>
  <c r="H545" i="3"/>
  <c r="M552" i="3"/>
  <c r="I557" i="3"/>
  <c r="K574" i="3"/>
  <c r="K583" i="3"/>
  <c r="M591" i="3"/>
  <c r="O596" i="3"/>
  <c r="U599" i="3"/>
  <c r="J607" i="3"/>
  <c r="L612" i="3"/>
  <c r="I642" i="3"/>
  <c r="S647" i="3"/>
  <c r="I651" i="3"/>
  <c r="P655" i="3"/>
  <c r="F45" i="3"/>
  <c r="K146" i="3"/>
  <c r="M270" i="3"/>
  <c r="J333" i="3"/>
  <c r="D345" i="3"/>
  <c r="P361" i="3"/>
  <c r="S386" i="3"/>
  <c r="S393" i="3"/>
  <c r="F403" i="3"/>
  <c r="M404" i="3"/>
  <c r="E415" i="3"/>
  <c r="S433" i="3"/>
  <c r="M462" i="3"/>
  <c r="E473" i="3"/>
  <c r="O474" i="3"/>
  <c r="K479" i="3"/>
  <c r="N489" i="3"/>
  <c r="Q502" i="3"/>
  <c r="Q512" i="3"/>
  <c r="K524" i="3"/>
  <c r="L538" i="3"/>
  <c r="G545" i="3"/>
  <c r="K552" i="3"/>
  <c r="F557" i="3"/>
  <c r="F574" i="3"/>
  <c r="J577" i="3"/>
  <c r="O589" i="3"/>
  <c r="L591" i="3"/>
  <c r="N596" i="3"/>
  <c r="S599" i="3"/>
  <c r="N607" i="3"/>
  <c r="I622" i="3"/>
  <c r="P638" i="3"/>
  <c r="M650" i="3"/>
  <c r="U653" i="3"/>
  <c r="T655" i="3"/>
  <c r="P12" i="3"/>
  <c r="P88" i="3"/>
  <c r="F191" i="3"/>
  <c r="I263" i="3"/>
  <c r="S353" i="3"/>
  <c r="N362" i="3"/>
  <c r="Q404" i="3"/>
  <c r="D428" i="3"/>
  <c r="S449" i="3"/>
  <c r="O467" i="3"/>
  <c r="M489" i="3"/>
  <c r="F524" i="3"/>
  <c r="P539" i="3"/>
  <c r="U552" i="3"/>
  <c r="H574" i="3"/>
  <c r="E583" i="3"/>
  <c r="D596" i="3"/>
  <c r="L607" i="3"/>
  <c r="N647" i="3"/>
  <c r="H655" i="3"/>
  <c r="H679" i="3"/>
  <c r="T685" i="3"/>
  <c r="S690" i="3"/>
  <c r="E697" i="3"/>
  <c r="Q699" i="3"/>
  <c r="K719" i="3"/>
  <c r="O722" i="3"/>
  <c r="N735" i="3"/>
  <c r="T753" i="3"/>
  <c r="T765" i="3"/>
  <c r="G780" i="3"/>
  <c r="G791" i="3"/>
  <c r="P794" i="3"/>
  <c r="N812" i="3"/>
  <c r="U830" i="3"/>
  <c r="K849" i="3"/>
  <c r="I853" i="3"/>
  <c r="U862" i="3"/>
  <c r="G891" i="3"/>
  <c r="O894" i="3"/>
  <c r="F132" i="3"/>
  <c r="N195" i="3"/>
  <c r="G342" i="3"/>
  <c r="U361" i="3"/>
  <c r="K386" i="3"/>
  <c r="K394" i="3"/>
  <c r="K404" i="3"/>
  <c r="G433" i="3"/>
  <c r="Q462" i="3"/>
  <c r="H479" i="3"/>
  <c r="T489" i="3"/>
  <c r="G520" i="3"/>
  <c r="E529" i="3"/>
  <c r="J545" i="3"/>
  <c r="J557" i="3"/>
  <c r="E577" i="3"/>
  <c r="S597" i="3"/>
  <c r="H649" i="3"/>
  <c r="G679" i="3"/>
  <c r="N685" i="3"/>
  <c r="J691" i="3"/>
  <c r="I697" i="3"/>
  <c r="J700" i="3"/>
  <c r="E719" i="3"/>
  <c r="F721" i="3"/>
  <c r="L733" i="3"/>
  <c r="Q741" i="3"/>
  <c r="N759" i="3"/>
  <c r="N775" i="3"/>
  <c r="E784" i="3"/>
  <c r="Q791" i="3"/>
  <c r="E802" i="3"/>
  <c r="I812" i="3"/>
  <c r="S830" i="3"/>
  <c r="D849" i="3"/>
  <c r="S852" i="3"/>
  <c r="P853" i="3"/>
  <c r="S872" i="3"/>
  <c r="E891" i="3"/>
  <c r="G894" i="3"/>
  <c r="D908" i="3"/>
  <c r="P919" i="3"/>
  <c r="L69" i="3"/>
  <c r="D219" i="3"/>
  <c r="P333" i="3"/>
  <c r="M400" i="3"/>
  <c r="Q451" i="3"/>
  <c r="O479" i="3"/>
  <c r="J524" i="3"/>
  <c r="G552" i="3"/>
  <c r="Q583" i="3"/>
  <c r="F684" i="3"/>
  <c r="D690" i="3"/>
  <c r="F699" i="3"/>
  <c r="E733" i="3"/>
  <c r="O753" i="3"/>
  <c r="H780" i="3"/>
  <c r="K794" i="3"/>
  <c r="D813" i="3"/>
  <c r="S832" i="3"/>
  <c r="M862" i="3"/>
  <c r="T891" i="3"/>
  <c r="O43" i="3"/>
  <c r="U133" i="3"/>
  <c r="S342" i="3"/>
  <c r="J361" i="3"/>
  <c r="F394" i="3"/>
  <c r="Q436" i="3"/>
  <c r="O502" i="3"/>
  <c r="F545" i="3"/>
  <c r="Q602" i="3"/>
  <c r="M642" i="3"/>
  <c r="G653" i="3"/>
  <c r="N684" i="3"/>
  <c r="O692" i="3"/>
  <c r="U699" i="3"/>
  <c r="J722" i="3"/>
  <c r="P740" i="3"/>
  <c r="G765" i="3"/>
  <c r="T794" i="3"/>
  <c r="L813" i="3"/>
  <c r="G21" i="3"/>
  <c r="S281" i="3"/>
  <c r="N361" i="3"/>
  <c r="O378" i="3"/>
  <c r="Q408" i="3"/>
  <c r="L462" i="3"/>
  <c r="H489" i="3"/>
  <c r="E538" i="3"/>
  <c r="T553" i="3"/>
  <c r="K624" i="3"/>
  <c r="T679" i="3"/>
  <c r="F691" i="3"/>
  <c r="K721" i="3"/>
  <c r="O733" i="3"/>
  <c r="N765" i="3"/>
  <c r="I791" i="3"/>
  <c r="S802" i="3"/>
  <c r="L849" i="3"/>
  <c r="H862" i="3"/>
  <c r="S894" i="3"/>
  <c r="K919" i="3"/>
  <c r="L191" i="3"/>
  <c r="Q543" i="3"/>
  <c r="G647" i="3"/>
  <c r="Q753" i="3"/>
  <c r="K853" i="3"/>
  <c r="K924" i="3"/>
  <c r="E7" i="3"/>
  <c r="E394" i="3"/>
  <c r="J553" i="3"/>
  <c r="D574" i="3"/>
  <c r="I733" i="3"/>
  <c r="S924" i="3"/>
  <c r="S224" i="3"/>
  <c r="N512" i="3"/>
  <c r="F690" i="3"/>
  <c r="K759" i="3"/>
  <c r="E830" i="3"/>
  <c r="J853" i="3"/>
  <c r="P494" i="3"/>
  <c r="Q599" i="3"/>
  <c r="S577" i="3"/>
  <c r="N791" i="3"/>
  <c r="K677" i="3"/>
  <c r="S7" i="3"/>
  <c r="M16" i="3"/>
  <c r="O23" i="3"/>
  <c r="S31" i="3"/>
  <c r="M37" i="3"/>
  <c r="G43" i="3"/>
  <c r="P44" i="3"/>
  <c r="G53" i="3"/>
  <c r="J69" i="3"/>
  <c r="L88" i="3"/>
  <c r="O116" i="3"/>
  <c r="J133" i="3"/>
  <c r="I146" i="3"/>
  <c r="N153" i="3"/>
  <c r="G182" i="3"/>
  <c r="F16" i="3"/>
  <c r="S21" i="3"/>
  <c r="M31" i="3"/>
  <c r="S37" i="3"/>
  <c r="J45" i="3"/>
  <c r="S53" i="3"/>
  <c r="H69" i="3"/>
  <c r="P73" i="3"/>
  <c r="J92" i="3"/>
  <c r="I116" i="3"/>
  <c r="S139" i="3"/>
  <c r="K153" i="3"/>
  <c r="F182" i="3"/>
  <c r="I191" i="3"/>
  <c r="J195" i="3"/>
  <c r="H219" i="3"/>
  <c r="M231" i="3"/>
  <c r="H246" i="3"/>
  <c r="N263" i="3"/>
  <c r="G293" i="3"/>
  <c r="P308" i="3"/>
  <c r="M333" i="3"/>
  <c r="J342" i="3"/>
  <c r="H345" i="3"/>
  <c r="N349" i="3"/>
  <c r="K361" i="3"/>
  <c r="M362" i="3"/>
  <c r="Q378" i="3"/>
  <c r="G392" i="3"/>
  <c r="Q393" i="3"/>
  <c r="S394" i="3"/>
  <c r="D403" i="3"/>
  <c r="T403" i="3"/>
  <c r="M408" i="3"/>
  <c r="H425" i="3"/>
  <c r="G7" i="3"/>
  <c r="J16" i="3"/>
  <c r="G24" i="3"/>
  <c r="O34" i="3"/>
  <c r="U38" i="3"/>
  <c r="K44" i="3"/>
  <c r="S45" i="3"/>
  <c r="M62" i="3"/>
  <c r="E73" i="3"/>
  <c r="H116" i="3"/>
  <c r="P132" i="3"/>
  <c r="G146" i="3"/>
  <c r="S153" i="3"/>
  <c r="D182" i="3"/>
  <c r="N16" i="3"/>
  <c r="N34" i="3"/>
  <c r="F69" i="3"/>
  <c r="K92" i="3"/>
  <c r="N133" i="3"/>
  <c r="G178" i="3"/>
  <c r="M195" i="3"/>
  <c r="G208" i="3"/>
  <c r="T256" i="3"/>
  <c r="G270" i="3"/>
  <c r="J308" i="3"/>
  <c r="N333" i="3"/>
  <c r="E342" i="3"/>
  <c r="M344" i="3"/>
  <c r="M361" i="3"/>
  <c r="L16" i="3"/>
  <c r="L34" i="3"/>
  <c r="E44" i="3"/>
  <c r="H47" i="3"/>
  <c r="L73" i="3"/>
  <c r="K106" i="3"/>
  <c r="M133" i="3"/>
  <c r="U154" i="3"/>
  <c r="H191" i="3"/>
  <c r="S195" i="3"/>
  <c r="K226" i="3"/>
  <c r="S256" i="3"/>
  <c r="O270" i="3"/>
  <c r="H308" i="3"/>
  <c r="L333" i="3"/>
  <c r="I342" i="3"/>
  <c r="I348" i="3"/>
  <c r="M360" i="3"/>
  <c r="G362" i="3"/>
  <c r="U73" i="3"/>
  <c r="E106" i="3"/>
  <c r="U182" i="3"/>
  <c r="G224" i="3"/>
  <c r="S261" i="3"/>
  <c r="G308" i="3"/>
  <c r="M342" i="3"/>
  <c r="L352" i="3"/>
  <c r="T361" i="3"/>
  <c r="O379" i="3"/>
  <c r="J393" i="3"/>
  <c r="Q394" i="3"/>
  <c r="M403" i="3"/>
  <c r="S405" i="3"/>
  <c r="H428" i="3"/>
  <c r="H462" i="3"/>
  <c r="I473" i="3"/>
  <c r="M477" i="3"/>
  <c r="G489" i="3"/>
  <c r="K494" i="3"/>
  <c r="S507" i="3"/>
  <c r="U520" i="3"/>
  <c r="P524" i="3"/>
  <c r="H539" i="3"/>
  <c r="N545" i="3"/>
  <c r="G553" i="3"/>
  <c r="O557" i="3"/>
  <c r="O574" i="3"/>
  <c r="U583" i="3"/>
  <c r="Q591" i="3"/>
  <c r="E597" i="3"/>
  <c r="F602" i="3"/>
  <c r="O607" i="3"/>
  <c r="K622" i="3"/>
  <c r="S642" i="3"/>
  <c r="L649" i="3"/>
  <c r="Q651" i="3"/>
  <c r="U661" i="3"/>
  <c r="H16" i="3"/>
  <c r="S46" i="3"/>
  <c r="I119" i="3"/>
  <c r="S182" i="3"/>
  <c r="O195" i="3"/>
  <c r="U293" i="3"/>
  <c r="T333" i="3"/>
  <c r="S348" i="3"/>
  <c r="O362" i="3"/>
  <c r="Q392" i="3"/>
  <c r="G394" i="3"/>
  <c r="K403" i="3"/>
  <c r="U404" i="3"/>
  <c r="O415" i="3"/>
  <c r="F436" i="3"/>
  <c r="S473" i="3"/>
  <c r="U474" i="3"/>
  <c r="P479" i="3"/>
  <c r="N503" i="3"/>
  <c r="I513" i="3"/>
  <c r="O524" i="3"/>
  <c r="G539" i="3"/>
  <c r="L545" i="3"/>
  <c r="F553" i="3"/>
  <c r="N557" i="3"/>
  <c r="J574" i="3"/>
  <c r="U577" i="3"/>
  <c r="K590" i="3"/>
  <c r="P591" i="3"/>
  <c r="T596" i="3"/>
  <c r="U602" i="3"/>
  <c r="S607" i="3"/>
  <c r="S622" i="3"/>
  <c r="E642" i="3"/>
  <c r="K649" i="3"/>
  <c r="U650" i="3"/>
  <c r="D655" i="3"/>
  <c r="J661" i="3"/>
  <c r="G16" i="3"/>
  <c r="S92" i="3"/>
  <c r="I232" i="3"/>
  <c r="I266" i="3"/>
  <c r="K355" i="3"/>
  <c r="N373" i="3"/>
  <c r="M394" i="3"/>
  <c r="I408" i="3"/>
  <c r="K433" i="3"/>
  <c r="F451" i="3"/>
  <c r="F472" i="3"/>
  <c r="J479" i="3"/>
  <c r="U489" i="3"/>
  <c r="N524" i="3"/>
  <c r="K545" i="3"/>
  <c r="D553" i="3"/>
  <c r="P574" i="3"/>
  <c r="G591" i="3"/>
  <c r="S596" i="3"/>
  <c r="S612" i="3"/>
  <c r="P649" i="3"/>
  <c r="S655" i="3"/>
  <c r="K686" i="3"/>
  <c r="K691" i="3"/>
  <c r="K697" i="3"/>
  <c r="K700" i="3"/>
  <c r="Q719" i="3"/>
  <c r="H733" i="3"/>
  <c r="K740" i="3"/>
  <c r="J755" i="3"/>
  <c r="H766" i="3"/>
  <c r="N780" i="3"/>
  <c r="M791" i="3"/>
  <c r="G802" i="3"/>
  <c r="J813" i="3"/>
  <c r="J832" i="3"/>
  <c r="P849" i="3"/>
  <c r="M853" i="3"/>
  <c r="G868" i="3"/>
  <c r="L891" i="3"/>
  <c r="G908" i="3"/>
  <c r="E919" i="3"/>
  <c r="P153" i="3"/>
  <c r="N308" i="3"/>
  <c r="Q348" i="3"/>
  <c r="J362" i="3"/>
  <c r="M392" i="3"/>
  <c r="Q400" i="3"/>
  <c r="U415" i="3"/>
  <c r="S451" i="3"/>
  <c r="S479" i="3"/>
  <c r="F494" i="3"/>
  <c r="E524" i="3"/>
  <c r="S538" i="3"/>
  <c r="T545" i="3"/>
  <c r="E574" i="3"/>
  <c r="F591" i="3"/>
  <c r="E599" i="3"/>
  <c r="Q624" i="3"/>
  <c r="Q650" i="3"/>
  <c r="P675" i="3"/>
  <c r="O679" i="3"/>
  <c r="G690" i="3"/>
  <c r="S691" i="3"/>
  <c r="O697" i="3"/>
  <c r="S700" i="3"/>
  <c r="J719" i="3"/>
  <c r="Q721" i="3"/>
  <c r="Q733" i="3"/>
  <c r="D753" i="3"/>
  <c r="F780" i="3"/>
  <c r="P784" i="3"/>
  <c r="N793" i="3"/>
  <c r="K802" i="3"/>
  <c r="H813" i="3"/>
  <c r="I832" i="3"/>
  <c r="J849" i="3"/>
  <c r="D853" i="3"/>
  <c r="T853" i="3"/>
  <c r="D875" i="3"/>
  <c r="K891" i="3"/>
  <c r="N894" i="3"/>
  <c r="L908" i="3"/>
  <c r="H182" i="3"/>
  <c r="S263" i="3"/>
  <c r="L393" i="3"/>
  <c r="J403" i="3"/>
  <c r="P462" i="3"/>
  <c r="I489" i="3"/>
  <c r="K539" i="3"/>
  <c r="H553" i="3"/>
  <c r="S591" i="3"/>
  <c r="K608" i="3"/>
  <c r="U684" i="3"/>
  <c r="O690" i="3"/>
  <c r="N700" i="3"/>
  <c r="P733" i="3"/>
  <c r="J759" i="3"/>
  <c r="M784" i="3"/>
  <c r="I802" i="3"/>
  <c r="S813" i="3"/>
  <c r="N849" i="3"/>
  <c r="K868" i="3"/>
  <c r="J894" i="3"/>
  <c r="O44" i="3"/>
  <c r="F153" i="3"/>
  <c r="S344" i="3"/>
  <c r="Q373" i="3"/>
  <c r="U403" i="3"/>
  <c r="U477" i="3"/>
  <c r="S553" i="3"/>
  <c r="T603" i="3"/>
  <c r="O647" i="3"/>
  <c r="L655" i="3"/>
  <c r="J690" i="3"/>
  <c r="I696" i="3"/>
  <c r="D700" i="3"/>
  <c r="K733" i="3"/>
  <c r="I741" i="3"/>
  <c r="P780" i="3"/>
  <c r="M799" i="3"/>
  <c r="M830" i="3"/>
  <c r="S232" i="3"/>
  <c r="J284" i="3"/>
  <c r="U362" i="3"/>
  <c r="K393" i="3"/>
  <c r="K415" i="3"/>
  <c r="H472" i="3"/>
  <c r="I524" i="3"/>
  <c r="J539" i="3"/>
  <c r="E557" i="3"/>
  <c r="J596" i="3"/>
  <c r="T647" i="3"/>
  <c r="E684" i="3"/>
  <c r="H697" i="3"/>
  <c r="J715" i="3"/>
  <c r="T722" i="3"/>
  <c r="Q735" i="3"/>
  <c r="K766" i="3"/>
  <c r="S791" i="3"/>
  <c r="N813" i="3"/>
  <c r="P852" i="3"/>
  <c r="H891" i="3"/>
  <c r="J908" i="3"/>
  <c r="N214" i="3"/>
  <c r="D545" i="3"/>
  <c r="P690" i="3"/>
  <c r="M802" i="3"/>
  <c r="U832" i="3"/>
  <c r="O891" i="3"/>
  <c r="H43" i="3"/>
  <c r="S474" i="3"/>
  <c r="S557" i="3"/>
  <c r="K642" i="3"/>
  <c r="O740" i="3"/>
  <c r="O875" i="3"/>
  <c r="U139" i="3"/>
  <c r="F226" i="3"/>
  <c r="O513" i="3"/>
  <c r="M697" i="3"/>
  <c r="N769" i="3"/>
  <c r="G832" i="3"/>
  <c r="M891" i="3"/>
  <c r="K502" i="3"/>
  <c r="N602" i="3"/>
  <c r="U37" i="3"/>
  <c r="T733" i="3"/>
  <c r="U885" i="3"/>
  <c r="S853" i="3"/>
  <c r="K12" i="3"/>
  <c r="I24" i="3"/>
  <c r="J34" i="3"/>
  <c r="T37" i="3"/>
  <c r="N43" i="3"/>
  <c r="E45" i="3"/>
  <c r="U45" i="3"/>
  <c r="H62" i="3"/>
  <c r="O69" i="3"/>
  <c r="O75" i="3"/>
  <c r="S88" i="3"/>
  <c r="P106" i="3"/>
  <c r="S116" i="3"/>
  <c r="J132" i="3"/>
  <c r="M146" i="3"/>
  <c r="M154" i="3"/>
  <c r="L182" i="3"/>
  <c r="S8" i="3"/>
  <c r="K16" i="3"/>
  <c r="G23" i="3"/>
  <c r="H34" i="3"/>
  <c r="M38" i="3"/>
  <c r="M44" i="3"/>
  <c r="O45" i="3"/>
  <c r="N57" i="3"/>
  <c r="P69" i="3"/>
  <c r="S75" i="3"/>
  <c r="P92" i="3"/>
  <c r="N116" i="3"/>
  <c r="I133" i="3"/>
  <c r="H146" i="3"/>
  <c r="S154" i="3"/>
  <c r="N182" i="3"/>
  <c r="M191" i="3"/>
  <c r="O219" i="3"/>
  <c r="K232" i="3"/>
  <c r="H256" i="3"/>
  <c r="Q266" i="3"/>
  <c r="O293" i="3"/>
  <c r="K332" i="3"/>
  <c r="Q333" i="3"/>
  <c r="N342" i="3"/>
  <c r="P345" i="3"/>
  <c r="T349" i="3"/>
  <c r="H360" i="3"/>
  <c r="O361" i="3"/>
  <c r="S362" i="3"/>
  <c r="S379" i="3"/>
  <c r="E393" i="3"/>
  <c r="U393" i="3"/>
  <c r="P397" i="3"/>
  <c r="H403" i="3"/>
  <c r="I404" i="3"/>
  <c r="I415" i="3"/>
  <c r="I428" i="3"/>
  <c r="O7" i="3"/>
  <c r="O16" i="3"/>
  <c r="O24" i="3"/>
  <c r="H37" i="3"/>
  <c r="I39" i="3"/>
  <c r="T44" i="3"/>
  <c r="K46" i="3"/>
  <c r="G69" i="3"/>
  <c r="M73" i="3"/>
  <c r="H92" i="3"/>
  <c r="M116" i="3"/>
  <c r="G133" i="3"/>
  <c r="L146" i="3"/>
  <c r="H154" i="3"/>
  <c r="K182" i="3"/>
  <c r="S23" i="3"/>
  <c r="O37" i="3"/>
  <c r="H44" i="3"/>
  <c r="S69" i="3"/>
  <c r="F116" i="3"/>
  <c r="H139" i="3"/>
  <c r="P182" i="3"/>
  <c r="J191" i="3"/>
  <c r="U195" i="3"/>
  <c r="I219" i="3"/>
  <c r="Q232" i="3"/>
  <c r="G261" i="3"/>
  <c r="Q270" i="3"/>
  <c r="S333" i="3"/>
  <c r="K342" i="3"/>
  <c r="K345" i="3"/>
  <c r="P351" i="3"/>
  <c r="K21" i="3"/>
  <c r="K37" i="3"/>
  <c r="G45" i="3"/>
  <c r="K53" i="3"/>
  <c r="G88" i="3"/>
  <c r="E116" i="3"/>
  <c r="F146" i="3"/>
  <c r="N191" i="3"/>
  <c r="Q214" i="3"/>
  <c r="G231" i="3"/>
  <c r="K263" i="3"/>
  <c r="T284" i="3"/>
  <c r="O308" i="3"/>
  <c r="O342" i="3"/>
  <c r="U348" i="3"/>
  <c r="F361" i="3"/>
  <c r="U7" i="3"/>
  <c r="L45" i="3"/>
  <c r="G75" i="3"/>
  <c r="J116" i="3"/>
  <c r="K191" i="3"/>
  <c r="T231" i="3"/>
  <c r="F263" i="3"/>
  <c r="T308" i="3"/>
  <c r="O345" i="3"/>
  <c r="I353" i="3"/>
  <c r="I386" i="3"/>
  <c r="O393" i="3"/>
  <c r="N397" i="3"/>
  <c r="G408" i="3"/>
  <c r="S428" i="3"/>
  <c r="N462" i="3"/>
  <c r="F474" i="3"/>
  <c r="G479" i="3"/>
  <c r="K489" i="3"/>
  <c r="S494" i="3"/>
  <c r="O510" i="3"/>
  <c r="D524" i="3"/>
  <c r="T524" i="3"/>
  <c r="N539" i="3"/>
  <c r="S545" i="3"/>
  <c r="L553" i="3"/>
  <c r="S574" i="3"/>
  <c r="E591" i="3"/>
  <c r="U591" i="3"/>
  <c r="P597" i="3"/>
  <c r="T607" i="3"/>
  <c r="U622" i="3"/>
  <c r="D647" i="3"/>
  <c r="G650" i="3"/>
  <c r="F655" i="3"/>
  <c r="J662" i="3"/>
  <c r="T34" i="3"/>
  <c r="K62" i="3"/>
  <c r="O122" i="3"/>
  <c r="H187" i="3"/>
  <c r="M219" i="3"/>
  <c r="D308" i="3"/>
  <c r="L342" i="3"/>
  <c r="J349" i="3"/>
  <c r="I378" i="3"/>
  <c r="H393" i="3"/>
  <c r="O394" i="3"/>
  <c r="Q403" i="3"/>
  <c r="H405" i="3"/>
  <c r="G428" i="3"/>
  <c r="K451" i="3"/>
  <c r="K472" i="3"/>
  <c r="E474" i="3"/>
  <c r="E477" i="3"/>
  <c r="F489" i="3"/>
  <c r="H494" i="3"/>
  <c r="H507" i="3"/>
  <c r="Q520" i="3"/>
  <c r="S524" i="3"/>
  <c r="L539" i="3"/>
  <c r="K553" i="3"/>
  <c r="U557" i="3"/>
  <c r="N574" i="3"/>
  <c r="I583" i="3"/>
  <c r="D591" i="3"/>
  <c r="T591" i="3"/>
  <c r="L597" i="3"/>
  <c r="G603" i="3"/>
  <c r="U608" i="3"/>
  <c r="S624" i="3"/>
  <c r="Q642" i="3"/>
  <c r="S649" i="3"/>
  <c r="E651" i="3"/>
  <c r="J655" i="3"/>
  <c r="I668" i="3"/>
  <c r="M24" i="3"/>
  <c r="E133" i="3"/>
  <c r="S246" i="3"/>
  <c r="F333" i="3"/>
  <c r="T360" i="3"/>
  <c r="N386" i="3"/>
  <c r="I403" i="3"/>
  <c r="N423" i="3"/>
  <c r="N436" i="3"/>
  <c r="I462" i="3"/>
  <c r="Q473" i="3"/>
  <c r="T479" i="3"/>
  <c r="L494" i="3"/>
  <c r="J529" i="3"/>
  <c r="O547" i="3"/>
  <c r="O553" i="3"/>
  <c r="N577" i="3"/>
  <c r="O591" i="3"/>
  <c r="H597" i="3"/>
  <c r="L617" i="3"/>
  <c r="S650" i="3"/>
  <c r="Q675" i="3"/>
  <c r="J684" i="3"/>
  <c r="H690" i="3"/>
  <c r="U691" i="3"/>
  <c r="P697" i="3"/>
  <c r="T700" i="3"/>
  <c r="I721" i="3"/>
  <c r="M733" i="3"/>
  <c r="G753" i="3"/>
  <c r="D759" i="3"/>
  <c r="U766" i="3"/>
  <c r="H784" i="3"/>
  <c r="L802" i="3"/>
  <c r="E852" i="3"/>
  <c r="Q853" i="3"/>
  <c r="J875" i="3"/>
  <c r="Q891" i="3"/>
  <c r="N908" i="3"/>
  <c r="U919" i="3"/>
  <c r="U332" i="3"/>
  <c r="S349" i="3"/>
  <c r="S378" i="3"/>
  <c r="F393" i="3"/>
  <c r="E403" i="3"/>
  <c r="I423" i="3"/>
  <c r="P457" i="3"/>
  <c r="M473" i="3"/>
  <c r="D489" i="3"/>
  <c r="S513" i="3"/>
  <c r="M524" i="3"/>
  <c r="D539" i="3"/>
  <c r="Q552" i="3"/>
  <c r="M574" i="3"/>
  <c r="N591" i="3"/>
  <c r="K607" i="3"/>
  <c r="U642" i="3"/>
  <c r="Q653" i="3"/>
  <c r="P677" i="3"/>
  <c r="I684" i="3"/>
  <c r="L690" i="3"/>
  <c r="Q696" i="3"/>
  <c r="T697" i="3"/>
  <c r="P715" i="3"/>
  <c r="O719" i="3"/>
  <c r="N722" i="3"/>
  <c r="J735" i="3"/>
  <c r="L753" i="3"/>
  <c r="S766" i="3"/>
  <c r="L780" i="3"/>
  <c r="F791" i="3"/>
  <c r="D794" i="3"/>
  <c r="P802" i="3"/>
  <c r="O813" i="3"/>
  <c r="O832" i="3"/>
  <c r="O849" i="3"/>
  <c r="H853" i="3"/>
  <c r="S862" i="3"/>
  <c r="S875" i="3"/>
  <c r="P891" i="3"/>
  <c r="T894" i="3"/>
  <c r="S908" i="3"/>
  <c r="O208" i="3"/>
  <c r="M293" i="3"/>
  <c r="U394" i="3"/>
  <c r="P472" i="3"/>
  <c r="K507" i="3"/>
  <c r="P545" i="3"/>
  <c r="Q557" i="3"/>
  <c r="L596" i="3"/>
  <c r="Q649" i="3"/>
  <c r="J685" i="3"/>
  <c r="N691" i="3"/>
  <c r="M719" i="3"/>
  <c r="U735" i="3"/>
  <c r="M766" i="3"/>
  <c r="J791" i="3"/>
  <c r="T802" i="3"/>
  <c r="H826" i="3"/>
  <c r="G853" i="3"/>
  <c r="L875" i="3"/>
  <c r="O908" i="3"/>
  <c r="F7" i="3"/>
  <c r="P45" i="3"/>
  <c r="P191" i="3"/>
  <c r="S345" i="3"/>
  <c r="N376" i="3"/>
  <c r="E404" i="3"/>
  <c r="D479" i="3"/>
  <c r="S529" i="3"/>
  <c r="I574" i="3"/>
  <c r="G607" i="3"/>
  <c r="S651" i="3"/>
  <c r="N677" i="3"/>
  <c r="T690" i="3"/>
  <c r="G697" i="3"/>
  <c r="G719" i="3"/>
  <c r="U733" i="3"/>
  <c r="H753" i="3"/>
  <c r="E791" i="3"/>
  <c r="D802" i="3"/>
  <c r="M832" i="3"/>
  <c r="M266" i="3"/>
  <c r="K293" i="3"/>
  <c r="K366" i="3"/>
  <c r="M428" i="3"/>
  <c r="I474" i="3"/>
  <c r="U529" i="3"/>
  <c r="O545" i="3"/>
  <c r="L574" i="3"/>
  <c r="P607" i="3"/>
  <c r="E649" i="3"/>
  <c r="S684" i="3"/>
  <c r="S697" i="3"/>
  <c r="I719" i="3"/>
  <c r="T730" i="3"/>
  <c r="I753" i="3"/>
  <c r="J794" i="3"/>
  <c r="P830" i="3"/>
  <c r="F853" i="3"/>
  <c r="S891" i="3"/>
  <c r="N909" i="3"/>
  <c r="Q342" i="3"/>
  <c r="J591" i="3"/>
  <c r="Q691" i="3"/>
  <c r="T813" i="3"/>
  <c r="I847" i="3"/>
  <c r="L116" i="3"/>
  <c r="O477" i="3"/>
  <c r="T561" i="3"/>
  <c r="J679" i="3"/>
  <c r="S794" i="3"/>
  <c r="P885" i="3"/>
  <c r="D146" i="3"/>
  <c r="N403" i="3"/>
  <c r="K650" i="3"/>
  <c r="J699" i="3"/>
  <c r="G813" i="3"/>
  <c r="S849" i="3"/>
  <c r="L894" i="3"/>
  <c r="T539" i="3"/>
  <c r="U31" i="3"/>
  <c r="E38" i="3"/>
  <c r="K780" i="3"/>
  <c r="D891" i="3"/>
  <c r="G256" i="3"/>
  <c r="N868" i="3"/>
  <c r="S721" i="3"/>
  <c r="F908" i="3"/>
  <c r="F651" i="3"/>
  <c r="I231" i="3"/>
  <c r="H85" i="3"/>
  <c r="E178" i="3"/>
  <c r="E896" i="3"/>
  <c r="Q761" i="3"/>
  <c r="G711" i="3"/>
  <c r="E372" i="3"/>
  <c r="K538" i="3"/>
  <c r="F577" i="3"/>
  <c r="E378" i="3"/>
  <c r="N284" i="3"/>
  <c r="G46" i="3"/>
  <c r="D784" i="3"/>
  <c r="D830" i="3"/>
  <c r="E491" i="3"/>
  <c r="J765" i="3"/>
  <c r="F529" i="3"/>
  <c r="G232" i="3"/>
  <c r="D761" i="3"/>
  <c r="I711" i="3"/>
  <c r="I372" i="3"/>
  <c r="Q661" i="3"/>
  <c r="G332" i="3"/>
  <c r="K188" i="3"/>
  <c r="F195" i="3"/>
  <c r="E761" i="3"/>
  <c r="T868" i="3"/>
  <c r="G703" i="3"/>
  <c r="L652" i="3"/>
  <c r="U449" i="3"/>
  <c r="H710" i="3"/>
  <c r="E681" i="3"/>
  <c r="D914" i="3"/>
  <c r="N826" i="3"/>
  <c r="I755" i="3"/>
  <c r="P668" i="3"/>
  <c r="Q569" i="3"/>
  <c r="P503" i="3"/>
  <c r="P908" i="3"/>
  <c r="E862" i="3"/>
  <c r="G794" i="3"/>
  <c r="H715" i="3"/>
  <c r="S677" i="3"/>
  <c r="H72" i="3"/>
  <c r="E6" i="3"/>
  <c r="N875" i="3"/>
  <c r="K765" i="3"/>
  <c r="G677" i="3"/>
  <c r="U467" i="3"/>
  <c r="Q350" i="3"/>
  <c r="I761" i="3"/>
  <c r="L372" i="3"/>
  <c r="H868" i="3"/>
  <c r="T703" i="3"/>
  <c r="D449" i="3"/>
  <c r="K449" i="3"/>
  <c r="M822" i="3"/>
  <c r="M710" i="3"/>
  <c r="G681" i="3"/>
  <c r="O826" i="3"/>
  <c r="G755" i="3"/>
  <c r="K711" i="3"/>
  <c r="K668" i="3"/>
  <c r="L516" i="3"/>
  <c r="K503" i="3"/>
  <c r="D885" i="3"/>
  <c r="L832" i="3"/>
  <c r="E735" i="3"/>
  <c r="I699" i="3"/>
  <c r="S135" i="3"/>
  <c r="M908" i="3"/>
  <c r="L769" i="3"/>
  <c r="S686" i="3"/>
  <c r="K661" i="3"/>
  <c r="N387" i="3"/>
  <c r="Q711" i="3"/>
  <c r="S761" i="3"/>
  <c r="I9" i="3"/>
  <c r="P710" i="3"/>
  <c r="S914" i="3"/>
  <c r="Q730" i="3"/>
  <c r="S516" i="3"/>
  <c r="H852" i="3"/>
  <c r="K715" i="3"/>
  <c r="N72" i="3"/>
  <c r="T677" i="3"/>
  <c r="I350" i="3"/>
  <c r="K722" i="3"/>
  <c r="P642" i="3"/>
  <c r="T622" i="3"/>
  <c r="L599" i="3"/>
  <c r="K580" i="3"/>
  <c r="M512" i="3"/>
  <c r="K376" i="3"/>
  <c r="T353" i="3"/>
  <c r="O352" i="3"/>
  <c r="F340" i="3"/>
  <c r="I237" i="3"/>
  <c r="N802" i="3"/>
  <c r="F759" i="3"/>
  <c r="H719" i="3"/>
  <c r="U690" i="3"/>
  <c r="T650" i="3"/>
  <c r="L561" i="3"/>
  <c r="N513" i="3"/>
  <c r="T433" i="3"/>
  <c r="U423" i="3"/>
  <c r="E355" i="3"/>
  <c r="P216" i="3"/>
  <c r="M597" i="3"/>
  <c r="Q529" i="3"/>
  <c r="G436" i="3"/>
  <c r="G373" i="3"/>
  <c r="T261" i="3"/>
  <c r="J224" i="3"/>
  <c r="D494" i="3"/>
  <c r="O451" i="3"/>
  <c r="T415" i="3"/>
  <c r="T378" i="3"/>
  <c r="N345" i="3"/>
  <c r="E263" i="3"/>
  <c r="L75" i="3"/>
  <c r="Q349" i="3"/>
  <c r="J822" i="3"/>
  <c r="D799" i="3"/>
  <c r="M449" i="3"/>
  <c r="S822" i="3"/>
  <c r="G605" i="3"/>
  <c r="I924" i="3"/>
  <c r="K755" i="3"/>
  <c r="S569" i="3"/>
  <c r="S372" i="3"/>
  <c r="H919" i="3"/>
  <c r="S769" i="3"/>
  <c r="E711" i="3"/>
  <c r="I703" i="3"/>
  <c r="Q449" i="3"/>
  <c r="O914" i="3"/>
  <c r="F755" i="3"/>
  <c r="L569" i="3"/>
  <c r="P832" i="3"/>
  <c r="E699" i="3"/>
  <c r="J6" i="3"/>
  <c r="Q769" i="3"/>
  <c r="M350" i="3"/>
  <c r="E721" i="3"/>
  <c r="Q638" i="3"/>
  <c r="K602" i="3"/>
  <c r="J589" i="3"/>
  <c r="E520" i="3"/>
  <c r="E445" i="3"/>
  <c r="S376" i="3"/>
  <c r="M353" i="3"/>
  <c r="S352" i="3"/>
  <c r="K340" i="3"/>
  <c r="H202" i="3"/>
  <c r="D791" i="3"/>
  <c r="P753" i="3"/>
  <c r="P719" i="3"/>
  <c r="S679" i="3"/>
  <c r="S608" i="3"/>
  <c r="H550" i="3"/>
  <c r="K457" i="3"/>
  <c r="G423" i="3"/>
  <c r="H379" i="3"/>
  <c r="S355" i="3"/>
  <c r="N651" i="3"/>
  <c r="Q547" i="3"/>
  <c r="S477" i="3"/>
  <c r="E392" i="3"/>
  <c r="G281" i="3"/>
  <c r="J261" i="3"/>
  <c r="M208" i="3"/>
  <c r="H474" i="3"/>
  <c r="I436" i="3"/>
  <c r="O408" i="3"/>
  <c r="I373" i="3"/>
  <c r="K187" i="3"/>
  <c r="E360" i="3"/>
  <c r="H270" i="3"/>
  <c r="T75" i="3"/>
  <c r="L53" i="3"/>
  <c r="E345" i="3"/>
  <c r="H232" i="3"/>
  <c r="K47" i="3"/>
  <c r="L153" i="3"/>
  <c r="G39" i="3"/>
  <c r="H23" i="3"/>
  <c r="F31" i="3"/>
  <c r="U92" i="3"/>
  <c r="W92" i="3" s="1"/>
  <c r="S711" i="3"/>
  <c r="F868" i="3"/>
  <c r="J645" i="3"/>
  <c r="E822" i="3"/>
  <c r="P681" i="3"/>
  <c r="D826" i="3"/>
  <c r="U755" i="3"/>
  <c r="O505" i="3"/>
  <c r="K894" i="3"/>
  <c r="H794" i="3"/>
  <c r="S685" i="3"/>
  <c r="F765" i="3"/>
  <c r="Q467" i="3"/>
  <c r="F753" i="3"/>
  <c r="E653" i="3"/>
  <c r="J599" i="3"/>
  <c r="D583" i="3"/>
  <c r="H512" i="3"/>
  <c r="S445" i="3"/>
  <c r="T371" i="3"/>
  <c r="E352" i="3"/>
  <c r="O340" i="3"/>
  <c r="U237" i="3"/>
  <c r="F813" i="3"/>
  <c r="P759" i="3"/>
  <c r="D719" i="3"/>
  <c r="Q690" i="3"/>
  <c r="O622" i="3"/>
  <c r="S552" i="3"/>
  <c r="E433" i="3"/>
  <c r="N379" i="3"/>
  <c r="U355" i="3"/>
  <c r="M655" i="3"/>
  <c r="Q553" i="3"/>
  <c r="S502" i="3"/>
  <c r="K425" i="3"/>
  <c r="M281" i="3"/>
  <c r="N261" i="3"/>
  <c r="E224" i="3"/>
  <c r="U208" i="3"/>
  <c r="L474" i="3"/>
  <c r="N425" i="3"/>
  <c r="E400" i="3"/>
  <c r="K208" i="3"/>
  <c r="Q362" i="3"/>
  <c r="N270" i="3"/>
  <c r="U263" i="3"/>
  <c r="H75" i="3"/>
  <c r="M349" i="3"/>
  <c r="N232" i="3"/>
  <c r="U226" i="3"/>
  <c r="G47" i="3"/>
  <c r="O153" i="3"/>
  <c r="E71" i="3"/>
  <c r="L31" i="3"/>
  <c r="P24" i="3"/>
  <c r="O350" i="3"/>
  <c r="M371" i="3"/>
  <c r="M202" i="3"/>
  <c r="O642" i="3"/>
  <c r="K423" i="3"/>
  <c r="M545" i="3"/>
  <c r="N224" i="3"/>
  <c r="H415" i="3"/>
  <c r="S360" i="3"/>
  <c r="E53" i="3"/>
  <c r="O214" i="3"/>
  <c r="O139" i="3"/>
  <c r="F178" i="3"/>
  <c r="I92" i="3"/>
  <c r="F722" i="3"/>
  <c r="F349" i="3"/>
  <c r="I710" i="3"/>
  <c r="I547" i="3"/>
  <c r="S909" i="3"/>
  <c r="H543" i="3"/>
  <c r="S264" i="3"/>
  <c r="K184" i="3"/>
  <c r="M896" i="3"/>
  <c r="U761" i="3"/>
  <c r="D578" i="3"/>
  <c r="O372" i="3"/>
  <c r="K154" i="3"/>
  <c r="Q686" i="3"/>
  <c r="G597" i="3"/>
  <c r="S227" i="3"/>
  <c r="N366" i="3"/>
  <c r="E462" i="3"/>
  <c r="G494" i="3"/>
  <c r="D919" i="3"/>
  <c r="E219" i="3"/>
  <c r="H12" i="3"/>
  <c r="G924" i="3"/>
  <c r="G761" i="3"/>
  <c r="N710" i="3"/>
  <c r="U372" i="3"/>
  <c r="E479" i="3"/>
  <c r="I793" i="3"/>
  <c r="E553" i="3"/>
  <c r="E924" i="3"/>
  <c r="E545" i="3"/>
  <c r="E308" i="3"/>
  <c r="F43" i="3"/>
  <c r="O711" i="3"/>
  <c r="K372" i="3"/>
  <c r="U924" i="3"/>
  <c r="L868" i="3"/>
  <c r="M703" i="3"/>
  <c r="Q645" i="3"/>
  <c r="O449" i="3"/>
  <c r="I822" i="3"/>
  <c r="G710" i="3"/>
  <c r="Q681" i="3"/>
  <c r="F914" i="3"/>
  <c r="P826" i="3"/>
  <c r="S755" i="3"/>
  <c r="N516" i="3"/>
  <c r="P894" i="3"/>
  <c r="K852" i="3"/>
  <c r="O794" i="3"/>
  <c r="M699" i="3"/>
  <c r="E510" i="3"/>
  <c r="G6" i="3"/>
  <c r="I769" i="3"/>
  <c r="S765" i="3"/>
  <c r="J677" i="3"/>
  <c r="I467" i="3"/>
  <c r="K761" i="3"/>
  <c r="Q372" i="3"/>
  <c r="M924" i="3"/>
  <c r="S868" i="3"/>
  <c r="Q670" i="3"/>
  <c r="T449" i="3"/>
  <c r="H924" i="3"/>
  <c r="K822" i="3"/>
  <c r="O710" i="3"/>
  <c r="M605" i="3"/>
  <c r="J914" i="3"/>
  <c r="K826" i="3"/>
  <c r="O755" i="3"/>
  <c r="D668" i="3"/>
  <c r="M569" i="3"/>
  <c r="S503" i="3"/>
  <c r="K832" i="3"/>
  <c r="O735" i="3"/>
  <c r="L685" i="3"/>
  <c r="N135" i="3"/>
  <c r="T6" i="3"/>
  <c r="K875" i="3"/>
  <c r="O769" i="3"/>
  <c r="M677" i="3"/>
  <c r="Q588" i="3"/>
  <c r="P387" i="3"/>
  <c r="J372" i="3"/>
  <c r="N872" i="3"/>
  <c r="G652" i="3"/>
  <c r="J924" i="3"/>
  <c r="U710" i="3"/>
  <c r="T826" i="3"/>
  <c r="H668" i="3"/>
  <c r="H503" i="3"/>
  <c r="Q832" i="3"/>
  <c r="O699" i="3"/>
  <c r="H6" i="3"/>
  <c r="D765" i="3"/>
  <c r="E467" i="3"/>
  <c r="N350" i="3"/>
  <c r="O721" i="3"/>
  <c r="N642" i="3"/>
  <c r="N603" i="3"/>
  <c r="P590" i="3"/>
  <c r="J561" i="3"/>
  <c r="O512" i="3"/>
  <c r="H371" i="3"/>
  <c r="E353" i="3"/>
  <c r="H352" i="3"/>
  <c r="H340" i="3"/>
  <c r="L791" i="3"/>
  <c r="E753" i="3"/>
  <c r="H700" i="3"/>
  <c r="D679" i="3"/>
  <c r="G622" i="3"/>
  <c r="H552" i="3"/>
  <c r="S512" i="3"/>
  <c r="F355" i="3"/>
  <c r="I655" i="3"/>
  <c r="M553" i="3"/>
  <c r="N494" i="3"/>
  <c r="F425" i="3"/>
  <c r="M224" i="3"/>
  <c r="I208" i="3"/>
  <c r="K477" i="3"/>
  <c r="S408" i="3"/>
  <c r="U386" i="3"/>
  <c r="W386" i="3" s="1"/>
  <c r="F187" i="3"/>
  <c r="K362" i="3"/>
  <c r="G263" i="3"/>
  <c r="J75" i="3"/>
  <c r="T53" i="3"/>
  <c r="L345" i="3"/>
  <c r="P232" i="3"/>
  <c r="D703" i="3"/>
  <c r="N9" i="3"/>
  <c r="T710" i="3"/>
  <c r="H914" i="3"/>
  <c r="G730" i="3"/>
  <c r="G516" i="3"/>
  <c r="N891" i="3"/>
  <c r="S735" i="3"/>
  <c r="G372" i="3"/>
  <c r="M868" i="3"/>
  <c r="J652" i="3"/>
  <c r="L924" i="3"/>
  <c r="H681" i="3"/>
  <c r="S826" i="3"/>
  <c r="S710" i="3"/>
  <c r="G505" i="3"/>
  <c r="F894" i="3"/>
  <c r="D685" i="3"/>
  <c r="I6" i="3"/>
  <c r="T769" i="3"/>
  <c r="F661" i="3"/>
  <c r="G350" i="3"/>
  <c r="S653" i="3"/>
  <c r="N622" i="3"/>
  <c r="F599" i="3"/>
  <c r="D512" i="3"/>
  <c r="L445" i="3"/>
  <c r="D371" i="3"/>
  <c r="O353" i="3"/>
  <c r="G341" i="3"/>
  <c r="M237" i="3"/>
  <c r="S202" i="3"/>
  <c r="T791" i="3"/>
  <c r="S740" i="3"/>
  <c r="F697" i="3"/>
  <c r="N650" i="3"/>
  <c r="J602" i="3"/>
  <c r="S550" i="3"/>
  <c r="L433" i="3"/>
  <c r="J423" i="3"/>
  <c r="E379" i="3"/>
  <c r="G355" i="3"/>
  <c r="Q617" i="3"/>
  <c r="I545" i="3"/>
  <c r="O472" i="3"/>
  <c r="L392" i="3"/>
  <c r="J281" i="3"/>
  <c r="Q261" i="3"/>
  <c r="I224" i="3"/>
  <c r="L507" i="3"/>
  <c r="K473" i="3"/>
  <c r="N415" i="3"/>
  <c r="D400" i="3"/>
  <c r="K224" i="3"/>
  <c r="T127" i="3"/>
  <c r="N351" i="3"/>
  <c r="E266" i="3"/>
  <c r="O232" i="3"/>
  <c r="M53" i="3"/>
  <c r="G344" i="3"/>
  <c r="E231" i="3"/>
  <c r="U214" i="3"/>
  <c r="S332" i="3"/>
  <c r="W332" i="3" s="1"/>
  <c r="T139" i="3"/>
  <c r="J38" i="3"/>
  <c r="J178" i="3"/>
  <c r="F12" i="3"/>
  <c r="U69" i="3"/>
  <c r="T372" i="3"/>
  <c r="U799" i="3"/>
  <c r="J449" i="3"/>
  <c r="H822" i="3"/>
  <c r="S605" i="3"/>
  <c r="F826" i="3"/>
  <c r="M668" i="3"/>
  <c r="M503" i="3"/>
  <c r="H885" i="3"/>
  <c r="M735" i="3"/>
  <c r="F135" i="3"/>
  <c r="E908" i="3"/>
  <c r="E677" i="3"/>
  <c r="S387" i="3"/>
  <c r="D722" i="3"/>
  <c r="L642" i="3"/>
  <c r="P622" i="3"/>
  <c r="H599" i="3"/>
  <c r="T583" i="3"/>
  <c r="G512" i="3"/>
  <c r="P376" i="3"/>
  <c r="P353" i="3"/>
  <c r="S237" i="3"/>
  <c r="J802" i="3"/>
  <c r="K753" i="3"/>
  <c r="T719" i="3"/>
  <c r="L653" i="3"/>
  <c r="E608" i="3"/>
  <c r="O550" i="3"/>
  <c r="Q445" i="3"/>
  <c r="M423" i="3"/>
  <c r="L379" i="3"/>
  <c r="I355" i="3"/>
  <c r="U649" i="3"/>
  <c r="U545" i="3"/>
  <c r="E472" i="3"/>
  <c r="H392" i="3"/>
  <c r="O281" i="3"/>
  <c r="E261" i="3"/>
  <c r="Q224" i="3"/>
  <c r="U473" i="3"/>
  <c r="L400" i="3"/>
  <c r="D360" i="3"/>
  <c r="L270" i="3"/>
  <c r="K246" i="3"/>
  <c r="F75" i="3"/>
  <c r="P53" i="3"/>
  <c r="G345" i="3"/>
  <c r="L232" i="3"/>
  <c r="E214" i="3"/>
  <c r="U47" i="3"/>
  <c r="D139" i="3"/>
  <c r="P23" i="3"/>
  <c r="J31" i="3"/>
  <c r="L6" i="3"/>
  <c r="S722" i="3"/>
  <c r="L583" i="3"/>
  <c r="Q353" i="3"/>
  <c r="J780" i="3"/>
  <c r="E552" i="3"/>
  <c r="I379" i="3"/>
  <c r="J472" i="3"/>
  <c r="E208" i="3"/>
  <c r="I392" i="3"/>
  <c r="T270" i="3"/>
  <c r="O47" i="3"/>
  <c r="N122" i="3"/>
  <c r="K34" i="3"/>
  <c r="D893" i="3"/>
  <c r="P823" i="3"/>
  <c r="J764" i="3"/>
  <c r="L765" i="3"/>
  <c r="T642" i="3"/>
  <c r="F237" i="3"/>
  <c r="I690" i="3"/>
  <c r="I512" i="3"/>
  <c r="M607" i="3"/>
  <c r="E281" i="3"/>
  <c r="J494" i="3"/>
  <c r="J187" i="3"/>
  <c r="E75" i="3"/>
  <c r="G226" i="3"/>
  <c r="T153" i="3"/>
  <c r="L23" i="3"/>
  <c r="M132" i="3"/>
  <c r="U908" i="3"/>
  <c r="U512" i="3"/>
  <c r="P340" i="3"/>
  <c r="L719" i="3"/>
  <c r="N457" i="3"/>
  <c r="U655" i="3"/>
  <c r="M373" i="3"/>
  <c r="D474" i="3"/>
  <c r="P187" i="3"/>
  <c r="J53" i="3"/>
  <c r="M226" i="3"/>
  <c r="G153" i="3"/>
  <c r="T23" i="3"/>
  <c r="I132" i="3"/>
  <c r="U677" i="3"/>
  <c r="W677" i="3" s="1"/>
  <c r="J622" i="3"/>
  <c r="D445" i="3"/>
  <c r="G237" i="3"/>
  <c r="O700" i="3"/>
  <c r="H433" i="3"/>
  <c r="U651" i="3"/>
  <c r="H261" i="3"/>
  <c r="T474" i="3"/>
  <c r="G127" i="3"/>
  <c r="H53" i="3"/>
  <c r="J214" i="3"/>
  <c r="I139" i="3"/>
  <c r="S12" i="3"/>
  <c r="M92" i="3"/>
  <c r="F893" i="3"/>
  <c r="E909" i="3"/>
  <c r="J847" i="3"/>
  <c r="O775" i="3"/>
  <c r="P9" i="3"/>
  <c r="H859" i="3"/>
  <c r="P793" i="3"/>
  <c r="E872" i="3"/>
  <c r="E812" i="3"/>
  <c r="K741" i="3"/>
  <c r="K696" i="3"/>
  <c r="D670" i="3"/>
  <c r="M662" i="3"/>
  <c r="I638" i="3"/>
  <c r="Q589" i="3"/>
  <c r="D580" i="3"/>
  <c r="S537" i="3"/>
  <c r="K505" i="3"/>
  <c r="K440" i="3"/>
  <c r="S356" i="3"/>
  <c r="J95" i="3"/>
  <c r="K58" i="3"/>
  <c r="T896" i="3"/>
  <c r="T830" i="3"/>
  <c r="T766" i="3"/>
  <c r="H717" i="3"/>
  <c r="F692" i="3"/>
  <c r="T675" i="3"/>
  <c r="F632" i="3"/>
  <c r="T617" i="3"/>
  <c r="N541" i="3"/>
  <c r="O537" i="3"/>
  <c r="N862" i="3"/>
  <c r="N799" i="3"/>
  <c r="T696" i="3"/>
  <c r="T671" i="3"/>
  <c r="L588" i="3"/>
  <c r="H632" i="3"/>
  <c r="U814" i="3"/>
  <c r="N668" i="3"/>
  <c r="F356" i="3"/>
  <c r="F24" i="3"/>
  <c r="N761" i="3"/>
  <c r="J711" i="3"/>
  <c r="P372" i="3"/>
  <c r="H671" i="3"/>
  <c r="K914" i="3"/>
  <c r="E617" i="3"/>
  <c r="G649" i="3"/>
  <c r="E69" i="3"/>
  <c r="E132" i="3"/>
  <c r="H677" i="3"/>
  <c r="I502" i="3"/>
  <c r="N200" i="3"/>
  <c r="I226" i="3"/>
  <c r="H896" i="3"/>
  <c r="P761" i="3"/>
  <c r="H372" i="3"/>
  <c r="F345" i="3"/>
  <c r="Q717" i="3"/>
  <c r="G822" i="3"/>
  <c r="G488" i="3"/>
  <c r="L681" i="3"/>
  <c r="F362" i="3"/>
  <c r="I214" i="3"/>
  <c r="F34" i="3"/>
  <c r="O924" i="3"/>
  <c r="N711" i="3"/>
  <c r="E868" i="3"/>
  <c r="H799" i="3"/>
  <c r="J670" i="3"/>
  <c r="P449" i="3"/>
  <c r="D924" i="3"/>
  <c r="F822" i="3"/>
  <c r="J710" i="3"/>
  <c r="E605" i="3"/>
  <c r="P914" i="3"/>
  <c r="P814" i="3"/>
  <c r="D730" i="3"/>
  <c r="U668" i="3"/>
  <c r="U503" i="3"/>
  <c r="H832" i="3"/>
  <c r="S699" i="3"/>
  <c r="L135" i="3"/>
  <c r="I908" i="3"/>
  <c r="G769" i="3"/>
  <c r="G686" i="3"/>
  <c r="N661" i="3"/>
  <c r="P440" i="3"/>
  <c r="F711" i="3"/>
  <c r="I868" i="3"/>
  <c r="S799" i="3"/>
  <c r="N652" i="3"/>
  <c r="F924" i="3"/>
  <c r="D822" i="3"/>
  <c r="Q710" i="3"/>
  <c r="O542" i="3"/>
  <c r="L914" i="3"/>
  <c r="N822" i="3"/>
  <c r="N755" i="3"/>
  <c r="T668" i="3"/>
  <c r="G569" i="3"/>
  <c r="T503" i="3"/>
  <c r="K908" i="3"/>
  <c r="P862" i="3"/>
  <c r="L794" i="3"/>
  <c r="S715" i="3"/>
  <c r="K510" i="3"/>
  <c r="G72" i="3"/>
  <c r="M6" i="3"/>
  <c r="T875" i="3"/>
  <c r="P765" i="3"/>
  <c r="L677" i="3"/>
  <c r="K467" i="3"/>
  <c r="E350" i="3"/>
  <c r="U896" i="3"/>
  <c r="J868" i="3"/>
  <c r="H449" i="3"/>
  <c r="Q822" i="3"/>
  <c r="K681" i="3"/>
  <c r="D814" i="3"/>
  <c r="J668" i="3"/>
  <c r="J503" i="3"/>
  <c r="S919" i="3"/>
  <c r="I775" i="3"/>
  <c r="U510" i="3"/>
  <c r="U6" i="3"/>
  <c r="E686" i="3"/>
  <c r="F440" i="3"/>
  <c r="H759" i="3"/>
  <c r="Q663" i="3"/>
  <c r="F622" i="3"/>
  <c r="I602" i="3"/>
  <c r="J583" i="3"/>
  <c r="K520" i="3"/>
  <c r="O445" i="3"/>
  <c r="S371" i="3"/>
  <c r="F353" i="3"/>
  <c r="E340" i="3"/>
  <c r="E237" i="3"/>
  <c r="T202" i="3"/>
  <c r="D780" i="3"/>
  <c r="J733" i="3"/>
  <c r="N697" i="3"/>
  <c r="F650" i="3"/>
  <c r="N608" i="3"/>
  <c r="D550" i="3"/>
  <c r="F457" i="3"/>
  <c r="M433" i="3"/>
  <c r="P379" i="3"/>
  <c r="Q355" i="3"/>
  <c r="M649" i="3"/>
  <c r="Q545" i="3"/>
  <c r="D472" i="3"/>
  <c r="O392" i="3"/>
  <c r="U281" i="3"/>
  <c r="M261" i="3"/>
  <c r="D208" i="3"/>
  <c r="E507" i="3"/>
  <c r="P474" i="3"/>
  <c r="F415" i="3"/>
  <c r="H400" i="3"/>
  <c r="N281" i="3"/>
  <c r="H127" i="3"/>
  <c r="L360" i="3"/>
  <c r="P270" i="3"/>
  <c r="F246" i="3"/>
  <c r="Q75" i="3"/>
  <c r="I53" i="3"/>
  <c r="M372" i="3"/>
  <c r="I872" i="3"/>
  <c r="N924" i="3"/>
  <c r="K710" i="3"/>
  <c r="G826" i="3"/>
  <c r="L668" i="3"/>
  <c r="L503" i="3"/>
  <c r="D862" i="3"/>
  <c r="G699" i="3"/>
  <c r="P868" i="3"/>
  <c r="O645" i="3"/>
  <c r="N859" i="3"/>
  <c r="K605" i="3"/>
  <c r="S814" i="3"/>
  <c r="G668" i="3"/>
  <c r="G503" i="3"/>
  <c r="E885" i="3"/>
  <c r="G735" i="3"/>
  <c r="G510" i="3"/>
  <c r="S6" i="3"/>
  <c r="O765" i="3"/>
  <c r="G467" i="3"/>
  <c r="U759" i="3"/>
  <c r="H642" i="3"/>
  <c r="L622" i="3"/>
  <c r="D599" i="3"/>
  <c r="P583" i="3"/>
  <c r="T512" i="3"/>
  <c r="M445" i="3"/>
  <c r="G371" i="3"/>
  <c r="K353" i="3"/>
  <c r="J340" i="3"/>
  <c r="O237" i="3"/>
  <c r="I202" i="3"/>
  <c r="O780" i="3"/>
  <c r="D692" i="3"/>
  <c r="L650" i="3"/>
  <c r="O583" i="3"/>
  <c r="F513" i="3"/>
  <c r="J433" i="3"/>
  <c r="F423" i="3"/>
  <c r="Q379" i="3"/>
  <c r="N216" i="3"/>
  <c r="I607" i="3"/>
  <c r="M539" i="3"/>
  <c r="O436" i="3"/>
  <c r="O373" i="3"/>
  <c r="D224" i="3"/>
  <c r="L208" i="3"/>
  <c r="U502" i="3"/>
  <c r="E451" i="3"/>
  <c r="L415" i="3"/>
  <c r="G386" i="3"/>
  <c r="L187" i="3"/>
  <c r="P127" i="3"/>
  <c r="O348" i="3"/>
  <c r="H266" i="3"/>
  <c r="I179" i="3"/>
  <c r="M75" i="3"/>
  <c r="L284" i="3"/>
  <c r="H231" i="3"/>
  <c r="F47" i="3"/>
  <c r="U178" i="3"/>
  <c r="H122" i="3"/>
  <c r="H38" i="3"/>
  <c r="P154" i="3"/>
  <c r="P43" i="3"/>
  <c r="P896" i="3"/>
  <c r="Q703" i="3"/>
  <c r="G449" i="3"/>
  <c r="D710" i="3"/>
  <c r="J542" i="3"/>
  <c r="H814" i="3"/>
  <c r="Q668" i="3"/>
  <c r="D852" i="3"/>
  <c r="O715" i="3"/>
  <c r="G875" i="3"/>
  <c r="D677" i="3"/>
  <c r="S350" i="3"/>
  <c r="J721" i="3"/>
  <c r="J642" i="3"/>
  <c r="D603" i="3"/>
  <c r="H590" i="3"/>
  <c r="N561" i="3"/>
  <c r="J512" i="3"/>
  <c r="E371" i="3"/>
  <c r="S340" i="3"/>
  <c r="O202" i="3"/>
  <c r="H791" i="3"/>
  <c r="F733" i="3"/>
  <c r="J697" i="3"/>
  <c r="O599" i="3"/>
  <c r="D537" i="3"/>
  <c r="P433" i="3"/>
  <c r="O423" i="3"/>
  <c r="M379" i="3"/>
  <c r="N353" i="3"/>
  <c r="U607" i="3"/>
  <c r="Q541" i="3"/>
  <c r="T472" i="3"/>
  <c r="S392" i="3"/>
  <c r="K281" i="3"/>
  <c r="H224" i="3"/>
  <c r="P208" i="3"/>
  <c r="E494" i="3"/>
  <c r="J451" i="3"/>
  <c r="P415" i="3"/>
  <c r="M386" i="3"/>
  <c r="T187" i="3"/>
  <c r="P349" i="3"/>
  <c r="D266" i="3"/>
  <c r="S226" i="3"/>
  <c r="I75" i="3"/>
  <c r="U53" i="3"/>
  <c r="E344" i="3"/>
  <c r="G214" i="3"/>
  <c r="I332" i="3"/>
  <c r="G139" i="3"/>
  <c r="N38" i="3"/>
  <c r="N178" i="3"/>
  <c r="G12" i="3"/>
  <c r="D769" i="3"/>
  <c r="D642" i="3"/>
  <c r="P512" i="3"/>
  <c r="N733" i="3"/>
  <c r="U513" i="3"/>
  <c r="F216" i="3"/>
  <c r="D392" i="3"/>
  <c r="M502" i="3"/>
  <c r="G187" i="3"/>
  <c r="P246" i="3"/>
  <c r="T232" i="3"/>
  <c r="P47" i="3"/>
  <c r="F38" i="3"/>
  <c r="T893" i="3"/>
  <c r="O823" i="3"/>
  <c r="K764" i="3"/>
  <c r="M467" i="3"/>
  <c r="J603" i="3"/>
  <c r="H353" i="3"/>
  <c r="P813" i="3"/>
  <c r="L679" i="3"/>
  <c r="I433" i="3"/>
  <c r="Q539" i="3"/>
  <c r="I261" i="3"/>
  <c r="U451" i="3"/>
  <c r="G348" i="3"/>
  <c r="Q53" i="3"/>
  <c r="M214" i="3"/>
  <c r="L139" i="3"/>
  <c r="M69" i="3"/>
  <c r="M686" i="3"/>
  <c r="E602" i="3"/>
  <c r="H376" i="3"/>
  <c r="E202" i="3"/>
  <c r="J650" i="3"/>
  <c r="U433" i="3"/>
  <c r="Q577" i="3"/>
  <c r="F281" i="3"/>
  <c r="S436" i="3"/>
  <c r="M378" i="3"/>
  <c r="E349" i="3"/>
  <c r="Q139" i="3"/>
  <c r="E154" i="3"/>
  <c r="I69" i="3"/>
  <c r="K350" i="3"/>
  <c r="O602" i="3"/>
  <c r="O371" i="3"/>
  <c r="L202" i="3"/>
  <c r="H650" i="3"/>
  <c r="E423" i="3"/>
  <c r="I553" i="3"/>
  <c r="P224" i="3"/>
  <c r="J415" i="3"/>
  <c r="D270" i="3"/>
  <c r="U349" i="3"/>
  <c r="I47" i="3"/>
  <c r="T122" i="3"/>
  <c r="I57" i="3"/>
  <c r="P34" i="3"/>
  <c r="T764" i="3"/>
  <c r="F909" i="3"/>
  <c r="K847" i="3"/>
  <c r="Q775" i="3"/>
  <c r="O9" i="3"/>
  <c r="E859" i="3"/>
  <c r="O793" i="3"/>
  <c r="F872" i="3"/>
  <c r="F812" i="3"/>
  <c r="J717" i="3"/>
  <c r="P678" i="3"/>
  <c r="T670" i="3"/>
  <c r="K662" i="3"/>
  <c r="L638" i="3"/>
  <c r="P589" i="3"/>
  <c r="G580" i="3"/>
  <c r="N505" i="3"/>
  <c r="E440" i="3"/>
  <c r="I356" i="3"/>
  <c r="K95" i="3"/>
  <c r="L58" i="3"/>
  <c r="T885" i="3"/>
  <c r="T814" i="3"/>
  <c r="E740" i="3"/>
  <c r="M715" i="3"/>
  <c r="N692" i="3"/>
  <c r="G675" i="3"/>
  <c r="L632" i="3"/>
  <c r="H617" i="3"/>
  <c r="F547" i="3"/>
  <c r="E537" i="3"/>
  <c r="N919" i="3"/>
  <c r="N852" i="3"/>
  <c r="N784" i="3"/>
  <c r="U730" i="3"/>
  <c r="I671" i="3"/>
  <c r="T594" i="3"/>
  <c r="N719" i="3"/>
  <c r="E541" i="3"/>
  <c r="Q755" i="3"/>
  <c r="E607" i="3"/>
  <c r="K344" i="3"/>
  <c r="E428" i="3"/>
  <c r="O761" i="3"/>
  <c r="M711" i="3"/>
  <c r="N372" i="3"/>
  <c r="J612" i="3"/>
  <c r="N847" i="3"/>
  <c r="F507" i="3"/>
  <c r="L826" i="3"/>
  <c r="E539" i="3"/>
  <c r="E256" i="3"/>
  <c r="N84" i="3"/>
  <c r="E655" i="3"/>
  <c r="H875" i="3"/>
  <c r="I594" i="3"/>
  <c r="U605" i="3"/>
  <c r="G31" i="3"/>
  <c r="E92" i="3"/>
  <c r="F761" i="3"/>
  <c r="U711" i="3"/>
  <c r="F372" i="3"/>
  <c r="Q678" i="3"/>
  <c r="M47" i="3"/>
  <c r="H769" i="3"/>
  <c r="J624" i="3"/>
  <c r="H351" i="3"/>
  <c r="T11" i="3"/>
  <c r="D372" i="3"/>
  <c r="U868" i="3"/>
  <c r="W868" i="3" s="1"/>
  <c r="P799" i="3"/>
  <c r="D652" i="3"/>
  <c r="N449" i="3"/>
  <c r="T924" i="3"/>
  <c r="O822" i="3"/>
  <c r="F710" i="3"/>
  <c r="L605" i="3"/>
  <c r="J826" i="3"/>
  <c r="H761" i="3"/>
  <c r="I730" i="3"/>
  <c r="E569" i="3"/>
  <c r="Q505" i="3"/>
  <c r="I503" i="3"/>
  <c r="S885" i="3"/>
  <c r="F832" i="3"/>
  <c r="I735" i="3"/>
  <c r="G135" i="3"/>
  <c r="P6" i="3"/>
  <c r="F875" i="3"/>
  <c r="J769" i="3"/>
  <c r="I677" i="3"/>
  <c r="E588" i="3"/>
  <c r="H387" i="3"/>
  <c r="D896" i="3"/>
  <c r="U681" i="3"/>
  <c r="D868" i="3"/>
  <c r="K799" i="3"/>
  <c r="I645" i="3"/>
  <c r="I449" i="3"/>
  <c r="I859" i="3"/>
  <c r="L710" i="3"/>
  <c r="M681" i="3"/>
  <c r="K896" i="3"/>
  <c r="M814" i="3"/>
  <c r="M730" i="3"/>
  <c r="E668" i="3"/>
  <c r="J516" i="3"/>
  <c r="E503" i="3"/>
  <c r="F891" i="3"/>
  <c r="U852" i="3"/>
  <c r="W852" i="3" s="1"/>
  <c r="S775" i="3"/>
  <c r="S510" i="3"/>
  <c r="F6" i="3"/>
  <c r="K6" i="3"/>
  <c r="M769" i="3"/>
  <c r="H765" i="3"/>
  <c r="O677" i="3"/>
  <c r="S467" i="3"/>
  <c r="L761" i="3"/>
  <c r="T822" i="3"/>
  <c r="E449" i="3"/>
  <c r="L822" i="3"/>
  <c r="Q605" i="3"/>
  <c r="Q924" i="3"/>
  <c r="E755" i="3"/>
  <c r="K569" i="3"/>
  <c r="J891" i="3"/>
  <c r="K735" i="3"/>
  <c r="H135" i="3"/>
  <c r="Q908" i="3"/>
  <c r="Q677" i="3"/>
  <c r="F350" i="3"/>
  <c r="J753" i="3"/>
  <c r="M653" i="3"/>
  <c r="D622" i="3"/>
  <c r="N599" i="3"/>
  <c r="H583" i="3"/>
  <c r="L512" i="3"/>
  <c r="G445" i="3"/>
  <c r="D353" i="3"/>
  <c r="G352" i="3"/>
  <c r="T340" i="3"/>
  <c r="K237" i="3"/>
  <c r="K813" i="3"/>
  <c r="D766" i="3"/>
  <c r="H722" i="3"/>
  <c r="E690" i="3"/>
  <c r="D650" i="3"/>
  <c r="G599" i="3"/>
  <c r="L537" i="3"/>
  <c r="D433" i="3"/>
  <c r="U379" i="3"/>
  <c r="H216" i="3"/>
  <c r="Q607" i="3"/>
  <c r="U539" i="3"/>
  <c r="E436" i="3"/>
  <c r="E373" i="3"/>
  <c r="D261" i="3"/>
  <c r="L224" i="3"/>
  <c r="T208" i="3"/>
  <c r="E502" i="3"/>
  <c r="N472" i="3"/>
  <c r="D415" i="3"/>
  <c r="S400" i="3"/>
  <c r="E187" i="3"/>
  <c r="K127" i="3"/>
  <c r="K349" i="3"/>
  <c r="L266" i="3"/>
  <c r="S214" i="3"/>
  <c r="F53" i="3"/>
  <c r="K8" i="3"/>
  <c r="O868" i="3"/>
  <c r="L449" i="3"/>
  <c r="U822" i="3"/>
  <c r="W822" i="3" s="1"/>
  <c r="S681" i="3"/>
  <c r="E814" i="3"/>
  <c r="O668" i="3"/>
  <c r="O503" i="3"/>
  <c r="D832" i="3"/>
  <c r="G685" i="3"/>
  <c r="J761" i="3"/>
  <c r="E799" i="3"/>
  <c r="F449" i="3"/>
  <c r="P822" i="3"/>
  <c r="H542" i="3"/>
  <c r="M755" i="3"/>
  <c r="F668" i="3"/>
  <c r="F503" i="3"/>
  <c r="K862" i="3"/>
  <c r="D715" i="3"/>
  <c r="K135" i="3"/>
  <c r="P875" i="3"/>
  <c r="L686" i="3"/>
  <c r="F387" i="3"/>
  <c r="F642" i="3"/>
  <c r="S603" i="3"/>
  <c r="T599" i="3"/>
  <c r="E512" i="3"/>
  <c r="F376" i="3"/>
  <c r="L353" i="3"/>
  <c r="T352" i="3"/>
  <c r="L340" i="3"/>
  <c r="Q237" i="3"/>
  <c r="F802" i="3"/>
  <c r="P766" i="3"/>
  <c r="G721" i="3"/>
  <c r="M690" i="3"/>
  <c r="G642" i="3"/>
  <c r="L552" i="3"/>
  <c r="J513" i="3"/>
  <c r="Q433" i="3"/>
  <c r="J379" i="3"/>
  <c r="O355" i="3"/>
  <c r="Q655" i="3"/>
  <c r="U553" i="3"/>
  <c r="N507" i="3"/>
  <c r="L261" i="3"/>
  <c r="T224" i="3"/>
  <c r="J208" i="3"/>
  <c r="O494" i="3"/>
  <c r="G451" i="3"/>
  <c r="D408" i="3"/>
  <c r="J386" i="3"/>
  <c r="O187" i="3"/>
  <c r="G378" i="3"/>
  <c r="J270" i="3"/>
  <c r="O263" i="3"/>
  <c r="N53" i="3"/>
  <c r="I349" i="3"/>
  <c r="J232" i="3"/>
  <c r="O226" i="3"/>
  <c r="T47" i="3"/>
  <c r="J153" i="3"/>
  <c r="I71" i="3"/>
  <c r="O31" i="3"/>
  <c r="H31" i="3"/>
  <c r="U132" i="3"/>
  <c r="U24" i="3"/>
  <c r="T761" i="3"/>
  <c r="Q868" i="3"/>
  <c r="S652" i="3"/>
  <c r="P924" i="3"/>
  <c r="E710" i="3"/>
  <c r="T914" i="3"/>
  <c r="D516" i="3"/>
  <c r="T832" i="3"/>
  <c r="K699" i="3"/>
  <c r="N6" i="3"/>
  <c r="U769" i="3"/>
  <c r="S661" i="3"/>
  <c r="U350" i="3"/>
  <c r="E663" i="3"/>
  <c r="K638" i="3"/>
  <c r="S602" i="3"/>
  <c r="F583" i="3"/>
  <c r="M520" i="3"/>
  <c r="H445" i="3"/>
  <c r="L371" i="3"/>
  <c r="U353" i="3"/>
  <c r="S341" i="3"/>
  <c r="G202" i="3"/>
  <c r="T780" i="3"/>
  <c r="P722" i="3"/>
  <c r="S692" i="3"/>
  <c r="P650" i="3"/>
  <c r="G583" i="3"/>
  <c r="E513" i="3"/>
  <c r="N433" i="3"/>
  <c r="Q423" i="3"/>
  <c r="Q371" i="3"/>
  <c r="K216" i="3"/>
  <c r="U597" i="3"/>
  <c r="I539" i="3"/>
  <c r="U436" i="3"/>
  <c r="U373" i="3"/>
  <c r="P261" i="3"/>
  <c r="F224" i="3"/>
  <c r="N208" i="3"/>
  <c r="T494" i="3"/>
  <c r="M451" i="3"/>
  <c r="L408" i="3"/>
  <c r="O386" i="3"/>
  <c r="M127" i="3"/>
  <c r="T345" i="3"/>
  <c r="O266" i="3"/>
  <c r="S179" i="3"/>
  <c r="U75" i="3"/>
  <c r="J8" i="3"/>
  <c r="F284" i="3"/>
  <c r="O231" i="3"/>
  <c r="P178" i="3"/>
  <c r="G122" i="3"/>
  <c r="L38" i="3"/>
  <c r="S57" i="3"/>
  <c r="I12" i="3"/>
  <c r="K43" i="3"/>
  <c r="E661" i="3"/>
  <c r="H622" i="3"/>
  <c r="T445" i="3"/>
  <c r="J237" i="3"/>
  <c r="F433" i="3"/>
  <c r="F261" i="3"/>
  <c r="G472" i="3"/>
  <c r="U127" i="3"/>
  <c r="N75" i="3"/>
  <c r="J226" i="3"/>
  <c r="D153" i="3"/>
  <c r="T38" i="3"/>
  <c r="T12" i="3"/>
  <c r="U893" i="3"/>
  <c r="Q823" i="3"/>
  <c r="M510" i="3"/>
  <c r="J350" i="3"/>
  <c r="P599" i="3"/>
  <c r="M352" i="3"/>
  <c r="E766" i="3"/>
  <c r="J608" i="3"/>
  <c r="F379" i="3"/>
  <c r="J436" i="3"/>
  <c r="U224" i="3"/>
  <c r="E408" i="3"/>
  <c r="S266" i="3"/>
  <c r="H284" i="3"/>
  <c r="L47" i="3"/>
  <c r="U71" i="3"/>
  <c r="P31" i="3"/>
  <c r="K24" i="3"/>
  <c r="S440" i="3"/>
  <c r="G353" i="3"/>
  <c r="L603" i="3"/>
  <c r="D379" i="3"/>
  <c r="T507" i="3"/>
  <c r="U261" i="3"/>
  <c r="H408" i="3"/>
  <c r="F270" i="3"/>
  <c r="F232" i="3"/>
  <c r="N71" i="3"/>
  <c r="T31" i="3"/>
  <c r="E24" i="3"/>
  <c r="L72" i="3"/>
  <c r="N753" i="3"/>
  <c r="N583" i="3"/>
  <c r="J353" i="3"/>
  <c r="P791" i="3"/>
  <c r="Q590" i="3"/>
  <c r="T379" i="3"/>
  <c r="G477" i="3"/>
  <c r="F208" i="3"/>
  <c r="O400" i="3"/>
  <c r="M263" i="3"/>
  <c r="D232" i="3"/>
  <c r="E47" i="3"/>
  <c r="M39" i="3"/>
  <c r="N31" i="3"/>
  <c r="T823" i="3"/>
  <c r="F764" i="3"/>
  <c r="M909" i="3"/>
  <c r="S764" i="3"/>
  <c r="F859" i="3"/>
  <c r="Q793" i="3"/>
  <c r="M872" i="3"/>
  <c r="M812" i="3"/>
  <c r="K717" i="3"/>
  <c r="F670" i="3"/>
  <c r="T662" i="3"/>
  <c r="U638" i="3"/>
  <c r="G589" i="3"/>
  <c r="P580" i="3"/>
  <c r="L505" i="3"/>
  <c r="U440" i="3"/>
  <c r="D356" i="3"/>
  <c r="T95" i="3"/>
  <c r="M58" i="3"/>
  <c r="T862" i="3"/>
  <c r="T799" i="3"/>
  <c r="U740" i="3"/>
  <c r="L715" i="3"/>
  <c r="O678" i="3"/>
  <c r="S663" i="3"/>
  <c r="T632" i="3"/>
  <c r="S588" i="3"/>
  <c r="H541" i="3"/>
  <c r="U537" i="3"/>
  <c r="N896" i="3"/>
  <c r="N830" i="3"/>
  <c r="N766" i="3"/>
  <c r="F703" i="3"/>
  <c r="F671" i="3"/>
  <c r="T663" i="3"/>
  <c r="E594" i="3"/>
  <c r="J893" i="3"/>
  <c r="G823" i="3"/>
  <c r="Q580" i="3"/>
  <c r="J355" i="3"/>
  <c r="N179" i="3"/>
  <c r="L12" i="3"/>
  <c r="I352" i="3"/>
  <c r="M436" i="3"/>
  <c r="S231" i="3"/>
  <c r="K341" i="3"/>
  <c r="P425" i="3"/>
  <c r="E226" i="3"/>
  <c r="F823" i="3"/>
  <c r="H872" i="3"/>
  <c r="F678" i="3"/>
  <c r="F580" i="3"/>
  <c r="G356" i="3"/>
  <c r="S730" i="3"/>
  <c r="E703" i="3"/>
  <c r="J823" i="3"/>
  <c r="P909" i="3"/>
  <c r="D847" i="3"/>
  <c r="H775" i="3"/>
  <c r="E9" i="3"/>
  <c r="O859" i="3"/>
  <c r="E793" i="3"/>
  <c r="P872" i="3"/>
  <c r="P812" i="3"/>
  <c r="K678" i="3"/>
  <c r="U670" i="3"/>
  <c r="O662" i="3"/>
  <c r="I589" i="3"/>
  <c r="N580" i="3"/>
  <c r="D505" i="3"/>
  <c r="M440" i="3"/>
  <c r="Q356" i="3"/>
  <c r="L95" i="3"/>
  <c r="E58" i="3"/>
  <c r="H58" i="3"/>
  <c r="I885" i="3"/>
  <c r="I814" i="3"/>
  <c r="H741" i="3"/>
  <c r="U715" i="3"/>
  <c r="P692" i="3"/>
  <c r="U675" i="3"/>
  <c r="J617" i="3"/>
  <c r="G547" i="3"/>
  <c r="T537" i="3"/>
  <c r="F862" i="3"/>
  <c r="F799" i="3"/>
  <c r="J730" i="3"/>
  <c r="P703" i="3"/>
  <c r="G671" i="3"/>
  <c r="L594" i="3"/>
  <c r="M893" i="3"/>
  <c r="P764" i="3"/>
  <c r="T909" i="3"/>
  <c r="E847" i="3"/>
  <c r="J775" i="3"/>
  <c r="K909" i="3"/>
  <c r="L9" i="3"/>
  <c r="J793" i="3"/>
  <c r="G872" i="3"/>
  <c r="F717" i="3"/>
  <c r="M638" i="3"/>
  <c r="H580" i="3"/>
  <c r="E356" i="3"/>
  <c r="F95" i="3"/>
  <c r="G715" i="3"/>
  <c r="S675" i="3"/>
  <c r="U617" i="3"/>
  <c r="O541" i="3"/>
  <c r="J919" i="3"/>
  <c r="J784" i="3"/>
  <c r="E671" i="3"/>
  <c r="P594" i="3"/>
  <c r="O588" i="3"/>
  <c r="N543" i="3"/>
  <c r="D491" i="3"/>
  <c r="F488" i="3"/>
  <c r="Q914" i="3"/>
  <c r="I875" i="3"/>
  <c r="M826" i="3"/>
  <c r="E794" i="3"/>
  <c r="M765" i="3"/>
  <c r="F740" i="3"/>
  <c r="T715" i="3"/>
  <c r="D696" i="3"/>
  <c r="T686" i="3"/>
  <c r="T645" i="3"/>
  <c r="T624" i="3"/>
  <c r="F612" i="3"/>
  <c r="S590" i="3"/>
  <c r="U542" i="3"/>
  <c r="I538" i="3"/>
  <c r="Q405" i="3"/>
  <c r="M227" i="3"/>
  <c r="I685" i="3"/>
  <c r="J653" i="3"/>
  <c r="H608" i="3"/>
  <c r="I603" i="3"/>
  <c r="J569" i="3"/>
  <c r="H529" i="3"/>
  <c r="I516" i="3"/>
  <c r="T735" i="3"/>
  <c r="O685" i="3"/>
  <c r="I681" i="3"/>
  <c r="D651" i="3"/>
  <c r="M647" i="3"/>
  <c r="L602" i="3"/>
  <c r="E596" i="3"/>
  <c r="T557" i="3"/>
  <c r="K550" i="3"/>
  <c r="M513" i="3"/>
  <c r="N477" i="3"/>
  <c r="J473" i="3"/>
  <c r="S397" i="3"/>
  <c r="K336" i="3"/>
  <c r="E351" i="3"/>
  <c r="T341" i="3"/>
  <c r="O200" i="3"/>
  <c r="F467" i="3"/>
  <c r="O425" i="3"/>
  <c r="J376" i="3"/>
  <c r="U479" i="3"/>
  <c r="U445" i="3"/>
  <c r="U408" i="3"/>
  <c r="W408" i="3" s="1"/>
  <c r="U392" i="3"/>
  <c r="U371" i="3"/>
  <c r="U352" i="3"/>
  <c r="W352" i="3" s="1"/>
  <c r="D246" i="3"/>
  <c r="N98" i="3"/>
  <c r="N428" i="3"/>
  <c r="N378" i="3"/>
  <c r="F344" i="3"/>
  <c r="F332" i="3"/>
  <c r="Q216" i="3"/>
  <c r="T179" i="3"/>
  <c r="Q340" i="3"/>
  <c r="H263" i="3"/>
  <c r="H226" i="3"/>
  <c r="H195" i="3"/>
  <c r="H119" i="3"/>
  <c r="L84" i="3"/>
  <c r="J266" i="3"/>
  <c r="J202" i="3"/>
  <c r="U153" i="3"/>
  <c r="K133" i="3"/>
  <c r="I85" i="3"/>
  <c r="P57" i="3"/>
  <c r="T33" i="3"/>
  <c r="N127" i="3"/>
  <c r="D122" i="3"/>
  <c r="J11" i="3"/>
  <c r="J72" i="3"/>
  <c r="H39" i="3"/>
  <c r="E8" i="3"/>
  <c r="J44" i="3"/>
  <c r="N47" i="3"/>
  <c r="I34" i="3"/>
  <c r="T7" i="3"/>
  <c r="D859" i="3"/>
  <c r="D872" i="3"/>
  <c r="E741" i="3"/>
  <c r="S678" i="3"/>
  <c r="F638" i="3"/>
  <c r="T580" i="3"/>
  <c r="N95" i="3"/>
  <c r="I715" i="3"/>
  <c r="K670" i="3"/>
  <c r="S578" i="3"/>
  <c r="Q537" i="3"/>
  <c r="J896" i="3"/>
  <c r="J766" i="3"/>
  <c r="U671" i="3"/>
  <c r="H588" i="3"/>
  <c r="F578" i="3"/>
  <c r="E543" i="3"/>
  <c r="O491" i="3"/>
  <c r="U488" i="3"/>
  <c r="Q896" i="3"/>
  <c r="G862" i="3"/>
  <c r="E826" i="3"/>
  <c r="M794" i="3"/>
  <c r="E765" i="3"/>
  <c r="T740" i="3"/>
  <c r="D717" i="3"/>
  <c r="S696" i="3"/>
  <c r="O691" i="3"/>
  <c r="K675" i="3"/>
  <c r="S645" i="3"/>
  <c r="U624" i="3"/>
  <c r="W624" i="3" s="1"/>
  <c r="H612" i="3"/>
  <c r="M590" i="3"/>
  <c r="K542" i="3"/>
  <c r="T538" i="3"/>
  <c r="G405" i="3"/>
  <c r="T227" i="3"/>
  <c r="P685" i="3"/>
  <c r="T653" i="3"/>
  <c r="P603" i="3"/>
  <c r="T569" i="3"/>
  <c r="P516" i="3"/>
  <c r="P366" i="3"/>
  <c r="P264" i="3"/>
  <c r="M184" i="3"/>
  <c r="H721" i="3"/>
  <c r="D684" i="3"/>
  <c r="M679" i="3"/>
  <c r="L651" i="3"/>
  <c r="E647" i="3"/>
  <c r="T602" i="3"/>
  <c r="K596" i="3"/>
  <c r="M557" i="3"/>
  <c r="U550" i="3"/>
  <c r="P510" i="3"/>
  <c r="T477" i="3"/>
  <c r="I457" i="3"/>
  <c r="Q397" i="3"/>
  <c r="H336" i="3"/>
  <c r="L351" i="3"/>
  <c r="I200" i="3"/>
  <c r="H502" i="3"/>
  <c r="I425" i="3"/>
  <c r="U376" i="3"/>
  <c r="J188" i="3"/>
  <c r="M494" i="3"/>
  <c r="P451" i="3"/>
  <c r="P423" i="3"/>
  <c r="P394" i="3"/>
  <c r="P373" i="3"/>
  <c r="P355" i="3"/>
  <c r="J348" i="3"/>
  <c r="P284" i="3"/>
  <c r="S216" i="3"/>
  <c r="F400" i="3"/>
  <c r="F360" i="3"/>
  <c r="P332" i="3"/>
  <c r="I216" i="3"/>
  <c r="M179" i="3"/>
  <c r="I340" i="3"/>
  <c r="P263" i="3"/>
  <c r="P226" i="3"/>
  <c r="P195" i="3"/>
  <c r="P119" i="3"/>
  <c r="T84" i="3"/>
  <c r="I135" i="3"/>
  <c r="Q85" i="3"/>
  <c r="F57" i="3"/>
  <c r="J33" i="3"/>
  <c r="S122" i="3"/>
  <c r="U11" i="3"/>
  <c r="U72" i="3"/>
  <c r="G71" i="3"/>
  <c r="P39" i="3"/>
  <c r="M8" i="3"/>
  <c r="J62" i="3"/>
  <c r="U21" i="3"/>
  <c r="W21" i="3" s="1"/>
  <c r="Q34" i="3"/>
  <c r="J24" i="3"/>
  <c r="Q764" i="3"/>
  <c r="T793" i="3"/>
  <c r="K812" i="3"/>
  <c r="T678" i="3"/>
  <c r="P662" i="3"/>
  <c r="D589" i="3"/>
  <c r="M491" i="3"/>
  <c r="K356" i="3"/>
  <c r="P58" i="3"/>
  <c r="O830" i="3"/>
  <c r="L730" i="3"/>
  <c r="F675" i="3"/>
  <c r="F617" i="3"/>
  <c r="L541" i="3"/>
  <c r="M696" i="3"/>
  <c r="H594" i="3"/>
  <c r="I588" i="3"/>
  <c r="J543" i="3"/>
  <c r="T488" i="3"/>
  <c r="G919" i="3"/>
  <c r="Q885" i="3"/>
  <c r="M849" i="3"/>
  <c r="E813" i="3"/>
  <c r="M780" i="3"/>
  <c r="G759" i="3"/>
  <c r="L696" i="3"/>
  <c r="N686" i="3"/>
  <c r="G612" i="3"/>
  <c r="L590" i="3"/>
  <c r="Q542" i="3"/>
  <c r="D538" i="3"/>
  <c r="M405" i="3"/>
  <c r="I227" i="3"/>
  <c r="E685" i="3"/>
  <c r="F653" i="3"/>
  <c r="E603" i="3"/>
  <c r="F569" i="3"/>
  <c r="D529" i="3"/>
  <c r="E516" i="3"/>
  <c r="L366" i="3"/>
  <c r="L264" i="3"/>
  <c r="I184" i="3"/>
  <c r="P735" i="3"/>
  <c r="T699" i="3"/>
  <c r="D681" i="3"/>
  <c r="H652" i="3"/>
  <c r="O649" i="3"/>
  <c r="H602" i="3"/>
  <c r="Q596" i="3"/>
  <c r="P557" i="3"/>
  <c r="I550" i="3"/>
  <c r="G513" i="3"/>
  <c r="J477" i="3"/>
  <c r="F473" i="3"/>
  <c r="L457" i="3"/>
  <c r="H397" i="3"/>
  <c r="G336" i="3"/>
  <c r="Q351" i="3"/>
  <c r="N341" i="3"/>
  <c r="L200" i="3"/>
  <c r="L425" i="3"/>
  <c r="S200" i="3"/>
  <c r="G188" i="3"/>
  <c r="I472" i="3"/>
  <c r="T436" i="3"/>
  <c r="T404" i="3"/>
  <c r="T386" i="3"/>
  <c r="T362" i="3"/>
  <c r="T350" i="3"/>
  <c r="L293" i="3"/>
  <c r="E98" i="3"/>
  <c r="H98" i="3"/>
  <c r="J400" i="3"/>
  <c r="J360" i="3"/>
  <c r="D332" i="3"/>
  <c r="K284" i="3"/>
  <c r="P179" i="3"/>
  <c r="U340" i="3"/>
  <c r="D263" i="3"/>
  <c r="D226" i="3"/>
  <c r="D195" i="3"/>
  <c r="L154" i="3"/>
  <c r="O119" i="3"/>
  <c r="E84" i="3"/>
  <c r="F219" i="3"/>
  <c r="Q182" i="3"/>
  <c r="H133" i="3"/>
  <c r="T106" i="3"/>
  <c r="L85" i="3"/>
  <c r="U57" i="3"/>
  <c r="Q122" i="3"/>
  <c r="I11" i="3"/>
  <c r="I72" i="3"/>
  <c r="F71" i="3"/>
  <c r="T8" i="3"/>
  <c r="N73" i="3"/>
  <c r="F44" i="3"/>
  <c r="E34" i="3"/>
  <c r="N741" i="3"/>
  <c r="E578" i="3"/>
  <c r="M875" i="3"/>
  <c r="L717" i="3"/>
  <c r="G645" i="3"/>
  <c r="I542" i="3"/>
  <c r="M685" i="3"/>
  <c r="M577" i="3"/>
  <c r="T264" i="3"/>
  <c r="F679" i="3"/>
  <c r="I596" i="3"/>
  <c r="U457" i="3"/>
  <c r="I351" i="3"/>
  <c r="H467" i="3"/>
  <c r="L451" i="3"/>
  <c r="L355" i="3"/>
  <c r="E216" i="3"/>
  <c r="L214" i="3"/>
  <c r="N266" i="3"/>
  <c r="M85" i="3"/>
  <c r="J139" i="3"/>
  <c r="L39" i="3"/>
  <c r="D764" i="3"/>
  <c r="N717" i="3"/>
  <c r="U505" i="3"/>
  <c r="I537" i="3"/>
  <c r="D663" i="3"/>
  <c r="G491" i="3"/>
  <c r="E849" i="3"/>
  <c r="O730" i="3"/>
  <c r="K645" i="3"/>
  <c r="F542" i="3"/>
  <c r="K685" i="3"/>
  <c r="K603" i="3"/>
  <c r="F264" i="3"/>
  <c r="N681" i="3"/>
  <c r="F596" i="3"/>
  <c r="Q510" i="3"/>
  <c r="T336" i="3"/>
  <c r="E200" i="3"/>
  <c r="P392" i="3"/>
  <c r="M246" i="3"/>
  <c r="H344" i="3"/>
  <c r="M345" i="3"/>
  <c r="T154" i="3"/>
  <c r="Q187" i="3"/>
  <c r="T57" i="3"/>
  <c r="N11" i="3"/>
  <c r="F8" i="3"/>
  <c r="G37" i="3"/>
  <c r="G9" i="3"/>
  <c r="J578" i="3"/>
  <c r="G740" i="3"/>
  <c r="N537" i="3"/>
  <c r="P663" i="3"/>
  <c r="K491" i="3"/>
  <c r="U849" i="3"/>
  <c r="W849" i="3" s="1"/>
  <c r="I722" i="3"/>
  <c r="U645" i="3"/>
  <c r="U538" i="3"/>
  <c r="W538" i="3" s="1"/>
  <c r="K652" i="3"/>
  <c r="M516" i="3"/>
  <c r="O184" i="3"/>
  <c r="H653" i="3"/>
  <c r="F552" i="3"/>
  <c r="N473" i="3"/>
  <c r="G351" i="3"/>
  <c r="U425" i="3"/>
  <c r="L436" i="3"/>
  <c r="L350" i="3"/>
  <c r="J462" i="3"/>
  <c r="T216" i="3"/>
  <c r="L226" i="3"/>
  <c r="N231" i="3"/>
  <c r="K85" i="3"/>
  <c r="L122" i="3"/>
  <c r="I62" i="3"/>
  <c r="N37" i="3"/>
  <c r="O847" i="3"/>
  <c r="U589" i="3"/>
  <c r="O814" i="3"/>
  <c r="O578" i="3"/>
  <c r="G885" i="3"/>
  <c r="G722" i="3"/>
  <c r="H645" i="3"/>
  <c r="T542" i="3"/>
  <c r="O605" i="3"/>
  <c r="K516" i="3"/>
  <c r="L755" i="3"/>
  <c r="H651" i="3"/>
  <c r="D552" i="3"/>
  <c r="E457" i="3"/>
  <c r="T200" i="3"/>
  <c r="F188" i="3"/>
  <c r="P400" i="3"/>
  <c r="D293" i="3"/>
  <c r="F179" i="3"/>
  <c r="L119" i="3"/>
  <c r="P133" i="3"/>
  <c r="S33" i="3"/>
  <c r="L8" i="3"/>
  <c r="P7" i="3"/>
  <c r="J467" i="3"/>
  <c r="L246" i="3"/>
  <c r="M308" i="3"/>
  <c r="M106" i="3"/>
  <c r="F73" i="3"/>
  <c r="K462" i="3"/>
  <c r="L344" i="3"/>
  <c r="I345" i="3"/>
  <c r="K202" i="3"/>
  <c r="S84" i="3"/>
  <c r="T133" i="3"/>
  <c r="L33" i="3"/>
  <c r="E11" i="3"/>
  <c r="O46" i="3"/>
  <c r="U43" i="3"/>
  <c r="K859" i="3"/>
  <c r="L812" i="3"/>
  <c r="E589" i="3"/>
  <c r="K692" i="3"/>
  <c r="T578" i="3"/>
  <c r="G852" i="3"/>
  <c r="Q722" i="3"/>
  <c r="U612" i="3"/>
  <c r="Q491" i="3"/>
  <c r="U652" i="3"/>
  <c r="U561" i="3"/>
  <c r="H184" i="3"/>
  <c r="I661" i="3"/>
  <c r="O552" i="3"/>
  <c r="J457" i="3"/>
  <c r="L387" i="3"/>
  <c r="J425" i="3"/>
  <c r="D436" i="3"/>
  <c r="N293" i="3"/>
  <c r="J371" i="3"/>
  <c r="L216" i="3"/>
  <c r="T214" i="3"/>
  <c r="I187" i="3"/>
  <c r="N88" i="3"/>
  <c r="U23" i="3"/>
  <c r="M541" i="3"/>
  <c r="U914" i="3"/>
  <c r="Q227" i="3"/>
  <c r="P602" i="3"/>
  <c r="Q494" i="3"/>
  <c r="L237" i="3"/>
  <c r="T88" i="3"/>
  <c r="M632" i="3"/>
  <c r="L862" i="3"/>
  <c r="O227" i="3"/>
  <c r="K351" i="3"/>
  <c r="G179" i="3"/>
  <c r="S71" i="3"/>
  <c r="T547" i="3"/>
  <c r="Q894" i="3"/>
  <c r="L542" i="3"/>
  <c r="O681" i="3"/>
  <c r="L362" i="3"/>
  <c r="L263" i="3"/>
  <c r="O919" i="3"/>
  <c r="E914" i="3"/>
  <c r="N653" i="3"/>
  <c r="H569" i="3"/>
  <c r="P428" i="3"/>
  <c r="P219" i="3"/>
  <c r="G340" i="3"/>
  <c r="J373" i="3"/>
  <c r="L231" i="3"/>
  <c r="P135" i="3"/>
  <c r="U753" i="3"/>
  <c r="H208" i="3"/>
  <c r="K195" i="3"/>
  <c r="E769" i="3"/>
  <c r="J740" i="3"/>
  <c r="G507" i="3"/>
  <c r="K178" i="3"/>
  <c r="H909" i="3"/>
  <c r="N893" i="3"/>
  <c r="H812" i="3"/>
  <c r="O670" i="3"/>
  <c r="K543" i="3"/>
  <c r="I95" i="3"/>
  <c r="T919" i="3"/>
  <c r="I692" i="3"/>
  <c r="P547" i="3"/>
  <c r="N885" i="3"/>
  <c r="L671" i="3"/>
  <c r="H893" i="3"/>
  <c r="H764" i="3"/>
  <c r="O909" i="3"/>
  <c r="T847" i="3"/>
  <c r="E775" i="3"/>
  <c r="F9" i="3"/>
  <c r="Q859" i="3"/>
  <c r="F793" i="3"/>
  <c r="O872" i="3"/>
  <c r="O812" i="3"/>
  <c r="U741" i="3"/>
  <c r="U696" i="3"/>
  <c r="U678" i="3"/>
  <c r="E662" i="3"/>
  <c r="F589" i="3"/>
  <c r="O580" i="3"/>
  <c r="T505" i="3"/>
  <c r="J440" i="3"/>
  <c r="O356" i="3"/>
  <c r="M95" i="3"/>
  <c r="U58" i="3"/>
  <c r="I862" i="3"/>
  <c r="I799" i="3"/>
  <c r="M740" i="3"/>
  <c r="S703" i="3"/>
  <c r="J675" i="3"/>
  <c r="Q632" i="3"/>
  <c r="I617" i="3"/>
  <c r="K547" i="3"/>
  <c r="I541" i="3"/>
  <c r="F919" i="3"/>
  <c r="F852" i="3"/>
  <c r="F784" i="3"/>
  <c r="K730" i="3"/>
  <c r="G696" i="3"/>
  <c r="J663" i="3"/>
  <c r="M594" i="3"/>
  <c r="L823" i="3"/>
  <c r="U764" i="3"/>
  <c r="U909" i="3"/>
  <c r="F847" i="3"/>
  <c r="K775" i="3"/>
  <c r="P847" i="3"/>
  <c r="K9" i="3"/>
  <c r="T812" i="3"/>
  <c r="F696" i="3"/>
  <c r="I662" i="3"/>
  <c r="M589" i="3"/>
  <c r="J505" i="3"/>
  <c r="T356" i="3"/>
  <c r="E692" i="3"/>
  <c r="E632" i="3"/>
  <c r="L547" i="3"/>
  <c r="P537" i="3"/>
  <c r="J885" i="3"/>
  <c r="M741" i="3"/>
  <c r="D671" i="3"/>
  <c r="F594" i="3"/>
  <c r="Q578" i="3"/>
  <c r="O543" i="3"/>
  <c r="T491" i="3"/>
  <c r="E488" i="3"/>
  <c r="G896" i="3"/>
  <c r="Q862" i="3"/>
  <c r="L814" i="3"/>
  <c r="U794" i="3"/>
  <c r="I759" i="3"/>
  <c r="E722" i="3"/>
  <c r="H703" i="3"/>
  <c r="P691" i="3"/>
  <c r="S670" i="3"/>
  <c r="E645" i="3"/>
  <c r="F624" i="3"/>
  <c r="N612" i="3"/>
  <c r="H589" i="3"/>
  <c r="D542" i="3"/>
  <c r="M538" i="3"/>
  <c r="O405" i="3"/>
  <c r="J227" i="3"/>
  <c r="F685" i="3"/>
  <c r="I653" i="3"/>
  <c r="G608" i="3"/>
  <c r="F603" i="3"/>
  <c r="I569" i="3"/>
  <c r="G529" i="3"/>
  <c r="F516" i="3"/>
  <c r="S366" i="3"/>
  <c r="H264" i="3"/>
  <c r="G184" i="3"/>
  <c r="P721" i="3"/>
  <c r="L684" i="3"/>
  <c r="E679" i="3"/>
  <c r="T651" i="3"/>
  <c r="K647" i="3"/>
  <c r="M602" i="3"/>
  <c r="U596" i="3"/>
  <c r="O529" i="3"/>
  <c r="H510" i="3"/>
  <c r="L477" i="3"/>
  <c r="O473" i="3"/>
  <c r="I397" i="3"/>
  <c r="U351" i="3"/>
  <c r="D467" i="3"/>
  <c r="L376" i="3"/>
  <c r="I188" i="3"/>
  <c r="U472" i="3"/>
  <c r="H436" i="3"/>
  <c r="H404" i="3"/>
  <c r="H386" i="3"/>
  <c r="H362" i="3"/>
  <c r="H350" i="3"/>
  <c r="G246" i="3"/>
  <c r="N408" i="3"/>
  <c r="N371" i="3"/>
  <c r="E284" i="3"/>
  <c r="O216" i="3"/>
  <c r="E179" i="3"/>
  <c r="Q308" i="3"/>
  <c r="U256" i="3"/>
  <c r="U219" i="3"/>
  <c r="N154" i="3"/>
  <c r="G119" i="3"/>
  <c r="K84" i="3"/>
  <c r="J256" i="3"/>
  <c r="U187" i="3"/>
  <c r="Q135" i="3"/>
  <c r="F106" i="3"/>
  <c r="D85" i="3"/>
  <c r="Q57" i="3"/>
  <c r="U33" i="3"/>
  <c r="O127" i="3"/>
  <c r="F139" i="3"/>
  <c r="O11" i="3"/>
  <c r="K72" i="3"/>
  <c r="S11" i="3"/>
  <c r="E39" i="3"/>
  <c r="U8" i="3"/>
  <c r="J37" i="3"/>
  <c r="G44" i="3"/>
  <c r="I23" i="3"/>
  <c r="E893" i="3"/>
  <c r="L909" i="3"/>
  <c r="U859" i="3"/>
  <c r="U872" i="3"/>
  <c r="E717" i="3"/>
  <c r="P670" i="3"/>
  <c r="E638" i="3"/>
  <c r="H505" i="3"/>
  <c r="U356" i="3"/>
  <c r="I58" i="3"/>
  <c r="L703" i="3"/>
  <c r="U632" i="3"/>
  <c r="M547" i="3"/>
  <c r="H537" i="3"/>
  <c r="J862" i="3"/>
  <c r="N730" i="3"/>
  <c r="N671" i="3"/>
  <c r="M588" i="3"/>
  <c r="N578" i="3"/>
  <c r="M543" i="3"/>
  <c r="U491" i="3"/>
  <c r="E894" i="3"/>
  <c r="L852" i="3"/>
  <c r="U826" i="3"/>
  <c r="L784" i="3"/>
  <c r="U765" i="3"/>
  <c r="H730" i="3"/>
  <c r="F715" i="3"/>
  <c r="J686" i="3"/>
  <c r="D662" i="3"/>
  <c r="H638" i="3"/>
  <c r="K617" i="3"/>
  <c r="F590" i="3"/>
  <c r="S580" i="3"/>
  <c r="S542" i="3"/>
  <c r="H538" i="3"/>
  <c r="P405" i="3"/>
  <c r="K227" i="3"/>
  <c r="P661" i="3"/>
  <c r="Q652" i="3"/>
  <c r="P577" i="3"/>
  <c r="I366" i="3"/>
  <c r="I264" i="3"/>
  <c r="F184" i="3"/>
  <c r="S184" i="3"/>
  <c r="D711" i="3"/>
  <c r="T684" i="3"/>
  <c r="K679" i="3"/>
  <c r="M651" i="3"/>
  <c r="U647" i="3"/>
  <c r="O577" i="3"/>
  <c r="J552" i="3"/>
  <c r="P520" i="3"/>
  <c r="N510" i="3"/>
  <c r="D473" i="3"/>
  <c r="D457" i="3"/>
  <c r="O397" i="3"/>
  <c r="E336" i="3"/>
  <c r="G387" i="3"/>
  <c r="L341" i="3"/>
  <c r="D200" i="3"/>
  <c r="F502" i="3"/>
  <c r="D425" i="3"/>
  <c r="T376" i="3"/>
  <c r="M188" i="3"/>
  <c r="M479" i="3"/>
  <c r="K445" i="3"/>
  <c r="K408" i="3"/>
  <c r="K392" i="3"/>
  <c r="K371" i="3"/>
  <c r="K352" i="3"/>
  <c r="O332" i="3"/>
  <c r="Q246" i="3"/>
  <c r="Q98" i="3"/>
  <c r="F445" i="3"/>
  <c r="F392" i="3"/>
  <c r="F352" i="3"/>
  <c r="N332" i="3"/>
  <c r="D216" i="3"/>
  <c r="O179" i="3"/>
  <c r="I308" i="3"/>
  <c r="K256" i="3"/>
  <c r="K219" i="3"/>
  <c r="F154" i="3"/>
  <c r="G84" i="3"/>
  <c r="M187" i="3"/>
  <c r="N106" i="3"/>
  <c r="O85" i="3"/>
  <c r="M57" i="3"/>
  <c r="K33" i="3"/>
  <c r="L127" i="3"/>
  <c r="H106" i="3"/>
  <c r="T72" i="3"/>
  <c r="O88" i="3"/>
  <c r="O39" i="3"/>
  <c r="N8" i="3"/>
  <c r="E46" i="3"/>
  <c r="Q44" i="3"/>
  <c r="Q23" i="3"/>
  <c r="J909" i="3"/>
  <c r="U9" i="3"/>
  <c r="G793" i="3"/>
  <c r="L872" i="3"/>
  <c r="P741" i="3"/>
  <c r="N678" i="3"/>
  <c r="N638" i="3"/>
  <c r="J580" i="3"/>
  <c r="D440" i="3"/>
  <c r="G95" i="3"/>
  <c r="O799" i="3"/>
  <c r="Q715" i="3"/>
  <c r="E675" i="3"/>
  <c r="G617" i="3"/>
  <c r="U541" i="3"/>
  <c r="K671" i="3"/>
  <c r="K594" i="3"/>
  <c r="M578" i="3"/>
  <c r="I543" i="3"/>
  <c r="P491" i="3"/>
  <c r="M914" i="3"/>
  <c r="E875" i="3"/>
  <c r="L830" i="3"/>
  <c r="U813" i="3"/>
  <c r="L766" i="3"/>
  <c r="L741" i="3"/>
  <c r="O703" i="3"/>
  <c r="H692" i="3"/>
  <c r="O686" i="3"/>
  <c r="F645" i="3"/>
  <c r="I624" i="3"/>
  <c r="O612" i="3"/>
  <c r="U590" i="3"/>
  <c r="P542" i="3"/>
  <c r="G538" i="3"/>
  <c r="J405" i="3"/>
  <c r="D227" i="3"/>
  <c r="U685" i="3"/>
  <c r="D653" i="3"/>
  <c r="T608" i="3"/>
  <c r="U603" i="3"/>
  <c r="D569" i="3"/>
  <c r="T529" i="3"/>
  <c r="U516" i="3"/>
  <c r="H366" i="3"/>
  <c r="K264" i="3"/>
  <c r="U184" i="3"/>
  <c r="L721" i="3"/>
  <c r="H684" i="3"/>
  <c r="Q679" i="3"/>
  <c r="P651" i="3"/>
  <c r="I647" i="3"/>
  <c r="G602" i="3"/>
  <c r="P596" i="3"/>
  <c r="F550" i="3"/>
  <c r="D510" i="3"/>
  <c r="H477" i="3"/>
  <c r="G473" i="3"/>
  <c r="E397" i="3"/>
  <c r="N336" i="3"/>
  <c r="M387" i="3"/>
  <c r="O351" i="3"/>
  <c r="E341" i="3"/>
  <c r="K200" i="3"/>
  <c r="P467" i="3"/>
  <c r="I376" i="3"/>
  <c r="P188" i="3"/>
  <c r="I507" i="3"/>
  <c r="D451" i="3"/>
  <c r="D423" i="3"/>
  <c r="D394" i="3"/>
  <c r="D373" i="3"/>
  <c r="D355" i="3"/>
  <c r="P348" i="3"/>
  <c r="E246" i="3"/>
  <c r="U98" i="3"/>
  <c r="J445" i="3"/>
  <c r="J392" i="3"/>
  <c r="J352" i="3"/>
  <c r="T332" i="3"/>
  <c r="M216" i="3"/>
  <c r="U308" i="3"/>
  <c r="W308" i="3" s="1"/>
  <c r="T263" i="3"/>
  <c r="T226" i="3"/>
  <c r="T195" i="3"/>
  <c r="D119" i="3"/>
  <c r="H84" i="3"/>
  <c r="F266" i="3"/>
  <c r="F202" i="3"/>
  <c r="Q153" i="3"/>
  <c r="F133" i="3"/>
  <c r="E85" i="3"/>
  <c r="L57" i="3"/>
  <c r="P33" i="3"/>
  <c r="J127" i="3"/>
  <c r="P122" i="3"/>
  <c r="F11" i="3"/>
  <c r="M71" i="3"/>
  <c r="T39" i="3"/>
  <c r="Q8" i="3"/>
  <c r="N62" i="3"/>
  <c r="F37" i="3"/>
  <c r="L44" i="3"/>
  <c r="U34" i="3"/>
  <c r="H7" i="3"/>
  <c r="E678" i="3"/>
  <c r="M356" i="3"/>
  <c r="M675" i="3"/>
  <c r="F730" i="3"/>
  <c r="Q852" i="3"/>
  <c r="G624" i="3"/>
  <c r="N538" i="3"/>
  <c r="O653" i="3"/>
  <c r="K561" i="3"/>
  <c r="P184" i="3"/>
  <c r="G651" i="3"/>
  <c r="H557" i="3"/>
  <c r="J397" i="3"/>
  <c r="F341" i="3"/>
  <c r="L423" i="3"/>
  <c r="F348" i="3"/>
  <c r="H179" i="3"/>
  <c r="N202" i="3"/>
  <c r="Q11" i="3"/>
  <c r="I8" i="3"/>
  <c r="M23" i="3"/>
  <c r="H670" i="3"/>
  <c r="L356" i="3"/>
  <c r="O741" i="3"/>
  <c r="U594" i="3"/>
  <c r="M488" i="3"/>
  <c r="G814" i="3"/>
  <c r="N715" i="3"/>
  <c r="N624" i="3"/>
  <c r="O538" i="3"/>
  <c r="L661" i="3"/>
  <c r="N569" i="3"/>
  <c r="E184" i="3"/>
  <c r="F649" i="3"/>
  <c r="G557" i="3"/>
  <c r="P473" i="3"/>
  <c r="U387" i="3"/>
  <c r="W387" i="3" s="1"/>
  <c r="T502" i="3"/>
  <c r="Q479" i="3"/>
  <c r="P371" i="3"/>
  <c r="O98" i="3"/>
  <c r="D284" i="3"/>
  <c r="P266" i="3"/>
  <c r="U119" i="3"/>
  <c r="U135" i="3"/>
  <c r="E33" i="3"/>
  <c r="P71" i="3"/>
  <c r="J23" i="3"/>
  <c r="D793" i="3"/>
  <c r="N696" i="3"/>
  <c r="I440" i="3"/>
  <c r="T692" i="3"/>
  <c r="G588" i="3"/>
  <c r="K488" i="3"/>
  <c r="M813" i="3"/>
  <c r="D691" i="3"/>
  <c r="O594" i="3"/>
  <c r="E405" i="3"/>
  <c r="N605" i="3"/>
  <c r="E366" i="3"/>
  <c r="T721" i="3"/>
  <c r="D649" i="3"/>
  <c r="P550" i="3"/>
  <c r="H457" i="3"/>
  <c r="U341" i="3"/>
  <c r="Q376" i="3"/>
  <c r="L404" i="3"/>
  <c r="F293" i="3"/>
  <c r="J179" i="3"/>
  <c r="L195" i="3"/>
  <c r="I182" i="3"/>
  <c r="G57" i="3"/>
  <c r="H11" i="3"/>
  <c r="K39" i="3"/>
  <c r="J47" i="3"/>
  <c r="U793" i="3"/>
  <c r="I764" i="3"/>
  <c r="S541" i="3"/>
  <c r="D675" i="3"/>
  <c r="J491" i="3"/>
  <c r="L799" i="3"/>
  <c r="Q700" i="3"/>
  <c r="H624" i="3"/>
  <c r="U405" i="3"/>
  <c r="L577" i="3"/>
  <c r="U366" i="3"/>
  <c r="P711" i="3"/>
  <c r="H603" i="3"/>
  <c r="I529" i="3"/>
  <c r="M397" i="3"/>
  <c r="Q507" i="3"/>
  <c r="P378" i="3"/>
  <c r="P84" i="3"/>
  <c r="E127" i="3"/>
  <c r="K360" i="3"/>
  <c r="J73" i="3"/>
  <c r="L7" i="3"/>
  <c r="P696" i="3"/>
  <c r="Q58" i="3"/>
  <c r="O862" i="3"/>
  <c r="E547" i="3"/>
  <c r="G663" i="3"/>
  <c r="D488" i="3"/>
  <c r="I894" i="3"/>
  <c r="E759" i="3"/>
  <c r="P645" i="3"/>
  <c r="P543" i="3"/>
  <c r="F227" i="3"/>
  <c r="T577" i="3"/>
  <c r="J264" i="3"/>
  <c r="F681" i="3"/>
  <c r="D597" i="3"/>
  <c r="H513" i="3"/>
  <c r="M336" i="3"/>
  <c r="J200" i="3"/>
  <c r="U188" i="3"/>
  <c r="D386" i="3"/>
  <c r="T246" i="3"/>
  <c r="M284" i="3"/>
  <c r="T237" i="3"/>
  <c r="F119" i="3"/>
  <c r="J135" i="3"/>
  <c r="H71" i="3"/>
  <c r="F46" i="3"/>
  <c r="D775" i="3"/>
  <c r="N589" i="3"/>
  <c r="G594" i="3"/>
  <c r="I678" i="3"/>
  <c r="M603" i="3"/>
  <c r="J510" i="3"/>
  <c r="L373" i="3"/>
  <c r="G590" i="3"/>
  <c r="H685" i="3"/>
  <c r="I341" i="3"/>
  <c r="J85" i="3"/>
  <c r="S617" i="3"/>
  <c r="K703" i="3"/>
  <c r="M759" i="3"/>
  <c r="L529" i="3"/>
  <c r="M98" i="3"/>
  <c r="I106" i="3"/>
  <c r="Q662" i="3"/>
  <c r="N588" i="3"/>
  <c r="H686" i="3"/>
  <c r="P477" i="3"/>
  <c r="O57" i="3"/>
  <c r="G893" i="3"/>
  <c r="O6" i="3"/>
  <c r="N721" i="3"/>
  <c r="Q208" i="3"/>
  <c r="Q195" i="3"/>
  <c r="O759" i="3"/>
  <c r="L550" i="3"/>
  <c r="S373" i="3"/>
  <c r="K653" i="3"/>
  <c r="L520" i="3"/>
  <c r="K261" i="3"/>
  <c r="P38" i="3"/>
  <c r="L847" i="3"/>
  <c r="M859" i="3"/>
  <c r="J741" i="3"/>
  <c r="J638" i="3"/>
  <c r="M505" i="3"/>
  <c r="J58" i="3"/>
  <c r="T852" i="3"/>
  <c r="G541" i="3"/>
  <c r="N814" i="3"/>
  <c r="H663" i="3"/>
  <c r="Q893" i="3"/>
  <c r="O764" i="3"/>
  <c r="Q909" i="3"/>
  <c r="U847" i="3"/>
  <c r="F775" i="3"/>
  <c r="M9" i="3"/>
  <c r="N823" i="3"/>
  <c r="M793" i="3"/>
  <c r="Q872" i="3"/>
  <c r="Q812" i="3"/>
  <c r="H678" i="3"/>
  <c r="L670" i="3"/>
  <c r="U662" i="3"/>
  <c r="T638" i="3"/>
  <c r="L589" i="3"/>
  <c r="U580" i="3"/>
  <c r="I505" i="3"/>
  <c r="L440" i="3"/>
  <c r="E95" i="3"/>
  <c r="T58" i="3"/>
  <c r="I919" i="3"/>
  <c r="I852" i="3"/>
  <c r="I784" i="3"/>
  <c r="L740" i="3"/>
  <c r="H696" i="3"/>
  <c r="I675" i="3"/>
  <c r="P632" i="3"/>
  <c r="M617" i="3"/>
  <c r="U547" i="3"/>
  <c r="M537" i="3"/>
  <c r="F896" i="3"/>
  <c r="F830" i="3"/>
  <c r="F766" i="3"/>
  <c r="M717" i="3"/>
  <c r="Q671" i="3"/>
  <c r="I663" i="3"/>
  <c r="S594" i="3"/>
  <c r="L893" i="3"/>
  <c r="U823" i="3"/>
  <c r="M764" i="3"/>
  <c r="G909" i="3"/>
  <c r="M847" i="3"/>
  <c r="G775" i="3"/>
  <c r="T859" i="3"/>
  <c r="G812" i="3"/>
  <c r="M678" i="3"/>
  <c r="N662" i="3"/>
  <c r="S589" i="3"/>
  <c r="E505" i="3"/>
  <c r="P356" i="3"/>
  <c r="Q740" i="3"/>
  <c r="G692" i="3"/>
  <c r="D632" i="3"/>
  <c r="S547" i="3"/>
  <c r="J852" i="3"/>
  <c r="P730" i="3"/>
  <c r="N663" i="3"/>
  <c r="T588" i="3"/>
  <c r="P578" i="3"/>
  <c r="S543" i="3"/>
  <c r="S491" i="3"/>
  <c r="S488" i="3"/>
  <c r="M894" i="3"/>
  <c r="Q849" i="3"/>
  <c r="I813" i="3"/>
  <c r="Q780" i="3"/>
  <c r="L759" i="3"/>
  <c r="U722" i="3"/>
  <c r="M700" i="3"/>
  <c r="L663" i="3"/>
  <c r="N645" i="3"/>
  <c r="O624" i="3"/>
  <c r="N590" i="3"/>
  <c r="L578" i="3"/>
  <c r="N542" i="3"/>
  <c r="J537" i="3"/>
  <c r="L227" i="3"/>
  <c r="H661" i="3"/>
  <c r="I652" i="3"/>
  <c r="J605" i="3"/>
  <c r="H577" i="3"/>
  <c r="I561" i="3"/>
  <c r="J520" i="3"/>
  <c r="Q366" i="3"/>
  <c r="Q264" i="3"/>
  <c r="N184" i="3"/>
  <c r="H755" i="3"/>
  <c r="L711" i="3"/>
  <c r="M684" i="3"/>
  <c r="U679" i="3"/>
  <c r="O608" i="3"/>
  <c r="J597" i="3"/>
  <c r="P569" i="3"/>
  <c r="T552" i="3"/>
  <c r="O516" i="3"/>
  <c r="F510" i="3"/>
  <c r="Q477" i="3"/>
  <c r="Q457" i="3"/>
  <c r="D397" i="3"/>
  <c r="P336" i="3"/>
  <c r="O387" i="3"/>
  <c r="T351" i="3"/>
  <c r="M341" i="3"/>
  <c r="P502" i="3"/>
  <c r="T467" i="3"/>
  <c r="K387" i="3"/>
  <c r="U507" i="3"/>
  <c r="S462" i="3"/>
  <c r="U428" i="3"/>
  <c r="U400" i="3"/>
  <c r="U378" i="3"/>
  <c r="U360" i="3"/>
  <c r="D348" i="3"/>
  <c r="P293" i="3"/>
  <c r="I98" i="3"/>
  <c r="F462" i="3"/>
  <c r="N400" i="3"/>
  <c r="N360" i="3"/>
  <c r="T344" i="3"/>
  <c r="Q284" i="3"/>
  <c r="K179" i="3"/>
  <c r="H281" i="3"/>
  <c r="H237" i="3"/>
  <c r="H214" i="3"/>
  <c r="O154" i="3"/>
  <c r="N119" i="3"/>
  <c r="J231" i="3"/>
  <c r="E182" i="3"/>
  <c r="O135" i="3"/>
  <c r="D106" i="3"/>
  <c r="F85" i="3"/>
  <c r="E57" i="3"/>
  <c r="I33" i="3"/>
  <c r="E122" i="3"/>
  <c r="S72" i="3"/>
  <c r="L11" i="3"/>
  <c r="L71" i="3"/>
  <c r="T73" i="3"/>
  <c r="F39" i="3"/>
  <c r="O8" i="3"/>
  <c r="M46" i="3"/>
  <c r="P21" i="3"/>
  <c r="M43" i="3"/>
  <c r="F23" i="3"/>
  <c r="N12" i="3"/>
  <c r="E823" i="3"/>
  <c r="Q847" i="3"/>
  <c r="J9" i="3"/>
  <c r="L793" i="3"/>
  <c r="D812" i="3"/>
  <c r="E696" i="3"/>
  <c r="I670" i="3"/>
  <c r="K589" i="3"/>
  <c r="S505" i="3"/>
  <c r="H356" i="3"/>
  <c r="F58" i="3"/>
  <c r="U692" i="3"/>
  <c r="N632" i="3"/>
  <c r="D541" i="3"/>
  <c r="J830" i="3"/>
  <c r="G717" i="3"/>
  <c r="O663" i="3"/>
  <c r="U588" i="3"/>
  <c r="F543" i="3"/>
  <c r="N491" i="3"/>
  <c r="P488" i="3"/>
  <c r="L919" i="3"/>
  <c r="U894" i="3"/>
  <c r="I849" i="3"/>
  <c r="Q813" i="3"/>
  <c r="I780" i="3"/>
  <c r="Q759" i="3"/>
  <c r="M722" i="3"/>
  <c r="E700" i="3"/>
  <c r="H691" i="3"/>
  <c r="I686" i="3"/>
  <c r="L645" i="3"/>
  <c r="L624" i="3"/>
  <c r="Q612" i="3"/>
  <c r="D590" i="3"/>
  <c r="J547" i="3"/>
  <c r="J541" i="3"/>
  <c r="I405" i="3"/>
  <c r="E227" i="3"/>
  <c r="N227" i="3"/>
  <c r="P652" i="3"/>
  <c r="T605" i="3"/>
  <c r="P561" i="3"/>
  <c r="T520" i="3"/>
  <c r="D366" i="3"/>
  <c r="P755" i="3"/>
  <c r="T711" i="3"/>
  <c r="O661" i="3"/>
  <c r="J649" i="3"/>
  <c r="P605" i="3"/>
  <c r="T597" i="3"/>
  <c r="O561" i="3"/>
  <c r="I552" i="3"/>
  <c r="F477" i="3"/>
  <c r="T473" i="3"/>
  <c r="G457" i="3"/>
  <c r="Q336" i="3"/>
  <c r="M351" i="3"/>
  <c r="J341" i="3"/>
  <c r="G200" i="3"/>
  <c r="N467" i="3"/>
  <c r="G425" i="3"/>
  <c r="O341" i="3"/>
  <c r="O188" i="3"/>
  <c r="M472" i="3"/>
  <c r="P436" i="3"/>
  <c r="P404" i="3"/>
  <c r="P386" i="3"/>
  <c r="P362" i="3"/>
  <c r="P350" i="3"/>
  <c r="J293" i="3"/>
  <c r="O246" i="3"/>
  <c r="P98" i="3"/>
  <c r="F428" i="3"/>
  <c r="F378" i="3"/>
  <c r="N344" i="3"/>
  <c r="I284" i="3"/>
  <c r="G216" i="3"/>
  <c r="Q179" i="3"/>
  <c r="P281" i="3"/>
  <c r="P237" i="3"/>
  <c r="P214" i="3"/>
  <c r="E119" i="3"/>
  <c r="U84" i="3"/>
  <c r="M182" i="3"/>
  <c r="O106" i="3"/>
  <c r="P85" i="3"/>
  <c r="J57" i="3"/>
  <c r="M33" i="3"/>
  <c r="M122" i="3"/>
  <c r="N139" i="3"/>
  <c r="P11" i="3"/>
  <c r="I73" i="3"/>
  <c r="J88" i="3"/>
  <c r="U46" i="3"/>
  <c r="H21" i="3"/>
  <c r="E43" i="3"/>
  <c r="N23" i="3"/>
  <c r="K893" i="3"/>
  <c r="S823" i="3"/>
  <c r="L859" i="3"/>
  <c r="K872" i="3"/>
  <c r="P717" i="3"/>
  <c r="G670" i="3"/>
  <c r="S638" i="3"/>
  <c r="M580" i="3"/>
  <c r="H440" i="3"/>
  <c r="S95" i="3"/>
  <c r="O896" i="3"/>
  <c r="O766" i="3"/>
  <c r="O696" i="3"/>
  <c r="L662" i="3"/>
  <c r="D547" i="3"/>
  <c r="F537" i="3"/>
  <c r="E730" i="3"/>
  <c r="F663" i="3"/>
  <c r="P588" i="3"/>
  <c r="K578" i="3"/>
  <c r="L543" i="3"/>
  <c r="I491" i="3"/>
  <c r="I488" i="3"/>
  <c r="L896" i="3"/>
  <c r="U875" i="3"/>
  <c r="I826" i="3"/>
  <c r="Q794" i="3"/>
  <c r="I765" i="3"/>
  <c r="N740" i="3"/>
  <c r="I700" i="3"/>
  <c r="L691" i="3"/>
  <c r="O671" i="3"/>
  <c r="J632" i="3"/>
  <c r="E612" i="3"/>
  <c r="J590" i="3"/>
  <c r="E580" i="3"/>
  <c r="G542" i="3"/>
  <c r="P538" i="3"/>
  <c r="L405" i="3"/>
  <c r="G227" i="3"/>
  <c r="D661" i="3"/>
  <c r="E652" i="3"/>
  <c r="F605" i="3"/>
  <c r="D577" i="3"/>
  <c r="E561" i="3"/>
  <c r="F520" i="3"/>
  <c r="M366" i="3"/>
  <c r="M264" i="3"/>
  <c r="J184" i="3"/>
  <c r="D755" i="3"/>
  <c r="H711" i="3"/>
  <c r="G684" i="3"/>
  <c r="P679" i="3"/>
  <c r="F647" i="3"/>
  <c r="F597" i="3"/>
  <c r="I577" i="3"/>
  <c r="N552" i="3"/>
  <c r="H520" i="3"/>
  <c r="T510" i="3"/>
  <c r="I477" i="3"/>
  <c r="M457" i="3"/>
  <c r="U397" i="3"/>
  <c r="L336" i="3"/>
  <c r="J387" i="3"/>
  <c r="M200" i="3"/>
  <c r="L502" i="3"/>
  <c r="M425" i="3"/>
  <c r="D376" i="3"/>
  <c r="N188" i="3"/>
  <c r="I494" i="3"/>
  <c r="T451" i="3"/>
  <c r="T423" i="3"/>
  <c r="T394" i="3"/>
  <c r="T373" i="3"/>
  <c r="T355" i="3"/>
  <c r="N348" i="3"/>
  <c r="U246" i="3"/>
  <c r="G98" i="3"/>
  <c r="J428" i="3"/>
  <c r="J378" i="3"/>
  <c r="J216" i="3"/>
  <c r="U179" i="3"/>
  <c r="D237" i="3"/>
  <c r="J154" i="3"/>
  <c r="T119" i="3"/>
  <c r="F84" i="3"/>
  <c r="F256" i="3"/>
  <c r="K119" i="3"/>
  <c r="M135" i="3"/>
  <c r="U85" i="3"/>
  <c r="W85" i="3" s="1"/>
  <c r="K57" i="3"/>
  <c r="O33" i="3"/>
  <c r="I127" i="3"/>
  <c r="N85" i="3"/>
  <c r="G11" i="3"/>
  <c r="F72" i="3"/>
  <c r="I88" i="3"/>
  <c r="U39" i="3"/>
  <c r="G8" i="3"/>
  <c r="I46" i="3"/>
  <c r="L21" i="3"/>
  <c r="I43" i="3"/>
  <c r="E23" i="3"/>
  <c r="H662" i="3"/>
  <c r="U95" i="3"/>
  <c r="O885" i="3"/>
  <c r="P617" i="3"/>
  <c r="S671" i="3"/>
  <c r="H491" i="3"/>
  <c r="Q826" i="3"/>
  <c r="I691" i="3"/>
  <c r="K612" i="3"/>
  <c r="T405" i="3"/>
  <c r="L608" i="3"/>
  <c r="N520" i="3"/>
  <c r="H735" i="3"/>
  <c r="Q647" i="3"/>
  <c r="H516" i="3"/>
  <c r="D336" i="3"/>
  <c r="F200" i="3"/>
  <c r="E188" i="3"/>
  <c r="L394" i="3"/>
  <c r="T293" i="3"/>
  <c r="J344" i="3"/>
  <c r="L281" i="3"/>
  <c r="M119" i="3"/>
  <c r="E135" i="3"/>
  <c r="H33" i="3"/>
  <c r="P72" i="3"/>
  <c r="F62" i="3"/>
  <c r="N24" i="3"/>
  <c r="I893" i="3"/>
  <c r="O638" i="3"/>
  <c r="O58" i="3"/>
  <c r="M692" i="3"/>
  <c r="U578" i="3"/>
  <c r="Q784" i="3"/>
  <c r="F686" i="3"/>
  <c r="T612" i="3"/>
  <c r="F405" i="3"/>
  <c r="M652" i="3"/>
  <c r="O520" i="3"/>
  <c r="D721" i="3"/>
  <c r="P647" i="3"/>
  <c r="Q550" i="3"/>
  <c r="T457" i="3"/>
  <c r="D351" i="3"/>
  <c r="E425" i="3"/>
  <c r="P445" i="3"/>
  <c r="P352" i="3"/>
  <c r="U216" i="3"/>
  <c r="P231" i="3"/>
  <c r="J84" i="3"/>
  <c r="J106" i="3"/>
  <c r="F122" i="3"/>
  <c r="O73" i="3"/>
  <c r="N44" i="3"/>
  <c r="J12" i="3"/>
  <c r="N670" i="3"/>
  <c r="H95" i="3"/>
  <c r="S632" i="3"/>
  <c r="G578" i="3"/>
  <c r="Q919" i="3"/>
  <c r="E780" i="3"/>
  <c r="D686" i="3"/>
  <c r="K588" i="3"/>
  <c r="O569" i="3"/>
  <c r="E264" i="3"/>
  <c r="P684" i="3"/>
  <c r="I608" i="3"/>
  <c r="I336" i="3"/>
  <c r="U200" i="3"/>
  <c r="H188" i="3"/>
  <c r="L386" i="3"/>
  <c r="J246" i="3"/>
  <c r="M340" i="3"/>
  <c r="S119" i="3"/>
  <c r="T135" i="3"/>
  <c r="F33" i="3"/>
  <c r="F88" i="3"/>
  <c r="M34" i="3"/>
  <c r="D678" i="3"/>
  <c r="G440" i="3"/>
  <c r="D617" i="3"/>
  <c r="M671" i="3"/>
  <c r="L488" i="3"/>
  <c r="U780" i="3"/>
  <c r="T691" i="3"/>
  <c r="M612" i="3"/>
  <c r="H227" i="3"/>
  <c r="M561" i="3"/>
  <c r="U264" i="3"/>
  <c r="O597" i="3"/>
  <c r="L510" i="3"/>
  <c r="F336" i="3"/>
  <c r="T425" i="3"/>
  <c r="O462" i="3"/>
  <c r="P360" i="3"/>
  <c r="K98" i="3"/>
  <c r="L332" i="3"/>
  <c r="P256" i="3"/>
  <c r="N219" i="3"/>
  <c r="Q106" i="3"/>
  <c r="N46" i="3"/>
  <c r="I387" i="3"/>
  <c r="F408" i="3"/>
  <c r="L179" i="3"/>
  <c r="K266" i="3"/>
  <c r="G154" i="3"/>
  <c r="U106" i="3"/>
  <c r="W106" i="3" s="1"/>
  <c r="F127" i="3"/>
  <c r="E72" i="3"/>
  <c r="P8" i="3"/>
  <c r="E21" i="3"/>
  <c r="K823" i="3"/>
  <c r="U775" i="3"/>
  <c r="W775" i="3" s="1"/>
  <c r="P505" i="3"/>
  <c r="K632" i="3"/>
  <c r="J703" i="3"/>
  <c r="U543" i="3"/>
  <c r="Q814" i="3"/>
  <c r="G700" i="3"/>
  <c r="P624" i="3"/>
  <c r="F538" i="3"/>
  <c r="T661" i="3"/>
  <c r="D520" i="3"/>
  <c r="T755" i="3"/>
  <c r="N649" i="3"/>
  <c r="H561" i="3"/>
  <c r="H473" i="3"/>
  <c r="P341" i="3"/>
  <c r="G376" i="3"/>
  <c r="D404" i="3"/>
  <c r="D350" i="3"/>
  <c r="J408" i="3"/>
  <c r="U345" i="3"/>
  <c r="I154" i="3"/>
  <c r="F231" i="3"/>
  <c r="T85" i="3"/>
  <c r="K11" i="3"/>
  <c r="Q37" i="3"/>
  <c r="J859" i="3"/>
  <c r="O784" i="3"/>
  <c r="I794" i="3"/>
  <c r="T366" i="3"/>
  <c r="E387" i="3"/>
  <c r="T98" i="3"/>
  <c r="T21" i="3"/>
  <c r="J812" i="3"/>
  <c r="T717" i="3"/>
  <c r="Q765" i="3"/>
  <c r="M608" i="3"/>
  <c r="P513" i="3"/>
  <c r="O344" i="3"/>
  <c r="N256" i="3"/>
  <c r="J39" i="3"/>
  <c r="O852" i="3"/>
  <c r="M661" i="3"/>
  <c r="N597" i="3"/>
  <c r="Q472" i="3"/>
  <c r="I84" i="3"/>
  <c r="O95" i="3"/>
  <c r="I679" i="3"/>
  <c r="O376" i="3"/>
  <c r="S284" i="3"/>
  <c r="O72" i="3"/>
  <c r="L764" i="3"/>
  <c r="U721" i="3"/>
  <c r="P552" i="3"/>
  <c r="E386" i="3"/>
  <c r="S561" i="3"/>
  <c r="M355" i="3"/>
  <c r="J263" i="3"/>
  <c r="S520" i="3"/>
  <c r="N355" i="3"/>
  <c r="P75" i="3"/>
  <c r="O12" i="3"/>
  <c r="P893" i="3"/>
  <c r="P775" i="3"/>
  <c r="N764" i="3"/>
  <c r="J696" i="3"/>
  <c r="J594" i="3"/>
  <c r="T440" i="3"/>
  <c r="T784" i="3"/>
  <c r="I632" i="3"/>
  <c r="G537" i="3"/>
  <c r="G741" i="3"/>
  <c r="N594" i="3"/>
  <c r="H823" i="3"/>
  <c r="G764" i="3"/>
  <c r="S893" i="3"/>
  <c r="G847" i="3"/>
  <c r="M775" i="3"/>
  <c r="H9" i="3"/>
  <c r="P859" i="3"/>
  <c r="H793" i="3"/>
  <c r="S9" i="3"/>
  <c r="S859" i="3"/>
  <c r="S793" i="3"/>
  <c r="U717" i="3"/>
  <c r="G678" i="3"/>
  <c r="M670" i="3"/>
  <c r="G662" i="3"/>
  <c r="G638" i="3"/>
  <c r="T589" i="3"/>
  <c r="F505" i="3"/>
  <c r="O488" i="3"/>
  <c r="N440" i="3"/>
  <c r="N356" i="3"/>
  <c r="Q95" i="3"/>
  <c r="G58" i="3"/>
  <c r="I896" i="3"/>
  <c r="I830" i="3"/>
  <c r="I766" i="3"/>
  <c r="E715" i="3"/>
  <c r="Q692" i="3"/>
  <c r="L675" i="3"/>
  <c r="G632" i="3"/>
  <c r="H547" i="3"/>
  <c r="P541" i="3"/>
  <c r="K537" i="3"/>
  <c r="F885" i="3"/>
  <c r="F814" i="3"/>
  <c r="T741" i="3"/>
  <c r="N703" i="3"/>
  <c r="P671" i="3"/>
  <c r="M663" i="3"/>
  <c r="D588" i="3"/>
  <c r="O893" i="3"/>
  <c r="M823" i="3"/>
  <c r="D909" i="3"/>
  <c r="H847" i="3"/>
  <c r="L775" i="3"/>
  <c r="G859" i="3"/>
  <c r="T872" i="3"/>
  <c r="F741" i="3"/>
  <c r="J671" i="3"/>
  <c r="D638" i="3"/>
  <c r="O440" i="3"/>
  <c r="O717" i="3"/>
  <c r="N675" i="3"/>
  <c r="N617" i="3"/>
  <c r="T541" i="3"/>
  <c r="J814" i="3"/>
  <c r="U663" i="3"/>
  <c r="F588" i="3"/>
  <c r="H578" i="3"/>
  <c r="F491" i="3"/>
  <c r="H488" i="3"/>
  <c r="L885" i="3"/>
  <c r="G830" i="3"/>
  <c r="Q799" i="3"/>
  <c r="G766" i="3"/>
  <c r="D741" i="3"/>
  <c r="S717" i="3"/>
  <c r="L700" i="3"/>
  <c r="D645" i="3"/>
  <c r="D624" i="3"/>
  <c r="I612" i="3"/>
  <c r="O590" i="3"/>
  <c r="E542" i="3"/>
  <c r="J538" i="3"/>
  <c r="Q488" i="3"/>
  <c r="N405" i="3"/>
  <c r="P227" i="3"/>
  <c r="G661" i="3"/>
  <c r="F652" i="3"/>
  <c r="I605" i="3"/>
  <c r="G577" i="3"/>
  <c r="F561" i="3"/>
  <c r="I520" i="3"/>
  <c r="O366" i="3"/>
  <c r="O264" i="3"/>
  <c r="L184" i="3"/>
  <c r="D735" i="3"/>
  <c r="H699" i="3"/>
  <c r="J681" i="3"/>
  <c r="P653" i="3"/>
  <c r="T649" i="3"/>
  <c r="O603" i="3"/>
  <c r="I597" i="3"/>
  <c r="D557" i="3"/>
  <c r="M550" i="3"/>
  <c r="L513" i="3"/>
  <c r="I510" i="3"/>
  <c r="L473" i="3"/>
  <c r="O457" i="3"/>
  <c r="G397" i="3"/>
  <c r="U336" i="3"/>
  <c r="W336" i="3" s="1"/>
  <c r="D341" i="3"/>
  <c r="Q200" i="3"/>
  <c r="N502" i="3"/>
  <c r="Q425" i="3"/>
  <c r="M376" i="3"/>
  <c r="T188" i="3"/>
  <c r="U494" i="3"/>
  <c r="W494" i="3" s="1"/>
  <c r="H451" i="3"/>
  <c r="H423" i="3"/>
  <c r="H394" i="3"/>
  <c r="H373" i="3"/>
  <c r="H355" i="3"/>
  <c r="T348" i="3"/>
  <c r="I246" i="3"/>
  <c r="F98" i="3"/>
  <c r="N445" i="3"/>
  <c r="N392" i="3"/>
  <c r="N352" i="3"/>
  <c r="H332" i="3"/>
  <c r="O284" i="3"/>
  <c r="D179" i="3"/>
  <c r="Q345" i="3"/>
  <c r="U266" i="3"/>
  <c r="U231" i="3"/>
  <c r="U202" i="3"/>
  <c r="J119" i="3"/>
  <c r="O84" i="3"/>
  <c r="J219" i="3"/>
  <c r="E153" i="3"/>
  <c r="L133" i="3"/>
  <c r="G106" i="3"/>
  <c r="G85" i="3"/>
  <c r="G33" i="3"/>
  <c r="U122" i="3"/>
  <c r="M11" i="3"/>
  <c r="M72" i="3"/>
  <c r="K71" i="3"/>
  <c r="O62" i="3"/>
  <c r="H8" i="3"/>
  <c r="J46" i="3"/>
  <c r="M21" i="3"/>
  <c r="L37" i="3"/>
  <c r="E764" i="3"/>
  <c r="T775" i="3"/>
  <c r="K793" i="3"/>
  <c r="U812" i="3"/>
  <c r="L678" i="3"/>
  <c r="F662" i="3"/>
  <c r="J588" i="3"/>
  <c r="Q440" i="3"/>
  <c r="P95" i="3"/>
  <c r="N58" i="3"/>
  <c r="O675" i="3"/>
  <c r="O617" i="3"/>
  <c r="F541" i="3"/>
  <c r="J799" i="3"/>
  <c r="U703" i="3"/>
  <c r="W703" i="3" s="1"/>
  <c r="I578" i="3"/>
  <c r="D543" i="3"/>
  <c r="L491" i="3"/>
  <c r="N488" i="3"/>
  <c r="I914" i="3"/>
  <c r="Q875" i="3"/>
  <c r="Q830" i="3"/>
  <c r="G799" i="3"/>
  <c r="Q766" i="3"/>
  <c r="S741" i="3"/>
  <c r="L722" i="3"/>
  <c r="U700" i="3"/>
  <c r="W700" i="3" s="1"/>
  <c r="G691" i="3"/>
  <c r="P686" i="3"/>
  <c r="M645" i="3"/>
  <c r="M624" i="3"/>
  <c r="P612" i="3"/>
  <c r="E590" i="3"/>
  <c r="M542" i="3"/>
  <c r="D405" i="3"/>
  <c r="U227" i="3"/>
  <c r="Q685" i="3"/>
  <c r="P608" i="3"/>
  <c r="Q603" i="3"/>
  <c r="P529" i="3"/>
  <c r="Q516" i="3"/>
  <c r="G366" i="3"/>
  <c r="G264" i="3"/>
  <c r="T184" i="3"/>
  <c r="L735" i="3"/>
  <c r="P699" i="3"/>
  <c r="T681" i="3"/>
  <c r="O652" i="3"/>
  <c r="I649" i="3"/>
  <c r="D602" i="3"/>
  <c r="M596" i="3"/>
  <c r="L557" i="3"/>
  <c r="E550" i="3"/>
  <c r="T513" i="3"/>
  <c r="D477" i="3"/>
  <c r="S457" i="3"/>
  <c r="J336" i="3"/>
  <c r="J351" i="3"/>
  <c r="Q341" i="3"/>
  <c r="P200" i="3"/>
  <c r="L467" i="3"/>
  <c r="E376" i="3"/>
  <c r="L188" i="3"/>
  <c r="M507" i="3"/>
  <c r="K428" i="3"/>
  <c r="K400" i="3"/>
  <c r="K378" i="3"/>
  <c r="L348" i="3"/>
  <c r="H293" i="3"/>
  <c r="J98" i="3"/>
  <c r="F371" i="3"/>
  <c r="G284" i="3"/>
  <c r="K231" i="3"/>
  <c r="M153" i="3"/>
  <c r="H57" i="3"/>
  <c r="K122" i="3"/>
  <c r="T71" i="3"/>
  <c r="K663" i="3"/>
  <c r="J356" i="3"/>
  <c r="I740" i="3"/>
  <c r="G784" i="3"/>
  <c r="M691" i="3"/>
  <c r="I590" i="3"/>
  <c r="K405" i="3"/>
  <c r="D605" i="3"/>
  <c r="J366" i="3"/>
  <c r="D699" i="3"/>
  <c r="H605" i="3"/>
  <c r="T397" i="3"/>
  <c r="J502" i="3"/>
  <c r="I479" i="3"/>
  <c r="D362" i="3"/>
  <c r="S98" i="3"/>
  <c r="P344" i="3"/>
  <c r="T281" i="3"/>
  <c r="M84" i="3"/>
  <c r="S127" i="3"/>
  <c r="T62" i="3"/>
  <c r="I21" i="3"/>
  <c r="D823" i="3"/>
  <c r="I823" i="3"/>
  <c r="J488" i="3"/>
  <c r="T590" i="3"/>
  <c r="L699" i="3"/>
  <c r="D502" i="3"/>
  <c r="J332" i="3"/>
  <c r="I122" i="3"/>
  <c r="T9" i="3"/>
  <c r="I580" i="3"/>
  <c r="T543" i="3"/>
  <c r="E670" i="3"/>
  <c r="F366" i="3"/>
  <c r="L397" i="3"/>
  <c r="P408" i="3"/>
  <c r="P202" i="3"/>
  <c r="Q21" i="3"/>
  <c r="J872" i="3"/>
  <c r="S58" i="3"/>
  <c r="G543" i="3"/>
  <c r="S662" i="3"/>
  <c r="N264" i="3"/>
  <c r="T387" i="3"/>
  <c r="U284" i="3"/>
  <c r="J21" i="3"/>
  <c r="N547" i="3"/>
  <c r="M529" i="3"/>
  <c r="H341" i="3"/>
  <c r="H348" i="3"/>
  <c r="I153" i="3"/>
  <c r="B18" i="1"/>
  <c r="B39" i="1"/>
  <c r="D95" i="3" s="1"/>
  <c r="B87" i="1"/>
  <c r="B77" i="1"/>
  <c r="D264" i="3" s="1"/>
  <c r="B40" i="1"/>
  <c r="D98" i="3" s="1"/>
  <c r="B10" i="1"/>
  <c r="B12" i="1"/>
  <c r="B26" i="1"/>
  <c r="D53" i="3" s="1"/>
  <c r="B49" i="2"/>
  <c r="B57" i="2"/>
  <c r="B51" i="2"/>
  <c r="B11" i="2"/>
  <c r="B34" i="2"/>
  <c r="B56" i="2"/>
  <c r="B38" i="2"/>
  <c r="B53" i="2"/>
  <c r="B21" i="2"/>
  <c r="B48" i="2"/>
  <c r="B12" i="2"/>
  <c r="B26" i="2"/>
  <c r="B65" i="2"/>
  <c r="B5" i="2"/>
  <c r="D9" i="3" s="1"/>
  <c r="B43" i="2"/>
  <c r="B30" i="2"/>
  <c r="B18" i="2"/>
  <c r="B28" i="2"/>
  <c r="B50" i="2"/>
  <c r="BA53" i="1"/>
  <c r="AY53" i="1" s="1"/>
  <c r="Q178" i="3" s="1"/>
  <c r="BA46" i="1"/>
  <c r="AY46" i="1" s="1"/>
  <c r="Q132" i="3" s="1"/>
  <c r="BA45" i="1"/>
  <c r="AY45" i="1" s="1"/>
  <c r="Q127" i="3" s="1"/>
  <c r="BA38" i="1"/>
  <c r="AY38" i="1" s="1"/>
  <c r="BA30" i="1"/>
  <c r="AY30" i="1" s="1"/>
  <c r="Q69" i="3" s="1"/>
  <c r="BA110" i="1"/>
  <c r="AY110" i="1" s="1"/>
  <c r="Q387" i="3" s="1"/>
  <c r="BA58" i="1"/>
  <c r="AY58" i="1" s="1"/>
  <c r="Q188" i="3" s="1"/>
  <c r="BA47" i="1"/>
  <c r="AY47" i="1" s="1"/>
  <c r="BA7" i="1"/>
  <c r="AY7" i="1" s="1"/>
  <c r="Q7" i="3" s="1"/>
  <c r="BA52" i="1"/>
  <c r="AY52" i="1" s="1"/>
  <c r="Q154" i="3" s="1"/>
  <c r="B54" i="2"/>
  <c r="B6" i="2"/>
  <c r="B52" i="2"/>
  <c r="BA142" i="1"/>
  <c r="AY142" i="1" s="1"/>
  <c r="Q503" i="3" s="1"/>
  <c r="BA96" i="1"/>
  <c r="AY96" i="1" s="1"/>
  <c r="B23" i="2"/>
  <c r="B8" i="2"/>
  <c r="B36" i="2"/>
  <c r="B62" i="2"/>
  <c r="B20" i="2"/>
  <c r="BA32" i="1"/>
  <c r="AY32" i="1" s="1"/>
  <c r="BA62" i="1"/>
  <c r="AY62" i="1" s="1"/>
  <c r="Q202" i="3" s="1"/>
  <c r="B66" i="2"/>
  <c r="B17" i="2"/>
  <c r="BA21" i="1"/>
  <c r="AY21" i="1" s="1"/>
  <c r="Q43" i="3" s="1"/>
  <c r="W924" i="3" l="1"/>
  <c r="W139" i="3"/>
  <c r="W403" i="3"/>
  <c r="W341" i="3"/>
  <c r="W436" i="3"/>
  <c r="W603" i="3"/>
  <c r="W423" i="3"/>
  <c r="W45" i="3"/>
  <c r="W647" i="3"/>
  <c r="W537" i="3"/>
  <c r="W539" i="3"/>
  <c r="W896" i="3"/>
  <c r="W649" i="3"/>
  <c r="W545" i="3"/>
  <c r="W393" i="3"/>
  <c r="W652" i="3"/>
  <c r="W263" i="3"/>
  <c r="Q72" i="3"/>
  <c r="Q45" i="3"/>
  <c r="Q133" i="3"/>
  <c r="Q73" i="3"/>
  <c r="Q92" i="3"/>
  <c r="Q84" i="3"/>
  <c r="W678" i="3"/>
  <c r="Q71" i="3"/>
  <c r="Q352" i="3"/>
  <c r="Q191" i="3"/>
  <c r="D58" i="3"/>
  <c r="W847" i="3"/>
  <c r="W507" i="3"/>
  <c r="W188" i="3"/>
  <c r="W8" i="3"/>
  <c r="W602" i="3"/>
  <c r="W24" i="3"/>
  <c r="W428" i="3"/>
  <c r="W256" i="3"/>
  <c r="W261" i="3"/>
  <c r="W202" i="3"/>
  <c r="W227" i="3"/>
  <c r="W264" i="3"/>
  <c r="W685" i="3"/>
  <c r="W597" i="3"/>
  <c r="W813" i="3"/>
  <c r="W34" i="3"/>
  <c r="W187" i="3"/>
  <c r="W445" i="3"/>
  <c r="W553" i="3"/>
  <c r="W379" i="3"/>
  <c r="W596" i="3"/>
  <c r="W405" i="3"/>
  <c r="W345" i="3"/>
  <c r="W753" i="3"/>
  <c r="W23" i="3"/>
  <c r="W472" i="3"/>
  <c r="W392" i="3"/>
  <c r="W513" i="3"/>
  <c r="W503" i="3"/>
  <c r="W761" i="3"/>
  <c r="W394" i="3"/>
  <c r="W557" i="3"/>
  <c r="W415" i="3"/>
  <c r="W349" i="3"/>
  <c r="W699" i="3"/>
  <c r="W132" i="3"/>
  <c r="W759" i="3"/>
  <c r="W812" i="3"/>
  <c r="W780" i="3"/>
  <c r="W246" i="3"/>
  <c r="W127" i="3"/>
  <c r="W894" i="3"/>
  <c r="W516" i="3"/>
  <c r="W764" i="3"/>
  <c r="W908" i="3"/>
  <c r="W31" i="3"/>
  <c r="W642" i="3"/>
  <c r="W691" i="3"/>
  <c r="W622" i="3"/>
  <c r="W195" i="3"/>
  <c r="W361" i="3"/>
  <c r="W191" i="3"/>
  <c r="W875" i="3"/>
  <c r="W46" i="3"/>
  <c r="W462" i="3"/>
  <c r="W351" i="3"/>
  <c r="W612" i="3"/>
  <c r="W43" i="3"/>
  <c r="W153" i="3"/>
  <c r="W721" i="3"/>
  <c r="W216" i="3"/>
  <c r="W692" i="3"/>
  <c r="W378" i="3"/>
  <c r="W366" i="3"/>
  <c r="W135" i="3"/>
  <c r="W356" i="3"/>
  <c r="W39" i="3"/>
  <c r="W679" i="3"/>
  <c r="W826" i="3"/>
  <c r="W872" i="3"/>
  <c r="W909" i="3"/>
  <c r="W376" i="3"/>
  <c r="W769" i="3"/>
  <c r="W502" i="3"/>
  <c r="W552" i="3"/>
  <c r="W489" i="3"/>
  <c r="W200" i="3"/>
  <c r="W360" i="3"/>
  <c r="W722" i="3"/>
  <c r="W765" i="3"/>
  <c r="W47" i="3"/>
  <c r="W7" i="3"/>
  <c r="W133" i="3"/>
  <c r="W372" i="3"/>
  <c r="W690" i="3"/>
  <c r="W583" i="3"/>
  <c r="W73" i="3"/>
  <c r="W266" i="3"/>
  <c r="W663" i="3"/>
  <c r="W740" i="3"/>
  <c r="W178" i="3"/>
  <c r="W814" i="3"/>
  <c r="W733" i="3"/>
  <c r="W284" i="3"/>
  <c r="W397" i="3"/>
  <c r="W340" i="3"/>
  <c r="W451" i="3"/>
  <c r="W651" i="3"/>
  <c r="W208" i="3"/>
  <c r="W38" i="3"/>
  <c r="W231" i="3"/>
  <c r="W590" i="3"/>
  <c r="W794" i="3"/>
  <c r="W550" i="3"/>
  <c r="W224" i="3"/>
  <c r="W350" i="3"/>
  <c r="W885" i="3"/>
  <c r="W433" i="3"/>
  <c r="W919" i="3"/>
  <c r="W69" i="3"/>
  <c r="W37" i="3"/>
  <c r="W784" i="3"/>
  <c r="W122" i="3"/>
  <c r="W578" i="3"/>
  <c r="W588" i="3"/>
  <c r="W400" i="3"/>
  <c r="W184" i="3"/>
  <c r="W219" i="3"/>
  <c r="W696" i="3"/>
  <c r="W71" i="3"/>
  <c r="W425" i="3"/>
  <c r="W371" i="3"/>
  <c r="W479" i="3"/>
  <c r="W473" i="3"/>
  <c r="W735" i="3"/>
  <c r="W449" i="3"/>
  <c r="W348" i="3"/>
  <c r="W832" i="3"/>
  <c r="W577" i="3"/>
  <c r="W62" i="3"/>
  <c r="W179" i="3"/>
  <c r="W914" i="3"/>
  <c r="W57" i="3"/>
  <c r="W53" i="3"/>
  <c r="W607" i="3"/>
  <c r="W293" i="3"/>
  <c r="W84" i="3"/>
  <c r="W33" i="3"/>
  <c r="W715" i="3"/>
  <c r="W75" i="3"/>
  <c r="W353" i="3"/>
  <c r="W711" i="3"/>
  <c r="W281" i="3"/>
  <c r="W668" i="3"/>
  <c r="W655" i="3"/>
  <c r="W512" i="3"/>
  <c r="W591" i="3"/>
  <c r="W404" i="3"/>
  <c r="W580" i="3"/>
  <c r="W823" i="3"/>
  <c r="W594" i="3"/>
  <c r="W440" i="3"/>
  <c r="W766" i="3"/>
  <c r="W645" i="3"/>
  <c r="W599" i="3"/>
  <c r="Y95" i="3"/>
  <c r="Z95" i="3"/>
  <c r="AB95" i="3"/>
  <c r="AA95" i="3"/>
  <c r="Y98" i="3"/>
  <c r="AA98" i="3"/>
  <c r="Z98" i="3"/>
  <c r="AB98" i="3"/>
  <c r="AA53" i="3"/>
  <c r="Z53" i="3"/>
  <c r="AB53" i="3"/>
  <c r="Y53" i="3"/>
  <c r="AA264" i="3"/>
  <c r="AB264" i="3"/>
  <c r="Y264" i="3"/>
  <c r="Z264" i="3"/>
  <c r="Y350" i="3"/>
  <c r="AB350" i="3"/>
  <c r="Z350" i="3"/>
  <c r="AA350" i="3"/>
  <c r="Y520" i="3"/>
  <c r="AB520" i="3"/>
  <c r="AA520" i="3"/>
  <c r="Z520" i="3"/>
  <c r="Z336" i="3"/>
  <c r="AB336" i="3"/>
  <c r="AA336" i="3"/>
  <c r="Y336" i="3"/>
  <c r="Y237" i="3"/>
  <c r="AB237" i="3"/>
  <c r="Z237" i="3"/>
  <c r="AA237" i="3"/>
  <c r="Z577" i="3"/>
  <c r="AA577" i="3"/>
  <c r="AB577" i="3"/>
  <c r="Y577" i="3"/>
  <c r="AB541" i="3"/>
  <c r="Z541" i="3"/>
  <c r="AA541" i="3"/>
  <c r="Y541" i="3"/>
  <c r="Y812" i="3"/>
  <c r="AA812" i="3"/>
  <c r="AB812" i="3"/>
  <c r="Z812" i="3"/>
  <c r="AB106" i="3"/>
  <c r="Y106" i="3"/>
  <c r="AA106" i="3"/>
  <c r="Z106" i="3"/>
  <c r="AB632" i="3"/>
  <c r="AA632" i="3"/>
  <c r="Y632" i="3"/>
  <c r="Z632" i="3"/>
  <c r="Y488" i="3"/>
  <c r="AA488" i="3"/>
  <c r="Z488" i="3"/>
  <c r="AB488" i="3"/>
  <c r="W793" i="3"/>
  <c r="AA649" i="3"/>
  <c r="Z649" i="3"/>
  <c r="Y649" i="3"/>
  <c r="AB649" i="3"/>
  <c r="W119" i="3"/>
  <c r="W98" i="3"/>
  <c r="Y373" i="3"/>
  <c r="AB373" i="3"/>
  <c r="Z373" i="3"/>
  <c r="AA373" i="3"/>
  <c r="AB510" i="3"/>
  <c r="Y510" i="3"/>
  <c r="AA510" i="3"/>
  <c r="Z510" i="3"/>
  <c r="AB227" i="3"/>
  <c r="Y227" i="3"/>
  <c r="Z227" i="3"/>
  <c r="AA227" i="3"/>
  <c r="AB216" i="3"/>
  <c r="Z216" i="3"/>
  <c r="AA216" i="3"/>
  <c r="Y216" i="3"/>
  <c r="Y425" i="3"/>
  <c r="AB425" i="3"/>
  <c r="Z425" i="3"/>
  <c r="AA425" i="3"/>
  <c r="Y473" i="3"/>
  <c r="AA473" i="3"/>
  <c r="Z473" i="3"/>
  <c r="AB473" i="3"/>
  <c r="W491" i="3"/>
  <c r="W859" i="3"/>
  <c r="AA467" i="3"/>
  <c r="Y467" i="3"/>
  <c r="AB467" i="3"/>
  <c r="Z467" i="3"/>
  <c r="AB542" i="3"/>
  <c r="AA542" i="3"/>
  <c r="Y542" i="3"/>
  <c r="Z542" i="3"/>
  <c r="W561" i="3"/>
  <c r="W505" i="3"/>
  <c r="Y226" i="3"/>
  <c r="AB226" i="3"/>
  <c r="Z226" i="3"/>
  <c r="AA226" i="3"/>
  <c r="AB681" i="3"/>
  <c r="AA681" i="3"/>
  <c r="Z681" i="3"/>
  <c r="Y681" i="3"/>
  <c r="W11" i="3"/>
  <c r="W488" i="3"/>
  <c r="Z122" i="3"/>
  <c r="AB122" i="3"/>
  <c r="AA122" i="3"/>
  <c r="Y122" i="3"/>
  <c r="AA651" i="3"/>
  <c r="AB651" i="3"/>
  <c r="Y651" i="3"/>
  <c r="Z651" i="3"/>
  <c r="Z491" i="3"/>
  <c r="AB491" i="3"/>
  <c r="AA491" i="3"/>
  <c r="Y491" i="3"/>
  <c r="W617" i="3"/>
  <c r="W373" i="3"/>
  <c r="Z832" i="3"/>
  <c r="AA832" i="3"/>
  <c r="AB832" i="3"/>
  <c r="Y832" i="3"/>
  <c r="AB766" i="3"/>
  <c r="Z766" i="3"/>
  <c r="AA766" i="3"/>
  <c r="Y766" i="3"/>
  <c r="AB896" i="3"/>
  <c r="Z896" i="3"/>
  <c r="AA896" i="3"/>
  <c r="Y896" i="3"/>
  <c r="AA270" i="3"/>
  <c r="Z270" i="3"/>
  <c r="AB270" i="3"/>
  <c r="Y270" i="3"/>
  <c r="AB392" i="3"/>
  <c r="AA392" i="3"/>
  <c r="Y392" i="3"/>
  <c r="Z392" i="3"/>
  <c r="Z266" i="3"/>
  <c r="AB266" i="3"/>
  <c r="AA266" i="3"/>
  <c r="Y266" i="3"/>
  <c r="AA603" i="3"/>
  <c r="AB603" i="3"/>
  <c r="Y603" i="3"/>
  <c r="Z603" i="3"/>
  <c r="AB677" i="3"/>
  <c r="Y677" i="3"/>
  <c r="AA677" i="3"/>
  <c r="Z677" i="3"/>
  <c r="AB852" i="3"/>
  <c r="Z852" i="3"/>
  <c r="Y852" i="3"/>
  <c r="AA852" i="3"/>
  <c r="AB814" i="3"/>
  <c r="Z814" i="3"/>
  <c r="AA814" i="3"/>
  <c r="Y814" i="3"/>
  <c r="Y924" i="3"/>
  <c r="AA924" i="3"/>
  <c r="Z924" i="3"/>
  <c r="AB924" i="3"/>
  <c r="Y139" i="3"/>
  <c r="AB139" i="3"/>
  <c r="AA139" i="3"/>
  <c r="Z139" i="3"/>
  <c r="W605" i="3"/>
  <c r="AA400" i="3"/>
  <c r="AB400" i="3"/>
  <c r="Y400" i="3"/>
  <c r="Z400" i="3"/>
  <c r="AB685" i="3"/>
  <c r="Z685" i="3"/>
  <c r="AA685" i="3"/>
  <c r="Y685" i="3"/>
  <c r="AB765" i="3"/>
  <c r="Y765" i="3"/>
  <c r="Z765" i="3"/>
  <c r="AA765" i="3"/>
  <c r="AB668" i="3"/>
  <c r="Y668" i="3"/>
  <c r="AA668" i="3"/>
  <c r="Z668" i="3"/>
  <c r="AB799" i="3"/>
  <c r="Y799" i="3"/>
  <c r="Z799" i="3"/>
  <c r="AA799" i="3"/>
  <c r="AB784" i="3"/>
  <c r="Y784" i="3"/>
  <c r="Z784" i="3"/>
  <c r="AA784" i="3"/>
  <c r="AA524" i="3"/>
  <c r="Y524" i="3"/>
  <c r="Z524" i="3"/>
  <c r="AB524" i="3"/>
  <c r="AA875" i="3"/>
  <c r="Z875" i="3"/>
  <c r="AB875" i="3"/>
  <c r="Y875" i="3"/>
  <c r="W182" i="3"/>
  <c r="Z403" i="3"/>
  <c r="Y403" i="3"/>
  <c r="AB403" i="3"/>
  <c r="AA403" i="3"/>
  <c r="Z813" i="3"/>
  <c r="AA813" i="3"/>
  <c r="AB813" i="3"/>
  <c r="Y813" i="3"/>
  <c r="Z219" i="3"/>
  <c r="Y219" i="3"/>
  <c r="AB219" i="3"/>
  <c r="AA219" i="3"/>
  <c r="AA596" i="3"/>
  <c r="AB596" i="3"/>
  <c r="Y596" i="3"/>
  <c r="Z596" i="3"/>
  <c r="W653" i="3"/>
  <c r="W569" i="3"/>
  <c r="W116" i="3"/>
  <c r="W791" i="3"/>
  <c r="W524" i="3"/>
  <c r="Y462" i="3"/>
  <c r="Z462" i="3"/>
  <c r="AB462" i="3"/>
  <c r="AA462" i="3"/>
  <c r="Z507" i="3"/>
  <c r="AA507" i="3"/>
  <c r="AB507" i="3"/>
  <c r="Y507" i="3"/>
  <c r="AA361" i="3"/>
  <c r="Y361" i="3"/>
  <c r="Z361" i="3"/>
  <c r="AB361" i="3"/>
  <c r="W12" i="3"/>
  <c r="W232" i="3"/>
  <c r="AA823" i="3"/>
  <c r="AB823" i="3"/>
  <c r="Z823" i="3"/>
  <c r="Y823" i="3"/>
  <c r="AB557" i="3"/>
  <c r="Y557" i="3"/>
  <c r="Z557" i="3"/>
  <c r="AA557" i="3"/>
  <c r="AA477" i="3"/>
  <c r="Y477" i="3"/>
  <c r="Z477" i="3"/>
  <c r="AB477" i="3"/>
  <c r="AB645" i="3"/>
  <c r="Z645" i="3"/>
  <c r="Y645" i="3"/>
  <c r="AA645" i="3"/>
  <c r="AA741" i="3"/>
  <c r="AB741" i="3"/>
  <c r="Z741" i="3"/>
  <c r="Y741" i="3"/>
  <c r="Z638" i="3"/>
  <c r="AB638" i="3"/>
  <c r="Y638" i="3"/>
  <c r="AA638" i="3"/>
  <c r="W717" i="3"/>
  <c r="Y404" i="3"/>
  <c r="AB404" i="3"/>
  <c r="Z404" i="3"/>
  <c r="AA404" i="3"/>
  <c r="AA678" i="3"/>
  <c r="AB678" i="3"/>
  <c r="Z678" i="3"/>
  <c r="Y678" i="3"/>
  <c r="Y386" i="3"/>
  <c r="AB386" i="3"/>
  <c r="Z386" i="3"/>
  <c r="AA386" i="3"/>
  <c r="Y119" i="3"/>
  <c r="AB119" i="3"/>
  <c r="Z119" i="3"/>
  <c r="AA119" i="3"/>
  <c r="Y394" i="3"/>
  <c r="AB394" i="3"/>
  <c r="Z394" i="3"/>
  <c r="AA394" i="3"/>
  <c r="W541" i="3"/>
  <c r="W9" i="3"/>
  <c r="Y662" i="3"/>
  <c r="AA662" i="3"/>
  <c r="Z662" i="3"/>
  <c r="AB662" i="3"/>
  <c r="W632" i="3"/>
  <c r="Y58" i="3"/>
  <c r="Z58" i="3"/>
  <c r="AA58" i="3"/>
  <c r="AB58" i="3"/>
  <c r="W741" i="3"/>
  <c r="Y436" i="3"/>
  <c r="AB436" i="3"/>
  <c r="Z436" i="3"/>
  <c r="AA436" i="3"/>
  <c r="W589" i="3"/>
  <c r="AB663" i="3"/>
  <c r="Y663" i="3"/>
  <c r="AA663" i="3"/>
  <c r="Z663" i="3"/>
  <c r="AA764" i="3"/>
  <c r="AB764" i="3"/>
  <c r="Z764" i="3"/>
  <c r="Y764" i="3"/>
  <c r="W457" i="3"/>
  <c r="Y263" i="3"/>
  <c r="AB263" i="3"/>
  <c r="Z263" i="3"/>
  <c r="AA263" i="3"/>
  <c r="Z332" i="3"/>
  <c r="Y332" i="3"/>
  <c r="AA332" i="3"/>
  <c r="AB332" i="3"/>
  <c r="Y589" i="3"/>
  <c r="Z589" i="3"/>
  <c r="AB589" i="3"/>
  <c r="AA589" i="3"/>
  <c r="Z717" i="3"/>
  <c r="Y717" i="3"/>
  <c r="AA717" i="3"/>
  <c r="AB717" i="3"/>
  <c r="W671" i="3"/>
  <c r="Y872" i="3"/>
  <c r="AA872" i="3"/>
  <c r="AB872" i="3"/>
  <c r="Z872" i="3"/>
  <c r="Y859" i="3"/>
  <c r="AA859" i="3"/>
  <c r="AB859" i="3"/>
  <c r="Z859" i="3"/>
  <c r="W542" i="3"/>
  <c r="AB356" i="3"/>
  <c r="Z356" i="3"/>
  <c r="AA356" i="3"/>
  <c r="Y356" i="3"/>
  <c r="AA232" i="3"/>
  <c r="Z232" i="3"/>
  <c r="AB232" i="3"/>
  <c r="Y232" i="3"/>
  <c r="Z153" i="3"/>
  <c r="Y153" i="3"/>
  <c r="AA153" i="3"/>
  <c r="AB153" i="3"/>
  <c r="AA415" i="3"/>
  <c r="Z415" i="3"/>
  <c r="AB415" i="3"/>
  <c r="Y415" i="3"/>
  <c r="AA650" i="3"/>
  <c r="Y650" i="3"/>
  <c r="Z650" i="3"/>
  <c r="AB650" i="3"/>
  <c r="Z353" i="3"/>
  <c r="Y353" i="3"/>
  <c r="AB353" i="3"/>
  <c r="AA353" i="3"/>
  <c r="Z372" i="3"/>
  <c r="AB372" i="3"/>
  <c r="AA372" i="3"/>
  <c r="Y372" i="3"/>
  <c r="Z710" i="3"/>
  <c r="Y710" i="3"/>
  <c r="AB710" i="3"/>
  <c r="AA710" i="3"/>
  <c r="AA224" i="3"/>
  <c r="Y224" i="3"/>
  <c r="Z224" i="3"/>
  <c r="AB224" i="3"/>
  <c r="AA599" i="3"/>
  <c r="Y599" i="3"/>
  <c r="Z599" i="3"/>
  <c r="AB599" i="3"/>
  <c r="AA550" i="3"/>
  <c r="AB550" i="3"/>
  <c r="Y550" i="3"/>
  <c r="Z550" i="3"/>
  <c r="W6" i="3"/>
  <c r="AA822" i="3"/>
  <c r="Z822" i="3"/>
  <c r="AB822" i="3"/>
  <c r="Y822" i="3"/>
  <c r="AA474" i="3"/>
  <c r="Z474" i="3"/>
  <c r="Y474" i="3"/>
  <c r="AB474" i="3"/>
  <c r="Z893" i="3"/>
  <c r="Y893" i="3"/>
  <c r="AA893" i="3"/>
  <c r="AB893" i="3"/>
  <c r="Y360" i="3"/>
  <c r="Z360" i="3"/>
  <c r="AA360" i="3"/>
  <c r="AB360" i="3"/>
  <c r="Z371" i="3"/>
  <c r="AB371" i="3"/>
  <c r="AA371" i="3"/>
  <c r="Y371" i="3"/>
  <c r="AB919" i="3"/>
  <c r="Y919" i="3"/>
  <c r="AA919" i="3"/>
  <c r="Z919" i="3"/>
  <c r="W237" i="3"/>
  <c r="W755" i="3"/>
  <c r="AB791" i="3"/>
  <c r="Z791" i="3"/>
  <c r="Y791" i="3"/>
  <c r="AA791" i="3"/>
  <c r="Y494" i="3"/>
  <c r="AB494" i="3"/>
  <c r="Z494" i="3"/>
  <c r="AA494" i="3"/>
  <c r="AB885" i="3"/>
  <c r="AA885" i="3"/>
  <c r="Z885" i="3"/>
  <c r="Y885" i="3"/>
  <c r="W467" i="3"/>
  <c r="Y914" i="3"/>
  <c r="AB914" i="3"/>
  <c r="Z914" i="3"/>
  <c r="AA914" i="3"/>
  <c r="AA761" i="3"/>
  <c r="Z761" i="3"/>
  <c r="Y761" i="3"/>
  <c r="AB761" i="3"/>
  <c r="Y489" i="3"/>
  <c r="AA489" i="3"/>
  <c r="Z489" i="3"/>
  <c r="AB489" i="3"/>
  <c r="Y759" i="3"/>
  <c r="AA759" i="3"/>
  <c r="AB759" i="3"/>
  <c r="Z759" i="3"/>
  <c r="Z545" i="3"/>
  <c r="AA545" i="3"/>
  <c r="AB545" i="3"/>
  <c r="Y545" i="3"/>
  <c r="W684" i="3"/>
  <c r="AA553" i="3"/>
  <c r="Y553" i="3"/>
  <c r="Z553" i="3"/>
  <c r="AB553" i="3"/>
  <c r="W661" i="3"/>
  <c r="W520" i="3"/>
  <c r="AA574" i="3"/>
  <c r="Z574" i="3"/>
  <c r="AB574" i="3"/>
  <c r="Y574" i="3"/>
  <c r="Z849" i="3"/>
  <c r="AA849" i="3"/>
  <c r="Y849" i="3"/>
  <c r="AB849" i="3"/>
  <c r="AA342" i="3"/>
  <c r="AB342" i="3"/>
  <c r="Z342" i="3"/>
  <c r="Y342" i="3"/>
  <c r="AA894" i="3"/>
  <c r="Z894" i="3"/>
  <c r="AB894" i="3"/>
  <c r="Y894" i="3"/>
  <c r="Y378" i="3"/>
  <c r="AB378" i="3"/>
  <c r="Z378" i="3"/>
  <c r="AA378" i="3"/>
  <c r="W686" i="3"/>
  <c r="Z697" i="3"/>
  <c r="AB697" i="3"/>
  <c r="Y697" i="3"/>
  <c r="AA697" i="3"/>
  <c r="W574" i="3"/>
  <c r="W16" i="3"/>
  <c r="AB502" i="3"/>
  <c r="Z502" i="3"/>
  <c r="Y502" i="3"/>
  <c r="AA502" i="3"/>
  <c r="Z602" i="3"/>
  <c r="AA602" i="3"/>
  <c r="AB602" i="3"/>
  <c r="Y602" i="3"/>
  <c r="AA543" i="3"/>
  <c r="Z543" i="3"/>
  <c r="AB543" i="3"/>
  <c r="Y543" i="3"/>
  <c r="Y588" i="3"/>
  <c r="AB588" i="3"/>
  <c r="AA588" i="3"/>
  <c r="Z588" i="3"/>
  <c r="AA617" i="3"/>
  <c r="Z617" i="3"/>
  <c r="Y617" i="3"/>
  <c r="AB617" i="3"/>
  <c r="Y686" i="3"/>
  <c r="AB686" i="3"/>
  <c r="AA686" i="3"/>
  <c r="Z686" i="3"/>
  <c r="Z376" i="3"/>
  <c r="AA376" i="3"/>
  <c r="Y376" i="3"/>
  <c r="AB376" i="3"/>
  <c r="Y755" i="3"/>
  <c r="Z755" i="3"/>
  <c r="AA755" i="3"/>
  <c r="AB755" i="3"/>
  <c r="Z547" i="3"/>
  <c r="Y547" i="3"/>
  <c r="AA547" i="3"/>
  <c r="AB547" i="3"/>
  <c r="AA366" i="3"/>
  <c r="AB366" i="3"/>
  <c r="Y366" i="3"/>
  <c r="Z366" i="3"/>
  <c r="AB590" i="3"/>
  <c r="Y590" i="3"/>
  <c r="AA590" i="3"/>
  <c r="Z590" i="3"/>
  <c r="Y397" i="3"/>
  <c r="AB397" i="3"/>
  <c r="Z397" i="3"/>
  <c r="AA397" i="3"/>
  <c r="W662" i="3"/>
  <c r="Y597" i="3"/>
  <c r="AB597" i="3"/>
  <c r="AA597" i="3"/>
  <c r="Z597" i="3"/>
  <c r="Z675" i="3"/>
  <c r="AB675" i="3"/>
  <c r="Y675" i="3"/>
  <c r="AA675" i="3"/>
  <c r="AA691" i="3"/>
  <c r="AB691" i="3"/>
  <c r="Y691" i="3"/>
  <c r="Z691" i="3"/>
  <c r="Z793" i="3"/>
  <c r="Y793" i="3"/>
  <c r="AA793" i="3"/>
  <c r="AB793" i="3"/>
  <c r="Z284" i="3"/>
  <c r="AB284" i="3"/>
  <c r="Y284" i="3"/>
  <c r="AA284" i="3"/>
  <c r="Y423" i="3"/>
  <c r="AB423" i="3"/>
  <c r="Z423" i="3"/>
  <c r="AA423" i="3"/>
  <c r="AA653" i="3"/>
  <c r="Z653" i="3"/>
  <c r="Y653" i="3"/>
  <c r="AB653" i="3"/>
  <c r="AB200" i="3"/>
  <c r="Y200" i="3"/>
  <c r="Z200" i="3"/>
  <c r="AA200" i="3"/>
  <c r="AA711" i="3"/>
  <c r="AB711" i="3"/>
  <c r="Y711" i="3"/>
  <c r="Z711" i="3"/>
  <c r="W58" i="3"/>
  <c r="AA293" i="3"/>
  <c r="Y293" i="3"/>
  <c r="AB293" i="3"/>
  <c r="Z293" i="3"/>
  <c r="AB9" i="3"/>
  <c r="Z9" i="3"/>
  <c r="Y9" i="3"/>
  <c r="AA9" i="3"/>
  <c r="Y684" i="3"/>
  <c r="Z684" i="3"/>
  <c r="AA684" i="3"/>
  <c r="AB684" i="3"/>
  <c r="Y246" i="3"/>
  <c r="AB246" i="3"/>
  <c r="Z246" i="3"/>
  <c r="AA246" i="3"/>
  <c r="W675" i="3"/>
  <c r="Z847" i="3"/>
  <c r="Y847" i="3"/>
  <c r="AA847" i="3"/>
  <c r="AB847" i="3"/>
  <c r="W638" i="3"/>
  <c r="AA379" i="3"/>
  <c r="Z379" i="3"/>
  <c r="AB379" i="3"/>
  <c r="Y379" i="3"/>
  <c r="AA516" i="3"/>
  <c r="Z516" i="3"/>
  <c r="Y516" i="3"/>
  <c r="AB516" i="3"/>
  <c r="Y261" i="3"/>
  <c r="Z261" i="3"/>
  <c r="AB261" i="3"/>
  <c r="AA261" i="3"/>
  <c r="AB433" i="3"/>
  <c r="AA433" i="3"/>
  <c r="Y433" i="3"/>
  <c r="Z433" i="3"/>
  <c r="AA622" i="3"/>
  <c r="AB622" i="3"/>
  <c r="Z622" i="3"/>
  <c r="Y622" i="3"/>
  <c r="Z868" i="3"/>
  <c r="AA868" i="3"/>
  <c r="AB868" i="3"/>
  <c r="Y868" i="3"/>
  <c r="AA652" i="3"/>
  <c r="AB652" i="3"/>
  <c r="Y652" i="3"/>
  <c r="Z652" i="3"/>
  <c r="AB642" i="3"/>
  <c r="Y642" i="3"/>
  <c r="Z642" i="3"/>
  <c r="AA642" i="3"/>
  <c r="AA537" i="3"/>
  <c r="AB537" i="3"/>
  <c r="Y537" i="3"/>
  <c r="Z537" i="3"/>
  <c r="Y692" i="3"/>
  <c r="AB692" i="3"/>
  <c r="Z692" i="3"/>
  <c r="AA692" i="3"/>
  <c r="AB862" i="3"/>
  <c r="Z862" i="3"/>
  <c r="AA862" i="3"/>
  <c r="Y862" i="3"/>
  <c r="Y208" i="3"/>
  <c r="Z208" i="3"/>
  <c r="AB208" i="3"/>
  <c r="AA208" i="3"/>
  <c r="AB472" i="3"/>
  <c r="Z472" i="3"/>
  <c r="Y472" i="3"/>
  <c r="AA472" i="3"/>
  <c r="Y780" i="3"/>
  <c r="AB780" i="3"/>
  <c r="Z780" i="3"/>
  <c r="AA780" i="3"/>
  <c r="W510" i="3"/>
  <c r="Z730" i="3"/>
  <c r="AB730" i="3"/>
  <c r="Y730" i="3"/>
  <c r="AA730" i="3"/>
  <c r="Z580" i="3"/>
  <c r="Y580" i="3"/>
  <c r="AB580" i="3"/>
  <c r="AA580" i="3"/>
  <c r="AA670" i="3"/>
  <c r="Y670" i="3"/>
  <c r="AB670" i="3"/>
  <c r="Z670" i="3"/>
  <c r="AB722" i="3"/>
  <c r="Y722" i="3"/>
  <c r="Z722" i="3"/>
  <c r="AA722" i="3"/>
  <c r="W799" i="3"/>
  <c r="W214" i="3"/>
  <c r="Z719" i="3"/>
  <c r="AB719" i="3"/>
  <c r="AA719" i="3"/>
  <c r="Y719" i="3"/>
  <c r="AB826" i="3"/>
  <c r="Y826" i="3"/>
  <c r="Z826" i="3"/>
  <c r="AA826" i="3"/>
  <c r="AA449" i="3"/>
  <c r="Y449" i="3"/>
  <c r="Z449" i="3"/>
  <c r="AB449" i="3"/>
  <c r="W529" i="3"/>
  <c r="Z802" i="3"/>
  <c r="Y802" i="3"/>
  <c r="AB802" i="3"/>
  <c r="AA802" i="3"/>
  <c r="Y479" i="3"/>
  <c r="Z479" i="3"/>
  <c r="AA479" i="3"/>
  <c r="AB479" i="3"/>
  <c r="Z794" i="3"/>
  <c r="AA794" i="3"/>
  <c r="AB794" i="3"/>
  <c r="Y794" i="3"/>
  <c r="Z539" i="3"/>
  <c r="AA539" i="3"/>
  <c r="AB539" i="3"/>
  <c r="Y539" i="3"/>
  <c r="W608" i="3"/>
  <c r="Z591" i="3"/>
  <c r="AA591" i="3"/>
  <c r="AB591" i="3"/>
  <c r="Y591" i="3"/>
  <c r="Y308" i="3"/>
  <c r="AA308" i="3"/>
  <c r="Z308" i="3"/>
  <c r="AB308" i="3"/>
  <c r="AA853" i="3"/>
  <c r="Y853" i="3"/>
  <c r="AB853" i="3"/>
  <c r="Z853" i="3"/>
  <c r="AA655" i="3"/>
  <c r="Z655" i="3"/>
  <c r="AB655" i="3"/>
  <c r="Y655" i="3"/>
  <c r="Y182" i="3"/>
  <c r="AA182" i="3"/>
  <c r="Z182" i="3"/>
  <c r="AB182" i="3"/>
  <c r="AA690" i="3"/>
  <c r="AB690" i="3"/>
  <c r="Y690" i="3"/>
  <c r="Z690" i="3"/>
  <c r="W830" i="3"/>
  <c r="AB428" i="3"/>
  <c r="AA428" i="3"/>
  <c r="Y428" i="3"/>
  <c r="Z428" i="3"/>
  <c r="Y393" i="3"/>
  <c r="AA393" i="3"/>
  <c r="AB393" i="3"/>
  <c r="Z393" i="3"/>
  <c r="Z116" i="3"/>
  <c r="AA116" i="3"/>
  <c r="Y116" i="3"/>
  <c r="AB116" i="3"/>
  <c r="AA740" i="3"/>
  <c r="Z740" i="3"/>
  <c r="Y740" i="3"/>
  <c r="AB740" i="3"/>
  <c r="W802" i="3"/>
  <c r="W719" i="3"/>
  <c r="Y333" i="3"/>
  <c r="AA333" i="3"/>
  <c r="AB333" i="3"/>
  <c r="Z333" i="3"/>
  <c r="W853" i="3"/>
  <c r="Z256" i="3"/>
  <c r="Y256" i="3"/>
  <c r="AB256" i="3"/>
  <c r="AA256" i="3"/>
  <c r="W344" i="3"/>
  <c r="W270" i="3"/>
  <c r="AA349" i="3"/>
  <c r="Y349" i="3"/>
  <c r="Z349" i="3"/>
  <c r="AB349" i="3"/>
  <c r="W44" i="3"/>
  <c r="Y699" i="3"/>
  <c r="Z699" i="3"/>
  <c r="AA699" i="3"/>
  <c r="AB699" i="3"/>
  <c r="Z624" i="3"/>
  <c r="AA624" i="3"/>
  <c r="Y624" i="3"/>
  <c r="AB624" i="3"/>
  <c r="Y362" i="3"/>
  <c r="AB362" i="3"/>
  <c r="Z362" i="3"/>
  <c r="AA362" i="3"/>
  <c r="Y605" i="3"/>
  <c r="AB605" i="3"/>
  <c r="AA605" i="3"/>
  <c r="Z605" i="3"/>
  <c r="AB405" i="3"/>
  <c r="Y405" i="3"/>
  <c r="Z405" i="3"/>
  <c r="AA405" i="3"/>
  <c r="Y179" i="3"/>
  <c r="AA179" i="3"/>
  <c r="AB179" i="3"/>
  <c r="Z179" i="3"/>
  <c r="Y341" i="3"/>
  <c r="AA341" i="3"/>
  <c r="Z341" i="3"/>
  <c r="AB341" i="3"/>
  <c r="AB735" i="3"/>
  <c r="Y735" i="3"/>
  <c r="Z735" i="3"/>
  <c r="AA735" i="3"/>
  <c r="Y909" i="3"/>
  <c r="AA909" i="3"/>
  <c r="AB909" i="3"/>
  <c r="Z909" i="3"/>
  <c r="W543" i="3"/>
  <c r="Z351" i="3"/>
  <c r="AA351" i="3"/>
  <c r="Y351" i="3"/>
  <c r="AB351" i="3"/>
  <c r="Z721" i="3"/>
  <c r="AA721" i="3"/>
  <c r="AB721" i="3"/>
  <c r="Y721" i="3"/>
  <c r="W95" i="3"/>
  <c r="Y661" i="3"/>
  <c r="Z661" i="3"/>
  <c r="AB661" i="3"/>
  <c r="AA661" i="3"/>
  <c r="Z348" i="3"/>
  <c r="Y348" i="3"/>
  <c r="AA348" i="3"/>
  <c r="AB348" i="3"/>
  <c r="W547" i="3"/>
  <c r="AB775" i="3"/>
  <c r="Z775" i="3"/>
  <c r="Y775" i="3"/>
  <c r="AA775" i="3"/>
  <c r="Y355" i="3"/>
  <c r="AB355" i="3"/>
  <c r="Z355" i="3"/>
  <c r="AA355" i="3"/>
  <c r="Y451" i="3"/>
  <c r="AB451" i="3"/>
  <c r="Z451" i="3"/>
  <c r="AA451" i="3"/>
  <c r="Z569" i="3"/>
  <c r="Y569" i="3"/>
  <c r="AB569" i="3"/>
  <c r="AA569" i="3"/>
  <c r="AB440" i="3"/>
  <c r="Z440" i="3"/>
  <c r="AA440" i="3"/>
  <c r="Y440" i="3"/>
  <c r="AB457" i="3"/>
  <c r="Z457" i="3"/>
  <c r="AA457" i="3"/>
  <c r="Y457" i="3"/>
  <c r="AB85" i="3"/>
  <c r="Y85" i="3"/>
  <c r="Z85" i="3"/>
  <c r="AA85" i="3"/>
  <c r="Z671" i="3"/>
  <c r="AB671" i="3"/>
  <c r="AA671" i="3"/>
  <c r="Y671" i="3"/>
  <c r="Z552" i="3"/>
  <c r="Y552" i="3"/>
  <c r="AB552" i="3"/>
  <c r="AA552" i="3"/>
  <c r="Y195" i="3"/>
  <c r="AB195" i="3"/>
  <c r="Z195" i="3"/>
  <c r="AA195" i="3"/>
  <c r="AA529" i="3"/>
  <c r="AB529" i="3"/>
  <c r="Y529" i="3"/>
  <c r="Z529" i="3"/>
  <c r="Y538" i="3"/>
  <c r="AB538" i="3"/>
  <c r="AA538" i="3"/>
  <c r="Z538" i="3"/>
  <c r="W72" i="3"/>
  <c r="AA696" i="3"/>
  <c r="AB696" i="3"/>
  <c r="Z696" i="3"/>
  <c r="Y696" i="3"/>
  <c r="AA505" i="3"/>
  <c r="Y505" i="3"/>
  <c r="AB505" i="3"/>
  <c r="Z505" i="3"/>
  <c r="W670" i="3"/>
  <c r="W893" i="3"/>
  <c r="Z408" i="3"/>
  <c r="Y408" i="3"/>
  <c r="AB408" i="3"/>
  <c r="AA408" i="3"/>
  <c r="AB715" i="3"/>
  <c r="Y715" i="3"/>
  <c r="Z715" i="3"/>
  <c r="AA715" i="3"/>
  <c r="W681" i="3"/>
  <c r="W730" i="3"/>
  <c r="Z769" i="3"/>
  <c r="AA769" i="3"/>
  <c r="AB769" i="3"/>
  <c r="Y769" i="3"/>
  <c r="Z445" i="3"/>
  <c r="AB445" i="3"/>
  <c r="AA445" i="3"/>
  <c r="Y445" i="3"/>
  <c r="AA512" i="3"/>
  <c r="Y512" i="3"/>
  <c r="Z512" i="3"/>
  <c r="AB512" i="3"/>
  <c r="AB703" i="3"/>
  <c r="Z703" i="3"/>
  <c r="AA703" i="3"/>
  <c r="Y703" i="3"/>
  <c r="AA679" i="3"/>
  <c r="AB679" i="3"/>
  <c r="Y679" i="3"/>
  <c r="Z679" i="3"/>
  <c r="W710" i="3"/>
  <c r="Y578" i="3"/>
  <c r="AB578" i="3"/>
  <c r="AA578" i="3"/>
  <c r="Z578" i="3"/>
  <c r="W226" i="3"/>
  <c r="W355" i="3"/>
  <c r="Y583" i="3"/>
  <c r="AB583" i="3"/>
  <c r="AA583" i="3"/>
  <c r="Z583" i="3"/>
  <c r="AB830" i="3"/>
  <c r="Z830" i="3"/>
  <c r="AA830" i="3"/>
  <c r="Y830" i="3"/>
  <c r="AA891" i="3"/>
  <c r="Z891" i="3"/>
  <c r="Y891" i="3"/>
  <c r="AB891" i="3"/>
  <c r="AA146" i="3"/>
  <c r="Y146" i="3"/>
  <c r="Z146" i="3"/>
  <c r="AB146" i="3"/>
  <c r="AA647" i="3"/>
  <c r="AB647" i="3"/>
  <c r="Z647" i="3"/>
  <c r="Y647" i="3"/>
  <c r="W362" i="3"/>
  <c r="AA700" i="3"/>
  <c r="Z700" i="3"/>
  <c r="AB700" i="3"/>
  <c r="Y700" i="3"/>
  <c r="W477" i="3"/>
  <c r="Z753" i="3"/>
  <c r="Y753" i="3"/>
  <c r="AA753" i="3"/>
  <c r="AB753" i="3"/>
  <c r="W650" i="3"/>
  <c r="W474" i="3"/>
  <c r="W154" i="3"/>
  <c r="Z908" i="3"/>
  <c r="AA908" i="3"/>
  <c r="AB908" i="3"/>
  <c r="Y908" i="3"/>
  <c r="W862" i="3"/>
  <c r="Y345" i="3"/>
  <c r="AA345" i="3"/>
  <c r="AB345" i="3"/>
  <c r="Z345" i="3"/>
  <c r="W342" i="3"/>
  <c r="W88" i="3"/>
  <c r="W146" i="3"/>
  <c r="Z733" i="3"/>
  <c r="AB733" i="3"/>
  <c r="Y733" i="3"/>
  <c r="AA733" i="3"/>
  <c r="W891" i="3"/>
  <c r="W697" i="3"/>
  <c r="Y612" i="3"/>
  <c r="AA612" i="3"/>
  <c r="Z612" i="3"/>
  <c r="AB612" i="3"/>
  <c r="Z607" i="3"/>
  <c r="AB607" i="3"/>
  <c r="AA607" i="3"/>
  <c r="Y607" i="3"/>
  <c r="W333" i="3"/>
  <c r="I5" i="7"/>
  <c r="J5" i="7"/>
  <c r="K5" i="7"/>
  <c r="L5" i="7"/>
  <c r="I6" i="7"/>
  <c r="J6" i="7"/>
  <c r="K6" i="7"/>
  <c r="L6" i="7"/>
  <c r="I7" i="7"/>
  <c r="J7" i="7"/>
  <c r="K7" i="7"/>
  <c r="L7" i="7"/>
  <c r="I8" i="7"/>
  <c r="J8" i="7"/>
  <c r="K8" i="7"/>
  <c r="L8" i="7"/>
  <c r="I9" i="7"/>
  <c r="J9" i="7"/>
  <c r="K9" i="7"/>
  <c r="L9" i="7"/>
  <c r="I10" i="7"/>
  <c r="J10" i="7"/>
  <c r="K10" i="7"/>
  <c r="L10" i="7"/>
  <c r="I11" i="7"/>
  <c r="J11" i="7"/>
  <c r="K11" i="7"/>
  <c r="L11" i="7"/>
  <c r="I12" i="7"/>
  <c r="J12" i="7"/>
  <c r="K12" i="7"/>
  <c r="L12" i="7"/>
  <c r="I13" i="7"/>
  <c r="J13" i="7"/>
  <c r="K13" i="7"/>
  <c r="L13" i="7"/>
  <c r="I14" i="7"/>
  <c r="J14" i="7"/>
  <c r="K14" i="7"/>
  <c r="L14" i="7"/>
  <c r="I15" i="7"/>
  <c r="J15" i="7"/>
  <c r="K15" i="7"/>
  <c r="L15" i="7"/>
  <c r="I16" i="7"/>
  <c r="J16" i="7"/>
  <c r="K16" i="7"/>
  <c r="L16" i="7"/>
  <c r="I17" i="7"/>
  <c r="J17" i="7"/>
  <c r="K17" i="7"/>
  <c r="L17" i="7"/>
  <c r="I18" i="7"/>
  <c r="J18" i="7"/>
  <c r="K18" i="7"/>
  <c r="L18" i="7"/>
  <c r="I19" i="7"/>
  <c r="J19" i="7"/>
  <c r="K19" i="7"/>
  <c r="L19" i="7"/>
  <c r="I20" i="7"/>
  <c r="J20" i="7"/>
  <c r="K20" i="7"/>
  <c r="L20" i="7"/>
  <c r="I21" i="7"/>
  <c r="J21" i="7"/>
  <c r="K21" i="7"/>
  <c r="L21" i="7"/>
  <c r="I22" i="7"/>
  <c r="J22" i="7"/>
  <c r="K22" i="7"/>
  <c r="L22" i="7"/>
  <c r="I23" i="7"/>
  <c r="J23" i="7"/>
  <c r="K23" i="7"/>
  <c r="L23" i="7"/>
  <c r="I24" i="7"/>
  <c r="J24" i="7"/>
  <c r="K24" i="7"/>
  <c r="L24" i="7"/>
  <c r="I25" i="7"/>
  <c r="J25" i="7"/>
  <c r="K25" i="7"/>
  <c r="L25" i="7"/>
  <c r="I26" i="7"/>
  <c r="J26" i="7"/>
  <c r="K26" i="7"/>
  <c r="L26" i="7"/>
  <c r="I27" i="7"/>
  <c r="J27" i="7"/>
  <c r="K27" i="7"/>
  <c r="L27" i="7"/>
  <c r="I28" i="7"/>
  <c r="J28" i="7"/>
  <c r="K28" i="7"/>
  <c r="L28" i="7"/>
  <c r="I29" i="7"/>
  <c r="J29" i="7"/>
  <c r="K29" i="7"/>
  <c r="L29" i="7"/>
  <c r="I30" i="7"/>
  <c r="J30" i="7"/>
  <c r="K30" i="7"/>
  <c r="L30" i="7"/>
  <c r="I31" i="7"/>
  <c r="J31" i="7"/>
  <c r="K31" i="7"/>
  <c r="L31" i="7"/>
  <c r="I32" i="7"/>
  <c r="J32" i="7"/>
  <c r="K32" i="7"/>
  <c r="L32" i="7"/>
  <c r="I33" i="7"/>
  <c r="J33" i="7"/>
  <c r="K33" i="7"/>
  <c r="L33" i="7"/>
  <c r="I34" i="7"/>
  <c r="J34" i="7"/>
  <c r="K34" i="7"/>
  <c r="L34" i="7"/>
  <c r="I35" i="7"/>
  <c r="J35" i="7"/>
  <c r="K35" i="7"/>
  <c r="L35" i="7"/>
  <c r="I36" i="7"/>
  <c r="J36" i="7"/>
  <c r="K36" i="7"/>
  <c r="L36" i="7"/>
  <c r="I37" i="7"/>
  <c r="J37" i="7"/>
  <c r="K37" i="7"/>
  <c r="L37" i="7"/>
  <c r="I38" i="7"/>
  <c r="J38" i="7"/>
  <c r="K38" i="7"/>
  <c r="L38" i="7"/>
  <c r="I39" i="7"/>
  <c r="J39" i="7"/>
  <c r="K39" i="7"/>
  <c r="L39" i="7"/>
  <c r="I40" i="7"/>
  <c r="J40" i="7"/>
  <c r="K40" i="7"/>
  <c r="L40" i="7"/>
  <c r="I41" i="7"/>
  <c r="J41" i="7"/>
  <c r="K41" i="7"/>
  <c r="L41" i="7"/>
  <c r="I42" i="7"/>
  <c r="J42" i="7"/>
  <c r="K42" i="7"/>
  <c r="L42" i="7"/>
  <c r="I43" i="7"/>
  <c r="J43" i="7"/>
  <c r="K43" i="7"/>
  <c r="L43" i="7"/>
  <c r="I44" i="7"/>
  <c r="J44" i="7"/>
  <c r="K44" i="7"/>
  <c r="L44" i="7"/>
  <c r="I45" i="7"/>
  <c r="J45" i="7"/>
  <c r="K45" i="7"/>
  <c r="L45" i="7"/>
  <c r="I46" i="7"/>
  <c r="J46" i="7"/>
  <c r="K46" i="7"/>
  <c r="L46" i="7"/>
  <c r="I47" i="7"/>
  <c r="J47" i="7"/>
  <c r="K47" i="7"/>
  <c r="L47" i="7"/>
  <c r="I48" i="7"/>
  <c r="J48" i="7"/>
  <c r="K48" i="7"/>
  <c r="L48" i="7"/>
  <c r="I49" i="7"/>
  <c r="J49" i="7"/>
  <c r="K49" i="7"/>
  <c r="L49" i="7"/>
  <c r="I50" i="7"/>
  <c r="J50" i="7"/>
  <c r="K50" i="7"/>
  <c r="L50" i="7"/>
  <c r="I51" i="7"/>
  <c r="J51" i="7"/>
  <c r="K51" i="7"/>
  <c r="L51" i="7"/>
  <c r="I52" i="7"/>
  <c r="J52" i="7"/>
  <c r="K52" i="7"/>
  <c r="L52" i="7"/>
  <c r="I53" i="7"/>
  <c r="J53" i="7"/>
  <c r="K53" i="7"/>
  <c r="L53" i="7"/>
  <c r="I54" i="7"/>
  <c r="J54" i="7"/>
  <c r="K54" i="7"/>
  <c r="L54" i="7"/>
  <c r="I55" i="7"/>
  <c r="J55" i="7"/>
  <c r="K55" i="7"/>
  <c r="L55" i="7"/>
  <c r="I56" i="7"/>
  <c r="J56" i="7"/>
  <c r="K56" i="7"/>
  <c r="L56" i="7"/>
  <c r="I57" i="7"/>
  <c r="J57" i="7"/>
  <c r="K57" i="7"/>
  <c r="L57" i="7"/>
  <c r="I58" i="7"/>
  <c r="J58" i="7"/>
  <c r="K58" i="7"/>
  <c r="L58" i="7"/>
  <c r="I59" i="7"/>
  <c r="J59" i="7"/>
  <c r="K59" i="7"/>
  <c r="L59" i="7"/>
  <c r="I60" i="7"/>
  <c r="J60" i="7"/>
  <c r="K60" i="7"/>
  <c r="L60" i="7"/>
  <c r="I61" i="7"/>
  <c r="J61" i="7"/>
  <c r="K61" i="7"/>
  <c r="L61" i="7"/>
  <c r="I62" i="7"/>
  <c r="J62" i="7"/>
  <c r="K62" i="7"/>
  <c r="L62" i="7"/>
  <c r="I63" i="7"/>
  <c r="J63" i="7"/>
  <c r="K63" i="7"/>
  <c r="L63" i="7"/>
  <c r="I64" i="7"/>
  <c r="J64" i="7"/>
  <c r="K64" i="7"/>
  <c r="L64" i="7"/>
  <c r="I65" i="7"/>
  <c r="J65" i="7"/>
  <c r="K65" i="7"/>
  <c r="L65" i="7"/>
  <c r="I66" i="7"/>
  <c r="J66" i="7"/>
  <c r="K66" i="7"/>
  <c r="L66" i="7"/>
  <c r="I67" i="7"/>
  <c r="J67" i="7"/>
  <c r="K67" i="7"/>
  <c r="L67" i="7"/>
  <c r="L4" i="7"/>
  <c r="K4" i="7"/>
  <c r="J4" i="7"/>
  <c r="I4" i="7"/>
  <c r="AT3" i="2" l="1"/>
  <c r="AT25" i="1"/>
  <c r="AT175" i="1"/>
  <c r="AT147" i="1"/>
  <c r="AT37" i="1"/>
  <c r="AU25" i="1"/>
  <c r="AU175" i="1"/>
  <c r="AU147" i="1"/>
  <c r="AU37" i="1"/>
  <c r="A14" i="2" l="1"/>
  <c r="A13" i="2"/>
  <c r="A63" i="2"/>
  <c r="A32" i="2"/>
  <c r="A44" i="2"/>
  <c r="A46" i="2"/>
  <c r="A10" i="2"/>
  <c r="A7" i="2"/>
  <c r="A64" i="2"/>
  <c r="A55" i="2"/>
  <c r="A31" i="2"/>
  <c r="A39" i="2"/>
  <c r="A37" i="2"/>
  <c r="A35" i="2"/>
  <c r="A60" i="2"/>
  <c r="A59" i="2"/>
  <c r="A29" i="2"/>
  <c r="A16" i="2"/>
  <c r="A42" i="2"/>
  <c r="A24" i="2"/>
  <c r="A41" i="2"/>
  <c r="A22" i="2"/>
  <c r="A58" i="2"/>
  <c r="A15" i="2"/>
  <c r="A19" i="2"/>
  <c r="A33" i="2"/>
  <c r="A40" i="2"/>
  <c r="A25" i="2"/>
  <c r="A61" i="2"/>
  <c r="A45" i="2"/>
  <c r="A9" i="2"/>
  <c r="A27" i="2"/>
  <c r="A47" i="2"/>
  <c r="P14" i="3" l="1"/>
  <c r="P55" i="3"/>
  <c r="M156" i="3"/>
  <c r="I196" i="3"/>
  <c r="D239" i="3"/>
  <c r="S359" i="3"/>
  <c r="S55" i="3"/>
  <c r="K156" i="3"/>
  <c r="G204" i="3"/>
  <c r="K239" i="3"/>
  <c r="P277" i="3"/>
  <c r="P304" i="3"/>
  <c r="K369" i="3"/>
  <c r="J410" i="3"/>
  <c r="S131" i="3"/>
  <c r="D244" i="3"/>
  <c r="O282" i="3"/>
  <c r="G377" i="3"/>
  <c r="J420" i="3"/>
  <c r="H447" i="3"/>
  <c r="F204" i="3"/>
  <c r="K257" i="3"/>
  <c r="L323" i="3"/>
  <c r="G410" i="3"/>
  <c r="H438" i="3"/>
  <c r="S162" i="3"/>
  <c r="N304" i="3"/>
  <c r="H441" i="3"/>
  <c r="T480" i="3"/>
  <c r="K238" i="3"/>
  <c r="L417" i="3"/>
  <c r="F480" i="3"/>
  <c r="I156" i="3"/>
  <c r="U253" i="3"/>
  <c r="T395" i="3"/>
  <c r="T441" i="3"/>
  <c r="F490" i="3"/>
  <c r="M287" i="3"/>
  <c r="J497" i="3"/>
  <c r="G585" i="3"/>
  <c r="O621" i="3"/>
  <c r="P687" i="3"/>
  <c r="M756" i="3"/>
  <c r="U809" i="3"/>
  <c r="K854" i="3"/>
  <c r="D877" i="3"/>
  <c r="J905" i="3"/>
  <c r="S411" i="3"/>
  <c r="M530" i="3"/>
  <c r="M611" i="3"/>
  <c r="L633" i="3"/>
  <c r="H687" i="3"/>
  <c r="N742" i="3"/>
  <c r="F809" i="3"/>
  <c r="E855" i="3"/>
  <c r="P255" i="3"/>
  <c r="K554" i="3"/>
  <c r="K611" i="3"/>
  <c r="N633" i="3"/>
  <c r="G709" i="3"/>
  <c r="T742" i="3"/>
  <c r="P809" i="3"/>
  <c r="P842" i="3"/>
  <c r="F873" i="3"/>
  <c r="U579" i="3"/>
  <c r="U729" i="3"/>
  <c r="L883" i="3"/>
  <c r="K925" i="3"/>
  <c r="F22" i="3"/>
  <c r="K100" i="3"/>
  <c r="U156" i="3"/>
  <c r="S196" i="3"/>
  <c r="H239" i="3"/>
  <c r="G272" i="3"/>
  <c r="U290" i="3"/>
  <c r="F377" i="3"/>
  <c r="G55" i="3"/>
  <c r="U143" i="3"/>
  <c r="N180" i="3"/>
  <c r="T230" i="3"/>
  <c r="G258" i="3"/>
  <c r="H290" i="3"/>
  <c r="E347" i="3"/>
  <c r="I20" i="3"/>
  <c r="K113" i="3"/>
  <c r="L158" i="3"/>
  <c r="S204" i="3"/>
  <c r="T239" i="3"/>
  <c r="G277" i="3"/>
  <c r="L304" i="3"/>
  <c r="M369" i="3"/>
  <c r="G41" i="3"/>
  <c r="M129" i="3"/>
  <c r="S161" i="3"/>
  <c r="O215" i="3"/>
  <c r="O248" i="3"/>
  <c r="G323" i="3"/>
  <c r="J395" i="3"/>
  <c r="S41" i="3"/>
  <c r="I125" i="3"/>
  <c r="F172" i="3"/>
  <c r="M229" i="3"/>
  <c r="D290" i="3"/>
  <c r="S338" i="3"/>
  <c r="I395" i="3"/>
  <c r="K41" i="3"/>
  <c r="J204" i="3"/>
  <c r="S259" i="3"/>
  <c r="M323" i="3"/>
  <c r="P410" i="3"/>
  <c r="J438" i="3"/>
  <c r="E100" i="3"/>
  <c r="U239" i="3"/>
  <c r="F290" i="3"/>
  <c r="T377" i="3"/>
  <c r="G420" i="3"/>
  <c r="J244" i="3"/>
  <c r="N410" i="3"/>
  <c r="L463" i="3"/>
  <c r="S532" i="3"/>
  <c r="J66" i="3"/>
  <c r="S290" i="3"/>
  <c r="D172" i="3"/>
  <c r="S427" i="3"/>
  <c r="P463" i="3"/>
  <c r="T463" i="3"/>
  <c r="U554" i="3"/>
  <c r="H611" i="3"/>
  <c r="J643" i="3"/>
  <c r="G729" i="3"/>
  <c r="E796" i="3"/>
  <c r="H838" i="3"/>
  <c r="J863" i="3"/>
  <c r="S883" i="3"/>
  <c r="M196" i="3"/>
  <c r="L471" i="3"/>
  <c r="G570" i="3"/>
  <c r="S623" i="3"/>
  <c r="S643" i="3"/>
  <c r="T725" i="3"/>
  <c r="N757" i="3"/>
  <c r="M824" i="3"/>
  <c r="M490" i="3"/>
  <c r="F585" i="3"/>
  <c r="H623" i="3"/>
  <c r="O643" i="3"/>
  <c r="F724" i="3"/>
  <c r="I837" i="3"/>
  <c r="N863" i="3"/>
  <c r="G230" i="3"/>
  <c r="M641" i="3"/>
  <c r="D842" i="3"/>
  <c r="G913" i="3"/>
  <c r="K131" i="3"/>
  <c r="H162" i="3"/>
  <c r="G229" i="3"/>
  <c r="K249" i="3"/>
  <c r="G282" i="3"/>
  <c r="I347" i="3"/>
  <c r="N395" i="3"/>
  <c r="O143" i="3"/>
  <c r="K287" i="3"/>
  <c r="K19" i="3"/>
  <c r="M160" i="3"/>
  <c r="K244" i="3"/>
  <c r="J323" i="3"/>
  <c r="K255" i="3"/>
  <c r="P395" i="3"/>
  <c r="K452" i="3"/>
  <c r="P35" i="3"/>
  <c r="S277" i="3"/>
  <c r="N412" i="3"/>
  <c r="E35" i="3"/>
  <c r="U429" i="3"/>
  <c r="K258" i="3"/>
  <c r="H230" i="3"/>
  <c r="G435" i="3"/>
  <c r="H530" i="3"/>
  <c r="S633" i="3"/>
  <c r="U770" i="3"/>
  <c r="I857" i="3"/>
  <c r="M911" i="3"/>
  <c r="S50" i="3"/>
  <c r="G558" i="3"/>
  <c r="K641" i="3"/>
  <c r="L751" i="3"/>
  <c r="K863" i="3"/>
  <c r="P508" i="3"/>
  <c r="D629" i="3"/>
  <c r="N729" i="3"/>
  <c r="I839" i="3"/>
  <c r="T485" i="3"/>
  <c r="U864" i="3"/>
  <c r="K125" i="3"/>
  <c r="S206" i="3"/>
  <c r="L277" i="3"/>
  <c r="K382" i="3"/>
  <c r="N22" i="3"/>
  <c r="S125" i="3"/>
  <c r="L204" i="3"/>
  <c r="P244" i="3"/>
  <c r="P282" i="3"/>
  <c r="G367" i="3"/>
  <c r="K406" i="3"/>
  <c r="G100" i="3"/>
  <c r="F239" i="3"/>
  <c r="E280" i="3"/>
  <c r="M359" i="3"/>
  <c r="J417" i="3"/>
  <c r="L441" i="3"/>
  <c r="U100" i="3"/>
  <c r="M238" i="3"/>
  <c r="S280" i="3"/>
  <c r="U369" i="3"/>
  <c r="H417" i="3"/>
  <c r="O442" i="3"/>
  <c r="H50" i="3"/>
  <c r="F255" i="3"/>
  <c r="K417" i="3"/>
  <c r="N482" i="3"/>
  <c r="I239" i="3"/>
  <c r="H429" i="3"/>
  <c r="K480" i="3"/>
  <c r="T66" i="3"/>
  <c r="S389" i="3"/>
  <c r="F438" i="3"/>
  <c r="N480" i="3"/>
  <c r="G156" i="3"/>
  <c r="S469" i="3"/>
  <c r="L611" i="3"/>
  <c r="J635" i="3"/>
  <c r="I809" i="3"/>
  <c r="G842" i="3"/>
  <c r="M866" i="3"/>
  <c r="I884" i="3"/>
  <c r="F412" i="3"/>
  <c r="K610" i="3"/>
  <c r="M630" i="3"/>
  <c r="S659" i="3"/>
  <c r="L729" i="3"/>
  <c r="K796" i="3"/>
  <c r="N842" i="3"/>
  <c r="J61" i="3"/>
  <c r="O522" i="3"/>
  <c r="T601" i="3"/>
  <c r="O629" i="3"/>
  <c r="N709" i="3"/>
  <c r="F757" i="3"/>
  <c r="T819" i="3"/>
  <c r="F857" i="3"/>
  <c r="O878" i="3"/>
  <c r="F618" i="3"/>
  <c r="S837" i="3"/>
  <c r="E907" i="3"/>
  <c r="H55" i="3"/>
  <c r="S155" i="3"/>
  <c r="O172" i="3"/>
  <c r="E238" i="3"/>
  <c r="S255" i="3"/>
  <c r="F294" i="3"/>
  <c r="N367" i="3"/>
  <c r="G172" i="3"/>
  <c r="G331" i="3"/>
  <c r="M51" i="3"/>
  <c r="M173" i="3"/>
  <c r="K272" i="3"/>
  <c r="T277" i="3"/>
  <c r="D417" i="3"/>
  <c r="T158" i="3"/>
  <c r="S304" i="3"/>
  <c r="J429" i="3"/>
  <c r="K204" i="3"/>
  <c r="P452" i="3"/>
  <c r="K367" i="3"/>
  <c r="H282" i="3"/>
  <c r="U452" i="3"/>
  <c r="M249" i="3"/>
  <c r="S558" i="3"/>
  <c r="J659" i="3"/>
  <c r="E809" i="3"/>
  <c r="G866" i="3"/>
  <c r="P323" i="3"/>
  <c r="H585" i="3"/>
  <c r="M659" i="3"/>
  <c r="E792" i="3"/>
  <c r="G575" i="3"/>
  <c r="T635" i="3"/>
  <c r="H756" i="3"/>
  <c r="T855" i="3"/>
  <c r="U616" i="3"/>
  <c r="N905" i="3"/>
  <c r="E18" i="3"/>
  <c r="S151" i="3"/>
  <c r="P230" i="3"/>
  <c r="E290" i="3"/>
  <c r="M406" i="3"/>
  <c r="F50" i="3"/>
  <c r="S156" i="3"/>
  <c r="M215" i="3"/>
  <c r="M253" i="3"/>
  <c r="P294" i="3"/>
  <c r="E377" i="3"/>
  <c r="S18" i="3"/>
  <c r="S143" i="3"/>
  <c r="O244" i="3"/>
  <c r="G290" i="3"/>
  <c r="O377" i="3"/>
  <c r="M427" i="3"/>
  <c r="O452" i="3"/>
  <c r="K151" i="3"/>
  <c r="N244" i="3"/>
  <c r="N290" i="3"/>
  <c r="S382" i="3"/>
  <c r="T420" i="3"/>
  <c r="F452" i="3"/>
  <c r="P124" i="3"/>
  <c r="J282" i="3"/>
  <c r="S447" i="3"/>
  <c r="O490" i="3"/>
  <c r="O41" i="3"/>
  <c r="H272" i="3"/>
  <c r="N441" i="3"/>
  <c r="O158" i="3"/>
  <c r="D255" i="3"/>
  <c r="M398" i="3"/>
  <c r="L447" i="3"/>
  <c r="J490" i="3"/>
  <c r="O277" i="3"/>
  <c r="G485" i="3"/>
  <c r="H575" i="3"/>
  <c r="K230" i="3"/>
  <c r="N402" i="3"/>
  <c r="S87" i="3"/>
  <c r="E215" i="3"/>
  <c r="K282" i="3"/>
  <c r="S160" i="3"/>
  <c r="T304" i="3"/>
  <c r="O429" i="3"/>
  <c r="L230" i="3"/>
  <c r="P367" i="3"/>
  <c r="M450" i="3"/>
  <c r="D277" i="3"/>
  <c r="P476" i="3"/>
  <c r="H35" i="3"/>
  <c r="K438" i="3"/>
  <c r="U55" i="3"/>
  <c r="S377" i="3"/>
  <c r="H480" i="3"/>
  <c r="N420" i="3"/>
  <c r="O601" i="3"/>
  <c r="K723" i="3"/>
  <c r="I824" i="3"/>
  <c r="U878" i="3"/>
  <c r="U450" i="3"/>
  <c r="S616" i="3"/>
  <c r="G723" i="3"/>
  <c r="G810" i="3"/>
  <c r="U18" i="3"/>
  <c r="N601" i="3"/>
  <c r="I659" i="3"/>
  <c r="N797" i="3"/>
  <c r="L866" i="3"/>
  <c r="L709" i="3"/>
  <c r="F917" i="3"/>
  <c r="G50" i="3"/>
  <c r="S158" i="3"/>
  <c r="G244" i="3"/>
  <c r="K323" i="3"/>
  <c r="F66" i="3"/>
  <c r="O161" i="3"/>
  <c r="U229" i="3"/>
  <c r="P272" i="3"/>
  <c r="I322" i="3"/>
  <c r="U377" i="3"/>
  <c r="D50" i="3"/>
  <c r="I172" i="3"/>
  <c r="S257" i="3"/>
  <c r="M311" i="3"/>
  <c r="P402" i="3"/>
  <c r="S429" i="3"/>
  <c r="N50" i="3"/>
  <c r="K160" i="3"/>
  <c r="E253" i="3"/>
  <c r="E322" i="3"/>
  <c r="S398" i="3"/>
  <c r="N429" i="3"/>
  <c r="K165" i="3"/>
  <c r="O322" i="3"/>
  <c r="E456" i="3"/>
  <c r="S113" i="3"/>
  <c r="O304" i="3"/>
  <c r="H456" i="3"/>
  <c r="G165" i="3"/>
  <c r="K290" i="3"/>
  <c r="G417" i="3"/>
  <c r="M456" i="3"/>
  <c r="J290" i="3"/>
  <c r="S522" i="3"/>
  <c r="L585" i="3"/>
  <c r="M623" i="3"/>
  <c r="P723" i="3"/>
  <c r="D788" i="3"/>
  <c r="U824" i="3"/>
  <c r="S857" i="3"/>
  <c r="J877" i="3"/>
  <c r="O905" i="3"/>
  <c r="G206" i="3"/>
  <c r="G480" i="3"/>
  <c r="J575" i="3"/>
  <c r="U641" i="3"/>
  <c r="L723" i="3"/>
  <c r="S751" i="3"/>
  <c r="H255" i="3"/>
  <c r="T290" i="3"/>
  <c r="K347" i="3"/>
  <c r="D367" i="3"/>
  <c r="O204" i="3"/>
  <c r="N162" i="3"/>
  <c r="H898" i="3"/>
  <c r="N819" i="3"/>
  <c r="H367" i="3"/>
  <c r="J172" i="3"/>
  <c r="M395" i="3"/>
  <c r="U323" i="3"/>
  <c r="P204" i="3"/>
  <c r="N438" i="3"/>
  <c r="S215" i="3"/>
  <c r="D429" i="3"/>
  <c r="G633" i="3"/>
  <c r="U796" i="3"/>
  <c r="O863" i="3"/>
  <c r="I913" i="3"/>
  <c r="D452" i="3"/>
  <c r="S687" i="3"/>
  <c r="J809" i="3"/>
  <c r="P863" i="3"/>
  <c r="U490" i="3"/>
  <c r="O611" i="3"/>
  <c r="N644" i="3"/>
  <c r="N750" i="3"/>
  <c r="G838" i="3"/>
  <c r="S866" i="3"/>
  <c r="D585" i="3"/>
  <c r="P854" i="3"/>
  <c r="L50" i="3"/>
  <c r="S157" i="3"/>
  <c r="N207" i="3"/>
  <c r="S249" i="3"/>
  <c r="K322" i="3"/>
  <c r="N389" i="3"/>
  <c r="K35" i="3"/>
  <c r="O165" i="3"/>
  <c r="D230" i="3"/>
  <c r="G255" i="3"/>
  <c r="E287" i="3"/>
  <c r="K402" i="3"/>
  <c r="D441" i="3"/>
  <c r="U249" i="3"/>
  <c r="K490" i="3"/>
  <c r="N463" i="3"/>
  <c r="K412" i="3"/>
  <c r="E616" i="3"/>
  <c r="S629" i="3"/>
  <c r="T452" i="3"/>
  <c r="S877" i="3"/>
  <c r="T55" i="3"/>
  <c r="O239" i="3"/>
  <c r="H66" i="3"/>
  <c r="O411" i="3"/>
  <c r="S258" i="3"/>
  <c r="D480" i="3"/>
  <c r="K377" i="3"/>
  <c r="T50" i="3"/>
  <c r="G471" i="3"/>
  <c r="M532" i="3"/>
  <c r="H709" i="3"/>
  <c r="N810" i="3"/>
  <c r="I873" i="3"/>
  <c r="N497" i="3"/>
  <c r="E627" i="3"/>
  <c r="E728" i="3"/>
  <c r="M833" i="3"/>
  <c r="S554" i="3"/>
  <c r="G621" i="3"/>
  <c r="O659" i="3"/>
  <c r="N788" i="3"/>
  <c r="P839" i="3"/>
  <c r="G643" i="3"/>
  <c r="H866" i="3"/>
  <c r="G66" i="3"/>
  <c r="E160" i="3"/>
  <c r="O229" i="3"/>
  <c r="L272" i="3"/>
  <c r="O323" i="3"/>
  <c r="F410" i="3"/>
  <c r="K50" i="3"/>
  <c r="J128" i="3"/>
  <c r="N172" i="3"/>
  <c r="O258" i="3"/>
  <c r="L290" i="3"/>
  <c r="L367" i="3"/>
  <c r="U406" i="3"/>
  <c r="S66" i="3"/>
  <c r="K215" i="3"/>
  <c r="O272" i="3"/>
  <c r="K331" i="3"/>
  <c r="P412" i="3"/>
  <c r="T438" i="3"/>
  <c r="K18" i="3"/>
  <c r="O156" i="3"/>
  <c r="S248" i="3"/>
  <c r="N294" i="3"/>
  <c r="F389" i="3"/>
  <c r="H427" i="3"/>
  <c r="E125" i="3"/>
  <c r="H377" i="3"/>
  <c r="P456" i="3"/>
  <c r="M125" i="3"/>
  <c r="I323" i="3"/>
  <c r="S456" i="3"/>
  <c r="S168" i="3"/>
  <c r="D304" i="3"/>
  <c r="L429" i="3"/>
  <c r="N471" i="3"/>
  <c r="L438" i="3"/>
  <c r="E554" i="3"/>
  <c r="P611" i="3"/>
  <c r="H641" i="3"/>
  <c r="S788" i="3"/>
  <c r="H833" i="3"/>
  <c r="M861" i="3"/>
  <c r="O877" i="3"/>
  <c r="T905" i="3"/>
  <c r="P417" i="3"/>
  <c r="G554" i="3"/>
  <c r="U611" i="3"/>
  <c r="T633" i="3"/>
  <c r="M143" i="3"/>
  <c r="O395" i="3"/>
  <c r="I495" i="3"/>
  <c r="J742" i="3"/>
  <c r="H729" i="3"/>
  <c r="I618" i="3"/>
  <c r="I810" i="3"/>
  <c r="K172" i="3"/>
  <c r="G280" i="3"/>
  <c r="T204" i="3"/>
  <c r="O438" i="3"/>
  <c r="T323" i="3"/>
  <c r="S463" i="3"/>
  <c r="T172" i="3"/>
  <c r="E610" i="3"/>
  <c r="K729" i="3"/>
  <c r="O838" i="3"/>
  <c r="K881" i="3"/>
  <c r="N558" i="3"/>
  <c r="P633" i="3"/>
  <c r="F750" i="3"/>
  <c r="E839" i="3"/>
  <c r="S395" i="3"/>
  <c r="N575" i="3"/>
  <c r="K627" i="3"/>
  <c r="J723" i="3"/>
  <c r="D809" i="3"/>
  <c r="H854" i="3"/>
  <c r="U347" i="3"/>
  <c r="H723" i="3"/>
  <c r="O886" i="3"/>
  <c r="P18" i="3"/>
  <c r="S100" i="3"/>
  <c r="S165" i="3"/>
  <c r="L239" i="3"/>
  <c r="L282" i="3"/>
  <c r="S347" i="3"/>
  <c r="K55" i="3"/>
  <c r="O151" i="3"/>
  <c r="E196" i="3"/>
  <c r="S239" i="3"/>
  <c r="F277" i="3"/>
  <c r="F304" i="3"/>
  <c r="I377" i="3"/>
  <c r="M65" i="3"/>
  <c r="J646" i="3"/>
  <c r="O463" i="3"/>
  <c r="T809" i="3"/>
  <c r="J917" i="3"/>
  <c r="U125" i="3"/>
  <c r="W125" i="3" s="1"/>
  <c r="J377" i="3"/>
  <c r="J158" i="3"/>
  <c r="O50" i="3"/>
  <c r="N239" i="3"/>
  <c r="O290" i="3"/>
  <c r="E406" i="3"/>
  <c r="S441" i="3"/>
  <c r="D66" i="3"/>
  <c r="E239" i="3"/>
  <c r="U322" i="3"/>
  <c r="T410" i="3"/>
  <c r="J452" i="3"/>
  <c r="J55" i="3"/>
  <c r="E429" i="3"/>
  <c r="J480" i="3"/>
  <c r="K14" i="3"/>
  <c r="N277" i="3"/>
  <c r="J471" i="3"/>
  <c r="H51" i="3"/>
  <c r="H244" i="3"/>
  <c r="S480" i="3"/>
  <c r="T244" i="3"/>
  <c r="H490" i="3"/>
  <c r="U610" i="3"/>
  <c r="G646" i="3"/>
  <c r="J751" i="3"/>
  <c r="H819" i="3"/>
  <c r="T863" i="3"/>
  <c r="K886" i="3"/>
  <c r="I406" i="3"/>
  <c r="T558" i="3"/>
  <c r="S665" i="3"/>
  <c r="S750" i="3"/>
  <c r="N809" i="3"/>
  <c r="K857" i="3"/>
  <c r="I429" i="3"/>
  <c r="J558" i="3"/>
  <c r="S611" i="3"/>
  <c r="T709" i="3"/>
  <c r="H751" i="3"/>
  <c r="M810" i="3"/>
  <c r="I160" i="3"/>
  <c r="D838" i="3"/>
  <c r="U907" i="3"/>
  <c r="O230" i="3"/>
  <c r="S839" i="3"/>
  <c r="H842" i="3"/>
  <c r="I100" i="3"/>
  <c r="O410" i="3"/>
  <c r="O331" i="3"/>
  <c r="G757" i="3"/>
  <c r="S757" i="3"/>
  <c r="K585" i="3"/>
  <c r="S863" i="3"/>
  <c r="H204" i="3"/>
  <c r="U215" i="3"/>
  <c r="W215" i="3" s="1"/>
  <c r="K389" i="3"/>
  <c r="O113" i="3"/>
  <c r="G249" i="3"/>
  <c r="G322" i="3"/>
  <c r="O417" i="3"/>
  <c r="P450" i="3"/>
  <c r="J255" i="3"/>
  <c r="G359" i="3"/>
  <c r="N417" i="3"/>
  <c r="E172" i="3"/>
  <c r="G438" i="3"/>
  <c r="S490" i="3"/>
  <c r="J50" i="3"/>
  <c r="L395" i="3"/>
  <c r="M100" i="3"/>
  <c r="S272" i="3"/>
  <c r="P438" i="3"/>
  <c r="N490" i="3"/>
  <c r="K280" i="3"/>
  <c r="F526" i="3"/>
  <c r="N618" i="3"/>
  <c r="M757" i="3"/>
  <c r="D839" i="3"/>
  <c r="T866" i="3"/>
  <c r="N900" i="3"/>
  <c r="U456" i="3"/>
  <c r="S585" i="3"/>
  <c r="D633" i="3"/>
  <c r="J709" i="3"/>
  <c r="P756" i="3"/>
  <c r="J819" i="3"/>
  <c r="D864" i="3"/>
  <c r="P480" i="3"/>
  <c r="T575" i="3"/>
  <c r="N621" i="3"/>
  <c r="P641" i="3"/>
  <c r="O723" i="3"/>
  <c r="K757" i="3"/>
  <c r="E824" i="3"/>
  <c r="K864" i="3"/>
  <c r="E359" i="3"/>
  <c r="U659" i="3"/>
  <c r="I855" i="3"/>
  <c r="I916" i="3"/>
  <c r="S19" i="3"/>
  <c r="G143" i="3"/>
  <c r="N168" i="3"/>
  <c r="F230" i="3"/>
  <c r="I258" i="3"/>
  <c r="S322" i="3"/>
  <c r="N377" i="3"/>
  <c r="P50" i="3"/>
  <c r="E143" i="3"/>
  <c r="O206" i="3"/>
  <c r="F244" i="3"/>
  <c r="K277" i="3"/>
  <c r="K304" i="3"/>
  <c r="M377" i="3"/>
  <c r="S35" i="3"/>
  <c r="H158" i="3"/>
  <c r="K253" i="3"/>
  <c r="J304" i="3"/>
  <c r="H395" i="3"/>
  <c r="K429" i="3"/>
  <c r="G452" i="3"/>
  <c r="M239" i="3"/>
  <c r="L377" i="3"/>
  <c r="S417" i="3"/>
  <c r="O447" i="3"/>
  <c r="O100" i="3"/>
  <c r="K294" i="3"/>
  <c r="H452" i="3"/>
  <c r="G490" i="3"/>
  <c r="N255" i="3"/>
  <c r="N323" i="3"/>
  <c r="S854" i="3"/>
  <c r="P377" i="3"/>
  <c r="P855" i="3"/>
  <c r="E641" i="3"/>
  <c r="D490" i="3"/>
  <c r="L244" i="3"/>
  <c r="N14" i="3"/>
  <c r="K248" i="3"/>
  <c r="E258" i="3"/>
  <c r="J367" i="3"/>
  <c r="G429" i="3"/>
  <c r="S452" i="3"/>
  <c r="H172" i="3"/>
  <c r="N272" i="3"/>
  <c r="D377" i="3"/>
  <c r="S438" i="3"/>
  <c r="T272" i="3"/>
  <c r="E450" i="3"/>
  <c r="I229" i="3"/>
  <c r="P429" i="3"/>
  <c r="U160" i="3"/>
  <c r="W160" i="3" s="1"/>
  <c r="O359" i="3"/>
  <c r="E452" i="3"/>
  <c r="P389" i="3"/>
  <c r="D558" i="3"/>
  <c r="M627" i="3"/>
  <c r="O709" i="3"/>
  <c r="E797" i="3"/>
  <c r="L842" i="3"/>
  <c r="S873" i="3"/>
  <c r="M83" i="3"/>
  <c r="J485" i="3"/>
  <c r="E611" i="3"/>
  <c r="D643" i="3"/>
  <c r="U728" i="3"/>
  <c r="J788" i="3"/>
  <c r="M839" i="3"/>
  <c r="S495" i="3"/>
  <c r="P585" i="3"/>
  <c r="U627" i="3"/>
  <c r="D646" i="3"/>
  <c r="F729" i="3"/>
  <c r="M792" i="3"/>
  <c r="N838" i="3"/>
  <c r="N867" i="3"/>
  <c r="U532" i="3"/>
  <c r="W532" i="3" s="1"/>
  <c r="K728" i="3"/>
  <c r="M867" i="3"/>
  <c r="N917" i="3"/>
  <c r="M35" i="3"/>
  <c r="E156" i="3"/>
  <c r="S172" i="3"/>
  <c r="U238" i="3"/>
  <c r="I280" i="3"/>
  <c r="S323" i="3"/>
  <c r="F395" i="3"/>
  <c r="O55" i="3"/>
  <c r="K155" i="3"/>
  <c r="E229" i="3"/>
  <c r="I249" i="3"/>
  <c r="F282" i="3"/>
  <c r="F323" i="3"/>
  <c r="E395" i="3"/>
  <c r="I55" i="3"/>
  <c r="K196" i="3"/>
  <c r="U258" i="3"/>
  <c r="E323" i="3"/>
  <c r="H410" i="3"/>
  <c r="D438" i="3"/>
  <c r="H22" i="3"/>
  <c r="G158" i="3"/>
  <c r="E249" i="3"/>
  <c r="H304" i="3"/>
  <c r="G395" i="3"/>
  <c r="F429" i="3"/>
  <c r="N452" i="3"/>
  <c r="G151" i="3"/>
  <c r="U359" i="3"/>
  <c r="G463" i="3"/>
  <c r="N495" i="3"/>
  <c r="H18" i="3"/>
  <c r="O255" i="3"/>
  <c r="I452" i="3"/>
  <c r="K169" i="3"/>
  <c r="M322" i="3"/>
  <c r="T429" i="3"/>
  <c r="T471" i="3"/>
  <c r="T282" i="3"/>
  <c r="T528" i="3"/>
  <c r="H601" i="3"/>
  <c r="H629" i="3"/>
  <c r="F723" i="3"/>
  <c r="S797" i="3"/>
  <c r="K839" i="3"/>
  <c r="G867" i="3"/>
  <c r="J272" i="3"/>
  <c r="I490" i="3"/>
  <c r="P579" i="3"/>
  <c r="J629" i="3"/>
  <c r="E659" i="3"/>
  <c r="T729" i="3"/>
  <c r="U797" i="3"/>
  <c r="L854" i="3"/>
  <c r="M172" i="3"/>
  <c r="K532" i="3"/>
  <c r="M616" i="3"/>
  <c r="G635" i="3"/>
  <c r="M716" i="3"/>
  <c r="O751" i="3"/>
  <c r="F819" i="3"/>
  <c r="K855" i="3"/>
  <c r="N877" i="3"/>
  <c r="F665" i="3"/>
  <c r="G863" i="3"/>
  <c r="S916" i="3"/>
  <c r="S709" i="3"/>
  <c r="J869" i="3"/>
  <c r="G917" i="3"/>
  <c r="L621" i="3"/>
  <c r="H839" i="3"/>
  <c r="M907" i="3"/>
  <c r="S530" i="3"/>
  <c r="N707" i="3"/>
  <c r="G837" i="3"/>
  <c r="N913" i="3"/>
  <c r="G442" i="3"/>
  <c r="G160" i="3"/>
  <c r="G748" i="3"/>
  <c r="L335" i="3"/>
  <c r="T315" i="3"/>
  <c r="O883" i="3"/>
  <c r="K522" i="3"/>
  <c r="E155" i="3"/>
  <c r="H82" i="3"/>
  <c r="F613" i="3"/>
  <c r="D725" i="3"/>
  <c r="K870" i="3"/>
  <c r="T873" i="3"/>
  <c r="M442" i="3"/>
  <c r="F447" i="3"/>
  <c r="H112" i="3"/>
  <c r="H881" i="3"/>
  <c r="I833" i="3"/>
  <c r="S796" i="3"/>
  <c r="I861" i="3"/>
  <c r="U173" i="3"/>
  <c r="S128" i="3"/>
  <c r="T41" i="3"/>
  <c r="H907" i="3"/>
  <c r="E480" i="3"/>
  <c r="F207" i="3"/>
  <c r="K869" i="3"/>
  <c r="L570" i="3"/>
  <c r="O61" i="3"/>
  <c r="U723" i="3"/>
  <c r="D427" i="3"/>
  <c r="I165" i="3"/>
  <c r="T22" i="3"/>
  <c r="U112" i="3"/>
  <c r="S824" i="3"/>
  <c r="T402" i="3"/>
  <c r="K206" i="3"/>
  <c r="M857" i="3"/>
  <c r="H151" i="3"/>
  <c r="D723" i="3"/>
  <c r="S756" i="3"/>
  <c r="K66" i="3"/>
  <c r="F55" i="3"/>
  <c r="D447" i="3"/>
  <c r="H323" i="3"/>
  <c r="S244" i="3"/>
  <c r="K633" i="3"/>
  <c r="M882" i="3"/>
  <c r="J239" i="3"/>
  <c r="P729" i="3"/>
  <c r="N158" i="3"/>
  <c r="N665" i="3"/>
  <c r="H877" i="3"/>
  <c r="D158" i="3"/>
  <c r="P239" i="3"/>
  <c r="K359" i="3"/>
  <c r="P66" i="3"/>
  <c r="J230" i="3"/>
  <c r="U287" i="3"/>
  <c r="U395" i="3"/>
  <c r="W395" i="3" s="1"/>
  <c r="K338" i="3"/>
  <c r="S439" i="3"/>
  <c r="P172" i="3"/>
  <c r="D323" i="3"/>
  <c r="J435" i="3"/>
  <c r="U172" i="3"/>
  <c r="O471" i="3"/>
  <c r="S282" i="3"/>
  <c r="K143" i="3"/>
  <c r="M280" i="3"/>
  <c r="G441" i="3"/>
  <c r="P490" i="3"/>
  <c r="D611" i="3"/>
  <c r="S641" i="3"/>
  <c r="S792" i="3"/>
  <c r="M855" i="3"/>
  <c r="T877" i="3"/>
  <c r="K87" i="3"/>
  <c r="G528" i="3"/>
  <c r="I611" i="3"/>
  <c r="L643" i="3"/>
  <c r="D751" i="3"/>
  <c r="J838" i="3"/>
  <c r="E579" i="3"/>
  <c r="N628" i="3"/>
  <c r="M687" i="3"/>
  <c r="T838" i="3"/>
  <c r="U870" i="3"/>
  <c r="E729" i="3"/>
  <c r="G905" i="3"/>
  <c r="D621" i="3"/>
  <c r="P884" i="3"/>
  <c r="T490" i="3"/>
  <c r="O757" i="3"/>
  <c r="M916" i="3"/>
  <c r="N611" i="3"/>
  <c r="O809" i="3"/>
  <c r="I917" i="3"/>
  <c r="K94" i="3"/>
  <c r="J897" i="3"/>
  <c r="T878" i="3"/>
  <c r="J522" i="3"/>
  <c r="H570" i="3"/>
  <c r="J147" i="3"/>
  <c r="E898" i="3"/>
  <c r="G347" i="3"/>
  <c r="G406" i="3"/>
  <c r="J748" i="3"/>
  <c r="F833" i="3"/>
  <c r="O687" i="3"/>
  <c r="F659" i="3"/>
  <c r="N897" i="3"/>
  <c r="F900" i="3"/>
  <c r="H857" i="3"/>
  <c r="T796" i="3"/>
  <c r="I155" i="3"/>
  <c r="L61" i="3"/>
  <c r="F925" i="3"/>
  <c r="N145" i="3"/>
  <c r="H748" i="3"/>
  <c r="G259" i="3"/>
  <c r="D907" i="3"/>
  <c r="S497" i="3"/>
  <c r="D143" i="3"/>
  <c r="U149" i="3"/>
  <c r="G294" i="3"/>
  <c r="G61" i="3"/>
  <c r="M463" i="3"/>
  <c r="F911" i="3"/>
  <c r="S118" i="3"/>
  <c r="N854" i="3"/>
  <c r="N554" i="3"/>
  <c r="L258" i="3"/>
  <c r="I113" i="3"/>
  <c r="J131" i="3"/>
  <c r="L659" i="3"/>
  <c r="G169" i="3"/>
  <c r="T14" i="3"/>
  <c r="I417" i="3"/>
  <c r="J151" i="3"/>
  <c r="U756" i="3"/>
  <c r="K168" i="3"/>
  <c r="E207" i="3"/>
  <c r="T160" i="3"/>
  <c r="F454" i="3"/>
  <c r="J113" i="3"/>
  <c r="U623" i="3"/>
  <c r="W623" i="3" s="1"/>
  <c r="N143" i="3"/>
  <c r="K149" i="3"/>
  <c r="J160" i="3"/>
  <c r="I724" i="3"/>
  <c r="O160" i="3"/>
  <c r="E864" i="3"/>
  <c r="D160" i="3"/>
  <c r="D272" i="3"/>
  <c r="N585" i="3"/>
  <c r="P22" i="3"/>
  <c r="O280" i="3"/>
  <c r="U280" i="3"/>
  <c r="W280" i="3" s="1"/>
  <c r="I215" i="3"/>
  <c r="H471" i="3"/>
  <c r="K450" i="3"/>
  <c r="U196" i="3"/>
  <c r="W196" i="3" s="1"/>
  <c r="O729" i="3"/>
  <c r="S526" i="3"/>
  <c r="J797" i="3"/>
  <c r="N528" i="3"/>
  <c r="K734" i="3"/>
  <c r="L601" i="3"/>
  <c r="S367" i="3"/>
  <c r="G113" i="3"/>
  <c r="G239" i="3"/>
  <c r="P290" i="3"/>
  <c r="D410" i="3"/>
  <c r="K240" i="3"/>
  <c r="T367" i="3"/>
  <c r="S442" i="3"/>
  <c r="K229" i="3"/>
  <c r="F367" i="3"/>
  <c r="J441" i="3"/>
  <c r="S276" i="3"/>
  <c r="O480" i="3"/>
  <c r="M55" i="3"/>
  <c r="M347" i="3"/>
  <c r="G161" i="3"/>
  <c r="E369" i="3"/>
  <c r="M452" i="3"/>
  <c r="G248" i="3"/>
  <c r="M554" i="3"/>
  <c r="T611" i="3"/>
  <c r="E687" i="3"/>
  <c r="D863" i="3"/>
  <c r="F883" i="3"/>
  <c r="S410" i="3"/>
  <c r="O554" i="3"/>
  <c r="I616" i="3"/>
  <c r="L672" i="3"/>
  <c r="I757" i="3"/>
  <c r="T839" i="3"/>
  <c r="O441" i="3"/>
  <c r="G601" i="3"/>
  <c r="J633" i="3"/>
  <c r="T723" i="3"/>
  <c r="P796" i="3"/>
  <c r="K842" i="3"/>
  <c r="S229" i="3"/>
  <c r="S809" i="3"/>
  <c r="E911" i="3"/>
  <c r="G751" i="3"/>
  <c r="H905" i="3"/>
  <c r="S572" i="3"/>
  <c r="O866" i="3"/>
  <c r="P917" i="3"/>
  <c r="M633" i="3"/>
  <c r="S864" i="3"/>
  <c r="I526" i="3"/>
  <c r="K161" i="3"/>
  <c r="E680" i="3"/>
  <c r="S869" i="3"/>
  <c r="P442" i="3"/>
  <c r="E259" i="3"/>
  <c r="E124" i="3"/>
  <c r="F629" i="3"/>
  <c r="O614" i="3"/>
  <c r="T672" i="3"/>
  <c r="M522" i="3"/>
  <c r="E438" i="3"/>
  <c r="O870" i="3"/>
  <c r="F442" i="3"/>
  <c r="S564" i="3"/>
  <c r="T151" i="3"/>
  <c r="F558" i="3"/>
  <c r="F180" i="3"/>
  <c r="L873" i="3"/>
  <c r="P142" i="3"/>
  <c r="M842" i="3"/>
  <c r="E398" i="3"/>
  <c r="S141" i="3"/>
  <c r="E643" i="3"/>
  <c r="F168" i="3"/>
  <c r="S369" i="3"/>
  <c r="F570" i="3"/>
  <c r="P65" i="3"/>
  <c r="F497" i="3"/>
  <c r="T249" i="3"/>
  <c r="S65" i="3"/>
  <c r="L109" i="3"/>
  <c r="L627" i="3"/>
  <c r="G687" i="3"/>
  <c r="H554" i="3"/>
  <c r="O125" i="3"/>
  <c r="S147" i="3"/>
  <c r="J866" i="3"/>
  <c r="N109" i="3"/>
  <c r="G672" i="3"/>
  <c r="O497" i="3"/>
  <c r="U51" i="3"/>
  <c r="K112" i="3"/>
  <c r="D659" i="3"/>
  <c r="T120" i="3"/>
  <c r="U680" i="3"/>
  <c r="F82" i="3"/>
  <c r="F554" i="3"/>
  <c r="T109" i="3"/>
  <c r="H147" i="3"/>
  <c r="K628" i="3"/>
  <c r="U113" i="3"/>
  <c r="W113" i="3" s="1"/>
  <c r="G629" i="3"/>
  <c r="J162" i="3"/>
  <c r="K756" i="3"/>
  <c r="H215" i="3"/>
  <c r="O402" i="3"/>
  <c r="T898" i="3"/>
  <c r="H876" i="3"/>
  <c r="J925" i="3"/>
  <c r="G615" i="3"/>
  <c r="H419" i="3"/>
  <c r="J665" i="3"/>
  <c r="U526" i="3"/>
  <c r="M877" i="3"/>
  <c r="E633" i="3"/>
  <c r="L863" i="3"/>
  <c r="S913" i="3"/>
  <c r="D575" i="3"/>
  <c r="K809" i="3"/>
  <c r="I898" i="3"/>
  <c r="L452" i="3"/>
  <c r="T646" i="3"/>
  <c r="S819" i="3"/>
  <c r="T907" i="3"/>
  <c r="F709" i="3"/>
  <c r="H897" i="3"/>
  <c r="O335" i="3"/>
  <c r="H315" i="3"/>
  <c r="H522" i="3"/>
  <c r="F796" i="3"/>
  <c r="M257" i="3"/>
  <c r="G131" i="3"/>
  <c r="N41" i="3"/>
  <c r="E304" i="3"/>
  <c r="H294" i="3"/>
  <c r="I748" i="3"/>
  <c r="K315" i="3"/>
  <c r="S876" i="3"/>
  <c r="E282" i="3"/>
  <c r="E367" i="3"/>
  <c r="D897" i="3"/>
  <c r="K897" i="3"/>
  <c r="D869" i="3"/>
  <c r="G857" i="3"/>
  <c r="N230" i="3"/>
  <c r="S898" i="3"/>
  <c r="I290" i="3"/>
  <c r="H389" i="3"/>
  <c r="N282" i="3"/>
  <c r="S391" i="3"/>
  <c r="D471" i="3"/>
  <c r="M809" i="3"/>
  <c r="J621" i="3"/>
  <c r="S842" i="3"/>
  <c r="P610" i="3"/>
  <c r="H809" i="3"/>
  <c r="E757" i="3"/>
  <c r="L55" i="3"/>
  <c r="N204" i="3"/>
  <c r="M290" i="3"/>
  <c r="I398" i="3"/>
  <c r="M18" i="3"/>
  <c r="H168" i="3"/>
  <c r="L255" i="3"/>
  <c r="S331" i="3"/>
  <c r="J82" i="3"/>
  <c r="J277" i="3"/>
  <c r="K414" i="3"/>
  <c r="N55" i="3"/>
  <c r="T255" i="3"/>
  <c r="S406" i="3"/>
  <c r="K395" i="3"/>
  <c r="I532" i="3"/>
  <c r="L172" i="3"/>
  <c r="T435" i="3"/>
  <c r="D204" i="3"/>
  <c r="D395" i="3"/>
  <c r="K463" i="3"/>
  <c r="F417" i="3"/>
  <c r="L558" i="3"/>
  <c r="H621" i="3"/>
  <c r="P728" i="3"/>
  <c r="O819" i="3"/>
  <c r="O864" i="3"/>
  <c r="D905" i="3"/>
  <c r="J447" i="3"/>
  <c r="M564" i="3"/>
  <c r="H633" i="3"/>
  <c r="S724" i="3"/>
  <c r="T788" i="3"/>
  <c r="F863" i="3"/>
  <c r="E490" i="3"/>
  <c r="G611" i="3"/>
  <c r="H643" i="3"/>
  <c r="J729" i="3"/>
  <c r="L809" i="3"/>
  <c r="H863" i="3"/>
  <c r="O367" i="3"/>
  <c r="U839" i="3"/>
  <c r="W839" i="3" s="1"/>
  <c r="T497" i="3"/>
  <c r="D819" i="3"/>
  <c r="K913" i="3"/>
  <c r="T643" i="3"/>
  <c r="F877" i="3"/>
  <c r="M258" i="3"/>
  <c r="T751" i="3"/>
  <c r="G877" i="3"/>
  <c r="J614" i="3"/>
  <c r="N672" i="3"/>
  <c r="G861" i="3"/>
  <c r="D113" i="3"/>
  <c r="M615" i="3"/>
  <c r="T881" i="3"/>
  <c r="D315" i="3"/>
  <c r="G522" i="3"/>
  <c r="H680" i="3"/>
  <c r="I572" i="3"/>
  <c r="S911" i="3"/>
  <c r="K311" i="3"/>
  <c r="N113" i="3"/>
  <c r="H402" i="3"/>
  <c r="J442" i="3"/>
  <c r="H113" i="3"/>
  <c r="P623" i="3"/>
  <c r="H258" i="3"/>
  <c r="N82" i="3"/>
  <c r="S93" i="3"/>
  <c r="D616" i="3"/>
  <c r="N160" i="3"/>
  <c r="T614" i="3"/>
  <c r="G311" i="3"/>
  <c r="I723" i="3"/>
  <c r="E427" i="3"/>
  <c r="K162" i="3"/>
  <c r="U19" i="3"/>
  <c r="W19" i="3" s="1"/>
  <c r="J87" i="3"/>
  <c r="L532" i="3"/>
  <c r="S149" i="3"/>
  <c r="U66" i="3"/>
  <c r="T869" i="3"/>
  <c r="H485" i="3"/>
  <c r="J22" i="3"/>
  <c r="S109" i="3"/>
  <c r="M643" i="3"/>
  <c r="S238" i="3"/>
  <c r="N570" i="3"/>
  <c r="D898" i="3"/>
  <c r="G389" i="3"/>
  <c r="N19" i="3"/>
  <c r="D532" i="3"/>
  <c r="O406" i="3"/>
  <c r="G911" i="3"/>
  <c r="F435" i="3"/>
  <c r="M19" i="3"/>
  <c r="H109" i="3"/>
  <c r="J412" i="3"/>
  <c r="K411" i="3"/>
  <c r="M881" i="3"/>
  <c r="M112" i="3"/>
  <c r="D554" i="3"/>
  <c r="P143" i="3"/>
  <c r="G180" i="3"/>
  <c r="I173" i="3"/>
  <c r="O867" i="3"/>
  <c r="J892" i="3"/>
  <c r="G743" i="3"/>
  <c r="T551" i="3"/>
  <c r="I419" i="3"/>
  <c r="I792" i="3"/>
  <c r="J634" i="3"/>
  <c r="G454" i="3"/>
  <c r="N66" i="3"/>
  <c r="N723" i="3"/>
  <c r="L877" i="3"/>
  <c r="K917" i="3"/>
  <c r="I627" i="3"/>
  <c r="O842" i="3"/>
  <c r="P911" i="3"/>
  <c r="E532" i="3"/>
  <c r="D709" i="3"/>
  <c r="O839" i="3"/>
  <c r="E916" i="3"/>
  <c r="K792" i="3"/>
  <c r="E19" i="3"/>
  <c r="U748" i="3"/>
  <c r="J911" i="3"/>
  <c r="U911" i="3"/>
  <c r="N442" i="3"/>
  <c r="J770" i="3"/>
  <c r="O168" i="3"/>
  <c r="H120" i="3"/>
  <c r="K579" i="3"/>
  <c r="N614" i="3"/>
  <c r="E870" i="3"/>
  <c r="O911" i="3"/>
  <c r="D442" i="3"/>
  <c r="F601" i="3"/>
  <c r="P748" i="3"/>
  <c r="S881" i="3"/>
  <c r="L833" i="3"/>
  <c r="P522" i="3"/>
  <c r="P833" i="3"/>
  <c r="O259" i="3"/>
  <c r="J141" i="3"/>
  <c r="S59" i="3"/>
  <c r="O833" i="3"/>
  <c r="H207" i="3"/>
  <c r="P757" i="3"/>
  <c r="D485" i="3"/>
  <c r="L215" i="3"/>
  <c r="E51" i="3"/>
  <c r="F131" i="3"/>
  <c r="U643" i="3"/>
  <c r="J294" i="3"/>
  <c r="E113" i="3"/>
  <c r="M304" i="3"/>
  <c r="F463" i="3"/>
  <c r="D855" i="3"/>
  <c r="S646" i="3"/>
  <c r="P898" i="3"/>
  <c r="G215" i="3"/>
  <c r="I359" i="3"/>
  <c r="O66" i="3"/>
  <c r="S22" i="3"/>
  <c r="S230" i="3"/>
  <c r="N485" i="3"/>
  <c r="O633" i="3"/>
  <c r="O907" i="3"/>
  <c r="D729" i="3"/>
  <c r="G497" i="3"/>
  <c r="T824" i="3"/>
  <c r="M610" i="3"/>
  <c r="I892" i="3"/>
  <c r="O881" i="3"/>
  <c r="H61" i="3"/>
  <c r="D18" i="3"/>
  <c r="N911" i="3"/>
  <c r="F165" i="3"/>
  <c r="E861" i="3"/>
  <c r="J180" i="3"/>
  <c r="G120" i="3"/>
  <c r="J335" i="3"/>
  <c r="S635" i="3"/>
  <c r="T19" i="3"/>
  <c r="D854" i="3"/>
  <c r="S292" i="3"/>
  <c r="T165" i="3"/>
  <c r="J347" i="3"/>
  <c r="U866" i="3"/>
  <c r="W866" i="3" s="1"/>
  <c r="M151" i="3"/>
  <c r="K22" i="3"/>
  <c r="G304" i="3"/>
  <c r="U35" i="3"/>
  <c r="J120" i="3"/>
  <c r="H277" i="3"/>
  <c r="M429" i="3"/>
  <c r="H463" i="3"/>
  <c r="E55" i="3"/>
  <c r="S729" i="3"/>
  <c r="D463" i="3"/>
  <c r="P819" i="3"/>
  <c r="T621" i="3"/>
  <c r="D866" i="3"/>
  <c r="N857" i="3"/>
  <c r="L575" i="3"/>
  <c r="E66" i="3"/>
  <c r="U857" i="3"/>
  <c r="W857" i="3" s="1"/>
  <c r="E248" i="3"/>
  <c r="T857" i="3"/>
  <c r="D335" i="3"/>
  <c r="U83" i="3"/>
  <c r="H149" i="3"/>
  <c r="L165" i="3"/>
  <c r="D402" i="3"/>
  <c r="I480" i="3"/>
  <c r="O855" i="3"/>
  <c r="H19" i="3"/>
  <c r="K911" i="3"/>
  <c r="S485" i="3"/>
  <c r="T82" i="3"/>
  <c r="U480" i="3"/>
  <c r="S806" i="3"/>
  <c r="T716" i="3"/>
  <c r="J618" i="3"/>
  <c r="K508" i="3"/>
  <c r="D886" i="3"/>
  <c r="K644" i="3"/>
  <c r="D917" i="3"/>
  <c r="E756" i="3"/>
  <c r="M917" i="3"/>
  <c r="F881" i="3"/>
  <c r="J687" i="3"/>
  <c r="O292" i="3"/>
  <c r="S82" i="3"/>
  <c r="S240" i="3"/>
  <c r="F897" i="3"/>
  <c r="O672" i="3"/>
  <c r="K495" i="3"/>
  <c r="N444" i="3"/>
  <c r="E878" i="3"/>
  <c r="E886" i="3"/>
  <c r="N315" i="3"/>
  <c r="M124" i="3"/>
  <c r="E810" i="3"/>
  <c r="E87" i="3"/>
  <c r="J725" i="3"/>
  <c r="E564" i="3"/>
  <c r="H646" i="3"/>
  <c r="J389" i="3"/>
  <c r="H100" i="3"/>
  <c r="D109" i="3"/>
  <c r="E412" i="3"/>
  <c r="G128" i="3"/>
  <c r="I204" i="3"/>
  <c r="E257" i="3"/>
  <c r="I59" i="3"/>
  <c r="U530" i="3"/>
  <c r="W530" i="3" s="1"/>
  <c r="J258" i="3"/>
  <c r="L100" i="3"/>
  <c r="U142" i="3"/>
  <c r="G792" i="3"/>
  <c r="G402" i="3"/>
  <c r="N118" i="3"/>
  <c r="I463" i="3"/>
  <c r="J41" i="3"/>
  <c r="O532" i="3"/>
  <c r="L412" i="3"/>
  <c r="P158" i="3"/>
  <c r="G157" i="3"/>
  <c r="T554" i="3"/>
  <c r="N120" i="3"/>
  <c r="H142" i="3"/>
  <c r="N866" i="3"/>
  <c r="N93" i="3"/>
  <c r="M585" i="3"/>
  <c r="T748" i="3"/>
  <c r="M149" i="3"/>
  <c r="F646" i="3"/>
  <c r="P156" i="3"/>
  <c r="T207" i="3"/>
  <c r="K180" i="3"/>
  <c r="N335" i="3"/>
  <c r="I74" i="3"/>
  <c r="D435" i="3"/>
  <c r="L22" i="3"/>
  <c r="P131" i="3"/>
  <c r="F734" i="3"/>
  <c r="T128" i="3"/>
  <c r="M728" i="3"/>
  <c r="N435" i="3"/>
  <c r="F14" i="3"/>
  <c r="F633" i="3"/>
  <c r="K410" i="3"/>
  <c r="D282" i="3"/>
  <c r="G411" i="3"/>
  <c r="O249" i="3"/>
  <c r="K456" i="3"/>
  <c r="N837" i="3"/>
  <c r="J601" i="3"/>
  <c r="N646" i="3"/>
  <c r="S575" i="3"/>
  <c r="L788" i="3"/>
  <c r="I770" i="3"/>
  <c r="M658" i="3"/>
  <c r="H873" i="3"/>
  <c r="K530" i="3"/>
  <c r="H143" i="3"/>
  <c r="N74" i="3"/>
  <c r="P866" i="3"/>
  <c r="H757" i="3"/>
  <c r="P258" i="3"/>
  <c r="T294" i="3"/>
  <c r="D389" i="3"/>
  <c r="S138" i="3"/>
  <c r="K824" i="3"/>
  <c r="T900" i="3"/>
  <c r="N630" i="3"/>
  <c r="K861" i="3"/>
  <c r="O600" i="3"/>
  <c r="F611" i="3"/>
  <c r="P905" i="3"/>
  <c r="S723" i="3"/>
  <c r="T917" i="3"/>
  <c r="L792" i="3"/>
  <c r="H742" i="3"/>
  <c r="E131" i="3"/>
  <c r="D870" i="3"/>
  <c r="D911" i="3"/>
  <c r="D162" i="3"/>
  <c r="G616" i="3"/>
  <c r="E230" i="3"/>
  <c r="L881" i="3"/>
  <c r="E873" i="3"/>
  <c r="K570" i="3"/>
  <c r="F725" i="3"/>
  <c r="G315" i="3"/>
  <c r="S878" i="3"/>
  <c r="D168" i="3"/>
  <c r="L113" i="3"/>
  <c r="I164" i="3"/>
  <c r="G141" i="3"/>
  <c r="J881" i="3"/>
  <c r="L162" i="3"/>
  <c r="F555" i="3"/>
  <c r="F258" i="3"/>
  <c r="F87" i="3"/>
  <c r="K391" i="3"/>
  <c r="E41" i="3"/>
  <c r="D687" i="3"/>
  <c r="E162" i="3"/>
  <c r="D757" i="3"/>
  <c r="H497" i="3"/>
  <c r="P215" i="3"/>
  <c r="P51" i="3"/>
  <c r="H131" i="3"/>
  <c r="I643" i="3"/>
  <c r="L294" i="3"/>
  <c r="N59" i="3"/>
  <c r="M410" i="3"/>
  <c r="H435" i="3"/>
  <c r="O169" i="3"/>
  <c r="L315" i="3"/>
  <c r="K83" i="3"/>
  <c r="O435" i="3"/>
  <c r="O22" i="3"/>
  <c r="H94" i="3"/>
  <c r="I287" i="3"/>
  <c r="S672" i="3"/>
  <c r="S61" i="3"/>
  <c r="P530" i="3"/>
  <c r="N100" i="3"/>
  <c r="M142" i="3"/>
  <c r="D824" i="3"/>
  <c r="U151" i="3"/>
  <c r="W151" i="3" s="1"/>
  <c r="L442" i="3"/>
  <c r="O347" i="3"/>
  <c r="P87" i="3"/>
  <c r="N616" i="3"/>
  <c r="M41" i="3"/>
  <c r="G447" i="3"/>
  <c r="U884" i="3"/>
  <c r="E876" i="3"/>
  <c r="J884" i="3"/>
  <c r="I615" i="3"/>
  <c r="E419" i="3"/>
  <c r="H797" i="3"/>
  <c r="M665" i="3"/>
  <c r="D430" i="3"/>
  <c r="U863" i="3"/>
  <c r="W863" i="3" s="1"/>
  <c r="T572" i="3"/>
  <c r="U439" i="3"/>
  <c r="W439" i="3" s="1"/>
  <c r="U707" i="3"/>
  <c r="D482" i="3"/>
  <c r="P382" i="3"/>
  <c r="D159" i="3"/>
  <c r="I167" i="3"/>
  <c r="O398" i="3"/>
  <c r="H196" i="3"/>
  <c r="H884" i="3"/>
  <c r="D892" i="3"/>
  <c r="N743" i="3"/>
  <c r="G551" i="3"/>
  <c r="N419" i="3"/>
  <c r="D724" i="3"/>
  <c r="H600" i="3"/>
  <c r="P792" i="3"/>
  <c r="H495" i="3"/>
  <c r="J291" i="3"/>
  <c r="D644" i="3"/>
  <c r="M482" i="3"/>
  <c r="J276" i="3"/>
  <c r="J159" i="3"/>
  <c r="L882" i="3"/>
  <c r="L419" i="3"/>
  <c r="O665" i="3"/>
  <c r="M897" i="3"/>
  <c r="I680" i="3"/>
  <c r="K555" i="3"/>
  <c r="I414" i="3"/>
  <c r="P42" i="3"/>
  <c r="U391" i="3"/>
  <c r="O149" i="3"/>
  <c r="T59" i="3"/>
  <c r="J411" i="3"/>
  <c r="J138" i="3"/>
  <c r="E751" i="3"/>
  <c r="U558" i="3"/>
  <c r="L369" i="3"/>
  <c r="D173" i="3"/>
  <c r="E20" i="3"/>
  <c r="U389" i="3"/>
  <c r="W389" i="3" s="1"/>
  <c r="P128" i="3"/>
  <c r="N18" i="3"/>
  <c r="S892" i="3"/>
  <c r="M544" i="3"/>
  <c r="I707" i="3"/>
  <c r="E883" i="3"/>
  <c r="L291" i="3"/>
  <c r="K613" i="3"/>
  <c r="J842" i="3"/>
  <c r="I907" i="3"/>
  <c r="H558" i="3"/>
  <c r="M729" i="3"/>
  <c r="K905" i="3"/>
  <c r="T842" i="3"/>
  <c r="T911" i="3"/>
  <c r="H883" i="3"/>
  <c r="S51" i="3"/>
  <c r="F402" i="3"/>
  <c r="O575" i="3"/>
  <c r="F842" i="3"/>
  <c r="L66" i="3"/>
  <c r="F272" i="3"/>
  <c r="T417" i="3"/>
  <c r="L410" i="3"/>
  <c r="M579" i="3"/>
  <c r="M876" i="3"/>
  <c r="N635" i="3"/>
  <c r="G742" i="3"/>
  <c r="K877" i="3"/>
  <c r="K687" i="3"/>
  <c r="S905" i="3"/>
  <c r="N104" i="3"/>
  <c r="K444" i="3"/>
  <c r="N165" i="3"/>
  <c r="G883" i="3"/>
  <c r="N138" i="3"/>
  <c r="I444" i="3"/>
  <c r="P249" i="3"/>
  <c r="F532" i="3"/>
  <c r="T629" i="3"/>
  <c r="L147" i="3"/>
  <c r="T389" i="3"/>
  <c r="N532" i="3"/>
  <c r="F215" i="3"/>
  <c r="D570" i="3"/>
  <c r="D51" i="3"/>
  <c r="S89" i="3"/>
  <c r="T627" i="3"/>
  <c r="J750" i="3"/>
  <c r="G430" i="3"/>
  <c r="J757" i="3"/>
  <c r="P869" i="3"/>
  <c r="T585" i="3"/>
  <c r="F471" i="3"/>
  <c r="D672" i="3"/>
  <c r="G882" i="3"/>
  <c r="I152" i="3"/>
  <c r="F575" i="3"/>
  <c r="T335" i="3"/>
  <c r="E857" i="3"/>
  <c r="G147" i="3"/>
  <c r="S680" i="3"/>
  <c r="G873" i="3"/>
  <c r="E770" i="3"/>
  <c r="M164" i="3"/>
  <c r="D82" i="3"/>
  <c r="L857" i="3"/>
  <c r="F128" i="3"/>
  <c r="F892" i="3"/>
  <c r="F528" i="3"/>
  <c r="J156" i="3"/>
  <c r="L180" i="3"/>
  <c r="P19" i="3"/>
  <c r="D742" i="3"/>
  <c r="M165" i="3"/>
  <c r="S610" i="3"/>
  <c r="E833" i="3"/>
  <c r="O131" i="3"/>
  <c r="F420" i="3"/>
  <c r="N156" i="3"/>
  <c r="O207" i="3"/>
  <c r="U94" i="3"/>
  <c r="H616" i="3"/>
  <c r="K167" i="3"/>
  <c r="I253" i="3"/>
  <c r="I842" i="3"/>
  <c r="N258" i="3"/>
  <c r="E180" i="3"/>
  <c r="N147" i="3"/>
  <c r="N883" i="3"/>
  <c r="H855" i="3"/>
  <c r="D258" i="3"/>
  <c r="D294" i="3"/>
  <c r="O857" i="3"/>
  <c r="P427" i="3"/>
  <c r="M94" i="3"/>
  <c r="L913" i="3"/>
  <c r="M905" i="3"/>
  <c r="P877" i="3"/>
  <c r="I570" i="3"/>
  <c r="E204" i="3"/>
  <c r="S444" i="3"/>
  <c r="K335" i="3"/>
  <c r="K770" i="3"/>
  <c r="O897" i="3"/>
  <c r="P113" i="3"/>
  <c r="K623" i="3"/>
  <c r="H87" i="3"/>
  <c r="K129" i="3"/>
  <c r="S728" i="3"/>
  <c r="U311" i="3"/>
  <c r="P627" i="3"/>
  <c r="N876" i="3"/>
  <c r="M723" i="3"/>
  <c r="L347" i="3"/>
  <c r="K884" i="3"/>
  <c r="P213" i="3"/>
  <c r="M750" i="3"/>
  <c r="K526" i="3"/>
  <c r="O837" i="3"/>
  <c r="L623" i="3"/>
  <c r="J444" i="3"/>
  <c r="M644" i="3"/>
  <c r="D564" i="3"/>
  <c r="P414" i="3"/>
  <c r="H42" i="3"/>
  <c r="K709" i="3"/>
  <c r="L280" i="3"/>
  <c r="D913" i="3"/>
  <c r="E882" i="3"/>
  <c r="T658" i="3"/>
  <c r="D665" i="3"/>
  <c r="N469" i="3"/>
  <c r="E838" i="3"/>
  <c r="K618" i="3"/>
  <c r="D444" i="3"/>
  <c r="P716" i="3"/>
  <c r="J564" i="3"/>
  <c r="F414" i="3"/>
  <c r="O743" i="3"/>
  <c r="J824" i="3"/>
  <c r="F430" i="3"/>
  <c r="T623" i="3"/>
  <c r="E707" i="3"/>
  <c r="D196" i="3"/>
  <c r="P74" i="3"/>
  <c r="J248" i="3"/>
  <c r="D311" i="3"/>
  <c r="F124" i="3"/>
  <c r="T51" i="3"/>
  <c r="S882" i="3"/>
  <c r="L743" i="3"/>
  <c r="I628" i="3"/>
  <c r="P770" i="3"/>
  <c r="E444" i="3"/>
  <c r="U633" i="3"/>
  <c r="I878" i="3"/>
  <c r="I143" i="3"/>
  <c r="K819" i="3"/>
  <c r="H917" i="3"/>
  <c r="N659" i="3"/>
  <c r="I867" i="3"/>
  <c r="G287" i="3"/>
  <c r="N20" i="3"/>
  <c r="F748" i="3"/>
  <c r="N881" i="3"/>
  <c r="T833" i="3"/>
  <c r="I687" i="3"/>
  <c r="G876" i="3"/>
  <c r="E391" i="3"/>
  <c r="U129" i="3"/>
  <c r="L41" i="3"/>
  <c r="G93" i="3"/>
  <c r="S897" i="3"/>
  <c r="M748" i="3"/>
  <c r="O570" i="3"/>
  <c r="U833" i="3"/>
  <c r="H610" i="3"/>
  <c r="G196" i="3"/>
  <c r="S169" i="3"/>
  <c r="N748" i="3"/>
  <c r="F672" i="3"/>
  <c r="J857" i="3"/>
  <c r="U886" i="3"/>
  <c r="E570" i="3"/>
  <c r="O162" i="3"/>
  <c r="J109" i="3"/>
  <c r="F644" i="3"/>
  <c r="K748" i="3"/>
  <c r="F687" i="3"/>
  <c r="E168" i="3"/>
  <c r="F635" i="3"/>
  <c r="D420" i="3"/>
  <c r="H156" i="3"/>
  <c r="U164" i="3"/>
  <c r="D87" i="3"/>
  <c r="T412" i="3"/>
  <c r="G155" i="3"/>
  <c r="F158" i="3"/>
  <c r="D796" i="3"/>
  <c r="O128" i="3"/>
  <c r="K892" i="3"/>
  <c r="N555" i="3"/>
  <c r="F249" i="3"/>
  <c r="J100" i="3"/>
  <c r="O93" i="3"/>
  <c r="F616" i="3"/>
  <c r="E165" i="3"/>
  <c r="T447" i="3"/>
  <c r="N634" i="3"/>
  <c r="M837" i="3"/>
  <c r="H249" i="3"/>
  <c r="L402" i="3"/>
  <c r="N861" i="3"/>
  <c r="O420" i="3"/>
  <c r="D180" i="3"/>
  <c r="N141" i="3"/>
  <c r="H124" i="3"/>
  <c r="S420" i="3"/>
  <c r="I89" i="3"/>
  <c r="J616" i="3"/>
  <c r="U41" i="3"/>
  <c r="N447" i="3"/>
  <c r="U257" i="3"/>
  <c r="W257" i="3" s="1"/>
  <c r="P643" i="3"/>
  <c r="F156" i="3"/>
  <c r="E294" i="3"/>
  <c r="J916" i="3"/>
  <c r="M892" i="3"/>
  <c r="K804" i="3"/>
  <c r="T630" i="3"/>
  <c r="O469" i="3"/>
  <c r="G797" i="3"/>
  <c r="S644" i="3"/>
  <c r="H454" i="3"/>
  <c r="N728" i="3"/>
  <c r="L579" i="3"/>
  <c r="M444" i="3"/>
  <c r="M734" i="3"/>
  <c r="O555" i="3"/>
  <c r="L456" i="3"/>
  <c r="P240" i="3"/>
  <c r="N167" i="3"/>
  <c r="M411" i="3"/>
  <c r="N229" i="3"/>
  <c r="H867" i="3"/>
  <c r="U925" i="3"/>
  <c r="H213" i="3"/>
  <c r="T792" i="3"/>
  <c r="T634" i="3"/>
  <c r="P454" i="3"/>
  <c r="L855" i="3"/>
  <c r="S716" i="3"/>
  <c r="L572" i="3"/>
  <c r="H804" i="3"/>
  <c r="L838" i="3"/>
  <c r="K616" i="3"/>
  <c r="T113" i="3"/>
  <c r="D833" i="3"/>
  <c r="I442" i="3"/>
  <c r="L796" i="3"/>
  <c r="K838" i="3"/>
  <c r="D147" i="3"/>
  <c r="T616" i="3"/>
  <c r="O389" i="3"/>
  <c r="J532" i="3"/>
  <c r="S20" i="3"/>
  <c r="J854" i="3"/>
  <c r="J402" i="3"/>
  <c r="G292" i="3"/>
  <c r="P207" i="3"/>
  <c r="S159" i="3"/>
  <c r="U165" i="3"/>
  <c r="I277" i="3"/>
  <c r="H806" i="3"/>
  <c r="M804" i="3"/>
  <c r="H544" i="3"/>
  <c r="J878" i="3"/>
  <c r="M724" i="3"/>
  <c r="S430" i="3"/>
  <c r="O797" i="3"/>
  <c r="J579" i="3"/>
  <c r="P291" i="3"/>
  <c r="P615" i="3"/>
  <c r="J456" i="3"/>
  <c r="D145" i="3"/>
  <c r="K575" i="3"/>
  <c r="O253" i="3"/>
  <c r="F806" i="3"/>
  <c r="D804" i="3"/>
  <c r="N615" i="3"/>
  <c r="O213" i="3"/>
  <c r="D634" i="3"/>
  <c r="L430" i="3"/>
  <c r="D756" i="3"/>
  <c r="H579" i="3"/>
  <c r="L439" i="3"/>
  <c r="L628" i="3"/>
  <c r="D530" i="3"/>
  <c r="H240" i="3"/>
  <c r="J806" i="3"/>
  <c r="J615" i="3"/>
  <c r="O750" i="3"/>
  <c r="I863" i="3"/>
  <c r="G628" i="3"/>
  <c r="I159" i="3"/>
  <c r="K725" i="3"/>
  <c r="P161" i="3"/>
  <c r="T169" i="3"/>
  <c r="U485" i="3"/>
  <c r="N94" i="3"/>
  <c r="U294" i="3"/>
  <c r="U806" i="3"/>
  <c r="F469" i="3"/>
  <c r="U600" i="3"/>
  <c r="G680" i="3"/>
  <c r="P734" i="3"/>
  <c r="I729" i="3"/>
  <c r="P886" i="3"/>
  <c r="O585" i="3"/>
  <c r="M870" i="3"/>
  <c r="J463" i="3"/>
  <c r="U757" i="3"/>
  <c r="W757" i="3" s="1"/>
  <c r="K883" i="3"/>
  <c r="N724" i="3"/>
  <c r="S414" i="3"/>
  <c r="S748" i="3"/>
  <c r="P335" i="3"/>
  <c r="K572" i="3"/>
  <c r="E522" i="3"/>
  <c r="G796" i="3"/>
  <c r="S207" i="3"/>
  <c r="S120" i="3"/>
  <c r="F886" i="3"/>
  <c r="G125" i="3"/>
  <c r="L748" i="3"/>
  <c r="H335" i="3"/>
  <c r="S315" i="3"/>
  <c r="N522" i="3"/>
  <c r="G532" i="3"/>
  <c r="E206" i="3"/>
  <c r="N725" i="3"/>
  <c r="S335" i="3"/>
  <c r="J315" i="3"/>
  <c r="T687" i="3"/>
  <c r="I876" i="3"/>
  <c r="K292" i="3"/>
  <c r="F151" i="3"/>
  <c r="S74" i="3"/>
  <c r="F643" i="3"/>
  <c r="L614" i="3"/>
  <c r="G886" i="3"/>
  <c r="M155" i="3"/>
  <c r="L554" i="3"/>
  <c r="L389" i="3"/>
  <c r="F100" i="3"/>
  <c r="E142" i="3"/>
  <c r="T864" i="3"/>
  <c r="P347" i="3"/>
  <c r="P125" i="3"/>
  <c r="I585" i="3"/>
  <c r="P315" i="3"/>
  <c r="K564" i="3"/>
  <c r="E83" i="3"/>
  <c r="P838" i="3"/>
  <c r="D528" i="3"/>
  <c r="N215" i="3"/>
  <c r="I41" i="3"/>
  <c r="E149" i="3"/>
  <c r="F19" i="3"/>
  <c r="D412" i="3"/>
  <c r="P160" i="3"/>
  <c r="I369" i="3"/>
  <c r="L168" i="3"/>
  <c r="K643" i="3"/>
  <c r="I151" i="3"/>
  <c r="G164" i="3"/>
  <c r="S164" i="3"/>
  <c r="U842" i="3"/>
  <c r="W842" i="3" s="1"/>
  <c r="D156" i="3"/>
  <c r="L141" i="3"/>
  <c r="O854" i="3"/>
  <c r="T61" i="3"/>
  <c r="U463" i="3"/>
  <c r="F335" i="3"/>
  <c r="O19" i="3"/>
  <c r="D215" i="3"/>
  <c r="H347" i="3"/>
  <c r="M277" i="3"/>
  <c r="S476" i="3"/>
  <c r="K898" i="3"/>
  <c r="M680" i="3"/>
  <c r="T883" i="3"/>
  <c r="P570" i="3"/>
  <c r="O87" i="3"/>
  <c r="U427" i="3"/>
  <c r="W427" i="3" s="1"/>
  <c r="L160" i="3"/>
  <c r="L897" i="3"/>
  <c r="F143" i="3"/>
  <c r="I131" i="3"/>
  <c r="D141" i="3"/>
  <c r="H65" i="3"/>
  <c r="U417" i="3"/>
  <c r="W417" i="3" s="1"/>
  <c r="K157" i="3"/>
  <c r="F838" i="3"/>
  <c r="H83" i="3"/>
  <c r="M131" i="3"/>
  <c r="U900" i="3"/>
  <c r="I743" i="3"/>
  <c r="F476" i="3"/>
  <c r="N855" i="3"/>
  <c r="M634" i="3"/>
  <c r="I897" i="3"/>
  <c r="J756" i="3"/>
  <c r="G508" i="3"/>
  <c r="P837" i="3"/>
  <c r="P555" i="3"/>
  <c r="T276" i="3"/>
  <c r="K145" i="3"/>
  <c r="K435" i="3"/>
  <c r="L161" i="3"/>
  <c r="L900" i="3"/>
  <c r="T925" i="3"/>
  <c r="O544" i="3"/>
  <c r="N824" i="3"/>
  <c r="D618" i="3"/>
  <c r="U877" i="3"/>
  <c r="W877" i="3" s="1"/>
  <c r="I728" i="3"/>
  <c r="K544" i="3"/>
  <c r="K291" i="3"/>
  <c r="T613" i="3"/>
  <c r="H382" i="3"/>
  <c r="J544" i="3"/>
  <c r="O618" i="3"/>
  <c r="G824" i="3"/>
  <c r="F564" i="3"/>
  <c r="D338" i="3"/>
  <c r="P497" i="3"/>
  <c r="F112" i="3"/>
  <c r="D152" i="3"/>
  <c r="I709" i="3"/>
  <c r="U441" i="3"/>
  <c r="W441" i="3" s="1"/>
  <c r="L238" i="3"/>
  <c r="U244" i="3"/>
  <c r="W244" i="3" s="1"/>
  <c r="H892" i="3"/>
  <c r="L454" i="3"/>
  <c r="G572" i="3"/>
  <c r="L480" i="3"/>
  <c r="G809" i="3"/>
  <c r="K916" i="3"/>
  <c r="L629" i="3"/>
  <c r="H886" i="3"/>
  <c r="I600" i="3"/>
  <c r="M796" i="3"/>
  <c r="F905" i="3"/>
  <c r="F621" i="3"/>
  <c r="O725" i="3"/>
  <c r="L911" i="3"/>
  <c r="K878" i="3"/>
  <c r="E442" i="3"/>
  <c r="F634" i="3"/>
  <c r="G162" i="3"/>
  <c r="J93" i="3"/>
  <c r="E277" i="3"/>
  <c r="E158" i="3"/>
  <c r="P680" i="3"/>
  <c r="I900" i="3"/>
  <c r="T886" i="3"/>
  <c r="T442" i="3"/>
  <c r="F482" i="3"/>
  <c r="G238" i="3"/>
  <c r="D614" i="3"/>
  <c r="P878" i="3"/>
  <c r="H911" i="3"/>
  <c r="U522" i="3"/>
  <c r="N796" i="3"/>
  <c r="I257" i="3"/>
  <c r="P129" i="3"/>
  <c r="F41" i="3"/>
  <c r="M743" i="3"/>
  <c r="E411" i="3"/>
  <c r="G109" i="3"/>
  <c r="G335" i="3"/>
  <c r="O770" i="3"/>
  <c r="U124" i="3"/>
  <c r="K866" i="3"/>
  <c r="H528" i="3"/>
  <c r="O257" i="3"/>
  <c r="N734" i="3"/>
  <c r="G257" i="3"/>
  <c r="M417" i="3"/>
  <c r="T522" i="3"/>
  <c r="H180" i="3"/>
  <c r="H41" i="3"/>
  <c r="T757" i="3"/>
  <c r="L485" i="3"/>
  <c r="L156" i="3"/>
  <c r="O141" i="3"/>
  <c r="L742" i="3"/>
  <c r="D347" i="3"/>
  <c r="U204" i="3"/>
  <c r="L120" i="3"/>
  <c r="S528" i="3"/>
  <c r="M87" i="3"/>
  <c r="N131" i="3"/>
  <c r="H125" i="3"/>
  <c r="H725" i="3"/>
  <c r="P151" i="3"/>
  <c r="K659" i="3"/>
  <c r="T100" i="3"/>
  <c r="L93" i="3"/>
  <c r="D627" i="3"/>
  <c r="I238" i="3"/>
  <c r="I522" i="3"/>
  <c r="D635" i="3"/>
  <c r="L143" i="3"/>
  <c r="T180" i="3"/>
  <c r="S167" i="3"/>
  <c r="F614" i="3"/>
  <c r="K427" i="3"/>
  <c r="S14" i="3"/>
  <c r="O109" i="3"/>
  <c r="T659" i="3"/>
  <c r="J125" i="3"/>
  <c r="I882" i="3"/>
  <c r="L898" i="3"/>
  <c r="N716" i="3"/>
  <c r="E544" i="3"/>
  <c r="N213" i="3"/>
  <c r="S734" i="3"/>
  <c r="S613" i="3"/>
  <c r="O788" i="3"/>
  <c r="I641" i="3"/>
  <c r="I508" i="3"/>
  <c r="U291" i="3"/>
  <c r="D628" i="3"/>
  <c r="L610" i="3"/>
  <c r="U126" i="3"/>
  <c r="T145" i="3"/>
  <c r="E42" i="3"/>
  <c r="K646" i="3"/>
  <c r="F322" i="3"/>
  <c r="M157" i="3"/>
  <c r="J724" i="3"/>
  <c r="M438" i="3"/>
  <c r="J249" i="3"/>
  <c r="U304" i="3"/>
  <c r="F658" i="3"/>
  <c r="L870" i="3"/>
  <c r="J610" i="3"/>
  <c r="O876" i="3"/>
  <c r="M551" i="3"/>
  <c r="T810" i="3"/>
  <c r="E526" i="3"/>
  <c r="P167" i="3"/>
  <c r="U168" i="3"/>
  <c r="W168" i="3" s="1"/>
  <c r="L804" i="3"/>
  <c r="J585" i="3"/>
  <c r="M913" i="3"/>
  <c r="G627" i="3"/>
  <c r="P857" i="3"/>
  <c r="K65" i="3"/>
  <c r="P870" i="3"/>
  <c r="O869" i="3"/>
  <c r="G168" i="3"/>
  <c r="O82" i="3"/>
  <c r="O485" i="3"/>
  <c r="J627" i="3"/>
  <c r="U277" i="3"/>
  <c r="O646" i="3"/>
  <c r="O294" i="3"/>
  <c r="N629" i="3"/>
  <c r="E530" i="3"/>
  <c r="P168" i="3"/>
  <c r="N61" i="3"/>
  <c r="E129" i="3"/>
  <c r="T258" i="3"/>
  <c r="O147" i="3"/>
  <c r="T532" i="3"/>
  <c r="F876" i="3"/>
  <c r="N551" i="3"/>
  <c r="F788" i="3"/>
  <c r="T430" i="3"/>
  <c r="D680" i="3"/>
  <c r="G439" i="3"/>
  <c r="T482" i="3"/>
  <c r="T159" i="3"/>
  <c r="M259" i="3"/>
  <c r="N925" i="3"/>
  <c r="N804" i="3"/>
  <c r="I551" i="3"/>
  <c r="F855" i="3"/>
  <c r="T665" i="3"/>
  <c r="J430" i="3"/>
  <c r="D770" i="3"/>
  <c r="N600" i="3"/>
  <c r="T444" i="3"/>
  <c r="D734" i="3"/>
  <c r="U613" i="3"/>
  <c r="E382" i="3"/>
  <c r="E240" i="3"/>
  <c r="K882" i="3"/>
  <c r="K419" i="3"/>
  <c r="I644" i="3"/>
  <c r="U883" i="3"/>
  <c r="N579" i="3"/>
  <c r="P810" i="3"/>
  <c r="I564" i="3"/>
  <c r="P145" i="3"/>
  <c r="D280" i="3"/>
  <c r="J129" i="3"/>
  <c r="U59" i="3"/>
  <c r="H411" i="3"/>
  <c r="M138" i="3"/>
  <c r="M601" i="3"/>
  <c r="F398" i="3"/>
  <c r="J238" i="3"/>
  <c r="U367" i="3"/>
  <c r="W367" i="3" s="1"/>
  <c r="P109" i="3"/>
  <c r="N65" i="3"/>
  <c r="T876" i="3"/>
  <c r="J476" i="3"/>
  <c r="P750" i="3"/>
  <c r="M454" i="3"/>
  <c r="S658" i="3"/>
  <c r="N610" i="3"/>
  <c r="P159" i="3"/>
  <c r="S601" i="3"/>
  <c r="S810" i="3"/>
  <c r="U898" i="3"/>
  <c r="I633" i="3"/>
  <c r="I864" i="3"/>
  <c r="L917" i="3"/>
  <c r="S627" i="3"/>
  <c r="K797" i="3"/>
  <c r="J886" i="3"/>
  <c r="U917" i="3"/>
  <c r="E410" i="3"/>
  <c r="E331" i="3"/>
  <c r="S614" i="3"/>
  <c r="L869" i="3"/>
  <c r="J570" i="3"/>
  <c r="P165" i="3"/>
  <c r="F113" i="3"/>
  <c r="D884" i="3"/>
  <c r="F441" i="3"/>
  <c r="U881" i="3"/>
  <c r="W881" i="3" s="1"/>
  <c r="E315" i="3"/>
  <c r="L522" i="3"/>
  <c r="H864" i="3"/>
  <c r="N89" i="3"/>
  <c r="O748" i="3"/>
  <c r="E335" i="3"/>
  <c r="F315" i="3"/>
  <c r="H442" i="3"/>
  <c r="I634" i="3"/>
  <c r="H165" i="3"/>
  <c r="G87" i="3"/>
  <c r="S600" i="3"/>
  <c r="H412" i="3"/>
  <c r="O315" i="3"/>
  <c r="G391" i="3"/>
  <c r="L635" i="3"/>
  <c r="S402" i="3"/>
  <c r="S129" i="3"/>
  <c r="H141" i="3"/>
  <c r="T854" i="3"/>
  <c r="E402" i="3"/>
  <c r="E151" i="3"/>
  <c r="S253" i="3"/>
  <c r="L725" i="3"/>
  <c r="N770" i="3"/>
  <c r="F120" i="3"/>
  <c r="P864" i="3"/>
  <c r="P554" i="3"/>
  <c r="S294" i="3"/>
  <c r="N128" i="3"/>
  <c r="F147" i="3"/>
  <c r="F866" i="3"/>
  <c r="G412" i="3"/>
  <c r="N152" i="3"/>
  <c r="O196" i="3"/>
  <c r="N833" i="3"/>
  <c r="T162" i="3"/>
  <c r="G788" i="3"/>
  <c r="T215" i="3"/>
  <c r="F347" i="3"/>
  <c r="K173" i="3"/>
  <c r="O635" i="3"/>
  <c r="T147" i="3"/>
  <c r="K164" i="3"/>
  <c r="P616" i="3"/>
  <c r="K158" i="3"/>
  <c r="J165" i="3"/>
  <c r="O616" i="3"/>
  <c r="G22" i="3"/>
  <c r="L131" i="3"/>
  <c r="P659" i="3"/>
  <c r="F125" i="3"/>
  <c r="T168" i="3"/>
  <c r="O627" i="3"/>
  <c r="T156" i="3"/>
  <c r="F141" i="3"/>
  <c r="M864" i="3"/>
  <c r="H160" i="3"/>
  <c r="N613" i="3"/>
  <c r="M900" i="3"/>
  <c r="M884" i="3"/>
  <c r="L925" i="3"/>
  <c r="F615" i="3"/>
  <c r="M419" i="3"/>
  <c r="J792" i="3"/>
  <c r="L634" i="3"/>
  <c r="E454" i="3"/>
  <c r="G839" i="3"/>
  <c r="O579" i="3"/>
  <c r="H450" i="3"/>
  <c r="P743" i="3"/>
  <c r="J613" i="3"/>
  <c r="O456" i="3"/>
  <c r="U414" i="3"/>
  <c r="L167" i="3"/>
  <c r="L359" i="3"/>
  <c r="O173" i="3"/>
  <c r="E806" i="3"/>
  <c r="E804" i="3"/>
  <c r="T615" i="3"/>
  <c r="O419" i="3"/>
  <c r="U634" i="3"/>
  <c r="O454" i="3"/>
  <c r="G864" i="3"/>
  <c r="F728" i="3"/>
  <c r="K439" i="3"/>
  <c r="J707" i="3"/>
  <c r="L482" i="3"/>
  <c r="I276" i="3"/>
  <c r="T884" i="3"/>
  <c r="L658" i="3"/>
  <c r="P724" i="3"/>
  <c r="H630" i="3"/>
  <c r="M291" i="3"/>
  <c r="U338" i="3"/>
  <c r="W338" i="3" s="1"/>
  <c r="P621" i="3"/>
  <c r="M169" i="3"/>
  <c r="P206" i="3"/>
  <c r="J89" i="3"/>
  <c r="I497" i="3"/>
  <c r="L164" i="3"/>
  <c r="M20" i="3"/>
  <c r="U272" i="3"/>
  <c r="T18" i="3"/>
  <c r="K867" i="3"/>
  <c r="J658" i="3"/>
  <c r="M797" i="3"/>
  <c r="M819" i="3"/>
  <c r="J508" i="3"/>
  <c r="H707" i="3"/>
  <c r="G456" i="3"/>
  <c r="P338" i="3"/>
  <c r="N406" i="3"/>
  <c r="U157" i="3"/>
  <c r="M331" i="3"/>
  <c r="J810" i="3"/>
  <c r="J482" i="3"/>
  <c r="M788" i="3"/>
  <c r="O734" i="3"/>
  <c r="P322" i="3"/>
  <c r="M89" i="3"/>
  <c r="J164" i="3"/>
  <c r="N35" i="3"/>
  <c r="N884" i="3"/>
  <c r="T450" i="3"/>
  <c r="I240" i="3"/>
  <c r="P672" i="3"/>
  <c r="U248" i="3"/>
  <c r="W248" i="3" s="1"/>
  <c r="T112" i="3"/>
  <c r="L292" i="3"/>
  <c r="D138" i="3"/>
  <c r="E420" i="3"/>
  <c r="T124" i="3"/>
  <c r="M282" i="3"/>
  <c r="I35" i="3"/>
  <c r="J716" i="3"/>
  <c r="M213" i="3"/>
  <c r="E618" i="3"/>
  <c r="I838" i="3"/>
  <c r="I579" i="3"/>
  <c r="P707" i="3"/>
  <c r="T382" i="3"/>
  <c r="L322" i="3"/>
  <c r="G149" i="3"/>
  <c r="O59" i="3"/>
  <c r="F411" i="3"/>
  <c r="P169" i="3"/>
  <c r="L551" i="3"/>
  <c r="L861" i="3"/>
  <c r="T427" i="3"/>
  <c r="E152" i="3"/>
  <c r="I601" i="3"/>
  <c r="I169" i="3"/>
  <c r="I141" i="3"/>
  <c r="P430" i="3"/>
  <c r="I610" i="3"/>
  <c r="H138" i="3"/>
  <c r="U629" i="3"/>
  <c r="I255" i="3"/>
  <c r="H665" i="3"/>
  <c r="P104" i="3"/>
  <c r="M59" i="3"/>
  <c r="E447" i="3"/>
  <c r="J124" i="3"/>
  <c r="G65" i="3"/>
  <c r="P257" i="3"/>
  <c r="N164" i="3"/>
  <c r="H900" i="3"/>
  <c r="O89" i="3"/>
  <c r="P628" i="3"/>
  <c r="P287" i="3"/>
  <c r="J398" i="3"/>
  <c r="P238" i="3"/>
  <c r="J253" i="3"/>
  <c r="T728" i="3"/>
  <c r="M613" i="3"/>
  <c r="M42" i="3"/>
  <c r="D925" i="3"/>
  <c r="U716" i="3"/>
  <c r="W716" i="3" s="1"/>
  <c r="L126" i="3"/>
  <c r="U469" i="3"/>
  <c r="W469" i="3" s="1"/>
  <c r="J167" i="3"/>
  <c r="U255" i="3"/>
  <c r="F861" i="3"/>
  <c r="N439" i="3"/>
  <c r="H145" i="3"/>
  <c r="K635" i="3"/>
  <c r="F229" i="3"/>
  <c r="F83" i="3"/>
  <c r="L169" i="3"/>
  <c r="U89" i="3"/>
  <c r="E725" i="3"/>
  <c r="L311" i="3"/>
  <c r="F94" i="3"/>
  <c r="M335" i="3"/>
  <c r="T65" i="3"/>
  <c r="G907" i="3"/>
  <c r="O716" i="3"/>
  <c r="D797" i="3"/>
  <c r="P526" i="3"/>
  <c r="G756" i="3"/>
  <c r="J495" i="3"/>
  <c r="P482" i="3"/>
  <c r="F159" i="3"/>
  <c r="G42" i="3"/>
  <c r="P471" i="3"/>
  <c r="H161" i="3"/>
  <c r="U155" i="3"/>
  <c r="W155" i="3" s="1"/>
  <c r="P100" i="3"/>
  <c r="H564" i="3"/>
  <c r="P469" i="3"/>
  <c r="G641" i="3"/>
  <c r="T126" i="3"/>
  <c r="G716" i="3"/>
  <c r="O861" i="3"/>
  <c r="G555" i="3"/>
  <c r="K788" i="3"/>
  <c r="I866" i="3"/>
  <c r="S621" i="3"/>
  <c r="M886" i="3"/>
  <c r="K900" i="3"/>
  <c r="J873" i="3"/>
  <c r="J215" i="3"/>
  <c r="F162" i="3"/>
  <c r="J883" i="3"/>
  <c r="L420" i="3"/>
  <c r="S112" i="3"/>
  <c r="I870" i="3"/>
  <c r="L616" i="3"/>
  <c r="F522" i="3"/>
  <c r="L19" i="3"/>
  <c r="U161" i="3"/>
  <c r="M204" i="3"/>
  <c r="P882" i="3"/>
  <c r="G476" i="3"/>
  <c r="S707" i="3"/>
  <c r="I869" i="3"/>
  <c r="O623" i="3"/>
  <c r="L810" i="3"/>
  <c r="J530" i="3"/>
  <c r="L338" i="3"/>
  <c r="F196" i="3"/>
  <c r="J900" i="3"/>
  <c r="H469" i="3"/>
  <c r="F810" i="3"/>
  <c r="T618" i="3"/>
  <c r="I883" i="3"/>
  <c r="K750" i="3"/>
  <c r="N508" i="3"/>
  <c r="J439" i="3"/>
  <c r="L707" i="3"/>
  <c r="U551" i="3"/>
  <c r="M276" i="3"/>
  <c r="M159" i="3"/>
  <c r="O913" i="3"/>
  <c r="E925" i="3"/>
  <c r="N864" i="3"/>
  <c r="I613" i="3"/>
  <c r="L508" i="3"/>
  <c r="P644" i="3"/>
  <c r="N382" i="3"/>
  <c r="F338" i="3"/>
  <c r="P646" i="3"/>
  <c r="O238" i="3"/>
  <c r="G112" i="3"/>
  <c r="P331" i="3"/>
  <c r="L89" i="3"/>
  <c r="U751" i="3"/>
  <c r="W751" i="3" s="1"/>
  <c r="M528" i="3"/>
  <c r="J369" i="3"/>
  <c r="T173" i="3"/>
  <c r="F20" i="3"/>
  <c r="U282" i="3"/>
  <c r="T35" i="3"/>
  <c r="S884" i="3"/>
  <c r="J419" i="3"/>
  <c r="P665" i="3"/>
  <c r="G870" i="3"/>
  <c r="I291" i="3"/>
  <c r="T530" i="3"/>
  <c r="D167" i="3"/>
  <c r="S618" i="3"/>
  <c r="S855" i="3"/>
  <c r="I911" i="3"/>
  <c r="S471" i="3"/>
  <c r="G659" i="3"/>
  <c r="K873" i="3"/>
  <c r="J528" i="3"/>
  <c r="U687" i="3"/>
  <c r="S833" i="3"/>
  <c r="L905" i="3"/>
  <c r="E866" i="3"/>
  <c r="J804" i="3"/>
  <c r="L886" i="3"/>
  <c r="U564" i="3"/>
  <c r="W564" i="3" s="1"/>
  <c r="O157" i="3"/>
  <c r="P83" i="3"/>
  <c r="I665" i="3"/>
  <c r="P897" i="3"/>
  <c r="S454" i="3"/>
  <c r="D873" i="3"/>
  <c r="K276" i="3"/>
  <c r="K142" i="3"/>
  <c r="G725" i="3"/>
  <c r="S870" i="3"/>
  <c r="N886" i="3"/>
  <c r="D883" i="3"/>
  <c r="P564" i="3"/>
  <c r="D151" i="3"/>
  <c r="E65" i="3"/>
  <c r="P551" i="3"/>
  <c r="D522" i="3"/>
  <c r="D165" i="3"/>
  <c r="U855" i="3"/>
  <c r="J554" i="3"/>
  <c r="S311" i="3"/>
  <c r="T93" i="3"/>
  <c r="T131" i="3"/>
  <c r="H659" i="3"/>
  <c r="N347" i="3"/>
  <c r="N125" i="3"/>
  <c r="I66" i="3"/>
  <c r="P881" i="3"/>
  <c r="E292" i="3"/>
  <c r="L82" i="3"/>
  <c r="G819" i="3"/>
  <c r="O528" i="3"/>
  <c r="D249" i="3"/>
  <c r="U87" i="3"/>
  <c r="W87" i="3" s="1"/>
  <c r="F138" i="3"/>
  <c r="F707" i="3"/>
  <c r="T347" i="3"/>
  <c r="T125" i="3"/>
  <c r="U585" i="3"/>
  <c r="O873" i="3"/>
  <c r="P94" i="3"/>
  <c r="E623" i="3"/>
  <c r="J143" i="3"/>
  <c r="P149" i="3"/>
  <c r="F160" i="3"/>
  <c r="T897" i="3"/>
  <c r="L128" i="3"/>
  <c r="M508" i="3"/>
  <c r="S83" i="3"/>
  <c r="P162" i="3"/>
  <c r="F485" i="3"/>
  <c r="L87" i="3"/>
  <c r="P532" i="3"/>
  <c r="U438" i="3"/>
  <c r="O120" i="3"/>
  <c r="D497" i="3"/>
  <c r="F93" i="3"/>
  <c r="F627" i="3"/>
  <c r="M113" i="3"/>
  <c r="U410" i="3"/>
  <c r="W410" i="3" s="1"/>
  <c r="P867" i="3"/>
  <c r="L892" i="3"/>
  <c r="F743" i="3"/>
  <c r="U213" i="3"/>
  <c r="L750" i="3"/>
  <c r="L618" i="3"/>
  <c r="U430" i="3"/>
  <c r="I819" i="3"/>
  <c r="K665" i="3"/>
  <c r="F572" i="3"/>
  <c r="D439" i="3"/>
  <c r="D707" i="3"/>
  <c r="U482" i="3"/>
  <c r="U240" i="3"/>
  <c r="W240" i="3" s="1"/>
  <c r="T104" i="3"/>
  <c r="K629" i="3"/>
  <c r="O311" i="3"/>
  <c r="H155" i="3"/>
  <c r="J907" i="3"/>
  <c r="T743" i="3"/>
  <c r="S551" i="3"/>
  <c r="F213" i="3"/>
  <c r="U750" i="3"/>
  <c r="W750" i="3" s="1"/>
  <c r="U618" i="3"/>
  <c r="W618" i="3" s="1"/>
  <c r="K430" i="3"/>
  <c r="I854" i="3"/>
  <c r="J680" i="3"/>
  <c r="G495" i="3"/>
  <c r="E291" i="3"/>
  <c r="U644" i="3"/>
  <c r="O564" i="3"/>
  <c r="I126" i="3"/>
  <c r="G898" i="3"/>
  <c r="D469" i="3"/>
  <c r="P634" i="3"/>
  <c r="U854" i="3"/>
  <c r="T579" i="3"/>
  <c r="E743" i="3"/>
  <c r="M382" i="3"/>
  <c r="L104" i="3"/>
  <c r="P420" i="3"/>
  <c r="F149" i="3"/>
  <c r="L391" i="3"/>
  <c r="J157" i="3"/>
  <c r="U672" i="3"/>
  <c r="W672" i="3" s="1"/>
  <c r="I447" i="3"/>
  <c r="L287" i="3"/>
  <c r="G142" i="3"/>
  <c r="U207" i="3"/>
  <c r="N907" i="3"/>
  <c r="D551" i="3"/>
  <c r="G526" i="3"/>
  <c r="T756" i="3"/>
  <c r="N450" i="3"/>
  <c r="E628" i="3"/>
  <c r="U276" i="3"/>
  <c r="W276" i="3" s="1"/>
  <c r="E167" i="3"/>
  <c r="P742" i="3"/>
  <c r="D322" i="3"/>
  <c r="D149" i="3"/>
  <c r="N454" i="3"/>
  <c r="G159" i="3"/>
  <c r="N161" i="3"/>
  <c r="M806" i="3"/>
  <c r="U743" i="3"/>
  <c r="N641" i="3"/>
  <c r="L276" i="3"/>
  <c r="H430" i="3"/>
  <c r="F456" i="3"/>
  <c r="L149" i="3"/>
  <c r="M725" i="3"/>
  <c r="U315" i="3"/>
  <c r="W315" i="3" s="1"/>
  <c r="D213" i="3"/>
  <c r="E658" i="3"/>
  <c r="O338" i="3"/>
  <c r="K485" i="3"/>
  <c r="D161" i="3"/>
  <c r="H74" i="3"/>
  <c r="D248" i="3"/>
  <c r="E118" i="3"/>
  <c r="U601" i="3"/>
  <c r="N173" i="3"/>
  <c r="P20" i="3"/>
  <c r="M230" i="3"/>
  <c r="S900" i="3"/>
  <c r="D615" i="3"/>
  <c r="F837" i="3"/>
  <c r="N544" i="3"/>
  <c r="G770" i="3"/>
  <c r="H508" i="3"/>
  <c r="E630" i="3"/>
  <c r="G126" i="3"/>
  <c r="H104" i="3"/>
  <c r="K672" i="3"/>
  <c r="T280" i="3"/>
  <c r="I129" i="3"/>
  <c r="F391" i="3"/>
  <c r="H913" i="3"/>
  <c r="D792" i="3"/>
  <c r="I469" i="3"/>
  <c r="O164" i="3"/>
  <c r="M471" i="3"/>
  <c r="K138" i="3"/>
  <c r="I389" i="3"/>
  <c r="M109" i="3"/>
  <c r="G855" i="3"/>
  <c r="G240" i="3"/>
  <c r="F59" i="3"/>
  <c r="H89" i="3"/>
  <c r="E497" i="3"/>
  <c r="K141" i="3"/>
  <c r="G18" i="3"/>
  <c r="H716" i="3"/>
  <c r="L411" i="3"/>
  <c r="H398" i="3"/>
  <c r="K20" i="3"/>
  <c r="I554" i="3"/>
  <c r="U873" i="3"/>
  <c r="W873" i="3" s="1"/>
  <c r="P907" i="3"/>
  <c r="E842" i="3"/>
  <c r="J913" i="3"/>
  <c r="I788" i="3"/>
  <c r="O495" i="3"/>
  <c r="I338" i="3"/>
  <c r="H322" i="3"/>
  <c r="T476" i="3"/>
  <c r="O680" i="3"/>
  <c r="J126" i="3"/>
  <c r="U876" i="3"/>
  <c r="W876" i="3" s="1"/>
  <c r="D837" i="3"/>
  <c r="N257" i="3"/>
  <c r="M635" i="3"/>
  <c r="E854" i="3"/>
  <c r="O917" i="3"/>
  <c r="O824" i="3"/>
  <c r="H614" i="3"/>
  <c r="U570" i="3"/>
  <c r="E881" i="3"/>
  <c r="S544" i="3"/>
  <c r="U442" i="3"/>
  <c r="W442" i="3" s="1"/>
  <c r="E417" i="3"/>
  <c r="N572" i="3"/>
  <c r="J207" i="3"/>
  <c r="L14" i="3"/>
  <c r="E157" i="3"/>
  <c r="T141" i="3"/>
  <c r="E112" i="3"/>
  <c r="N87" i="3"/>
  <c r="I19" i="3"/>
  <c r="I410" i="3"/>
  <c r="E173" i="3"/>
  <c r="S742" i="3"/>
  <c r="E837" i="3"/>
  <c r="J14" i="3"/>
  <c r="K907" i="3"/>
  <c r="L884" i="3"/>
  <c r="F419" i="3"/>
  <c r="S628" i="3"/>
  <c r="L824" i="3"/>
  <c r="U572" i="3"/>
  <c r="W572" i="3" s="1"/>
  <c r="P658" i="3"/>
  <c r="U382" i="3"/>
  <c r="W382" i="3" s="1"/>
  <c r="K497" i="3"/>
  <c r="T913" i="3"/>
  <c r="T892" i="3"/>
  <c r="I716" i="3"/>
  <c r="P419" i="3"/>
  <c r="T750" i="3"/>
  <c r="E600" i="3"/>
  <c r="H658" i="3"/>
  <c r="E495" i="3"/>
  <c r="H291" i="3"/>
  <c r="T644" i="3"/>
  <c r="E476" i="3"/>
  <c r="M126" i="3"/>
  <c r="L806" i="3"/>
  <c r="O615" i="3"/>
  <c r="L797" i="3"/>
  <c r="I482" i="3"/>
  <c r="O810" i="3"/>
  <c r="H444" i="3"/>
  <c r="E615" i="3"/>
  <c r="P126" i="3"/>
  <c r="G167" i="3"/>
  <c r="P435" i="3"/>
  <c r="J196" i="3"/>
  <c r="N83" i="3"/>
  <c r="J259" i="3"/>
  <c r="E672" i="3"/>
  <c r="T311" i="3"/>
  <c r="F142" i="3"/>
  <c r="U230" i="3"/>
  <c r="W230" i="3" s="1"/>
  <c r="D716" i="3"/>
  <c r="S213" i="3"/>
  <c r="P618" i="3"/>
  <c r="J837" i="3"/>
  <c r="K551" i="3"/>
  <c r="O644" i="3"/>
  <c r="P276" i="3"/>
  <c r="M104" i="3"/>
  <c r="N643" i="3"/>
  <c r="S867" i="3"/>
  <c r="T916" i="3"/>
  <c r="S570" i="3"/>
  <c r="N751" i="3"/>
  <c r="S886" i="3"/>
  <c r="O558" i="3"/>
  <c r="O742" i="3"/>
  <c r="F854" i="3"/>
  <c r="F913" i="3"/>
  <c r="H796" i="3"/>
  <c r="E244" i="3"/>
  <c r="G253" i="3"/>
  <c r="D748" i="3"/>
  <c r="I454" i="3"/>
  <c r="P873" i="3"/>
  <c r="H870" i="3"/>
  <c r="E311" i="3"/>
  <c r="L151" i="3"/>
  <c r="F61" i="3"/>
  <c r="F751" i="3"/>
  <c r="E748" i="3"/>
  <c r="H878" i="3"/>
  <c r="D857" i="3"/>
  <c r="H824" i="3"/>
  <c r="G614" i="3"/>
  <c r="J833" i="3"/>
  <c r="N869" i="3"/>
  <c r="F869" i="3"/>
  <c r="O391" i="3"/>
  <c r="H128" i="3"/>
  <c r="H916" i="3"/>
  <c r="D878" i="3"/>
  <c r="F118" i="3"/>
  <c r="F797" i="3"/>
  <c r="U508" i="3"/>
  <c r="P180" i="3"/>
  <c r="L207" i="3"/>
  <c r="H93" i="3"/>
  <c r="H627" i="3"/>
  <c r="E169" i="3"/>
  <c r="G82" i="3"/>
  <c r="M480" i="3"/>
  <c r="M873" i="3"/>
  <c r="J168" i="3"/>
  <c r="H728" i="3"/>
  <c r="S435" i="3"/>
  <c r="S173" i="3"/>
  <c r="D22" i="3"/>
  <c r="F109" i="3"/>
  <c r="N627" i="3"/>
  <c r="K207" i="3"/>
  <c r="I87" i="3"/>
  <c r="I438" i="3"/>
  <c r="I886" i="3"/>
  <c r="L497" i="3"/>
  <c r="K51" i="3"/>
  <c r="P112" i="3"/>
  <c r="K707" i="3"/>
  <c r="K124" i="3"/>
  <c r="G869" i="3"/>
  <c r="P41" i="3"/>
  <c r="U398" i="3"/>
  <c r="W398" i="3" s="1"/>
  <c r="L125" i="3"/>
  <c r="O898" i="3"/>
  <c r="E389" i="3"/>
  <c r="I311" i="3"/>
  <c r="G900" i="3"/>
  <c r="S412" i="3"/>
  <c r="O412" i="3"/>
  <c r="M66" i="3"/>
  <c r="O806" i="3"/>
  <c r="O882" i="3"/>
  <c r="G544" i="3"/>
  <c r="J864" i="3"/>
  <c r="L724" i="3"/>
  <c r="P600" i="3"/>
  <c r="G878" i="3"/>
  <c r="L770" i="3"/>
  <c r="S630" i="3"/>
  <c r="S508" i="3"/>
  <c r="I439" i="3"/>
  <c r="L644" i="3"/>
  <c r="O610" i="3"/>
  <c r="G276" i="3"/>
  <c r="U145" i="3"/>
  <c r="F42" i="3"/>
  <c r="K471" i="3"/>
  <c r="H257" i="3"/>
  <c r="U913" i="3"/>
  <c r="M925" i="3"/>
  <c r="N658" i="3"/>
  <c r="N476" i="3"/>
  <c r="J839" i="3"/>
  <c r="U724" i="3"/>
  <c r="G600" i="3"/>
  <c r="E905" i="3"/>
  <c r="L450" i="3"/>
  <c r="H837" i="3"/>
  <c r="M628" i="3"/>
  <c r="D456" i="3"/>
  <c r="O414" i="3"/>
  <c r="F804" i="3"/>
  <c r="T213" i="3"/>
  <c r="T600" i="3"/>
  <c r="H788" i="3"/>
  <c r="D495" i="3"/>
  <c r="O613" i="3"/>
  <c r="M240" i="3"/>
  <c r="H359" i="3"/>
  <c r="L129" i="3"/>
  <c r="G59" i="3"/>
  <c r="D292" i="3"/>
  <c r="M152" i="3"/>
  <c r="E621" i="3"/>
  <c r="G427" i="3"/>
  <c r="D253" i="3"/>
  <c r="I124" i="3"/>
  <c r="U412" i="3"/>
  <c r="U158" i="3"/>
  <c r="W158" i="3" s="1"/>
  <c r="J882" i="3"/>
  <c r="O476" i="3"/>
  <c r="E430" i="3"/>
  <c r="J641" i="3"/>
  <c r="O439" i="3"/>
  <c r="U555" i="3"/>
  <c r="M414" i="3"/>
  <c r="D42" i="3"/>
  <c r="P558" i="3"/>
  <c r="P280" i="3"/>
  <c r="E863" i="3"/>
  <c r="H861" i="3"/>
  <c r="U104" i="3"/>
  <c r="U804" i="3"/>
  <c r="U615" i="3"/>
  <c r="T508" i="3"/>
  <c r="L159" i="3"/>
  <c r="E892" i="3"/>
  <c r="I145" i="3"/>
  <c r="D59" i="3"/>
  <c r="E485" i="3"/>
  <c r="I65" i="3"/>
  <c r="P913" i="3"/>
  <c r="O634" i="3"/>
  <c r="G482" i="3"/>
  <c r="L406" i="3"/>
  <c r="S142" i="3"/>
  <c r="L59" i="3"/>
  <c r="J427" i="3"/>
  <c r="H206" i="3"/>
  <c r="T89" i="3"/>
  <c r="I742" i="3"/>
  <c r="U528" i="3"/>
  <c r="W528" i="3" s="1"/>
  <c r="N311" i="3"/>
  <c r="T164" i="3"/>
  <c r="M162" i="3"/>
  <c r="F18" i="3"/>
  <c r="P806" i="3"/>
  <c r="F544" i="3"/>
  <c r="E750" i="3"/>
  <c r="K454" i="3"/>
  <c r="O728" i="3"/>
  <c r="O444" i="3"/>
  <c r="M555" i="3"/>
  <c r="T240" i="3"/>
  <c r="O42" i="3"/>
  <c r="K528" i="3"/>
  <c r="J229" i="3"/>
  <c r="J83" i="3"/>
  <c r="N292" i="3"/>
  <c r="F907" i="3"/>
  <c r="E819" i="3"/>
  <c r="E126" i="3"/>
  <c r="P398" i="3"/>
  <c r="O94" i="3"/>
  <c r="I244" i="3"/>
  <c r="U544" i="3"/>
  <c r="S615" i="3"/>
  <c r="T42" i="3"/>
  <c r="N411" i="3"/>
  <c r="H287" i="3"/>
  <c r="M128" i="3"/>
  <c r="O892" i="3"/>
  <c r="O482" i="3"/>
  <c r="H280" i="3"/>
  <c r="H152" i="3"/>
  <c r="M709" i="3"/>
  <c r="I259" i="3"/>
  <c r="E141" i="3"/>
  <c r="U646" i="3"/>
  <c r="W646" i="3" s="1"/>
  <c r="M439" i="3"/>
  <c r="N287" i="3"/>
  <c r="D240" i="3"/>
  <c r="H173" i="3"/>
  <c r="D206" i="3"/>
  <c r="I50" i="3"/>
  <c r="T143" i="3"/>
  <c r="T570" i="3"/>
  <c r="E164" i="3"/>
  <c r="D207" i="3"/>
  <c r="J898" i="3"/>
  <c r="M618" i="3"/>
  <c r="J734" i="3"/>
  <c r="P152" i="3"/>
  <c r="D750" i="3"/>
  <c r="K476" i="3"/>
  <c r="N878" i="3"/>
  <c r="I456" i="3"/>
  <c r="T495" i="3"/>
  <c r="L646" i="3"/>
  <c r="P916" i="3"/>
  <c r="T870" i="3"/>
  <c r="N151" i="3"/>
  <c r="G833" i="3"/>
  <c r="I881" i="3"/>
  <c r="H672" i="3"/>
  <c r="K442" i="3"/>
  <c r="P824" i="3"/>
  <c r="E94" i="3"/>
  <c r="F628" i="3"/>
  <c r="H420" i="3"/>
  <c r="E508" i="3"/>
  <c r="I138" i="3"/>
  <c r="H129" i="3"/>
  <c r="J796" i="3"/>
  <c r="L528" i="3"/>
  <c r="N806" i="3"/>
  <c r="G658" i="3"/>
  <c r="J870" i="3"/>
  <c r="D526" i="3"/>
  <c r="L756" i="3"/>
  <c r="D450" i="3"/>
  <c r="L613" i="3"/>
  <c r="N414" i="3"/>
  <c r="N359" i="3"/>
  <c r="D806" i="3"/>
  <c r="F882" i="3"/>
  <c r="F630" i="3"/>
  <c r="K213" i="3"/>
  <c r="T724" i="3"/>
  <c r="L526" i="3"/>
  <c r="U838" i="3"/>
  <c r="T641" i="3"/>
  <c r="J450" i="3"/>
  <c r="P861" i="3"/>
  <c r="J628" i="3"/>
  <c r="L564" i="3"/>
  <c r="E414" i="3"/>
  <c r="O900" i="3"/>
  <c r="L476" i="3"/>
  <c r="I734" i="3"/>
  <c r="I430" i="3"/>
  <c r="L641" i="3"/>
  <c r="N291" i="3"/>
  <c r="E482" i="3"/>
  <c r="N240" i="3"/>
  <c r="U42" i="3"/>
  <c r="F359" i="3"/>
  <c r="T155" i="3"/>
  <c r="O74" i="3"/>
  <c r="J152" i="3"/>
  <c r="I629" i="3"/>
  <c r="F253" i="3"/>
  <c r="G124" i="3"/>
  <c r="U162" i="3"/>
  <c r="L615" i="3"/>
  <c r="F495" i="3"/>
  <c r="I750" i="3"/>
  <c r="J611" i="3"/>
  <c r="F770" i="3"/>
  <c r="L687" i="3"/>
  <c r="G19" i="3"/>
  <c r="U916" i="3"/>
  <c r="W916" i="3" s="1"/>
  <c r="N126" i="3"/>
  <c r="N687" i="3"/>
  <c r="K833" i="3"/>
  <c r="E255" i="3"/>
  <c r="M878" i="3"/>
  <c r="E723" i="3"/>
  <c r="T87" i="3"/>
  <c r="O180" i="3"/>
  <c r="G881" i="3"/>
  <c r="K398" i="3"/>
  <c r="O796" i="3"/>
  <c r="G14" i="3"/>
  <c r="M161" i="3"/>
  <c r="U792" i="3"/>
  <c r="G207" i="3"/>
  <c r="S804" i="3"/>
  <c r="L665" i="3"/>
  <c r="H615" i="3"/>
  <c r="L530" i="3"/>
  <c r="U892" i="3"/>
  <c r="W892" i="3" s="1"/>
  <c r="U665" i="3"/>
  <c r="J572" i="3"/>
  <c r="O382" i="3"/>
  <c r="J454" i="3"/>
  <c r="G145" i="3"/>
  <c r="I112" i="3"/>
  <c r="P118" i="3"/>
  <c r="D398" i="3"/>
  <c r="U335" i="3"/>
  <c r="N51" i="3"/>
  <c r="N916" i="3"/>
  <c r="H743" i="3"/>
  <c r="M707" i="3"/>
  <c r="H551" i="3"/>
  <c r="F311" i="3"/>
  <c r="D728" i="3"/>
  <c r="S124" i="3"/>
  <c r="T391" i="3"/>
  <c r="D419" i="3"/>
  <c r="T291" i="3"/>
  <c r="T882" i="3"/>
  <c r="D331" i="3"/>
  <c r="F287" i="3"/>
  <c r="I22" i="3"/>
  <c r="P635" i="3"/>
  <c r="P173" i="3"/>
  <c r="T129" i="3"/>
  <c r="P164" i="3"/>
  <c r="O51" i="3"/>
  <c r="K876" i="3"/>
  <c r="D508" i="3"/>
  <c r="J359" i="3"/>
  <c r="E61" i="3"/>
  <c r="L444" i="3"/>
  <c r="F145" i="3"/>
  <c r="I630" i="3"/>
  <c r="E877" i="3"/>
  <c r="D610" i="3"/>
  <c r="U495" i="3"/>
  <c r="W495" i="3" s="1"/>
  <c r="L257" i="3"/>
  <c r="H157" i="3"/>
  <c r="I142" i="3"/>
  <c r="D600" i="3"/>
  <c r="G564" i="3"/>
  <c r="L155" i="3"/>
  <c r="J59" i="3"/>
  <c r="J292" i="3"/>
  <c r="G118" i="3"/>
  <c r="I646" i="3"/>
  <c r="U420" i="3"/>
  <c r="T142" i="3"/>
  <c r="M272" i="3"/>
  <c r="P925" i="3"/>
  <c r="K743" i="3"/>
  <c r="E869" i="3"/>
  <c r="P572" i="3"/>
  <c r="G530" i="3"/>
  <c r="F167" i="3"/>
  <c r="P629" i="3"/>
  <c r="I149" i="3"/>
  <c r="N331" i="3"/>
  <c r="O884" i="3"/>
  <c r="I756" i="3"/>
  <c r="E159" i="3"/>
  <c r="M646" i="3"/>
  <c r="P253" i="3"/>
  <c r="O65" i="3"/>
  <c r="M469" i="3"/>
  <c r="L837" i="3"/>
  <c r="D406" i="3"/>
  <c r="N391" i="3"/>
  <c r="I391" i="3"/>
  <c r="K93" i="3"/>
  <c r="E147" i="3"/>
  <c r="M14" i="3"/>
  <c r="I213" i="3"/>
  <c r="G291" i="3"/>
  <c r="K621" i="3"/>
  <c r="F331" i="3"/>
  <c r="N369" i="3"/>
  <c r="E22" i="3"/>
  <c r="N456" i="3"/>
  <c r="K89" i="3"/>
  <c r="N839" i="3"/>
  <c r="E742" i="3"/>
  <c r="U897" i="3"/>
  <c r="I621" i="3"/>
  <c r="M120" i="3"/>
  <c r="U810" i="3"/>
  <c r="W810" i="3" s="1"/>
  <c r="T707" i="3"/>
  <c r="K806" i="3"/>
  <c r="M526" i="3"/>
  <c r="O450" i="3"/>
  <c r="J867" i="3"/>
  <c r="F680" i="3"/>
  <c r="O104" i="3"/>
  <c r="U621" i="3"/>
  <c r="U180" i="3"/>
  <c r="M476" i="3"/>
  <c r="N530" i="3"/>
  <c r="J280" i="3"/>
  <c r="G83" i="3"/>
  <c r="J169" i="3"/>
  <c r="N42" i="3"/>
  <c r="U725" i="3"/>
  <c r="M485" i="3"/>
  <c r="T152" i="3"/>
  <c r="M402" i="3"/>
  <c r="P141" i="3"/>
  <c r="F51" i="3"/>
  <c r="G916" i="3"/>
  <c r="S419" i="3"/>
  <c r="H634" i="3"/>
  <c r="J861" i="3"/>
  <c r="I623" i="3"/>
  <c r="H644" i="3"/>
  <c r="G414" i="3"/>
  <c r="K441" i="3"/>
  <c r="T196" i="3"/>
  <c r="O83" i="3"/>
  <c r="T411" i="3"/>
  <c r="F157" i="3"/>
  <c r="I905" i="3"/>
  <c r="S145" i="3"/>
  <c r="H238" i="3"/>
  <c r="J65" i="3"/>
  <c r="E14" i="3"/>
  <c r="P804" i="3"/>
  <c r="L495" i="3"/>
  <c r="H292" i="3"/>
  <c r="F369" i="3"/>
  <c r="I180" i="3"/>
  <c r="U50" i="3"/>
  <c r="T797" i="3"/>
  <c r="O707" i="3"/>
  <c r="P485" i="3"/>
  <c r="F292" i="3"/>
  <c r="I751" i="3"/>
  <c r="J311" i="3"/>
  <c r="U93" i="3"/>
  <c r="W93" i="3" s="1"/>
  <c r="S907" i="3"/>
  <c r="E59" i="3"/>
  <c r="G618" i="3"/>
  <c r="M629" i="3"/>
  <c r="M141" i="3"/>
  <c r="L469" i="3"/>
  <c r="I672" i="3"/>
  <c r="K147" i="3"/>
  <c r="M22" i="3"/>
  <c r="P369" i="3"/>
  <c r="J623" i="3"/>
  <c r="D276" i="3"/>
  <c r="F406" i="3"/>
  <c r="P544" i="3"/>
  <c r="U734" i="3"/>
  <c r="W734" i="3" s="1"/>
  <c r="D630" i="3"/>
  <c r="N623" i="3"/>
  <c r="E558" i="3"/>
  <c r="P147" i="3"/>
  <c r="O724" i="3"/>
  <c r="G707" i="3"/>
  <c r="J42" i="3"/>
  <c r="U411" i="3"/>
  <c r="W411" i="3" s="1"/>
  <c r="H331" i="3"/>
  <c r="H118" i="3"/>
  <c r="E601" i="3"/>
  <c r="L398" i="3"/>
  <c r="N142" i="3"/>
  <c r="M244" i="3"/>
  <c r="J876" i="3"/>
  <c r="L630" i="3"/>
  <c r="J855" i="3"/>
  <c r="M600" i="3"/>
  <c r="H792" i="3"/>
  <c r="F291" i="3"/>
  <c r="G610" i="3"/>
  <c r="L145" i="3"/>
  <c r="I427" i="3"/>
  <c r="G129" i="3"/>
  <c r="H391" i="3"/>
  <c r="D157" i="3"/>
  <c r="U869" i="3"/>
  <c r="G382" i="3"/>
  <c r="H59" i="3"/>
  <c r="I420" i="3"/>
  <c r="I412" i="3"/>
  <c r="U82" i="3"/>
  <c r="L728" i="3"/>
  <c r="P311" i="3"/>
  <c r="I162" i="3"/>
  <c r="J18" i="3"/>
  <c r="U109" i="3"/>
  <c r="W109" i="3" s="1"/>
  <c r="G74" i="3"/>
  <c r="G806" i="3"/>
  <c r="P709" i="3"/>
  <c r="I168" i="3"/>
  <c r="M50" i="3"/>
  <c r="I315" i="3"/>
  <c r="U118" i="3"/>
  <c r="W118" i="3" s="1"/>
  <c r="T680" i="3"/>
  <c r="F716" i="3"/>
  <c r="F444" i="3"/>
  <c r="J240" i="3"/>
  <c r="M869" i="3"/>
  <c r="T83" i="3"/>
  <c r="H20" i="3"/>
  <c r="U402" i="3"/>
  <c r="W402" i="3" s="1"/>
  <c r="T469" i="3"/>
  <c r="O508" i="3"/>
  <c r="L240" i="3"/>
  <c r="P528" i="3"/>
  <c r="N149" i="3"/>
  <c r="M74" i="3"/>
  <c r="D391" i="3"/>
  <c r="U152" i="3"/>
  <c r="D743" i="3"/>
  <c r="M854" i="3"/>
  <c r="F240" i="3"/>
  <c r="U169" i="3"/>
  <c r="W169" i="3" s="1"/>
  <c r="L206" i="3"/>
  <c r="D229" i="3"/>
  <c r="U74" i="3"/>
  <c r="W74" i="3" s="1"/>
  <c r="U20" i="3"/>
  <c r="T167" i="3"/>
  <c r="K810" i="3"/>
  <c r="D555" i="3"/>
  <c r="P883" i="3"/>
  <c r="S838" i="3"/>
  <c r="N873" i="3"/>
  <c r="G369" i="3"/>
  <c r="I796" i="3"/>
  <c r="E463" i="3"/>
  <c r="G854" i="3"/>
  <c r="H14" i="3"/>
  <c r="G897" i="3"/>
  <c r="E272" i="3"/>
  <c r="S634" i="3"/>
  <c r="L435" i="3"/>
  <c r="H532" i="3"/>
  <c r="H635" i="3"/>
  <c r="F89" i="3"/>
  <c r="F600" i="3"/>
  <c r="I304" i="3"/>
  <c r="M570" i="3"/>
  <c r="L819" i="3"/>
  <c r="L757" i="3"/>
  <c r="N249" i="3"/>
  <c r="I658" i="3"/>
  <c r="T526" i="3"/>
  <c r="S482" i="3"/>
  <c r="F126" i="3"/>
  <c r="H406" i="3"/>
  <c r="G630" i="3"/>
  <c r="J526" i="3"/>
  <c r="U444" i="3"/>
  <c r="W444" i="3" s="1"/>
  <c r="O240" i="3"/>
  <c r="G892" i="3"/>
  <c r="K724" i="3"/>
  <c r="P82" i="3"/>
  <c r="H925" i="3"/>
  <c r="T861" i="3"/>
  <c r="U628" i="3"/>
  <c r="E572" i="3"/>
  <c r="I382" i="3"/>
  <c r="P157" i="3"/>
  <c r="M672" i="3"/>
  <c r="E665" i="3"/>
  <c r="P406" i="3"/>
  <c r="N526" i="3"/>
  <c r="F206" i="3"/>
  <c r="T419" i="3"/>
  <c r="T118" i="3"/>
  <c r="I530" i="3"/>
  <c r="I485" i="3"/>
  <c r="M93" i="3"/>
  <c r="D658" i="3"/>
  <c r="F610" i="3"/>
  <c r="L734" i="3"/>
  <c r="K614" i="3"/>
  <c r="G469" i="3"/>
  <c r="D623" i="3"/>
  <c r="I925" i="3"/>
  <c r="H628" i="3"/>
  <c r="O129" i="3"/>
  <c r="O126" i="3"/>
  <c r="P447" i="3"/>
  <c r="T248" i="3"/>
  <c r="M621" i="3"/>
  <c r="D369" i="3"/>
  <c r="O20" i="3"/>
  <c r="M207" i="3"/>
  <c r="F65" i="3"/>
  <c r="M898" i="3"/>
  <c r="J551" i="3"/>
  <c r="K658" i="3"/>
  <c r="H439" i="3"/>
  <c r="F276" i="3"/>
  <c r="J104" i="3"/>
  <c r="N322" i="3"/>
  <c r="L83" i="3"/>
  <c r="F259" i="3"/>
  <c r="L876" i="3"/>
  <c r="K469" i="3"/>
  <c r="G104" i="3"/>
  <c r="P248" i="3"/>
  <c r="U575" i="3"/>
  <c r="F164" i="3"/>
  <c r="E128" i="3"/>
  <c r="K716" i="3"/>
  <c r="T456" i="3"/>
  <c r="L196" i="3"/>
  <c r="F169" i="3"/>
  <c r="E709" i="3"/>
  <c r="H164" i="3"/>
  <c r="I120" i="3"/>
  <c r="K630" i="3"/>
  <c r="N564" i="3"/>
  <c r="N196" i="3"/>
  <c r="E646" i="3"/>
  <c r="H253" i="3"/>
  <c r="U141" i="3"/>
  <c r="W141" i="3" s="1"/>
  <c r="N129" i="3"/>
  <c r="I450" i="3"/>
  <c r="L124" i="3"/>
  <c r="U447" i="3"/>
  <c r="G35" i="3"/>
  <c r="U292" i="3"/>
  <c r="L142" i="3"/>
  <c r="F916" i="3"/>
  <c r="J173" i="3"/>
  <c r="U120" i="3"/>
  <c r="W120" i="3" s="1"/>
  <c r="D867" i="3"/>
  <c r="F641" i="3"/>
  <c r="I544" i="3"/>
  <c r="K447" i="3"/>
  <c r="F551" i="3"/>
  <c r="M863" i="3"/>
  <c r="D810" i="3"/>
  <c r="D876" i="3"/>
  <c r="P439" i="3"/>
  <c r="K601" i="3"/>
  <c r="T292" i="3"/>
  <c r="M420" i="3"/>
  <c r="F898" i="3"/>
  <c r="U861" i="3"/>
  <c r="S126" i="3"/>
  <c r="P196" i="3"/>
  <c r="F74" i="3"/>
  <c r="S152" i="3"/>
  <c r="E635" i="3"/>
  <c r="I435" i="3"/>
  <c r="N253" i="3"/>
  <c r="N124" i="3"/>
  <c r="M315" i="3"/>
  <c r="P61" i="3"/>
  <c r="T867" i="3"/>
  <c r="G884" i="3"/>
  <c r="F864" i="3"/>
  <c r="L600" i="3"/>
  <c r="U819" i="3"/>
  <c r="W819" i="3" s="1"/>
  <c r="G450" i="3"/>
  <c r="E613" i="3"/>
  <c r="O159" i="3"/>
  <c r="D359" i="3"/>
  <c r="P155" i="3"/>
  <c r="S42" i="3"/>
  <c r="L331" i="3"/>
  <c r="F884" i="3"/>
  <c r="N680" i="3"/>
  <c r="K751" i="3"/>
  <c r="T206" i="3"/>
  <c r="E629" i="3"/>
  <c r="K152" i="3"/>
  <c r="U128" i="3"/>
  <c r="W128" i="3" s="1"/>
  <c r="J213" i="3"/>
  <c r="E716" i="3"/>
  <c r="P359" i="3"/>
  <c r="T157" i="3"/>
  <c r="I248" i="3"/>
  <c r="K61" i="3"/>
  <c r="J51" i="3"/>
  <c r="U147" i="3"/>
  <c r="J600" i="3"/>
  <c r="D382" i="3"/>
  <c r="D155" i="3"/>
  <c r="P138" i="3"/>
  <c r="N238" i="3"/>
  <c r="K128" i="3"/>
  <c r="L51" i="3"/>
  <c r="L716" i="3"/>
  <c r="D118" i="3"/>
  <c r="L18" i="3"/>
  <c r="E644" i="3"/>
  <c r="U435" i="3"/>
  <c r="W435" i="3" s="1"/>
  <c r="O35" i="3"/>
  <c r="G623" i="3"/>
  <c r="I331" i="3"/>
  <c r="G750" i="3"/>
  <c r="U742" i="3"/>
  <c r="W742" i="3" s="1"/>
  <c r="K82" i="3"/>
  <c r="P495" i="3"/>
  <c r="M206" i="3"/>
  <c r="F867" i="3"/>
  <c r="E213" i="3"/>
  <c r="L680" i="3"/>
  <c r="E555" i="3"/>
  <c r="F839" i="3"/>
  <c r="D861" i="3"/>
  <c r="T406" i="3"/>
  <c r="L248" i="3"/>
  <c r="T398" i="3"/>
  <c r="M430" i="3"/>
  <c r="H482" i="3"/>
  <c r="T359" i="3"/>
  <c r="P259" i="3"/>
  <c r="M751" i="3"/>
  <c r="E528" i="3"/>
  <c r="D287" i="3"/>
  <c r="M168" i="3"/>
  <c r="P892" i="3"/>
  <c r="T544" i="3"/>
  <c r="E788" i="3"/>
  <c r="T454" i="3"/>
  <c r="J728" i="3"/>
  <c r="E734" i="3"/>
  <c r="F382" i="3"/>
  <c r="E338" i="3"/>
  <c r="U331" i="3"/>
  <c r="K104" i="3"/>
  <c r="P292" i="3"/>
  <c r="J630" i="3"/>
  <c r="G579" i="3"/>
  <c r="G338" i="3"/>
  <c r="F427" i="3"/>
  <c r="I725" i="3"/>
  <c r="I292" i="3"/>
  <c r="I272" i="3"/>
  <c r="L35" i="3"/>
  <c r="U867" i="3"/>
  <c r="P444" i="3"/>
  <c r="F280" i="3"/>
  <c r="L259" i="3"/>
  <c r="I635" i="3"/>
  <c r="F238" i="3"/>
  <c r="I61" i="3"/>
  <c r="E471" i="3"/>
  <c r="T74" i="3"/>
  <c r="M435" i="3"/>
  <c r="G20" i="3"/>
  <c r="H770" i="3"/>
  <c r="I441" i="3"/>
  <c r="L65" i="3"/>
  <c r="S555" i="3"/>
  <c r="H169" i="3"/>
  <c r="L20" i="3"/>
  <c r="E724" i="3"/>
  <c r="U630" i="3"/>
  <c r="N159" i="3"/>
  <c r="T806" i="3"/>
  <c r="L213" i="3"/>
  <c r="G634" i="3"/>
  <c r="L555" i="3"/>
  <c r="K558" i="3"/>
  <c r="N427" i="3"/>
  <c r="D454" i="3"/>
  <c r="E89" i="3"/>
  <c r="H526" i="3"/>
  <c r="L414" i="3"/>
  <c r="S917" i="3"/>
  <c r="D916" i="3"/>
  <c r="E917" i="3"/>
  <c r="S725" i="3"/>
  <c r="G173" i="3"/>
  <c r="K680" i="3"/>
  <c r="D881" i="3"/>
  <c r="S180" i="3"/>
  <c r="U65" i="3"/>
  <c r="W65" i="3" s="1"/>
  <c r="O155" i="3"/>
  <c r="I161" i="3"/>
  <c r="F152" i="3"/>
  <c r="G398" i="3"/>
  <c r="E161" i="3"/>
  <c r="S287" i="3"/>
  <c r="W287" i="3" s="1"/>
  <c r="L249" i="3"/>
  <c r="U131" i="3"/>
  <c r="S770" i="3"/>
  <c r="L916" i="3"/>
  <c r="I476" i="3"/>
  <c r="J338" i="3"/>
  <c r="L229" i="3"/>
  <c r="E469" i="3"/>
  <c r="T734" i="3"/>
  <c r="G444" i="3"/>
  <c r="T94" i="3"/>
  <c r="N870" i="3"/>
  <c r="T610" i="3"/>
  <c r="P441" i="3"/>
  <c r="K742" i="3"/>
  <c r="M367" i="3"/>
  <c r="I877" i="3"/>
  <c r="O145" i="3"/>
  <c r="F161" i="3"/>
  <c r="O167" i="3"/>
  <c r="H750" i="3"/>
  <c r="H159" i="3"/>
  <c r="T331" i="3"/>
  <c r="N259" i="3"/>
  <c r="J406" i="3"/>
  <c r="M838" i="3"/>
  <c r="O530" i="3"/>
  <c r="N280" i="3"/>
  <c r="K837" i="3"/>
  <c r="O291" i="3"/>
  <c r="G925" i="3"/>
  <c r="N276" i="3"/>
  <c r="E441" i="3"/>
  <c r="I806" i="3"/>
  <c r="O641" i="3"/>
  <c r="O369" i="3"/>
  <c r="L152" i="3"/>
  <c r="D238" i="3"/>
  <c r="M158" i="3"/>
  <c r="S925" i="3"/>
  <c r="U419" i="3"/>
  <c r="W419" i="3" s="1"/>
  <c r="K615" i="3"/>
  <c r="S291" i="3"/>
  <c r="T414" i="3"/>
  <c r="D257" i="3"/>
  <c r="K74" i="3"/>
  <c r="F248" i="3"/>
  <c r="D476" i="3"/>
  <c r="H734" i="3"/>
  <c r="M391" i="3"/>
  <c r="E138" i="3"/>
  <c r="M447" i="3"/>
  <c r="T20" i="3"/>
  <c r="I335" i="3"/>
  <c r="I93" i="3"/>
  <c r="L839" i="3"/>
  <c r="E145" i="3"/>
  <c r="L112" i="3"/>
  <c r="G138" i="3"/>
  <c r="M614" i="3"/>
  <c r="L94" i="3"/>
  <c r="I367" i="3"/>
  <c r="M82" i="3"/>
  <c r="M145" i="3"/>
  <c r="O112" i="3"/>
  <c r="S104" i="3"/>
  <c r="M575" i="3"/>
  <c r="I157" i="3"/>
  <c r="O18" i="3"/>
  <c r="E93" i="3"/>
  <c r="O925" i="3"/>
  <c r="L157" i="3"/>
  <c r="I82" i="3"/>
  <c r="K420" i="3"/>
  <c r="D544" i="3"/>
  <c r="I206" i="3"/>
  <c r="P391" i="3"/>
  <c r="N248" i="3"/>
  <c r="O138" i="3"/>
  <c r="F508" i="3"/>
  <c r="F257" i="3"/>
  <c r="N892" i="3"/>
  <c r="G728" i="3"/>
  <c r="D613" i="3"/>
  <c r="J743" i="3"/>
  <c r="T555" i="3"/>
  <c r="T229" i="3"/>
  <c r="L138" i="3"/>
  <c r="T253" i="3"/>
  <c r="L544" i="3"/>
  <c r="H572" i="3"/>
  <c r="J145" i="3"/>
  <c r="P614" i="3"/>
  <c r="N155" i="3"/>
  <c r="K59" i="3"/>
  <c r="P411" i="3"/>
  <c r="U138" i="3"/>
  <c r="W138" i="3" s="1"/>
  <c r="I614" i="3"/>
  <c r="N398" i="3"/>
  <c r="T238" i="3"/>
  <c r="G94" i="3"/>
  <c r="M255" i="3"/>
  <c r="E900" i="3"/>
  <c r="O551" i="3"/>
  <c r="F792" i="3"/>
  <c r="N430" i="3"/>
  <c r="S743" i="3"/>
  <c r="F439" i="3"/>
  <c r="T338" i="3"/>
  <c r="O287" i="3"/>
  <c r="F129" i="3"/>
  <c r="D259" i="3"/>
  <c r="G419" i="3"/>
  <c r="F450" i="3"/>
  <c r="T322" i="3"/>
  <c r="J118" i="3"/>
  <c r="I528" i="3"/>
  <c r="K118" i="3"/>
  <c r="I294" i="3"/>
  <c r="E82" i="3"/>
  <c r="E634" i="3"/>
  <c r="E276" i="3"/>
  <c r="T161" i="3"/>
  <c r="L118" i="3"/>
  <c r="E575" i="3"/>
  <c r="D142" i="3"/>
  <c r="E109" i="3"/>
  <c r="U837" i="3"/>
  <c r="W837" i="3" s="1"/>
  <c r="N338" i="3"/>
  <c r="P89" i="3"/>
  <c r="M497" i="3"/>
  <c r="J142" i="3"/>
  <c r="U22" i="3"/>
  <c r="W22" i="3" s="1"/>
  <c r="G734" i="3"/>
  <c r="U471" i="3"/>
  <c r="U206" i="3"/>
  <c r="U788" i="3"/>
  <c r="W788" i="3" s="1"/>
  <c r="I42" i="3"/>
  <c r="J149" i="3"/>
  <c r="M495" i="3"/>
  <c r="I411" i="3"/>
  <c r="H276" i="3"/>
  <c r="I128" i="3"/>
  <c r="J644" i="3"/>
  <c r="M167" i="3"/>
  <c r="H882" i="3"/>
  <c r="P788" i="3"/>
  <c r="M572" i="3"/>
  <c r="J382" i="3"/>
  <c r="K600" i="3"/>
  <c r="J161" i="3"/>
  <c r="O118" i="3"/>
  <c r="F173" i="3"/>
  <c r="I804" i="3"/>
  <c r="I797" i="3"/>
  <c r="L382" i="3"/>
  <c r="T257" i="3"/>
  <c r="I83" i="3"/>
  <c r="J206" i="3"/>
  <c r="I471" i="3"/>
  <c r="L253" i="3"/>
  <c r="I94" i="3"/>
  <c r="M389" i="3"/>
  <c r="P120" i="3"/>
  <c r="F35" i="3"/>
  <c r="E913" i="3"/>
  <c r="G804" i="3"/>
  <c r="J469" i="3"/>
  <c r="G724" i="3"/>
  <c r="M883" i="3"/>
  <c r="F579" i="3"/>
  <c r="G644" i="3"/>
  <c r="H126" i="3"/>
  <c r="U167" i="3"/>
  <c r="P725" i="3"/>
  <c r="M248" i="3"/>
  <c r="L74" i="3"/>
  <c r="T259" i="3"/>
  <c r="F870" i="3"/>
  <c r="E439" i="3"/>
  <c r="P575" i="3"/>
  <c r="N157" i="3"/>
  <c r="J94" i="3"/>
  <c r="I158" i="3"/>
  <c r="M147" i="3"/>
  <c r="U14" i="3"/>
  <c r="W14" i="3" s="1"/>
  <c r="O526" i="3"/>
  <c r="G613" i="3"/>
  <c r="G152" i="3"/>
  <c r="D124" i="3"/>
  <c r="F756" i="3"/>
  <c r="O142" i="3"/>
  <c r="O630" i="3"/>
  <c r="J20" i="3"/>
  <c r="T149" i="3"/>
  <c r="J112" i="3"/>
  <c r="T439" i="3"/>
  <c r="M338" i="3"/>
  <c r="F104" i="3"/>
  <c r="T837" i="3"/>
  <c r="O427" i="3"/>
  <c r="M558" i="3"/>
  <c r="T369" i="3"/>
  <c r="M180" i="3"/>
  <c r="P601" i="3"/>
  <c r="D112" i="3"/>
  <c r="N206" i="3"/>
  <c r="H618" i="3"/>
  <c r="F530" i="3"/>
  <c r="E884" i="3"/>
  <c r="K482" i="3"/>
  <c r="I51" i="3"/>
  <c r="J35" i="3"/>
  <c r="D414" i="3"/>
  <c r="L427" i="3"/>
  <c r="L867" i="3"/>
  <c r="N756" i="3"/>
  <c r="L490" i="3"/>
  <c r="D601" i="3"/>
  <c r="E585" i="3"/>
  <c r="H869" i="3"/>
  <c r="J672" i="3"/>
  <c r="I118" i="3"/>
  <c r="S861" i="3"/>
  <c r="K159" i="3"/>
  <c r="O14" i="3"/>
  <c r="O916" i="3"/>
  <c r="J19" i="3"/>
  <c r="F742" i="3"/>
  <c r="N882" i="3"/>
  <c r="K259" i="3"/>
  <c r="D900" i="3"/>
  <c r="F824" i="3"/>
  <c r="O756" i="3"/>
  <c r="T628" i="3"/>
  <c r="E867" i="3"/>
  <c r="P797" i="3"/>
  <c r="T770" i="3"/>
  <c r="H555" i="3"/>
  <c r="N792" i="3"/>
  <c r="U476" i="3"/>
  <c r="U259" i="3"/>
  <c r="W259" i="3" s="1"/>
  <c r="H259" i="3"/>
  <c r="I575" i="3"/>
  <c r="L864" i="3"/>
  <c r="U159" i="3"/>
  <c r="W159" i="3" s="1"/>
  <c r="H229" i="3"/>
  <c r="U905" i="3"/>
  <c r="D169" i="3"/>
  <c r="P900" i="3"/>
  <c r="J322" i="3"/>
  <c r="T287" i="3"/>
  <c r="P93" i="3"/>
  <c r="D882" i="3"/>
  <c r="K634" i="3"/>
  <c r="J74" i="3"/>
  <c r="H248" i="3"/>
  <c r="U709" i="3"/>
  <c r="K120" i="3"/>
  <c r="D291" i="3"/>
  <c r="M742" i="3"/>
  <c r="I402" i="3"/>
  <c r="U614" i="3"/>
  <c r="W614" i="3" s="1"/>
  <c r="I109" i="3"/>
  <c r="H311" i="3"/>
  <c r="E120" i="3"/>
  <c r="U454" i="3"/>
  <c r="E614" i="3"/>
  <c r="E551" i="3"/>
  <c r="D572" i="3"/>
  <c r="K126" i="3"/>
  <c r="F155" i="3"/>
  <c r="L907" i="3"/>
  <c r="I555" i="3"/>
  <c r="P630" i="3"/>
  <c r="T804" i="3"/>
  <c r="P751" i="3"/>
  <c r="J391" i="3"/>
  <c r="J287" i="3"/>
  <c r="O658" i="3"/>
  <c r="P613" i="3"/>
  <c r="M292" i="3"/>
  <c r="E74" i="3"/>
  <c r="T138" i="3"/>
  <c r="M441" i="3"/>
  <c r="L173" i="3"/>
  <c r="M412" i="3"/>
  <c r="I18" i="3"/>
  <c r="U882" i="3"/>
  <c r="W882" i="3" s="1"/>
  <c r="F878" i="3"/>
  <c r="O430" i="3"/>
  <c r="F623" i="3"/>
  <c r="O628" i="3"/>
  <c r="P229" i="3"/>
  <c r="D411" i="3"/>
  <c r="N169" i="3"/>
  <c r="G665" i="3"/>
  <c r="T564" i="3"/>
  <c r="J155" i="3"/>
  <c r="H369" i="3"/>
  <c r="I207" i="3"/>
  <c r="G51" i="3"/>
  <c r="O572" i="3"/>
  <c r="G89" i="3"/>
  <c r="I230" i="3"/>
  <c r="E50" i="3"/>
  <c r="O804" i="3"/>
  <c r="D641" i="3"/>
  <c r="K42" i="3"/>
  <c r="O124" i="3"/>
  <c r="M61" i="3"/>
  <c r="S579" i="3"/>
  <c r="I558" i="3"/>
  <c r="K109" i="3"/>
  <c r="O152" i="3"/>
  <c r="H613" i="3"/>
  <c r="U61" i="3"/>
  <c r="P876" i="3"/>
  <c r="U658" i="3"/>
  <c r="W658" i="3" s="1"/>
  <c r="D579" i="3"/>
  <c r="H414" i="3"/>
  <c r="G213" i="3"/>
  <c r="J414" i="3"/>
  <c r="S94" i="3"/>
  <c r="O792" i="3"/>
  <c r="E104" i="3"/>
  <c r="N112" i="3"/>
  <c r="J331" i="3"/>
  <c r="I104" i="3"/>
  <c r="N898" i="3"/>
  <c r="H476" i="3"/>
  <c r="H724" i="3"/>
  <c r="E897" i="3"/>
  <c r="H810" i="3"/>
  <c r="O276" i="3"/>
  <c r="H167" i="3"/>
  <c r="J257" i="3"/>
  <c r="H338" i="3"/>
  <c r="E435" i="3"/>
  <c r="I14" i="3"/>
  <c r="M770" i="3"/>
  <c r="U635" i="3"/>
  <c r="W635" i="3" s="1"/>
  <c r="D164" i="3"/>
  <c r="M294" i="3"/>
  <c r="S450" i="3"/>
  <c r="L42" i="3"/>
  <c r="P59" i="3"/>
  <c r="J555" i="3"/>
  <c r="U497" i="3"/>
  <c r="L878" i="3"/>
  <c r="M118" i="3"/>
  <c r="I282" i="3"/>
  <c r="I147" i="3"/>
  <c r="O10" i="3"/>
  <c r="S10" i="3"/>
  <c r="K10" i="3"/>
  <c r="E10" i="3"/>
  <c r="T10" i="3"/>
  <c r="G10" i="3"/>
  <c r="N10" i="3"/>
  <c r="F10" i="3"/>
  <c r="P10" i="3"/>
  <c r="M10" i="3"/>
  <c r="I10" i="3"/>
  <c r="J10" i="3"/>
  <c r="L10" i="3"/>
  <c r="H10" i="3"/>
  <c r="U10" i="3"/>
  <c r="AD41" i="5"/>
  <c r="N15" i="3"/>
  <c r="I15" i="3"/>
  <c r="T15" i="3"/>
  <c r="P15" i="3"/>
  <c r="AD221" i="5"/>
  <c r="K15" i="3"/>
  <c r="G15" i="3"/>
  <c r="S15" i="3"/>
  <c r="F15" i="3"/>
  <c r="M15" i="3"/>
  <c r="U15" i="3"/>
  <c r="L15" i="3"/>
  <c r="O15" i="3"/>
  <c r="J15" i="3"/>
  <c r="E15" i="3"/>
  <c r="H15" i="3"/>
  <c r="D15" i="3"/>
  <c r="AD26" i="5"/>
  <c r="AD243" i="5"/>
  <c r="AD88" i="5"/>
  <c r="AD105" i="5"/>
  <c r="AD237" i="5"/>
  <c r="AD49" i="5"/>
  <c r="AD48" i="5"/>
  <c r="AD66" i="5"/>
  <c r="AD163" i="5"/>
  <c r="AD391" i="5"/>
  <c r="AD307" i="5"/>
  <c r="AD5" i="5"/>
  <c r="AD10" i="5"/>
  <c r="AD78" i="5"/>
  <c r="AD196" i="5"/>
  <c r="AD132" i="5"/>
  <c r="AD182" i="5"/>
  <c r="AD16" i="5"/>
  <c r="AD264" i="5"/>
  <c r="AD177" i="5"/>
  <c r="AD313" i="5"/>
  <c r="AD302" i="5"/>
  <c r="AD98" i="5"/>
  <c r="AD44" i="5"/>
  <c r="AD393" i="5"/>
  <c r="AD269" i="5"/>
  <c r="AD65" i="5"/>
  <c r="AD394" i="5"/>
  <c r="AD334" i="5"/>
  <c r="AD222" i="5"/>
  <c r="AD86" i="5"/>
  <c r="AD305" i="5"/>
  <c r="AD145" i="5"/>
  <c r="AD402" i="5"/>
  <c r="AD378" i="5"/>
  <c r="AD358" i="5"/>
  <c r="AD338" i="5"/>
  <c r="AD318" i="5"/>
  <c r="AD298" i="5"/>
  <c r="AD278" i="5"/>
  <c r="AD258" i="5"/>
  <c r="AD242" i="5"/>
  <c r="AD218" i="5"/>
  <c r="AD190" i="5"/>
  <c r="AD166" i="5"/>
  <c r="AD150" i="5"/>
  <c r="AD130" i="5"/>
  <c r="AD114" i="5"/>
  <c r="AD94" i="5"/>
  <c r="AD58" i="5"/>
  <c r="AD385" i="5"/>
  <c r="AD353" i="5"/>
  <c r="AD337" i="5"/>
  <c r="AD321" i="5"/>
  <c r="AD293" i="5"/>
  <c r="AD273" i="5"/>
  <c r="AD233" i="5"/>
  <c r="AD213" i="5"/>
  <c r="AD197" i="5"/>
  <c r="AD173" i="5"/>
  <c r="AD157" i="5"/>
  <c r="AD137" i="5"/>
  <c r="AD121" i="5"/>
  <c r="AD101" i="5"/>
  <c r="AD85" i="5"/>
  <c r="AD74" i="5"/>
  <c r="AD57" i="5"/>
  <c r="AD380" i="5"/>
  <c r="AD360" i="5"/>
  <c r="AD336" i="5"/>
  <c r="AD320" i="5"/>
  <c r="AD304" i="5"/>
  <c r="AD284" i="5"/>
  <c r="AD268" i="5"/>
  <c r="AD244" i="5"/>
  <c r="AD224" i="5"/>
  <c r="AD208" i="5"/>
  <c r="AD188" i="5"/>
  <c r="AD164" i="5"/>
  <c r="AD140" i="5"/>
  <c r="AD124" i="5"/>
  <c r="AD108" i="5"/>
  <c r="AD76" i="5"/>
  <c r="AD60" i="5"/>
  <c r="AD395" i="5"/>
  <c r="AD367" i="5"/>
  <c r="AD351" i="5"/>
  <c r="AD335" i="5"/>
  <c r="AD315" i="5"/>
  <c r="AD295" i="5"/>
  <c r="AD271" i="5"/>
  <c r="AD247" i="5"/>
  <c r="AD227" i="5"/>
  <c r="AD211" i="5"/>
  <c r="AD191" i="5"/>
  <c r="AD175" i="5"/>
  <c r="AD143" i="5"/>
  <c r="AD115" i="5"/>
  <c r="AD95" i="5"/>
  <c r="AD79" i="5"/>
  <c r="AD61" i="5"/>
  <c r="AD368" i="5"/>
  <c r="AD184" i="5"/>
  <c r="AD104" i="5"/>
  <c r="AD383" i="5"/>
  <c r="AD263" i="5"/>
  <c r="AD155" i="5"/>
  <c r="AD127" i="5"/>
  <c r="AD377" i="5"/>
  <c r="AD369" i="5"/>
  <c r="AD189" i="5"/>
  <c r="AD390" i="5"/>
  <c r="AD270" i="5"/>
  <c r="AD178" i="5"/>
  <c r="AD289" i="5"/>
  <c r="AD55" i="5"/>
  <c r="AD382" i="5"/>
  <c r="AD354" i="5"/>
  <c r="AD326" i="5"/>
  <c r="AD306" i="5"/>
  <c r="AD274" i="5"/>
  <c r="AD250" i="5"/>
  <c r="AD230" i="5"/>
  <c r="AD186" i="5"/>
  <c r="AD158" i="5"/>
  <c r="AD134" i="5"/>
  <c r="AD110" i="5"/>
  <c r="AD82" i="5"/>
  <c r="AD397" i="5"/>
  <c r="AD349" i="5"/>
  <c r="AD329" i="5"/>
  <c r="AD301" i="5"/>
  <c r="AD253" i="5"/>
  <c r="AD225" i="5"/>
  <c r="AD201" i="5"/>
  <c r="AD169" i="5"/>
  <c r="AD149" i="5"/>
  <c r="AD125" i="5"/>
  <c r="AD97" i="5"/>
  <c r="AD73" i="5"/>
  <c r="AD288" i="5"/>
  <c r="AD376" i="5"/>
  <c r="AD348" i="5"/>
  <c r="AD324" i="5"/>
  <c r="AD300" i="5"/>
  <c r="AD276" i="5"/>
  <c r="AD252" i="5"/>
  <c r="AD220" i="5"/>
  <c r="AD200" i="5"/>
  <c r="AD168" i="5"/>
  <c r="AD160" i="5"/>
  <c r="AD116" i="5"/>
  <c r="AD80" i="5"/>
  <c r="AD56" i="5"/>
  <c r="AD375" i="5"/>
  <c r="AD355" i="5"/>
  <c r="AD331" i="5"/>
  <c r="AD303" i="5"/>
  <c r="AD283" i="5"/>
  <c r="AD239" i="5"/>
  <c r="AD219" i="5"/>
  <c r="AD195" i="5"/>
  <c r="AD167" i="5"/>
  <c r="AD123" i="5"/>
  <c r="AD99" i="5"/>
  <c r="AD75" i="5"/>
  <c r="AD400" i="5"/>
  <c r="AD232" i="5"/>
  <c r="AD92" i="5"/>
  <c r="AD279" i="5"/>
  <c r="AD171" i="5"/>
  <c r="AD107" i="5"/>
  <c r="AD297" i="5"/>
  <c r="AD388" i="5"/>
  <c r="AD374" i="5"/>
  <c r="AD226" i="5"/>
  <c r="AD389" i="5"/>
  <c r="AD265" i="5"/>
  <c r="AD63" i="5"/>
  <c r="AD370" i="5"/>
  <c r="AD350" i="5"/>
  <c r="AD322" i="5"/>
  <c r="AD294" i="5"/>
  <c r="AD266" i="5"/>
  <c r="AD246" i="5"/>
  <c r="AD210" i="5"/>
  <c r="AD174" i="5"/>
  <c r="AD154" i="5"/>
  <c r="AD126" i="5"/>
  <c r="AD106" i="5"/>
  <c r="AD70" i="5"/>
  <c r="AD381" i="5"/>
  <c r="AD345" i="5"/>
  <c r="AD325" i="5"/>
  <c r="AD285" i="5"/>
  <c r="AD249" i="5"/>
  <c r="AD217" i="5"/>
  <c r="AD193" i="5"/>
  <c r="AD165" i="5"/>
  <c r="AD141" i="5"/>
  <c r="AD117" i="5"/>
  <c r="AD93" i="5"/>
  <c r="AD69" i="5"/>
  <c r="AD404" i="5"/>
  <c r="AD372" i="5"/>
  <c r="AD340" i="5"/>
  <c r="AD316" i="5"/>
  <c r="AD296" i="5"/>
  <c r="AD272" i="5"/>
  <c r="AD240" i="5"/>
  <c r="AD216" i="5"/>
  <c r="AD192" i="5"/>
  <c r="AD156" i="5"/>
  <c r="AD138" i="5"/>
  <c r="AD112" i="5"/>
  <c r="AD72" i="5"/>
  <c r="AD403" i="5"/>
  <c r="AD371" i="5"/>
  <c r="AD347" i="5"/>
  <c r="AD323" i="5"/>
  <c r="AD299" i="5"/>
  <c r="AD267" i="5"/>
  <c r="AD235" i="5"/>
  <c r="AD215" i="5"/>
  <c r="AD187" i="5"/>
  <c r="AD159" i="5"/>
  <c r="AD119" i="5"/>
  <c r="AD91" i="5"/>
  <c r="AD71" i="5"/>
  <c r="AD392" i="5"/>
  <c r="AD172" i="5"/>
  <c r="AD62" i="5"/>
  <c r="AD275" i="5"/>
  <c r="AD147" i="5"/>
  <c r="AD245" i="5"/>
  <c r="AD59" i="5"/>
  <c r="AD286" i="5"/>
  <c r="AD206" i="5"/>
  <c r="AD365" i="5"/>
  <c r="AD81" i="5"/>
  <c r="AD362" i="5"/>
  <c r="AD330" i="5"/>
  <c r="AD310" i="5"/>
  <c r="AD282" i="5"/>
  <c r="AD254" i="5"/>
  <c r="AD234" i="5"/>
  <c r="AD194" i="5"/>
  <c r="AD162" i="5"/>
  <c r="AD142" i="5"/>
  <c r="AD118" i="5"/>
  <c r="AD90" i="5"/>
  <c r="AD401" i="5"/>
  <c r="AD357" i="5"/>
  <c r="AD333" i="5"/>
  <c r="AD309" i="5"/>
  <c r="AD277" i="5"/>
  <c r="AD205" i="5"/>
  <c r="AD153" i="5"/>
  <c r="AD109" i="5"/>
  <c r="AD384" i="5"/>
  <c r="AD328" i="5"/>
  <c r="AD256" i="5"/>
  <c r="AD204" i="5"/>
  <c r="AD144" i="5"/>
  <c r="AD120" i="5"/>
  <c r="AD84" i="5"/>
  <c r="AD64" i="5"/>
  <c r="AD379" i="5"/>
  <c r="AD359" i="5"/>
  <c r="AD339" i="5"/>
  <c r="AD311" i="5"/>
  <c r="AD287" i="5"/>
  <c r="AD251" i="5"/>
  <c r="AD223" i="5"/>
  <c r="AD203" i="5"/>
  <c r="AD179" i="5"/>
  <c r="AD131" i="5"/>
  <c r="AD103" i="5"/>
  <c r="AD83" i="5"/>
  <c r="AD261" i="5"/>
  <c r="AD356" i="5"/>
  <c r="AD342" i="5"/>
  <c r="AD214" i="5"/>
  <c r="AD373" i="5"/>
  <c r="AD257" i="5"/>
  <c r="AD398" i="5"/>
  <c r="AD366" i="5"/>
  <c r="AD346" i="5"/>
  <c r="AD314" i="5"/>
  <c r="AD290" i="5"/>
  <c r="AD262" i="5"/>
  <c r="AD238" i="5"/>
  <c r="AD198" i="5"/>
  <c r="AD170" i="5"/>
  <c r="AD146" i="5"/>
  <c r="AD122" i="5"/>
  <c r="AD102" i="5"/>
  <c r="AD54" i="5"/>
  <c r="AD361" i="5"/>
  <c r="AD341" i="5"/>
  <c r="AD317" i="5"/>
  <c r="AD281" i="5"/>
  <c r="AD241" i="5"/>
  <c r="AD209" i="5"/>
  <c r="AD185" i="5"/>
  <c r="AD161" i="5"/>
  <c r="AD133" i="5"/>
  <c r="AD113" i="5"/>
  <c r="AD89" i="5"/>
  <c r="AD202" i="5"/>
  <c r="AD396" i="5"/>
  <c r="AD364" i="5"/>
  <c r="AD332" i="5"/>
  <c r="AD312" i="5"/>
  <c r="AD292" i="5"/>
  <c r="AD260" i="5"/>
  <c r="AD236" i="5"/>
  <c r="AD212" i="5"/>
  <c r="AD180" i="5"/>
  <c r="AD152" i="5"/>
  <c r="AD128" i="5"/>
  <c r="AD100" i="5"/>
  <c r="AD68" i="5"/>
  <c r="AD399" i="5"/>
  <c r="AD363" i="5"/>
  <c r="AD343" i="5"/>
  <c r="AD319" i="5"/>
  <c r="AD291" i="5"/>
  <c r="AD255" i="5"/>
  <c r="AD231" i="5"/>
  <c r="AD207" i="5"/>
  <c r="AD183" i="5"/>
  <c r="AD151" i="5"/>
  <c r="AD111" i="5"/>
  <c r="AD87" i="5"/>
  <c r="AD67" i="5"/>
  <c r="AD344" i="5"/>
  <c r="AD148" i="5"/>
  <c r="AD387" i="5"/>
  <c r="AD259" i="5"/>
  <c r="AD139" i="5"/>
  <c r="AD386" i="5"/>
  <c r="AD229" i="5"/>
  <c r="AD181" i="5"/>
  <c r="AD129" i="5"/>
  <c r="AD77" i="5"/>
  <c r="AD96" i="5"/>
  <c r="AD352" i="5"/>
  <c r="AD308" i="5"/>
  <c r="AD280" i="5"/>
  <c r="AD228" i="5"/>
  <c r="AD176" i="5"/>
  <c r="AD53" i="5"/>
  <c r="AD199" i="5"/>
  <c r="AD248" i="5"/>
  <c r="AD135" i="5"/>
  <c r="AD136" i="5"/>
  <c r="AD327" i="5"/>
  <c r="AD18" i="5"/>
  <c r="AD33" i="5"/>
  <c r="AD13" i="5"/>
  <c r="AD43" i="5"/>
  <c r="AD22" i="5"/>
  <c r="AD29" i="5"/>
  <c r="AD20" i="5"/>
  <c r="AD36" i="5"/>
  <c r="AD31" i="5"/>
  <c r="AD15" i="5"/>
  <c r="AD37" i="5"/>
  <c r="AD6" i="5"/>
  <c r="AD25" i="5"/>
  <c r="AD9" i="5"/>
  <c r="AD47" i="5"/>
  <c r="AD14" i="5"/>
  <c r="AD32" i="5"/>
  <c r="AD12" i="5"/>
  <c r="AD40" i="5"/>
  <c r="AD27" i="5"/>
  <c r="AD11" i="5"/>
  <c r="AD45" i="5"/>
  <c r="AD42" i="5"/>
  <c r="AD21" i="5"/>
  <c r="AD35" i="5"/>
  <c r="AD51" i="5"/>
  <c r="AD38" i="5"/>
  <c r="AD28" i="5"/>
  <c r="AD8" i="5"/>
  <c r="AD52" i="5"/>
  <c r="AD23" i="5"/>
  <c r="AD7" i="5"/>
  <c r="AD2" i="5"/>
  <c r="AD46" i="5"/>
  <c r="AD17" i="5"/>
  <c r="AD39" i="5"/>
  <c r="AD30" i="5"/>
  <c r="AD50" i="5"/>
  <c r="AD24" i="5"/>
  <c r="AD4" i="5"/>
  <c r="AD34" i="5"/>
  <c r="AD19" i="5"/>
  <c r="AD3" i="5"/>
  <c r="P233" i="3"/>
  <c r="M682" i="3"/>
  <c r="G108" i="3"/>
  <c r="H484" i="3"/>
  <c r="F815" i="3"/>
  <c r="E375" i="3"/>
  <c r="H407" i="3"/>
  <c r="G758" i="3"/>
  <c r="T856" i="3"/>
  <c r="P459" i="3"/>
  <c r="J381" i="3"/>
  <c r="K695" i="3"/>
  <c r="K887" i="3"/>
  <c r="H546" i="3"/>
  <c r="G269" i="3"/>
  <c r="F459" i="3"/>
  <c r="J595" i="3"/>
  <c r="U175" i="3"/>
  <c r="J801" i="3"/>
  <c r="P887" i="3"/>
  <c r="O702" i="3"/>
  <c r="I492" i="3"/>
  <c r="D250" i="3"/>
  <c r="S800" i="3"/>
  <c r="D14" i="11"/>
  <c r="M731" i="3"/>
  <c r="T52" i="3"/>
  <c r="O86" i="3"/>
  <c r="M144" i="3"/>
  <c r="K693" i="3"/>
  <c r="N54" i="3"/>
  <c r="G102" i="3"/>
  <c r="N181" i="3"/>
  <c r="K265" i="3"/>
  <c r="K296" i="3"/>
  <c r="P305" i="3"/>
  <c r="S325" i="3"/>
  <c r="J235" i="3"/>
  <c r="G52" i="3"/>
  <c r="G117" i="3"/>
  <c r="O198" i="3"/>
  <c r="G254" i="3"/>
  <c r="K307" i="3"/>
  <c r="M76" i="3"/>
  <c r="U183" i="3"/>
  <c r="N265" i="3"/>
  <c r="N79" i="3"/>
  <c r="E251" i="3"/>
  <c r="O314" i="3"/>
  <c r="J383" i="3"/>
  <c r="I475" i="3"/>
  <c r="H593" i="3"/>
  <c r="F667" i="3"/>
  <c r="M714" i="3"/>
  <c r="M772" i="3"/>
  <c r="S787" i="3"/>
  <c r="P815" i="3"/>
  <c r="O889" i="3"/>
  <c r="I48" i="3"/>
  <c r="P99" i="3"/>
  <c r="P79" i="3"/>
  <c r="M205" i="3"/>
  <c r="H301" i="3"/>
  <c r="K328" i="3"/>
  <c r="J424" i="3"/>
  <c r="L535" i="3"/>
  <c r="L587" i="3"/>
  <c r="D689" i="3"/>
  <c r="K285" i="3"/>
  <c r="K396" i="3"/>
  <c r="S519" i="3"/>
  <c r="S592" i="3"/>
  <c r="S718" i="3"/>
  <c r="G776" i="3"/>
  <c r="N808" i="3"/>
  <c r="J904" i="3"/>
  <c r="L77" i="3"/>
  <c r="E140" i="3"/>
  <c r="G222" i="3"/>
  <c r="M278" i="3"/>
  <c r="U334" i="3"/>
  <c r="K388" i="3"/>
  <c r="U437" i="3"/>
  <c r="N511" i="3"/>
  <c r="K581" i="3"/>
  <c r="E702" i="3"/>
  <c r="M27" i="3"/>
  <c r="M314" i="3"/>
  <c r="T486" i="3"/>
  <c r="S606" i="3"/>
  <c r="K714" i="3"/>
  <c r="D337" i="3"/>
  <c r="N901" i="3"/>
  <c r="D726" i="3"/>
  <c r="K511" i="3"/>
  <c r="U316" i="3"/>
  <c r="H879" i="3"/>
  <c r="D13" i="11"/>
  <c r="S689" i="3"/>
  <c r="I52" i="3"/>
  <c r="E86" i="3"/>
  <c r="F137" i="3"/>
  <c r="N565" i="3"/>
  <c r="K52" i="3"/>
  <c r="M86" i="3"/>
  <c r="T163" i="3"/>
  <c r="S194" i="3"/>
  <c r="I233" i="3"/>
  <c r="P260" i="3"/>
  <c r="K295" i="3"/>
  <c r="K303" i="3"/>
  <c r="I325" i="3"/>
  <c r="D174" i="3"/>
  <c r="N190" i="3"/>
  <c r="K279" i="3"/>
  <c r="P301" i="3"/>
  <c r="E174" i="3"/>
  <c r="S102" i="3"/>
  <c r="O194" i="3"/>
  <c r="D285" i="3"/>
  <c r="J689" i="3"/>
  <c r="H121" i="3"/>
  <c r="F295" i="3"/>
  <c r="K326" i="3"/>
  <c r="K416" i="3"/>
  <c r="Q500" i="3"/>
  <c r="G571" i="3"/>
  <c r="G619" i="3"/>
  <c r="O683" i="3"/>
  <c r="E745" i="3"/>
  <c r="J777" i="3"/>
  <c r="K798" i="3"/>
  <c r="S821" i="3"/>
  <c r="K910" i="3"/>
  <c r="E90" i="3"/>
  <c r="O731" i="3"/>
  <c r="N137" i="3"/>
  <c r="M260" i="3"/>
  <c r="S370" i="3"/>
  <c r="T446" i="3"/>
  <c r="O501" i="3"/>
  <c r="S549" i="3"/>
  <c r="F606" i="3"/>
  <c r="I682" i="3"/>
  <c r="S198" i="3"/>
  <c r="J325" i="3"/>
  <c r="P446" i="3"/>
  <c r="G549" i="3"/>
  <c r="K673" i="3"/>
  <c r="G749" i="3"/>
  <c r="U783" i="3"/>
  <c r="M821" i="3"/>
  <c r="F13" i="3"/>
  <c r="L97" i="3"/>
  <c r="H250" i="3"/>
  <c r="M316" i="3"/>
  <c r="O368" i="3"/>
  <c r="H422" i="3"/>
  <c r="H483" i="3"/>
  <c r="D534" i="3"/>
  <c r="D639" i="3"/>
  <c r="K747" i="3"/>
  <c r="S845" i="3"/>
  <c r="K199" i="3"/>
  <c r="D401" i="3"/>
  <c r="H519" i="3"/>
  <c r="G657" i="3"/>
  <c r="S745" i="3"/>
  <c r="K789" i="3"/>
  <c r="G821" i="3"/>
  <c r="L904" i="3"/>
  <c r="S97" i="3"/>
  <c r="H175" i="3"/>
  <c r="M225" i="3"/>
  <c r="S278" i="3"/>
  <c r="U357" i="3"/>
  <c r="T388" i="3"/>
  <c r="S461" i="3"/>
  <c r="K637" i="3"/>
  <c r="S778" i="3"/>
  <c r="Q889" i="3"/>
  <c r="O358" i="3"/>
  <c r="L571" i="3"/>
  <c r="O760" i="3"/>
  <c r="G99" i="3"/>
  <c r="E222" i="3"/>
  <c r="E357" i="3"/>
  <c r="H762" i="3"/>
  <c r="U666" i="3"/>
  <c r="U222" i="3"/>
  <c r="I76" i="3"/>
  <c r="O181" i="3"/>
  <c r="E190" i="3"/>
  <c r="N251" i="3"/>
  <c r="K298" i="3"/>
  <c r="P358" i="3"/>
  <c r="J198" i="3"/>
  <c r="G295" i="3"/>
  <c r="J79" i="3"/>
  <c r="G223" i="3"/>
  <c r="G299" i="3"/>
  <c r="K260" i="3"/>
  <c r="I549" i="3"/>
  <c r="Q667" i="3"/>
  <c r="T815" i="3"/>
  <c r="S60" i="3"/>
  <c r="K81" i="3"/>
  <c r="N301" i="3"/>
  <c r="S424" i="3"/>
  <c r="S535" i="3"/>
  <c r="O657" i="3"/>
  <c r="M298" i="3"/>
  <c r="E521" i="3"/>
  <c r="G732" i="3"/>
  <c r="I815" i="3"/>
  <c r="F78" i="3"/>
  <c r="L222" i="3"/>
  <c r="H337" i="3"/>
  <c r="E459" i="3"/>
  <c r="G595" i="3"/>
  <c r="O805" i="3"/>
  <c r="G446" i="3"/>
  <c r="K683" i="3"/>
  <c r="L783" i="3"/>
  <c r="G827" i="3"/>
  <c r="E40" i="3"/>
  <c r="P166" i="3"/>
  <c r="E243" i="3"/>
  <c r="E321" i="3"/>
  <c r="H388" i="3"/>
  <c r="F260" i="3"/>
  <c r="H772" i="3"/>
  <c r="M718" i="3"/>
  <c r="K828" i="3"/>
  <c r="O140" i="3"/>
  <c r="O334" i="3"/>
  <c r="G459" i="3"/>
  <c r="L546" i="3"/>
  <c r="F695" i="3"/>
  <c r="N840" i="3"/>
  <c r="N921" i="3"/>
  <c r="M102" i="3"/>
  <c r="N609" i="3"/>
  <c r="D772" i="3"/>
  <c r="I889" i="3"/>
  <c r="E175" i="3"/>
  <c r="U278" i="3"/>
  <c r="G422" i="3"/>
  <c r="D487" i="3"/>
  <c r="S548" i="3"/>
  <c r="J747" i="3"/>
  <c r="S856" i="3"/>
  <c r="T923" i="3"/>
  <c r="N640" i="3"/>
  <c r="T459" i="3"/>
  <c r="O278" i="3"/>
  <c r="S904" i="3"/>
  <c r="L446" i="3"/>
  <c r="T887" i="3"/>
  <c r="O747" i="3"/>
  <c r="U523" i="3"/>
  <c r="T595" i="3"/>
  <c r="K175" i="3"/>
  <c r="E81" i="3"/>
  <c r="E13" i="11"/>
  <c r="E192" i="3"/>
  <c r="L254" i="3"/>
  <c r="O300" i="3"/>
  <c r="F13" i="11"/>
  <c r="I102" i="3"/>
  <c r="G241" i="3"/>
  <c r="U301" i="3"/>
  <c r="J102" i="3"/>
  <c r="G242" i="3"/>
  <c r="U27" i="3"/>
  <c r="S413" i="3"/>
  <c r="H567" i="3"/>
  <c r="S776" i="3"/>
  <c r="N821" i="3"/>
  <c r="S78" i="3"/>
  <c r="S121" i="3"/>
  <c r="O307" i="3"/>
  <c r="O446" i="3"/>
  <c r="L549" i="3"/>
  <c r="K314" i="3"/>
  <c r="N540" i="3"/>
  <c r="F821" i="3"/>
  <c r="L486" i="3"/>
  <c r="P790" i="3"/>
  <c r="O549" i="3"/>
  <c r="T920" i="3"/>
  <c r="S218" i="3"/>
  <c r="U763" i="3"/>
  <c r="O890" i="3"/>
  <c r="O560" i="3"/>
  <c r="H312" i="3"/>
  <c r="M483" i="3"/>
  <c r="J845" i="3"/>
  <c r="T262" i="3"/>
  <c r="S321" i="3"/>
  <c r="U492" i="3"/>
  <c r="E267" i="3"/>
  <c r="P836" i="3"/>
  <c r="G581" i="3"/>
  <c r="J388" i="3"/>
  <c r="J170" i="3"/>
  <c r="I519" i="3"/>
  <c r="P693" i="3"/>
  <c r="K29" i="3"/>
  <c r="O79" i="3"/>
  <c r="H110" i="3"/>
  <c r="J183" i="3"/>
  <c r="L80" i="3"/>
  <c r="M114" i="3"/>
  <c r="U190" i="3"/>
  <c r="P209" i="3"/>
  <c r="D254" i="3"/>
  <c r="K283" i="3"/>
  <c r="N299" i="3"/>
  <c r="N314" i="3"/>
  <c r="K364" i="3"/>
  <c r="M174" i="3"/>
  <c r="N81" i="3"/>
  <c r="S186" i="3"/>
  <c r="G233" i="3"/>
  <c r="N274" i="3"/>
  <c r="E301" i="3"/>
  <c r="P689" i="3"/>
  <c r="O103" i="3"/>
  <c r="K198" i="3"/>
  <c r="S251" i="3"/>
  <c r="O285" i="3"/>
  <c r="T174" i="3"/>
  <c r="I183" i="3"/>
  <c r="K299" i="3"/>
  <c r="S330" i="3"/>
  <c r="M501" i="3"/>
  <c r="T571" i="3"/>
  <c r="F636" i="3"/>
  <c r="T745" i="3"/>
  <c r="J778" i="3"/>
  <c r="K803" i="3"/>
  <c r="G828" i="3"/>
  <c r="K920" i="3"/>
  <c r="O90" i="3"/>
  <c r="H26" i="3"/>
  <c r="K181" i="3"/>
  <c r="S279" i="3"/>
  <c r="F313" i="3"/>
  <c r="S374" i="3"/>
  <c r="D461" i="3"/>
  <c r="S515" i="3"/>
  <c r="S556" i="3"/>
  <c r="I926" i="3"/>
  <c r="L401" i="3"/>
  <c r="N559" i="3"/>
  <c r="S368" i="3"/>
  <c r="U399" i="3"/>
  <c r="G640" i="3"/>
  <c r="O781" i="3"/>
  <c r="O918" i="3"/>
  <c r="J899" i="3"/>
  <c r="U375" i="3"/>
  <c r="E487" i="3"/>
  <c r="I850" i="3"/>
  <c r="N422" i="3"/>
  <c r="J327" i="3"/>
  <c r="G517" i="3"/>
  <c r="K548" i="3"/>
  <c r="N747" i="3"/>
  <c r="F523" i="3"/>
  <c r="H321" i="3"/>
  <c r="G279" i="3"/>
  <c r="H689" i="3"/>
  <c r="S32" i="3"/>
  <c r="T121" i="3"/>
  <c r="E15" i="11"/>
  <c r="O29" i="3"/>
  <c r="T81" i="3"/>
  <c r="S144" i="3"/>
  <c r="U192" i="3"/>
  <c r="S223" i="3"/>
  <c r="H260" i="3"/>
  <c r="O301" i="3"/>
  <c r="F324" i="3"/>
  <c r="G565" i="3"/>
  <c r="G245" i="3"/>
  <c r="N192" i="3"/>
  <c r="H285" i="3"/>
  <c r="G303" i="3"/>
  <c r="H52" i="3"/>
  <c r="O163" i="3"/>
  <c r="T203" i="3"/>
  <c r="J260" i="3"/>
  <c r="J297" i="3"/>
  <c r="U52" i="3"/>
  <c r="S199" i="3"/>
  <c r="J303" i="3"/>
  <c r="S358" i="3"/>
  <c r="S446" i="3"/>
  <c r="M521" i="3"/>
  <c r="G587" i="3"/>
  <c r="M656" i="3"/>
  <c r="S706" i="3"/>
  <c r="M767" i="3"/>
  <c r="G783" i="3"/>
  <c r="T879" i="3"/>
  <c r="F40" i="3"/>
  <c r="T97" i="3"/>
  <c r="E52" i="3"/>
  <c r="G198" i="3"/>
  <c r="N295" i="3"/>
  <c r="K324" i="3"/>
  <c r="H401" i="3"/>
  <c r="L475" i="3"/>
  <c r="N525" i="3"/>
  <c r="K584" i="3"/>
  <c r="O648" i="3"/>
  <c r="S701" i="3"/>
  <c r="O251" i="3"/>
  <c r="M374" i="3"/>
  <c r="K501" i="3"/>
  <c r="S576" i="3"/>
  <c r="P772" i="3"/>
  <c r="N798" i="3"/>
  <c r="N848" i="3"/>
  <c r="O108" i="3"/>
  <c r="D201" i="3"/>
  <c r="H269" i="3"/>
  <c r="O321" i="3"/>
  <c r="S381" i="3"/>
  <c r="E437" i="3"/>
  <c r="M492" i="3"/>
  <c r="K563" i="3"/>
  <c r="D695" i="3"/>
  <c r="S762" i="3"/>
  <c r="K858" i="3"/>
  <c r="H300" i="3"/>
  <c r="N465" i="3"/>
  <c r="G584" i="3"/>
  <c r="P706" i="3"/>
  <c r="P801" i="3"/>
  <c r="P566" i="3"/>
  <c r="H368" i="3"/>
  <c r="T108" i="3"/>
  <c r="H374" i="3"/>
  <c r="T30" i="3"/>
  <c r="I81" i="3"/>
  <c r="E114" i="3"/>
  <c r="B14" i="11"/>
  <c r="L174" i="3"/>
  <c r="J81" i="3"/>
  <c r="H137" i="3"/>
  <c r="J192" i="3"/>
  <c r="J212" i="3"/>
  <c r="T254" i="3"/>
  <c r="J285" i="3"/>
  <c r="G301" i="3"/>
  <c r="C14" i="11"/>
  <c r="G13" i="11"/>
  <c r="S79" i="3"/>
  <c r="K183" i="3"/>
  <c r="T212" i="3"/>
  <c r="K271" i="3"/>
  <c r="H81" i="3"/>
  <c r="I190" i="3"/>
  <c r="H233" i="3"/>
  <c r="H273" i="3"/>
  <c r="C15" i="11"/>
  <c r="S81" i="3"/>
  <c r="I265" i="3"/>
  <c r="H324" i="3"/>
  <c r="G401" i="3"/>
  <c r="N484" i="3"/>
  <c r="E604" i="3"/>
  <c r="O673" i="3"/>
  <c r="U772" i="3"/>
  <c r="F790" i="3"/>
  <c r="U816" i="3"/>
  <c r="T903" i="3"/>
  <c r="I67" i="3"/>
  <c r="E14" i="11"/>
  <c r="N86" i="3"/>
  <c r="K233" i="3"/>
  <c r="N303" i="3"/>
  <c r="G358" i="3"/>
  <c r="S443" i="3"/>
  <c r="N496" i="3"/>
  <c r="G540" i="3"/>
  <c r="T587" i="3"/>
  <c r="M664" i="3"/>
  <c r="U103" i="3"/>
  <c r="J299" i="3"/>
  <c r="J413" i="3"/>
  <c r="I533" i="3"/>
  <c r="K606" i="3"/>
  <c r="O739" i="3"/>
  <c r="N778" i="3"/>
  <c r="N815" i="3"/>
  <c r="E910" i="3"/>
  <c r="H148" i="3"/>
  <c r="S289" i="3"/>
  <c r="I357" i="3"/>
  <c r="S388" i="3"/>
  <c r="I459" i="3"/>
  <c r="G514" i="3"/>
  <c r="G720" i="3"/>
  <c r="O836" i="3"/>
  <c r="L52" i="3"/>
  <c r="S496" i="3"/>
  <c r="S636" i="3"/>
  <c r="K732" i="3"/>
  <c r="F783" i="3"/>
  <c r="J815" i="3"/>
  <c r="S879" i="3"/>
  <c r="M67" i="3"/>
  <c r="N148" i="3"/>
  <c r="O218" i="3"/>
  <c r="O269" i="3"/>
  <c r="J334" i="3"/>
  <c r="D388" i="3"/>
  <c r="F183" i="3"/>
  <c r="P329" i="3"/>
  <c r="M587" i="3"/>
  <c r="K768" i="3"/>
  <c r="M815" i="3"/>
  <c r="U314" i="3"/>
  <c r="S714" i="3"/>
  <c r="K70" i="3"/>
  <c r="I176" i="3"/>
  <c r="M321" i="3"/>
  <c r="F840" i="3"/>
  <c r="G856" i="3"/>
  <c r="F357" i="3"/>
  <c r="I301" i="3"/>
  <c r="H134" i="3"/>
  <c r="L32" i="3"/>
  <c r="D163" i="3"/>
  <c r="E233" i="3"/>
  <c r="K286" i="3"/>
  <c r="P324" i="3"/>
  <c r="K689" i="3"/>
  <c r="S273" i="3"/>
  <c r="L235" i="3"/>
  <c r="T285" i="3"/>
  <c r="M190" i="3"/>
  <c r="S343" i="3"/>
  <c r="S501" i="3"/>
  <c r="K749" i="3"/>
  <c r="I13" i="3"/>
  <c r="N28" i="3"/>
  <c r="H283" i="3"/>
  <c r="E383" i="3"/>
  <c r="D519" i="3"/>
  <c r="I636" i="3"/>
  <c r="O223" i="3"/>
  <c r="S484" i="3"/>
  <c r="M698" i="3"/>
  <c r="G790" i="3"/>
  <c r="I40" i="3"/>
  <c r="S320" i="3"/>
  <c r="T422" i="3"/>
  <c r="P546" i="3"/>
  <c r="T758" i="3"/>
  <c r="K325" i="3"/>
  <c r="I609" i="3"/>
  <c r="L772" i="3"/>
  <c r="O815" i="3"/>
  <c r="N910" i="3"/>
  <c r="K105" i="3"/>
  <c r="H222" i="3"/>
  <c r="M312" i="3"/>
  <c r="L375" i="3"/>
  <c r="F190" i="3"/>
  <c r="S478" i="3"/>
  <c r="O713" i="3"/>
  <c r="K821" i="3"/>
  <c r="M421" i="3"/>
  <c r="S667" i="3"/>
  <c r="M816" i="3"/>
  <c r="I101" i="3"/>
  <c r="L269" i="3"/>
  <c r="J431" i="3"/>
  <c r="K517" i="3"/>
  <c r="K640" i="3"/>
  <c r="K801" i="3"/>
  <c r="T899" i="3"/>
  <c r="I174" i="3"/>
  <c r="O745" i="3"/>
  <c r="K817" i="3"/>
  <c r="K107" i="3"/>
  <c r="O267" i="3"/>
  <c r="S459" i="3"/>
  <c r="G546" i="3"/>
  <c r="G695" i="3"/>
  <c r="G841" i="3"/>
  <c r="P923" i="3"/>
  <c r="S758" i="3"/>
  <c r="J511" i="3"/>
  <c r="N334" i="3"/>
  <c r="K36" i="3"/>
  <c r="G718" i="3"/>
  <c r="J163" i="3"/>
  <c r="D899" i="3"/>
  <c r="K763" i="3"/>
  <c r="J548" i="3"/>
  <c r="D727" i="3"/>
  <c r="H163" i="3"/>
  <c r="H64" i="3"/>
  <c r="G183" i="3"/>
  <c r="U233" i="3"/>
  <c r="G297" i="3"/>
  <c r="M329" i="3"/>
  <c r="M64" i="3"/>
  <c r="N199" i="3"/>
  <c r="I297" i="3"/>
  <c r="S52" i="3"/>
  <c r="H205" i="3"/>
  <c r="P297" i="3"/>
  <c r="J233" i="3"/>
  <c r="S364" i="3"/>
  <c r="K657" i="3"/>
  <c r="D815" i="3"/>
  <c r="J40" i="3"/>
  <c r="J54" i="3"/>
  <c r="F297" i="3"/>
  <c r="O401" i="3"/>
  <c r="H531" i="3"/>
  <c r="E654" i="3"/>
  <c r="G260" i="3"/>
  <c r="U501" i="3"/>
  <c r="H714" i="3"/>
  <c r="G803" i="3"/>
  <c r="K49" i="3"/>
  <c r="L201" i="3"/>
  <c r="T321" i="3"/>
  <c r="I437" i="3"/>
  <c r="K566" i="3"/>
  <c r="E763" i="3"/>
  <c r="I587" i="3"/>
  <c r="F767" i="3"/>
  <c r="O808" i="3"/>
  <c r="L903" i="3"/>
  <c r="F101" i="3"/>
  <c r="K210" i="3"/>
  <c r="N278" i="3"/>
  <c r="D375" i="3"/>
  <c r="I103" i="3"/>
  <c r="K446" i="3"/>
  <c r="K682" i="3"/>
  <c r="K807" i="3"/>
  <c r="E325" i="3"/>
  <c r="S808" i="3"/>
  <c r="D262" i="3"/>
  <c r="K422" i="3"/>
  <c r="E511" i="3"/>
  <c r="D785" i="3"/>
  <c r="F899" i="3"/>
  <c r="H475" i="3"/>
  <c r="K815" i="3"/>
  <c r="N101" i="3"/>
  <c r="N247" i="3"/>
  <c r="H459" i="3"/>
  <c r="O517" i="3"/>
  <c r="L640" i="3"/>
  <c r="J836" i="3"/>
  <c r="I921" i="3"/>
  <c r="D887" i="3"/>
  <c r="D563" i="3"/>
  <c r="M418" i="3"/>
  <c r="I170" i="3"/>
  <c r="K808" i="3"/>
  <c r="G265" i="3"/>
  <c r="S860" i="3"/>
  <c r="S720" i="3"/>
  <c r="S514" i="3"/>
  <c r="N375" i="3"/>
  <c r="D148" i="3"/>
  <c r="S466" i="3"/>
  <c r="S346" i="3"/>
  <c r="F170" i="3"/>
  <c r="J683" i="3"/>
  <c r="D821" i="3"/>
  <c r="H306" i="3"/>
  <c r="D325" i="3"/>
  <c r="N918" i="3"/>
  <c r="H518" i="3"/>
  <c r="G455" i="3"/>
  <c r="I288" i="3"/>
  <c r="O166" i="3"/>
  <c r="I136" i="3"/>
  <c r="O820" i="3"/>
  <c r="N737" i="3"/>
  <c r="N464" i="3"/>
  <c r="F409" i="3"/>
  <c r="U302" i="3"/>
  <c r="L835" i="3"/>
  <c r="S171" i="3"/>
  <c r="J901" i="3"/>
  <c r="F763" i="3"/>
  <c r="N210" i="3"/>
  <c r="K786" i="3"/>
  <c r="G777" i="3"/>
  <c r="G744" i="3"/>
  <c r="P274" i="3"/>
  <c r="L228" i="3"/>
  <c r="P871" i="3"/>
  <c r="H726" i="3"/>
  <c r="N518" i="3"/>
  <c r="H346" i="3"/>
  <c r="T63" i="3"/>
  <c r="K620" i="3"/>
  <c r="S247" i="3"/>
  <c r="O64" i="3"/>
  <c r="E181" i="3"/>
  <c r="I29" i="3"/>
  <c r="I144" i="3"/>
  <c r="N221" i="3"/>
  <c r="N285" i="3"/>
  <c r="P319" i="3"/>
  <c r="T565" i="3"/>
  <c r="N194" i="3"/>
  <c r="M285" i="3"/>
  <c r="H68" i="3"/>
  <c r="H212" i="3"/>
  <c r="F298" i="3"/>
  <c r="T242" i="3"/>
  <c r="P374" i="3"/>
  <c r="U664" i="3"/>
  <c r="I772" i="3"/>
  <c r="L815" i="3"/>
  <c r="F76" i="3"/>
  <c r="E421" i="3"/>
  <c r="D535" i="3"/>
  <c r="F656" i="3"/>
  <c r="J279" i="3"/>
  <c r="G515" i="3"/>
  <c r="F718" i="3"/>
  <c r="K67" i="3"/>
  <c r="N218" i="3"/>
  <c r="E334" i="3"/>
  <c r="U568" i="3"/>
  <c r="L801" i="3"/>
  <c r="J307" i="3"/>
  <c r="N593" i="3"/>
  <c r="G772" i="3"/>
  <c r="E815" i="3"/>
  <c r="G910" i="3"/>
  <c r="E218" i="3"/>
  <c r="G312" i="3"/>
  <c r="H375" i="3"/>
  <c r="S181" i="3"/>
  <c r="T475" i="3"/>
  <c r="G808" i="3"/>
  <c r="O383" i="3"/>
  <c r="L604" i="3"/>
  <c r="G815" i="3"/>
  <c r="I267" i="3"/>
  <c r="O511" i="3"/>
  <c r="L639" i="3"/>
  <c r="D801" i="3"/>
  <c r="N899" i="3"/>
  <c r="P434" i="3"/>
  <c r="M233" i="3"/>
  <c r="I86" i="3"/>
  <c r="O199" i="3"/>
  <c r="L519" i="3"/>
  <c r="P521" i="3"/>
  <c r="M706" i="3"/>
  <c r="I321" i="3"/>
  <c r="M181" i="3"/>
  <c r="I846" i="3"/>
  <c r="H354" i="3"/>
  <c r="G271" i="3"/>
  <c r="I201" i="3"/>
  <c r="I747" i="3"/>
  <c r="E626" i="3"/>
  <c r="O910" i="3"/>
  <c r="T487" i="3"/>
  <c r="O758" i="3"/>
  <c r="F747" i="3"/>
  <c r="O327" i="3"/>
  <c r="D593" i="3"/>
  <c r="I840" i="3"/>
  <c r="K483" i="3"/>
  <c r="N225" i="3"/>
  <c r="H186" i="3"/>
  <c r="S620" i="3"/>
  <c r="S915" i="3"/>
  <c r="I470" i="3"/>
  <c r="E401" i="3"/>
  <c r="J704" i="3"/>
  <c r="G252" i="3"/>
  <c r="T918" i="3"/>
  <c r="G504" i="3"/>
  <c r="N365" i="3"/>
  <c r="M166" i="3"/>
  <c r="G874" i="3"/>
  <c r="T820" i="3"/>
  <c r="L737" i="3"/>
  <c r="E464" i="3"/>
  <c r="I302" i="3"/>
  <c r="F380" i="3"/>
  <c r="G835" i="3"/>
  <c r="J234" i="3"/>
  <c r="M901" i="3"/>
  <c r="I763" i="3"/>
  <c r="M354" i="3"/>
  <c r="D786" i="3"/>
  <c r="H777" i="3"/>
  <c r="E228" i="3"/>
  <c r="P726" i="3"/>
  <c r="J466" i="3"/>
  <c r="D150" i="3"/>
  <c r="G795" i="3"/>
  <c r="O620" i="3"/>
  <c r="L915" i="3"/>
  <c r="H918" i="3"/>
  <c r="N845" i="3"/>
  <c r="N836" i="3"/>
  <c r="G666" i="3"/>
  <c r="U418" i="3"/>
  <c r="M327" i="3"/>
  <c r="T926" i="3"/>
  <c r="T846" i="3"/>
  <c r="J774" i="3"/>
  <c r="G676" i="3"/>
  <c r="I28" i="3"/>
  <c r="H534" i="3"/>
  <c r="D316" i="3"/>
  <c r="K130" i="3"/>
  <c r="F49" i="3"/>
  <c r="E13" i="3"/>
  <c r="E828" i="3"/>
  <c r="G811" i="3"/>
  <c r="S738" i="3"/>
  <c r="G705" i="3"/>
  <c r="S648" i="3"/>
  <c r="G556" i="3"/>
  <c r="U521" i="3"/>
  <c r="G468" i="3"/>
  <c r="L374" i="3"/>
  <c r="K329" i="3"/>
  <c r="K310" i="3"/>
  <c r="I275" i="3"/>
  <c r="I298" i="3"/>
  <c r="K827" i="3"/>
  <c r="D923" i="3"/>
  <c r="N598" i="3"/>
  <c r="K222" i="3"/>
  <c r="H565" i="3"/>
  <c r="J181" i="3"/>
  <c r="O186" i="3"/>
  <c r="S297" i="3"/>
  <c r="K76" i="3"/>
  <c r="N297" i="3"/>
  <c r="S233" i="3"/>
  <c r="L285" i="3"/>
  <c r="N773" i="3"/>
  <c r="K78" i="3"/>
  <c r="F307" i="3"/>
  <c r="D549" i="3"/>
  <c r="I307" i="3"/>
  <c r="T535" i="3"/>
  <c r="P745" i="3"/>
  <c r="M90" i="3"/>
  <c r="S225" i="3"/>
  <c r="D368" i="3"/>
  <c r="O598" i="3"/>
  <c r="T843" i="3"/>
  <c r="I383" i="3"/>
  <c r="H654" i="3"/>
  <c r="O865" i="3"/>
  <c r="J487" i="3"/>
  <c r="F773" i="3"/>
  <c r="F174" i="3"/>
  <c r="F102" i="3"/>
  <c r="S235" i="3"/>
  <c r="U102" i="3"/>
  <c r="L198" i="3"/>
  <c r="S271" i="3"/>
  <c r="G307" i="3"/>
  <c r="N110" i="3"/>
  <c r="I251" i="3"/>
  <c r="P306" i="3"/>
  <c r="J117" i="3"/>
  <c r="S254" i="3"/>
  <c r="F30" i="3"/>
  <c r="M301" i="3"/>
  <c r="H446" i="3"/>
  <c r="H584" i="3"/>
  <c r="O705" i="3"/>
  <c r="U778" i="3"/>
  <c r="K848" i="3"/>
  <c r="S96" i="3"/>
  <c r="T470" i="3"/>
  <c r="O571" i="3"/>
  <c r="E698" i="3"/>
  <c r="U363" i="3"/>
  <c r="D571" i="3"/>
  <c r="F772" i="3"/>
  <c r="S827" i="3"/>
  <c r="O101" i="3"/>
  <c r="U267" i="3"/>
  <c r="O375" i="3"/>
  <c r="O487" i="3"/>
  <c r="N666" i="3"/>
  <c r="D856" i="3"/>
  <c r="P698" i="3"/>
  <c r="O798" i="3"/>
  <c r="K912" i="3"/>
  <c r="M176" i="3"/>
  <c r="E316" i="3"/>
  <c r="M29" i="3"/>
  <c r="N783" i="3"/>
  <c r="U446" i="3"/>
  <c r="I783" i="3"/>
  <c r="P385" i="3"/>
  <c r="O720" i="3"/>
  <c r="O546" i="3"/>
  <c r="P27" i="3"/>
  <c r="D565" i="3"/>
  <c r="S301" i="3"/>
  <c r="G81" i="3"/>
  <c r="O299" i="3"/>
  <c r="H254" i="3"/>
  <c r="F301" i="3"/>
  <c r="I576" i="3"/>
  <c r="O778" i="3"/>
  <c r="U90" i="3"/>
  <c r="J314" i="3"/>
  <c r="H571" i="3"/>
  <c r="H358" i="3"/>
  <c r="O768" i="3"/>
  <c r="S99" i="3"/>
  <c r="K375" i="3"/>
  <c r="P640" i="3"/>
  <c r="E493" i="3"/>
  <c r="M790" i="3"/>
  <c r="G78" i="3"/>
  <c r="S262" i="3"/>
  <c r="B13" i="11"/>
  <c r="L242" i="3"/>
  <c r="Q773" i="3"/>
  <c r="S176" i="3"/>
  <c r="H487" i="3"/>
  <c r="J727" i="3"/>
  <c r="S328" i="3"/>
  <c r="M783" i="3"/>
  <c r="E185" i="3"/>
  <c r="H432" i="3"/>
  <c r="I568" i="3"/>
  <c r="S887" i="3"/>
  <c r="K899" i="3"/>
  <c r="O422" i="3"/>
  <c r="Q821" i="3"/>
  <c r="U850" i="3"/>
  <c r="J509" i="3"/>
  <c r="G509" i="3"/>
  <c r="E731" i="3"/>
  <c r="D235" i="3"/>
  <c r="H198" i="3"/>
  <c r="F306" i="3"/>
  <c r="N163" i="3"/>
  <c r="G314" i="3"/>
  <c r="O260" i="3"/>
  <c r="N307" i="3"/>
  <c r="K587" i="3"/>
  <c r="K783" i="3"/>
  <c r="D99" i="3"/>
  <c r="G325" i="3"/>
  <c r="U584" i="3"/>
  <c r="G383" i="3"/>
  <c r="J773" i="3"/>
  <c r="S90" i="3"/>
  <c r="M269" i="3"/>
  <c r="D422" i="3"/>
  <c r="S631" i="3"/>
  <c r="S858" i="3"/>
  <c r="N515" i="3"/>
  <c r="I778" i="3"/>
  <c r="S828" i="3"/>
  <c r="N90" i="3"/>
  <c r="S222" i="3"/>
  <c r="U321" i="3"/>
  <c r="S76" i="3"/>
  <c r="G500" i="3"/>
  <c r="F778" i="3"/>
  <c r="K273" i="3"/>
  <c r="H706" i="3"/>
  <c r="K880" i="3"/>
  <c r="U218" i="3"/>
  <c r="K437" i="3"/>
  <c r="O548" i="3"/>
  <c r="G906" i="3"/>
  <c r="N76" i="3"/>
  <c r="O625" i="3"/>
  <c r="U790" i="3"/>
  <c r="S108" i="3"/>
  <c r="H289" i="3"/>
  <c r="G437" i="3"/>
  <c r="T546" i="3"/>
  <c r="G752" i="3"/>
  <c r="O899" i="3"/>
  <c r="E921" i="3"/>
  <c r="P518" i="3"/>
  <c r="L316" i="3"/>
  <c r="S902" i="3"/>
  <c r="H194" i="3"/>
  <c r="H801" i="3"/>
  <c r="G534" i="3"/>
  <c r="L321" i="3"/>
  <c r="K778" i="3"/>
  <c r="G604" i="3"/>
  <c r="J657" i="3"/>
  <c r="J732" i="3"/>
  <c r="K30" i="3"/>
  <c r="E918" i="3"/>
  <c r="O860" i="3"/>
  <c r="O498" i="3"/>
  <c r="O288" i="3"/>
  <c r="K874" i="3"/>
  <c r="F820" i="3"/>
  <c r="K737" i="3"/>
  <c r="P464" i="3"/>
  <c r="M302" i="3"/>
  <c r="U380" i="3"/>
  <c r="G573" i="3"/>
  <c r="F234" i="3"/>
  <c r="G785" i="3"/>
  <c r="E354" i="3"/>
  <c r="U786" i="3"/>
  <c r="F777" i="3"/>
  <c r="K426" i="3"/>
  <c r="K228" i="3"/>
  <c r="I518" i="3"/>
  <c r="K346" i="3"/>
  <c r="S150" i="3"/>
  <c r="H620" i="3"/>
  <c r="F887" i="3"/>
  <c r="G115" i="3"/>
  <c r="S731" i="3"/>
  <c r="F68" i="3"/>
  <c r="O192" i="3"/>
  <c r="G273" i="3"/>
  <c r="E358" i="3"/>
  <c r="N103" i="3"/>
  <c r="M265" i="3"/>
  <c r="G103" i="3"/>
  <c r="F265" i="3"/>
  <c r="K137" i="3"/>
  <c r="I424" i="3"/>
  <c r="S587" i="3"/>
  <c r="M745" i="3"/>
  <c r="L827" i="3"/>
  <c r="L99" i="3"/>
  <c r="S460" i="3"/>
  <c r="H587" i="3"/>
  <c r="I199" i="3"/>
  <c r="T549" i="3"/>
  <c r="S774" i="3"/>
  <c r="T36" i="3"/>
  <c r="E262" i="3"/>
  <c r="G388" i="3"/>
  <c r="F546" i="3"/>
  <c r="E850" i="3"/>
  <c r="G486" i="3"/>
  <c r="O749" i="3"/>
  <c r="O821" i="3"/>
  <c r="G48" i="3"/>
  <c r="O185" i="3"/>
  <c r="N318" i="3"/>
  <c r="S399" i="3"/>
  <c r="E760" i="3"/>
  <c r="N212" i="3"/>
  <c r="P584" i="3"/>
  <c r="O827" i="3"/>
  <c r="O175" i="3"/>
  <c r="M388" i="3"/>
  <c r="D546" i="3"/>
  <c r="I702" i="3"/>
  <c r="L887" i="3"/>
  <c r="O174" i="3"/>
  <c r="E297" i="3"/>
  <c r="P760" i="3"/>
  <c r="S383" i="3"/>
  <c r="Q790" i="3"/>
  <c r="S790" i="3"/>
  <c r="S313" i="3"/>
  <c r="M778" i="3"/>
  <c r="F568" i="3"/>
  <c r="O732" i="3"/>
  <c r="U176" i="3"/>
  <c r="N459" i="3"/>
  <c r="O887" i="3"/>
  <c r="I175" i="3"/>
  <c r="S752" i="3"/>
  <c r="H664" i="3"/>
  <c r="G701" i="3"/>
  <c r="G519" i="3"/>
  <c r="G144" i="3"/>
  <c r="M918" i="3"/>
  <c r="F504" i="3"/>
  <c r="S288" i="3"/>
  <c r="O136" i="3"/>
  <c r="M820" i="3"/>
  <c r="P737" i="3"/>
  <c r="M409" i="3"/>
  <c r="I380" i="3"/>
  <c r="E448" i="3"/>
  <c r="F785" i="3"/>
  <c r="L354" i="3"/>
  <c r="N786" i="3"/>
  <c r="F744" i="3"/>
  <c r="K274" i="3"/>
  <c r="E865" i="3"/>
  <c r="F466" i="3"/>
  <c r="I63" i="3"/>
  <c r="P915" i="3"/>
  <c r="I845" i="3"/>
  <c r="D836" i="3"/>
  <c r="O666" i="3"/>
  <c r="G498" i="3"/>
  <c r="F327" i="3"/>
  <c r="U846" i="3"/>
  <c r="O774" i="3"/>
  <c r="U676" i="3"/>
  <c r="F805" i="3"/>
  <c r="D268" i="3"/>
  <c r="U78" i="3"/>
  <c r="G13" i="3"/>
  <c r="T828" i="3"/>
  <c r="S746" i="3"/>
  <c r="J654" i="3"/>
  <c r="M567" i="3"/>
  <c r="O533" i="3"/>
  <c r="E458" i="3"/>
  <c r="K363" i="3"/>
  <c r="S275" i="3"/>
  <c r="U68" i="3"/>
  <c r="K805" i="3"/>
  <c r="G702" i="3"/>
  <c r="U595" i="3"/>
  <c r="S434" i="3"/>
  <c r="G899" i="3"/>
  <c r="I762" i="3"/>
  <c r="U640" i="3"/>
  <c r="E568" i="3"/>
  <c r="J523" i="3"/>
  <c r="O381" i="3"/>
  <c r="J185" i="3"/>
  <c r="K96" i="3"/>
  <c r="T60" i="3"/>
  <c r="M889" i="3"/>
  <c r="H828" i="3"/>
  <c r="N768" i="3"/>
  <c r="N714" i="3"/>
  <c r="F664" i="3"/>
  <c r="K654" i="3"/>
  <c r="K639" i="3"/>
  <c r="E183" i="3"/>
  <c r="S303" i="3"/>
  <c r="G731" i="3"/>
  <c r="T301" i="3"/>
  <c r="G779" i="3"/>
  <c r="O317" i="3"/>
  <c r="J364" i="3"/>
  <c r="H108" i="3"/>
  <c r="S688" i="3"/>
  <c r="K773" i="3"/>
  <c r="M222" i="3"/>
  <c r="G484" i="3"/>
  <c r="M701" i="3"/>
  <c r="F437" i="3"/>
  <c r="F901" i="3"/>
  <c r="L81" i="3"/>
  <c r="G768" i="3"/>
  <c r="U170" i="3"/>
  <c r="J399" i="3"/>
  <c r="E548" i="3"/>
  <c r="O850" i="3"/>
  <c r="E523" i="3"/>
  <c r="K97" i="3"/>
  <c r="G221" i="3"/>
  <c r="S899" i="3"/>
  <c r="O568" i="3"/>
  <c r="O357" i="3"/>
  <c r="E790" i="3"/>
  <c r="D289" i="3"/>
  <c r="I738" i="3"/>
  <c r="J17" i="3"/>
  <c r="F242" i="3"/>
  <c r="J56" i="3"/>
  <c r="E860" i="3"/>
  <c r="M455" i="3"/>
  <c r="J166" i="3"/>
  <c r="K136" i="3"/>
  <c r="J829" i="3"/>
  <c r="F754" i="3"/>
  <c r="F464" i="3"/>
  <c r="I409" i="3"/>
  <c r="D380" i="3"/>
  <c r="E573" i="3"/>
  <c r="U234" i="3"/>
  <c r="U901" i="3"/>
  <c r="G210" i="3"/>
  <c r="L777" i="3"/>
  <c r="G674" i="3"/>
  <c r="S865" i="3"/>
  <c r="S518" i="3"/>
  <c r="K150" i="3"/>
  <c r="O63" i="3"/>
  <c r="E620" i="3"/>
  <c r="G888" i="3"/>
  <c r="L836" i="3"/>
  <c r="L688" i="3"/>
  <c r="G566" i="3"/>
  <c r="S418" i="3"/>
  <c r="J926" i="3"/>
  <c r="J846" i="3"/>
  <c r="H844" i="3"/>
  <c r="M737" i="3"/>
  <c r="H28" i="3"/>
  <c r="U805" i="3"/>
  <c r="O316" i="3"/>
  <c r="F115" i="3"/>
  <c r="L78" i="3"/>
  <c r="E48" i="3"/>
  <c r="U904" i="3"/>
  <c r="W904" i="3" s="1"/>
  <c r="F817" i="3"/>
  <c r="F706" i="3"/>
  <c r="K698" i="3"/>
  <c r="U626" i="3"/>
  <c r="M500" i="3"/>
  <c r="K421" i="3"/>
  <c r="D363" i="3"/>
  <c r="D313" i="3"/>
  <c r="U286" i="3"/>
  <c r="U217" i="3"/>
  <c r="M117" i="3"/>
  <c r="J68" i="3"/>
  <c r="K906" i="3"/>
  <c r="D843" i="3"/>
  <c r="P727" i="3"/>
  <c r="M595" i="3"/>
  <c r="G262" i="3"/>
  <c r="J640" i="3"/>
  <c r="S568" i="3"/>
  <c r="K514" i="3"/>
  <c r="F381" i="3"/>
  <c r="I185" i="3"/>
  <c r="J101" i="3"/>
  <c r="G67" i="3"/>
  <c r="D889" i="3"/>
  <c r="S848" i="3"/>
  <c r="I803" i="3"/>
  <c r="E768" i="3"/>
  <c r="J749" i="3"/>
  <c r="F714" i="3"/>
  <c r="K706" i="3"/>
  <c r="G660" i="3"/>
  <c r="D582" i="3"/>
  <c r="D531" i="3"/>
  <c r="S421" i="3"/>
  <c r="J324" i="3"/>
  <c r="D221" i="3"/>
  <c r="U137" i="3"/>
  <c r="E54" i="3"/>
  <c r="D816" i="3"/>
  <c r="G767" i="3"/>
  <c r="F698" i="3"/>
  <c r="J626" i="3"/>
  <c r="F521" i="3"/>
  <c r="L500" i="3"/>
  <c r="K470" i="3"/>
  <c r="G421" i="3"/>
  <c r="M306" i="3"/>
  <c r="P241" i="3"/>
  <c r="J114" i="3"/>
  <c r="D26" i="3"/>
  <c r="F856" i="3"/>
  <c r="P758" i="3"/>
  <c r="G598" i="3"/>
  <c r="U312" i="3"/>
  <c r="L176" i="3"/>
  <c r="N708" i="3"/>
  <c r="N592" i="3"/>
  <c r="K535" i="3"/>
  <c r="P475" i="3"/>
  <c r="N298" i="3"/>
  <c r="T186" i="3"/>
  <c r="O76" i="3"/>
  <c r="U718" i="3"/>
  <c r="W718" i="3" s="1"/>
  <c r="U701" i="3"/>
  <c r="U667" i="3"/>
  <c r="U636" i="3"/>
  <c r="K519" i="3"/>
  <c r="L460" i="3"/>
  <c r="D300" i="3"/>
  <c r="J144" i="3"/>
  <c r="E565" i="3"/>
  <c r="H922" i="3"/>
  <c r="L890" i="3"/>
  <c r="P841" i="3"/>
  <c r="L781" i="3"/>
  <c r="U726" i="3"/>
  <c r="E688" i="3"/>
  <c r="D631" i="3"/>
  <c r="P560" i="3"/>
  <c r="L514" i="3"/>
  <c r="K492" i="3"/>
  <c r="J453" i="3"/>
  <c r="T407" i="3"/>
  <c r="N368" i="3"/>
  <c r="M130" i="3"/>
  <c r="O879" i="3"/>
  <c r="T811" i="3"/>
  <c r="I776" i="3"/>
  <c r="M453" i="3"/>
  <c r="U320" i="3"/>
  <c r="E220" i="3"/>
  <c r="I148" i="3"/>
  <c r="M105" i="3"/>
  <c r="E70" i="3"/>
  <c r="H49" i="3"/>
  <c r="U912" i="3"/>
  <c r="P902" i="3"/>
  <c r="M834" i="3"/>
  <c r="K818" i="3"/>
  <c r="F771" i="3"/>
  <c r="J906" i="3"/>
  <c r="N720" i="3"/>
  <c r="J560" i="3"/>
  <c r="D492" i="3"/>
  <c r="P448" i="3"/>
  <c r="N689" i="3"/>
  <c r="O203" i="3"/>
  <c r="P52" i="3"/>
  <c r="J275" i="3"/>
  <c r="S604" i="3"/>
  <c r="G15" i="11"/>
  <c r="L593" i="3"/>
  <c r="E783" i="3"/>
  <c r="N399" i="3"/>
  <c r="F701" i="3"/>
  <c r="E170" i="3"/>
  <c r="G285" i="3"/>
  <c r="G475" i="3"/>
  <c r="S337" i="3"/>
  <c r="L845" i="3"/>
  <c r="K712" i="3"/>
  <c r="K99" i="3"/>
  <c r="G368" i="3"/>
  <c r="S831" i="3"/>
  <c r="S517" i="3"/>
  <c r="G40" i="3"/>
  <c r="S192" i="3"/>
  <c r="S669" i="3"/>
  <c r="J422" i="3"/>
  <c r="F67" i="3"/>
  <c r="F267" i="3"/>
  <c r="G708" i="3"/>
  <c r="S834" i="3"/>
  <c r="J203" i="3"/>
  <c r="D693" i="3"/>
  <c r="I918" i="3"/>
  <c r="N860" i="3"/>
  <c r="S453" i="3"/>
  <c r="H166" i="3"/>
  <c r="G136" i="3"/>
  <c r="I820" i="3"/>
  <c r="J737" i="3"/>
  <c r="T464" i="3"/>
  <c r="U409" i="3"/>
  <c r="M380" i="3"/>
  <c r="H835" i="3"/>
  <c r="D234" i="3"/>
  <c r="S901" i="3"/>
  <c r="J763" i="3"/>
  <c r="M198" i="3"/>
  <c r="G385" i="3"/>
  <c r="S437" i="3"/>
  <c r="K278" i="3"/>
  <c r="H193" i="3"/>
  <c r="N68" i="3"/>
  <c r="G76" i="3"/>
  <c r="F251" i="3"/>
  <c r="K358" i="3"/>
  <c r="N203" i="3"/>
  <c r="K86" i="3"/>
  <c r="E693" i="3"/>
  <c r="T401" i="3"/>
  <c r="F682" i="3"/>
  <c r="I821" i="3"/>
  <c r="I446" i="3"/>
  <c r="K604" i="3"/>
  <c r="N186" i="3"/>
  <c r="E424" i="3"/>
  <c r="J783" i="3"/>
  <c r="S910" i="3"/>
  <c r="G175" i="3"/>
  <c r="L312" i="3"/>
  <c r="P418" i="3"/>
  <c r="K523" i="3"/>
  <c r="T727" i="3"/>
  <c r="S190" i="3"/>
  <c r="L501" i="3"/>
  <c r="F738" i="3"/>
  <c r="O669" i="3"/>
  <c r="E225" i="3"/>
  <c r="D15" i="11"/>
  <c r="G64" i="3"/>
  <c r="S163" i="3"/>
  <c r="T64" i="3"/>
  <c r="N183" i="3"/>
  <c r="H242" i="3"/>
  <c r="K297" i="3"/>
  <c r="M330" i="3"/>
  <c r="G29" i="3"/>
  <c r="E198" i="3"/>
  <c r="S285" i="3"/>
  <c r="J29" i="3"/>
  <c r="F199" i="3"/>
  <c r="J295" i="3"/>
  <c r="M192" i="3"/>
  <c r="D358" i="3"/>
  <c r="O637" i="3"/>
  <c r="I760" i="3"/>
  <c r="N807" i="3"/>
  <c r="S25" i="3"/>
  <c r="E29" i="3"/>
  <c r="E285" i="3"/>
  <c r="M383" i="3"/>
  <c r="O519" i="3"/>
  <c r="F233" i="3"/>
  <c r="D486" i="3"/>
  <c r="O704" i="3"/>
  <c r="L790" i="3"/>
  <c r="O40" i="3"/>
  <c r="N185" i="3"/>
  <c r="D321" i="3"/>
  <c r="N432" i="3"/>
  <c r="I548" i="3"/>
  <c r="F762" i="3"/>
  <c r="H297" i="3"/>
  <c r="J571" i="3"/>
  <c r="U760" i="3"/>
  <c r="F828" i="3"/>
  <c r="U99" i="3"/>
  <c r="H247" i="3"/>
  <c r="U368" i="3"/>
  <c r="L297" i="3"/>
  <c r="E664" i="3"/>
  <c r="M209" i="3"/>
  <c r="I592" i="3"/>
  <c r="L879" i="3"/>
  <c r="P899" i="3"/>
  <c r="M99" i="3"/>
  <c r="U81" i="3"/>
  <c r="F86" i="3"/>
  <c r="L260" i="3"/>
  <c r="K221" i="3"/>
  <c r="O110" i="3"/>
  <c r="U29" i="3"/>
  <c r="K443" i="3"/>
  <c r="O183" i="3"/>
  <c r="O461" i="3"/>
  <c r="O694" i="3"/>
  <c r="U567" i="3"/>
  <c r="D827" i="3"/>
  <c r="J267" i="3"/>
  <c r="K487" i="3"/>
  <c r="S850" i="3"/>
  <c r="K718" i="3"/>
  <c r="O834" i="3"/>
  <c r="S175" i="3"/>
  <c r="N337" i="3"/>
  <c r="U307" i="3"/>
  <c r="S782" i="3"/>
  <c r="S559" i="3"/>
  <c r="J910" i="3"/>
  <c r="I375" i="3"/>
  <c r="S566" i="3"/>
  <c r="L858" i="3"/>
  <c r="M654" i="3"/>
  <c r="S920" i="3"/>
  <c r="G316" i="3"/>
  <c r="N762" i="3"/>
  <c r="S595" i="3"/>
  <c r="N176" i="3"/>
  <c r="G286" i="3"/>
  <c r="D688" i="3"/>
  <c r="F803" i="3"/>
  <c r="U86" i="3"/>
  <c r="N102" i="3"/>
  <c r="K27" i="3"/>
  <c r="N260" i="3"/>
  <c r="I181" i="3"/>
  <c r="F54" i="3"/>
  <c r="F708" i="3"/>
  <c r="E880" i="3"/>
  <c r="S475" i="3"/>
  <c r="G704" i="3"/>
  <c r="L582" i="3"/>
  <c r="P879" i="3"/>
  <c r="L175" i="3"/>
  <c r="I368" i="3"/>
  <c r="H509" i="3"/>
  <c r="E747" i="3"/>
  <c r="S396" i="3"/>
  <c r="I708" i="3"/>
  <c r="H803" i="3"/>
  <c r="H920" i="3"/>
  <c r="O170" i="3"/>
  <c r="D269" i="3"/>
  <c r="K385" i="3"/>
  <c r="S300" i="3"/>
  <c r="K636" i="3"/>
  <c r="G848" i="3"/>
  <c r="M486" i="3"/>
  <c r="T783" i="3"/>
  <c r="K123" i="3"/>
  <c r="U354" i="3"/>
  <c r="E666" i="3"/>
  <c r="N850" i="3"/>
  <c r="G904" i="3"/>
  <c r="I218" i="3"/>
  <c r="N388" i="3"/>
  <c r="N487" i="3"/>
  <c r="N595" i="3"/>
  <c r="F850" i="3"/>
  <c r="S727" i="3"/>
  <c r="T437" i="3"/>
  <c r="K90" i="3"/>
  <c r="F571" i="3"/>
  <c r="G890" i="3"/>
  <c r="F640" i="3"/>
  <c r="U455" i="3"/>
  <c r="J218" i="3"/>
  <c r="D910" i="3"/>
  <c r="E808" i="3"/>
  <c r="D396" i="3"/>
  <c r="G461" i="3"/>
  <c r="H177" i="3"/>
  <c r="D918" i="3"/>
  <c r="D504" i="3"/>
  <c r="S384" i="3"/>
  <c r="G166" i="3"/>
  <c r="S136" i="3"/>
  <c r="O754" i="3"/>
  <c r="O464" i="3"/>
  <c r="N409" i="3"/>
  <c r="P380" i="3"/>
  <c r="T895" i="3"/>
  <c r="I448" i="3"/>
  <c r="K901" i="3"/>
  <c r="N354" i="3"/>
  <c r="E210" i="3"/>
  <c r="I777" i="3"/>
  <c r="K674" i="3"/>
  <c r="G865" i="3"/>
  <c r="F518" i="3"/>
  <c r="E150" i="3"/>
  <c r="P63" i="3"/>
  <c r="I795" i="3"/>
  <c r="U487" i="3"/>
  <c r="N383" i="3"/>
  <c r="M81" i="3"/>
  <c r="E27" i="3"/>
  <c r="E103" i="3"/>
  <c r="O242" i="3"/>
  <c r="K301" i="3"/>
  <c r="G689" i="3"/>
  <c r="F198" i="3"/>
  <c r="N731" i="3"/>
  <c r="F314" i="3"/>
  <c r="H501" i="3"/>
  <c r="I701" i="3"/>
  <c r="S783" i="3"/>
  <c r="S326" i="3"/>
  <c r="T501" i="3"/>
  <c r="K390" i="3"/>
  <c r="S682" i="3"/>
  <c r="U821" i="3"/>
  <c r="J318" i="3"/>
  <c r="T695" i="3"/>
  <c r="O233" i="3"/>
  <c r="S664" i="3"/>
  <c r="H790" i="3"/>
  <c r="D879" i="3"/>
  <c r="J140" i="3"/>
  <c r="I262" i="3"/>
  <c r="E368" i="3"/>
  <c r="O254" i="3"/>
  <c r="M549" i="3"/>
  <c r="D790" i="3"/>
  <c r="G460" i="3"/>
  <c r="N772" i="3"/>
  <c r="S67" i="3"/>
  <c r="I318" i="3"/>
  <c r="P483" i="3"/>
  <c r="L581" i="3"/>
  <c r="H836" i="3"/>
  <c r="F29" i="3"/>
  <c r="S295" i="3"/>
  <c r="J301" i="3"/>
  <c r="L358" i="3"/>
  <c r="S242" i="3"/>
  <c r="S193" i="3"/>
  <c r="H499" i="3"/>
  <c r="G176" i="3"/>
  <c r="D783" i="3"/>
  <c r="N816" i="3"/>
  <c r="J375" i="3"/>
  <c r="D566" i="3"/>
  <c r="O921" i="3"/>
  <c r="S509" i="3"/>
  <c r="O527" i="3"/>
  <c r="T175" i="3"/>
  <c r="K300" i="3"/>
  <c r="O26" i="3"/>
  <c r="P455" i="3"/>
  <c r="U166" i="3"/>
  <c r="I829" i="3"/>
  <c r="G754" i="3"/>
  <c r="G464" i="3"/>
  <c r="N302" i="3"/>
  <c r="D895" i="3"/>
  <c r="S234" i="3"/>
  <c r="S763" i="3"/>
  <c r="I210" i="3"/>
  <c r="H274" i="3"/>
  <c r="T346" i="3"/>
  <c r="S63" i="3"/>
  <c r="N536" i="3"/>
  <c r="I888" i="3"/>
  <c r="K922" i="3"/>
  <c r="E836" i="3"/>
  <c r="F688" i="3"/>
  <c r="N384" i="3"/>
  <c r="E288" i="3"/>
  <c r="K926" i="3"/>
  <c r="L844" i="3"/>
  <c r="F676" i="3"/>
  <c r="I523" i="3"/>
  <c r="T250" i="3"/>
  <c r="S48" i="3"/>
  <c r="K904" i="3"/>
  <c r="O787" i="3"/>
  <c r="O706" i="3"/>
  <c r="L654" i="3"/>
  <c r="I556" i="3"/>
  <c r="U493" i="3"/>
  <c r="J374" i="3"/>
  <c r="M286" i="3"/>
  <c r="O211" i="3"/>
  <c r="D80" i="3"/>
  <c r="P30" i="3"/>
  <c r="J858" i="3"/>
  <c r="I727" i="3"/>
  <c r="G669" i="3"/>
  <c r="S563" i="3"/>
  <c r="E841" i="3"/>
  <c r="O727" i="3"/>
  <c r="H581" i="3"/>
  <c r="F548" i="3"/>
  <c r="U509" i="3"/>
  <c r="U262" i="3"/>
  <c r="S70" i="3"/>
  <c r="P920" i="3"/>
  <c r="E848" i="3"/>
  <c r="O807" i="3"/>
  <c r="D773" i="3"/>
  <c r="G760" i="3"/>
  <c r="E739" i="3"/>
  <c r="Q714" i="3"/>
  <c r="G664" i="3"/>
  <c r="J606" i="3"/>
  <c r="O565" i="3"/>
  <c r="S197" i="3"/>
  <c r="G190" i="3"/>
  <c r="E260" i="3"/>
  <c r="Q584" i="3"/>
  <c r="N576" i="3"/>
  <c r="K772" i="3"/>
  <c r="S375" i="3"/>
  <c r="I358" i="3"/>
  <c r="U910" i="3"/>
  <c r="T375" i="3"/>
  <c r="M108" i="3"/>
  <c r="S640" i="3"/>
  <c r="H606" i="3"/>
  <c r="J278" i="3"/>
  <c r="U483" i="3"/>
  <c r="N727" i="3"/>
  <c r="J850" i="3"/>
  <c r="M385" i="3"/>
  <c r="O785" i="3"/>
  <c r="D459" i="3"/>
  <c r="H201" i="3"/>
  <c r="L245" i="3"/>
  <c r="D90" i="3"/>
  <c r="D247" i="3"/>
  <c r="J637" i="3"/>
  <c r="G656" i="3"/>
  <c r="F235" i="3"/>
  <c r="S918" i="3"/>
  <c r="E498" i="3"/>
  <c r="I346" i="3"/>
  <c r="K166" i="3"/>
  <c r="O874" i="3"/>
  <c r="D820" i="3"/>
  <c r="I737" i="3"/>
  <c r="K464" i="3"/>
  <c r="J302" i="3"/>
  <c r="E380" i="3"/>
  <c r="F835" i="3"/>
  <c r="J448" i="3"/>
  <c r="G763" i="3"/>
  <c r="S786" i="3"/>
  <c r="K771" i="3"/>
  <c r="T274" i="3"/>
  <c r="H228" i="3"/>
  <c r="F871" i="3"/>
  <c r="E518" i="3"/>
  <c r="U346" i="3"/>
  <c r="H150" i="3"/>
  <c r="E795" i="3"/>
  <c r="E536" i="3"/>
  <c r="F915" i="3"/>
  <c r="J888" i="3"/>
  <c r="O901" i="3"/>
  <c r="H845" i="3"/>
  <c r="O835" i="3"/>
  <c r="K518" i="3"/>
  <c r="L346" i="3"/>
  <c r="D220" i="3"/>
  <c r="U926" i="3"/>
  <c r="O846" i="3"/>
  <c r="E774" i="3"/>
  <c r="N676" i="3"/>
  <c r="J28" i="3"/>
  <c r="K840" i="3"/>
  <c r="M523" i="3"/>
  <c r="G250" i="3"/>
  <c r="G101" i="3"/>
  <c r="K60" i="3"/>
  <c r="O13" i="3"/>
  <c r="M828" i="3"/>
  <c r="E787" i="3"/>
  <c r="G706" i="3"/>
  <c r="T654" i="3"/>
  <c r="I567" i="3"/>
  <c r="U533" i="3"/>
  <c r="L468" i="3"/>
  <c r="O363" i="3"/>
  <c r="H310" i="3"/>
  <c r="K275" i="3"/>
  <c r="M211" i="3"/>
  <c r="U858" i="3"/>
  <c r="O752" i="3"/>
  <c r="E669" i="3"/>
  <c r="P563" i="3"/>
  <c r="N320" i="3"/>
  <c r="F225" i="3"/>
  <c r="S841" i="3"/>
  <c r="S702" i="3"/>
  <c r="D581" i="3"/>
  <c r="U548" i="3"/>
  <c r="K509" i="3"/>
  <c r="H262" i="3"/>
  <c r="J108" i="3"/>
  <c r="S77" i="3"/>
  <c r="G920" i="3"/>
  <c r="N880" i="3"/>
  <c r="E807" i="3"/>
  <c r="N787" i="3"/>
  <c r="N760" i="3"/>
  <c r="L745" i="3"/>
  <c r="G714" i="3"/>
  <c r="O664" i="3"/>
  <c r="U606" i="3"/>
  <c r="G562" i="3"/>
  <c r="E506" i="3"/>
  <c r="J326" i="3"/>
  <c r="S319" i="3"/>
  <c r="I221" i="3"/>
  <c r="N117" i="3"/>
  <c r="M880" i="3"/>
  <c r="N746" i="3"/>
  <c r="G698" i="3"/>
  <c r="L626" i="3"/>
  <c r="G521" i="3"/>
  <c r="G493" i="3"/>
  <c r="F421" i="3"/>
  <c r="I329" i="3"/>
  <c r="L306" i="3"/>
  <c r="L114" i="3"/>
  <c r="S586" i="3"/>
  <c r="K831" i="3"/>
  <c r="I695" i="3"/>
  <c r="E399" i="3"/>
  <c r="S243" i="3"/>
  <c r="H827" i="3"/>
  <c r="N656" i="3"/>
  <c r="E549" i="3"/>
  <c r="I496" i="3"/>
  <c r="U424" i="3"/>
  <c r="N330" i="3"/>
  <c r="J194" i="3"/>
  <c r="T110" i="3"/>
  <c r="K731" i="3"/>
  <c r="U708" i="3"/>
  <c r="U682" i="3"/>
  <c r="U656" i="3"/>
  <c r="U571" i="3"/>
  <c r="J401" i="3"/>
  <c r="E242" i="3"/>
  <c r="P731" i="3"/>
  <c r="J245" i="3"/>
  <c r="U923" i="3"/>
  <c r="P906" i="3"/>
  <c r="E871" i="3"/>
  <c r="D851" i="3"/>
  <c r="L831" i="3"/>
  <c r="E758" i="3"/>
  <c r="H720" i="3"/>
  <c r="P573" i="3"/>
  <c r="P527" i="3"/>
  <c r="E504" i="3"/>
  <c r="O432" i="3"/>
  <c r="J346" i="3"/>
  <c r="J312" i="3"/>
  <c r="J250" i="3"/>
  <c r="J201" i="3"/>
  <c r="N150" i="3"/>
  <c r="O77" i="3"/>
  <c r="F811" i="3"/>
  <c r="N776" i="3"/>
  <c r="E407" i="3"/>
  <c r="I337" i="3"/>
  <c r="M268" i="3"/>
  <c r="U123" i="3"/>
  <c r="M96" i="3"/>
  <c r="P70" i="3"/>
  <c r="H25" i="3"/>
  <c r="E902" i="3"/>
  <c r="U874" i="3"/>
  <c r="M825" i="3"/>
  <c r="L800" i="3"/>
  <c r="T771" i="3"/>
  <c r="N841" i="3"/>
  <c r="F631" i="3"/>
  <c r="P466" i="3"/>
  <c r="T517" i="3"/>
  <c r="T245" i="3"/>
  <c r="I314" i="3"/>
  <c r="S296" i="3"/>
  <c r="F325" i="3"/>
  <c r="J790" i="3"/>
  <c r="M358" i="3"/>
  <c r="P421" i="3"/>
  <c r="N170" i="3"/>
  <c r="L727" i="3"/>
  <c r="T827" i="3"/>
  <c r="P321" i="3"/>
  <c r="S772" i="3"/>
  <c r="S546" i="3"/>
  <c r="H461" i="3"/>
  <c r="I807" i="3"/>
  <c r="N243" i="3"/>
  <c r="S639" i="3"/>
  <c r="J918" i="3"/>
  <c r="G762" i="3"/>
  <c r="F375" i="3"/>
  <c r="D745" i="3"/>
  <c r="G843" i="3"/>
  <c r="J492" i="3"/>
  <c r="O250" i="3"/>
  <c r="D778" i="3"/>
  <c r="E576" i="3"/>
  <c r="F218" i="3"/>
  <c r="H626" i="3"/>
  <c r="S525" i="3"/>
  <c r="D370" i="3"/>
  <c r="G918" i="3"/>
  <c r="K498" i="3"/>
  <c r="F288" i="3"/>
  <c r="L136" i="3"/>
  <c r="M829" i="3"/>
  <c r="L820" i="3"/>
  <c r="E737" i="3"/>
  <c r="D409" i="3"/>
  <c r="S302" i="3"/>
  <c r="N448" i="3"/>
  <c r="G234" i="3"/>
  <c r="T785" i="3"/>
  <c r="S354" i="3"/>
  <c r="G786" i="3"/>
  <c r="S777" i="3"/>
  <c r="P137" i="3"/>
  <c r="N233" i="3"/>
  <c r="H745" i="3"/>
  <c r="I401" i="3"/>
  <c r="S760" i="3"/>
  <c r="I312" i="3"/>
  <c r="J887" i="3"/>
  <c r="J225" i="3"/>
  <c r="L241" i="3"/>
  <c r="D166" i="3"/>
  <c r="L464" i="3"/>
  <c r="K895" i="3"/>
  <c r="O674" i="3"/>
  <c r="G518" i="3"/>
  <c r="D795" i="3"/>
  <c r="H915" i="3"/>
  <c r="U845" i="3"/>
  <c r="K688" i="3"/>
  <c r="U448" i="3"/>
  <c r="N220" i="3"/>
  <c r="D846" i="3"/>
  <c r="O28" i="3"/>
  <c r="M101" i="3"/>
  <c r="D13" i="3"/>
  <c r="J816" i="3"/>
  <c r="D654" i="3"/>
  <c r="E533" i="3"/>
  <c r="F374" i="3"/>
  <c r="L313" i="3"/>
  <c r="I211" i="3"/>
  <c r="G781" i="3"/>
  <c r="P595" i="3"/>
  <c r="L262" i="3"/>
  <c r="E899" i="3"/>
  <c r="J702" i="3"/>
  <c r="L534" i="3"/>
  <c r="S250" i="3"/>
  <c r="F70" i="3"/>
  <c r="D848" i="3"/>
  <c r="F768" i="3"/>
  <c r="J714" i="3"/>
  <c r="U654" i="3"/>
  <c r="N562" i="3"/>
  <c r="I478" i="3"/>
  <c r="O324" i="3"/>
  <c r="J221" i="3"/>
  <c r="T137" i="3"/>
  <c r="P880" i="3"/>
  <c r="O779" i="3"/>
  <c r="N738" i="3"/>
  <c r="O626" i="3"/>
  <c r="D500" i="3"/>
  <c r="D470" i="3"/>
  <c r="T329" i="3"/>
  <c r="K241" i="3"/>
  <c r="G114" i="3"/>
  <c r="M747" i="3"/>
  <c r="U546" i="3"/>
  <c r="E385" i="3"/>
  <c r="K201" i="3"/>
  <c r="S704" i="3"/>
  <c r="E559" i="3"/>
  <c r="P486" i="3"/>
  <c r="F364" i="3"/>
  <c r="L273" i="3"/>
  <c r="M197" i="3"/>
  <c r="T102" i="3"/>
  <c r="F712" i="3"/>
  <c r="O682" i="3"/>
  <c r="E636" i="3"/>
  <c r="U519" i="3"/>
  <c r="F401" i="3"/>
  <c r="H203" i="3"/>
  <c r="P245" i="3"/>
  <c r="M923" i="3"/>
  <c r="M895" i="3"/>
  <c r="M856" i="3"/>
  <c r="T752" i="3"/>
  <c r="L669" i="3"/>
  <c r="L573" i="3"/>
  <c r="D527" i="3"/>
  <c r="D498" i="3"/>
  <c r="K448" i="3"/>
  <c r="N385" i="3"/>
  <c r="J337" i="3"/>
  <c r="K243" i="3"/>
  <c r="O171" i="3"/>
  <c r="N25" i="3"/>
  <c r="L811" i="3"/>
  <c r="E776" i="3"/>
  <c r="M432" i="3"/>
  <c r="U247" i="3"/>
  <c r="I123" i="3"/>
  <c r="E96" i="3"/>
  <c r="I49" i="3"/>
  <c r="I912" i="3"/>
  <c r="T874" i="3"/>
  <c r="P825" i="3"/>
  <c r="K782" i="3"/>
  <c r="F669" i="3"/>
  <c r="N514" i="3"/>
  <c r="H448" i="3"/>
  <c r="L399" i="3"/>
  <c r="L357" i="3"/>
  <c r="L318" i="3"/>
  <c r="L267" i="3"/>
  <c r="L218" i="3"/>
  <c r="L170" i="3"/>
  <c r="I130" i="3"/>
  <c r="I97" i="3"/>
  <c r="J70" i="3"/>
  <c r="I36" i="3"/>
  <c r="J912" i="3"/>
  <c r="F879" i="3"/>
  <c r="I844" i="3"/>
  <c r="N781" i="3"/>
  <c r="E773" i="3"/>
  <c r="I598" i="3"/>
  <c r="M78" i="3"/>
  <c r="E269" i="3"/>
  <c r="H698" i="3"/>
  <c r="F136" i="3"/>
  <c r="T210" i="3"/>
  <c r="M274" i="3"/>
  <c r="G871" i="3"/>
  <c r="G346" i="3"/>
  <c r="K795" i="3"/>
  <c r="U888" i="3"/>
  <c r="G845" i="3"/>
  <c r="J666" i="3"/>
  <c r="D327" i="3"/>
  <c r="M926" i="3"/>
  <c r="N774" i="3"/>
  <c r="K339" i="3"/>
  <c r="F123" i="3"/>
  <c r="F48" i="3"/>
  <c r="L706" i="3"/>
  <c r="P567" i="3"/>
  <c r="F390" i="3"/>
  <c r="J313" i="3"/>
  <c r="H217" i="3"/>
  <c r="O68" i="3"/>
  <c r="O843" i="3"/>
  <c r="L225" i="3"/>
  <c r="U899" i="3"/>
  <c r="S523" i="3"/>
  <c r="P108" i="3"/>
  <c r="S912" i="3"/>
  <c r="M807" i="3"/>
  <c r="E749" i="3"/>
  <c r="S713" i="3"/>
  <c r="G606" i="3"/>
  <c r="S493" i="3"/>
  <c r="G324" i="3"/>
  <c r="F221" i="3"/>
  <c r="K68" i="3"/>
  <c r="G880" i="3"/>
  <c r="J767" i="3"/>
  <c r="N698" i="3"/>
  <c r="G626" i="3"/>
  <c r="P500" i="3"/>
  <c r="U470" i="3"/>
  <c r="D329" i="3"/>
  <c r="K305" i="3"/>
  <c r="O209" i="3"/>
  <c r="N30" i="3"/>
  <c r="U695" i="3"/>
  <c r="F492" i="3"/>
  <c r="K312" i="3"/>
  <c r="P827" i="3"/>
  <c r="F501" i="3"/>
  <c r="N424" i="3"/>
  <c r="S309" i="3"/>
  <c r="H102" i="3"/>
  <c r="O718" i="3"/>
  <c r="E682" i="3"/>
  <c r="F637" i="3"/>
  <c r="E519" i="3"/>
  <c r="F413" i="3"/>
  <c r="M242" i="3"/>
  <c r="F245" i="3"/>
  <c r="K565" i="3"/>
  <c r="T922" i="3"/>
  <c r="T890" i="3"/>
  <c r="D841" i="3"/>
  <c r="H781" i="3"/>
  <c r="P720" i="3"/>
  <c r="D573" i="3"/>
  <c r="L527" i="3"/>
  <c r="P498" i="3"/>
  <c r="O453" i="3"/>
  <c r="F385" i="3"/>
  <c r="F269" i="3"/>
  <c r="J222" i="3"/>
  <c r="N175" i="3"/>
  <c r="N96" i="3"/>
  <c r="U432" i="3"/>
  <c r="I320" i="3"/>
  <c r="M220" i="3"/>
  <c r="U49" i="3"/>
  <c r="I874" i="3"/>
  <c r="E825" i="3"/>
  <c r="E800" i="3"/>
  <c r="F841" i="3"/>
  <c r="J573" i="3"/>
  <c r="H492" i="3"/>
  <c r="D431" i="3"/>
  <c r="D381" i="3"/>
  <c r="D334" i="3"/>
  <c r="D288" i="3"/>
  <c r="D243" i="3"/>
  <c r="D185" i="3"/>
  <c r="D140" i="3"/>
  <c r="J107" i="3"/>
  <c r="J60" i="3"/>
  <c r="N903" i="3"/>
  <c r="M879" i="3"/>
  <c r="L789" i="3"/>
  <c r="N851" i="3"/>
  <c r="N915" i="3"/>
  <c r="I890" i="3"/>
  <c r="M841" i="3"/>
  <c r="H805" i="3"/>
  <c r="L702" i="3"/>
  <c r="U631" i="3"/>
  <c r="P568" i="3"/>
  <c r="J534" i="3"/>
  <c r="T511" i="3"/>
  <c r="T483" i="3"/>
  <c r="K453" i="3"/>
  <c r="D418" i="3"/>
  <c r="M381" i="3"/>
  <c r="K320" i="3"/>
  <c r="G267" i="3"/>
  <c r="F193" i="3"/>
  <c r="T130" i="3"/>
  <c r="P77" i="3"/>
  <c r="D818" i="3"/>
  <c r="L782" i="3"/>
  <c r="D808" i="3"/>
  <c r="T774" i="3"/>
  <c r="T749" i="3"/>
  <c r="U736" i="3"/>
  <c r="P712" i="3"/>
  <c r="M694" i="3"/>
  <c r="H673" i="3"/>
  <c r="E648" i="3"/>
  <c r="F609" i="3"/>
  <c r="O582" i="3"/>
  <c r="F549" i="3"/>
  <c r="J531" i="3"/>
  <c r="O499" i="3"/>
  <c r="F470" i="3"/>
  <c r="O460" i="3"/>
  <c r="N364" i="3"/>
  <c r="P252" i="3"/>
  <c r="N217" i="3"/>
  <c r="O177" i="3"/>
  <c r="H754" i="3"/>
  <c r="H713" i="3"/>
  <c r="D674" i="3"/>
  <c r="E619" i="3"/>
  <c r="Q582" i="3"/>
  <c r="M540" i="3"/>
  <c r="I515" i="3"/>
  <c r="E484" i="3"/>
  <c r="D390" i="3"/>
  <c r="T364" i="3"/>
  <c r="D317" i="3"/>
  <c r="T309" i="3"/>
  <c r="D295" i="3"/>
  <c r="T279" i="3"/>
  <c r="F271" i="3"/>
  <c r="K205" i="3"/>
  <c r="E134" i="3"/>
  <c r="D592" i="3"/>
  <c r="H536" i="3"/>
  <c r="L496" i="3"/>
  <c r="P458" i="3"/>
  <c r="F416" i="3"/>
  <c r="F370" i="3"/>
  <c r="F328" i="3"/>
  <c r="T223" i="3"/>
  <c r="D197" i="3"/>
  <c r="P101" i="3"/>
  <c r="P13" i="3"/>
  <c r="P829" i="3"/>
  <c r="Q808" i="3"/>
  <c r="Q774" i="3"/>
  <c r="N754" i="3"/>
  <c r="I739" i="3"/>
  <c r="M704" i="3"/>
  <c r="H682" i="3"/>
  <c r="L636" i="3"/>
  <c r="T604" i="3"/>
  <c r="K582" i="3"/>
  <c r="P460" i="3"/>
  <c r="P396" i="3"/>
  <c r="E236" i="3"/>
  <c r="I91" i="3"/>
  <c r="L56" i="3"/>
  <c r="L17" i="3"/>
  <c r="I203" i="3"/>
  <c r="M163" i="3"/>
  <c r="H424" i="3"/>
  <c r="H330" i="3"/>
  <c r="H302" i="3"/>
  <c r="F273" i="3"/>
  <c r="N241" i="3"/>
  <c r="G79" i="3"/>
  <c r="L26" i="3"/>
  <c r="I228" i="3"/>
  <c r="P121" i="3"/>
  <c r="U64" i="3"/>
  <c r="T86" i="3"/>
  <c r="O586" i="3"/>
  <c r="T27" i="3"/>
  <c r="N693" i="3"/>
  <c r="S137" i="3"/>
  <c r="D446" i="3"/>
  <c r="M760" i="3"/>
  <c r="J243" i="3"/>
  <c r="O318" i="3"/>
  <c r="I848" i="3"/>
  <c r="F105" i="3"/>
  <c r="H504" i="3"/>
  <c r="F829" i="3"/>
  <c r="T380" i="3"/>
  <c r="O234" i="3"/>
  <c r="D354" i="3"/>
  <c r="L274" i="3"/>
  <c r="N466" i="3"/>
  <c r="G63" i="3"/>
  <c r="D888" i="3"/>
  <c r="G836" i="3"/>
  <c r="E566" i="3"/>
  <c r="L327" i="3"/>
  <c r="F846" i="3"/>
  <c r="K774" i="3"/>
  <c r="N805" i="3"/>
  <c r="D115" i="3"/>
  <c r="D828" i="3"/>
  <c r="L567" i="3"/>
  <c r="G499" i="3"/>
  <c r="K306" i="3"/>
  <c r="K209" i="3"/>
  <c r="M702" i="3"/>
  <c r="D320" i="3"/>
  <c r="M762" i="3"/>
  <c r="K568" i="3"/>
  <c r="S431" i="3"/>
  <c r="U101" i="3"/>
  <c r="H904" i="3"/>
  <c r="E803" i="3"/>
  <c r="N749" i="3"/>
  <c r="U706" i="3"/>
  <c r="L606" i="3"/>
  <c r="I506" i="3"/>
  <c r="D324" i="3"/>
  <c r="E221" i="3"/>
  <c r="O137" i="3"/>
  <c r="H880" i="3"/>
  <c r="F779" i="3"/>
  <c r="G738" i="3"/>
  <c r="D626" i="3"/>
  <c r="U500" i="3"/>
  <c r="H470" i="3"/>
  <c r="O329" i="3"/>
  <c r="H241" i="3"/>
  <c r="N114" i="3"/>
  <c r="E586" i="3"/>
  <c r="M921" i="3"/>
  <c r="U801" i="3"/>
  <c r="O399" i="3"/>
  <c r="S815" i="3"/>
  <c r="O201" i="3"/>
  <c r="D222" i="3"/>
  <c r="J288" i="3"/>
  <c r="J210" i="3"/>
  <c r="M795" i="3"/>
  <c r="M459" i="3"/>
  <c r="K434" i="3"/>
  <c r="S851" i="3"/>
  <c r="D915" i="3"/>
  <c r="L418" i="3"/>
  <c r="T28" i="3"/>
  <c r="I828" i="3"/>
  <c r="N374" i="3"/>
  <c r="K527" i="3"/>
  <c r="U803" i="3"/>
  <c r="U746" i="3"/>
  <c r="N586" i="3"/>
  <c r="S307" i="3"/>
  <c r="S581" i="3"/>
  <c r="K413" i="3"/>
  <c r="D829" i="3"/>
  <c r="L620" i="3"/>
  <c r="I836" i="3"/>
  <c r="P844" i="3"/>
  <c r="E115" i="3"/>
  <c r="K493" i="3"/>
  <c r="I509" i="3"/>
  <c r="G773" i="3"/>
  <c r="Q324" i="3"/>
  <c r="J738" i="3"/>
  <c r="L421" i="3"/>
  <c r="L385" i="3"/>
  <c r="S673" i="3"/>
  <c r="U475" i="3"/>
  <c r="J718" i="3"/>
  <c r="E637" i="3"/>
  <c r="K424" i="3"/>
  <c r="M586" i="3"/>
  <c r="G501" i="3"/>
  <c r="H437" i="3"/>
  <c r="O534" i="3"/>
  <c r="K843" i="3"/>
  <c r="E176" i="3"/>
  <c r="P487" i="3"/>
  <c r="G739" i="3"/>
  <c r="M103" i="3"/>
  <c r="P273" i="3"/>
  <c r="O689" i="3"/>
  <c r="S260" i="3"/>
  <c r="I192" i="3"/>
  <c r="J103" i="3"/>
  <c r="O486" i="3"/>
  <c r="M738" i="3"/>
  <c r="N904" i="3"/>
  <c r="K251" i="3"/>
  <c r="D501" i="3"/>
  <c r="L619" i="3"/>
  <c r="S212" i="3"/>
  <c r="M475" i="3"/>
  <c r="G683" i="3"/>
  <c r="J787" i="3"/>
  <c r="K176" i="3"/>
  <c r="U318" i="3"/>
  <c r="P422" i="3"/>
  <c r="K546" i="3"/>
  <c r="K758" i="3"/>
  <c r="H549" i="3"/>
  <c r="E598" i="3"/>
  <c r="O176" i="3"/>
  <c r="U181" i="3"/>
  <c r="K79" i="3"/>
  <c r="J190" i="3"/>
  <c r="U251" i="3"/>
  <c r="S298" i="3"/>
  <c r="U358" i="3"/>
  <c r="U54" i="3"/>
  <c r="E199" i="3"/>
  <c r="D297" i="3"/>
  <c r="U211" i="3"/>
  <c r="U297" i="3"/>
  <c r="T233" i="3"/>
  <c r="K370" i="3"/>
  <c r="I535" i="3"/>
  <c r="K664" i="3"/>
  <c r="E772" i="3"/>
  <c r="H815" i="3"/>
  <c r="N40" i="3"/>
  <c r="S68" i="3"/>
  <c r="S416" i="3"/>
  <c r="T533" i="3"/>
  <c r="S654" i="3"/>
  <c r="O273" i="3"/>
  <c r="S506" i="3"/>
  <c r="U714" i="3"/>
  <c r="P803" i="3"/>
  <c r="L60" i="3"/>
  <c r="S201" i="3"/>
  <c r="M437" i="3"/>
  <c r="J568" i="3"/>
  <c r="G801" i="3"/>
  <c r="F303" i="3"/>
  <c r="T844" i="3"/>
  <c r="I108" i="3"/>
  <c r="N267" i="3"/>
  <c r="P375" i="3"/>
  <c r="G309" i="3"/>
  <c r="E714" i="3"/>
  <c r="S265" i="3"/>
  <c r="G673" i="3"/>
  <c r="H40" i="3"/>
  <c r="F278" i="3"/>
  <c r="K860" i="3"/>
  <c r="T772" i="3"/>
  <c r="F103" i="3"/>
  <c r="S103" i="3"/>
  <c r="U275" i="3"/>
  <c r="J731" i="3"/>
  <c r="D186" i="3"/>
  <c r="F81" i="3"/>
  <c r="I718" i="3"/>
  <c r="K903" i="3"/>
  <c r="E209" i="3"/>
  <c r="P493" i="3"/>
  <c r="K174" i="3"/>
  <c r="G593" i="3"/>
  <c r="T904" i="3"/>
  <c r="U511" i="3"/>
  <c r="D760" i="3"/>
  <c r="J880" i="3"/>
  <c r="G201" i="3"/>
  <c r="K368" i="3"/>
  <c r="E330" i="3"/>
  <c r="O790" i="3"/>
  <c r="E587" i="3"/>
  <c r="K77" i="3"/>
  <c r="U388" i="3"/>
  <c r="L595" i="3"/>
  <c r="M708" i="3"/>
  <c r="I90" i="3"/>
  <c r="N357" i="3"/>
  <c r="I511" i="3"/>
  <c r="E805" i="3"/>
  <c r="J546" i="3"/>
  <c r="F99" i="3"/>
  <c r="K223" i="3"/>
  <c r="K598" i="3"/>
  <c r="J921" i="3"/>
  <c r="O535" i="3"/>
  <c r="S111" i="3"/>
  <c r="N121" i="3"/>
  <c r="F285" i="3"/>
  <c r="S174" i="3"/>
  <c r="O283" i="3"/>
  <c r="U117" i="3"/>
  <c r="M493" i="3"/>
  <c r="F910" i="3"/>
  <c r="K254" i="3"/>
  <c r="I501" i="3"/>
  <c r="K190" i="3"/>
  <c r="P664" i="3"/>
  <c r="P926" i="3"/>
  <c r="O243" i="3"/>
  <c r="H385" i="3"/>
  <c r="S527" i="3"/>
  <c r="D845" i="3"/>
  <c r="H468" i="3"/>
  <c r="N140" i="3"/>
  <c r="T198" i="3"/>
  <c r="O279" i="3"/>
  <c r="U693" i="3"/>
  <c r="K343" i="3"/>
  <c r="N99" i="3"/>
  <c r="H640" i="3"/>
  <c r="P714" i="3"/>
  <c r="S110" i="3"/>
  <c r="U731" i="3"/>
  <c r="L461" i="3"/>
  <c r="S880" i="3"/>
  <c r="F587" i="3"/>
  <c r="S269" i="3"/>
  <c r="F14" i="11"/>
  <c r="K40" i="3"/>
  <c r="G533" i="3"/>
  <c r="S148" i="3"/>
  <c r="J199" i="3"/>
  <c r="O271" i="3"/>
  <c r="T99" i="3"/>
  <c r="G778" i="3"/>
  <c r="H556" i="3"/>
  <c r="N803" i="3"/>
  <c r="G915" i="3"/>
  <c r="J772" i="3"/>
  <c r="S448" i="3"/>
  <c r="G211" i="3"/>
  <c r="S283" i="3"/>
  <c r="P783" i="3"/>
  <c r="J695" i="3"/>
  <c r="K787" i="3"/>
  <c r="N115" i="3"/>
  <c r="J357" i="3"/>
  <c r="H540" i="3"/>
  <c r="S458" i="3"/>
  <c r="N48" i="3"/>
  <c r="O831" i="3"/>
  <c r="Q701" i="3"/>
  <c r="J176" i="3"/>
  <c r="G483" i="3"/>
  <c r="N801" i="3"/>
  <c r="O801" i="3"/>
  <c r="S267" i="3"/>
  <c r="F25" i="3"/>
  <c r="D758" i="3"/>
  <c r="M262" i="3"/>
  <c r="G636" i="3"/>
  <c r="I354" i="3"/>
  <c r="E535" i="3"/>
  <c r="U918" i="3"/>
  <c r="D453" i="3"/>
  <c r="T136" i="3"/>
  <c r="N820" i="3"/>
  <c r="O409" i="3"/>
  <c r="F448" i="3"/>
  <c r="M763" i="3"/>
  <c r="O786" i="3"/>
  <c r="O274" i="3"/>
  <c r="I466" i="3"/>
  <c r="L63" i="3"/>
  <c r="H235" i="3"/>
  <c r="F79" i="3"/>
  <c r="J565" i="3"/>
  <c r="P68" i="3"/>
  <c r="N571" i="3"/>
  <c r="K800" i="3"/>
  <c r="P556" i="3"/>
  <c r="I461" i="3"/>
  <c r="H903" i="3"/>
  <c r="T368" i="3"/>
  <c r="S747" i="3"/>
  <c r="G712" i="3"/>
  <c r="M13" i="3"/>
  <c r="I269" i="3"/>
  <c r="D301" i="3"/>
  <c r="I790" i="3"/>
  <c r="M368" i="3"/>
  <c r="O688" i="3"/>
  <c r="N325" i="3"/>
  <c r="P654" i="3"/>
  <c r="S486" i="3"/>
  <c r="U737" i="3"/>
  <c r="H562" i="3"/>
  <c r="S105" i="3"/>
  <c r="K666" i="3"/>
  <c r="E422" i="3"/>
  <c r="D437" i="3"/>
  <c r="S843" i="3"/>
  <c r="O789" i="3"/>
  <c r="G330" i="3"/>
  <c r="F860" i="3"/>
  <c r="P136" i="3"/>
  <c r="L380" i="3"/>
  <c r="S573" i="3"/>
  <c r="F354" i="3"/>
  <c r="N777" i="3"/>
  <c r="T518" i="3"/>
  <c r="S795" i="3"/>
  <c r="O888" i="3"/>
  <c r="T688" i="3"/>
  <c r="H327" i="3"/>
  <c r="D676" i="3"/>
  <c r="D805" i="3"/>
  <c r="S123" i="3"/>
  <c r="H36" i="3"/>
  <c r="S767" i="3"/>
  <c r="G567" i="3"/>
  <c r="M470" i="3"/>
  <c r="O313" i="3"/>
  <c r="U209" i="3"/>
  <c r="F727" i="3"/>
  <c r="S481" i="3"/>
  <c r="J840" i="3"/>
  <c r="D568" i="3"/>
  <c r="S432" i="3"/>
  <c r="U108" i="3"/>
  <c r="O904" i="3"/>
  <c r="S807" i="3"/>
  <c r="F749" i="3"/>
  <c r="G713" i="3"/>
  <c r="T260" i="3"/>
  <c r="I32" i="3"/>
  <c r="N828" i="3"/>
  <c r="G637" i="3"/>
  <c r="K192" i="3"/>
  <c r="K704" i="3"/>
  <c r="T801" i="3"/>
  <c r="K269" i="3"/>
  <c r="H695" i="3"/>
  <c r="F880" i="3"/>
  <c r="H421" i="3"/>
  <c r="D860" i="3"/>
  <c r="N288" i="3"/>
  <c r="G829" i="3"/>
  <c r="T737" i="3"/>
  <c r="F302" i="3"/>
  <c r="D171" i="3"/>
  <c r="E777" i="3"/>
  <c r="G274" i="3"/>
  <c r="O466" i="3"/>
  <c r="N63" i="3"/>
  <c r="N888" i="3"/>
  <c r="G922" i="3"/>
  <c r="S836" i="3"/>
  <c r="N566" i="3"/>
  <c r="G327" i="3"/>
  <c r="K846" i="3"/>
  <c r="G736" i="3"/>
  <c r="G28" i="3"/>
  <c r="K534" i="3"/>
  <c r="M115" i="3"/>
  <c r="L36" i="3"/>
  <c r="S816" i="3"/>
  <c r="T556" i="3"/>
  <c r="J390" i="3"/>
  <c r="G313" i="3"/>
  <c r="L68" i="3"/>
  <c r="K781" i="3"/>
  <c r="K595" i="3"/>
  <c r="H225" i="3"/>
  <c r="H595" i="3"/>
  <c r="M509" i="3"/>
  <c r="J48" i="3"/>
  <c r="S818" i="3"/>
  <c r="S768" i="3"/>
  <c r="D714" i="3"/>
  <c r="E606" i="3"/>
  <c r="S531" i="3"/>
  <c r="L324" i="3"/>
  <c r="I816" i="3"/>
  <c r="D698" i="3"/>
  <c r="D521" i="3"/>
  <c r="O470" i="3"/>
  <c r="J306" i="3"/>
  <c r="I114" i="3"/>
  <c r="L923" i="3"/>
  <c r="E483" i="3"/>
  <c r="I140" i="3"/>
  <c r="P571" i="3"/>
  <c r="F446" i="3"/>
  <c r="E273" i="3"/>
  <c r="P181" i="3"/>
  <c r="D708" i="3"/>
  <c r="D656" i="3"/>
  <c r="L515" i="3"/>
  <c r="E298" i="3"/>
  <c r="H245" i="3"/>
  <c r="U871" i="3"/>
  <c r="I835" i="3"/>
  <c r="E726" i="3"/>
  <c r="M581" i="3"/>
  <c r="U504" i="3"/>
  <c r="J434" i="3"/>
  <c r="J365" i="3"/>
  <c r="N825" i="3"/>
  <c r="M365" i="3"/>
  <c r="U220" i="3"/>
  <c r="H105" i="3"/>
  <c r="M25" i="3"/>
  <c r="E874" i="3"/>
  <c r="N800" i="3"/>
  <c r="J890" i="3"/>
  <c r="N527" i="3"/>
  <c r="N279" i="3"/>
  <c r="G86" i="3"/>
  <c r="J242" i="3"/>
  <c r="M910" i="3"/>
  <c r="Q783" i="3"/>
  <c r="M535" i="3"/>
  <c r="L459" i="3"/>
  <c r="O772" i="3"/>
  <c r="M422" i="3"/>
  <c r="N858" i="3"/>
  <c r="S889" i="3"/>
  <c r="M667" i="3"/>
  <c r="D443" i="3"/>
  <c r="G298" i="3"/>
  <c r="O504" i="3"/>
  <c r="E166" i="3"/>
  <c r="J820" i="3"/>
  <c r="U464" i="3"/>
  <c r="S380" i="3"/>
  <c r="K573" i="3"/>
  <c r="T835" i="3"/>
  <c r="P210" i="3"/>
  <c r="T79" i="3"/>
  <c r="I278" i="3"/>
  <c r="F388" i="3"/>
  <c r="H521" i="3"/>
  <c r="E278" i="3"/>
  <c r="I767" i="3"/>
  <c r="U820" i="3"/>
  <c r="T354" i="3"/>
  <c r="S274" i="3"/>
  <c r="M518" i="3"/>
  <c r="O795" i="3"/>
  <c r="T566" i="3"/>
  <c r="N926" i="3"/>
  <c r="G774" i="3"/>
  <c r="L28" i="3"/>
  <c r="K250" i="3"/>
  <c r="O828" i="3"/>
  <c r="K648" i="3"/>
  <c r="N499" i="3"/>
  <c r="M313" i="3"/>
  <c r="K117" i="3"/>
  <c r="F843" i="3"/>
  <c r="D481" i="3"/>
  <c r="P858" i="3"/>
  <c r="O581" i="3"/>
  <c r="E381" i="3"/>
  <c r="N67" i="3"/>
  <c r="J807" i="3"/>
  <c r="D606" i="3"/>
  <c r="S521" i="3"/>
  <c r="I324" i="3"/>
  <c r="S221" i="3"/>
  <c r="S54" i="3"/>
  <c r="O816" i="3"/>
  <c r="I698" i="3"/>
  <c r="I521" i="3"/>
  <c r="E470" i="3"/>
  <c r="I306" i="3"/>
  <c r="I586" i="3"/>
  <c r="D850" i="3"/>
  <c r="P639" i="3"/>
  <c r="D407" i="3"/>
  <c r="P176" i="3"/>
  <c r="D619" i="3"/>
  <c r="P242" i="3"/>
  <c r="J110" i="3"/>
  <c r="O708" i="3"/>
  <c r="F657" i="3"/>
  <c r="E525" i="3"/>
  <c r="F330" i="3"/>
  <c r="T731" i="3"/>
  <c r="H890" i="3"/>
  <c r="T781" i="3"/>
  <c r="M639" i="3"/>
  <c r="T560" i="3"/>
  <c r="I504" i="3"/>
  <c r="T432" i="3"/>
  <c r="T365" i="3"/>
  <c r="N312" i="3"/>
  <c r="T220" i="3"/>
  <c r="J811" i="3"/>
  <c r="M384" i="3"/>
  <c r="U268" i="3"/>
  <c r="H123" i="3"/>
  <c r="I70" i="3"/>
  <c r="D25" i="3"/>
  <c r="U834" i="3"/>
  <c r="P800" i="3"/>
  <c r="M771" i="3"/>
  <c r="F720" i="3"/>
  <c r="J498" i="3"/>
  <c r="L431" i="3"/>
  <c r="L365" i="3"/>
  <c r="L289" i="3"/>
  <c r="L243" i="3"/>
  <c r="L171" i="3"/>
  <c r="N77" i="3"/>
  <c r="J36" i="3"/>
  <c r="F903" i="3"/>
  <c r="U879" i="3"/>
  <c r="I827" i="3"/>
  <c r="F865" i="3"/>
  <c r="J821" i="3"/>
  <c r="I910" i="3"/>
  <c r="O115" i="3"/>
  <c r="H111" i="3"/>
  <c r="S737" i="3"/>
  <c r="K744" i="3"/>
  <c r="L726" i="3"/>
  <c r="E63" i="3"/>
  <c r="S922" i="3"/>
  <c r="D666" i="3"/>
  <c r="E327" i="3"/>
  <c r="M846" i="3"/>
  <c r="H676" i="3"/>
  <c r="T534" i="3"/>
  <c r="S101" i="3"/>
  <c r="F904" i="3"/>
  <c r="F654" i="3"/>
  <c r="H533" i="3"/>
  <c r="U329" i="3"/>
  <c r="S211" i="3"/>
  <c r="D858" i="3"/>
  <c r="G563" i="3"/>
  <c r="L843" i="3"/>
  <c r="U115" i="3"/>
  <c r="N889" i="3"/>
  <c r="I714" i="3"/>
  <c r="S582" i="3"/>
  <c r="O326" i="3"/>
  <c r="N275" i="3"/>
  <c r="O54" i="3"/>
  <c r="K816" i="3"/>
  <c r="U738" i="3"/>
  <c r="G625" i="3"/>
  <c r="E241" i="3"/>
  <c r="O114" i="3"/>
  <c r="M801" i="3"/>
  <c r="I546" i="3"/>
  <c r="F334" i="3"/>
  <c r="N718" i="3"/>
  <c r="K549" i="3"/>
  <c r="M461" i="3"/>
  <c r="P283" i="3"/>
  <c r="J186" i="3"/>
  <c r="F732" i="3"/>
  <c r="F673" i="3"/>
  <c r="I571" i="3"/>
  <c r="D460" i="3"/>
  <c r="E144" i="3"/>
  <c r="T235" i="3"/>
  <c r="T865" i="3"/>
  <c r="D831" i="3"/>
  <c r="I563" i="3"/>
  <c r="P514" i="3"/>
  <c r="F455" i="3"/>
  <c r="O384" i="3"/>
  <c r="T320" i="3"/>
  <c r="J247" i="3"/>
  <c r="K170" i="3"/>
  <c r="N912" i="3"/>
  <c r="P776" i="3"/>
  <c r="E384" i="3"/>
  <c r="I268" i="3"/>
  <c r="P96" i="3"/>
  <c r="L902" i="3"/>
  <c r="D825" i="3"/>
  <c r="E771" i="3"/>
  <c r="N669" i="3"/>
  <c r="F514" i="3"/>
  <c r="T431" i="3"/>
  <c r="D357" i="3"/>
  <c r="T318" i="3"/>
  <c r="T243" i="3"/>
  <c r="D170" i="3"/>
  <c r="J123" i="3"/>
  <c r="F77" i="3"/>
  <c r="U920" i="3"/>
  <c r="J874" i="3"/>
  <c r="O800" i="3"/>
  <c r="F781" i="3"/>
  <c r="J895" i="3"/>
  <c r="J835" i="3"/>
  <c r="J688" i="3"/>
  <c r="L548" i="3"/>
  <c r="M466" i="3"/>
  <c r="F432" i="3"/>
  <c r="K365" i="3"/>
  <c r="M218" i="3"/>
  <c r="G123" i="3"/>
  <c r="G912" i="3"/>
  <c r="N782" i="3"/>
  <c r="H798" i="3"/>
  <c r="H768" i="3"/>
  <c r="P739" i="3"/>
  <c r="U705" i="3"/>
  <c r="U674" i="3"/>
  <c r="U648" i="3"/>
  <c r="N533" i="3"/>
  <c r="F496" i="3"/>
  <c r="K465" i="3"/>
  <c r="G396" i="3"/>
  <c r="M252" i="3"/>
  <c r="P217" i="3"/>
  <c r="S91" i="3"/>
  <c r="L705" i="3"/>
  <c r="L648" i="3"/>
  <c r="U593" i="3"/>
  <c r="O536" i="3"/>
  <c r="E499" i="3"/>
  <c r="J465" i="3"/>
  <c r="D413" i="3"/>
  <c r="T339" i="3"/>
  <c r="T317" i="3"/>
  <c r="D303" i="3"/>
  <c r="J205" i="3"/>
  <c r="T592" i="3"/>
  <c r="T525" i="3"/>
  <c r="T465" i="3"/>
  <c r="M396" i="3"/>
  <c r="J343" i="3"/>
  <c r="N300" i="3"/>
  <c r="F283" i="3"/>
  <c r="F197" i="3"/>
  <c r="E111" i="3"/>
  <c r="P67" i="3"/>
  <c r="P848" i="3"/>
  <c r="P807" i="3"/>
  <c r="Q779" i="3"/>
  <c r="P767" i="3"/>
  <c r="H738" i="3"/>
  <c r="P708" i="3"/>
  <c r="I683" i="3"/>
  <c r="P656" i="3"/>
  <c r="I620" i="3"/>
  <c r="O584" i="3"/>
  <c r="P531" i="3"/>
  <c r="G478" i="3"/>
  <c r="H416" i="3"/>
  <c r="U236" i="3"/>
  <c r="G189" i="3"/>
  <c r="M56" i="3"/>
  <c r="S17" i="3"/>
  <c r="U194" i="3"/>
  <c r="U110" i="3"/>
  <c r="H409" i="3"/>
  <c r="H314" i="3"/>
  <c r="H275" i="3"/>
  <c r="P234" i="3"/>
  <c r="F858" i="3"/>
  <c r="N437" i="3"/>
  <c r="M325" i="3"/>
  <c r="T358" i="3"/>
  <c r="E556" i="3"/>
  <c r="P262" i="3"/>
  <c r="K850" i="3"/>
  <c r="F144" i="3"/>
  <c r="U260" i="3"/>
  <c r="O587" i="3"/>
  <c r="H99" i="3"/>
  <c r="D587" i="3"/>
  <c r="U773" i="3"/>
  <c r="O475" i="3"/>
  <c r="M201" i="3"/>
  <c r="S798" i="3"/>
  <c r="I399" i="3"/>
  <c r="K459" i="3"/>
  <c r="O309" i="3"/>
  <c r="K317" i="3"/>
  <c r="J330" i="3"/>
  <c r="U140" i="3"/>
  <c r="G807" i="3"/>
  <c r="L509" i="3"/>
  <c r="T222" i="3"/>
  <c r="I422" i="3"/>
  <c r="S314" i="3"/>
  <c r="U325" i="3"/>
  <c r="J363" i="3"/>
  <c r="I115" i="3"/>
  <c r="F192" i="3"/>
  <c r="E816" i="3"/>
  <c r="P388" i="3"/>
  <c r="F746" i="3"/>
  <c r="S567" i="3"/>
  <c r="D175" i="3"/>
  <c r="S534" i="3"/>
  <c r="G887" i="3"/>
  <c r="S773" i="3"/>
  <c r="P269" i="3"/>
  <c r="D509" i="3"/>
  <c r="H887" i="3"/>
  <c r="G631" i="3"/>
  <c r="T581" i="3"/>
  <c r="J63" i="3"/>
  <c r="J712" i="3"/>
  <c r="H114" i="3"/>
  <c r="G860" i="3"/>
  <c r="H365" i="3"/>
  <c r="F874" i="3"/>
  <c r="O737" i="3"/>
  <c r="D302" i="3"/>
  <c r="E234" i="3"/>
  <c r="O777" i="3"/>
  <c r="I274" i="3"/>
  <c r="S871" i="3"/>
  <c r="M346" i="3"/>
  <c r="J795" i="3"/>
  <c r="N568" i="3"/>
  <c r="O81" i="3"/>
  <c r="O297" i="3"/>
  <c r="M183" i="3"/>
  <c r="M297" i="3"/>
  <c r="P626" i="3"/>
  <c r="E889" i="3"/>
  <c r="P310" i="3"/>
  <c r="P606" i="3"/>
  <c r="N587" i="3"/>
  <c r="I99" i="3"/>
  <c r="L422" i="3"/>
  <c r="O235" i="3"/>
  <c r="Q778" i="3"/>
  <c r="E99" i="3"/>
  <c r="I327" i="3"/>
  <c r="E501" i="3"/>
  <c r="P903" i="3"/>
  <c r="P437" i="3"/>
  <c r="L758" i="3"/>
  <c r="L233" i="3"/>
  <c r="J808" i="3"/>
  <c r="T40" i="3"/>
  <c r="G90" i="3"/>
  <c r="S40" i="3"/>
  <c r="K262" i="3"/>
  <c r="N887" i="3"/>
  <c r="K25" i="3"/>
  <c r="S318" i="3"/>
  <c r="H515" i="3"/>
  <c r="S498" i="3"/>
  <c r="N136" i="3"/>
  <c r="H171" i="3"/>
  <c r="F210" i="3"/>
  <c r="F674" i="3"/>
  <c r="E346" i="3"/>
  <c r="J620" i="3"/>
  <c r="F845" i="3"/>
  <c r="S666" i="3"/>
  <c r="U327" i="3"/>
  <c r="L846" i="3"/>
  <c r="S676" i="3"/>
  <c r="D523" i="3"/>
  <c r="T107" i="3"/>
  <c r="M904" i="3"/>
  <c r="N706" i="3"/>
  <c r="F556" i="3"/>
  <c r="J286" i="3"/>
  <c r="I117" i="3"/>
  <c r="M858" i="3"/>
  <c r="N702" i="3"/>
  <c r="E431" i="3"/>
  <c r="D762" i="3"/>
  <c r="D548" i="3"/>
  <c r="P316" i="3"/>
  <c r="U889" i="3"/>
  <c r="O803" i="3"/>
  <c r="D664" i="3"/>
  <c r="U185" i="3"/>
  <c r="M693" i="3"/>
  <c r="M446" i="3"/>
  <c r="D475" i="3"/>
  <c r="H268" i="3"/>
  <c r="U815" i="3"/>
  <c r="U745" i="3"/>
  <c r="N523" i="3"/>
  <c r="G798" i="3"/>
  <c r="L437" i="3"/>
  <c r="O906" i="3"/>
  <c r="S921" i="3"/>
  <c r="D903" i="3"/>
  <c r="S511" i="3"/>
  <c r="G424" i="3"/>
  <c r="H493" i="3"/>
  <c r="H209" i="3"/>
  <c r="P504" i="3"/>
  <c r="E820" i="3"/>
  <c r="I464" i="3"/>
  <c r="G380" i="3"/>
  <c r="G895" i="3"/>
  <c r="N234" i="3"/>
  <c r="K354" i="3"/>
  <c r="K777" i="3"/>
  <c r="T228" i="3"/>
  <c r="D871" i="3"/>
  <c r="O346" i="3"/>
  <c r="F795" i="3"/>
  <c r="J860" i="3"/>
  <c r="P688" i="3"/>
  <c r="H453" i="3"/>
  <c r="I166" i="3"/>
  <c r="G846" i="3"/>
  <c r="O676" i="3"/>
  <c r="F28" i="3"/>
  <c r="N316" i="3"/>
  <c r="K101" i="3"/>
  <c r="E904" i="3"/>
  <c r="F648" i="3"/>
  <c r="L533" i="3"/>
  <c r="D374" i="3"/>
  <c r="D286" i="3"/>
  <c r="F117" i="3"/>
  <c r="E434" i="3"/>
  <c r="J805" i="3"/>
  <c r="M568" i="3"/>
  <c r="M434" i="3"/>
  <c r="K108" i="3"/>
  <c r="F912" i="3"/>
  <c r="F807" i="3"/>
  <c r="K713" i="3"/>
  <c r="T606" i="3"/>
  <c r="N478" i="3"/>
  <c r="H296" i="3"/>
  <c r="M54" i="3"/>
  <c r="E767" i="3"/>
  <c r="K694" i="3"/>
  <c r="K500" i="3"/>
  <c r="D421" i="3"/>
  <c r="S305" i="3"/>
  <c r="J30" i="3"/>
  <c r="I887" i="3"/>
  <c r="F639" i="3"/>
  <c r="S385" i="3"/>
  <c r="D540" i="3"/>
  <c r="K401" i="3"/>
  <c r="U265" i="3"/>
  <c r="P102" i="3"/>
  <c r="D701" i="3"/>
  <c r="D636" i="3"/>
  <c r="K461" i="3"/>
  <c r="U242" i="3"/>
  <c r="N235" i="3"/>
  <c r="E923" i="3"/>
  <c r="H865" i="3"/>
  <c r="I785" i="3"/>
  <c r="U688" i="3"/>
  <c r="M563" i="3"/>
  <c r="H498" i="3"/>
  <c r="F418" i="3"/>
  <c r="O337" i="3"/>
  <c r="O247" i="3"/>
  <c r="J148" i="3"/>
  <c r="D811" i="3"/>
  <c r="E320" i="3"/>
  <c r="M171" i="3"/>
  <c r="H96" i="3"/>
  <c r="E912" i="3"/>
  <c r="P874" i="3"/>
  <c r="I800" i="3"/>
  <c r="N831" i="3"/>
  <c r="M40" i="3"/>
  <c r="H174" i="3"/>
  <c r="H486" i="3"/>
  <c r="T500" i="3"/>
  <c r="D312" i="3"/>
  <c r="P40" i="3"/>
  <c r="C13" i="11"/>
  <c r="L695" i="3"/>
  <c r="S903" i="3"/>
  <c r="I487" i="3"/>
  <c r="U598" i="3"/>
  <c r="O295" i="3"/>
  <c r="O437" i="3"/>
  <c r="P777" i="3"/>
  <c r="H329" i="3"/>
  <c r="M134" i="3"/>
  <c r="S455" i="3"/>
  <c r="K754" i="3"/>
  <c r="E409" i="3"/>
  <c r="N171" i="3"/>
  <c r="U210" i="3"/>
  <c r="S771" i="3"/>
  <c r="G363" i="3"/>
  <c r="S540" i="3"/>
  <c r="U587" i="3"/>
  <c r="N546" i="3"/>
  <c r="E254" i="3"/>
  <c r="T504" i="3"/>
  <c r="D737" i="3"/>
  <c r="O448" i="3"/>
  <c r="F786" i="3"/>
  <c r="O228" i="3"/>
  <c r="T620" i="3"/>
  <c r="M888" i="3"/>
  <c r="E922" i="3"/>
  <c r="S785" i="3"/>
  <c r="H418" i="3"/>
  <c r="D926" i="3"/>
  <c r="F736" i="3"/>
  <c r="S840" i="3"/>
  <c r="G130" i="3"/>
  <c r="M48" i="3"/>
  <c r="N779" i="3"/>
  <c r="E567" i="3"/>
  <c r="N468" i="3"/>
  <c r="E286" i="3"/>
  <c r="K114" i="3"/>
  <c r="U727" i="3"/>
  <c r="F431" i="3"/>
  <c r="U840" i="3"/>
  <c r="L563" i="3"/>
  <c r="S185" i="3"/>
  <c r="D920" i="3"/>
  <c r="M803" i="3"/>
  <c r="L714" i="3"/>
  <c r="N506" i="3"/>
  <c r="D319" i="3"/>
  <c r="I137" i="3"/>
  <c r="D107" i="3"/>
  <c r="U767" i="3"/>
  <c r="Q698" i="3"/>
  <c r="N421" i="3"/>
  <c r="O306" i="3"/>
  <c r="E801" i="3"/>
  <c r="E560" i="3"/>
  <c r="S334" i="3"/>
  <c r="F902" i="3"/>
  <c r="E584" i="3"/>
  <c r="K475" i="3"/>
  <c r="S317" i="3"/>
  <c r="O212" i="3"/>
  <c r="F52" i="3"/>
  <c r="E701" i="3"/>
  <c r="O656" i="3"/>
  <c r="N475" i="3"/>
  <c r="P300" i="3"/>
  <c r="L922" i="3"/>
  <c r="M871" i="3"/>
  <c r="L841" i="3"/>
  <c r="I726" i="3"/>
  <c r="L631" i="3"/>
  <c r="E534" i="3"/>
  <c r="J483" i="3"/>
  <c r="J418" i="3"/>
  <c r="F346" i="3"/>
  <c r="N269" i="3"/>
  <c r="T193" i="3"/>
  <c r="O107" i="3"/>
  <c r="M811" i="3"/>
  <c r="I481" i="3"/>
  <c r="E193" i="3"/>
  <c r="I105" i="3"/>
  <c r="H70" i="3"/>
  <c r="H912" i="3"/>
  <c r="T834" i="3"/>
  <c r="F922" i="3"/>
  <c r="L481" i="3"/>
  <c r="L407" i="3"/>
  <c r="L337" i="3"/>
  <c r="L288" i="3"/>
  <c r="L220" i="3"/>
  <c r="L148" i="3"/>
  <c r="M77" i="3"/>
  <c r="E903" i="3"/>
  <c r="J844" i="3"/>
  <c r="F789" i="3"/>
  <c r="F851" i="3"/>
  <c r="N306" i="3"/>
  <c r="O99" i="3"/>
  <c r="N481" i="3"/>
  <c r="D835" i="3"/>
  <c r="K455" i="3"/>
  <c r="G302" i="3"/>
  <c r="D763" i="3"/>
  <c r="D274" i="3"/>
  <c r="O518" i="3"/>
  <c r="D63" i="3"/>
  <c r="E845" i="3"/>
  <c r="L566" i="3"/>
  <c r="J136" i="3"/>
  <c r="K844" i="3"/>
  <c r="M28" i="3"/>
  <c r="T316" i="3"/>
  <c r="O78" i="3"/>
  <c r="N817" i="3"/>
  <c r="G654" i="3"/>
  <c r="D499" i="3"/>
  <c r="S310" i="3"/>
  <c r="S117" i="3"/>
  <c r="E727" i="3"/>
  <c r="L434" i="3"/>
  <c r="E762" i="3"/>
  <c r="G77" i="3"/>
  <c r="U848" i="3"/>
  <c r="L562" i="3"/>
  <c r="U324" i="3"/>
  <c r="N211" i="3"/>
  <c r="G107" i="3"/>
  <c r="J779" i="3"/>
  <c r="T698" i="3"/>
  <c r="N521" i="3"/>
  <c r="O493" i="3"/>
  <c r="H30" i="3"/>
  <c r="G921" i="3"/>
  <c r="D747" i="3"/>
  <c r="H517" i="3"/>
  <c r="L278" i="3"/>
  <c r="S683" i="3"/>
  <c r="U535" i="3"/>
  <c r="F383" i="3"/>
  <c r="E265" i="3"/>
  <c r="T181" i="3"/>
  <c r="E708" i="3"/>
  <c r="O667" i="3"/>
  <c r="J535" i="3"/>
  <c r="H731" i="3"/>
  <c r="I565" i="3"/>
  <c r="U915" i="3"/>
  <c r="E856" i="3"/>
  <c r="M785" i="3"/>
  <c r="T669" i="3"/>
  <c r="H560" i="3"/>
  <c r="N434" i="3"/>
  <c r="J368" i="3"/>
  <c r="T289" i="3"/>
  <c r="J220" i="3"/>
  <c r="T148" i="3"/>
  <c r="N874" i="3"/>
  <c r="E365" i="3"/>
  <c r="M247" i="3"/>
  <c r="T123" i="3"/>
  <c r="P25" i="3"/>
  <c r="H874" i="3"/>
  <c r="O811" i="3"/>
  <c r="N906" i="3"/>
  <c r="N631" i="3"/>
  <c r="H466" i="3"/>
  <c r="D399" i="3"/>
  <c r="T357" i="3"/>
  <c r="T288" i="3"/>
  <c r="D218" i="3"/>
  <c r="T170" i="3"/>
  <c r="I107" i="3"/>
  <c r="E77" i="3"/>
  <c r="M903" i="3"/>
  <c r="N789" i="3"/>
  <c r="J752" i="3"/>
  <c r="P921" i="3"/>
  <c r="H888" i="3"/>
  <c r="P850" i="3"/>
  <c r="I831" i="3"/>
  <c r="P747" i="3"/>
  <c r="I669" i="3"/>
  <c r="I527" i="3"/>
  <c r="O455" i="3"/>
  <c r="G357" i="3"/>
  <c r="K268" i="3"/>
  <c r="P171" i="3"/>
  <c r="O105" i="3"/>
  <c r="F818" i="3"/>
  <c r="I782" i="3"/>
  <c r="L787" i="3"/>
  <c r="E736" i="3"/>
  <c r="E705" i="3"/>
  <c r="E674" i="3"/>
  <c r="H637" i="3"/>
  <c r="N486" i="3"/>
  <c r="J461" i="3"/>
  <c r="O328" i="3"/>
  <c r="J252" i="3"/>
  <c r="N177" i="3"/>
  <c r="P744" i="3"/>
  <c r="P694" i="3"/>
  <c r="P625" i="3"/>
  <c r="J576" i="3"/>
  <c r="I531" i="3"/>
  <c r="U499" i="3"/>
  <c r="J458" i="3"/>
  <c r="T413" i="3"/>
  <c r="D364" i="3"/>
  <c r="D326" i="3"/>
  <c r="T303" i="3"/>
  <c r="T295" i="3"/>
  <c r="L271" i="3"/>
  <c r="I205" i="3"/>
  <c r="G134" i="3"/>
  <c r="P576" i="3"/>
  <c r="P506" i="3"/>
  <c r="M443" i="3"/>
  <c r="J396" i="3"/>
  <c r="I328" i="3"/>
  <c r="N310" i="3"/>
  <c r="E296" i="3"/>
  <c r="D223" i="3"/>
  <c r="E197" i="3"/>
  <c r="G111" i="3"/>
  <c r="P48" i="3"/>
  <c r="P821" i="3"/>
  <c r="P778" i="3"/>
  <c r="M749" i="3"/>
  <c r="U732" i="3"/>
  <c r="N705" i="3"/>
  <c r="U673" i="3"/>
  <c r="N648" i="3"/>
  <c r="F619" i="3"/>
  <c r="G576" i="3"/>
  <c r="M525" i="3"/>
  <c r="F468" i="3"/>
  <c r="P370" i="3"/>
  <c r="J91" i="3"/>
  <c r="S56" i="3"/>
  <c r="H17" i="3"/>
  <c r="U80" i="3"/>
  <c r="H383" i="3"/>
  <c r="H307" i="3"/>
  <c r="H265" i="3"/>
  <c r="H199" i="3"/>
  <c r="H144" i="3"/>
  <c r="O80" i="3"/>
  <c r="G30" i="3"/>
  <c r="P203" i="3"/>
  <c r="G80" i="3"/>
  <c r="N27" i="3"/>
  <c r="P81" i="3"/>
  <c r="G225" i="3"/>
  <c r="S324" i="3"/>
  <c r="F801" i="3"/>
  <c r="D314" i="3"/>
  <c r="D384" i="3"/>
  <c r="D464" i="3"/>
  <c r="O573" i="3"/>
  <c r="S210" i="3"/>
  <c r="S228" i="3"/>
  <c r="D346" i="3"/>
  <c r="M845" i="3"/>
  <c r="M666" i="3"/>
  <c r="S327" i="3"/>
  <c r="G844" i="3"/>
  <c r="M464" i="3"/>
  <c r="G523" i="3"/>
  <c r="H78" i="3"/>
  <c r="P904" i="3"/>
  <c r="F705" i="3"/>
  <c r="O556" i="3"/>
  <c r="S390" i="3"/>
  <c r="S286" i="3"/>
  <c r="I68" i="3"/>
  <c r="E631" i="3"/>
  <c r="T225" i="3"/>
  <c r="D640" i="3"/>
  <c r="F509" i="3"/>
  <c r="T77" i="3"/>
  <c r="M848" i="3"/>
  <c r="J760" i="3"/>
  <c r="I664" i="3"/>
  <c r="S562" i="3"/>
  <c r="E324" i="3"/>
  <c r="M221" i="3"/>
  <c r="K54" i="3"/>
  <c r="T493" i="3"/>
  <c r="E306" i="3"/>
  <c r="L209" i="3"/>
  <c r="I26" i="3"/>
  <c r="M887" i="3"/>
  <c r="E695" i="3"/>
  <c r="E492" i="3"/>
  <c r="K889" i="3"/>
  <c r="L108" i="3"/>
  <c r="U274" i="3"/>
  <c r="M676" i="3"/>
  <c r="S107" i="3"/>
  <c r="S835" i="3"/>
  <c r="F620" i="3"/>
  <c r="G688" i="3"/>
  <c r="P534" i="3"/>
  <c r="G648" i="3"/>
  <c r="H582" i="3"/>
  <c r="F694" i="3"/>
  <c r="T241" i="3"/>
  <c r="E546" i="3"/>
  <c r="T777" i="3"/>
  <c r="G926" i="3"/>
  <c r="E817" i="3"/>
  <c r="O286" i="3"/>
  <c r="H481" i="3"/>
  <c r="O225" i="3"/>
  <c r="L664" i="3"/>
  <c r="E779" i="3"/>
  <c r="T306" i="3"/>
  <c r="E720" i="3"/>
  <c r="E798" i="3"/>
  <c r="U401" i="3"/>
  <c r="N144" i="3"/>
  <c r="J667" i="3"/>
  <c r="K330" i="3"/>
  <c r="H693" i="3"/>
  <c r="E895" i="3"/>
  <c r="M835" i="3"/>
  <c r="H631" i="3"/>
  <c r="T514" i="3"/>
  <c r="H820" i="3"/>
  <c r="O871" i="3"/>
  <c r="G548" i="3"/>
  <c r="L531" i="3"/>
  <c r="K625" i="3"/>
  <c r="L483" i="3"/>
  <c r="S619" i="3"/>
  <c r="U330" i="3"/>
  <c r="W330" i="3" s="1"/>
  <c r="L102" i="3"/>
  <c r="J656" i="3"/>
  <c r="G300" i="3"/>
  <c r="P565" i="3"/>
  <c r="D865" i="3"/>
  <c r="D752" i="3"/>
  <c r="D560" i="3"/>
  <c r="J455" i="3"/>
  <c r="K357" i="3"/>
  <c r="N250" i="3"/>
  <c r="O148" i="3"/>
  <c r="U776" i="3"/>
  <c r="M320" i="3"/>
  <c r="D123" i="3"/>
  <c r="M874" i="3"/>
  <c r="M800" i="3"/>
  <c r="H381" i="3"/>
  <c r="H288" i="3"/>
  <c r="H185" i="3"/>
  <c r="N107" i="3"/>
  <c r="I920" i="3"/>
  <c r="U844" i="3"/>
  <c r="K923" i="3"/>
  <c r="J923" i="3"/>
  <c r="N895" i="3"/>
  <c r="N856" i="3"/>
  <c r="H763" i="3"/>
  <c r="H702" i="3"/>
  <c r="L598" i="3"/>
  <c r="P548" i="3"/>
  <c r="P511" i="3"/>
  <c r="F481" i="3"/>
  <c r="N380" i="3"/>
  <c r="K327" i="3"/>
  <c r="S811" i="3"/>
  <c r="U48" i="3"/>
  <c r="T880" i="3"/>
  <c r="I209" i="3"/>
  <c r="I243" i="3"/>
  <c r="P535" i="3"/>
  <c r="T273" i="3"/>
  <c r="E712" i="3"/>
  <c r="F535" i="3"/>
  <c r="O144" i="3"/>
  <c r="U856" i="3"/>
  <c r="M726" i="3"/>
  <c r="M517" i="3"/>
  <c r="J432" i="3"/>
  <c r="N321" i="3"/>
  <c r="O220" i="3"/>
  <c r="N70" i="3"/>
  <c r="H776" i="3"/>
  <c r="U365" i="3"/>
  <c r="M148" i="3"/>
  <c r="L70" i="3"/>
  <c r="H902" i="3"/>
  <c r="N560" i="3"/>
  <c r="P431" i="3"/>
  <c r="P334" i="3"/>
  <c r="P243" i="3"/>
  <c r="P140" i="3"/>
  <c r="O459" i="3"/>
  <c r="J339" i="3"/>
  <c r="S468" i="3"/>
  <c r="D767" i="3"/>
  <c r="U201" i="3"/>
  <c r="E496" i="3"/>
  <c r="M251" i="3"/>
  <c r="J708" i="3"/>
  <c r="U461" i="3"/>
  <c r="M565" i="3"/>
  <c r="O660" i="3"/>
  <c r="J762" i="3"/>
  <c r="K902" i="3"/>
  <c r="E461" i="3"/>
  <c r="P851" i="3"/>
  <c r="L498" i="3"/>
  <c r="J289" i="3"/>
  <c r="O844" i="3"/>
  <c r="U193" i="3"/>
  <c r="L825" i="3"/>
  <c r="N922" i="3"/>
  <c r="N60" i="3"/>
  <c r="H860" i="3"/>
  <c r="T805" i="3"/>
  <c r="J726" i="3"/>
  <c r="P598" i="3"/>
  <c r="G492" i="3"/>
  <c r="O434" i="3"/>
  <c r="O385" i="3"/>
  <c r="G334" i="3"/>
  <c r="K247" i="3"/>
  <c r="G170" i="3"/>
  <c r="O96" i="3"/>
  <c r="M782" i="3"/>
  <c r="T779" i="3"/>
  <c r="P749" i="3"/>
  <c r="P732" i="3"/>
  <c r="L704" i="3"/>
  <c r="D673" i="3"/>
  <c r="U625" i="3"/>
  <c r="F584" i="3"/>
  <c r="J549" i="3"/>
  <c r="J519" i="3"/>
  <c r="J486" i="3"/>
  <c r="N461" i="3"/>
  <c r="G343" i="3"/>
  <c r="I217" i="3"/>
  <c r="G177" i="3"/>
  <c r="T705" i="3"/>
  <c r="P648" i="3"/>
  <c r="U592" i="3"/>
  <c r="E540" i="3"/>
  <c r="U515" i="3"/>
  <c r="W515" i="3" s="1"/>
  <c r="E468" i="3"/>
  <c r="M426" i="3"/>
  <c r="E390" i="3"/>
  <c r="L339" i="3"/>
  <c r="L319" i="3"/>
  <c r="U309" i="3"/>
  <c r="I299" i="3"/>
  <c r="P279" i="3"/>
  <c r="K236" i="3"/>
  <c r="L592" i="3"/>
  <c r="P525" i="3"/>
  <c r="D458" i="3"/>
  <c r="N416" i="3"/>
  <c r="I319" i="3"/>
  <c r="U305" i="3"/>
  <c r="I667" i="3"/>
  <c r="I381" i="3"/>
  <c r="S657" i="3"/>
  <c r="N401" i="3"/>
  <c r="H851" i="3"/>
  <c r="H527" i="3"/>
  <c r="N105" i="3"/>
  <c r="E268" i="3"/>
  <c r="I25" i="3"/>
  <c r="J527" i="3"/>
  <c r="G320" i="3"/>
  <c r="N130" i="3"/>
  <c r="E36" i="3"/>
  <c r="J834" i="3"/>
  <c r="S923" i="3"/>
  <c r="I906" i="3"/>
  <c r="J856" i="3"/>
  <c r="P805" i="3"/>
  <c r="U720" i="3"/>
  <c r="H598" i="3"/>
  <c r="M527" i="3"/>
  <c r="M431" i="3"/>
  <c r="P289" i="3"/>
  <c r="F220" i="3"/>
  <c r="G140" i="3"/>
  <c r="G902" i="3"/>
  <c r="P782" i="3"/>
  <c r="P798" i="3"/>
  <c r="L768" i="3"/>
  <c r="L739" i="3"/>
  <c r="H712" i="3"/>
  <c r="D683" i="3"/>
  <c r="J604" i="3"/>
  <c r="N567" i="3"/>
  <c r="G416" i="3"/>
  <c r="O310" i="3"/>
  <c r="O236" i="3"/>
  <c r="E177" i="3"/>
  <c r="P736" i="3"/>
  <c r="L674" i="3"/>
  <c r="U562" i="3"/>
  <c r="E515" i="3"/>
  <c r="U478" i="3"/>
  <c r="T443" i="3"/>
  <c r="M413" i="3"/>
  <c r="E364" i="3"/>
  <c r="L326" i="3"/>
  <c r="L310" i="3"/>
  <c r="U303" i="3"/>
  <c r="W303" i="3" s="1"/>
  <c r="I295" i="3"/>
  <c r="E271" i="3"/>
  <c r="P205" i="3"/>
  <c r="P56" i="3"/>
  <c r="T559" i="3"/>
  <c r="D478" i="3"/>
  <c r="N443" i="3"/>
  <c r="J328" i="3"/>
  <c r="E305" i="3"/>
  <c r="F296" i="3"/>
  <c r="L90" i="3"/>
  <c r="H889" i="3"/>
  <c r="U808" i="3"/>
  <c r="L786" i="3"/>
  <c r="I768" i="3"/>
  <c r="M739" i="3"/>
  <c r="M712" i="3"/>
  <c r="U657" i="3"/>
  <c r="U620" i="3"/>
  <c r="W620" i="3" s="1"/>
  <c r="P582" i="3"/>
  <c r="P515" i="3"/>
  <c r="K468" i="3"/>
  <c r="O364" i="3"/>
  <c r="N236" i="3"/>
  <c r="N91" i="3"/>
  <c r="T17" i="3"/>
  <c r="U186" i="3"/>
  <c r="K80" i="3"/>
  <c r="L383" i="3"/>
  <c r="T302" i="3"/>
  <c r="P265" i="3"/>
  <c r="P221" i="3"/>
  <c r="G194" i="3"/>
  <c r="T144" i="3"/>
  <c r="M79" i="3"/>
  <c r="P194" i="3"/>
  <c r="E64" i="3"/>
  <c r="H76" i="3"/>
  <c r="I27" i="3"/>
  <c r="I245" i="3"/>
  <c r="E312" i="3"/>
  <c r="H841" i="3"/>
  <c r="O320" i="3"/>
  <c r="M337" i="3"/>
  <c r="H800" i="3"/>
  <c r="F97" i="3"/>
  <c r="F827" i="3"/>
  <c r="H850" i="3"/>
  <c r="N688" i="3"/>
  <c r="G399" i="3"/>
  <c r="J818" i="3"/>
  <c r="L798" i="3"/>
  <c r="H739" i="3"/>
  <c r="N604" i="3"/>
  <c r="T531" i="3"/>
  <c r="O468" i="3"/>
  <c r="G310" i="3"/>
  <c r="H674" i="3"/>
  <c r="E562" i="3"/>
  <c r="I484" i="3"/>
  <c r="P413" i="3"/>
  <c r="T328" i="3"/>
  <c r="E303" i="3"/>
  <c r="H271" i="3"/>
  <c r="O134" i="3"/>
  <c r="H496" i="3"/>
  <c r="U396" i="3"/>
  <c r="E310" i="3"/>
  <c r="E283" i="3"/>
  <c r="H101" i="3"/>
  <c r="H848" i="3"/>
  <c r="T795" i="3"/>
  <c r="U768" i="3"/>
  <c r="L738" i="3"/>
  <c r="I704" i="3"/>
  <c r="N660" i="3"/>
  <c r="D620" i="3"/>
  <c r="D567" i="3"/>
  <c r="F484" i="3"/>
  <c r="O390" i="3"/>
  <c r="I189" i="3"/>
  <c r="U56" i="3"/>
  <c r="E212" i="3"/>
  <c r="L409" i="3"/>
  <c r="L302" i="3"/>
  <c r="T234" i="3"/>
  <c r="T199" i="3"/>
  <c r="S26" i="3"/>
  <c r="K186" i="3"/>
  <c r="K26" i="3"/>
  <c r="I689" i="3"/>
  <c r="G693" i="3"/>
  <c r="E201" i="3"/>
  <c r="U835" i="3"/>
  <c r="M123" i="3"/>
  <c r="G148" i="3"/>
  <c r="M890" i="3"/>
  <c r="H568" i="3"/>
  <c r="P247" i="3"/>
  <c r="E782" i="3"/>
  <c r="M674" i="3"/>
  <c r="O531" i="3"/>
  <c r="I252" i="3"/>
  <c r="E582" i="3"/>
  <c r="U317" i="3"/>
  <c r="L525" i="3"/>
  <c r="M283" i="3"/>
  <c r="L889" i="3"/>
  <c r="Q739" i="3"/>
  <c r="F582" i="3"/>
  <c r="P236" i="3"/>
  <c r="U203" i="3"/>
  <c r="P54" i="3"/>
  <c r="K571" i="3"/>
  <c r="E432" i="3"/>
  <c r="H771" i="3"/>
  <c r="P901" i="3"/>
  <c r="L805" i="3"/>
  <c r="N581" i="3"/>
  <c r="I483" i="3"/>
  <c r="D385" i="3"/>
  <c r="M243" i="3"/>
  <c r="H77" i="3"/>
  <c r="U782" i="3"/>
  <c r="I754" i="3"/>
  <c r="T704" i="3"/>
  <c r="L637" i="3"/>
  <c r="F559" i="3"/>
  <c r="F478" i="3"/>
  <c r="K177" i="3"/>
  <c r="D660" i="3"/>
  <c r="U559" i="3"/>
  <c r="E460" i="3"/>
  <c r="M390" i="3"/>
  <c r="L317" i="3"/>
  <c r="U299" i="3"/>
  <c r="F205" i="3"/>
  <c r="P17" i="3"/>
  <c r="L478" i="3"/>
  <c r="E343" i="3"/>
  <c r="N305" i="3"/>
  <c r="P223" i="3"/>
  <c r="I111" i="3"/>
  <c r="L48" i="3"/>
  <c r="M817" i="3"/>
  <c r="H786" i="3"/>
  <c r="U749" i="3"/>
  <c r="L718" i="3"/>
  <c r="M683" i="3"/>
  <c r="D604" i="3"/>
  <c r="M536" i="3"/>
  <c r="G465" i="3"/>
  <c r="P328" i="3"/>
  <c r="K189" i="3"/>
  <c r="U212" i="3"/>
  <c r="M110" i="3"/>
  <c r="P383" i="3"/>
  <c r="L298" i="3"/>
  <c r="L121" i="3"/>
  <c r="O32" i="3"/>
  <c r="P212" i="3"/>
  <c r="K64" i="3"/>
  <c r="T54" i="3"/>
  <c r="H586" i="3"/>
  <c r="N174" i="3"/>
  <c r="F181" i="3"/>
  <c r="N606" i="3"/>
  <c r="K567" i="3"/>
  <c r="T760" i="3"/>
  <c r="G375" i="3"/>
  <c r="M424" i="3"/>
  <c r="K103" i="3"/>
  <c r="F279" i="3"/>
  <c r="I260" i="3"/>
  <c r="I64" i="3"/>
  <c r="U199" i="3"/>
  <c r="L565" i="3"/>
  <c r="J889" i="3"/>
  <c r="O509" i="3"/>
  <c r="S708" i="3"/>
  <c r="K321" i="3"/>
  <c r="G470" i="3"/>
  <c r="J174" i="3"/>
  <c r="P114" i="3"/>
  <c r="S593" i="3"/>
  <c r="P587" i="3"/>
  <c r="O388" i="3"/>
  <c r="J99" i="3"/>
  <c r="G317" i="3"/>
  <c r="K762" i="3"/>
  <c r="G858" i="3"/>
  <c r="G192" i="3"/>
  <c r="S609" i="3"/>
  <c r="U604" i="3"/>
  <c r="S312" i="3"/>
  <c r="S656" i="3"/>
  <c r="L250" i="3"/>
  <c r="I198" i="3"/>
  <c r="S789" i="3"/>
  <c r="K745" i="3"/>
  <c r="O312" i="3"/>
  <c r="H923" i="3"/>
  <c r="N313" i="3"/>
  <c r="L828" i="3"/>
  <c r="G321" i="3"/>
  <c r="T563" i="3"/>
  <c r="M746" i="3"/>
  <c r="K921" i="3"/>
  <c r="L487" i="3"/>
  <c r="M584" i="3"/>
  <c r="N795" i="3"/>
  <c r="E609" i="3"/>
  <c r="F731" i="3"/>
  <c r="F166" i="3"/>
  <c r="S829" i="3"/>
  <c r="H737" i="3"/>
  <c r="K302" i="3"/>
  <c r="P895" i="3"/>
  <c r="G901" i="3"/>
  <c r="O210" i="3"/>
  <c r="G771" i="3"/>
  <c r="O851" i="3"/>
  <c r="G150" i="3"/>
  <c r="G620" i="3"/>
  <c r="M375" i="3"/>
  <c r="K102" i="3"/>
  <c r="S183" i="3"/>
  <c r="M307" i="3"/>
  <c r="N242" i="3"/>
  <c r="J251" i="3"/>
  <c r="I330" i="3"/>
  <c r="O712" i="3"/>
  <c r="J90" i="3"/>
  <c r="E374" i="3"/>
  <c r="K760" i="3"/>
  <c r="F176" i="3"/>
  <c r="F511" i="3"/>
  <c r="S401" i="3"/>
  <c r="S803" i="3"/>
  <c r="M175" i="3"/>
  <c r="U385" i="3"/>
  <c r="K656" i="3"/>
  <c r="P501" i="3"/>
  <c r="L130" i="3"/>
  <c r="L856" i="3"/>
  <c r="I731" i="3"/>
  <c r="S29" i="3"/>
  <c r="P285" i="3"/>
  <c r="G434" i="3"/>
  <c r="S268" i="3"/>
  <c r="M487" i="3"/>
  <c r="U431" i="3"/>
  <c r="U285" i="3"/>
  <c r="E888" i="3"/>
  <c r="D416" i="3"/>
  <c r="S825" i="3"/>
  <c r="N453" i="3"/>
  <c r="N829" i="3"/>
  <c r="K409" i="3"/>
  <c r="K234" i="3"/>
  <c r="I901" i="3"/>
  <c r="L210" i="3"/>
  <c r="J274" i="3"/>
  <c r="K871" i="3"/>
  <c r="U150" i="3"/>
  <c r="U836" i="3"/>
  <c r="H566" i="3"/>
  <c r="H220" i="3"/>
  <c r="K829" i="3"/>
  <c r="P28" i="3"/>
  <c r="F316" i="3"/>
  <c r="T78" i="3"/>
  <c r="U828" i="3"/>
  <c r="K533" i="3"/>
  <c r="O374" i="3"/>
  <c r="D275" i="3"/>
  <c r="E68" i="3"/>
  <c r="H843" i="3"/>
  <c r="E595" i="3"/>
  <c r="N262" i="3"/>
  <c r="I899" i="3"/>
  <c r="E640" i="3"/>
  <c r="H760" i="3"/>
  <c r="B15" i="11"/>
  <c r="G487" i="3"/>
  <c r="P313" i="3"/>
  <c r="O325" i="3"/>
  <c r="L689" i="3"/>
  <c r="N460" i="3"/>
  <c r="G831" i="3"/>
  <c r="E446" i="3"/>
  <c r="S316" i="3"/>
  <c r="E388" i="3"/>
  <c r="K702" i="3"/>
  <c r="D193" i="3"/>
  <c r="Q464" i="3"/>
  <c r="H785" i="3"/>
  <c r="P198" i="3"/>
  <c r="O330" i="3"/>
  <c r="H535" i="3"/>
  <c r="S779" i="3"/>
  <c r="F921" i="3"/>
  <c r="L762" i="3"/>
  <c r="J566" i="3"/>
  <c r="L150" i="3"/>
  <c r="K851" i="3"/>
  <c r="N763" i="3"/>
  <c r="U28" i="3"/>
  <c r="I654" i="3"/>
  <c r="T68" i="3"/>
  <c r="P225" i="3"/>
  <c r="T640" i="3"/>
  <c r="J115" i="3"/>
  <c r="O714" i="3"/>
  <c r="S86" i="3"/>
  <c r="K879" i="3"/>
  <c r="O856" i="3"/>
  <c r="I222" i="3"/>
  <c r="U269" i="3"/>
  <c r="G682" i="3"/>
  <c r="F918" i="3"/>
  <c r="M136" i="3"/>
  <c r="G409" i="3"/>
  <c r="K785" i="3"/>
  <c r="S426" i="3"/>
  <c r="U63" i="3"/>
  <c r="I566" i="3"/>
  <c r="E926" i="3"/>
  <c r="S339" i="3"/>
  <c r="D130" i="3"/>
  <c r="J828" i="3"/>
  <c r="N556" i="3"/>
  <c r="I313" i="3"/>
  <c r="M68" i="3"/>
  <c r="T858" i="3"/>
  <c r="F262" i="3"/>
  <c r="M640" i="3"/>
  <c r="I225" i="3"/>
  <c r="O848" i="3"/>
  <c r="N739" i="3"/>
  <c r="K556" i="3"/>
  <c r="E137" i="3"/>
  <c r="O738" i="3"/>
  <c r="I493" i="3"/>
  <c r="D209" i="3"/>
  <c r="P201" i="3"/>
  <c r="U486" i="3"/>
  <c r="L190" i="3"/>
  <c r="D667" i="3"/>
  <c r="D330" i="3"/>
  <c r="M843" i="3"/>
  <c r="T631" i="3"/>
  <c r="N455" i="3"/>
  <c r="O289" i="3"/>
  <c r="O36" i="3"/>
  <c r="U407" i="3"/>
  <c r="P123" i="3"/>
  <c r="U902" i="3"/>
  <c r="J922" i="3"/>
  <c r="G453" i="3"/>
  <c r="M636" i="3"/>
  <c r="L388" i="3"/>
  <c r="N619" i="3"/>
  <c r="U747" i="3"/>
  <c r="O222" i="3"/>
  <c r="P762" i="3"/>
  <c r="N166" i="3"/>
  <c r="J464" i="3"/>
  <c r="S895" i="3"/>
  <c r="D901" i="3"/>
  <c r="M777" i="3"/>
  <c r="M556" i="3"/>
  <c r="S890" i="3"/>
  <c r="D517" i="3"/>
  <c r="O380" i="3"/>
  <c r="E274" i="3"/>
  <c r="E851" i="3"/>
  <c r="O845" i="3"/>
  <c r="N327" i="3"/>
  <c r="F339" i="3"/>
  <c r="P78" i="3"/>
  <c r="S705" i="3"/>
  <c r="M363" i="3"/>
  <c r="O631" i="3"/>
  <c r="O640" i="3"/>
  <c r="F96" i="3"/>
  <c r="S749" i="3"/>
  <c r="M533" i="3"/>
  <c r="O296" i="3"/>
  <c r="O825" i="3"/>
  <c r="F625" i="3"/>
  <c r="N329" i="3"/>
  <c r="T26" i="3"/>
  <c r="M695" i="3"/>
  <c r="F243" i="3"/>
  <c r="T519" i="3"/>
  <c r="O265" i="3"/>
  <c r="E718" i="3"/>
  <c r="U144" i="3"/>
  <c r="L851" i="3"/>
  <c r="M688" i="3"/>
  <c r="D514" i="3"/>
  <c r="K381" i="3"/>
  <c r="N834" i="3"/>
  <c r="M407" i="3"/>
  <c r="E148" i="3"/>
  <c r="E25" i="3"/>
  <c r="J800" i="3"/>
  <c r="J831" i="3"/>
  <c r="L432" i="3"/>
  <c r="L320" i="3"/>
  <c r="L185" i="3"/>
  <c r="M920" i="3"/>
  <c r="J827" i="3"/>
  <c r="G726" i="3"/>
  <c r="F90" i="3"/>
  <c r="J587" i="3"/>
  <c r="F487" i="3"/>
  <c r="J673" i="3"/>
  <c r="G820" i="3"/>
  <c r="I536" i="3"/>
  <c r="F836" i="3"/>
  <c r="P846" i="3"/>
  <c r="M840" i="3"/>
  <c r="U13" i="3"/>
  <c r="D556" i="3"/>
  <c r="S906" i="3"/>
  <c r="D432" i="3"/>
  <c r="J803" i="3"/>
  <c r="I606" i="3"/>
  <c r="G296" i="3"/>
  <c r="F825" i="3"/>
  <c r="I421" i="3"/>
  <c r="F114" i="3"/>
  <c r="H856" i="3"/>
  <c r="F399" i="3"/>
  <c r="S584" i="3"/>
  <c r="F317" i="3"/>
  <c r="O636" i="3"/>
  <c r="J298" i="3"/>
  <c r="U895" i="3"/>
  <c r="L752" i="3"/>
  <c r="F250" i="3"/>
  <c r="O60" i="3"/>
  <c r="U453" i="3"/>
  <c r="W453" i="3" s="1"/>
  <c r="T49" i="3"/>
  <c r="L834" i="3"/>
  <c r="T448" i="3"/>
  <c r="D318" i="3"/>
  <c r="T185" i="3"/>
  <c r="E920" i="3"/>
  <c r="T860" i="3"/>
  <c r="T763" i="3"/>
  <c r="T598" i="3"/>
  <c r="U514" i="3"/>
  <c r="I434" i="3"/>
  <c r="G318" i="3"/>
  <c r="F148" i="3"/>
  <c r="D774" i="3"/>
  <c r="M713" i="3"/>
  <c r="P657" i="3"/>
  <c r="F576" i="3"/>
  <c r="J500" i="3"/>
  <c r="O416" i="3"/>
  <c r="O217" i="3"/>
  <c r="D736" i="3"/>
  <c r="E593" i="3"/>
  <c r="U506" i="3"/>
  <c r="T426" i="3"/>
  <c r="D339" i="3"/>
  <c r="D279" i="3"/>
  <c r="F134" i="3"/>
  <c r="D525" i="3"/>
  <c r="I416" i="3"/>
  <c r="U319" i="3"/>
  <c r="I283" i="3"/>
  <c r="F111" i="3"/>
  <c r="P889" i="3"/>
  <c r="P786" i="3"/>
  <c r="J744" i="3"/>
  <c r="J694" i="3"/>
  <c r="J625" i="3"/>
  <c r="G559" i="3"/>
  <c r="H443" i="3"/>
  <c r="E189" i="3"/>
  <c r="M17" i="3"/>
  <c r="E110" i="3"/>
  <c r="H325" i="3"/>
  <c r="L251" i="3"/>
  <c r="H192" i="3"/>
  <c r="H117" i="3"/>
  <c r="I30" i="3"/>
  <c r="K194" i="3"/>
  <c r="F26" i="3"/>
  <c r="H29" i="3"/>
  <c r="P586" i="3"/>
  <c r="G97" i="3"/>
  <c r="G817" i="3"/>
  <c r="O102" i="3"/>
  <c r="I656" i="3"/>
  <c r="H783" i="3"/>
  <c r="D343" i="3"/>
  <c r="S754" i="3"/>
  <c r="S674" i="3"/>
  <c r="M150" i="3"/>
  <c r="T915" i="3"/>
  <c r="F566" i="3"/>
  <c r="O926" i="3"/>
  <c r="L676" i="3"/>
  <c r="J316" i="3"/>
  <c r="S36" i="3"/>
  <c r="K746" i="3"/>
  <c r="D533" i="3"/>
  <c r="E313" i="3"/>
  <c r="O117" i="3"/>
  <c r="O858" i="3"/>
  <c r="H434" i="3"/>
  <c r="L899" i="3"/>
  <c r="N548" i="3"/>
  <c r="F108" i="3"/>
  <c r="D807" i="3"/>
  <c r="G582" i="3"/>
  <c r="G137" i="3"/>
  <c r="K825" i="3"/>
  <c r="L698" i="3"/>
  <c r="O500" i="3"/>
  <c r="F329" i="3"/>
  <c r="T209" i="3"/>
  <c r="G747" i="3"/>
  <c r="I334" i="3"/>
  <c r="T871" i="3"/>
  <c r="D228" i="3"/>
  <c r="S220" i="3"/>
  <c r="S49" i="3"/>
  <c r="E211" i="3"/>
  <c r="M899" i="3"/>
  <c r="F745" i="3"/>
  <c r="F816" i="3"/>
  <c r="D114" i="3"/>
  <c r="G667" i="3"/>
  <c r="O354" i="3"/>
  <c r="T706" i="3"/>
  <c r="E906" i="3"/>
  <c r="O595" i="3"/>
  <c r="D562" i="3"/>
  <c r="O521" i="3"/>
  <c r="U887" i="3"/>
  <c r="E592" i="3"/>
  <c r="J265" i="3"/>
  <c r="N683" i="3"/>
  <c r="I242" i="3"/>
  <c r="I871" i="3"/>
  <c r="T527" i="3"/>
  <c r="J426" i="3"/>
  <c r="E846" i="3"/>
  <c r="S241" i="3"/>
  <c r="E108" i="3"/>
  <c r="I54" i="3"/>
  <c r="I801" i="3"/>
  <c r="L540" i="3"/>
  <c r="K242" i="3"/>
  <c r="E673" i="3"/>
  <c r="S203" i="3"/>
  <c r="P781" i="3"/>
  <c r="U517" i="3"/>
  <c r="O407" i="3"/>
  <c r="J269" i="3"/>
  <c r="O818" i="3"/>
  <c r="I407" i="3"/>
  <c r="U171" i="3"/>
  <c r="U25" i="3"/>
  <c r="I825" i="3"/>
  <c r="F906" i="3"/>
  <c r="H431" i="3"/>
  <c r="H318" i="3"/>
  <c r="H170" i="3"/>
  <c r="E97" i="3"/>
  <c r="U36" i="3"/>
  <c r="E827" i="3"/>
  <c r="J915" i="3"/>
  <c r="I865" i="3"/>
  <c r="M831" i="3"/>
  <c r="H747" i="3"/>
  <c r="U527" i="3"/>
  <c r="T492" i="3"/>
  <c r="G816" i="3"/>
  <c r="F774" i="3"/>
  <c r="I363" i="3"/>
  <c r="S805" i="3"/>
  <c r="J698" i="3"/>
  <c r="L584" i="3"/>
  <c r="G199" i="3"/>
  <c r="N673" i="3"/>
  <c r="D298" i="3"/>
  <c r="H831" i="3"/>
  <c r="U534" i="3"/>
  <c r="T268" i="3"/>
  <c r="K140" i="3"/>
  <c r="E247" i="3"/>
  <c r="L96" i="3"/>
  <c r="D874" i="3"/>
  <c r="N771" i="3"/>
  <c r="J514" i="3"/>
  <c r="P381" i="3"/>
  <c r="P267" i="3"/>
  <c r="U60" i="3"/>
  <c r="I316" i="3"/>
  <c r="G818" i="3"/>
  <c r="T626" i="3"/>
  <c r="M511" i="3"/>
  <c r="I559" i="3"/>
  <c r="T194" i="3"/>
  <c r="N657" i="3"/>
  <c r="K245" i="3"/>
  <c r="E78" i="3"/>
  <c r="D921" i="3"/>
  <c r="D906" i="3"/>
  <c r="K185" i="3"/>
  <c r="M289" i="3"/>
  <c r="L466" i="3"/>
  <c r="N36" i="3"/>
  <c r="M827" i="3"/>
  <c r="N752" i="3"/>
  <c r="U841" i="3"/>
  <c r="I752" i="3"/>
  <c r="M573" i="3"/>
  <c r="I514" i="3"/>
  <c r="F384" i="3"/>
  <c r="M288" i="3"/>
  <c r="G185" i="3"/>
  <c r="G70" i="3"/>
  <c r="F782" i="3"/>
  <c r="T787" i="3"/>
  <c r="U744" i="3"/>
  <c r="L712" i="3"/>
  <c r="I674" i="3"/>
  <c r="T619" i="3"/>
  <c r="J567" i="3"/>
  <c r="N426" i="3"/>
  <c r="T754" i="3"/>
  <c r="P674" i="3"/>
  <c r="J609" i="3"/>
  <c r="U536" i="3"/>
  <c r="O496" i="3"/>
  <c r="L426" i="3"/>
  <c r="T370" i="3"/>
  <c r="H326" i="3"/>
  <c r="P309" i="3"/>
  <c r="L296" i="3"/>
  <c r="T271" i="3"/>
  <c r="L576" i="3"/>
  <c r="T496" i="3"/>
  <c r="M416" i="3"/>
  <c r="M310" i="3"/>
  <c r="S500" i="3"/>
  <c r="E657" i="3"/>
  <c r="I581" i="3"/>
  <c r="K288" i="3"/>
  <c r="M481" i="3"/>
  <c r="M70" i="3"/>
  <c r="G407" i="3"/>
  <c r="G171" i="3"/>
  <c r="J789" i="3"/>
  <c r="F752" i="3"/>
  <c r="U890" i="3"/>
  <c r="T747" i="3"/>
  <c r="I573" i="3"/>
  <c r="L511" i="3"/>
  <c r="D434" i="3"/>
  <c r="F365" i="3"/>
  <c r="M267" i="3"/>
  <c r="P148" i="3"/>
  <c r="H818" i="3"/>
  <c r="T817" i="3"/>
  <c r="L774" i="3"/>
  <c r="M736" i="3"/>
  <c r="D704" i="3"/>
  <c r="T657" i="3"/>
  <c r="J593" i="3"/>
  <c r="N549" i="3"/>
  <c r="K506" i="3"/>
  <c r="F465" i="3"/>
  <c r="N339" i="3"/>
  <c r="U252" i="3"/>
  <c r="L177" i="3"/>
  <c r="P705" i="3"/>
  <c r="H625" i="3"/>
  <c r="I540" i="3"/>
  <c r="M499" i="3"/>
  <c r="U460" i="3"/>
  <c r="H390" i="3"/>
  <c r="P339" i="3"/>
  <c r="I317" i="3"/>
  <c r="L299" i="3"/>
  <c r="E279" i="3"/>
  <c r="P609" i="3"/>
  <c r="D506" i="3"/>
  <c r="I443" i="3"/>
  <c r="U370" i="3"/>
  <c r="N319" i="3"/>
  <c r="F300" i="3"/>
  <c r="N197" i="3"/>
  <c r="L910" i="3"/>
  <c r="L807" i="3"/>
  <c r="U774" i="3"/>
  <c r="H708" i="3"/>
  <c r="P636" i="3"/>
  <c r="M496" i="3"/>
  <c r="H396" i="3"/>
  <c r="J189" i="3"/>
  <c r="G91" i="3"/>
  <c r="U163" i="3"/>
  <c r="T424" i="3"/>
  <c r="L314" i="3"/>
  <c r="N254" i="3"/>
  <c r="T211" i="3"/>
  <c r="G163" i="3"/>
  <c r="U228" i="3"/>
  <c r="M80" i="3"/>
  <c r="H54" i="3"/>
  <c r="L586" i="3"/>
  <c r="J636" i="3"/>
  <c r="P922" i="3"/>
  <c r="K218" i="3"/>
  <c r="E49" i="3"/>
  <c r="J631" i="3"/>
  <c r="J49" i="3"/>
  <c r="P860" i="3"/>
  <c r="M631" i="3"/>
  <c r="G466" i="3"/>
  <c r="K289" i="3"/>
  <c r="M818" i="3"/>
  <c r="D768" i="3"/>
  <c r="U694" i="3"/>
  <c r="T499" i="3"/>
  <c r="G328" i="3"/>
  <c r="L754" i="3"/>
  <c r="U609" i="3"/>
  <c r="J506" i="3"/>
  <c r="L390" i="3"/>
  <c r="M317" i="3"/>
  <c r="H279" i="3"/>
  <c r="T609" i="3"/>
  <c r="N328" i="3"/>
  <c r="U223" i="3"/>
  <c r="T111" i="3"/>
  <c r="T889" i="3"/>
  <c r="I787" i="3"/>
  <c r="T746" i="3"/>
  <c r="L708" i="3"/>
  <c r="T656" i="3"/>
  <c r="K499" i="3"/>
  <c r="P343" i="3"/>
  <c r="K17" i="3"/>
  <c r="J80" i="3"/>
  <c r="T325" i="3"/>
  <c r="P251" i="3"/>
  <c r="P192" i="3"/>
  <c r="L79" i="3"/>
  <c r="K203" i="3"/>
  <c r="P86" i="3"/>
  <c r="M235" i="3"/>
  <c r="F201" i="3"/>
  <c r="G337" i="3"/>
  <c r="U669" i="3"/>
  <c r="D739" i="3"/>
  <c r="O562" i="3"/>
  <c r="I177" i="3"/>
  <c r="E413" i="3"/>
  <c r="T134" i="3"/>
  <c r="J197" i="3"/>
  <c r="T786" i="3"/>
  <c r="K619" i="3"/>
  <c r="T189" i="3"/>
  <c r="T383" i="3"/>
  <c r="L103" i="3"/>
  <c r="J27" i="3"/>
  <c r="L920" i="3"/>
  <c r="I758" i="3"/>
  <c r="F150" i="3"/>
  <c r="P834" i="3"/>
  <c r="J825" i="3"/>
  <c r="M922" i="3"/>
  <c r="J758" i="3"/>
  <c r="T523" i="3"/>
  <c r="P407" i="3"/>
  <c r="L818" i="3"/>
  <c r="H774" i="3"/>
  <c r="T683" i="3"/>
  <c r="K592" i="3"/>
  <c r="F506" i="3"/>
  <c r="F252" i="3"/>
  <c r="L713" i="3"/>
  <c r="U582" i="3"/>
  <c r="L443" i="3"/>
  <c r="E339" i="3"/>
  <c r="T300" i="3"/>
  <c r="U205" i="3"/>
  <c r="D536" i="3"/>
  <c r="E370" i="3"/>
  <c r="J300" i="3"/>
  <c r="H90" i="3"/>
  <c r="M808" i="3"/>
  <c r="T773" i="3"/>
  <c r="J736" i="3"/>
  <c r="N674" i="3"/>
  <c r="F562" i="3"/>
  <c r="P443" i="3"/>
  <c r="J236" i="3"/>
  <c r="E56" i="3"/>
  <c r="I194" i="3"/>
  <c r="E32" i="3"/>
  <c r="L307" i="3"/>
  <c r="H234" i="3"/>
  <c r="G186" i="3"/>
  <c r="F194" i="3"/>
  <c r="U26" i="3"/>
  <c r="U586" i="3"/>
  <c r="U245" i="3"/>
  <c r="O609" i="3"/>
  <c r="L364" i="3"/>
  <c r="T205" i="3"/>
  <c r="N370" i="3"/>
  <c r="M177" i="3"/>
  <c r="L795" i="3"/>
  <c r="T701" i="3"/>
  <c r="G592" i="3"/>
  <c r="G390" i="3"/>
  <c r="F17" i="3"/>
  <c r="L363" i="3"/>
  <c r="D211" i="3"/>
  <c r="U273" i="3"/>
  <c r="T29" i="3"/>
  <c r="M519" i="3"/>
  <c r="P752" i="3"/>
  <c r="I96" i="3"/>
  <c r="J841" i="3"/>
  <c r="G193" i="3"/>
  <c r="I903" i="3"/>
  <c r="J871" i="3"/>
  <c r="U752" i="3"/>
  <c r="I560" i="3"/>
  <c r="F453" i="3"/>
  <c r="M357" i="3"/>
  <c r="M185" i="3"/>
  <c r="P818" i="3"/>
  <c r="T768" i="3"/>
  <c r="T712" i="3"/>
  <c r="H657" i="3"/>
  <c r="F567" i="3"/>
  <c r="F486" i="3"/>
  <c r="O343" i="3"/>
  <c r="K217" i="3"/>
  <c r="D713" i="3"/>
  <c r="H426" i="3"/>
  <c r="M364" i="3"/>
  <c r="L309" i="3"/>
  <c r="U295" i="3"/>
  <c r="G205" i="3"/>
  <c r="H576" i="3"/>
  <c r="T458" i="3"/>
  <c r="I343" i="3"/>
  <c r="E223" i="3"/>
  <c r="S134" i="3"/>
  <c r="T67" i="3"/>
  <c r="T821" i="3"/>
  <c r="M787" i="3"/>
  <c r="L767" i="3"/>
  <c r="I657" i="3"/>
  <c r="M609" i="3"/>
  <c r="M559" i="3"/>
  <c r="P484" i="3"/>
  <c r="G364" i="3"/>
  <c r="P189" i="3"/>
  <c r="K56" i="3"/>
  <c r="E203" i="3"/>
  <c r="T363" i="3"/>
  <c r="T286" i="3"/>
  <c r="J241" i="3"/>
  <c r="P199" i="3"/>
  <c r="G121" i="3"/>
  <c r="H32" i="3"/>
  <c r="F212" i="3"/>
  <c r="P64" i="3"/>
  <c r="T586" i="3"/>
  <c r="G834" i="3"/>
  <c r="U639" i="3"/>
  <c r="N97" i="3"/>
  <c r="L492" i="3"/>
  <c r="H130" i="3"/>
  <c r="D779" i="3"/>
  <c r="E625" i="3"/>
  <c r="J460" i="3"/>
  <c r="T625" i="3"/>
  <c r="P390" i="3"/>
  <c r="P271" i="3"/>
  <c r="N343" i="3"/>
  <c r="P111" i="3"/>
  <c r="T778" i="3"/>
  <c r="U683" i="3"/>
  <c r="K540" i="3"/>
  <c r="J32" i="3"/>
  <c r="L186" i="3"/>
  <c r="N64" i="3"/>
  <c r="N289" i="3"/>
  <c r="N790" i="3"/>
  <c r="K667" i="3"/>
  <c r="H313" i="3"/>
  <c r="U383" i="3"/>
  <c r="E307" i="3"/>
  <c r="T269" i="3"/>
  <c r="S598" i="3"/>
  <c r="G174" i="3"/>
  <c r="U459" i="3"/>
  <c r="E314" i="3"/>
  <c r="S695" i="3"/>
  <c r="M604" i="3"/>
  <c r="O841" i="3"/>
  <c r="H91" i="3"/>
  <c r="K504" i="3"/>
  <c r="K380" i="3"/>
  <c r="M210" i="3"/>
  <c r="F15" i="11"/>
  <c r="E778" i="3"/>
  <c r="M786" i="3"/>
  <c r="U829" i="3"/>
  <c r="K708" i="3"/>
  <c r="G181" i="3"/>
  <c r="M626" i="3"/>
  <c r="S820" i="3"/>
  <c r="L785" i="3"/>
  <c r="K63" i="3"/>
  <c r="E418" i="3"/>
  <c r="P250" i="3"/>
  <c r="L499" i="3"/>
  <c r="E527" i="3"/>
  <c r="O67" i="3"/>
  <c r="I773" i="3"/>
  <c r="K660" i="3"/>
  <c r="G275" i="3"/>
  <c r="K701" i="3"/>
  <c r="S801" i="3"/>
  <c r="N509" i="3"/>
  <c r="G639" i="3"/>
  <c r="H460" i="3"/>
  <c r="L455" i="3"/>
  <c r="P820" i="3"/>
  <c r="J380" i="3"/>
  <c r="H210" i="3"/>
  <c r="F726" i="3"/>
  <c r="N620" i="3"/>
  <c r="P845" i="3"/>
  <c r="D844" i="3"/>
  <c r="G840" i="3"/>
  <c r="J78" i="3"/>
  <c r="D706" i="3"/>
  <c r="S499" i="3"/>
  <c r="I286" i="3"/>
  <c r="M548" i="3"/>
  <c r="I78" i="3"/>
  <c r="D803" i="3"/>
  <c r="N664" i="3"/>
  <c r="S329" i="3"/>
  <c r="L880" i="3"/>
  <c r="I626" i="3"/>
  <c r="J329" i="3"/>
  <c r="G26" i="3"/>
  <c r="K560" i="3"/>
  <c r="N682" i="3"/>
  <c r="J358" i="3"/>
  <c r="N52" i="3"/>
  <c r="E571" i="3"/>
  <c r="O121" i="3"/>
  <c r="M915" i="3"/>
  <c r="U758" i="3"/>
  <c r="M534" i="3"/>
  <c r="K399" i="3"/>
  <c r="Q811" i="3"/>
  <c r="U70" i="3"/>
  <c r="H834" i="3"/>
  <c r="J86" i="3"/>
  <c r="L517" i="3"/>
  <c r="K739" i="3"/>
  <c r="P175" i="3"/>
  <c r="P354" i="3"/>
  <c r="I500" i="3"/>
  <c r="K918" i="3"/>
  <c r="S874" i="3"/>
  <c r="O302" i="3"/>
  <c r="M234" i="3"/>
  <c r="G354" i="3"/>
  <c r="S744" i="3"/>
  <c r="S357" i="3"/>
  <c r="M52" i="3"/>
  <c r="S365" i="3"/>
  <c r="I234" i="3"/>
  <c r="I150" i="3"/>
  <c r="I666" i="3"/>
  <c r="N846" i="3"/>
  <c r="F534" i="3"/>
  <c r="I904" i="3"/>
  <c r="H320" i="3"/>
  <c r="O514" i="3"/>
  <c r="G889" i="3"/>
  <c r="S698" i="3"/>
  <c r="U374" i="3"/>
  <c r="L137" i="3"/>
  <c r="O746" i="3"/>
  <c r="J493" i="3"/>
  <c r="D305" i="3"/>
  <c r="F923" i="3"/>
  <c r="G511" i="3"/>
  <c r="J798" i="3"/>
  <c r="N446" i="3"/>
  <c r="P190" i="3"/>
  <c r="F683" i="3"/>
  <c r="P461" i="3"/>
  <c r="S245" i="3"/>
  <c r="I915" i="3"/>
  <c r="P831" i="3"/>
  <c r="J481" i="3"/>
  <c r="J321" i="3"/>
  <c r="F175" i="3"/>
  <c r="O782" i="3"/>
  <c r="L105" i="3"/>
  <c r="D902" i="3"/>
  <c r="J771" i="3"/>
  <c r="L384" i="3"/>
  <c r="L268" i="3"/>
  <c r="L140" i="3"/>
  <c r="U903" i="3"/>
  <c r="W903" i="3" s="1"/>
  <c r="D789" i="3"/>
  <c r="E318" i="3"/>
  <c r="G800" i="3"/>
  <c r="N695" i="3"/>
  <c r="G727" i="3"/>
  <c r="G228" i="3"/>
  <c r="U466" i="3"/>
  <c r="L504" i="3"/>
  <c r="O736" i="3"/>
  <c r="M250" i="3"/>
  <c r="G787" i="3"/>
  <c r="G374" i="3"/>
  <c r="I80" i="3"/>
  <c r="D702" i="3"/>
  <c r="T762" i="3"/>
  <c r="J67" i="3"/>
  <c r="N745" i="3"/>
  <c r="N531" i="3"/>
  <c r="D746" i="3"/>
  <c r="T521" i="3"/>
  <c r="U306" i="3"/>
  <c r="K720" i="3"/>
  <c r="D176" i="3"/>
  <c r="E486" i="3"/>
  <c r="G251" i="3"/>
  <c r="F704" i="3"/>
  <c r="F475" i="3"/>
  <c r="E843" i="3"/>
  <c r="E639" i="3"/>
  <c r="O492" i="3"/>
  <c r="N201" i="3"/>
  <c r="E811" i="3"/>
  <c r="E337" i="3"/>
  <c r="U105" i="3"/>
  <c r="T912" i="3"/>
  <c r="D800" i="3"/>
  <c r="F560" i="3"/>
  <c r="T399" i="3"/>
  <c r="D267" i="3"/>
  <c r="T140" i="3"/>
  <c r="U77" i="3"/>
  <c r="J902" i="3"/>
  <c r="I789" i="3"/>
  <c r="O923" i="3"/>
  <c r="M906" i="3"/>
  <c r="N843" i="3"/>
  <c r="N726" i="3"/>
  <c r="N563" i="3"/>
  <c r="P492" i="3"/>
  <c r="T385" i="3"/>
  <c r="F247" i="3"/>
  <c r="P97" i="3"/>
  <c r="P817" i="3"/>
  <c r="D749" i="3"/>
  <c r="H704" i="3"/>
  <c r="M625" i="3"/>
  <c r="T540" i="3"/>
  <c r="J484" i="3"/>
  <c r="N309" i="3"/>
  <c r="P177" i="3"/>
  <c r="T674" i="3"/>
  <c r="M562" i="3"/>
  <c r="U484" i="3"/>
  <c r="T326" i="3"/>
  <c r="D299" i="3"/>
  <c r="I271" i="3"/>
  <c r="M91" i="3"/>
  <c r="H478" i="3"/>
  <c r="I370" i="3"/>
  <c r="M305" i="3"/>
  <c r="P115" i="3"/>
  <c r="Q817" i="3"/>
  <c r="P773" i="3"/>
  <c r="T718" i="3"/>
  <c r="T667" i="3"/>
  <c r="P593" i="3"/>
  <c r="F515" i="3"/>
  <c r="G339" i="3"/>
  <c r="K91" i="3"/>
  <c r="M212" i="3"/>
  <c r="H298" i="3"/>
  <c r="T221" i="3"/>
  <c r="H103" i="3"/>
  <c r="I273" i="3"/>
  <c r="F186" i="3"/>
  <c r="E26" i="3"/>
  <c r="O52" i="3"/>
  <c r="G535" i="3"/>
  <c r="S781" i="3"/>
  <c r="L40" i="3"/>
  <c r="D595" i="3"/>
  <c r="S465" i="3"/>
  <c r="L918" i="3"/>
  <c r="S409" i="3"/>
  <c r="F274" i="3"/>
  <c r="K865" i="3"/>
  <c r="M63" i="3"/>
  <c r="T845" i="3"/>
  <c r="H455" i="3"/>
  <c r="H846" i="3"/>
  <c r="E28" i="3"/>
  <c r="N268" i="3"/>
  <c r="N13" i="3"/>
  <c r="N654" i="3"/>
  <c r="D468" i="3"/>
  <c r="T313" i="3"/>
  <c r="G68" i="3"/>
  <c r="E781" i="3"/>
  <c r="K841" i="3"/>
  <c r="E514" i="3"/>
  <c r="U67" i="3"/>
  <c r="T803" i="3"/>
  <c r="T714" i="3"/>
  <c r="G531" i="3"/>
  <c r="K313" i="3"/>
  <c r="G54" i="3"/>
  <c r="O767" i="3"/>
  <c r="G694" i="3"/>
  <c r="L493" i="3"/>
  <c r="D306" i="3"/>
  <c r="T114" i="3"/>
  <c r="H639" i="3"/>
  <c r="I805" i="3"/>
  <c r="P346" i="3"/>
  <c r="T166" i="3"/>
  <c r="S846" i="3"/>
  <c r="K738" i="3"/>
  <c r="K752" i="3"/>
  <c r="I640" i="3"/>
  <c r="J664" i="3"/>
  <c r="J521" i="3"/>
  <c r="K890" i="3"/>
  <c r="E329" i="3"/>
  <c r="I860" i="3"/>
  <c r="U518" i="3"/>
  <c r="E676" i="3"/>
  <c r="T567" i="3"/>
  <c r="K727" i="3"/>
  <c r="N286" i="3"/>
  <c r="D493" i="3"/>
  <c r="F517" i="3"/>
  <c r="P549" i="3"/>
  <c r="H190" i="3"/>
  <c r="P604" i="3"/>
  <c r="I856" i="3"/>
  <c r="D669" i="3"/>
  <c r="S299" i="3"/>
  <c r="H63" i="3"/>
  <c r="U250" i="3"/>
  <c r="I595" i="3"/>
  <c r="U807" i="3"/>
  <c r="N767" i="3"/>
  <c r="H278" i="3"/>
  <c r="K486" i="3"/>
  <c r="T190" i="3"/>
  <c r="M571" i="3"/>
  <c r="L731" i="3"/>
  <c r="P890" i="3"/>
  <c r="M504" i="3"/>
  <c r="J384" i="3"/>
  <c r="N222" i="3"/>
  <c r="I811" i="3"/>
  <c r="I365" i="3"/>
  <c r="D912" i="3"/>
  <c r="F800" i="3"/>
  <c r="H399" i="3"/>
  <c r="H267" i="3"/>
  <c r="H140" i="3"/>
  <c r="J77" i="3"/>
  <c r="J851" i="3"/>
  <c r="T901" i="3"/>
  <c r="I851" i="3"/>
  <c r="U573" i="3"/>
  <c r="P523" i="3"/>
  <c r="O483" i="3"/>
  <c r="D840" i="3"/>
  <c r="S80" i="3"/>
  <c r="J768" i="3"/>
  <c r="E500" i="3"/>
  <c r="S407" i="3"/>
  <c r="D484" i="3"/>
  <c r="D181" i="3"/>
  <c r="N637" i="3"/>
  <c r="L906" i="3"/>
  <c r="D781" i="3"/>
  <c r="T498" i="3"/>
  <c r="F368" i="3"/>
  <c r="T247" i="3"/>
  <c r="N902" i="3"/>
  <c r="I193" i="3"/>
  <c r="P49" i="3"/>
  <c r="D834" i="3"/>
  <c r="U771" i="3"/>
  <c r="N890" i="3"/>
  <c r="D466" i="3"/>
  <c r="P357" i="3"/>
  <c r="P218" i="3"/>
  <c r="E107" i="3"/>
  <c r="O922" i="3"/>
  <c r="J13" i="3"/>
  <c r="U702" i="3"/>
  <c r="U556" i="3"/>
  <c r="P470" i="3"/>
  <c r="P312" i="3"/>
  <c r="J446" i="3"/>
  <c r="P519" i="3"/>
  <c r="D68" i="3"/>
  <c r="T461" i="3"/>
  <c r="T720" i="3"/>
  <c r="J385" i="3"/>
  <c r="N123" i="3"/>
  <c r="E105" i="3"/>
  <c r="F130" i="3"/>
  <c r="J920" i="3"/>
  <c r="E789" i="3"/>
  <c r="P888" i="3"/>
  <c r="H840" i="3"/>
  <c r="P702" i="3"/>
  <c r="U498" i="3"/>
  <c r="P365" i="3"/>
  <c r="M140" i="3"/>
  <c r="O25" i="3"/>
  <c r="H782" i="3"/>
  <c r="P774" i="3"/>
  <c r="T739" i="3"/>
  <c r="M705" i="3"/>
  <c r="E660" i="3"/>
  <c r="F604" i="3"/>
  <c r="J562" i="3"/>
  <c r="J515" i="3"/>
  <c r="N470" i="3"/>
  <c r="N390" i="3"/>
  <c r="S217" i="3"/>
  <c r="D744" i="3"/>
  <c r="P660" i="3"/>
  <c r="I582" i="3"/>
  <c r="M531" i="3"/>
  <c r="H413" i="3"/>
  <c r="P364" i="3"/>
  <c r="I326" i="3"/>
  <c r="L303" i="3"/>
  <c r="E295" i="3"/>
  <c r="U271" i="3"/>
  <c r="K134" i="3"/>
  <c r="P559" i="3"/>
  <c r="T478" i="3"/>
  <c r="I396" i="3"/>
  <c r="H223" i="3"/>
  <c r="K767" i="3"/>
  <c r="D598" i="3"/>
  <c r="G235" i="3"/>
  <c r="S492" i="3"/>
  <c r="F222" i="3"/>
  <c r="U384" i="3"/>
  <c r="I902" i="3"/>
  <c r="G365" i="3"/>
  <c r="U107" i="3"/>
  <c r="J903" i="3"/>
  <c r="U789" i="3"/>
  <c r="L888" i="3"/>
  <c r="N835" i="3"/>
  <c r="J563" i="3"/>
  <c r="M498" i="3"/>
  <c r="I418" i="3"/>
  <c r="K337" i="3"/>
  <c r="G96" i="3"/>
  <c r="I818" i="3"/>
  <c r="P808" i="3"/>
  <c r="M754" i="3"/>
  <c r="L732" i="3"/>
  <c r="E694" i="3"/>
  <c r="P637" i="3"/>
  <c r="N584" i="3"/>
  <c r="K496" i="3"/>
  <c r="O319" i="3"/>
  <c r="P754" i="3"/>
  <c r="L694" i="3"/>
  <c r="I593" i="3"/>
  <c r="J536" i="3"/>
  <c r="J496" i="3"/>
  <c r="P426" i="3"/>
  <c r="I390" i="3"/>
  <c r="U339" i="3"/>
  <c r="E309" i="3"/>
  <c r="M299" i="3"/>
  <c r="S177" i="3"/>
  <c r="P592" i="3"/>
  <c r="D496" i="3"/>
  <c r="U343" i="3"/>
  <c r="W343" i="3" s="1"/>
  <c r="U310" i="3"/>
  <c r="U283" i="3"/>
  <c r="T197" i="3"/>
  <c r="T101" i="3"/>
  <c r="T829" i="3"/>
  <c r="I798" i="3"/>
  <c r="L773" i="3"/>
  <c r="Q704" i="3"/>
  <c r="L667" i="3"/>
  <c r="P619" i="3"/>
  <c r="F540" i="3"/>
  <c r="O339" i="3"/>
  <c r="O189" i="3"/>
  <c r="U121" i="3"/>
  <c r="P409" i="3"/>
  <c r="P298" i="3"/>
  <c r="H251" i="3"/>
  <c r="L199" i="3"/>
  <c r="L117" i="3"/>
  <c r="E30" i="3"/>
  <c r="K212" i="3"/>
  <c r="M32" i="3"/>
  <c r="L29" i="3"/>
  <c r="E235" i="3"/>
  <c r="K316" i="3"/>
  <c r="P669" i="3"/>
  <c r="N49" i="3"/>
  <c r="T902" i="3"/>
  <c r="U831" i="3"/>
  <c r="T568" i="3"/>
  <c r="G431" i="3"/>
  <c r="F171" i="3"/>
  <c r="T782" i="3"/>
  <c r="H749" i="3"/>
  <c r="T562" i="3"/>
  <c r="T484" i="3"/>
  <c r="E252" i="3"/>
  <c r="L736" i="3"/>
  <c r="J592" i="3"/>
  <c r="M468" i="3"/>
  <c r="H364" i="3"/>
  <c r="I309" i="3"/>
  <c r="N271" i="3"/>
  <c r="D559" i="3"/>
  <c r="U416" i="3"/>
  <c r="I305" i="3"/>
  <c r="S205" i="3"/>
  <c r="T115" i="3"/>
  <c r="H821" i="3"/>
  <c r="M779" i="3"/>
  <c r="U739" i="3"/>
  <c r="N694" i="3"/>
  <c r="D584" i="3"/>
  <c r="D236" i="3"/>
  <c r="U91" i="3"/>
  <c r="M203" i="3"/>
  <c r="F32" i="3"/>
  <c r="T307" i="3"/>
  <c r="J228" i="3"/>
  <c r="P183" i="3"/>
  <c r="M30" i="3"/>
  <c r="P110" i="3"/>
  <c r="M245" i="3"/>
  <c r="N535" i="3"/>
  <c r="M776" i="3"/>
  <c r="M514" i="3"/>
  <c r="H97" i="3"/>
  <c r="J499" i="3"/>
  <c r="D705" i="3"/>
  <c r="H339" i="3"/>
  <c r="U443" i="3"/>
  <c r="N111" i="3"/>
  <c r="J754" i="3"/>
  <c r="F531" i="3"/>
  <c r="T298" i="3"/>
  <c r="U241" i="3"/>
  <c r="G329" i="3"/>
  <c r="H811" i="3"/>
  <c r="I77" i="3"/>
  <c r="O771" i="3"/>
  <c r="I720" i="3"/>
  <c r="H511" i="3"/>
  <c r="K148" i="3"/>
  <c r="I744" i="3"/>
  <c r="P673" i="3"/>
  <c r="K576" i="3"/>
  <c r="O443" i="3"/>
  <c r="E217" i="3"/>
  <c r="H694" i="3"/>
  <c r="M515" i="3"/>
  <c r="T416" i="3"/>
  <c r="P326" i="3"/>
  <c r="M295" i="3"/>
  <c r="J134" i="3"/>
  <c r="H506" i="3"/>
  <c r="M328" i="3"/>
  <c r="J296" i="3"/>
  <c r="P197" i="3"/>
  <c r="T910" i="3"/>
  <c r="U798" i="3"/>
  <c r="T767" i="3"/>
  <c r="I712" i="3"/>
  <c r="P667" i="3"/>
  <c r="G413" i="3"/>
  <c r="N189" i="3"/>
  <c r="O56" i="3"/>
  <c r="M186" i="3"/>
  <c r="L424" i="3"/>
  <c r="P275" i="3"/>
  <c r="L221" i="3"/>
  <c r="L163" i="3"/>
  <c r="U30" i="3"/>
  <c r="F163" i="3"/>
  <c r="L76" i="3"/>
  <c r="G27" i="3"/>
  <c r="O540" i="3"/>
  <c r="U540" i="3"/>
  <c r="T319" i="3"/>
  <c r="H559" i="3"/>
  <c r="I310" i="3"/>
  <c r="L115" i="3"/>
  <c r="I774" i="3"/>
  <c r="P562" i="3"/>
  <c r="F236" i="3"/>
  <c r="I186" i="3"/>
  <c r="P307" i="3"/>
  <c r="L194" i="3"/>
  <c r="F203" i="3"/>
  <c r="D586" i="3"/>
  <c r="N712" i="3"/>
  <c r="E563" i="3"/>
  <c r="P811" i="3"/>
  <c r="M912" i="3"/>
  <c r="F498" i="3"/>
  <c r="F107" i="3"/>
  <c r="E844" i="3"/>
  <c r="M851" i="3"/>
  <c r="T702" i="3"/>
  <c r="L523" i="3"/>
  <c r="K432" i="3"/>
  <c r="D782" i="3"/>
  <c r="E754" i="3"/>
  <c r="P704" i="3"/>
  <c r="D637" i="3"/>
  <c r="F533" i="3"/>
  <c r="J470" i="3"/>
  <c r="N317" i="3"/>
  <c r="F177" i="3"/>
  <c r="D694" i="3"/>
  <c r="U576" i="3"/>
  <c r="W576" i="3" s="1"/>
  <c r="U496" i="3"/>
  <c r="L416" i="3"/>
  <c r="I339" i="3"/>
  <c r="H303" i="3"/>
  <c r="M279" i="3"/>
  <c r="N134" i="3"/>
  <c r="L536" i="3"/>
  <c r="E416" i="3"/>
  <c r="M217" i="3"/>
  <c r="O111" i="3"/>
  <c r="H48" i="3"/>
  <c r="T816" i="3"/>
  <c r="U779" i="3"/>
  <c r="N713" i="3"/>
  <c r="T682" i="3"/>
  <c r="J648" i="3"/>
  <c r="F593" i="3"/>
  <c r="G536" i="3"/>
  <c r="P468" i="3"/>
  <c r="H328" i="3"/>
  <c r="E17" i="3"/>
  <c r="M194" i="3"/>
  <c r="P80" i="3"/>
  <c r="L330" i="3"/>
  <c r="L275" i="3"/>
  <c r="N228" i="3"/>
  <c r="L192" i="3"/>
  <c r="L110" i="3"/>
  <c r="P186" i="3"/>
  <c r="N26" i="3"/>
  <c r="L27" i="3"/>
  <c r="I235" i="3"/>
  <c r="N418" i="3"/>
  <c r="I879" i="3"/>
  <c r="J865" i="3"/>
  <c r="T434" i="3"/>
  <c r="G49" i="3"/>
  <c r="U713" i="3"/>
  <c r="T582" i="3"/>
  <c r="N326" i="3"/>
  <c r="I562" i="3"/>
  <c r="L328" i="3"/>
  <c r="H592" i="3"/>
  <c r="M300" i="3"/>
  <c r="T48" i="3"/>
  <c r="M768" i="3"/>
  <c r="J660" i="3"/>
  <c r="M478" i="3"/>
  <c r="G56" i="3"/>
  <c r="L325" i="3"/>
  <c r="P117" i="3"/>
  <c r="D76" i="3"/>
  <c r="S422" i="3"/>
  <c r="K309" i="3"/>
  <c r="P130" i="3"/>
  <c r="F798" i="3"/>
  <c r="G789" i="3"/>
  <c r="T790" i="3"/>
  <c r="P174" i="3"/>
  <c r="I745" i="3"/>
  <c r="J211" i="3"/>
  <c r="O48" i="3"/>
  <c r="N381" i="3"/>
  <c r="I431" i="3"/>
  <c r="H27" i="3"/>
  <c r="S166" i="3"/>
  <c r="P835" i="3"/>
  <c r="F426" i="3"/>
  <c r="T297" i="3"/>
  <c r="U174" i="3"/>
  <c r="G278" i="3"/>
  <c r="U225" i="3"/>
  <c r="P222" i="3"/>
  <c r="N198" i="3"/>
  <c r="U860" i="3"/>
  <c r="T639" i="3"/>
  <c r="J409" i="3"/>
  <c r="I786" i="3"/>
  <c r="H926" i="3"/>
  <c r="K48" i="3"/>
  <c r="S363" i="3"/>
  <c r="W363" i="3" s="1"/>
  <c r="E752" i="3"/>
  <c r="E509" i="3"/>
  <c r="S13" i="3"/>
  <c r="F760" i="3"/>
  <c r="M606" i="3"/>
  <c r="K144" i="3"/>
  <c r="S571" i="3"/>
  <c r="T312" i="3"/>
  <c r="J598" i="3"/>
  <c r="J459" i="3"/>
  <c r="K856" i="3"/>
  <c r="K779" i="3"/>
  <c r="G782" i="3"/>
  <c r="H384" i="3"/>
  <c r="F737" i="3"/>
  <c r="J518" i="3"/>
  <c r="G236" i="3"/>
  <c r="O915" i="3"/>
  <c r="M836" i="3"/>
  <c r="P327" i="3"/>
  <c r="M805" i="3"/>
  <c r="D48" i="3"/>
  <c r="K705" i="3"/>
  <c r="N458" i="3"/>
  <c r="E275" i="3"/>
  <c r="K631" i="3"/>
  <c r="G527" i="3"/>
  <c r="E67" i="3"/>
  <c r="M773" i="3"/>
  <c r="Q664" i="3"/>
  <c r="M324" i="3"/>
  <c r="K834" i="3"/>
  <c r="S625" i="3"/>
  <c r="L329" i="3"/>
  <c r="P517" i="3"/>
  <c r="H619" i="3"/>
  <c r="F309" i="3"/>
  <c r="D718" i="3"/>
  <c r="I895" i="3"/>
  <c r="H752" i="3"/>
  <c r="I517" i="3"/>
  <c r="O193" i="3"/>
  <c r="L776" i="3"/>
  <c r="I247" i="3"/>
  <c r="M49" i="3"/>
  <c r="H825" i="3"/>
  <c r="F573" i="3"/>
  <c r="M111" i="3"/>
  <c r="D904" i="3"/>
  <c r="S170" i="3"/>
  <c r="U288" i="3"/>
  <c r="N193" i="3"/>
  <c r="G879" i="3"/>
  <c r="M860" i="3"/>
  <c r="E829" i="3"/>
  <c r="H380" i="3"/>
  <c r="D210" i="3"/>
  <c r="F808" i="3"/>
  <c r="D108" i="3"/>
  <c r="P695" i="3"/>
  <c r="F318" i="3"/>
  <c r="U136" i="3"/>
  <c r="F63" i="3"/>
  <c r="M566" i="3"/>
  <c r="S844" i="3"/>
  <c r="I880" i="3"/>
  <c r="S533" i="3"/>
  <c r="M275" i="3"/>
  <c r="I858" i="3"/>
  <c r="K225" i="3"/>
  <c r="P509" i="3"/>
  <c r="P828" i="3"/>
  <c r="T664" i="3"/>
  <c r="G326" i="3"/>
  <c r="E738" i="3"/>
  <c r="J209" i="3"/>
  <c r="E890" i="3"/>
  <c r="N492" i="3"/>
  <c r="N667" i="3"/>
  <c r="P401" i="3"/>
  <c r="H181" i="3"/>
  <c r="E667" i="3"/>
  <c r="F424" i="3"/>
  <c r="S693" i="3"/>
  <c r="H906" i="3"/>
  <c r="U785" i="3"/>
  <c r="U563" i="3"/>
  <c r="J320" i="3"/>
  <c r="J150" i="3"/>
  <c r="D776" i="3"/>
  <c r="U289" i="3"/>
  <c r="L771" i="3"/>
  <c r="L381" i="3"/>
  <c r="L247" i="3"/>
  <c r="J130" i="3"/>
  <c r="E879" i="3"/>
  <c r="T789" i="3"/>
  <c r="G923" i="3"/>
  <c r="S252" i="3"/>
  <c r="F598" i="3"/>
  <c r="U434" i="3"/>
  <c r="P150" i="3"/>
  <c r="K418" i="3"/>
  <c r="T676" i="3"/>
  <c r="S115" i="3"/>
  <c r="J706" i="3"/>
  <c r="F363" i="3"/>
  <c r="K669" i="3"/>
  <c r="F581" i="3"/>
  <c r="P36" i="3"/>
  <c r="J739" i="3"/>
  <c r="N363" i="3"/>
  <c r="J137" i="3"/>
  <c r="G746" i="3"/>
  <c r="H500" i="3"/>
  <c r="G306" i="3"/>
  <c r="G586" i="3"/>
  <c r="M598" i="3"/>
  <c r="F140" i="3"/>
  <c r="L484" i="3"/>
  <c r="O701" i="3"/>
  <c r="I465" i="3"/>
  <c r="D245" i="3"/>
  <c r="E835" i="3"/>
  <c r="E581" i="3"/>
  <c r="T481" i="3"/>
  <c r="K334" i="3"/>
  <c r="J776" i="3"/>
  <c r="I289" i="3"/>
  <c r="T105" i="3"/>
  <c r="M902" i="3"/>
  <c r="F527" i="3"/>
  <c r="T381" i="3"/>
  <c r="T267" i="3"/>
  <c r="I60" i="3"/>
  <c r="N879" i="3"/>
  <c r="K776" i="3"/>
  <c r="N865" i="3"/>
  <c r="L901" i="3"/>
  <c r="L840" i="3"/>
  <c r="M720" i="3"/>
  <c r="M560" i="3"/>
  <c r="P481" i="3"/>
  <c r="P384" i="3"/>
  <c r="P220" i="3"/>
  <c r="P60" i="3"/>
  <c r="T808" i="3"/>
  <c r="M744" i="3"/>
  <c r="P683" i="3"/>
  <c r="O619" i="3"/>
  <c r="K536" i="3"/>
  <c r="T468" i="3"/>
  <c r="G305" i="3"/>
  <c r="H660" i="3"/>
  <c r="O559" i="3"/>
  <c r="T390" i="3"/>
  <c r="T299" i="3"/>
  <c r="O252" i="3"/>
  <c r="H609" i="3"/>
  <c r="D465" i="3"/>
  <c r="M343" i="3"/>
  <c r="J305" i="3"/>
  <c r="N223" i="3"/>
  <c r="P90" i="3"/>
  <c r="P816" i="3"/>
  <c r="Q768" i="3"/>
  <c r="Q712" i="3"/>
  <c r="M592" i="3"/>
  <c r="K484" i="3"/>
  <c r="H236" i="3"/>
  <c r="L91" i="3"/>
  <c r="E194" i="3"/>
  <c r="U32" i="3"/>
  <c r="W32" i="3" s="1"/>
  <c r="H286" i="3"/>
  <c r="H211" i="3"/>
  <c r="H183" i="3"/>
  <c r="I79" i="3"/>
  <c r="I254" i="3"/>
  <c r="K110" i="3"/>
  <c r="P76" i="3"/>
  <c r="K586" i="3"/>
  <c r="F299" i="3"/>
  <c r="O840" i="3"/>
  <c r="S504" i="3"/>
  <c r="L871" i="3"/>
  <c r="L368" i="3"/>
  <c r="E475" i="3"/>
  <c r="L166" i="3"/>
  <c r="O763" i="3"/>
  <c r="T726" i="3"/>
  <c r="U795" i="3"/>
  <c r="T836" i="3"/>
  <c r="G418" i="3"/>
  <c r="K820" i="3"/>
  <c r="S28" i="3"/>
  <c r="S817" i="3"/>
  <c r="I458" i="3"/>
  <c r="O275" i="3"/>
  <c r="M727" i="3"/>
  <c r="H727" i="3"/>
  <c r="O262" i="3"/>
  <c r="K13" i="3"/>
  <c r="O773" i="3"/>
  <c r="S660" i="3"/>
  <c r="E478" i="3"/>
  <c r="P296" i="3"/>
  <c r="L107" i="3"/>
  <c r="E746" i="3"/>
  <c r="J421" i="3"/>
  <c r="O30" i="3"/>
  <c r="P856" i="3"/>
  <c r="M546" i="3"/>
  <c r="S565" i="3"/>
  <c r="P368" i="3"/>
  <c r="H464" i="3"/>
  <c r="I676" i="3"/>
  <c r="K521" i="3"/>
  <c r="H563" i="3"/>
  <c r="H316" i="3"/>
  <c r="D296" i="3"/>
  <c r="N493" i="3"/>
  <c r="H758" i="3"/>
  <c r="O150" i="3"/>
  <c r="K28" i="3"/>
  <c r="T374" i="3"/>
  <c r="J848" i="3"/>
  <c r="N209" i="3"/>
  <c r="T278" i="3"/>
  <c r="N501" i="3"/>
  <c r="U76" i="3"/>
  <c r="W76" i="3" s="1"/>
  <c r="I525" i="3"/>
  <c r="O245" i="3"/>
  <c r="I923" i="3"/>
  <c r="I843" i="3"/>
  <c r="H573" i="3"/>
  <c r="K790" i="3"/>
  <c r="O654" i="3"/>
  <c r="F713" i="3"/>
  <c r="L470" i="3"/>
  <c r="T176" i="3"/>
  <c r="N732" i="3"/>
  <c r="D515" i="3"/>
  <c r="N245" i="3"/>
  <c r="U843" i="3"/>
  <c r="I639" i="3"/>
  <c r="F483" i="3"/>
  <c r="F321" i="3"/>
  <c r="U96" i="3"/>
  <c r="O776" i="3"/>
  <c r="J669" i="3"/>
  <c r="H357" i="3"/>
  <c r="H243" i="3"/>
  <c r="E130" i="3"/>
  <c r="M60" i="3"/>
  <c r="M789" i="3"/>
  <c r="K726" i="3"/>
  <c r="T888" i="3"/>
  <c r="M781" i="3"/>
  <c r="L568" i="3"/>
  <c r="J517" i="3"/>
  <c r="T455" i="3"/>
  <c r="E101" i="3"/>
  <c r="O431" i="3"/>
  <c r="S626" i="3"/>
  <c r="S140" i="3"/>
  <c r="D383" i="3"/>
  <c r="E76" i="3"/>
  <c r="J475" i="3"/>
  <c r="S27" i="3"/>
  <c r="W27" i="3" s="1"/>
  <c r="D890" i="3"/>
  <c r="I688" i="3"/>
  <c r="N483" i="3"/>
  <c r="N346" i="3"/>
  <c r="J193" i="3"/>
  <c r="N811" i="3"/>
  <c r="L123" i="3"/>
  <c r="L25" i="3"/>
  <c r="U825" i="3"/>
  <c r="F831" i="3"/>
  <c r="L448" i="3"/>
  <c r="P318" i="3"/>
  <c r="P185" i="3"/>
  <c r="M97" i="3"/>
  <c r="E455" i="3"/>
  <c r="U566" i="3"/>
  <c r="W566" i="3" s="1"/>
  <c r="U698" i="3"/>
  <c r="T324" i="3"/>
  <c r="H305" i="3"/>
  <c r="S732" i="3"/>
  <c r="E732" i="3"/>
  <c r="G805" i="3"/>
  <c r="O606" i="3"/>
  <c r="H197" i="3"/>
  <c r="U581" i="3"/>
  <c r="T337" i="3"/>
  <c r="E481" i="3"/>
  <c r="T96" i="3"/>
  <c r="M107" i="3"/>
  <c r="N923" i="3"/>
  <c r="J785" i="3"/>
  <c r="M669" i="3"/>
  <c r="T548" i="3"/>
  <c r="K481" i="3"/>
  <c r="O418" i="3"/>
  <c r="P337" i="3"/>
  <c r="K220" i="3"/>
  <c r="O123" i="3"/>
  <c r="O902" i="3"/>
  <c r="D817" i="3"/>
  <c r="P768" i="3"/>
  <c r="I694" i="3"/>
  <c r="D657" i="3"/>
  <c r="O593" i="3"/>
  <c r="J540" i="3"/>
  <c r="N500" i="3"/>
  <c r="L252" i="3"/>
  <c r="J177" i="3"/>
  <c r="T713" i="3"/>
  <c r="L625" i="3"/>
  <c r="O576" i="3"/>
  <c r="J525" i="3"/>
  <c r="U465" i="3"/>
  <c r="I413" i="3"/>
  <c r="U364" i="3"/>
  <c r="E317" i="3"/>
  <c r="M303" i="3"/>
  <c r="T283" i="3"/>
  <c r="P536" i="3"/>
  <c r="E443" i="3"/>
  <c r="N396" i="3"/>
  <c r="U328" i="3"/>
  <c r="W328" i="3" s="1"/>
  <c r="U300" i="3"/>
  <c r="W300" i="3" s="1"/>
  <c r="I223" i="3"/>
  <c r="P843" i="3"/>
  <c r="K383" i="3"/>
  <c r="E785" i="3"/>
  <c r="F434" i="3"/>
  <c r="J175" i="3"/>
  <c r="I171" i="3"/>
  <c r="E834" i="3"/>
  <c r="G268" i="3"/>
  <c r="J96" i="3"/>
  <c r="U922" i="3"/>
  <c r="M865" i="3"/>
  <c r="T666" i="3"/>
  <c r="H548" i="3"/>
  <c r="D455" i="3"/>
  <c r="M399" i="3"/>
  <c r="P320" i="3"/>
  <c r="K193" i="3"/>
  <c r="H60" i="3"/>
  <c r="J782" i="3"/>
  <c r="P787" i="3"/>
  <c r="L749" i="3"/>
  <c r="I713" i="3"/>
  <c r="T673" i="3"/>
  <c r="Q625" i="3"/>
  <c r="K525" i="3"/>
  <c r="K458" i="3"/>
  <c r="O305" i="3"/>
  <c r="G217" i="3"/>
  <c r="T744" i="3"/>
  <c r="L660" i="3"/>
  <c r="O592" i="3"/>
  <c r="I468" i="3"/>
  <c r="U426" i="3"/>
  <c r="L370" i="3"/>
  <c r="M326" i="3"/>
  <c r="T305" i="3"/>
  <c r="H295" i="3"/>
  <c r="J271" i="3"/>
  <c r="I134" i="3"/>
  <c r="T576" i="3"/>
  <c r="H465" i="3"/>
  <c r="E328" i="3"/>
  <c r="F305" i="3"/>
  <c r="L223" i="3"/>
  <c r="L197" i="3"/>
  <c r="H67" i="3"/>
  <c r="L821" i="3"/>
  <c r="U787" i="3"/>
  <c r="W787" i="3" s="1"/>
  <c r="M732" i="3"/>
  <c r="H701" i="3"/>
  <c r="L656" i="3"/>
  <c r="G609" i="3"/>
  <c r="K531" i="3"/>
  <c r="K460" i="3"/>
  <c r="L236" i="3"/>
  <c r="U189" i="3"/>
  <c r="T56" i="3"/>
  <c r="F80" i="3"/>
  <c r="T330" i="3"/>
  <c r="L286" i="3"/>
  <c r="F241" i="3"/>
  <c r="T192" i="3"/>
  <c r="G110" i="3"/>
  <c r="L30" i="3"/>
  <c r="P163" i="3"/>
  <c r="O693" i="3"/>
  <c r="U235" i="3"/>
  <c r="W235" i="3" s="1"/>
  <c r="H514" i="3"/>
  <c r="T776" i="3"/>
  <c r="J879" i="3"/>
  <c r="I781" i="3"/>
  <c r="G381" i="3"/>
  <c r="O130" i="3"/>
  <c r="L817" i="3"/>
  <c r="D732" i="3"/>
  <c r="M648" i="3"/>
  <c r="T460" i="3"/>
  <c r="J217" i="3"/>
  <c r="H705" i="3"/>
  <c r="U458" i="3"/>
  <c r="L343" i="3"/>
  <c r="P299" i="3"/>
  <c r="O205" i="3"/>
  <c r="H525" i="3"/>
  <c r="J370" i="3"/>
  <c r="I300" i="3"/>
  <c r="O197" i="3"/>
  <c r="L67" i="3"/>
  <c r="L816" i="3"/>
  <c r="M774" i="3"/>
  <c r="I732" i="3"/>
  <c r="P682" i="3"/>
  <c r="P540" i="3"/>
  <c r="F56" i="3"/>
  <c r="E186" i="3"/>
  <c r="P32" i="3"/>
  <c r="P286" i="3"/>
  <c r="L212" i="3"/>
  <c r="L144" i="3"/>
  <c r="J64" i="3"/>
  <c r="P29" i="3"/>
  <c r="S736" i="3"/>
  <c r="T800" i="3"/>
  <c r="N827" i="3"/>
  <c r="J843" i="3"/>
  <c r="T418" i="3"/>
  <c r="N818" i="3"/>
  <c r="I660" i="3"/>
  <c r="J468" i="3"/>
  <c r="T660" i="3"/>
  <c r="E299" i="3"/>
  <c r="T90" i="3"/>
  <c r="U712" i="3"/>
  <c r="F499" i="3"/>
  <c r="U17" i="3"/>
  <c r="G203" i="3"/>
  <c r="K163" i="3"/>
  <c r="J52" i="3"/>
  <c r="O481" i="3"/>
  <c r="N498" i="3"/>
  <c r="M36" i="3"/>
  <c r="U851" i="3"/>
  <c r="P666" i="3"/>
  <c r="P453" i="3"/>
  <c r="F320" i="3"/>
  <c r="P107" i="3"/>
  <c r="L808" i="3"/>
  <c r="I736" i="3"/>
  <c r="L657" i="3"/>
  <c r="F536" i="3"/>
  <c r="G370" i="3"/>
  <c r="S189" i="3"/>
  <c r="D625" i="3"/>
  <c r="U413" i="3"/>
  <c r="W413" i="3" s="1"/>
  <c r="H309" i="3"/>
  <c r="I279" i="3"/>
  <c r="U134" i="3"/>
  <c r="L458" i="3"/>
  <c r="J283" i="3"/>
  <c r="U111" i="3"/>
  <c r="T848" i="3"/>
  <c r="H795" i="3"/>
  <c r="H746" i="3"/>
  <c r="J705" i="3"/>
  <c r="M657" i="3"/>
  <c r="T584" i="3"/>
  <c r="M506" i="3"/>
  <c r="H370" i="3"/>
  <c r="F91" i="3"/>
  <c r="G17" i="3"/>
  <c r="E121" i="3"/>
  <c r="P330" i="3"/>
  <c r="T265" i="3"/>
  <c r="L211" i="3"/>
  <c r="T117" i="3"/>
  <c r="M273" i="3"/>
  <c r="T80" i="3"/>
  <c r="K235" i="3"/>
  <c r="T217" i="3"/>
  <c r="M484" i="3"/>
  <c r="I303" i="3"/>
  <c r="P496" i="3"/>
  <c r="M296" i="3"/>
  <c r="H13" i="3"/>
  <c r="P746" i="3"/>
  <c r="I637" i="3"/>
  <c r="O91" i="3"/>
  <c r="I110" i="3"/>
  <c r="T275" i="3"/>
  <c r="P144" i="3"/>
  <c r="F110" i="3"/>
  <c r="O27" i="3"/>
  <c r="U313" i="3"/>
  <c r="K466" i="3"/>
  <c r="P771" i="3"/>
  <c r="G384" i="3"/>
  <c r="K811" i="3"/>
  <c r="I922" i="3"/>
  <c r="P840" i="3"/>
  <c r="N504" i="3"/>
  <c r="K407" i="3"/>
  <c r="F268" i="3"/>
  <c r="H107" i="3"/>
  <c r="H808" i="3"/>
  <c r="E744" i="3"/>
  <c r="L683" i="3"/>
  <c r="K609" i="3"/>
  <c r="F519" i="3"/>
  <c r="F461" i="3"/>
  <c r="H252" i="3"/>
  <c r="U177" i="3"/>
  <c r="T648" i="3"/>
  <c r="J559" i="3"/>
  <c r="J478" i="3"/>
  <c r="T396" i="3"/>
  <c r="E326" i="3"/>
  <c r="L300" i="3"/>
  <c r="L134" i="3"/>
  <c r="L506" i="3"/>
  <c r="E396" i="3"/>
  <c r="F319" i="3"/>
  <c r="N296" i="3"/>
  <c r="I197" i="3"/>
  <c r="L111" i="3"/>
  <c r="H910" i="3"/>
  <c r="I808" i="3"/>
  <c r="H778" i="3"/>
  <c r="N744" i="3"/>
  <c r="T708" i="3"/>
  <c r="J674" i="3"/>
  <c r="H636" i="3"/>
  <c r="I584" i="3"/>
  <c r="G525" i="3"/>
  <c r="F460" i="3"/>
  <c r="I236" i="3"/>
  <c r="P91" i="3"/>
  <c r="E163" i="3"/>
  <c r="K32" i="3"/>
  <c r="P314" i="3"/>
  <c r="L265" i="3"/>
  <c r="H221" i="3"/>
  <c r="H80" i="3"/>
  <c r="U254" i="3"/>
  <c r="K121" i="3"/>
  <c r="L86" i="3"/>
  <c r="E689" i="3"/>
  <c r="I693" i="3"/>
  <c r="L693" i="3"/>
  <c r="O920" i="3"/>
  <c r="G432" i="3"/>
  <c r="P789" i="3"/>
  <c r="U906" i="3"/>
  <c r="I631" i="3"/>
  <c r="M334" i="3"/>
  <c r="U818" i="3"/>
  <c r="O515" i="3"/>
  <c r="D217" i="3"/>
  <c r="O525" i="3"/>
  <c r="M309" i="3"/>
  <c r="P465" i="3"/>
  <c r="K252" i="3"/>
  <c r="L829" i="3"/>
  <c r="N736" i="3"/>
  <c r="H656" i="3"/>
  <c r="G458" i="3"/>
  <c r="I212" i="3"/>
  <c r="J273" i="3"/>
  <c r="S64" i="3"/>
  <c r="U689" i="3"/>
  <c r="F689" i="3"/>
  <c r="G825" i="3"/>
  <c r="T689" i="3"/>
  <c r="O783" i="3"/>
  <c r="O695" i="3"/>
  <c r="I388" i="3"/>
  <c r="U40" i="3"/>
  <c r="E821" i="3"/>
  <c r="O303" i="3"/>
  <c r="D518" i="3"/>
  <c r="G14" i="11"/>
  <c r="I285" i="3"/>
  <c r="I486" i="3"/>
  <c r="O639" i="3"/>
  <c r="O563" i="3"/>
  <c r="P918" i="3"/>
  <c r="F895" i="3"/>
  <c r="P228" i="3"/>
  <c r="K736" i="3"/>
  <c r="J817" i="3"/>
  <c r="F211" i="3"/>
  <c r="F563" i="3"/>
  <c r="H858" i="3"/>
  <c r="I250" i="3"/>
  <c r="F848" i="3"/>
  <c r="S739" i="3"/>
  <c r="H79" i="3"/>
  <c r="E706" i="3"/>
  <c r="S487" i="3"/>
  <c r="O424" i="3"/>
  <c r="N78" i="3"/>
  <c r="N324" i="3"/>
  <c r="U422" i="3"/>
  <c r="G903" i="3"/>
  <c r="H189" i="3"/>
  <c r="H136" i="3"/>
  <c r="S464" i="3"/>
  <c r="K835" i="3"/>
  <c r="E901" i="3"/>
  <c r="O744" i="3"/>
  <c r="T150" i="3"/>
  <c r="L926" i="3"/>
  <c r="P676" i="3"/>
  <c r="E250" i="3"/>
  <c r="O880" i="3"/>
  <c r="E363" i="3"/>
  <c r="U114" i="3"/>
  <c r="E858" i="3"/>
  <c r="N431" i="3"/>
  <c r="O762" i="3"/>
  <c r="U381" i="3"/>
  <c r="F889" i="3"/>
  <c r="J745" i="3"/>
  <c r="N582" i="3"/>
  <c r="U221" i="3"/>
  <c r="W221" i="3" s="1"/>
  <c r="J746" i="3"/>
  <c r="F493" i="3"/>
  <c r="O241" i="3"/>
  <c r="G850" i="3"/>
  <c r="P278" i="3"/>
  <c r="J501" i="3"/>
  <c r="M199" i="3"/>
  <c r="D682" i="3"/>
  <c r="U565" i="3"/>
  <c r="T851" i="3"/>
  <c r="H669" i="3"/>
  <c r="O97" i="3"/>
  <c r="I432" i="3"/>
  <c r="E123" i="3"/>
  <c r="P912" i="3"/>
  <c r="D771" i="3"/>
  <c r="G481" i="3"/>
  <c r="U198" i="3"/>
  <c r="U243" i="3"/>
  <c r="U921" i="3"/>
  <c r="G560" i="3"/>
  <c r="J437" i="3"/>
  <c r="L895" i="3"/>
  <c r="K888" i="3"/>
  <c r="I746" i="3"/>
  <c r="D365" i="3"/>
  <c r="G737" i="3"/>
  <c r="E786" i="3"/>
  <c r="P254" i="3"/>
  <c r="F422" i="3"/>
  <c r="J121" i="3"/>
  <c r="E302" i="3"/>
  <c r="D777" i="3"/>
  <c r="H871" i="3"/>
  <c r="S236" i="3"/>
  <c r="S888" i="3"/>
  <c r="O895" i="3"/>
  <c r="T327" i="3"/>
  <c r="K676" i="3"/>
  <c r="K115" i="3"/>
  <c r="I706" i="3"/>
  <c r="I374" i="3"/>
  <c r="F702" i="3"/>
  <c r="U762" i="3"/>
  <c r="W762" i="3" s="1"/>
  <c r="N108" i="3"/>
  <c r="O567" i="3"/>
  <c r="S306" i="3"/>
  <c r="F834" i="3"/>
  <c r="F626" i="3"/>
  <c r="T421" i="3"/>
  <c r="S30" i="3"/>
  <c r="F758" i="3"/>
  <c r="D278" i="3"/>
  <c r="U549" i="3"/>
  <c r="D283" i="3"/>
  <c r="H604" i="3"/>
  <c r="U298" i="3"/>
  <c r="L865" i="3"/>
  <c r="D720" i="3"/>
  <c r="E517" i="3"/>
  <c r="J407" i="3"/>
  <c r="K267" i="3"/>
  <c r="O903" i="3"/>
  <c r="I453" i="3"/>
  <c r="E171" i="3"/>
  <c r="L49" i="3"/>
  <c r="T466" i="3"/>
  <c r="L334" i="3"/>
  <c r="L193" i="3"/>
  <c r="J97" i="3"/>
  <c r="N920" i="3"/>
  <c r="L301" i="3"/>
  <c r="G851" i="3"/>
  <c r="O829" i="3"/>
  <c r="J354" i="3"/>
  <c r="P620" i="3"/>
  <c r="K915" i="3"/>
  <c r="Q926" i="3"/>
  <c r="G36" i="3"/>
  <c r="K626" i="3"/>
  <c r="F286" i="3"/>
  <c r="J262" i="3"/>
  <c r="O817" i="3"/>
  <c r="F660" i="3"/>
  <c r="K319" i="3"/>
  <c r="D880" i="3"/>
  <c r="S694" i="3"/>
  <c r="S470" i="3"/>
  <c r="G209" i="3"/>
  <c r="E887" i="3"/>
  <c r="S483" i="3"/>
  <c r="W483" i="3" s="1"/>
  <c r="S637" i="3"/>
  <c r="F358" i="3"/>
  <c r="J76" i="3"/>
  <c r="E656" i="3"/>
  <c r="T906" i="3"/>
  <c r="M758" i="3"/>
  <c r="O268" i="3"/>
  <c r="S130" i="3"/>
  <c r="U481" i="3"/>
  <c r="M193" i="3"/>
  <c r="T70" i="3"/>
  <c r="I834" i="3"/>
  <c r="F890" i="3"/>
  <c r="L453" i="3"/>
  <c r="T334" i="3"/>
  <c r="T218" i="3"/>
  <c r="F920" i="3"/>
  <c r="O726" i="3"/>
  <c r="U865" i="3"/>
  <c r="U781" i="3"/>
  <c r="H666" i="3"/>
  <c r="H523" i="3"/>
  <c r="G448" i="3"/>
  <c r="M170" i="3"/>
  <c r="T818" i="3"/>
  <c r="P779" i="3"/>
  <c r="H732" i="3"/>
  <c r="M660" i="3"/>
  <c r="J584" i="3"/>
  <c r="F458" i="3"/>
  <c r="F217" i="3"/>
  <c r="T736" i="3"/>
  <c r="U619" i="3"/>
  <c r="U525" i="3"/>
  <c r="D426" i="3"/>
  <c r="Q364" i="3"/>
  <c r="D309" i="3"/>
  <c r="L205" i="3"/>
  <c r="L559" i="3"/>
  <c r="J443" i="3"/>
  <c r="E319" i="3"/>
  <c r="U296" i="3"/>
  <c r="G197" i="3"/>
  <c r="P910" i="3"/>
  <c r="P795" i="3"/>
  <c r="L746" i="3"/>
  <c r="L701" i="3"/>
  <c r="M637" i="3"/>
  <c r="K562" i="3"/>
  <c r="M458" i="3"/>
  <c r="F189" i="3"/>
  <c r="H56" i="3"/>
  <c r="I121" i="3"/>
  <c r="H363" i="3"/>
  <c r="J254" i="3"/>
  <c r="L64" i="3"/>
  <c r="I241" i="3"/>
  <c r="L54" i="3"/>
  <c r="M689" i="3"/>
  <c r="T693" i="3"/>
  <c r="M401" i="3"/>
  <c r="T201" i="3"/>
  <c r="N407" i="3"/>
  <c r="E136" i="3"/>
  <c r="H895" i="3"/>
  <c r="U777" i="3"/>
  <c r="W777" i="3" s="1"/>
  <c r="L518" i="3"/>
  <c r="S536" i="3"/>
  <c r="H688" i="3"/>
  <c r="F926" i="3"/>
  <c r="J676" i="3"/>
  <c r="E840" i="3"/>
  <c r="G60" i="3"/>
  <c r="F787" i="3"/>
  <c r="J556" i="3"/>
  <c r="K211" i="3"/>
  <c r="F595" i="3"/>
  <c r="P581" i="3"/>
  <c r="F185" i="3"/>
  <c r="U880" i="3"/>
  <c r="G745" i="3"/>
  <c r="F326" i="3"/>
  <c r="S209" i="3"/>
  <c r="D738" i="3"/>
  <c r="L521" i="3"/>
  <c r="O421" i="3"/>
  <c r="F209" i="3"/>
  <c r="E831" i="3"/>
  <c r="D511" i="3"/>
  <c r="L803" i="3"/>
  <c r="T509" i="3"/>
  <c r="N29" i="3"/>
  <c r="J786" i="3"/>
  <c r="K845" i="3"/>
  <c r="U130" i="3"/>
  <c r="D310" i="3"/>
  <c r="D225" i="3"/>
  <c r="M137" i="3"/>
  <c r="E102" i="3"/>
  <c r="P785" i="3"/>
  <c r="F888" i="3"/>
  <c r="F666" i="3"/>
  <c r="O523" i="3"/>
  <c r="E117" i="3"/>
  <c r="F739" i="3"/>
  <c r="N626" i="3"/>
  <c r="H176" i="3"/>
  <c r="N358" i="3"/>
  <c r="E704" i="3"/>
  <c r="E465" i="3"/>
  <c r="E915" i="3"/>
  <c r="L560" i="3"/>
  <c r="S560" i="3"/>
  <c r="O566" i="3"/>
  <c r="U421" i="3"/>
  <c r="H319" i="3"/>
  <c r="M26" i="3"/>
  <c r="S712" i="3"/>
  <c r="D273" i="3"/>
  <c r="N704" i="3"/>
  <c r="D424" i="3"/>
  <c r="T831" i="3"/>
  <c r="T573" i="3"/>
  <c r="F312" i="3"/>
  <c r="T171" i="3"/>
  <c r="E453" i="3"/>
  <c r="D70" i="3"/>
  <c r="I771" i="3"/>
  <c r="D448" i="3"/>
  <c r="H334" i="3"/>
  <c r="H218" i="3"/>
  <c r="J105" i="3"/>
  <c r="F36" i="3"/>
  <c r="F844" i="3"/>
  <c r="T921" i="3"/>
  <c r="N871" i="3"/>
  <c r="I841" i="3"/>
  <c r="M752" i="3"/>
  <c r="L666" i="3"/>
  <c r="U560" i="3"/>
  <c r="J504" i="3"/>
  <c r="H899" i="3"/>
  <c r="K836" i="3"/>
  <c r="L556" i="3"/>
  <c r="O221" i="3"/>
  <c r="N701" i="3"/>
  <c r="J317" i="3"/>
  <c r="J701" i="3"/>
  <c r="F565" i="3"/>
  <c r="T841" i="3"/>
  <c r="P631" i="3"/>
  <c r="T453" i="3"/>
  <c r="J171" i="3"/>
  <c r="U811" i="3"/>
  <c r="E289" i="3"/>
  <c r="P105" i="3"/>
  <c r="L912" i="3"/>
  <c r="U800" i="3"/>
  <c r="P399" i="3"/>
  <c r="P288" i="3"/>
  <c r="P170" i="3"/>
  <c r="F60" i="3"/>
  <c r="E466" i="3"/>
  <c r="S926" i="3"/>
  <c r="F275" i="3"/>
  <c r="G568" i="3"/>
  <c r="S114" i="3"/>
  <c r="M850" i="3"/>
  <c r="N636" i="3"/>
  <c r="G283" i="3"/>
  <c r="J682" i="3"/>
  <c r="D731" i="3"/>
  <c r="O698" i="3"/>
  <c r="E683" i="3"/>
  <c r="I534" i="3"/>
  <c r="I384" i="3"/>
  <c r="L874" i="3"/>
  <c r="J720" i="3"/>
  <c r="U97" i="3"/>
  <c r="M844" i="3"/>
  <c r="L921" i="3"/>
  <c r="T850" i="3"/>
  <c r="L763" i="3"/>
  <c r="N639" i="3"/>
  <c r="I455" i="3"/>
  <c r="F407" i="3"/>
  <c r="M318" i="3"/>
  <c r="P193" i="3"/>
  <c r="G105" i="3"/>
  <c r="E818" i="3"/>
  <c r="T798" i="3"/>
  <c r="U754" i="3"/>
  <c r="Q713" i="3"/>
  <c r="H683" i="3"/>
  <c r="T637" i="3"/>
  <c r="J582" i="3"/>
  <c r="J533" i="3"/>
  <c r="T177" i="3"/>
  <c r="T694" i="3"/>
  <c r="M619" i="3"/>
  <c r="I499" i="3"/>
  <c r="M460" i="3"/>
  <c r="L396" i="3"/>
  <c r="M339" i="3"/>
  <c r="T310" i="3"/>
  <c r="H299" i="3"/>
  <c r="U279" i="3"/>
  <c r="E205" i="3"/>
  <c r="L609" i="3"/>
  <c r="T506" i="3"/>
  <c r="F443" i="3"/>
  <c r="J319" i="3"/>
  <c r="O190" i="3"/>
  <c r="K374" i="3"/>
  <c r="L181" i="3"/>
  <c r="L720" i="3"/>
  <c r="T384" i="3"/>
  <c r="F776" i="3"/>
  <c r="T825" i="3"/>
  <c r="G220" i="3"/>
  <c r="E60" i="3"/>
  <c r="U827" i="3"/>
  <c r="H921" i="3"/>
  <c r="L850" i="3"/>
  <c r="N758" i="3"/>
  <c r="J639" i="3"/>
  <c r="N517" i="3"/>
  <c r="M448" i="3"/>
  <c r="I385" i="3"/>
  <c r="G288" i="3"/>
  <c r="K171" i="3"/>
  <c r="G25" i="3"/>
  <c r="L779" i="3"/>
  <c r="I705" i="3"/>
  <c r="U660" i="3"/>
  <c r="J619" i="3"/>
  <c r="K559" i="3"/>
  <c r="N519" i="3"/>
  <c r="K478" i="3"/>
  <c r="O370" i="3"/>
  <c r="T252" i="3"/>
  <c r="P713" i="3"/>
  <c r="H648" i="3"/>
  <c r="M582" i="3"/>
  <c r="O506" i="3"/>
  <c r="O465" i="3"/>
  <c r="L413" i="3"/>
  <c r="T343" i="3"/>
  <c r="H317" i="3"/>
  <c r="P303" i="3"/>
  <c r="L283" i="3"/>
  <c r="P134" i="3"/>
  <c r="T536" i="3"/>
  <c r="H458" i="3"/>
  <c r="M319" i="3"/>
  <c r="E300" i="3"/>
  <c r="M223" i="3"/>
  <c r="K111" i="3"/>
  <c r="T13" i="3"/>
  <c r="I817" i="3"/>
  <c r="I779" i="3"/>
  <c r="I749" i="3"/>
  <c r="H718" i="3"/>
  <c r="L682" i="3"/>
  <c r="U637" i="3"/>
  <c r="K593" i="3"/>
  <c r="G506" i="3"/>
  <c r="P416" i="3"/>
  <c r="M236" i="3"/>
  <c r="T91" i="3"/>
  <c r="N32" i="3"/>
  <c r="P325" i="3"/>
  <c r="G212" i="3"/>
  <c r="L183" i="3"/>
  <c r="T103" i="3"/>
  <c r="M254" i="3"/>
  <c r="F121" i="3"/>
  <c r="H86" i="3"/>
  <c r="F693" i="3"/>
  <c r="J309" i="3"/>
  <c r="K431" i="3"/>
  <c r="U148" i="3"/>
  <c r="H789" i="3"/>
  <c r="S726" i="3"/>
  <c r="L747" i="3"/>
  <c r="I498" i="3"/>
  <c r="F337" i="3"/>
  <c r="O49" i="3"/>
  <c r="H779" i="3"/>
  <c r="D712" i="3"/>
  <c r="I625" i="3"/>
  <c r="T515" i="3"/>
  <c r="N413" i="3"/>
  <c r="L217" i="3"/>
  <c r="D648" i="3"/>
  <c r="U531" i="3"/>
  <c r="E426" i="3"/>
  <c r="U326" i="3"/>
  <c r="L295" i="3"/>
  <c r="M189" i="3"/>
  <c r="L465" i="3"/>
  <c r="F343" i="3"/>
  <c r="I296" i="3"/>
  <c r="J111" i="3"/>
  <c r="L13" i="3"/>
  <c r="T807" i="3"/>
  <c r="H767" i="3"/>
  <c r="J713" i="3"/>
  <c r="M673" i="3"/>
  <c r="O604" i="3"/>
  <c r="K515" i="3"/>
  <c r="G426" i="3"/>
  <c r="L189" i="3"/>
  <c r="I17" i="3"/>
  <c r="I163" i="3"/>
  <c r="P363" i="3"/>
  <c r="N273" i="3"/>
  <c r="L203" i="3"/>
  <c r="T32" i="3"/>
  <c r="F27" i="3"/>
  <c r="K318" i="3"/>
  <c r="N573" i="3"/>
  <c r="P763" i="3"/>
  <c r="F289" i="3"/>
  <c r="D798" i="3"/>
  <c r="T593" i="3"/>
  <c r="O396" i="3"/>
  <c r="O458" i="3"/>
  <c r="H807" i="3"/>
  <c r="I673" i="3"/>
  <c r="O413" i="3"/>
  <c r="N80" i="3"/>
  <c r="T183" i="3"/>
  <c r="G32" i="3"/>
  <c r="P533" i="3"/>
  <c r="O298" i="3"/>
  <c r="J268" i="3"/>
  <c r="T25" i="3"/>
  <c r="N844" i="3"/>
  <c r="T840" i="3"/>
  <c r="P432" i="3"/>
  <c r="P268" i="3"/>
  <c r="O912" i="3"/>
  <c r="H787" i="3"/>
  <c r="E713" i="3"/>
  <c r="F525" i="3"/>
  <c r="G319" i="3"/>
  <c r="L744" i="3"/>
  <c r="M593" i="3"/>
  <c r="O478" i="3"/>
  <c r="I364" i="3"/>
  <c r="L305" i="3"/>
  <c r="M271" i="3"/>
  <c r="D576" i="3"/>
  <c r="F310" i="3"/>
  <c r="J223" i="3"/>
  <c r="H115" i="3"/>
  <c r="H829" i="3"/>
  <c r="L778" i="3"/>
  <c r="T738" i="3"/>
  <c r="P701" i="3"/>
  <c r="T636" i="3"/>
  <c r="G496" i="3"/>
  <c r="T236" i="3"/>
  <c r="E91" i="3"/>
  <c r="N17" i="3"/>
  <c r="E80" i="3"/>
  <c r="T314" i="3"/>
  <c r="F254" i="3"/>
  <c r="P103" i="3"/>
  <c r="J26" i="3"/>
  <c r="F586" i="3"/>
  <c r="J693" i="3"/>
  <c r="H736" i="3"/>
  <c r="I426" i="3"/>
  <c r="L279" i="3"/>
  <c r="J416" i="3"/>
  <c r="F223" i="3"/>
  <c r="U817" i="3"/>
  <c r="P718" i="3"/>
  <c r="N625" i="3"/>
  <c r="M465" i="3"/>
  <c r="N56" i="3"/>
  <c r="P424" i="3"/>
  <c r="L234" i="3"/>
  <c r="E79" i="3"/>
  <c r="P26" i="3"/>
  <c r="L760" i="3"/>
  <c r="P865" i="3"/>
  <c r="O365" i="3"/>
  <c r="I220" i="3"/>
  <c r="G289" i="3"/>
  <c r="J25" i="3"/>
  <c r="J781" i="3"/>
  <c r="H901" i="3"/>
  <c r="N785" i="3"/>
  <c r="J581" i="3"/>
  <c r="D483" i="3"/>
  <c r="K384" i="3"/>
  <c r="G243" i="3"/>
  <c r="O70" i="3"/>
  <c r="D787" i="3"/>
  <c r="T732" i="3"/>
  <c r="L673" i="3"/>
  <c r="F592" i="3"/>
  <c r="F500" i="3"/>
  <c r="G443" i="3"/>
  <c r="N252" i="3"/>
  <c r="H744" i="3"/>
  <c r="I619" i="3"/>
  <c r="E531" i="3"/>
  <c r="I460" i="3"/>
  <c r="U390" i="3"/>
  <c r="P317" i="3"/>
  <c r="T296" i="3"/>
  <c r="N205" i="3"/>
  <c r="D609" i="3"/>
  <c r="P478" i="3"/>
  <c r="M370" i="3"/>
  <c r="J310" i="3"/>
  <c r="N283" i="3"/>
  <c r="U197" i="3"/>
  <c r="L101" i="3"/>
  <c r="L848" i="3"/>
  <c r="M798" i="3"/>
  <c r="H773" i="3"/>
  <c r="P738" i="3"/>
  <c r="U704" i="3"/>
  <c r="H667" i="3"/>
  <c r="M620" i="3"/>
  <c r="M576" i="3"/>
  <c r="P499" i="3"/>
  <c r="O426" i="3"/>
  <c r="I56" i="3"/>
  <c r="O17" i="3"/>
  <c r="M121" i="3"/>
  <c r="T409" i="3"/>
  <c r="P302" i="3"/>
  <c r="T251" i="3"/>
  <c r="P211" i="3"/>
  <c r="U79" i="3"/>
  <c r="M241" i="3"/>
  <c r="F64" i="3"/>
  <c r="T76" i="3"/>
  <c r="J586" i="3"/>
  <c r="E245" i="3"/>
  <c r="D922" i="3"/>
  <c r="U337" i="3"/>
  <c r="W337" i="3" s="1"/>
  <c r="G247" i="3"/>
  <c r="L860" i="3"/>
  <c r="N534" i="3"/>
  <c r="G218" i="3"/>
  <c r="H817" i="3"/>
  <c r="I648" i="3"/>
  <c r="O484" i="3"/>
  <c r="D754" i="3"/>
  <c r="U468" i="3"/>
  <c r="P295" i="3"/>
  <c r="F396" i="3"/>
  <c r="K197" i="3"/>
  <c r="H816" i="3"/>
  <c r="I604" i="3"/>
  <c r="H343" i="3"/>
  <c r="F228" i="3"/>
  <c r="M228" i="3"/>
  <c r="P235" i="3"/>
  <c r="C10" i="11"/>
  <c r="E10" i="11"/>
  <c r="G10" i="11"/>
  <c r="C11" i="11"/>
  <c r="E11" i="11"/>
  <c r="G11" i="11"/>
  <c r="C12" i="11"/>
  <c r="E12" i="11"/>
  <c r="G12" i="11"/>
  <c r="B10" i="11"/>
  <c r="D10" i="11"/>
  <c r="F10" i="11"/>
  <c r="D11" i="11"/>
  <c r="F11" i="11"/>
  <c r="D12" i="11"/>
  <c r="F12" i="11"/>
  <c r="C8" i="11"/>
  <c r="E8" i="11"/>
  <c r="G8" i="11"/>
  <c r="C9" i="11"/>
  <c r="E9" i="11"/>
  <c r="G9" i="11"/>
  <c r="D8" i="11"/>
  <c r="F8" i="11"/>
  <c r="B9" i="11"/>
  <c r="D9" i="11"/>
  <c r="F9" i="11"/>
  <c r="G7" i="11"/>
  <c r="E7" i="11"/>
  <c r="C7" i="11"/>
  <c r="F6" i="11"/>
  <c r="D6" i="11"/>
  <c r="G5" i="11"/>
  <c r="E5" i="11"/>
  <c r="C5" i="11"/>
  <c r="F4" i="11"/>
  <c r="D4" i="11"/>
  <c r="F7" i="11"/>
  <c r="D7" i="11"/>
  <c r="G6" i="11"/>
  <c r="E6" i="11"/>
  <c r="C6" i="11"/>
  <c r="F5" i="11"/>
  <c r="D5" i="11"/>
  <c r="G4" i="11"/>
  <c r="E4" i="11"/>
  <c r="C4" i="11"/>
  <c r="W581" i="3" l="1"/>
  <c r="W131" i="3"/>
  <c r="W50" i="3"/>
  <c r="W335" i="3"/>
  <c r="W665" i="3"/>
  <c r="W282" i="3"/>
  <c r="W633" i="3"/>
  <c r="W911" i="3"/>
  <c r="W66" i="3"/>
  <c r="W797" i="3"/>
  <c r="W905" i="3"/>
  <c r="W206" i="3"/>
  <c r="W292" i="3"/>
  <c r="W20" i="3"/>
  <c r="W82" i="3"/>
  <c r="W854" i="3"/>
  <c r="W89" i="3"/>
  <c r="W255" i="3"/>
  <c r="W272" i="3"/>
  <c r="W898" i="3"/>
  <c r="W41" i="3"/>
  <c r="W391" i="3"/>
  <c r="W643" i="3"/>
  <c r="W377" i="3"/>
  <c r="W18" i="3"/>
  <c r="W55" i="3"/>
  <c r="W563" i="3"/>
  <c r="W147" i="3"/>
  <c r="W628" i="3"/>
  <c r="W420" i="3"/>
  <c r="W430" i="3"/>
  <c r="W629" i="3"/>
  <c r="W277" i="3"/>
  <c r="W204" i="3"/>
  <c r="W806" i="3"/>
  <c r="W165" i="3"/>
  <c r="W659" i="3"/>
  <c r="W456" i="3"/>
  <c r="W412" i="3"/>
  <c r="W709" i="3"/>
  <c r="W167" i="3"/>
  <c r="W630" i="3"/>
  <c r="W447" i="3"/>
  <c r="W621" i="3"/>
  <c r="W913" i="3"/>
  <c r="W438" i="3"/>
  <c r="W687" i="3"/>
  <c r="W59" i="3"/>
  <c r="W463" i="3"/>
  <c r="W558" i="3"/>
  <c r="W369" i="3"/>
  <c r="W359" i="3"/>
  <c r="W258" i="3"/>
  <c r="W285" i="3"/>
  <c r="W458" i="3"/>
  <c r="W174" i="3"/>
  <c r="W107" i="3"/>
  <c r="W683" i="3"/>
  <c r="W199" i="3"/>
  <c r="W688" i="3"/>
  <c r="W834" i="3"/>
  <c r="W523" i="3"/>
  <c r="W346" i="3"/>
  <c r="W701" i="3"/>
  <c r="W497" i="3"/>
  <c r="W61" i="3"/>
  <c r="W476" i="3"/>
  <c r="W331" i="3"/>
  <c r="W162" i="3"/>
  <c r="W544" i="3"/>
  <c r="W508" i="3"/>
  <c r="W601" i="3"/>
  <c r="W161" i="3"/>
  <c r="W304" i="3"/>
  <c r="W522" i="3"/>
  <c r="W193" i="3"/>
  <c r="W821" i="3"/>
  <c r="W575" i="3"/>
  <c r="W869" i="3"/>
  <c r="W897" i="3"/>
  <c r="W792" i="3"/>
  <c r="W724" i="3"/>
  <c r="W585" i="3"/>
  <c r="W855" i="3"/>
  <c r="W157" i="3"/>
  <c r="W414" i="3"/>
  <c r="W883" i="3"/>
  <c r="W861" i="3"/>
  <c r="W725" i="3"/>
  <c r="W145" i="3"/>
  <c r="W900" i="3"/>
  <c r="W294" i="3"/>
  <c r="W611" i="3"/>
  <c r="W42" i="3"/>
  <c r="W164" i="3"/>
  <c r="W311" i="3"/>
  <c r="W126" i="3"/>
  <c r="W723" i="3"/>
  <c r="W322" i="3"/>
  <c r="AA164" i="3"/>
  <c r="AB164" i="3"/>
  <c r="Z164" i="3"/>
  <c r="Y164" i="3"/>
  <c r="AB411" i="3"/>
  <c r="AA411" i="3"/>
  <c r="Y411" i="3"/>
  <c r="Z411" i="3"/>
  <c r="Y169" i="3"/>
  <c r="AA169" i="3"/>
  <c r="Z169" i="3"/>
  <c r="AB169" i="3"/>
  <c r="Z112" i="3"/>
  <c r="Y112" i="3"/>
  <c r="AB112" i="3"/>
  <c r="AA112" i="3"/>
  <c r="AB881" i="3"/>
  <c r="Y881" i="3"/>
  <c r="Z881" i="3"/>
  <c r="AA881" i="3"/>
  <c r="Y118" i="3"/>
  <c r="AA118" i="3"/>
  <c r="Z118" i="3"/>
  <c r="AB118" i="3"/>
  <c r="Y382" i="3"/>
  <c r="Z382" i="3"/>
  <c r="AB382" i="3"/>
  <c r="AA382" i="3"/>
  <c r="Y369" i="3"/>
  <c r="AA369" i="3"/>
  <c r="AB369" i="3"/>
  <c r="Z369" i="3"/>
  <c r="W152" i="3"/>
  <c r="Z157" i="3"/>
  <c r="AB157" i="3"/>
  <c r="AA157" i="3"/>
  <c r="Y157" i="3"/>
  <c r="AB610" i="3"/>
  <c r="AA610" i="3"/>
  <c r="Z610" i="3"/>
  <c r="Y610" i="3"/>
  <c r="AB206" i="3"/>
  <c r="AA206" i="3"/>
  <c r="Y206" i="3"/>
  <c r="Z206" i="3"/>
  <c r="AB42" i="3"/>
  <c r="Z42" i="3"/>
  <c r="Y42" i="3"/>
  <c r="AA42" i="3"/>
  <c r="AA22" i="3"/>
  <c r="Z22" i="3"/>
  <c r="AB22" i="3"/>
  <c r="Y22" i="3"/>
  <c r="AA878" i="3"/>
  <c r="AB878" i="3"/>
  <c r="Z878" i="3"/>
  <c r="Y878" i="3"/>
  <c r="AA748" i="3"/>
  <c r="AB748" i="3"/>
  <c r="Y748" i="3"/>
  <c r="Z748" i="3"/>
  <c r="Z837" i="3"/>
  <c r="AA837" i="3"/>
  <c r="AB837" i="3"/>
  <c r="Y837" i="3"/>
  <c r="AA792" i="3"/>
  <c r="Z792" i="3"/>
  <c r="Y792" i="3"/>
  <c r="AB792" i="3"/>
  <c r="AA149" i="3"/>
  <c r="Z149" i="3"/>
  <c r="Y149" i="3"/>
  <c r="AB149" i="3"/>
  <c r="AB883" i="3"/>
  <c r="Z883" i="3"/>
  <c r="AA883" i="3"/>
  <c r="Y883" i="3"/>
  <c r="AA167" i="3"/>
  <c r="Y167" i="3"/>
  <c r="Z167" i="3"/>
  <c r="AB167" i="3"/>
  <c r="Y797" i="3"/>
  <c r="AB797" i="3"/>
  <c r="Z797" i="3"/>
  <c r="AA797" i="3"/>
  <c r="Z925" i="3"/>
  <c r="AB925" i="3"/>
  <c r="Y925" i="3"/>
  <c r="AA925" i="3"/>
  <c r="AA138" i="3"/>
  <c r="Z138" i="3"/>
  <c r="Y138" i="3"/>
  <c r="AB138" i="3"/>
  <c r="Y627" i="3"/>
  <c r="AB627" i="3"/>
  <c r="Z627" i="3"/>
  <c r="AA627" i="3"/>
  <c r="W124" i="3"/>
  <c r="AB215" i="3"/>
  <c r="Y215" i="3"/>
  <c r="Z215" i="3"/>
  <c r="AA215" i="3"/>
  <c r="Y804" i="3"/>
  <c r="Z804" i="3"/>
  <c r="AB804" i="3"/>
  <c r="AA804" i="3"/>
  <c r="Z145" i="3"/>
  <c r="Y145" i="3"/>
  <c r="AA145" i="3"/>
  <c r="AB145" i="3"/>
  <c r="AA147" i="3"/>
  <c r="Z147" i="3"/>
  <c r="AB147" i="3"/>
  <c r="Y147" i="3"/>
  <c r="AA833" i="3"/>
  <c r="Z833" i="3"/>
  <c r="AB833" i="3"/>
  <c r="Y833" i="3"/>
  <c r="Y444" i="3"/>
  <c r="AA444" i="3"/>
  <c r="AB444" i="3"/>
  <c r="Z444" i="3"/>
  <c r="Y665" i="3"/>
  <c r="AA665" i="3"/>
  <c r="Z665" i="3"/>
  <c r="AB665" i="3"/>
  <c r="Z913" i="3"/>
  <c r="Y913" i="3"/>
  <c r="AA913" i="3"/>
  <c r="AB913" i="3"/>
  <c r="AA911" i="3"/>
  <c r="AB911" i="3"/>
  <c r="Y911" i="3"/>
  <c r="Z911" i="3"/>
  <c r="Z282" i="3"/>
  <c r="Y282" i="3"/>
  <c r="AA282" i="3"/>
  <c r="AB282" i="3"/>
  <c r="W142" i="3"/>
  <c r="AA886" i="3"/>
  <c r="AB886" i="3"/>
  <c r="Z886" i="3"/>
  <c r="Y886" i="3"/>
  <c r="AA463" i="3"/>
  <c r="Z463" i="3"/>
  <c r="Y463" i="3"/>
  <c r="AB463" i="3"/>
  <c r="AA18" i="3"/>
  <c r="AB18" i="3"/>
  <c r="Y18" i="3"/>
  <c r="Z18" i="3"/>
  <c r="AA442" i="3"/>
  <c r="Z442" i="3"/>
  <c r="Y442" i="3"/>
  <c r="AB442" i="3"/>
  <c r="AB709" i="3"/>
  <c r="Y709" i="3"/>
  <c r="AA709" i="3"/>
  <c r="Z709" i="3"/>
  <c r="Z554" i="3"/>
  <c r="Y554" i="3"/>
  <c r="AB554" i="3"/>
  <c r="AA554" i="3"/>
  <c r="AB616" i="3"/>
  <c r="Y616" i="3"/>
  <c r="Z616" i="3"/>
  <c r="AA616" i="3"/>
  <c r="Z819" i="3"/>
  <c r="AB819" i="3"/>
  <c r="AA819" i="3"/>
  <c r="Y819" i="3"/>
  <c r="Y905" i="3"/>
  <c r="Z905" i="3"/>
  <c r="AA905" i="3"/>
  <c r="AB905" i="3"/>
  <c r="AB395" i="3"/>
  <c r="Y395" i="3"/>
  <c r="AA395" i="3"/>
  <c r="Z395" i="3"/>
  <c r="AB897" i="3"/>
  <c r="Y897" i="3"/>
  <c r="Z897" i="3"/>
  <c r="AA897" i="3"/>
  <c r="AA659" i="3"/>
  <c r="AB659" i="3"/>
  <c r="Y659" i="3"/>
  <c r="Z659" i="3"/>
  <c r="AB907" i="3"/>
  <c r="Z907" i="3"/>
  <c r="AA907" i="3"/>
  <c r="Y907" i="3"/>
  <c r="AB447" i="3"/>
  <c r="Z447" i="3"/>
  <c r="Y447" i="3"/>
  <c r="AA447" i="3"/>
  <c r="W112" i="3"/>
  <c r="W627" i="3"/>
  <c r="AA558" i="3"/>
  <c r="AB558" i="3"/>
  <c r="Z558" i="3"/>
  <c r="Y558" i="3"/>
  <c r="Y839" i="3"/>
  <c r="AA839" i="3"/>
  <c r="Z839" i="3"/>
  <c r="AB839" i="3"/>
  <c r="AB809" i="3"/>
  <c r="AA809" i="3"/>
  <c r="Y809" i="3"/>
  <c r="Z809" i="3"/>
  <c r="Z480" i="3"/>
  <c r="AA480" i="3"/>
  <c r="Y480" i="3"/>
  <c r="AB480" i="3"/>
  <c r="Y230" i="3"/>
  <c r="AA230" i="3"/>
  <c r="AB230" i="3"/>
  <c r="Z230" i="3"/>
  <c r="AA429" i="3"/>
  <c r="Y429" i="3"/>
  <c r="AB429" i="3"/>
  <c r="Z429" i="3"/>
  <c r="W878" i="3"/>
  <c r="W616" i="3"/>
  <c r="W770" i="3"/>
  <c r="AA172" i="3"/>
  <c r="Z172" i="3"/>
  <c r="AB172" i="3"/>
  <c r="Y172" i="3"/>
  <c r="W143" i="3"/>
  <c r="W729" i="3"/>
  <c r="AB877" i="3"/>
  <c r="Y877" i="3"/>
  <c r="Z877" i="3"/>
  <c r="AA877" i="3"/>
  <c r="W253" i="3"/>
  <c r="AB579" i="3"/>
  <c r="Y579" i="3"/>
  <c r="AA579" i="3"/>
  <c r="Z579" i="3"/>
  <c r="Z641" i="3"/>
  <c r="Y641" i="3"/>
  <c r="AB641" i="3"/>
  <c r="AA641" i="3"/>
  <c r="Z291" i="3"/>
  <c r="AB291" i="3"/>
  <c r="AA291" i="3"/>
  <c r="Y291" i="3"/>
  <c r="Z900" i="3"/>
  <c r="AB900" i="3"/>
  <c r="Y900" i="3"/>
  <c r="AA900" i="3"/>
  <c r="Y601" i="3"/>
  <c r="AB601" i="3"/>
  <c r="Z601" i="3"/>
  <c r="AA601" i="3"/>
  <c r="W471" i="3"/>
  <c r="Y259" i="3"/>
  <c r="Z259" i="3"/>
  <c r="AB259" i="3"/>
  <c r="AA259" i="3"/>
  <c r="Z257" i="3"/>
  <c r="AB257" i="3"/>
  <c r="Y257" i="3"/>
  <c r="AA257" i="3"/>
  <c r="Z238" i="3"/>
  <c r="Y238" i="3"/>
  <c r="AA238" i="3"/>
  <c r="AB238" i="3"/>
  <c r="Z916" i="3"/>
  <c r="Y916" i="3"/>
  <c r="AB916" i="3"/>
  <c r="AA916" i="3"/>
  <c r="AA287" i="3"/>
  <c r="AB287" i="3"/>
  <c r="Z287" i="3"/>
  <c r="Y287" i="3"/>
  <c r="AB861" i="3"/>
  <c r="Y861" i="3"/>
  <c r="Z861" i="3"/>
  <c r="AA861" i="3"/>
  <c r="Z359" i="3"/>
  <c r="AB359" i="3"/>
  <c r="AA359" i="3"/>
  <c r="Y359" i="3"/>
  <c r="Y867" i="3"/>
  <c r="AA867" i="3"/>
  <c r="AB867" i="3"/>
  <c r="Z867" i="3"/>
  <c r="Z555" i="3"/>
  <c r="AB555" i="3"/>
  <c r="Y555" i="3"/>
  <c r="AA555" i="3"/>
  <c r="AA391" i="3"/>
  <c r="Z391" i="3"/>
  <c r="AB391" i="3"/>
  <c r="Y391" i="3"/>
  <c r="AA419" i="3"/>
  <c r="AB419" i="3"/>
  <c r="Z419" i="3"/>
  <c r="Y419" i="3"/>
  <c r="Z728" i="3"/>
  <c r="Y728" i="3"/>
  <c r="AB728" i="3"/>
  <c r="AA728" i="3"/>
  <c r="Z806" i="3"/>
  <c r="AB806" i="3"/>
  <c r="Y806" i="3"/>
  <c r="AA806" i="3"/>
  <c r="AA450" i="3"/>
  <c r="Z450" i="3"/>
  <c r="AB450" i="3"/>
  <c r="Y450" i="3"/>
  <c r="W615" i="3"/>
  <c r="Z495" i="3"/>
  <c r="Y495" i="3"/>
  <c r="AA495" i="3"/>
  <c r="AB495" i="3"/>
  <c r="Y716" i="3"/>
  <c r="AA716" i="3"/>
  <c r="Z716" i="3"/>
  <c r="AB716" i="3"/>
  <c r="W570" i="3"/>
  <c r="AB615" i="3"/>
  <c r="Y615" i="3"/>
  <c r="AA615" i="3"/>
  <c r="Z615" i="3"/>
  <c r="Y248" i="3"/>
  <c r="AA248" i="3"/>
  <c r="Z248" i="3"/>
  <c r="AB248" i="3"/>
  <c r="AA322" i="3"/>
  <c r="Z322" i="3"/>
  <c r="AB322" i="3"/>
  <c r="Y322" i="3"/>
  <c r="Z551" i="3"/>
  <c r="Y551" i="3"/>
  <c r="AB551" i="3"/>
  <c r="AA551" i="3"/>
  <c r="W482" i="3"/>
  <c r="Z884" i="3"/>
  <c r="Y884" i="3"/>
  <c r="AB884" i="3"/>
  <c r="AA884" i="3"/>
  <c r="AA680" i="3"/>
  <c r="Z680" i="3"/>
  <c r="Y680" i="3"/>
  <c r="AB680" i="3"/>
  <c r="Y635" i="3"/>
  <c r="AB635" i="3"/>
  <c r="AA635" i="3"/>
  <c r="Z635" i="3"/>
  <c r="Y614" i="3"/>
  <c r="Z614" i="3"/>
  <c r="AB614" i="3"/>
  <c r="AA614" i="3"/>
  <c r="AB338" i="3"/>
  <c r="Y338" i="3"/>
  <c r="AA338" i="3"/>
  <c r="Z338" i="3"/>
  <c r="Z141" i="3"/>
  <c r="AB141" i="3"/>
  <c r="AA141" i="3"/>
  <c r="Y141" i="3"/>
  <c r="Z412" i="3"/>
  <c r="AA412" i="3"/>
  <c r="AB412" i="3"/>
  <c r="Y412" i="3"/>
  <c r="W600" i="3"/>
  <c r="Y634" i="3"/>
  <c r="AA634" i="3"/>
  <c r="Z634" i="3"/>
  <c r="AB634" i="3"/>
  <c r="W925" i="3"/>
  <c r="AB564" i="3"/>
  <c r="AA564" i="3"/>
  <c r="Z564" i="3"/>
  <c r="Y564" i="3"/>
  <c r="Z173" i="3"/>
  <c r="AA173" i="3"/>
  <c r="Y173" i="3"/>
  <c r="AB173" i="3"/>
  <c r="Y482" i="3"/>
  <c r="AA482" i="3"/>
  <c r="Z482" i="3"/>
  <c r="AB482" i="3"/>
  <c r="AB757" i="3"/>
  <c r="AA757" i="3"/>
  <c r="Y757" i="3"/>
  <c r="Z757" i="3"/>
  <c r="Y870" i="3"/>
  <c r="AA870" i="3"/>
  <c r="AB870" i="3"/>
  <c r="Z870" i="3"/>
  <c r="AB402" i="3"/>
  <c r="AA402" i="3"/>
  <c r="Y402" i="3"/>
  <c r="Z402" i="3"/>
  <c r="W83" i="3"/>
  <c r="AB866" i="3"/>
  <c r="Y866" i="3"/>
  <c r="Z866" i="3"/>
  <c r="AA866" i="3"/>
  <c r="AA898" i="3"/>
  <c r="Y898" i="3"/>
  <c r="AB898" i="3"/>
  <c r="Z898" i="3"/>
  <c r="AA113" i="3"/>
  <c r="AB113" i="3"/>
  <c r="Y113" i="3"/>
  <c r="Z113" i="3"/>
  <c r="Z204" i="3"/>
  <c r="AB204" i="3"/>
  <c r="Y204" i="3"/>
  <c r="AA204" i="3"/>
  <c r="Y575" i="3"/>
  <c r="AA575" i="3"/>
  <c r="AB575" i="3"/>
  <c r="Z575" i="3"/>
  <c r="AB410" i="3"/>
  <c r="Z410" i="3"/>
  <c r="AA410" i="3"/>
  <c r="Y410" i="3"/>
  <c r="W756" i="3"/>
  <c r="W149" i="3"/>
  <c r="Y751" i="3"/>
  <c r="AA751" i="3"/>
  <c r="Z751" i="3"/>
  <c r="AB751" i="3"/>
  <c r="W172" i="3"/>
  <c r="AA723" i="3"/>
  <c r="Y723" i="3"/>
  <c r="AB723" i="3"/>
  <c r="Z723" i="3"/>
  <c r="W173" i="3"/>
  <c r="W728" i="3"/>
  <c r="AA490" i="3"/>
  <c r="Z490" i="3"/>
  <c r="AB490" i="3"/>
  <c r="Y490" i="3"/>
  <c r="W907" i="3"/>
  <c r="W610" i="3"/>
  <c r="W249" i="3"/>
  <c r="W490" i="3"/>
  <c r="W796" i="3"/>
  <c r="W323" i="3"/>
  <c r="W641" i="3"/>
  <c r="W824" i="3"/>
  <c r="W100" i="3"/>
  <c r="Y842" i="3"/>
  <c r="AA842" i="3"/>
  <c r="AB842" i="3"/>
  <c r="Z842" i="3"/>
  <c r="Y290" i="3"/>
  <c r="AA290" i="3"/>
  <c r="Z290" i="3"/>
  <c r="AB290" i="3"/>
  <c r="W579" i="3"/>
  <c r="W102" i="3"/>
  <c r="W454" i="3"/>
  <c r="AA613" i="3"/>
  <c r="Z613" i="3"/>
  <c r="AB613" i="3"/>
  <c r="Y613" i="3"/>
  <c r="AB544" i="3"/>
  <c r="Z544" i="3"/>
  <c r="Y544" i="3"/>
  <c r="AA544" i="3"/>
  <c r="AA476" i="3"/>
  <c r="Z476" i="3"/>
  <c r="Y476" i="3"/>
  <c r="AB476" i="3"/>
  <c r="AB876" i="3"/>
  <c r="Z876" i="3"/>
  <c r="Y876" i="3"/>
  <c r="AA876" i="3"/>
  <c r="AA623" i="3"/>
  <c r="Z623" i="3"/>
  <c r="Y623" i="3"/>
  <c r="AB623" i="3"/>
  <c r="AA229" i="3"/>
  <c r="Y229" i="3"/>
  <c r="Z229" i="3"/>
  <c r="AB229" i="3"/>
  <c r="Y630" i="3"/>
  <c r="AA630" i="3"/>
  <c r="Z630" i="3"/>
  <c r="AB630" i="3"/>
  <c r="Y331" i="3"/>
  <c r="Z331" i="3"/>
  <c r="AB331" i="3"/>
  <c r="AA331" i="3"/>
  <c r="Z398" i="3"/>
  <c r="AA398" i="3"/>
  <c r="AB398" i="3"/>
  <c r="Y398" i="3"/>
  <c r="AA750" i="3"/>
  <c r="Z750" i="3"/>
  <c r="AB750" i="3"/>
  <c r="Y750" i="3"/>
  <c r="Y240" i="3"/>
  <c r="Z240" i="3"/>
  <c r="AB240" i="3"/>
  <c r="AA240" i="3"/>
  <c r="W804" i="3"/>
  <c r="W555" i="3"/>
  <c r="Y857" i="3"/>
  <c r="AB857" i="3"/>
  <c r="Z857" i="3"/>
  <c r="AA857" i="3"/>
  <c r="Y707" i="3"/>
  <c r="AA707" i="3"/>
  <c r="Z707" i="3"/>
  <c r="AB707" i="3"/>
  <c r="W213" i="3"/>
  <c r="AB165" i="3"/>
  <c r="AA165" i="3"/>
  <c r="Y165" i="3"/>
  <c r="Z165" i="3"/>
  <c r="AA151" i="3"/>
  <c r="Y151" i="3"/>
  <c r="AB151" i="3"/>
  <c r="Z151" i="3"/>
  <c r="W634" i="3"/>
  <c r="W917" i="3"/>
  <c r="W613" i="3"/>
  <c r="AB770" i="3"/>
  <c r="Y770" i="3"/>
  <c r="Z770" i="3"/>
  <c r="AA770" i="3"/>
  <c r="AB628" i="3"/>
  <c r="Y628" i="3"/>
  <c r="AA628" i="3"/>
  <c r="Z628" i="3"/>
  <c r="Z347" i="3"/>
  <c r="AA347" i="3"/>
  <c r="AB347" i="3"/>
  <c r="Y347" i="3"/>
  <c r="Y152" i="3"/>
  <c r="AA152" i="3"/>
  <c r="AB152" i="3"/>
  <c r="Z152" i="3"/>
  <c r="Z618" i="3"/>
  <c r="AB618" i="3"/>
  <c r="Y618" i="3"/>
  <c r="AA618" i="3"/>
  <c r="Y528" i="3"/>
  <c r="AA528" i="3"/>
  <c r="Z528" i="3"/>
  <c r="AB528" i="3"/>
  <c r="AB180" i="3"/>
  <c r="Z180" i="3"/>
  <c r="Y180" i="3"/>
  <c r="AA180" i="3"/>
  <c r="AA420" i="3"/>
  <c r="AB420" i="3"/>
  <c r="Y420" i="3"/>
  <c r="Z420" i="3"/>
  <c r="W129" i="3"/>
  <c r="Z311" i="3"/>
  <c r="AA311" i="3"/>
  <c r="Y311" i="3"/>
  <c r="AB311" i="3"/>
  <c r="Z196" i="3"/>
  <c r="AB196" i="3"/>
  <c r="Y196" i="3"/>
  <c r="AA196" i="3"/>
  <c r="Y294" i="3"/>
  <c r="AB294" i="3"/>
  <c r="AA294" i="3"/>
  <c r="Z294" i="3"/>
  <c r="W94" i="3"/>
  <c r="AA672" i="3"/>
  <c r="AB672" i="3"/>
  <c r="Y672" i="3"/>
  <c r="Z672" i="3"/>
  <c r="AB51" i="3"/>
  <c r="Z51" i="3"/>
  <c r="AA51" i="3"/>
  <c r="Y51" i="3"/>
  <c r="Y724" i="3"/>
  <c r="AA724" i="3"/>
  <c r="Z724" i="3"/>
  <c r="AB724" i="3"/>
  <c r="AB892" i="3"/>
  <c r="Y892" i="3"/>
  <c r="AA892" i="3"/>
  <c r="Z892" i="3"/>
  <c r="W707" i="3"/>
  <c r="W884" i="3"/>
  <c r="Z824" i="3"/>
  <c r="AB824" i="3"/>
  <c r="AA824" i="3"/>
  <c r="Y824" i="3"/>
  <c r="Z168" i="3"/>
  <c r="AB168" i="3"/>
  <c r="Y168" i="3"/>
  <c r="AA168" i="3"/>
  <c r="AA917" i="3"/>
  <c r="AB917" i="3"/>
  <c r="Y917" i="3"/>
  <c r="Z917" i="3"/>
  <c r="W480" i="3"/>
  <c r="AB335" i="3"/>
  <c r="Y335" i="3"/>
  <c r="Z335" i="3"/>
  <c r="AA335" i="3"/>
  <c r="Z855" i="3"/>
  <c r="AA855" i="3"/>
  <c r="AB855" i="3"/>
  <c r="Y855" i="3"/>
  <c r="Z532" i="3"/>
  <c r="AB532" i="3"/>
  <c r="Y532" i="3"/>
  <c r="AA532" i="3"/>
  <c r="Y315" i="3"/>
  <c r="AB315" i="3"/>
  <c r="Z315" i="3"/>
  <c r="AA315" i="3"/>
  <c r="Z471" i="3"/>
  <c r="AB471" i="3"/>
  <c r="Y471" i="3"/>
  <c r="AA471" i="3"/>
  <c r="AB869" i="3"/>
  <c r="Y869" i="3"/>
  <c r="AA869" i="3"/>
  <c r="Z869" i="3"/>
  <c r="W526" i="3"/>
  <c r="W680" i="3"/>
  <c r="W51" i="3"/>
  <c r="Z863" i="3"/>
  <c r="Y863" i="3"/>
  <c r="AB863" i="3"/>
  <c r="AA863" i="3"/>
  <c r="AA272" i="3"/>
  <c r="Y272" i="3"/>
  <c r="Z272" i="3"/>
  <c r="AB272" i="3"/>
  <c r="Z143" i="3"/>
  <c r="Y143" i="3"/>
  <c r="AA143" i="3"/>
  <c r="AB143" i="3"/>
  <c r="W870" i="3"/>
  <c r="Z611" i="3"/>
  <c r="AA611" i="3"/>
  <c r="Y611" i="3"/>
  <c r="AB611" i="3"/>
  <c r="AA158" i="3"/>
  <c r="Y158" i="3"/>
  <c r="Z158" i="3"/>
  <c r="AB158" i="3"/>
  <c r="AB643" i="3"/>
  <c r="Z643" i="3"/>
  <c r="AA643" i="3"/>
  <c r="Y643" i="3"/>
  <c r="AA377" i="3"/>
  <c r="Z377" i="3"/>
  <c r="AB377" i="3"/>
  <c r="Y377" i="3"/>
  <c r="Y838" i="3"/>
  <c r="AB838" i="3"/>
  <c r="AA838" i="3"/>
  <c r="Z838" i="3"/>
  <c r="AA66" i="3"/>
  <c r="Y66" i="3"/>
  <c r="AB66" i="3"/>
  <c r="Z66" i="3"/>
  <c r="W347" i="3"/>
  <c r="AB441" i="3"/>
  <c r="Y441" i="3"/>
  <c r="Z441" i="3"/>
  <c r="AA441" i="3"/>
  <c r="Y452" i="3"/>
  <c r="AA452" i="3"/>
  <c r="Z452" i="3"/>
  <c r="AB452" i="3"/>
  <c r="Y788" i="3"/>
  <c r="Z788" i="3"/>
  <c r="AB788" i="3"/>
  <c r="AA788" i="3"/>
  <c r="AA50" i="3"/>
  <c r="AB50" i="3"/>
  <c r="Y50" i="3"/>
  <c r="Z50" i="3"/>
  <c r="W229" i="3"/>
  <c r="AB255" i="3"/>
  <c r="Z255" i="3"/>
  <c r="Y255" i="3"/>
  <c r="AA255" i="3"/>
  <c r="W452" i="3"/>
  <c r="AB417" i="3"/>
  <c r="Y417" i="3"/>
  <c r="Z417" i="3"/>
  <c r="AA417" i="3"/>
  <c r="W429" i="3"/>
  <c r="W809" i="3"/>
  <c r="AB244" i="3"/>
  <c r="Z244" i="3"/>
  <c r="Y244" i="3"/>
  <c r="AA244" i="3"/>
  <c r="W339" i="3"/>
  <c r="AA572" i="3"/>
  <c r="AB572" i="3"/>
  <c r="Z572" i="3"/>
  <c r="Y572" i="3"/>
  <c r="Y882" i="3"/>
  <c r="AA882" i="3"/>
  <c r="AB882" i="3"/>
  <c r="Z882" i="3"/>
  <c r="Y414" i="3"/>
  <c r="AA414" i="3"/>
  <c r="Z414" i="3"/>
  <c r="AB414" i="3"/>
  <c r="Z124" i="3"/>
  <c r="Y124" i="3"/>
  <c r="AB124" i="3"/>
  <c r="AA124" i="3"/>
  <c r="Z142" i="3"/>
  <c r="Y142" i="3"/>
  <c r="AB142" i="3"/>
  <c r="AA142" i="3"/>
  <c r="AA454" i="3"/>
  <c r="Z454" i="3"/>
  <c r="AB454" i="3"/>
  <c r="Y454" i="3"/>
  <c r="W867" i="3"/>
  <c r="Z155" i="3"/>
  <c r="AB155" i="3"/>
  <c r="Y155" i="3"/>
  <c r="AA155" i="3"/>
  <c r="Z810" i="3"/>
  <c r="AA810" i="3"/>
  <c r="AB810" i="3"/>
  <c r="Y810" i="3"/>
  <c r="Y658" i="3"/>
  <c r="AA658" i="3"/>
  <c r="Z658" i="3"/>
  <c r="AB658" i="3"/>
  <c r="AB743" i="3"/>
  <c r="Y743" i="3"/>
  <c r="AA743" i="3"/>
  <c r="Z743" i="3"/>
  <c r="Z276" i="3"/>
  <c r="AB276" i="3"/>
  <c r="Y276" i="3"/>
  <c r="AA276" i="3"/>
  <c r="W180" i="3"/>
  <c r="Y406" i="3"/>
  <c r="AA406" i="3"/>
  <c r="Z406" i="3"/>
  <c r="AB406" i="3"/>
  <c r="AB600" i="3"/>
  <c r="Y600" i="3"/>
  <c r="AA600" i="3"/>
  <c r="Z600" i="3"/>
  <c r="AA508" i="3"/>
  <c r="Z508" i="3"/>
  <c r="AB508" i="3"/>
  <c r="Y508" i="3"/>
  <c r="W838" i="3"/>
  <c r="AB526" i="3"/>
  <c r="Y526" i="3"/>
  <c r="AA526" i="3"/>
  <c r="Z526" i="3"/>
  <c r="AB207" i="3"/>
  <c r="AA207" i="3"/>
  <c r="Y207" i="3"/>
  <c r="Z207" i="3"/>
  <c r="Z59" i="3"/>
  <c r="Y59" i="3"/>
  <c r="AA59" i="3"/>
  <c r="AB59" i="3"/>
  <c r="W104" i="3"/>
  <c r="AB253" i="3"/>
  <c r="Z253" i="3"/>
  <c r="AA253" i="3"/>
  <c r="Y253" i="3"/>
  <c r="Z292" i="3"/>
  <c r="AB292" i="3"/>
  <c r="Y292" i="3"/>
  <c r="AA292" i="3"/>
  <c r="Z456" i="3"/>
  <c r="Y456" i="3"/>
  <c r="AB456" i="3"/>
  <c r="AA456" i="3"/>
  <c r="AB161" i="3"/>
  <c r="AA161" i="3"/>
  <c r="Y161" i="3"/>
  <c r="Z161" i="3"/>
  <c r="Z213" i="3"/>
  <c r="AB213" i="3"/>
  <c r="AA213" i="3"/>
  <c r="Y213" i="3"/>
  <c r="W743" i="3"/>
  <c r="W207" i="3"/>
  <c r="AA469" i="3"/>
  <c r="AB469" i="3"/>
  <c r="Z469" i="3"/>
  <c r="Y469" i="3"/>
  <c r="W644" i="3"/>
  <c r="AB439" i="3"/>
  <c r="Z439" i="3"/>
  <c r="Y439" i="3"/>
  <c r="AA439" i="3"/>
  <c r="AA497" i="3"/>
  <c r="AB497" i="3"/>
  <c r="Y497" i="3"/>
  <c r="Z497" i="3"/>
  <c r="Z249" i="3"/>
  <c r="AB249" i="3"/>
  <c r="Y249" i="3"/>
  <c r="AA249" i="3"/>
  <c r="AA522" i="3"/>
  <c r="AB522" i="3"/>
  <c r="Y522" i="3"/>
  <c r="Z522" i="3"/>
  <c r="AB873" i="3"/>
  <c r="Z873" i="3"/>
  <c r="Y873" i="3"/>
  <c r="AA873" i="3"/>
  <c r="W551" i="3"/>
  <c r="AB280" i="3"/>
  <c r="AA280" i="3"/>
  <c r="Y280" i="3"/>
  <c r="Z280" i="3"/>
  <c r="Z734" i="3"/>
  <c r="AB734" i="3"/>
  <c r="Y734" i="3"/>
  <c r="AA734" i="3"/>
  <c r="W291" i="3"/>
  <c r="AB156" i="3"/>
  <c r="Z156" i="3"/>
  <c r="Y156" i="3"/>
  <c r="AA156" i="3"/>
  <c r="W485" i="3"/>
  <c r="AB530" i="3"/>
  <c r="AA530" i="3"/>
  <c r="Z530" i="3"/>
  <c r="Y530" i="3"/>
  <c r="Y756" i="3"/>
  <c r="AB756" i="3"/>
  <c r="AA756" i="3"/>
  <c r="Z756" i="3"/>
  <c r="AA796" i="3"/>
  <c r="Y796" i="3"/>
  <c r="Z796" i="3"/>
  <c r="AB796" i="3"/>
  <c r="Z87" i="3"/>
  <c r="AB87" i="3"/>
  <c r="AA87" i="3"/>
  <c r="Y87" i="3"/>
  <c r="W886" i="3"/>
  <c r="W833" i="3"/>
  <c r="AB258" i="3"/>
  <c r="Z258" i="3"/>
  <c r="AA258" i="3"/>
  <c r="Y258" i="3"/>
  <c r="AB742" i="3"/>
  <c r="AA742" i="3"/>
  <c r="Y742" i="3"/>
  <c r="Z742" i="3"/>
  <c r="Y82" i="3"/>
  <c r="AA82" i="3"/>
  <c r="AB82" i="3"/>
  <c r="Z82" i="3"/>
  <c r="Z570" i="3"/>
  <c r="AA570" i="3"/>
  <c r="AB570" i="3"/>
  <c r="Y570" i="3"/>
  <c r="AA644" i="3"/>
  <c r="Z644" i="3"/>
  <c r="AB644" i="3"/>
  <c r="Y644" i="3"/>
  <c r="AB159" i="3"/>
  <c r="Y159" i="3"/>
  <c r="AA159" i="3"/>
  <c r="Z159" i="3"/>
  <c r="AA430" i="3"/>
  <c r="AB430" i="3"/>
  <c r="Z430" i="3"/>
  <c r="Y430" i="3"/>
  <c r="AA687" i="3"/>
  <c r="Y687" i="3"/>
  <c r="Z687" i="3"/>
  <c r="AB687" i="3"/>
  <c r="AB162" i="3"/>
  <c r="Z162" i="3"/>
  <c r="AA162" i="3"/>
  <c r="Y162" i="3"/>
  <c r="Z389" i="3"/>
  <c r="AA389" i="3"/>
  <c r="Y389" i="3"/>
  <c r="AB389" i="3"/>
  <c r="AB435" i="3"/>
  <c r="AA435" i="3"/>
  <c r="Z435" i="3"/>
  <c r="Y435" i="3"/>
  <c r="AB109" i="3"/>
  <c r="Y109" i="3"/>
  <c r="AA109" i="3"/>
  <c r="Z109" i="3"/>
  <c r="W35" i="3"/>
  <c r="Y854" i="3"/>
  <c r="AA854" i="3"/>
  <c r="AB854" i="3"/>
  <c r="Z854" i="3"/>
  <c r="Z729" i="3"/>
  <c r="AA729" i="3"/>
  <c r="Y729" i="3"/>
  <c r="AB729" i="3"/>
  <c r="AB485" i="3"/>
  <c r="Y485" i="3"/>
  <c r="Z485" i="3"/>
  <c r="AA485" i="3"/>
  <c r="W748" i="3"/>
  <c r="AB160" i="3"/>
  <c r="Z160" i="3"/>
  <c r="AA160" i="3"/>
  <c r="Y160" i="3"/>
  <c r="AA621" i="3"/>
  <c r="Z621" i="3"/>
  <c r="AB621" i="3"/>
  <c r="Y621" i="3"/>
  <c r="AB323" i="3"/>
  <c r="Y323" i="3"/>
  <c r="AA323" i="3"/>
  <c r="Z323" i="3"/>
  <c r="Z427" i="3"/>
  <c r="AB427" i="3"/>
  <c r="AA427" i="3"/>
  <c r="Y427" i="3"/>
  <c r="Z725" i="3"/>
  <c r="Y725" i="3"/>
  <c r="AB725" i="3"/>
  <c r="AA725" i="3"/>
  <c r="AB438" i="3"/>
  <c r="Y438" i="3"/>
  <c r="Z438" i="3"/>
  <c r="AA438" i="3"/>
  <c r="W238" i="3"/>
  <c r="AB646" i="3"/>
  <c r="Z646" i="3"/>
  <c r="AA646" i="3"/>
  <c r="Y646" i="3"/>
  <c r="Y864" i="3"/>
  <c r="Z864" i="3"/>
  <c r="AB864" i="3"/>
  <c r="AA864" i="3"/>
  <c r="AA633" i="3"/>
  <c r="Y633" i="3"/>
  <c r="AB633" i="3"/>
  <c r="Z633" i="3"/>
  <c r="Z304" i="3"/>
  <c r="AB304" i="3"/>
  <c r="Y304" i="3"/>
  <c r="AA304" i="3"/>
  <c r="W406" i="3"/>
  <c r="AA585" i="3"/>
  <c r="Z585" i="3"/>
  <c r="Y585" i="3"/>
  <c r="AB585" i="3"/>
  <c r="Y367" i="3"/>
  <c r="AA367" i="3"/>
  <c r="AB367" i="3"/>
  <c r="Z367" i="3"/>
  <c r="W450" i="3"/>
  <c r="AB277" i="3"/>
  <c r="Y277" i="3"/>
  <c r="AA277" i="3"/>
  <c r="Z277" i="3"/>
  <c r="W864" i="3"/>
  <c r="Y629" i="3"/>
  <c r="AA629" i="3"/>
  <c r="AB629" i="3"/>
  <c r="Z629" i="3"/>
  <c r="W554" i="3"/>
  <c r="W239" i="3"/>
  <c r="W290" i="3"/>
  <c r="W156" i="3"/>
  <c r="Z239" i="3"/>
  <c r="AB239" i="3"/>
  <c r="Y239" i="3"/>
  <c r="AA239" i="3"/>
  <c r="W639" i="3"/>
  <c r="W40" i="3"/>
  <c r="W77" i="3"/>
  <c r="W269" i="3"/>
  <c r="W899" i="3"/>
  <c r="W283" i="3"/>
  <c r="W25" i="3"/>
  <c r="W747" i="3"/>
  <c r="W828" i="3"/>
  <c r="W559" i="3"/>
  <c r="W781" i="3"/>
  <c r="W460" i="3"/>
  <c r="W63" i="3"/>
  <c r="W713" i="3"/>
  <c r="W631" i="3"/>
  <c r="W10" i="3"/>
  <c r="W660" i="3"/>
  <c r="W317" i="3"/>
  <c r="W889" i="3"/>
  <c r="W388" i="3"/>
  <c r="W835" i="3"/>
  <c r="W274" i="3"/>
  <c r="W185" i="3"/>
  <c r="W910" i="3"/>
  <c r="W15" i="3"/>
  <c r="Z15" i="3"/>
  <c r="AB15" i="3"/>
  <c r="Y15" i="3"/>
  <c r="AA15" i="3"/>
  <c r="W704" i="3"/>
  <c r="W481" i="3"/>
  <c r="W298" i="3"/>
  <c r="W225" i="3"/>
  <c r="W370" i="3"/>
  <c r="W800" i="3"/>
  <c r="W198" i="3"/>
  <c r="W186" i="3"/>
  <c r="W535" i="3"/>
  <c r="W326" i="3"/>
  <c r="W279" i="3"/>
  <c r="W296" i="3"/>
  <c r="W67" i="3"/>
  <c r="W223" i="3"/>
  <c r="W79" i="3"/>
  <c r="W97" i="3"/>
  <c r="W364" i="3"/>
  <c r="W492" i="3"/>
  <c r="W60" i="3"/>
  <c r="W860" i="3"/>
  <c r="W121" i="3"/>
  <c r="W702" i="3"/>
  <c r="W484" i="3"/>
  <c r="W745" i="3"/>
  <c r="W271" i="3"/>
  <c r="W841" i="3"/>
  <c r="W768" i="3"/>
  <c r="W592" i="3"/>
  <c r="W587" i="3"/>
  <c r="W845" i="3"/>
  <c r="W424" i="3"/>
  <c r="W667" i="3"/>
  <c r="W78" i="3"/>
  <c r="W321" i="3"/>
  <c r="W771" i="3"/>
  <c r="W774" i="3"/>
  <c r="W880" i="3"/>
  <c r="W865" i="3"/>
  <c r="W111" i="3"/>
  <c r="W902" i="3"/>
  <c r="W604" i="3"/>
  <c r="W262" i="3"/>
  <c r="W619" i="3"/>
  <c r="W906" i="3"/>
  <c r="W17" i="3"/>
  <c r="W573" i="3"/>
  <c r="W887" i="3"/>
  <c r="W319" i="3"/>
  <c r="W836" i="3"/>
  <c r="W478" i="3"/>
  <c r="W915" i="3"/>
  <c r="W211" i="3"/>
  <c r="W354" i="3"/>
  <c r="W682" i="3"/>
  <c r="W176" i="3"/>
  <c r="W278" i="3"/>
  <c r="W130" i="3"/>
  <c r="W426" i="3"/>
  <c r="W609" i="3"/>
  <c r="W36" i="3"/>
  <c r="W562" i="3"/>
  <c r="W117" i="3"/>
  <c r="W815" i="3"/>
  <c r="W54" i="3"/>
  <c r="W851" i="3"/>
  <c r="W518" i="3"/>
  <c r="W586" i="3"/>
  <c r="W171" i="3"/>
  <c r="W486" i="3"/>
  <c r="W150" i="3"/>
  <c r="W334" i="3"/>
  <c r="W731" i="3"/>
  <c r="W218" i="3"/>
  <c r="W698" i="3"/>
  <c r="W843" i="3"/>
  <c r="W798" i="3"/>
  <c r="W250" i="3"/>
  <c r="W56" i="3"/>
  <c r="W305" i="3"/>
  <c r="W714" i="3"/>
  <c r="W817" i="3"/>
  <c r="W531" i="3"/>
  <c r="W525" i="3"/>
  <c r="W134" i="3"/>
  <c r="W140" i="3"/>
  <c r="W241" i="3"/>
  <c r="W498" i="3"/>
  <c r="W374" i="3"/>
  <c r="W70" i="3"/>
  <c r="W752" i="3"/>
  <c r="W890" i="3"/>
  <c r="W657" i="3"/>
  <c r="W461" i="3"/>
  <c r="W767" i="3"/>
  <c r="W110" i="3"/>
  <c r="W108" i="3"/>
  <c r="W706" i="3"/>
  <c r="W654" i="3"/>
  <c r="W754" i="3"/>
  <c r="W136" i="3"/>
  <c r="W91" i="3"/>
  <c r="W831" i="3"/>
  <c r="W295" i="3"/>
  <c r="W527" i="3"/>
  <c r="W879" i="3"/>
  <c r="W247" i="3"/>
  <c r="W446" i="3"/>
  <c r="W818" i="3"/>
  <c r="W465" i="3"/>
  <c r="W785" i="3"/>
  <c r="W144" i="3"/>
  <c r="W808" i="3"/>
  <c r="W265" i="3"/>
  <c r="W368" i="3"/>
  <c r="W636" i="3"/>
  <c r="W705" i="3"/>
  <c r="W501" i="3"/>
  <c r="W827" i="3"/>
  <c r="W712" i="3"/>
  <c r="W825" i="3"/>
  <c r="W795" i="3"/>
  <c r="W496" i="3"/>
  <c r="W310" i="3"/>
  <c r="W163" i="3"/>
  <c r="W749" i="3"/>
  <c r="W720" i="3"/>
  <c r="W732" i="3"/>
  <c r="W920" i="3"/>
  <c r="W181" i="3"/>
  <c r="W432" i="3"/>
  <c r="W434" i="3"/>
  <c r="W676" i="3"/>
  <c r="W233" i="3"/>
  <c r="W437" i="3"/>
  <c r="W560" i="3"/>
  <c r="W177" i="3"/>
  <c r="W922" i="3"/>
  <c r="W443" i="3"/>
  <c r="W26" i="3"/>
  <c r="W228" i="3"/>
  <c r="W517" i="3"/>
  <c r="W895" i="3"/>
  <c r="W365" i="3"/>
  <c r="W856" i="3"/>
  <c r="W776" i="3"/>
  <c r="W401" i="3"/>
  <c r="W324" i="3"/>
  <c r="W242" i="3"/>
  <c r="W260" i="3"/>
  <c r="W816" i="3"/>
  <c r="W923" i="3"/>
  <c r="W533" i="3"/>
  <c r="W137" i="3"/>
  <c r="W148" i="3"/>
  <c r="W421" i="3"/>
  <c r="W313" i="3"/>
  <c r="W779" i="3"/>
  <c r="W383" i="3"/>
  <c r="W273" i="3"/>
  <c r="W584" i="3"/>
  <c r="W840" i="3"/>
  <c r="W648" i="3"/>
  <c r="W115" i="3"/>
  <c r="W358" i="3"/>
  <c r="W500" i="3"/>
  <c r="W546" i="3"/>
  <c r="W874" i="3"/>
  <c r="W320" i="3"/>
  <c r="W786" i="3"/>
  <c r="W380" i="3"/>
  <c r="W192" i="3"/>
  <c r="Y70" i="3"/>
  <c r="AB70" i="3"/>
  <c r="Z70" i="3"/>
  <c r="AA70" i="3"/>
  <c r="AB424" i="3"/>
  <c r="AA424" i="3"/>
  <c r="Y424" i="3"/>
  <c r="Z424" i="3"/>
  <c r="Y309" i="3"/>
  <c r="Z309" i="3"/>
  <c r="AA309" i="3"/>
  <c r="AB309" i="3"/>
  <c r="AB283" i="3"/>
  <c r="Y283" i="3"/>
  <c r="AA283" i="3"/>
  <c r="Z283" i="3"/>
  <c r="AA518" i="3"/>
  <c r="AB518" i="3"/>
  <c r="Z518" i="3"/>
  <c r="Y518" i="3"/>
  <c r="AB383" i="3"/>
  <c r="AA383" i="3"/>
  <c r="Y383" i="3"/>
  <c r="Z383" i="3"/>
  <c r="AA776" i="3"/>
  <c r="Z776" i="3"/>
  <c r="AB776" i="3"/>
  <c r="Y776" i="3"/>
  <c r="AB76" i="3"/>
  <c r="Z76" i="3"/>
  <c r="AA76" i="3"/>
  <c r="Y76" i="3"/>
  <c r="AB834" i="3"/>
  <c r="Y834" i="3"/>
  <c r="AA834" i="3"/>
  <c r="Z834" i="3"/>
  <c r="Y484" i="3"/>
  <c r="Z484" i="3"/>
  <c r="AA484" i="3"/>
  <c r="AB484" i="3"/>
  <c r="Z912" i="3"/>
  <c r="AA912" i="3"/>
  <c r="AB912" i="3"/>
  <c r="Y912" i="3"/>
  <c r="Y595" i="3"/>
  <c r="Z595" i="3"/>
  <c r="AB595" i="3"/>
  <c r="AA595" i="3"/>
  <c r="Y844" i="3"/>
  <c r="AA844" i="3"/>
  <c r="Z844" i="3"/>
  <c r="AB844" i="3"/>
  <c r="AA556" i="3"/>
  <c r="AB556" i="3"/>
  <c r="Y556" i="3"/>
  <c r="Z556" i="3"/>
  <c r="Z209" i="3"/>
  <c r="AB209" i="3"/>
  <c r="Y209" i="3"/>
  <c r="AA209" i="3"/>
  <c r="AA223" i="3"/>
  <c r="Y223" i="3"/>
  <c r="Z223" i="3"/>
  <c r="AB223" i="3"/>
  <c r="Z312" i="3"/>
  <c r="AA312" i="3"/>
  <c r="AB312" i="3"/>
  <c r="Y312" i="3"/>
  <c r="AB587" i="3"/>
  <c r="Z587" i="3"/>
  <c r="AA587" i="3"/>
  <c r="Y587" i="3"/>
  <c r="Z805" i="3"/>
  <c r="AA805" i="3"/>
  <c r="Y805" i="3"/>
  <c r="AB805" i="3"/>
  <c r="Y453" i="3"/>
  <c r="AA453" i="3"/>
  <c r="AB453" i="3"/>
  <c r="Z453" i="3"/>
  <c r="Z592" i="3"/>
  <c r="AB592" i="3"/>
  <c r="Y592" i="3"/>
  <c r="AA592" i="3"/>
  <c r="Z431" i="3"/>
  <c r="AA431" i="3"/>
  <c r="AB431" i="3"/>
  <c r="Y431" i="3"/>
  <c r="AA409" i="3"/>
  <c r="AB409" i="3"/>
  <c r="Y409" i="3"/>
  <c r="Z409" i="3"/>
  <c r="Z843" i="3"/>
  <c r="AA843" i="3"/>
  <c r="AB843" i="3"/>
  <c r="Y843" i="3"/>
  <c r="W521" i="3"/>
  <c r="AB609" i="3"/>
  <c r="Z609" i="3"/>
  <c r="Y609" i="3"/>
  <c r="AA609" i="3"/>
  <c r="W390" i="3"/>
  <c r="AB731" i="3"/>
  <c r="AA731" i="3"/>
  <c r="Z731" i="3"/>
  <c r="Y731" i="3"/>
  <c r="W811" i="3"/>
  <c r="AA880" i="3"/>
  <c r="Z880" i="3"/>
  <c r="Y880" i="3"/>
  <c r="AB880" i="3"/>
  <c r="AA682" i="3"/>
  <c r="Y682" i="3"/>
  <c r="AB682" i="3"/>
  <c r="Z682" i="3"/>
  <c r="W381" i="3"/>
  <c r="W254" i="3"/>
  <c r="Z657" i="3"/>
  <c r="AA657" i="3"/>
  <c r="AB657" i="3"/>
  <c r="Y657" i="3"/>
  <c r="AA817" i="3"/>
  <c r="AB817" i="3"/>
  <c r="Y817" i="3"/>
  <c r="Z817" i="3"/>
  <c r="Z296" i="3"/>
  <c r="AA296" i="3"/>
  <c r="Y296" i="3"/>
  <c r="AB296" i="3"/>
  <c r="W289" i="3"/>
  <c r="W693" i="3"/>
  <c r="Y904" i="3"/>
  <c r="AA904" i="3"/>
  <c r="Z904" i="3"/>
  <c r="AB904" i="3"/>
  <c r="Z694" i="3"/>
  <c r="AB694" i="3"/>
  <c r="AA694" i="3"/>
  <c r="Y694" i="3"/>
  <c r="AA782" i="3"/>
  <c r="Y782" i="3"/>
  <c r="Z782" i="3"/>
  <c r="AB782" i="3"/>
  <c r="W30" i="3"/>
  <c r="Y705" i="3"/>
  <c r="AA705" i="3"/>
  <c r="AB705" i="3"/>
  <c r="Z705" i="3"/>
  <c r="W416" i="3"/>
  <c r="AB496" i="3"/>
  <c r="Y496" i="3"/>
  <c r="Z496" i="3"/>
  <c r="AA496" i="3"/>
  <c r="W384" i="3"/>
  <c r="AB181" i="3"/>
  <c r="AA181" i="3"/>
  <c r="Z181" i="3"/>
  <c r="Y181" i="3"/>
  <c r="Y669" i="3"/>
  <c r="AA669" i="3"/>
  <c r="AB669" i="3"/>
  <c r="Z669" i="3"/>
  <c r="AA493" i="3"/>
  <c r="Y493" i="3"/>
  <c r="AB493" i="3"/>
  <c r="Z493" i="3"/>
  <c r="AB299" i="3"/>
  <c r="Y299" i="3"/>
  <c r="Z299" i="3"/>
  <c r="AA299" i="3"/>
  <c r="Y749" i="3"/>
  <c r="AA749" i="3"/>
  <c r="Z749" i="3"/>
  <c r="AB749" i="3"/>
  <c r="W105" i="3"/>
  <c r="W466" i="3"/>
  <c r="W459" i="3"/>
  <c r="Z713" i="3"/>
  <c r="AB713" i="3"/>
  <c r="Y713" i="3"/>
  <c r="AA713" i="3"/>
  <c r="W205" i="3"/>
  <c r="W582" i="3"/>
  <c r="W669" i="3"/>
  <c r="Z768" i="3"/>
  <c r="Y768" i="3"/>
  <c r="AA768" i="3"/>
  <c r="AB768" i="3"/>
  <c r="AA506" i="3"/>
  <c r="AB506" i="3"/>
  <c r="Y506" i="3"/>
  <c r="Z506" i="3"/>
  <c r="W534" i="3"/>
  <c r="Z343" i="3"/>
  <c r="Y343" i="3"/>
  <c r="AA343" i="3"/>
  <c r="AB343" i="3"/>
  <c r="AB279" i="3"/>
  <c r="Z279" i="3"/>
  <c r="AA279" i="3"/>
  <c r="Y279" i="3"/>
  <c r="W506" i="3"/>
  <c r="Y432" i="3"/>
  <c r="AB432" i="3"/>
  <c r="Z432" i="3"/>
  <c r="AA432" i="3"/>
  <c r="W407" i="3"/>
  <c r="AA667" i="3"/>
  <c r="Z667" i="3"/>
  <c r="Y667" i="3"/>
  <c r="AB667" i="3"/>
  <c r="W28" i="3"/>
  <c r="Y193" i="3"/>
  <c r="AB193" i="3"/>
  <c r="Z193" i="3"/>
  <c r="AA193" i="3"/>
  <c r="W829" i="3"/>
  <c r="AB604" i="3"/>
  <c r="AA604" i="3"/>
  <c r="Z604" i="3"/>
  <c r="Y604" i="3"/>
  <c r="Z660" i="3"/>
  <c r="AA660" i="3"/>
  <c r="AB660" i="3"/>
  <c r="Y660" i="3"/>
  <c r="W782" i="3"/>
  <c r="Z567" i="3"/>
  <c r="Y567" i="3"/>
  <c r="AA567" i="3"/>
  <c r="AB567" i="3"/>
  <c r="W396" i="3"/>
  <c r="AB478" i="3"/>
  <c r="Z478" i="3"/>
  <c r="Y478" i="3"/>
  <c r="AA478" i="3"/>
  <c r="Y683" i="3"/>
  <c r="AA683" i="3"/>
  <c r="AB683" i="3"/>
  <c r="Z683" i="3"/>
  <c r="AA458" i="3"/>
  <c r="Y458" i="3"/>
  <c r="Z458" i="3"/>
  <c r="AB458" i="3"/>
  <c r="W201" i="3"/>
  <c r="Y865" i="3"/>
  <c r="Z865" i="3"/>
  <c r="AA865" i="3"/>
  <c r="AB865" i="3"/>
  <c r="AA384" i="3"/>
  <c r="AB384" i="3"/>
  <c r="Z384" i="3"/>
  <c r="Y384" i="3"/>
  <c r="Y364" i="3"/>
  <c r="AA364" i="3"/>
  <c r="AB364" i="3"/>
  <c r="Z364" i="3"/>
  <c r="Z218" i="3"/>
  <c r="AB218" i="3"/>
  <c r="Y218" i="3"/>
  <c r="AA218" i="3"/>
  <c r="Y63" i="3"/>
  <c r="AB63" i="3"/>
  <c r="AA63" i="3"/>
  <c r="Z63" i="3"/>
  <c r="AA763" i="3"/>
  <c r="AB763" i="3"/>
  <c r="Z763" i="3"/>
  <c r="Y763" i="3"/>
  <c r="AA835" i="3"/>
  <c r="Z835" i="3"/>
  <c r="Y835" i="3"/>
  <c r="AB835" i="3"/>
  <c r="AB107" i="3"/>
  <c r="Z107" i="3"/>
  <c r="Y107" i="3"/>
  <c r="AA107" i="3"/>
  <c r="AA737" i="3"/>
  <c r="AB737" i="3"/>
  <c r="Y737" i="3"/>
  <c r="Z737" i="3"/>
  <c r="W210" i="3"/>
  <c r="AA701" i="3"/>
  <c r="Y701" i="3"/>
  <c r="AB701" i="3"/>
  <c r="Z701" i="3"/>
  <c r="Z540" i="3"/>
  <c r="AA540" i="3"/>
  <c r="AB540" i="3"/>
  <c r="Y540" i="3"/>
  <c r="Y374" i="3"/>
  <c r="AB374" i="3"/>
  <c r="Z374" i="3"/>
  <c r="AA374" i="3"/>
  <c r="Z903" i="3"/>
  <c r="AB903" i="3"/>
  <c r="AA903" i="3"/>
  <c r="Y903" i="3"/>
  <c r="AA762" i="3"/>
  <c r="AB762" i="3"/>
  <c r="Z762" i="3"/>
  <c r="Y762" i="3"/>
  <c r="W773" i="3"/>
  <c r="W674" i="3"/>
  <c r="Z357" i="3"/>
  <c r="AB357" i="3"/>
  <c r="Y357" i="3"/>
  <c r="AA357" i="3"/>
  <c r="Y831" i="3"/>
  <c r="Z831" i="3"/>
  <c r="AA831" i="3"/>
  <c r="AB831" i="3"/>
  <c r="W738" i="3"/>
  <c r="W268" i="3"/>
  <c r="AA407" i="3"/>
  <c r="Y407" i="3"/>
  <c r="Z407" i="3"/>
  <c r="AB407" i="3"/>
  <c r="W220" i="3"/>
  <c r="W504" i="3"/>
  <c r="W871" i="3"/>
  <c r="AB845" i="3"/>
  <c r="Z845" i="3"/>
  <c r="AA845" i="3"/>
  <c r="Y845" i="3"/>
  <c r="AB760" i="3"/>
  <c r="Y760" i="3"/>
  <c r="Z760" i="3"/>
  <c r="AA760" i="3"/>
  <c r="W475" i="3"/>
  <c r="AA324" i="3"/>
  <c r="Z324" i="3"/>
  <c r="AB324" i="3"/>
  <c r="Y324" i="3"/>
  <c r="W431" i="3"/>
  <c r="AB828" i="3"/>
  <c r="Y828" i="3"/>
  <c r="AA828" i="3"/>
  <c r="Z828" i="3"/>
  <c r="W64" i="3"/>
  <c r="AB390" i="3"/>
  <c r="Z390" i="3"/>
  <c r="AA390" i="3"/>
  <c r="Y390" i="3"/>
  <c r="Y674" i="3"/>
  <c r="AA674" i="3"/>
  <c r="AB674" i="3"/>
  <c r="Z674" i="3"/>
  <c r="Z185" i="3"/>
  <c r="AA185" i="3"/>
  <c r="AB185" i="3"/>
  <c r="Y185" i="3"/>
  <c r="Z381" i="3"/>
  <c r="AB381" i="3"/>
  <c r="Y381" i="3"/>
  <c r="AA381" i="3"/>
  <c r="W49" i="3"/>
  <c r="Y841" i="3"/>
  <c r="AA841" i="3"/>
  <c r="AB841" i="3"/>
  <c r="Z841" i="3"/>
  <c r="W695" i="3"/>
  <c r="W888" i="3"/>
  <c r="AB848" i="3"/>
  <c r="AA848" i="3"/>
  <c r="Z848" i="3"/>
  <c r="Y848" i="3"/>
  <c r="Y846" i="3"/>
  <c r="Z846" i="3"/>
  <c r="AB846" i="3"/>
  <c r="AA846" i="3"/>
  <c r="Y166" i="3"/>
  <c r="AA166" i="3"/>
  <c r="AB166" i="3"/>
  <c r="Z166" i="3"/>
  <c r="W571" i="3"/>
  <c r="W548" i="3"/>
  <c r="Y820" i="3"/>
  <c r="AA820" i="3"/>
  <c r="AB820" i="3"/>
  <c r="Z820" i="3"/>
  <c r="Z773" i="3"/>
  <c r="AB773" i="3"/>
  <c r="Y773" i="3"/>
  <c r="AA773" i="3"/>
  <c r="AA910" i="3"/>
  <c r="Z910" i="3"/>
  <c r="Y910" i="3"/>
  <c r="AB910" i="3"/>
  <c r="W455" i="3"/>
  <c r="AB269" i="3"/>
  <c r="AA269" i="3"/>
  <c r="Y269" i="3"/>
  <c r="Z269" i="3"/>
  <c r="W86" i="3"/>
  <c r="W81" i="3"/>
  <c r="W760" i="3"/>
  <c r="AA234" i="3"/>
  <c r="Z234" i="3"/>
  <c r="AB234" i="3"/>
  <c r="Y234" i="3"/>
  <c r="W409" i="3"/>
  <c r="AB693" i="3"/>
  <c r="Z693" i="3"/>
  <c r="AA693" i="3"/>
  <c r="Y693" i="3"/>
  <c r="AB26" i="3"/>
  <c r="Y26" i="3"/>
  <c r="Z26" i="3"/>
  <c r="AA26" i="3"/>
  <c r="W568" i="3"/>
  <c r="W286" i="3"/>
  <c r="W901" i="3"/>
  <c r="Y289" i="3"/>
  <c r="AB289" i="3"/>
  <c r="AA289" i="3"/>
  <c r="Z289" i="3"/>
  <c r="W170" i="3"/>
  <c r="W640" i="3"/>
  <c r="W68" i="3"/>
  <c r="AA836" i="3"/>
  <c r="Z836" i="3"/>
  <c r="Y836" i="3"/>
  <c r="AB836" i="3"/>
  <c r="W288" i="3"/>
  <c r="W790" i="3"/>
  <c r="Y368" i="3"/>
  <c r="Z368" i="3"/>
  <c r="AB368" i="3"/>
  <c r="AA368" i="3"/>
  <c r="Z549" i="3"/>
  <c r="AA549" i="3"/>
  <c r="AB549" i="3"/>
  <c r="Y549" i="3"/>
  <c r="Y316" i="3"/>
  <c r="Z316" i="3"/>
  <c r="AB316" i="3"/>
  <c r="AA316" i="3"/>
  <c r="Y150" i="3"/>
  <c r="Z150" i="3"/>
  <c r="AA150" i="3"/>
  <c r="AB150" i="3"/>
  <c r="AB786" i="3"/>
  <c r="AA786" i="3"/>
  <c r="Z786" i="3"/>
  <c r="Y786" i="3"/>
  <c r="W302" i="3"/>
  <c r="AA821" i="3"/>
  <c r="AB821" i="3"/>
  <c r="Z821" i="3"/>
  <c r="Y821" i="3"/>
  <c r="AA563" i="3"/>
  <c r="Y563" i="3"/>
  <c r="AB563" i="3"/>
  <c r="Z563" i="3"/>
  <c r="Y727" i="3"/>
  <c r="AA727" i="3"/>
  <c r="Z727" i="3"/>
  <c r="AB727" i="3"/>
  <c r="Y899" i="3"/>
  <c r="AB899" i="3"/>
  <c r="AA899" i="3"/>
  <c r="Z899" i="3"/>
  <c r="Z388" i="3"/>
  <c r="AB388" i="3"/>
  <c r="AA388" i="3"/>
  <c r="Y388" i="3"/>
  <c r="W772" i="3"/>
  <c r="Z201" i="3"/>
  <c r="AB201" i="3"/>
  <c r="Y201" i="3"/>
  <c r="AA201" i="3"/>
  <c r="W375" i="3"/>
  <c r="W222" i="3"/>
  <c r="W783" i="3"/>
  <c r="Z285" i="3"/>
  <c r="Y285" i="3"/>
  <c r="AA285" i="3"/>
  <c r="AB285" i="3"/>
  <c r="W316" i="3"/>
  <c r="AA689" i="3"/>
  <c r="AB689" i="3"/>
  <c r="Z689" i="3"/>
  <c r="Y689" i="3"/>
  <c r="W183" i="3"/>
  <c r="Y771" i="3"/>
  <c r="Z771" i="3"/>
  <c r="AB771" i="3"/>
  <c r="AA771" i="3"/>
  <c r="W114" i="3"/>
  <c r="AA732" i="3"/>
  <c r="Y732" i="3"/>
  <c r="Z732" i="3"/>
  <c r="AB732" i="3"/>
  <c r="Z465" i="3"/>
  <c r="AB465" i="3"/>
  <c r="Y465" i="3"/>
  <c r="AA465" i="3"/>
  <c r="Z236" i="3"/>
  <c r="AA236" i="3"/>
  <c r="AB236" i="3"/>
  <c r="Y236" i="3"/>
  <c r="AB559" i="3"/>
  <c r="Z559" i="3"/>
  <c r="AA559" i="3"/>
  <c r="Y559" i="3"/>
  <c r="AB306" i="3"/>
  <c r="AA306" i="3"/>
  <c r="Z306" i="3"/>
  <c r="Y306" i="3"/>
  <c r="W306" i="3"/>
  <c r="Z305" i="3"/>
  <c r="AB305" i="3"/>
  <c r="Y305" i="3"/>
  <c r="AA305" i="3"/>
  <c r="Y704" i="3"/>
  <c r="AA704" i="3"/>
  <c r="AB704" i="3"/>
  <c r="Z704" i="3"/>
  <c r="AB921" i="3"/>
  <c r="Z921" i="3"/>
  <c r="AA921" i="3"/>
  <c r="Y921" i="3"/>
  <c r="AB874" i="3"/>
  <c r="Y874" i="3"/>
  <c r="AA874" i="3"/>
  <c r="Z874" i="3"/>
  <c r="AA130" i="3"/>
  <c r="Z130" i="3"/>
  <c r="AB130" i="3"/>
  <c r="Y130" i="3"/>
  <c r="Y620" i="3"/>
  <c r="AA620" i="3"/>
  <c r="AB620" i="3"/>
  <c r="Z620" i="3"/>
  <c r="Z314" i="3"/>
  <c r="AA314" i="3"/>
  <c r="AB314" i="3"/>
  <c r="Y314" i="3"/>
  <c r="AB926" i="3"/>
  <c r="Y926" i="3"/>
  <c r="AA926" i="3"/>
  <c r="Z926" i="3"/>
  <c r="AA811" i="3"/>
  <c r="Z811" i="3"/>
  <c r="AB811" i="3"/>
  <c r="Y811" i="3"/>
  <c r="Z475" i="3"/>
  <c r="AA475" i="3"/>
  <c r="AB475" i="3"/>
  <c r="Y475" i="3"/>
  <c r="AA656" i="3"/>
  <c r="Z656" i="3"/>
  <c r="AB656" i="3"/>
  <c r="Y656" i="3"/>
  <c r="AA860" i="3"/>
  <c r="Z860" i="3"/>
  <c r="Y860" i="3"/>
  <c r="AB860" i="3"/>
  <c r="Y758" i="3"/>
  <c r="Z758" i="3"/>
  <c r="AA758" i="3"/>
  <c r="AB758" i="3"/>
  <c r="AA186" i="3"/>
  <c r="Z186" i="3"/>
  <c r="Y186" i="3"/>
  <c r="AB186" i="3"/>
  <c r="AB829" i="3"/>
  <c r="Z829" i="3"/>
  <c r="Y829" i="3"/>
  <c r="AA829" i="3"/>
  <c r="AB317" i="3"/>
  <c r="Z317" i="3"/>
  <c r="Y317" i="3"/>
  <c r="AA317" i="3"/>
  <c r="Y327" i="3"/>
  <c r="AB327" i="3"/>
  <c r="AA327" i="3"/>
  <c r="Z327" i="3"/>
  <c r="Z795" i="3"/>
  <c r="AA795" i="3"/>
  <c r="AB795" i="3"/>
  <c r="Y795" i="3"/>
  <c r="AB745" i="3"/>
  <c r="Y745" i="3"/>
  <c r="Z745" i="3"/>
  <c r="AA745" i="3"/>
  <c r="AA790" i="3"/>
  <c r="AB790" i="3"/>
  <c r="Z790" i="3"/>
  <c r="Y790" i="3"/>
  <c r="Z300" i="3"/>
  <c r="AA300" i="3"/>
  <c r="Y300" i="3"/>
  <c r="AB300" i="3"/>
  <c r="Z887" i="3"/>
  <c r="AB887" i="3"/>
  <c r="Y887" i="3"/>
  <c r="AA887" i="3"/>
  <c r="Y785" i="3"/>
  <c r="Z785" i="3"/>
  <c r="AA785" i="3"/>
  <c r="AB785" i="3"/>
  <c r="AB695" i="3"/>
  <c r="Z695" i="3"/>
  <c r="Y695" i="3"/>
  <c r="AA695" i="3"/>
  <c r="AA639" i="3"/>
  <c r="AB639" i="3"/>
  <c r="Y639" i="3"/>
  <c r="Z639" i="3"/>
  <c r="AB250" i="3"/>
  <c r="AA250" i="3"/>
  <c r="Z250" i="3"/>
  <c r="Y250" i="3"/>
  <c r="W549" i="3"/>
  <c r="Y365" i="3"/>
  <c r="Z365" i="3"/>
  <c r="AB365" i="3"/>
  <c r="AA365" i="3"/>
  <c r="W565" i="3"/>
  <c r="W689" i="3"/>
  <c r="AB217" i="3"/>
  <c r="Z217" i="3"/>
  <c r="AA217" i="3"/>
  <c r="Y217" i="3"/>
  <c r="Z625" i="3"/>
  <c r="AB625" i="3"/>
  <c r="AA625" i="3"/>
  <c r="Y625" i="3"/>
  <c r="Y455" i="3"/>
  <c r="Z455" i="3"/>
  <c r="AB455" i="3"/>
  <c r="AA455" i="3"/>
  <c r="Y890" i="3"/>
  <c r="AA890" i="3"/>
  <c r="AB890" i="3"/>
  <c r="Z890" i="3"/>
  <c r="W96" i="3"/>
  <c r="AB515" i="3"/>
  <c r="Y515" i="3"/>
  <c r="AA515" i="3"/>
  <c r="Z515" i="3"/>
  <c r="Y108" i="3"/>
  <c r="AA108" i="3"/>
  <c r="Z108" i="3"/>
  <c r="AB108" i="3"/>
  <c r="W540" i="3"/>
  <c r="W739" i="3"/>
  <c r="W789" i="3"/>
  <c r="Z598" i="3"/>
  <c r="Y598" i="3"/>
  <c r="AB598" i="3"/>
  <c r="AA598" i="3"/>
  <c r="Y68" i="3"/>
  <c r="AB68" i="3"/>
  <c r="Z68" i="3"/>
  <c r="AA68" i="3"/>
  <c r="W556" i="3"/>
  <c r="Z466" i="3"/>
  <c r="AB466" i="3"/>
  <c r="Y466" i="3"/>
  <c r="AA466" i="3"/>
  <c r="AA840" i="3"/>
  <c r="Y840" i="3"/>
  <c r="AB840" i="3"/>
  <c r="Z840" i="3"/>
  <c r="Z468" i="3"/>
  <c r="AB468" i="3"/>
  <c r="AA468" i="3"/>
  <c r="Y468" i="3"/>
  <c r="Z267" i="3"/>
  <c r="AA267" i="3"/>
  <c r="AB267" i="3"/>
  <c r="Y267" i="3"/>
  <c r="AA800" i="3"/>
  <c r="Z800" i="3"/>
  <c r="AB800" i="3"/>
  <c r="Y800" i="3"/>
  <c r="Y176" i="3"/>
  <c r="AA176" i="3"/>
  <c r="AB176" i="3"/>
  <c r="Z176" i="3"/>
  <c r="Y702" i="3"/>
  <c r="AA702" i="3"/>
  <c r="AB702" i="3"/>
  <c r="Z702" i="3"/>
  <c r="AA789" i="3"/>
  <c r="Z789" i="3"/>
  <c r="AB789" i="3"/>
  <c r="Y789" i="3"/>
  <c r="AA706" i="3"/>
  <c r="Y706" i="3"/>
  <c r="AB706" i="3"/>
  <c r="Z706" i="3"/>
  <c r="AA779" i="3"/>
  <c r="Z779" i="3"/>
  <c r="AB779" i="3"/>
  <c r="Y779" i="3"/>
  <c r="Y739" i="3"/>
  <c r="AA739" i="3"/>
  <c r="AB739" i="3"/>
  <c r="Z739" i="3"/>
  <c r="W252" i="3"/>
  <c r="W536" i="3"/>
  <c r="W744" i="3"/>
  <c r="Y906" i="3"/>
  <c r="AA906" i="3"/>
  <c r="AB906" i="3"/>
  <c r="Z906" i="3"/>
  <c r="AA298" i="3"/>
  <c r="Y298" i="3"/>
  <c r="Z298" i="3"/>
  <c r="AB298" i="3"/>
  <c r="Z114" i="3"/>
  <c r="AA114" i="3"/>
  <c r="AB114" i="3"/>
  <c r="Y114" i="3"/>
  <c r="Y228" i="3"/>
  <c r="AB228" i="3"/>
  <c r="AA228" i="3"/>
  <c r="Z228" i="3"/>
  <c r="Y533" i="3"/>
  <c r="Z533" i="3"/>
  <c r="AB533" i="3"/>
  <c r="AA533" i="3"/>
  <c r="Z525" i="3"/>
  <c r="AB525" i="3"/>
  <c r="Y525" i="3"/>
  <c r="AA525" i="3"/>
  <c r="AA339" i="3"/>
  <c r="Y339" i="3"/>
  <c r="Z339" i="3"/>
  <c r="AB339" i="3"/>
  <c r="Y736" i="3"/>
  <c r="AA736" i="3"/>
  <c r="AB736" i="3"/>
  <c r="Z736" i="3"/>
  <c r="W514" i="3"/>
  <c r="W13" i="3"/>
  <c r="Y514" i="3"/>
  <c r="AA514" i="3"/>
  <c r="AB514" i="3"/>
  <c r="Z514" i="3"/>
  <c r="AA517" i="3"/>
  <c r="Z517" i="3"/>
  <c r="Y517" i="3"/>
  <c r="AB517" i="3"/>
  <c r="Z416" i="3"/>
  <c r="Y416" i="3"/>
  <c r="AB416" i="3"/>
  <c r="AA416" i="3"/>
  <c r="W212" i="3"/>
  <c r="W625" i="3"/>
  <c r="Z767" i="3"/>
  <c r="AB767" i="3"/>
  <c r="Y767" i="3"/>
  <c r="AA767" i="3"/>
  <c r="W844" i="3"/>
  <c r="Y560" i="3"/>
  <c r="Z560" i="3"/>
  <c r="AA560" i="3"/>
  <c r="AB560" i="3"/>
  <c r="Y346" i="3"/>
  <c r="AB346" i="3"/>
  <c r="Z346" i="3"/>
  <c r="AA346" i="3"/>
  <c r="W848" i="3"/>
  <c r="Z319" i="3"/>
  <c r="Y319" i="3"/>
  <c r="AB319" i="3"/>
  <c r="AA319" i="3"/>
  <c r="W727" i="3"/>
  <c r="W598" i="3"/>
  <c r="W385" i="3"/>
  <c r="W327" i="3"/>
  <c r="Z509" i="3"/>
  <c r="Y509" i="3"/>
  <c r="AB509" i="3"/>
  <c r="AA509" i="3"/>
  <c r="Z175" i="3"/>
  <c r="AB175" i="3"/>
  <c r="Y175" i="3"/>
  <c r="AA175" i="3"/>
  <c r="W194" i="3"/>
  <c r="W236" i="3"/>
  <c r="Z460" i="3"/>
  <c r="AB460" i="3"/>
  <c r="AA460" i="3"/>
  <c r="Y460" i="3"/>
  <c r="W329" i="3"/>
  <c r="Y619" i="3"/>
  <c r="AA619" i="3"/>
  <c r="AB619" i="3"/>
  <c r="Z619" i="3"/>
  <c r="Z850" i="3"/>
  <c r="AB850" i="3"/>
  <c r="AA850" i="3"/>
  <c r="Y850" i="3"/>
  <c r="Y606" i="3"/>
  <c r="AB606" i="3"/>
  <c r="AA606" i="3"/>
  <c r="Z606" i="3"/>
  <c r="W820" i="3"/>
  <c r="Z443" i="3"/>
  <c r="Y443" i="3"/>
  <c r="AA443" i="3"/>
  <c r="AB443" i="3"/>
  <c r="AA708" i="3"/>
  <c r="Z708" i="3"/>
  <c r="AB708" i="3"/>
  <c r="Y708" i="3"/>
  <c r="Y521" i="3"/>
  <c r="AA521" i="3"/>
  <c r="Z521" i="3"/>
  <c r="AB521" i="3"/>
  <c r="W209" i="3"/>
  <c r="AA676" i="3"/>
  <c r="Y676" i="3"/>
  <c r="Z676" i="3"/>
  <c r="AB676" i="3"/>
  <c r="Z301" i="3"/>
  <c r="AB301" i="3"/>
  <c r="Y301" i="3"/>
  <c r="AA301" i="3"/>
  <c r="W918" i="3"/>
  <c r="W511" i="3"/>
  <c r="Z297" i="3"/>
  <c r="Y297" i="3"/>
  <c r="AA297" i="3"/>
  <c r="AB297" i="3"/>
  <c r="Z915" i="3"/>
  <c r="AA915" i="3"/>
  <c r="AB915" i="3"/>
  <c r="Y915" i="3"/>
  <c r="W801" i="3"/>
  <c r="AA626" i="3"/>
  <c r="Y626" i="3"/>
  <c r="Z626" i="3"/>
  <c r="AB626" i="3"/>
  <c r="Z320" i="3"/>
  <c r="AB320" i="3"/>
  <c r="Y320" i="3"/>
  <c r="AA320" i="3"/>
  <c r="AB115" i="3"/>
  <c r="Z115" i="3"/>
  <c r="Y115" i="3"/>
  <c r="AA115" i="3"/>
  <c r="Z446" i="3"/>
  <c r="AB446" i="3"/>
  <c r="AA446" i="3"/>
  <c r="Y446" i="3"/>
  <c r="Z197" i="3"/>
  <c r="AB197" i="3"/>
  <c r="Y197" i="3"/>
  <c r="AA197" i="3"/>
  <c r="AA295" i="3"/>
  <c r="AB295" i="3"/>
  <c r="Y295" i="3"/>
  <c r="Z295" i="3"/>
  <c r="W736" i="3"/>
  <c r="AA418" i="3"/>
  <c r="AB418" i="3"/>
  <c r="Y418" i="3"/>
  <c r="Z418" i="3"/>
  <c r="Z288" i="3"/>
  <c r="AB288" i="3"/>
  <c r="Y288" i="3"/>
  <c r="AA288" i="3"/>
  <c r="Y329" i="3"/>
  <c r="AB329" i="3"/>
  <c r="AA329" i="3"/>
  <c r="Z329" i="3"/>
  <c r="Y498" i="3"/>
  <c r="AA498" i="3"/>
  <c r="AB498" i="3"/>
  <c r="Z498" i="3"/>
  <c r="W519" i="3"/>
  <c r="Y470" i="3"/>
  <c r="AB470" i="3"/>
  <c r="AA470" i="3"/>
  <c r="Z470" i="3"/>
  <c r="W448" i="3"/>
  <c r="Z778" i="3"/>
  <c r="Y778" i="3"/>
  <c r="AB778" i="3"/>
  <c r="AA778" i="3"/>
  <c r="W123" i="3"/>
  <c r="Y851" i="3"/>
  <c r="AA851" i="3"/>
  <c r="AB851" i="3"/>
  <c r="Z851" i="3"/>
  <c r="W243" i="3"/>
  <c r="W858" i="3"/>
  <c r="W926" i="3"/>
  <c r="Z90" i="3"/>
  <c r="AA90" i="3"/>
  <c r="AB90" i="3"/>
  <c r="Y90" i="3"/>
  <c r="AB459" i="3"/>
  <c r="AA459" i="3"/>
  <c r="Z459" i="3"/>
  <c r="Y459" i="3"/>
  <c r="Z80" i="3"/>
  <c r="AB80" i="3"/>
  <c r="Y80" i="3"/>
  <c r="AA80" i="3"/>
  <c r="W487" i="3"/>
  <c r="AB504" i="3"/>
  <c r="Z504" i="3"/>
  <c r="AA504" i="3"/>
  <c r="Y504" i="3"/>
  <c r="Z396" i="3"/>
  <c r="Y396" i="3"/>
  <c r="AB396" i="3"/>
  <c r="AA396" i="3"/>
  <c r="W307" i="3"/>
  <c r="Y827" i="3"/>
  <c r="AA827" i="3"/>
  <c r="AB827" i="3"/>
  <c r="Z827" i="3"/>
  <c r="W29" i="3"/>
  <c r="W99" i="3"/>
  <c r="AB321" i="3"/>
  <c r="Y321" i="3"/>
  <c r="Z321" i="3"/>
  <c r="AA321" i="3"/>
  <c r="Y492" i="3"/>
  <c r="Z492" i="3"/>
  <c r="AA492" i="3"/>
  <c r="AB492" i="3"/>
  <c r="W912" i="3"/>
  <c r="W312" i="3"/>
  <c r="Y221" i="3"/>
  <c r="AA221" i="3"/>
  <c r="AB221" i="3"/>
  <c r="Z221" i="3"/>
  <c r="Z582" i="3"/>
  <c r="AA582" i="3"/>
  <c r="AB582" i="3"/>
  <c r="Y582" i="3"/>
  <c r="Y889" i="3"/>
  <c r="AB889" i="3"/>
  <c r="Z889" i="3"/>
  <c r="AA889" i="3"/>
  <c r="AB363" i="3"/>
  <c r="AA363" i="3"/>
  <c r="Y363" i="3"/>
  <c r="Z363" i="3"/>
  <c r="W626" i="3"/>
  <c r="W595" i="3"/>
  <c r="W275" i="3"/>
  <c r="Y268" i="3"/>
  <c r="AA268" i="3"/>
  <c r="AB268" i="3"/>
  <c r="Z268" i="3"/>
  <c r="AB546" i="3"/>
  <c r="Z546" i="3"/>
  <c r="AA546" i="3"/>
  <c r="Y546" i="3"/>
  <c r="Y99" i="3"/>
  <c r="AB99" i="3"/>
  <c r="AA99" i="3"/>
  <c r="Z99" i="3"/>
  <c r="W90" i="3"/>
  <c r="Y856" i="3"/>
  <c r="Z856" i="3"/>
  <c r="AA856" i="3"/>
  <c r="AB856" i="3"/>
  <c r="W267" i="3"/>
  <c r="Z571" i="3"/>
  <c r="AB571" i="3"/>
  <c r="AA571" i="3"/>
  <c r="Y571" i="3"/>
  <c r="W418" i="3"/>
  <c r="Z801" i="3"/>
  <c r="AB801" i="3"/>
  <c r="Y801" i="3"/>
  <c r="AA801" i="3"/>
  <c r="W664" i="3"/>
  <c r="Z325" i="3"/>
  <c r="AA325" i="3"/>
  <c r="Y325" i="3"/>
  <c r="AB325" i="3"/>
  <c r="AA375" i="3"/>
  <c r="AB375" i="3"/>
  <c r="Z375" i="3"/>
  <c r="Y375" i="3"/>
  <c r="Z519" i="3"/>
  <c r="AB519" i="3"/>
  <c r="Y519" i="3"/>
  <c r="AA519" i="3"/>
  <c r="AA163" i="3"/>
  <c r="Z163" i="3"/>
  <c r="Y163" i="3"/>
  <c r="AB163" i="3"/>
  <c r="W314" i="3"/>
  <c r="Z487" i="3"/>
  <c r="AB487" i="3"/>
  <c r="AA487" i="3"/>
  <c r="Y487" i="3"/>
  <c r="W357" i="3"/>
  <c r="AA534" i="3"/>
  <c r="Y534" i="3"/>
  <c r="Z534" i="3"/>
  <c r="AB534" i="3"/>
  <c r="AA174" i="3"/>
  <c r="Z174" i="3"/>
  <c r="Y174" i="3"/>
  <c r="AB174" i="3"/>
  <c r="AA726" i="3"/>
  <c r="Y726" i="3"/>
  <c r="AB726" i="3"/>
  <c r="Z726" i="3"/>
  <c r="Z448" i="3"/>
  <c r="AB448" i="3"/>
  <c r="Y448" i="3"/>
  <c r="AA448" i="3"/>
  <c r="Y225" i="3"/>
  <c r="AB225" i="3"/>
  <c r="AA225" i="3"/>
  <c r="Z225" i="3"/>
  <c r="AB511" i="3"/>
  <c r="Y511" i="3"/>
  <c r="AA511" i="3"/>
  <c r="Z511" i="3"/>
  <c r="Y245" i="3"/>
  <c r="AB245" i="3"/>
  <c r="Z245" i="3"/>
  <c r="AA245" i="3"/>
  <c r="Y210" i="3"/>
  <c r="AB210" i="3"/>
  <c r="AA210" i="3"/>
  <c r="Z210" i="3"/>
  <c r="Y637" i="3"/>
  <c r="AA637" i="3"/>
  <c r="Z637" i="3"/>
  <c r="AB637" i="3"/>
  <c r="AB586" i="3"/>
  <c r="Z586" i="3"/>
  <c r="AA586" i="3"/>
  <c r="Y586" i="3"/>
  <c r="Z744" i="3"/>
  <c r="AA744" i="3"/>
  <c r="AB744" i="3"/>
  <c r="Y744" i="3"/>
  <c r="Y781" i="3"/>
  <c r="AA781" i="3"/>
  <c r="AB781" i="3"/>
  <c r="Z781" i="3"/>
  <c r="Y803" i="3"/>
  <c r="Z803" i="3"/>
  <c r="AB803" i="3"/>
  <c r="AA803" i="3"/>
  <c r="Z434" i="3"/>
  <c r="AB434" i="3"/>
  <c r="Y434" i="3"/>
  <c r="AA434" i="3"/>
  <c r="AA562" i="3"/>
  <c r="AB562" i="3"/>
  <c r="Z562" i="3"/>
  <c r="Y562" i="3"/>
  <c r="Z807" i="3"/>
  <c r="AA807" i="3"/>
  <c r="Y807" i="3"/>
  <c r="AB807" i="3"/>
  <c r="AA774" i="3"/>
  <c r="Z774" i="3"/>
  <c r="AB774" i="3"/>
  <c r="Y774" i="3"/>
  <c r="W203" i="3"/>
  <c r="AA640" i="3"/>
  <c r="Y640" i="3"/>
  <c r="AB640" i="3"/>
  <c r="Z640" i="3"/>
  <c r="AA499" i="3"/>
  <c r="AB499" i="3"/>
  <c r="Z499" i="3"/>
  <c r="Y499" i="3"/>
  <c r="AA664" i="3"/>
  <c r="AB664" i="3"/>
  <c r="Y664" i="3"/>
  <c r="Z664" i="3"/>
  <c r="AA302" i="3"/>
  <c r="Z302" i="3"/>
  <c r="Y302" i="3"/>
  <c r="AB302" i="3"/>
  <c r="Z170" i="3"/>
  <c r="AB170" i="3"/>
  <c r="Y170" i="3"/>
  <c r="AA170" i="3"/>
  <c r="AB25" i="3"/>
  <c r="Y25" i="3"/>
  <c r="AA25" i="3"/>
  <c r="Z25" i="3"/>
  <c r="Z714" i="3"/>
  <c r="AB714" i="3"/>
  <c r="AA714" i="3"/>
  <c r="Y714" i="3"/>
  <c r="Z568" i="3"/>
  <c r="AA568" i="3"/>
  <c r="Y568" i="3"/>
  <c r="AB568" i="3"/>
  <c r="W803" i="3"/>
  <c r="Z222" i="3"/>
  <c r="AB222" i="3"/>
  <c r="Y222" i="3"/>
  <c r="AA222" i="3"/>
  <c r="AA808" i="3"/>
  <c r="AB808" i="3"/>
  <c r="Y808" i="3"/>
  <c r="Z808" i="3"/>
  <c r="Z243" i="3"/>
  <c r="AB243" i="3"/>
  <c r="Y243" i="3"/>
  <c r="AA243" i="3"/>
  <c r="Y573" i="3"/>
  <c r="AA573" i="3"/>
  <c r="AB573" i="3"/>
  <c r="Z573" i="3"/>
  <c r="AA654" i="3"/>
  <c r="Z654" i="3"/>
  <c r="AB654" i="3"/>
  <c r="Y654" i="3"/>
  <c r="Z370" i="3"/>
  <c r="Y370" i="3"/>
  <c r="AB370" i="3"/>
  <c r="AA370" i="3"/>
  <c r="W656" i="3"/>
  <c r="Z581" i="3"/>
  <c r="Y581" i="3"/>
  <c r="AB581" i="3"/>
  <c r="AA581" i="3"/>
  <c r="Y247" i="3"/>
  <c r="Z247" i="3"/>
  <c r="AA247" i="3"/>
  <c r="AB247" i="3"/>
  <c r="W166" i="3"/>
  <c r="Y631" i="3"/>
  <c r="AA631" i="3"/>
  <c r="AB631" i="3"/>
  <c r="Z631" i="3"/>
  <c r="Z531" i="3"/>
  <c r="AA531" i="3"/>
  <c r="Y531" i="3"/>
  <c r="AB531" i="3"/>
  <c r="AA313" i="3"/>
  <c r="Z313" i="3"/>
  <c r="Y313" i="3"/>
  <c r="AB313" i="3"/>
  <c r="AA923" i="3"/>
  <c r="Y923" i="3"/>
  <c r="AB923" i="3"/>
  <c r="Z923" i="3"/>
  <c r="Z262" i="3"/>
  <c r="AB262" i="3"/>
  <c r="AA262" i="3"/>
  <c r="Y262" i="3"/>
  <c r="W103" i="3"/>
  <c r="W190" i="3"/>
  <c r="W301" i="3"/>
  <c r="Y401" i="3"/>
  <c r="AA401" i="3"/>
  <c r="AB401" i="3"/>
  <c r="Z401" i="3"/>
  <c r="W468" i="3"/>
  <c r="Z798" i="3"/>
  <c r="Y798" i="3"/>
  <c r="AA798" i="3"/>
  <c r="AB798" i="3"/>
  <c r="Y648" i="3"/>
  <c r="Z648" i="3"/>
  <c r="AA648" i="3"/>
  <c r="AB648" i="3"/>
  <c r="Y310" i="3"/>
  <c r="AA310" i="3"/>
  <c r="Z310" i="3"/>
  <c r="AB310" i="3"/>
  <c r="Y754" i="3"/>
  <c r="Z754" i="3"/>
  <c r="AA754" i="3"/>
  <c r="AB754" i="3"/>
  <c r="Y922" i="3"/>
  <c r="Z922" i="3"/>
  <c r="AA922" i="3"/>
  <c r="AB922" i="3"/>
  <c r="W197" i="3"/>
  <c r="AB787" i="3"/>
  <c r="AA787" i="3"/>
  <c r="Z787" i="3"/>
  <c r="Y787" i="3"/>
  <c r="Y483" i="3"/>
  <c r="AA483" i="3"/>
  <c r="Z483" i="3"/>
  <c r="AB483" i="3"/>
  <c r="AA576" i="3"/>
  <c r="Y576" i="3"/>
  <c r="Z576" i="3"/>
  <c r="AB576" i="3"/>
  <c r="Z712" i="3"/>
  <c r="AB712" i="3"/>
  <c r="Y712" i="3"/>
  <c r="AA712" i="3"/>
  <c r="W637" i="3"/>
  <c r="Y273" i="3"/>
  <c r="Z273" i="3"/>
  <c r="AA273" i="3"/>
  <c r="AB273" i="3"/>
  <c r="AA738" i="3"/>
  <c r="Z738" i="3"/>
  <c r="Y738" i="3"/>
  <c r="AB738" i="3"/>
  <c r="AA426" i="3"/>
  <c r="Y426" i="3"/>
  <c r="Z426" i="3"/>
  <c r="AB426" i="3"/>
  <c r="Y720" i="3"/>
  <c r="Z720" i="3"/>
  <c r="AA720" i="3"/>
  <c r="AB720" i="3"/>
  <c r="Y278" i="3"/>
  <c r="Z278" i="3"/>
  <c r="AB278" i="3"/>
  <c r="AA278" i="3"/>
  <c r="Y777" i="3"/>
  <c r="Z777" i="3"/>
  <c r="AA777" i="3"/>
  <c r="AB777" i="3"/>
  <c r="W921" i="3"/>
  <c r="W422" i="3"/>
  <c r="W189" i="3"/>
  <c r="AA718" i="3"/>
  <c r="Z718" i="3"/>
  <c r="Y718" i="3"/>
  <c r="AB718" i="3"/>
  <c r="Y48" i="3"/>
  <c r="Z48" i="3"/>
  <c r="AB48" i="3"/>
  <c r="AA48" i="3"/>
  <c r="Z584" i="3"/>
  <c r="Y584" i="3"/>
  <c r="AA584" i="3"/>
  <c r="AB584" i="3"/>
  <c r="W807" i="3"/>
  <c r="AB746" i="3"/>
  <c r="Y746" i="3"/>
  <c r="AA746" i="3"/>
  <c r="Z746" i="3"/>
  <c r="Y902" i="3"/>
  <c r="AB902" i="3"/>
  <c r="Z902" i="3"/>
  <c r="AA902" i="3"/>
  <c r="W758" i="3"/>
  <c r="Z211" i="3"/>
  <c r="AB211" i="3"/>
  <c r="Y211" i="3"/>
  <c r="AA211" i="3"/>
  <c r="W245" i="3"/>
  <c r="AB536" i="3"/>
  <c r="Z536" i="3"/>
  <c r="AA536" i="3"/>
  <c r="Y536" i="3"/>
  <c r="W694" i="3"/>
  <c r="Z318" i="3"/>
  <c r="AB318" i="3"/>
  <c r="Y318" i="3"/>
  <c r="AA318" i="3"/>
  <c r="Y901" i="3"/>
  <c r="AA901" i="3"/>
  <c r="AB901" i="3"/>
  <c r="Z901" i="3"/>
  <c r="Y330" i="3"/>
  <c r="AB330" i="3"/>
  <c r="Z330" i="3"/>
  <c r="AA330" i="3"/>
  <c r="AA275" i="3"/>
  <c r="AB275" i="3"/>
  <c r="Y275" i="3"/>
  <c r="Z275" i="3"/>
  <c r="W299" i="3"/>
  <c r="Y385" i="3"/>
  <c r="Z385" i="3"/>
  <c r="AB385" i="3"/>
  <c r="AA385" i="3"/>
  <c r="W309" i="3"/>
  <c r="AA673" i="3"/>
  <c r="AB673" i="3"/>
  <c r="Y673" i="3"/>
  <c r="Z673" i="3"/>
  <c r="W48" i="3"/>
  <c r="AB123" i="3"/>
  <c r="Y123" i="3"/>
  <c r="AA123" i="3"/>
  <c r="Z123" i="3"/>
  <c r="Y752" i="3"/>
  <c r="AA752" i="3"/>
  <c r="AB752" i="3"/>
  <c r="Z752" i="3"/>
  <c r="Y464" i="3"/>
  <c r="AB464" i="3"/>
  <c r="AA464" i="3"/>
  <c r="Z464" i="3"/>
  <c r="W80" i="3"/>
  <c r="W673" i="3"/>
  <c r="AB326" i="3"/>
  <c r="Z326" i="3"/>
  <c r="AA326" i="3"/>
  <c r="Y326" i="3"/>
  <c r="W499" i="3"/>
  <c r="Z399" i="3"/>
  <c r="AB399" i="3"/>
  <c r="Y399" i="3"/>
  <c r="AA399" i="3"/>
  <c r="AB747" i="3"/>
  <c r="AA747" i="3"/>
  <c r="Y747" i="3"/>
  <c r="Z747" i="3"/>
  <c r="AB274" i="3"/>
  <c r="Z274" i="3"/>
  <c r="Y274" i="3"/>
  <c r="AA274" i="3"/>
  <c r="Y920" i="3"/>
  <c r="AB920" i="3"/>
  <c r="AA920" i="3"/>
  <c r="Z920" i="3"/>
  <c r="AA636" i="3"/>
  <c r="Z636" i="3"/>
  <c r="Y636" i="3"/>
  <c r="AB636" i="3"/>
  <c r="Y421" i="3"/>
  <c r="AB421" i="3"/>
  <c r="Z421" i="3"/>
  <c r="AA421" i="3"/>
  <c r="AA286" i="3"/>
  <c r="Z286" i="3"/>
  <c r="Y286" i="3"/>
  <c r="AB286" i="3"/>
  <c r="AB871" i="3"/>
  <c r="AA871" i="3"/>
  <c r="Z871" i="3"/>
  <c r="Y871" i="3"/>
  <c r="Z548" i="3"/>
  <c r="Y548" i="3"/>
  <c r="AB548" i="3"/>
  <c r="AA548" i="3"/>
  <c r="Z523" i="3"/>
  <c r="Y523" i="3"/>
  <c r="AA523" i="3"/>
  <c r="AB523" i="3"/>
  <c r="W666" i="3"/>
  <c r="W325" i="3"/>
  <c r="AA303" i="3"/>
  <c r="Y303" i="3"/>
  <c r="Z303" i="3"/>
  <c r="AB303" i="3"/>
  <c r="AB413" i="3"/>
  <c r="Z413" i="3"/>
  <c r="AA413" i="3"/>
  <c r="Y413" i="3"/>
  <c r="W593" i="3"/>
  <c r="Z825" i="3"/>
  <c r="AA825" i="3"/>
  <c r="AB825" i="3"/>
  <c r="Y825" i="3"/>
  <c r="AA858" i="3"/>
  <c r="Z858" i="3"/>
  <c r="Y858" i="3"/>
  <c r="AB858" i="3"/>
  <c r="AB666" i="3"/>
  <c r="Z666" i="3"/>
  <c r="AA666" i="3"/>
  <c r="Y666" i="3"/>
  <c r="W737" i="3"/>
  <c r="AB481" i="3"/>
  <c r="Z481" i="3"/>
  <c r="AA481" i="3"/>
  <c r="Y481" i="3"/>
  <c r="W464" i="3"/>
  <c r="AA698" i="3"/>
  <c r="Z698" i="3"/>
  <c r="Y698" i="3"/>
  <c r="AB698" i="3"/>
  <c r="AB171" i="3"/>
  <c r="Y171" i="3"/>
  <c r="Z171" i="3"/>
  <c r="AA171" i="3"/>
  <c r="Z437" i="3"/>
  <c r="AB437" i="3"/>
  <c r="AA437" i="3"/>
  <c r="Y437" i="3"/>
  <c r="W297" i="3"/>
  <c r="W251" i="3"/>
  <c r="W318" i="3"/>
  <c r="Z501" i="3"/>
  <c r="Y501" i="3"/>
  <c r="AB501" i="3"/>
  <c r="AA501" i="3"/>
  <c r="W746" i="3"/>
  <c r="W101" i="3"/>
  <c r="AB888" i="3"/>
  <c r="AA888" i="3"/>
  <c r="Y888" i="3"/>
  <c r="Z888" i="3"/>
  <c r="Y354" i="3"/>
  <c r="AB354" i="3"/>
  <c r="AA354" i="3"/>
  <c r="Z354" i="3"/>
  <c r="Y818" i="3"/>
  <c r="AB818" i="3"/>
  <c r="AA818" i="3"/>
  <c r="Z818" i="3"/>
  <c r="Z140" i="3"/>
  <c r="AB140" i="3"/>
  <c r="Y140" i="3"/>
  <c r="AA140" i="3"/>
  <c r="Z334" i="3"/>
  <c r="AA334" i="3"/>
  <c r="AB334" i="3"/>
  <c r="Y334" i="3"/>
  <c r="W470" i="3"/>
  <c r="Y527" i="3"/>
  <c r="AA527" i="3"/>
  <c r="AB527" i="3"/>
  <c r="Z527" i="3"/>
  <c r="Y500" i="3"/>
  <c r="AA500" i="3"/>
  <c r="AB500" i="3"/>
  <c r="Z500" i="3"/>
  <c r="AA13" i="3"/>
  <c r="AB13" i="3"/>
  <c r="Y13" i="3"/>
  <c r="Z13" i="3"/>
  <c r="W708" i="3"/>
  <c r="W606" i="3"/>
  <c r="Z220" i="3"/>
  <c r="AB220" i="3"/>
  <c r="Y220" i="3"/>
  <c r="AA220" i="3"/>
  <c r="W509" i="3"/>
  <c r="W493" i="3"/>
  <c r="W763" i="3"/>
  <c r="Z895" i="3"/>
  <c r="Y895" i="3"/>
  <c r="AB895" i="3"/>
  <c r="AA895" i="3"/>
  <c r="Y566" i="3"/>
  <c r="AB566" i="3"/>
  <c r="AA566" i="3"/>
  <c r="Z566" i="3"/>
  <c r="Y783" i="3"/>
  <c r="AB783" i="3"/>
  <c r="Z783" i="3"/>
  <c r="AA783" i="3"/>
  <c r="Y879" i="3"/>
  <c r="AA879" i="3"/>
  <c r="AB879" i="3"/>
  <c r="Z879" i="3"/>
  <c r="AA918" i="3"/>
  <c r="Z918" i="3"/>
  <c r="AB918" i="3"/>
  <c r="Y918" i="3"/>
  <c r="Y688" i="3"/>
  <c r="AA688" i="3"/>
  <c r="Z688" i="3"/>
  <c r="AB688" i="3"/>
  <c r="W567" i="3"/>
  <c r="Z486" i="3"/>
  <c r="AA486" i="3"/>
  <c r="AB486" i="3"/>
  <c r="Y486" i="3"/>
  <c r="Y358" i="3"/>
  <c r="AA358" i="3"/>
  <c r="Z358" i="3"/>
  <c r="AB358" i="3"/>
  <c r="W726" i="3"/>
  <c r="Z816" i="3"/>
  <c r="AB816" i="3"/>
  <c r="Y816" i="3"/>
  <c r="AA816" i="3"/>
  <c r="W217" i="3"/>
  <c r="W805" i="3"/>
  <c r="W234" i="3"/>
  <c r="AA380" i="3"/>
  <c r="Y380" i="3"/>
  <c r="Z380" i="3"/>
  <c r="AB380" i="3"/>
  <c r="W846" i="3"/>
  <c r="Z422" i="3"/>
  <c r="AA422" i="3"/>
  <c r="Y422" i="3"/>
  <c r="AB422" i="3"/>
  <c r="AA235" i="3"/>
  <c r="AB235" i="3"/>
  <c r="Z235" i="3"/>
  <c r="Y235" i="3"/>
  <c r="W850" i="3"/>
  <c r="AA565" i="3"/>
  <c r="AB565" i="3"/>
  <c r="Z565" i="3"/>
  <c r="Y565" i="3"/>
  <c r="W778" i="3"/>
  <c r="Z593" i="3"/>
  <c r="Y593" i="3"/>
  <c r="AA593" i="3"/>
  <c r="AB593" i="3"/>
  <c r="Z535" i="3"/>
  <c r="AB535" i="3"/>
  <c r="Y535" i="3"/>
  <c r="AA535" i="3"/>
  <c r="Y148" i="3"/>
  <c r="AA148" i="3"/>
  <c r="Z148" i="3"/>
  <c r="AB148" i="3"/>
  <c r="Y815" i="3"/>
  <c r="AA815" i="3"/>
  <c r="AB815" i="3"/>
  <c r="Z815" i="3"/>
  <c r="W52" i="3"/>
  <c r="W399" i="3"/>
  <c r="AA461" i="3"/>
  <c r="AB461" i="3"/>
  <c r="Z461" i="3"/>
  <c r="Y461" i="3"/>
  <c r="Y254" i="3"/>
  <c r="Z254" i="3"/>
  <c r="AA254" i="3"/>
  <c r="AB254" i="3"/>
  <c r="Y772" i="3"/>
  <c r="AB772" i="3"/>
  <c r="AA772" i="3"/>
  <c r="Z772" i="3"/>
  <c r="Y337" i="3"/>
  <c r="AA337" i="3"/>
  <c r="Z337" i="3"/>
  <c r="AB337" i="3"/>
  <c r="W175" i="3"/>
  <c r="C12" i="8"/>
  <c r="B12" i="8"/>
  <c r="C11" i="8"/>
  <c r="B11" i="8"/>
  <c r="C10" i="8"/>
  <c r="B10" i="8"/>
  <c r="C9" i="8"/>
  <c r="T9" i="8" s="1"/>
  <c r="B9" i="8"/>
  <c r="C8" i="8"/>
  <c r="B8" i="8"/>
  <c r="C7" i="8"/>
  <c r="B7" i="8"/>
  <c r="C6" i="8"/>
  <c r="T6" i="8" s="1"/>
  <c r="B6" i="8"/>
  <c r="C5" i="8"/>
  <c r="B5" i="8"/>
  <c r="AC3" i="8"/>
  <c r="AC1" i="8"/>
  <c r="AU22" i="2"/>
  <c r="AM3" i="2"/>
  <c r="P3" i="2"/>
  <c r="O3" i="2"/>
  <c r="N3" i="2"/>
  <c r="M3" i="2"/>
  <c r="L3" i="2"/>
  <c r="AV6" i="1"/>
  <c r="AW6" i="1"/>
  <c r="AX6" i="1"/>
  <c r="AV24" i="1"/>
  <c r="AW24" i="1"/>
  <c r="AX24" i="1"/>
  <c r="AV70" i="1"/>
  <c r="AW70" i="1"/>
  <c r="AX70" i="1"/>
  <c r="AV90" i="1"/>
  <c r="AW90" i="1"/>
  <c r="AX90" i="1"/>
  <c r="AV175" i="1"/>
  <c r="AW175" i="1"/>
  <c r="AX175" i="1"/>
  <c r="AV147" i="1"/>
  <c r="AW147" i="1"/>
  <c r="AX147" i="1"/>
  <c r="AV164" i="1"/>
  <c r="AW164" i="1"/>
  <c r="AX164" i="1"/>
  <c r="AV25" i="1"/>
  <c r="AW25" i="1"/>
  <c r="AX25" i="1"/>
  <c r="AV20" i="1"/>
  <c r="AW20" i="1"/>
  <c r="AX20" i="1"/>
  <c r="AV11" i="1"/>
  <c r="AW11" i="1"/>
  <c r="AX11" i="1"/>
  <c r="AV37" i="1"/>
  <c r="AW37" i="1"/>
  <c r="AX37" i="1"/>
  <c r="M3" i="1"/>
  <c r="L3" i="1"/>
  <c r="AL68" i="2" l="1"/>
  <c r="AL70" i="2"/>
  <c r="AL72" i="2"/>
  <c r="AL74" i="2"/>
  <c r="AL76" i="2"/>
  <c r="AL78" i="2"/>
  <c r="AL80" i="2"/>
  <c r="AL82" i="2"/>
  <c r="AL84" i="2"/>
  <c r="AL86" i="2"/>
  <c r="AL88" i="2"/>
  <c r="AL90" i="2"/>
  <c r="AL92" i="2"/>
  <c r="AL94" i="2"/>
  <c r="AL96" i="2"/>
  <c r="AL98" i="2"/>
  <c r="AL100" i="2"/>
  <c r="AL102" i="2"/>
  <c r="AL104" i="2"/>
  <c r="AL106" i="2"/>
  <c r="AL108" i="2"/>
  <c r="AL110" i="2"/>
  <c r="AL112" i="2"/>
  <c r="AL114" i="2"/>
  <c r="AL116" i="2"/>
  <c r="AL118" i="2"/>
  <c r="AL120" i="2"/>
  <c r="AL122" i="2"/>
  <c r="AL124" i="2"/>
  <c r="AL126" i="2"/>
  <c r="AL128" i="2"/>
  <c r="AL130" i="2"/>
  <c r="AL132" i="2"/>
  <c r="AL134" i="2"/>
  <c r="AL136" i="2"/>
  <c r="AL138" i="2"/>
  <c r="AL140" i="2"/>
  <c r="AL142" i="2"/>
  <c r="AL144" i="2"/>
  <c r="AL146" i="2"/>
  <c r="AL148" i="2"/>
  <c r="AL150" i="2"/>
  <c r="AL152" i="2"/>
  <c r="AL154" i="2"/>
  <c r="AL156" i="2"/>
  <c r="AL158" i="2"/>
  <c r="AL160" i="2"/>
  <c r="AL162" i="2"/>
  <c r="AL164" i="2"/>
  <c r="AL166" i="2"/>
  <c r="AL168" i="2"/>
  <c r="AL170" i="2"/>
  <c r="AL172" i="2"/>
  <c r="AL174" i="2"/>
  <c r="AL176" i="2"/>
  <c r="AL178" i="2"/>
  <c r="AL180" i="2"/>
  <c r="AL182" i="2"/>
  <c r="AL184" i="2"/>
  <c r="AL186" i="2"/>
  <c r="AL188" i="2"/>
  <c r="AL190" i="2"/>
  <c r="AL192" i="2"/>
  <c r="AL194" i="2"/>
  <c r="AL196" i="2"/>
  <c r="AL198" i="2"/>
  <c r="AL200" i="2"/>
  <c r="AL202" i="2"/>
  <c r="AL204" i="2"/>
  <c r="AL206" i="2"/>
  <c r="AL208" i="2"/>
  <c r="AL210" i="2"/>
  <c r="AL212" i="2"/>
  <c r="AL214" i="2"/>
  <c r="AL216" i="2"/>
  <c r="AL218" i="2"/>
  <c r="AL220" i="2"/>
  <c r="AL222" i="2"/>
  <c r="AL224" i="2"/>
  <c r="AL226" i="2"/>
  <c r="AL228" i="2"/>
  <c r="AL230" i="2"/>
  <c r="AL232" i="2"/>
  <c r="AL234" i="2"/>
  <c r="AL236" i="2"/>
  <c r="AL67" i="2"/>
  <c r="AK70" i="2"/>
  <c r="AO70" i="2" s="1"/>
  <c r="AK73" i="2"/>
  <c r="AL75" i="2"/>
  <c r="AK78" i="2"/>
  <c r="AO78" i="2" s="1"/>
  <c r="AK81" i="2"/>
  <c r="AL83" i="2"/>
  <c r="AK86" i="2"/>
  <c r="AO86" i="2" s="1"/>
  <c r="AK89" i="2"/>
  <c r="AL91" i="2"/>
  <c r="AK94" i="2"/>
  <c r="AO94" i="2" s="1"/>
  <c r="AK97" i="2"/>
  <c r="AL99" i="2"/>
  <c r="AK102" i="2"/>
  <c r="AO102" i="2" s="1"/>
  <c r="Q374" i="3" s="1"/>
  <c r="AK105" i="2"/>
  <c r="AL107" i="2"/>
  <c r="AK110" i="2"/>
  <c r="AO110" i="2" s="1"/>
  <c r="Q421" i="3" s="1"/>
  <c r="AK113" i="2"/>
  <c r="AL115" i="2"/>
  <c r="AK118" i="2"/>
  <c r="AO118" i="2" s="1"/>
  <c r="Q465" i="3" s="1"/>
  <c r="AK121" i="2"/>
  <c r="AL123" i="2"/>
  <c r="AK126" i="2"/>
  <c r="AO126" i="2" s="1"/>
  <c r="AK129" i="2"/>
  <c r="AL131" i="2"/>
  <c r="AK134" i="2"/>
  <c r="AO134" i="2" s="1"/>
  <c r="AK137" i="2"/>
  <c r="AL139" i="2"/>
  <c r="AK142" i="2"/>
  <c r="AO142" i="2" s="1"/>
  <c r="AK145" i="2"/>
  <c r="AL147" i="2"/>
  <c r="AK150" i="2"/>
  <c r="AO150" i="2" s="1"/>
  <c r="AK153" i="2"/>
  <c r="AL155" i="2"/>
  <c r="AK158" i="2"/>
  <c r="AO158" i="2" s="1"/>
  <c r="AK161" i="2"/>
  <c r="AL163" i="2"/>
  <c r="AK166" i="2"/>
  <c r="AO166" i="2" s="1"/>
  <c r="Q682" i="3" s="1"/>
  <c r="AK169" i="2"/>
  <c r="AL171" i="2"/>
  <c r="AK174" i="2"/>
  <c r="AO174" i="2" s="1"/>
  <c r="Q736" i="3" s="1"/>
  <c r="AK177" i="2"/>
  <c r="AL179" i="2"/>
  <c r="AK182" i="2"/>
  <c r="AO182" i="2" s="1"/>
  <c r="AK185" i="2"/>
  <c r="AL187" i="2"/>
  <c r="AK190" i="2"/>
  <c r="AO190" i="2" s="1"/>
  <c r="AK193" i="2"/>
  <c r="AL195" i="2"/>
  <c r="AK198" i="2"/>
  <c r="AO198" i="2" s="1"/>
  <c r="AK201" i="2"/>
  <c r="AL203" i="2"/>
  <c r="AK206" i="2"/>
  <c r="AO206" i="2" s="1"/>
  <c r="AK209" i="2"/>
  <c r="AL211" i="2"/>
  <c r="AK214" i="2"/>
  <c r="AO214" i="2" s="1"/>
  <c r="Q903" i="3" s="1"/>
  <c r="AK217" i="2"/>
  <c r="AL219" i="2"/>
  <c r="AK222" i="2"/>
  <c r="AO222" i="2" s="1"/>
  <c r="AK225" i="2"/>
  <c r="AL227" i="2"/>
  <c r="AK230" i="2"/>
  <c r="AO230" i="2" s="1"/>
  <c r="AK233" i="2"/>
  <c r="AL235" i="2"/>
  <c r="AK238" i="2"/>
  <c r="AK240" i="2"/>
  <c r="AK242" i="2"/>
  <c r="AK244" i="2"/>
  <c r="AK246" i="2"/>
  <c r="AK248" i="2"/>
  <c r="AK250" i="2"/>
  <c r="AK252" i="2"/>
  <c r="AK254" i="2"/>
  <c r="AK256" i="2"/>
  <c r="AK258" i="2"/>
  <c r="AK260" i="2"/>
  <c r="AK262" i="2"/>
  <c r="AK264" i="2"/>
  <c r="AK266" i="2"/>
  <c r="AK268" i="2"/>
  <c r="AK270" i="2"/>
  <c r="AK272" i="2"/>
  <c r="AK274" i="2"/>
  <c r="AK276" i="2"/>
  <c r="AK278" i="2"/>
  <c r="AK68" i="2"/>
  <c r="AO68" i="2" s="1"/>
  <c r="AL71" i="2"/>
  <c r="AK75" i="2"/>
  <c r="AO75" i="2" s="1"/>
  <c r="AK79" i="2"/>
  <c r="AK82" i="2"/>
  <c r="AO82" i="2" s="1"/>
  <c r="AL85" i="2"/>
  <c r="AL89" i="2"/>
  <c r="AK93" i="2"/>
  <c r="AK96" i="2"/>
  <c r="AO96" i="2" s="1"/>
  <c r="Q330" i="3" s="1"/>
  <c r="AK100" i="2"/>
  <c r="AO100" i="2" s="1"/>
  <c r="Q363" i="3" s="1"/>
  <c r="AL103" i="2"/>
  <c r="AK107" i="2"/>
  <c r="AO107" i="2" s="1"/>
  <c r="AK111" i="2"/>
  <c r="AK114" i="2"/>
  <c r="AO114" i="2" s="1"/>
  <c r="AL117" i="2"/>
  <c r="AL121" i="2"/>
  <c r="AK125" i="2"/>
  <c r="AK128" i="2"/>
  <c r="AK132" i="2"/>
  <c r="AO132" i="2" s="1"/>
  <c r="AL135" i="2"/>
  <c r="AK139" i="2"/>
  <c r="AO139" i="2" s="1"/>
  <c r="AK143" i="2"/>
  <c r="AK146" i="2"/>
  <c r="AO146" i="2" s="1"/>
  <c r="AL149" i="2"/>
  <c r="AL153" i="2"/>
  <c r="AK157" i="2"/>
  <c r="AK160" i="2"/>
  <c r="AK164" i="2"/>
  <c r="AO164" i="2" s="1"/>
  <c r="AL167" i="2"/>
  <c r="AK171" i="2"/>
  <c r="AO171" i="2" s="1"/>
  <c r="AK175" i="2"/>
  <c r="AK178" i="2"/>
  <c r="AO178" i="2" s="1"/>
  <c r="AL181" i="2"/>
  <c r="AL185" i="2"/>
  <c r="AK189" i="2"/>
  <c r="AK192" i="2"/>
  <c r="AK196" i="2"/>
  <c r="AO196" i="2" s="1"/>
  <c r="Q807" i="3" s="1"/>
  <c r="AL199" i="2"/>
  <c r="AK203" i="2"/>
  <c r="AO203" i="2" s="1"/>
  <c r="AK207" i="2"/>
  <c r="AK210" i="2"/>
  <c r="AO210" i="2" s="1"/>
  <c r="AL213" i="2"/>
  <c r="AL217" i="2"/>
  <c r="AK221" i="2"/>
  <c r="AK224" i="2"/>
  <c r="AO224" i="2" s="1"/>
  <c r="AK228" i="2"/>
  <c r="AO228" i="2" s="1"/>
  <c r="AL231" i="2"/>
  <c r="AK235" i="2"/>
  <c r="AO235" i="2" s="1"/>
  <c r="AL238" i="2"/>
  <c r="AK241" i="2"/>
  <c r="AL243" i="2"/>
  <c r="AL246" i="2"/>
  <c r="AK249" i="2"/>
  <c r="AL251" i="2"/>
  <c r="AL254" i="2"/>
  <c r="AK257" i="2"/>
  <c r="AL259" i="2"/>
  <c r="AL262" i="2"/>
  <c r="AK265" i="2"/>
  <c r="AL267" i="2"/>
  <c r="AL270" i="2"/>
  <c r="AK273" i="2"/>
  <c r="AL275" i="2"/>
  <c r="AL278" i="2"/>
  <c r="AL280" i="2"/>
  <c r="AL282" i="2"/>
  <c r="AL284" i="2"/>
  <c r="AL286" i="2"/>
  <c r="AL288" i="2"/>
  <c r="AL290" i="2"/>
  <c r="AL292" i="2"/>
  <c r="AL294" i="2"/>
  <c r="AL296" i="2"/>
  <c r="AL298" i="2"/>
  <c r="AL300" i="2"/>
  <c r="AL302" i="2"/>
  <c r="AL304" i="2"/>
  <c r="AL306" i="2"/>
  <c r="AL308" i="2"/>
  <c r="AL310" i="2"/>
  <c r="AL312" i="2"/>
  <c r="AL314" i="2"/>
  <c r="AL316" i="2"/>
  <c r="AL318" i="2"/>
  <c r="AL320" i="2"/>
  <c r="AL322" i="2"/>
  <c r="AL324" i="2"/>
  <c r="AL326" i="2"/>
  <c r="AL328" i="2"/>
  <c r="AL330" i="2"/>
  <c r="AL332" i="2"/>
  <c r="AL334" i="2"/>
  <c r="AL336" i="2"/>
  <c r="AL338" i="2"/>
  <c r="AL340" i="2"/>
  <c r="AL342" i="2"/>
  <c r="AL344" i="2"/>
  <c r="AL346" i="2"/>
  <c r="AL348" i="2"/>
  <c r="AL350" i="2"/>
  <c r="AL352" i="2"/>
  <c r="AL354" i="2"/>
  <c r="AL356" i="2"/>
  <c r="AL358" i="2"/>
  <c r="AL360" i="2"/>
  <c r="AL362" i="2"/>
  <c r="AL364" i="2"/>
  <c r="AL366" i="2"/>
  <c r="AL368" i="2"/>
  <c r="AL370" i="2"/>
  <c r="AL372" i="2"/>
  <c r="AL374" i="2"/>
  <c r="AL376" i="2"/>
  <c r="AL378" i="2"/>
  <c r="AL380" i="2"/>
  <c r="AL382" i="2"/>
  <c r="AL384" i="2"/>
  <c r="AL386" i="2"/>
  <c r="AL388" i="2"/>
  <c r="AL390" i="2"/>
  <c r="AL392" i="2"/>
  <c r="AL394" i="2"/>
  <c r="AL396" i="2"/>
  <c r="AL398" i="2"/>
  <c r="AL400" i="2"/>
  <c r="AL402" i="2"/>
  <c r="AL404" i="2"/>
  <c r="AL406" i="2"/>
  <c r="AK69" i="2"/>
  <c r="AO69" i="2" s="1"/>
  <c r="AK72" i="2"/>
  <c r="AL79" i="2"/>
  <c r="AK87" i="2"/>
  <c r="AK90" i="2"/>
  <c r="AO90" i="2" s="1"/>
  <c r="AL93" i="2"/>
  <c r="AL97" i="2"/>
  <c r="AK101" i="2"/>
  <c r="AK104" i="2"/>
  <c r="AO104" i="2" s="1"/>
  <c r="AL111" i="2"/>
  <c r="AK122" i="2"/>
  <c r="AO122" i="2" s="1"/>
  <c r="AL129" i="2"/>
  <c r="AK136" i="2"/>
  <c r="AO136" i="2" s="1"/>
  <c r="AK140" i="2"/>
  <c r="AO140" i="2" s="1"/>
  <c r="AK151" i="2"/>
  <c r="AK154" i="2"/>
  <c r="AO154" i="2" s="1"/>
  <c r="Q620" i="3" s="1"/>
  <c r="AL161" i="2"/>
  <c r="AK165" i="2"/>
  <c r="AK168" i="2"/>
  <c r="AK172" i="2"/>
  <c r="AO172" i="2" s="1"/>
  <c r="AK179" i="2"/>
  <c r="AO179" i="2" s="1"/>
  <c r="Q746" i="3" s="1"/>
  <c r="AL189" i="2"/>
  <c r="AK197" i="2"/>
  <c r="AK200" i="2"/>
  <c r="AK204" i="2"/>
  <c r="AO204" i="2" s="1"/>
  <c r="AK211" i="2"/>
  <c r="AO211" i="2" s="1"/>
  <c r="Q879" i="3" s="1"/>
  <c r="AK218" i="2"/>
  <c r="AO218" i="2" s="1"/>
  <c r="Q920" i="3" s="1"/>
  <c r="AL221" i="2"/>
  <c r="AL225" i="2"/>
  <c r="AK232" i="2"/>
  <c r="AK239" i="2"/>
  <c r="AL241" i="2"/>
  <c r="AL244" i="2"/>
  <c r="AK247" i="2"/>
  <c r="AL252" i="2"/>
  <c r="AK255" i="2"/>
  <c r="AL257" i="2"/>
  <c r="AL260" i="2"/>
  <c r="AK263" i="2"/>
  <c r="AL265" i="2"/>
  <c r="AL268" i="2"/>
  <c r="AK271" i="2"/>
  <c r="AK76" i="2"/>
  <c r="AO76" i="2" s="1"/>
  <c r="AK83" i="2"/>
  <c r="AO83" i="2" s="1"/>
  <c r="AK108" i="2"/>
  <c r="AO108" i="2" s="1"/>
  <c r="AK115" i="2"/>
  <c r="AO115" i="2" s="1"/>
  <c r="AK119" i="2"/>
  <c r="AL125" i="2"/>
  <c r="AK133" i="2"/>
  <c r="AO133" i="2" s="1"/>
  <c r="Q521" i="3" s="1"/>
  <c r="AL143" i="2"/>
  <c r="AK147" i="2"/>
  <c r="AO147" i="2" s="1"/>
  <c r="Q304" i="3" s="1"/>
  <c r="AL157" i="2"/>
  <c r="AL175" i="2"/>
  <c r="AK183" i="2"/>
  <c r="AK186" i="2"/>
  <c r="AL193" i="2"/>
  <c r="AL207" i="2"/>
  <c r="AK215" i="2"/>
  <c r="AK229" i="2"/>
  <c r="AK236" i="2"/>
  <c r="AO236" i="2" s="1"/>
  <c r="AL249" i="2"/>
  <c r="AL69" i="2"/>
  <c r="AK77" i="2"/>
  <c r="AK84" i="2"/>
  <c r="AO84" i="2" s="1"/>
  <c r="AK91" i="2"/>
  <c r="AO91" i="2" s="1"/>
  <c r="AK98" i="2"/>
  <c r="AO98" i="2" s="1"/>
  <c r="AL105" i="2"/>
  <c r="AK112" i="2"/>
  <c r="AL119" i="2"/>
  <c r="AK127" i="2"/>
  <c r="AL133" i="2"/>
  <c r="AK141" i="2"/>
  <c r="AK148" i="2"/>
  <c r="AO148" i="2" s="1"/>
  <c r="AK155" i="2"/>
  <c r="AK162" i="2"/>
  <c r="AO162" i="2" s="1"/>
  <c r="AL169" i="2"/>
  <c r="AK176" i="2"/>
  <c r="AO176" i="2" s="1"/>
  <c r="AL183" i="2"/>
  <c r="AK191" i="2"/>
  <c r="AL197" i="2"/>
  <c r="AK205" i="2"/>
  <c r="AO205" i="2" s="1"/>
  <c r="AK212" i="2"/>
  <c r="AO212" i="2" s="1"/>
  <c r="AK219" i="2"/>
  <c r="AK226" i="2"/>
  <c r="AO226" i="2" s="1"/>
  <c r="AL233" i="2"/>
  <c r="AL239" i="2"/>
  <c r="AK245" i="2"/>
  <c r="AL250" i="2"/>
  <c r="AL255" i="2"/>
  <c r="AK261" i="2"/>
  <c r="AL266" i="2"/>
  <c r="AL271" i="2"/>
  <c r="AK275" i="2"/>
  <c r="AO275" i="2" s="1"/>
  <c r="AK279" i="2"/>
  <c r="AL281" i="2"/>
  <c r="AK284" i="2"/>
  <c r="AO284" i="2" s="1"/>
  <c r="AK287" i="2"/>
  <c r="AO287" i="2" s="1"/>
  <c r="AL289" i="2"/>
  <c r="AK292" i="2"/>
  <c r="AO292" i="2" s="1"/>
  <c r="AK295" i="2"/>
  <c r="AL297" i="2"/>
  <c r="AK300" i="2"/>
  <c r="AO300" i="2" s="1"/>
  <c r="AK303" i="2"/>
  <c r="AL305" i="2"/>
  <c r="AK308" i="2"/>
  <c r="AO308" i="2" s="1"/>
  <c r="AK311" i="2"/>
  <c r="AL313" i="2"/>
  <c r="AK316" i="2"/>
  <c r="AO316" i="2" s="1"/>
  <c r="AK319" i="2"/>
  <c r="AO319" i="2" s="1"/>
  <c r="AL321" i="2"/>
  <c r="AK324" i="2"/>
  <c r="AO324" i="2" s="1"/>
  <c r="AK327" i="2"/>
  <c r="AL329" i="2"/>
  <c r="AK332" i="2"/>
  <c r="AO332" i="2" s="1"/>
  <c r="Q770" i="3" s="1"/>
  <c r="AK335" i="2"/>
  <c r="AL337" i="2"/>
  <c r="AK340" i="2"/>
  <c r="AO340" i="2" s="1"/>
  <c r="Q804" i="3" s="1"/>
  <c r="AK343" i="2"/>
  <c r="AL345" i="2"/>
  <c r="AK348" i="2"/>
  <c r="AO348" i="2" s="1"/>
  <c r="Q833" i="3" s="1"/>
  <c r="AK351" i="2"/>
  <c r="AO351" i="2" s="1"/>
  <c r="Q837" i="3" s="1"/>
  <c r="AL353" i="2"/>
  <c r="AK356" i="2"/>
  <c r="AO356" i="2" s="1"/>
  <c r="Q842" i="3" s="1"/>
  <c r="AK359" i="2"/>
  <c r="AL361" i="2"/>
  <c r="AK364" i="2"/>
  <c r="AO364" i="2" s="1"/>
  <c r="Q857" i="3" s="1"/>
  <c r="AK367" i="2"/>
  <c r="AL369" i="2"/>
  <c r="AK372" i="2"/>
  <c r="AO372" i="2" s="1"/>
  <c r="Q867" i="3" s="1"/>
  <c r="AK375" i="2"/>
  <c r="AL377" i="2"/>
  <c r="AK380" i="2"/>
  <c r="AO380" i="2" s="1"/>
  <c r="Q881" i="3" s="1"/>
  <c r="AK383" i="2"/>
  <c r="AO383" i="2" s="1"/>
  <c r="Q884" i="3" s="1"/>
  <c r="AL385" i="2"/>
  <c r="AK388" i="2"/>
  <c r="AO388" i="2" s="1"/>
  <c r="Q892" i="3" s="1"/>
  <c r="AK391" i="2"/>
  <c r="AL393" i="2"/>
  <c r="AK396" i="2"/>
  <c r="AO396" i="2" s="1"/>
  <c r="AK399" i="2"/>
  <c r="AL401" i="2"/>
  <c r="AK404" i="2"/>
  <c r="AO404" i="2" s="1"/>
  <c r="AK407" i="2"/>
  <c r="AK71" i="2"/>
  <c r="AO71" i="2" s="1"/>
  <c r="AL77" i="2"/>
  <c r="AK85" i="2"/>
  <c r="AO85" i="2" s="1"/>
  <c r="AK92" i="2"/>
  <c r="AO92" i="2" s="1"/>
  <c r="Q325" i="3" s="1"/>
  <c r="AK99" i="2"/>
  <c r="AO99" i="2" s="1"/>
  <c r="Q358" i="3" s="1"/>
  <c r="AK106" i="2"/>
  <c r="AO106" i="2" s="1"/>
  <c r="Q401" i="3" s="1"/>
  <c r="AL113" i="2"/>
  <c r="AK120" i="2"/>
  <c r="AL127" i="2"/>
  <c r="AK135" i="2"/>
  <c r="AO135" i="2" s="1"/>
  <c r="AL141" i="2"/>
  <c r="AK149" i="2"/>
  <c r="AO149" i="2" s="1"/>
  <c r="Q593" i="3" s="1"/>
  <c r="AK156" i="2"/>
  <c r="AO156" i="2" s="1"/>
  <c r="AK163" i="2"/>
  <c r="AO163" i="2" s="1"/>
  <c r="AK170" i="2"/>
  <c r="AO170" i="2" s="1"/>
  <c r="Q706" i="3" s="1"/>
  <c r="AL177" i="2"/>
  <c r="AK184" i="2"/>
  <c r="AL191" i="2"/>
  <c r="AK199" i="2"/>
  <c r="AO199" i="2" s="1"/>
  <c r="AL205" i="2"/>
  <c r="AK213" i="2"/>
  <c r="AO213" i="2" s="1"/>
  <c r="AK220" i="2"/>
  <c r="AO220" i="2" s="1"/>
  <c r="AK227" i="2"/>
  <c r="AO227" i="2" s="1"/>
  <c r="AK234" i="2"/>
  <c r="AO234" i="2" s="1"/>
  <c r="AL240" i="2"/>
  <c r="AL245" i="2"/>
  <c r="AK251" i="2"/>
  <c r="AO251" i="2" s="1"/>
  <c r="AL256" i="2"/>
  <c r="AL261" i="2"/>
  <c r="AK267" i="2"/>
  <c r="AO267" i="2" s="1"/>
  <c r="AL272" i="2"/>
  <c r="AL276" i="2"/>
  <c r="AL279" i="2"/>
  <c r="AK282" i="2"/>
  <c r="AO282" i="2" s="1"/>
  <c r="AK285" i="2"/>
  <c r="AL287" i="2"/>
  <c r="AK290" i="2"/>
  <c r="AO290" i="2" s="1"/>
  <c r="AK293" i="2"/>
  <c r="AL295" i="2"/>
  <c r="AK298" i="2"/>
  <c r="AO298" i="2" s="1"/>
  <c r="AK301" i="2"/>
  <c r="AL303" i="2"/>
  <c r="AK306" i="2"/>
  <c r="AO306" i="2" s="1"/>
  <c r="AK309" i="2"/>
  <c r="AL311" i="2"/>
  <c r="AK314" i="2"/>
  <c r="AO314" i="2" s="1"/>
  <c r="AK317" i="2"/>
  <c r="AL319" i="2"/>
  <c r="AK322" i="2"/>
  <c r="AO322" i="2" s="1"/>
  <c r="AK325" i="2"/>
  <c r="AL327" i="2"/>
  <c r="AK330" i="2"/>
  <c r="AO330" i="2" s="1"/>
  <c r="AK333" i="2"/>
  <c r="AL335" i="2"/>
  <c r="AK338" i="2"/>
  <c r="AO338" i="2" s="1"/>
  <c r="Q797" i="3" s="1"/>
  <c r="AK341" i="2"/>
  <c r="AL343" i="2"/>
  <c r="AK346" i="2"/>
  <c r="AO346" i="2" s="1"/>
  <c r="Q824" i="3" s="1"/>
  <c r="AK349" i="2"/>
  <c r="AL351" i="2"/>
  <c r="AK354" i="2"/>
  <c r="AO354" i="2" s="1"/>
  <c r="AK357" i="2"/>
  <c r="AL359" i="2"/>
  <c r="AK362" i="2"/>
  <c r="AO362" i="2" s="1"/>
  <c r="Q855" i="3" s="1"/>
  <c r="AK365" i="2"/>
  <c r="AL367" i="2"/>
  <c r="AK370" i="2"/>
  <c r="AO370" i="2" s="1"/>
  <c r="AK373" i="2"/>
  <c r="AL375" i="2"/>
  <c r="AK378" i="2"/>
  <c r="AO378" i="2" s="1"/>
  <c r="Q877" i="3" s="1"/>
  <c r="AK381" i="2"/>
  <c r="AL383" i="2"/>
  <c r="AK386" i="2"/>
  <c r="AO386" i="2" s="1"/>
  <c r="Q888" i="3" s="1"/>
  <c r="AK389" i="2"/>
  <c r="AL391" i="2"/>
  <c r="AK394" i="2"/>
  <c r="AO394" i="2" s="1"/>
  <c r="Q901" i="3" s="1"/>
  <c r="AK397" i="2"/>
  <c r="AL399" i="2"/>
  <c r="AK402" i="2"/>
  <c r="AO402" i="2" s="1"/>
  <c r="Q917" i="3" s="1"/>
  <c r="AK405" i="2"/>
  <c r="AL407" i="2"/>
  <c r="AL95" i="2"/>
  <c r="AL109" i="2"/>
  <c r="AK124" i="2"/>
  <c r="AO124" i="2" s="1"/>
  <c r="Q486" i="3" s="1"/>
  <c r="AL145" i="2"/>
  <c r="AL159" i="2"/>
  <c r="AL173" i="2"/>
  <c r="AK188" i="2"/>
  <c r="AO188" i="2" s="1"/>
  <c r="AK195" i="2"/>
  <c r="AO195" i="2" s="1"/>
  <c r="AL223" i="2"/>
  <c r="AL237" i="2"/>
  <c r="AK243" i="2"/>
  <c r="AO243" i="2" s="1"/>
  <c r="AL264" i="2"/>
  <c r="AL274" i="2"/>
  <c r="AK289" i="2"/>
  <c r="AO289" i="2" s="1"/>
  <c r="AL307" i="2"/>
  <c r="AK313" i="2"/>
  <c r="AO313" i="2" s="1"/>
  <c r="AK318" i="2"/>
  <c r="AO318" i="2" s="1"/>
  <c r="AL323" i="2"/>
  <c r="AK345" i="2"/>
  <c r="AO345" i="2" s="1"/>
  <c r="Q819" i="3" s="1"/>
  <c r="AL363" i="2"/>
  <c r="AK369" i="2"/>
  <c r="AO369" i="2" s="1"/>
  <c r="Q864" i="3" s="1"/>
  <c r="AK374" i="2"/>
  <c r="AO374" i="2" s="1"/>
  <c r="Q870" i="3" s="1"/>
  <c r="AK385" i="2"/>
  <c r="AO385" i="2" s="1"/>
  <c r="Q887" i="3" s="1"/>
  <c r="AL387" i="2"/>
  <c r="AK393" i="2"/>
  <c r="AK398" i="2"/>
  <c r="AO398" i="2" s="1"/>
  <c r="Q911" i="3" s="1"/>
  <c r="AK406" i="2"/>
  <c r="AO406" i="2" s="1"/>
  <c r="AL73" i="2"/>
  <c r="AK80" i="2"/>
  <c r="AL87" i="2"/>
  <c r="AK95" i="2"/>
  <c r="AL101" i="2"/>
  <c r="AK109" i="2"/>
  <c r="AK116" i="2"/>
  <c r="AO116" i="2" s="1"/>
  <c r="AK123" i="2"/>
  <c r="AK130" i="2"/>
  <c r="AO130" i="2" s="1"/>
  <c r="Q506" i="3" s="1"/>
  <c r="AL137" i="2"/>
  <c r="AK144" i="2"/>
  <c r="AO144" i="2" s="1"/>
  <c r="Q291" i="3" s="1"/>
  <c r="AL151" i="2"/>
  <c r="AK159" i="2"/>
  <c r="AL165" i="2"/>
  <c r="AK173" i="2"/>
  <c r="AO173" i="2" s="1"/>
  <c r="Q377" i="3" s="1"/>
  <c r="AK180" i="2"/>
  <c r="AO180" i="2" s="1"/>
  <c r="AK187" i="2"/>
  <c r="AK194" i="2"/>
  <c r="AO194" i="2" s="1"/>
  <c r="AL201" i="2"/>
  <c r="AK208" i="2"/>
  <c r="AL215" i="2"/>
  <c r="AK223" i="2"/>
  <c r="AO223" i="2" s="1"/>
  <c r="AL229" i="2"/>
  <c r="AK237" i="2"/>
  <c r="AL242" i="2"/>
  <c r="AL247" i="2"/>
  <c r="AK253" i="2"/>
  <c r="AO253" i="2" s="1"/>
  <c r="AL258" i="2"/>
  <c r="AL263" i="2"/>
  <c r="AK269" i="2"/>
  <c r="AL273" i="2"/>
  <c r="AK277" i="2"/>
  <c r="AK280" i="2"/>
  <c r="AK283" i="2"/>
  <c r="AL285" i="2"/>
  <c r="AK288" i="2"/>
  <c r="AK291" i="2"/>
  <c r="AL293" i="2"/>
  <c r="AK296" i="2"/>
  <c r="AO296" i="2" s="1"/>
  <c r="AK299" i="2"/>
  <c r="AL301" i="2"/>
  <c r="AK304" i="2"/>
  <c r="AK307" i="2"/>
  <c r="AO307" i="2" s="1"/>
  <c r="AL309" i="2"/>
  <c r="AK312" i="2"/>
  <c r="AK315" i="2"/>
  <c r="AL317" i="2"/>
  <c r="AK320" i="2"/>
  <c r="AK323" i="2"/>
  <c r="AL325" i="2"/>
  <c r="AK328" i="2"/>
  <c r="AO328" i="2" s="1"/>
  <c r="Q757" i="3" s="1"/>
  <c r="AK331" i="2"/>
  <c r="AL333" i="2"/>
  <c r="AK336" i="2"/>
  <c r="AK339" i="2"/>
  <c r="AO339" i="2" s="1"/>
  <c r="Q801" i="3" s="1"/>
  <c r="AL341" i="2"/>
  <c r="AK344" i="2"/>
  <c r="AK347" i="2"/>
  <c r="AL349" i="2"/>
  <c r="AK352" i="2"/>
  <c r="AK355" i="2"/>
  <c r="AL357" i="2"/>
  <c r="AK360" i="2"/>
  <c r="AO360" i="2" s="1"/>
  <c r="AK363" i="2"/>
  <c r="AO363" i="2" s="1"/>
  <c r="Q856" i="3" s="1"/>
  <c r="AL365" i="2"/>
  <c r="AK368" i="2"/>
  <c r="AK371" i="2"/>
  <c r="AO371" i="2" s="1"/>
  <c r="Q866" i="3" s="1"/>
  <c r="AL373" i="2"/>
  <c r="AK376" i="2"/>
  <c r="AK379" i="2"/>
  <c r="AL381" i="2"/>
  <c r="AK384" i="2"/>
  <c r="AK387" i="2"/>
  <c r="AO387" i="2" s="1"/>
  <c r="Q890" i="3" s="1"/>
  <c r="AL389" i="2"/>
  <c r="AK392" i="2"/>
  <c r="AO392" i="2" s="1"/>
  <c r="AK395" i="2"/>
  <c r="AL397" i="2"/>
  <c r="AK400" i="2"/>
  <c r="AK403" i="2"/>
  <c r="AO403" i="2" s="1"/>
  <c r="AL405" i="2"/>
  <c r="AK74" i="2"/>
  <c r="AO74" i="2" s="1"/>
  <c r="Q296" i="3" s="1"/>
  <c r="AL81" i="2"/>
  <c r="AK88" i="2"/>
  <c r="AO88" i="2" s="1"/>
  <c r="AK103" i="2"/>
  <c r="AO103" i="2" s="1"/>
  <c r="AK117" i="2"/>
  <c r="AO117" i="2" s="1"/>
  <c r="AK131" i="2"/>
  <c r="AO131" i="2" s="1"/>
  <c r="AK138" i="2"/>
  <c r="AO138" i="2" s="1"/>
  <c r="AK152" i="2"/>
  <c r="AK167" i="2"/>
  <c r="AK181" i="2"/>
  <c r="AK202" i="2"/>
  <c r="AO202" i="2" s="1"/>
  <c r="Q825" i="3" s="1"/>
  <c r="AL209" i="2"/>
  <c r="AK216" i="2"/>
  <c r="AK231" i="2"/>
  <c r="AO231" i="2" s="1"/>
  <c r="AL248" i="2"/>
  <c r="AL253" i="2"/>
  <c r="AL269" i="2"/>
  <c r="AL277" i="2"/>
  <c r="AK281" i="2"/>
  <c r="AO281" i="2" s="1"/>
  <c r="AL283" i="2"/>
  <c r="AK286" i="2"/>
  <c r="AO286" i="2" s="1"/>
  <c r="AK297" i="2"/>
  <c r="AK302" i="2"/>
  <c r="AO302" i="2" s="1"/>
  <c r="AK310" i="2"/>
  <c r="AO310" i="2" s="1"/>
  <c r="AL315" i="2"/>
  <c r="AK321" i="2"/>
  <c r="AO321" i="2" s="1"/>
  <c r="AK326" i="2"/>
  <c r="AO326" i="2" s="1"/>
  <c r="AK334" i="2"/>
  <c r="AO334" i="2" s="1"/>
  <c r="Q785" i="3" s="1"/>
  <c r="AL339" i="2"/>
  <c r="AK342" i="2"/>
  <c r="AO342" i="2" s="1"/>
  <c r="Q806" i="3" s="1"/>
  <c r="AL347" i="2"/>
  <c r="AK350" i="2"/>
  <c r="AO350" i="2" s="1"/>
  <c r="AK353" i="2"/>
  <c r="AO353" i="2" s="1"/>
  <c r="Q839" i="3" s="1"/>
  <c r="AL355" i="2"/>
  <c r="AK358" i="2"/>
  <c r="AO358" i="2" s="1"/>
  <c r="AK361" i="2"/>
  <c r="AK366" i="2"/>
  <c r="AO366" i="2" s="1"/>
  <c r="AL371" i="2"/>
  <c r="AK377" i="2"/>
  <c r="AO377" i="2" s="1"/>
  <c r="Q876" i="3" s="1"/>
  <c r="AL379" i="2"/>
  <c r="AK382" i="2"/>
  <c r="AO382" i="2" s="1"/>
  <c r="Q883" i="3" s="1"/>
  <c r="AK390" i="2"/>
  <c r="AO390" i="2" s="1"/>
  <c r="Q897" i="3" s="1"/>
  <c r="AL395" i="2"/>
  <c r="AK401" i="2"/>
  <c r="AO401" i="2" s="1"/>
  <c r="Q916" i="3" s="1"/>
  <c r="AL403" i="2"/>
  <c r="AK67" i="2"/>
  <c r="AO67" i="2" s="1"/>
  <c r="AK259" i="2"/>
  <c r="AO259" i="2" s="1"/>
  <c r="AL291" i="2"/>
  <c r="AK294" i="2"/>
  <c r="AO294" i="2" s="1"/>
  <c r="AL299" i="2"/>
  <c r="AK305" i="2"/>
  <c r="AO305" i="2" s="1"/>
  <c r="AK329" i="2"/>
  <c r="AL331" i="2"/>
  <c r="AK337" i="2"/>
  <c r="AO337" i="2" s="1"/>
  <c r="Q796" i="3" s="1"/>
  <c r="AK16" i="2"/>
  <c r="AK28" i="2"/>
  <c r="AK14" i="2"/>
  <c r="AK35" i="2"/>
  <c r="AK52" i="2"/>
  <c r="AK11" i="2"/>
  <c r="AK55" i="2"/>
  <c r="AK54" i="2"/>
  <c r="AK12" i="2"/>
  <c r="AK36" i="2"/>
  <c r="AK56" i="2"/>
  <c r="AK59" i="2"/>
  <c r="AK31" i="2"/>
  <c r="AK63" i="2"/>
  <c r="AK9" i="2"/>
  <c r="AL34" i="2"/>
  <c r="AK17" i="2"/>
  <c r="AK42" i="2"/>
  <c r="AK40" i="2"/>
  <c r="AK49" i="2"/>
  <c r="AK39" i="2"/>
  <c r="AK57" i="2"/>
  <c r="AK51" i="2"/>
  <c r="AK20" i="2"/>
  <c r="AK60" i="2"/>
  <c r="AK64" i="2"/>
  <c r="AK61" i="2"/>
  <c r="AK27" i="2"/>
  <c r="AK22" i="2"/>
  <c r="AK6" i="2"/>
  <c r="AK47" i="2"/>
  <c r="AL11" i="2"/>
  <c r="AL48" i="2"/>
  <c r="AL65" i="2"/>
  <c r="AL21" i="2"/>
  <c r="AL51" i="2"/>
  <c r="AL26" i="2"/>
  <c r="AK46" i="2"/>
  <c r="AK66" i="2"/>
  <c r="AK58" i="2"/>
  <c r="AK62" i="2"/>
  <c r="AK33" i="2"/>
  <c r="AK8" i="2"/>
  <c r="AK43" i="2"/>
  <c r="AK24" i="2"/>
  <c r="AK38" i="2"/>
  <c r="AK18" i="2"/>
  <c r="AK21" i="2"/>
  <c r="AK25" i="2"/>
  <c r="AK30" i="2"/>
  <c r="AK50" i="2"/>
  <c r="AK37" i="2"/>
  <c r="AK45" i="2"/>
  <c r="AL12" i="2"/>
  <c r="AK13" i="2"/>
  <c r="AK15" i="2"/>
  <c r="AK19" i="2"/>
  <c r="AK5" i="2"/>
  <c r="AK7" i="2"/>
  <c r="AK34" i="2"/>
  <c r="AO34" i="2" s="1"/>
  <c r="AK44" i="2"/>
  <c r="AK53" i="2"/>
  <c r="AK26" i="2"/>
  <c r="AK48" i="2"/>
  <c r="AK65" i="2"/>
  <c r="AK29" i="2"/>
  <c r="AK32" i="2"/>
  <c r="AK23" i="2"/>
  <c r="AK41" i="2"/>
  <c r="AK10" i="2"/>
  <c r="AL57" i="2"/>
  <c r="AL38" i="2"/>
  <c r="AL49" i="2"/>
  <c r="AL56" i="2"/>
  <c r="AL53" i="2"/>
  <c r="AL14" i="2"/>
  <c r="AL62" i="2"/>
  <c r="AL23" i="2"/>
  <c r="AL16" i="2"/>
  <c r="AL18" i="2"/>
  <c r="AL29" i="2"/>
  <c r="AL7" i="2"/>
  <c r="AL36" i="2"/>
  <c r="AL66" i="2"/>
  <c r="AL35" i="2"/>
  <c r="AL32" i="2"/>
  <c r="AL50" i="2"/>
  <c r="AL37" i="2"/>
  <c r="AL47" i="2"/>
  <c r="AL10" i="2"/>
  <c r="AL61" i="2"/>
  <c r="AL28" i="2"/>
  <c r="AL54" i="2"/>
  <c r="AL42" i="2"/>
  <c r="AL44" i="2"/>
  <c r="AL19" i="2"/>
  <c r="AL58" i="2"/>
  <c r="AL13" i="2"/>
  <c r="AL8" i="2"/>
  <c r="AL52" i="2"/>
  <c r="AL40" i="2"/>
  <c r="AL6" i="2"/>
  <c r="AL64" i="2"/>
  <c r="AL22" i="2"/>
  <c r="AL46" i="2"/>
  <c r="AL30" i="2"/>
  <c r="AL39" i="2"/>
  <c r="AL15" i="2"/>
  <c r="AL41" i="2"/>
  <c r="AL25" i="2"/>
  <c r="AL45" i="2"/>
  <c r="AL31" i="2"/>
  <c r="AL27" i="2"/>
  <c r="AL59" i="2"/>
  <c r="AL63" i="2"/>
  <c r="AL9" i="2"/>
  <c r="AL43" i="2"/>
  <c r="AL60" i="2"/>
  <c r="AL20" i="2"/>
  <c r="AL17" i="2"/>
  <c r="AL55" i="2"/>
  <c r="AL5" i="2"/>
  <c r="AL33" i="2"/>
  <c r="AL24" i="2"/>
  <c r="B57" i="1"/>
  <c r="B64" i="1"/>
  <c r="B15" i="1"/>
  <c r="B14" i="1"/>
  <c r="B17" i="1"/>
  <c r="D34" i="3" s="1"/>
  <c r="B9" i="1"/>
  <c r="B33" i="1"/>
  <c r="B182" i="1"/>
  <c r="B19" i="1"/>
  <c r="D38" i="3" s="1"/>
  <c r="B16" i="1"/>
  <c r="B56" i="1"/>
  <c r="B8" i="1"/>
  <c r="D8" i="3" s="1"/>
  <c r="B13" i="1"/>
  <c r="D23" i="3" s="1"/>
  <c r="B27" i="1"/>
  <c r="B23" i="1"/>
  <c r="B22" i="1"/>
  <c r="B5" i="1"/>
  <c r="B29" i="1"/>
  <c r="D62" i="3" s="1"/>
  <c r="B48" i="1"/>
  <c r="B53" i="1"/>
  <c r="B110" i="1"/>
  <c r="B58" i="1"/>
  <c r="D188" i="3" s="1"/>
  <c r="B30" i="1"/>
  <c r="D69" i="3" s="1"/>
  <c r="B45" i="1"/>
  <c r="B7" i="1"/>
  <c r="D7" i="3" s="1"/>
  <c r="B52" i="1"/>
  <c r="B47" i="1"/>
  <c r="D133" i="3" s="1"/>
  <c r="B38" i="1"/>
  <c r="D92" i="3" s="1"/>
  <c r="B46" i="1"/>
  <c r="D132" i="3" s="1"/>
  <c r="B142" i="1"/>
  <c r="B96" i="1"/>
  <c r="B62" i="1"/>
  <c r="D202" i="3" s="1"/>
  <c r="B21" i="1"/>
  <c r="D43" i="3" s="1"/>
  <c r="B32" i="1"/>
  <c r="T8" i="8"/>
  <c r="T11" i="8"/>
  <c r="T5" i="8"/>
  <c r="T7" i="8"/>
  <c r="T10" i="8"/>
  <c r="T12" i="8"/>
  <c r="B90" i="1"/>
  <c r="D344" i="3" s="1"/>
  <c r="B147" i="1"/>
  <c r="B175" i="1"/>
  <c r="B70" i="1"/>
  <c r="B20" i="1"/>
  <c r="D39" i="3" s="1"/>
  <c r="B11" i="1"/>
  <c r="B37" i="1"/>
  <c r="D88" i="3" s="1"/>
  <c r="B24" i="1"/>
  <c r="B164" i="1"/>
  <c r="B25" i="1"/>
  <c r="D47" i="3" s="1"/>
  <c r="B6" i="1"/>
  <c r="D6" i="3" s="1"/>
  <c r="B47" i="2"/>
  <c r="B60" i="2"/>
  <c r="B40" i="2"/>
  <c r="B25" i="2"/>
  <c r="B22" i="2"/>
  <c r="B41" i="2"/>
  <c r="B45" i="2"/>
  <c r="B15" i="2"/>
  <c r="B58" i="2"/>
  <c r="B31" i="2"/>
  <c r="B13" i="2"/>
  <c r="B63" i="2"/>
  <c r="B7" i="2"/>
  <c r="B44" i="2"/>
  <c r="B27" i="2"/>
  <c r="B42" i="2"/>
  <c r="B19" i="2"/>
  <c r="B7" i="11"/>
  <c r="B9" i="2"/>
  <c r="D19" i="3" s="1"/>
  <c r="B16" i="2"/>
  <c r="B61" i="2"/>
  <c r="B33" i="2"/>
  <c r="B59" i="2"/>
  <c r="B24" i="2"/>
  <c r="B29" i="2"/>
  <c r="B39" i="2"/>
  <c r="B55" i="2"/>
  <c r="B64" i="2"/>
  <c r="B35" i="2"/>
  <c r="B32" i="2"/>
  <c r="D77" i="3" s="1"/>
  <c r="B10" i="2"/>
  <c r="B37" i="2"/>
  <c r="B46" i="2"/>
  <c r="B14" i="2"/>
  <c r="BA164" i="1"/>
  <c r="AY164" i="1" s="1"/>
  <c r="Q561" i="3" s="1"/>
  <c r="BA6" i="1"/>
  <c r="AY6" i="1" s="1"/>
  <c r="Q6" i="3" s="1"/>
  <c r="BA25" i="1"/>
  <c r="AY25" i="1" s="1"/>
  <c r="BA70" i="1"/>
  <c r="AY70" i="1" s="1"/>
  <c r="Q231" i="3" s="1"/>
  <c r="E9" i="8"/>
  <c r="S11" i="8"/>
  <c r="V11" i="8" s="1"/>
  <c r="S7" i="8"/>
  <c r="V7" i="8" s="1"/>
  <c r="S8" i="8"/>
  <c r="V8" i="8" s="1"/>
  <c r="L11" i="8"/>
  <c r="M9" i="8"/>
  <c r="H11" i="8"/>
  <c r="P11" i="8"/>
  <c r="F8" i="8"/>
  <c r="J8" i="8"/>
  <c r="N8" i="8"/>
  <c r="H7" i="8"/>
  <c r="L7" i="8"/>
  <c r="P7" i="8"/>
  <c r="H8" i="8"/>
  <c r="L8" i="8"/>
  <c r="P8" i="8"/>
  <c r="I9" i="8"/>
  <c r="F11" i="8"/>
  <c r="J11" i="8"/>
  <c r="N11" i="8"/>
  <c r="F7" i="8"/>
  <c r="J7" i="8"/>
  <c r="N7" i="8"/>
  <c r="P6" i="8"/>
  <c r="N6" i="8"/>
  <c r="L6" i="8"/>
  <c r="J6" i="8"/>
  <c r="H6" i="8"/>
  <c r="F6" i="8"/>
  <c r="E5" i="8"/>
  <c r="G5" i="8"/>
  <c r="I5" i="8"/>
  <c r="K5" i="8"/>
  <c r="M5" i="8"/>
  <c r="O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P12" i="8"/>
  <c r="N12" i="8"/>
  <c r="L12" i="8"/>
  <c r="J12" i="8"/>
  <c r="H12" i="8"/>
  <c r="F12" i="8"/>
  <c r="D12" i="8"/>
  <c r="G12" i="8"/>
  <c r="K12" i="8"/>
  <c r="O12" i="8"/>
  <c r="S12" i="8"/>
  <c r="E12" i="8"/>
  <c r="I12" i="8"/>
  <c r="M12" i="8"/>
  <c r="BA147" i="1"/>
  <c r="AY147" i="1" s="1"/>
  <c r="BA175" i="1"/>
  <c r="AY175" i="1" s="1"/>
  <c r="Q594" i="3" s="1"/>
  <c r="BA24" i="1"/>
  <c r="AY24" i="1" s="1"/>
  <c r="Q46" i="3" s="1"/>
  <c r="BA11" i="1"/>
  <c r="AY11" i="1" s="1"/>
  <c r="Q10" i="8"/>
  <c r="BA20" i="1"/>
  <c r="AY20" i="1" s="1"/>
  <c r="Q39" i="3" s="1"/>
  <c r="BA90" i="1"/>
  <c r="AY90" i="1" s="1"/>
  <c r="BA37" i="1"/>
  <c r="AY37" i="1" s="1"/>
  <c r="Q88" i="3" s="1"/>
  <c r="Q9" i="8"/>
  <c r="Q12" i="8"/>
  <c r="Q388" i="3" l="1"/>
  <c r="D29" i="3"/>
  <c r="AB29" i="3" s="1"/>
  <c r="D20" i="3"/>
  <c r="D233" i="3"/>
  <c r="AB233" i="3" s="1"/>
  <c r="D120" i="3"/>
  <c r="D242" i="3"/>
  <c r="Y242" i="3" s="1"/>
  <c r="D126" i="3"/>
  <c r="AB19" i="3"/>
  <c r="Y19" i="3"/>
  <c r="AA19" i="3"/>
  <c r="Z19" i="3"/>
  <c r="D111" i="3"/>
  <c r="Z111" i="3" s="1"/>
  <c r="D65" i="3"/>
  <c r="D52" i="3"/>
  <c r="AB52" i="3" s="1"/>
  <c r="D35" i="3"/>
  <c r="D199" i="3"/>
  <c r="Y199" i="3" s="1"/>
  <c r="D101" i="3"/>
  <c r="D190" i="3"/>
  <c r="Y190" i="3" s="1"/>
  <c r="D94" i="3"/>
  <c r="D16" i="3"/>
  <c r="AB16" i="3" s="1"/>
  <c r="D12" i="3"/>
  <c r="D513" i="3"/>
  <c r="Z513" i="3" s="1"/>
  <c r="D281" i="3"/>
  <c r="D72" i="3"/>
  <c r="AA72" i="3" s="1"/>
  <c r="D503" i="3"/>
  <c r="D271" i="3"/>
  <c r="D154" i="3"/>
  <c r="D81" i="3"/>
  <c r="D57" i="3"/>
  <c r="D37" i="3"/>
  <c r="D33" i="3"/>
  <c r="D11" i="3"/>
  <c r="AA11" i="3" s="1"/>
  <c r="D10" i="3"/>
  <c r="D214" i="3"/>
  <c r="AB214" i="3" s="1"/>
  <c r="D110" i="3"/>
  <c r="Q840" i="3"/>
  <c r="Q716" i="3"/>
  <c r="Q383" i="3"/>
  <c r="Q204" i="3"/>
  <c r="Q749" i="3"/>
  <c r="Q389" i="3"/>
  <c r="Q782" i="3"/>
  <c r="Q410" i="3"/>
  <c r="Q665" i="3"/>
  <c r="Q702" i="3"/>
  <c r="Q669" i="3"/>
  <c r="Q880" i="3"/>
  <c r="Q450" i="3"/>
  <c r="Q343" i="3"/>
  <c r="Q180" i="3"/>
  <c r="Q458" i="3"/>
  <c r="Q238" i="3"/>
  <c r="Q549" i="3"/>
  <c r="Q287" i="3"/>
  <c r="Q485" i="3"/>
  <c r="Q708" i="3"/>
  <c r="Q369" i="3"/>
  <c r="Q446" i="3"/>
  <c r="Q230" i="3"/>
  <c r="Q471" i="3"/>
  <c r="Q787" i="3"/>
  <c r="Q412" i="3"/>
  <c r="Q648" i="3"/>
  <c r="Q331" i="3"/>
  <c r="Q496" i="3"/>
  <c r="Q255" i="3"/>
  <c r="Q328" i="3"/>
  <c r="Q173" i="3"/>
  <c r="D54" i="3"/>
  <c r="D36" i="3"/>
  <c r="Z77" i="3"/>
  <c r="AA77" i="3"/>
  <c r="Y77" i="3"/>
  <c r="AB77" i="3"/>
  <c r="D189" i="3"/>
  <c r="D93" i="3"/>
  <c r="D144" i="3"/>
  <c r="D78" i="3"/>
  <c r="D198" i="3"/>
  <c r="D100" i="3"/>
  <c r="D134" i="3"/>
  <c r="D74" i="3"/>
  <c r="D192" i="3"/>
  <c r="D96" i="3"/>
  <c r="D251" i="3"/>
  <c r="D128" i="3"/>
  <c r="D561" i="3"/>
  <c r="D307" i="3"/>
  <c r="D387" i="3"/>
  <c r="D212" i="3"/>
  <c r="D187" i="3"/>
  <c r="D91" i="3"/>
  <c r="Q321" i="3"/>
  <c r="Q564" i="3"/>
  <c r="Q923" i="3"/>
  <c r="Q752" i="3"/>
  <c r="Q727" i="3"/>
  <c r="Q680" i="3"/>
  <c r="Q504" i="3"/>
  <c r="Q623" i="3"/>
  <c r="Q536" i="3"/>
  <c r="Q280" i="3"/>
  <c r="Q314" i="3"/>
  <c r="Q167" i="3"/>
  <c r="Q631" i="3"/>
  <c r="Q658" i="3"/>
  <c r="Q262" i="3"/>
  <c r="Q551" i="3"/>
  <c r="Q460" i="3"/>
  <c r="Q239" i="3"/>
  <c r="Q635" i="3"/>
  <c r="Q816" i="3"/>
  <c r="Q430" i="3"/>
  <c r="Q309" i="3"/>
  <c r="Q164" i="3"/>
  <c r="Q865" i="3"/>
  <c r="Q734" i="3"/>
  <c r="Q707" i="3"/>
  <c r="Q633" i="3"/>
  <c r="Q613" i="3"/>
  <c r="Q829" i="3"/>
  <c r="Q438" i="3"/>
  <c r="Q738" i="3"/>
  <c r="Q382" i="3"/>
  <c r="Q592" i="3"/>
  <c r="Q311" i="3"/>
  <c r="Q413" i="3"/>
  <c r="Q215" i="3"/>
  <c r="Q828" i="3"/>
  <c r="Q437" i="3"/>
  <c r="Q533" i="3"/>
  <c r="Q277" i="3"/>
  <c r="Q390" i="3"/>
  <c r="Q206" i="3"/>
  <c r="Q319" i="3"/>
  <c r="Q169" i="3"/>
  <c r="Q279" i="3"/>
  <c r="Q143" i="3"/>
  <c r="Q480" i="3"/>
  <c r="Q874" i="3"/>
  <c r="Q447" i="3"/>
  <c r="Q540" i="3"/>
  <c r="Q282" i="3"/>
  <c r="Q305" i="3"/>
  <c r="Q160" i="3"/>
  <c r="Q275" i="3"/>
  <c r="Q142" i="3"/>
  <c r="Q490" i="3"/>
  <c r="Q815" i="3"/>
  <c r="Q429" i="3"/>
  <c r="Q525" i="3"/>
  <c r="Q272" i="3"/>
  <c r="Q283" i="3"/>
  <c r="Q145" i="3"/>
  <c r="Q513" i="3"/>
  <c r="Q281" i="3"/>
  <c r="Q16" i="3"/>
  <c r="Q12" i="3"/>
  <c r="Q47" i="3"/>
  <c r="Q33" i="3"/>
  <c r="D203" i="3"/>
  <c r="D104" i="3"/>
  <c r="D177" i="3"/>
  <c r="D83" i="3"/>
  <c r="D117" i="3"/>
  <c r="D67" i="3"/>
  <c r="D252" i="3"/>
  <c r="D129" i="3"/>
  <c r="D79" i="3"/>
  <c r="D49" i="3"/>
  <c r="D17" i="3"/>
  <c r="D14" i="3"/>
  <c r="D241" i="3"/>
  <c r="D125" i="3"/>
  <c r="D86" i="3"/>
  <c r="D55" i="3"/>
  <c r="D205" i="3"/>
  <c r="D105" i="3"/>
  <c r="D46" i="3"/>
  <c r="D32" i="3"/>
  <c r="D231" i="3"/>
  <c r="D121" i="3"/>
  <c r="D127" i="3"/>
  <c r="D71" i="3"/>
  <c r="D178" i="3"/>
  <c r="D84" i="3"/>
  <c r="D44" i="3"/>
  <c r="D30" i="3"/>
  <c r="D608" i="3"/>
  <c r="D340" i="3"/>
  <c r="D24" i="3"/>
  <c r="Q163" i="3"/>
  <c r="Q82" i="3"/>
  <c r="Q274" i="3"/>
  <c r="Q141" i="3"/>
  <c r="Q899" i="3"/>
  <c r="Q743" i="3"/>
  <c r="Q492" i="3"/>
  <c r="Q515" i="3"/>
  <c r="Q267" i="3"/>
  <c r="AO283" i="2"/>
  <c r="Q476" i="3"/>
  <c r="Q800" i="3"/>
  <c r="Q419" i="3"/>
  <c r="Q860" i="3"/>
  <c r="Q729" i="3"/>
  <c r="Q725" i="3"/>
  <c r="Q627" i="3"/>
  <c r="Q466" i="3"/>
  <c r="Q673" i="3"/>
  <c r="Q346" i="3"/>
  <c r="Q531" i="3"/>
  <c r="Q276" i="3"/>
  <c r="Q629" i="3"/>
  <c r="Q482" i="3"/>
  <c r="Q307" i="3"/>
  <c r="Q162" i="3"/>
  <c r="Q508" i="3"/>
  <c r="Q306" i="3"/>
  <c r="Q161" i="3"/>
  <c r="Q718" i="3"/>
  <c r="Q375" i="3"/>
  <c r="Q745" i="3"/>
  <c r="Q385" i="3"/>
  <c r="Q674" i="3"/>
  <c r="Q347" i="3"/>
  <c r="Q409" i="3"/>
  <c r="Q213" i="3"/>
  <c r="Q834" i="3"/>
  <c r="Q439" i="3"/>
  <c r="Q559" i="3"/>
  <c r="Q289" i="3"/>
  <c r="Q300" i="3"/>
  <c r="Q156" i="3"/>
  <c r="Q344" i="3"/>
  <c r="Q184" i="3"/>
  <c r="D183" i="3"/>
  <c r="D89" i="3"/>
  <c r="D265" i="3"/>
  <c r="D136" i="3"/>
  <c r="D102" i="3"/>
  <c r="D60" i="3"/>
  <c r="D64" i="3"/>
  <c r="D41" i="3"/>
  <c r="D194" i="3"/>
  <c r="D97" i="3"/>
  <c r="D260" i="3"/>
  <c r="D131" i="3"/>
  <c r="D56" i="3"/>
  <c r="D40" i="3"/>
  <c r="D103" i="3"/>
  <c r="D61" i="3"/>
  <c r="D594" i="3"/>
  <c r="D328" i="3"/>
  <c r="D352" i="3"/>
  <c r="D191" i="3"/>
  <c r="D135" i="3"/>
  <c r="D75" i="3"/>
  <c r="D45" i="3"/>
  <c r="D184" i="3"/>
  <c r="AA184" i="3" s="1"/>
  <c r="D73" i="3"/>
  <c r="D31" i="3"/>
  <c r="AA31" i="3" s="1"/>
  <c r="D21" i="3"/>
  <c r="Q581" i="3"/>
  <c r="Q644" i="3"/>
  <c r="Q461" i="3"/>
  <c r="Q240" i="3"/>
  <c r="Q845" i="3"/>
  <c r="Q724" i="3"/>
  <c r="Q803" i="3"/>
  <c r="Q420" i="3"/>
  <c r="Q906" i="3"/>
  <c r="Q747" i="3"/>
  <c r="Q902" i="3"/>
  <c r="Q452" i="3"/>
  <c r="Q636" i="3"/>
  <c r="Q323" i="3"/>
  <c r="Q285" i="3"/>
  <c r="Q147" i="3"/>
  <c r="Q918" i="3"/>
  <c r="Q750" i="3"/>
  <c r="Q641" i="3"/>
  <c r="Q660" i="3"/>
  <c r="Q338" i="3"/>
  <c r="Q298" i="3"/>
  <c r="Q152" i="3"/>
  <c r="Q478" i="3"/>
  <c r="Q248" i="3"/>
  <c r="Q827" i="3"/>
  <c r="Q435" i="3"/>
  <c r="Q576" i="3"/>
  <c r="Q294" i="3"/>
  <c r="Q519" i="3"/>
  <c r="Q268" i="3"/>
  <c r="Q297" i="3"/>
  <c r="Q151" i="3"/>
  <c r="Q760" i="3"/>
  <c r="Q395" i="3"/>
  <c r="Q604" i="3"/>
  <c r="Q315" i="3"/>
  <c r="Q310" i="3"/>
  <c r="Q165" i="3"/>
  <c r="AO125" i="2"/>
  <c r="AO111" i="2"/>
  <c r="AO264" i="2"/>
  <c r="Q368" i="3" s="1"/>
  <c r="AO256" i="2"/>
  <c r="AO240" i="2"/>
  <c r="Q170" i="3" s="1"/>
  <c r="AO209" i="2"/>
  <c r="AO177" i="2"/>
  <c r="Q744" i="3" s="1"/>
  <c r="AO145" i="2"/>
  <c r="AO81" i="2"/>
  <c r="AO379" i="2"/>
  <c r="Q878" i="3" s="1"/>
  <c r="AO315" i="2"/>
  <c r="AO269" i="2"/>
  <c r="AO381" i="2"/>
  <c r="Q882" i="3" s="1"/>
  <c r="AO349" i="2"/>
  <c r="Q835" i="3" s="1"/>
  <c r="AO285" i="2"/>
  <c r="AO249" i="2"/>
  <c r="AO329" i="2"/>
  <c r="Q758" i="3" s="1"/>
  <c r="AO361" i="2"/>
  <c r="Q854" i="3" s="1"/>
  <c r="AO152" i="2"/>
  <c r="AO395" i="2"/>
  <c r="Q905" i="3" s="1"/>
  <c r="AO384" i="2"/>
  <c r="Q886" i="3" s="1"/>
  <c r="AO352" i="2"/>
  <c r="Q838" i="3" s="1"/>
  <c r="AO331" i="2"/>
  <c r="Q763" i="3" s="1"/>
  <c r="AO320" i="2"/>
  <c r="AO299" i="2"/>
  <c r="Q666" i="3" s="1"/>
  <c r="AO288" i="2"/>
  <c r="AO277" i="2"/>
  <c r="AO237" i="2"/>
  <c r="AO208" i="2"/>
  <c r="AO123" i="2"/>
  <c r="AO95" i="2"/>
  <c r="Q329" i="3" s="1"/>
  <c r="AO405" i="2"/>
  <c r="Q922" i="3" s="1"/>
  <c r="AO373" i="2"/>
  <c r="Q869" i="3" s="1"/>
  <c r="AO341" i="2"/>
  <c r="Q805" i="3" s="1"/>
  <c r="AO309" i="2"/>
  <c r="AO120" i="2"/>
  <c r="Q470" i="3" s="1"/>
  <c r="AO407" i="2"/>
  <c r="Q925" i="3" s="1"/>
  <c r="AO375" i="2"/>
  <c r="Q871" i="3" s="1"/>
  <c r="AO343" i="2"/>
  <c r="Q809" i="3" s="1"/>
  <c r="AO311" i="2"/>
  <c r="AO279" i="2"/>
  <c r="AO261" i="2"/>
  <c r="Q568" i="3" s="1"/>
  <c r="AO155" i="2"/>
  <c r="AO127" i="2"/>
  <c r="AO215" i="2"/>
  <c r="AO183" i="2"/>
  <c r="AO271" i="2"/>
  <c r="AO247" i="2"/>
  <c r="AO232" i="2"/>
  <c r="AO165" i="2"/>
  <c r="AO72" i="2"/>
  <c r="Q286" i="3" s="1"/>
  <c r="AO273" i="2"/>
  <c r="AO241" i="2"/>
  <c r="Q171" i="3" s="1"/>
  <c r="AO157" i="2"/>
  <c r="AO143" i="2"/>
  <c r="AO128" i="2"/>
  <c r="Q258" i="3" s="1"/>
  <c r="AO274" i="2"/>
  <c r="AO266" i="2"/>
  <c r="AO258" i="2"/>
  <c r="Q563" i="3" s="1"/>
  <c r="AO250" i="2"/>
  <c r="AO242" i="2"/>
  <c r="Q522" i="3" s="1"/>
  <c r="AO233" i="2"/>
  <c r="AO201" i="2"/>
  <c r="Q820" i="3" s="1"/>
  <c r="AO169" i="2"/>
  <c r="AO137" i="2"/>
  <c r="Q535" i="3" s="1"/>
  <c r="AO105" i="2"/>
  <c r="AO73" i="2"/>
  <c r="AO186" i="2"/>
  <c r="Q732" i="3"/>
  <c r="Q731" i="3"/>
  <c r="Q565" i="3"/>
  <c r="Q567" i="3"/>
  <c r="AO317" i="2"/>
  <c r="AO113" i="2"/>
  <c r="AO297" i="2"/>
  <c r="AO181" i="2"/>
  <c r="AO400" i="2"/>
  <c r="AO368" i="2"/>
  <c r="Q863" i="3" s="1"/>
  <c r="AO347" i="2"/>
  <c r="Q831" i="3" s="1"/>
  <c r="AO336" i="2"/>
  <c r="Q792" i="3" s="1"/>
  <c r="AO304" i="2"/>
  <c r="Q762" i="3" s="1"/>
  <c r="AO109" i="2"/>
  <c r="AO80" i="2"/>
  <c r="AO393" i="2"/>
  <c r="Q900" i="3" s="1"/>
  <c r="AO389" i="2"/>
  <c r="AO357" i="2"/>
  <c r="AO325" i="2"/>
  <c r="AO293" i="2"/>
  <c r="AO391" i="2"/>
  <c r="Q898" i="3" s="1"/>
  <c r="AO359" i="2"/>
  <c r="Q850" i="3" s="1"/>
  <c r="AO327" i="2"/>
  <c r="Q756" i="3" s="1"/>
  <c r="AO295" i="2"/>
  <c r="AO141" i="2"/>
  <c r="Q556" i="3" s="1"/>
  <c r="AO112" i="2"/>
  <c r="Q426" i="3" s="1"/>
  <c r="AO255" i="2"/>
  <c r="AO200" i="2"/>
  <c r="AO101" i="2"/>
  <c r="AO87" i="2"/>
  <c r="AO257" i="2"/>
  <c r="AO221" i="2"/>
  <c r="AO207" i="2"/>
  <c r="AO192" i="2"/>
  <c r="AO93" i="2"/>
  <c r="AO79" i="2"/>
  <c r="AO278" i="2"/>
  <c r="AO270" i="2"/>
  <c r="AO262" i="2"/>
  <c r="AO254" i="2"/>
  <c r="AO246" i="2"/>
  <c r="AO238" i="2"/>
  <c r="AO217" i="2"/>
  <c r="AO185" i="2"/>
  <c r="AO153" i="2"/>
  <c r="Q619" i="3" s="1"/>
  <c r="AO121" i="2"/>
  <c r="Q475" i="3" s="1"/>
  <c r="AO89" i="2"/>
  <c r="AO272" i="2"/>
  <c r="AO248" i="2"/>
  <c r="AO216" i="2"/>
  <c r="Q910" i="3" s="1"/>
  <c r="AO167" i="2"/>
  <c r="AO376" i="2"/>
  <c r="Q873" i="3" s="1"/>
  <c r="AO355" i="2"/>
  <c r="AO344" i="2"/>
  <c r="Q810" i="3" s="1"/>
  <c r="AO323" i="2"/>
  <c r="AO312" i="2"/>
  <c r="AO291" i="2"/>
  <c r="AO280" i="2"/>
  <c r="AO187" i="2"/>
  <c r="Q777" i="3" s="1"/>
  <c r="AO159" i="2"/>
  <c r="Q654" i="3" s="1"/>
  <c r="AO397" i="2"/>
  <c r="Q907" i="3" s="1"/>
  <c r="AO365" i="2"/>
  <c r="AO333" i="2"/>
  <c r="Q781" i="3" s="1"/>
  <c r="AO301" i="2"/>
  <c r="AO184" i="2"/>
  <c r="AO399" i="2"/>
  <c r="Q913" i="3" s="1"/>
  <c r="AO367" i="2"/>
  <c r="Q861" i="3" s="1"/>
  <c r="AO335" i="2"/>
  <c r="Q788" i="3" s="1"/>
  <c r="AO303" i="2"/>
  <c r="Q687" i="3" s="1"/>
  <c r="AO245" i="2"/>
  <c r="Q193" i="3" s="1"/>
  <c r="AO219" i="2"/>
  <c r="AO191" i="2"/>
  <c r="AO77" i="2"/>
  <c r="AO229" i="2"/>
  <c r="Q586" i="3"/>
  <c r="Q587" i="3"/>
  <c r="AO119" i="2"/>
  <c r="AO263" i="2"/>
  <c r="AO239" i="2"/>
  <c r="AO197" i="2"/>
  <c r="Q427" i="3" s="1"/>
  <c r="AO168" i="2"/>
  <c r="AO151" i="2"/>
  <c r="AO265" i="2"/>
  <c r="Q575" i="3" s="1"/>
  <c r="AO189" i="2"/>
  <c r="AO175" i="2"/>
  <c r="Q737" i="3" s="1"/>
  <c r="AO160" i="2"/>
  <c r="AO276" i="2"/>
  <c r="AO268" i="2"/>
  <c r="AO260" i="2"/>
  <c r="AO252" i="2"/>
  <c r="Q250" i="3" s="1"/>
  <c r="AO244" i="2"/>
  <c r="AO225" i="2"/>
  <c r="AO193" i="2"/>
  <c r="Q798" i="3" s="1"/>
  <c r="AO161" i="2"/>
  <c r="Q657" i="3" s="1"/>
  <c r="AO129" i="2"/>
  <c r="AO97" i="2"/>
  <c r="Q339" i="3" s="1"/>
  <c r="AO21" i="2"/>
  <c r="Z183" i="3"/>
  <c r="AB183" i="3"/>
  <c r="Y183" i="3"/>
  <c r="AA183" i="3"/>
  <c r="AA265" i="3"/>
  <c r="Y265" i="3"/>
  <c r="Z265" i="3"/>
  <c r="AB265" i="3"/>
  <c r="AB102" i="3"/>
  <c r="Z102" i="3"/>
  <c r="AA102" i="3"/>
  <c r="Y102" i="3"/>
  <c r="Z64" i="3"/>
  <c r="Y64" i="3"/>
  <c r="AA64" i="3"/>
  <c r="AB64" i="3"/>
  <c r="Y194" i="3"/>
  <c r="Z194" i="3"/>
  <c r="AB194" i="3"/>
  <c r="AA194" i="3"/>
  <c r="Y260" i="3"/>
  <c r="Z260" i="3"/>
  <c r="AA260" i="3"/>
  <c r="AB260" i="3"/>
  <c r="Y56" i="3"/>
  <c r="AA56" i="3"/>
  <c r="AB56" i="3"/>
  <c r="Z56" i="3"/>
  <c r="Z103" i="3"/>
  <c r="AB103" i="3"/>
  <c r="Y103" i="3"/>
  <c r="AA103" i="3"/>
  <c r="AO20" i="2"/>
  <c r="Y29" i="3"/>
  <c r="AA233" i="3"/>
  <c r="AB242" i="3"/>
  <c r="B12" i="11"/>
  <c r="D27" i="3"/>
  <c r="D28" i="3"/>
  <c r="AA111" i="3"/>
  <c r="Z52" i="3"/>
  <c r="AB199" i="3"/>
  <c r="AA190" i="3"/>
  <c r="AA54" i="3"/>
  <c r="Y54" i="3"/>
  <c r="Z54" i="3"/>
  <c r="AB54" i="3"/>
  <c r="B11" i="11"/>
  <c r="D137" i="3"/>
  <c r="Y189" i="3"/>
  <c r="Z189" i="3"/>
  <c r="AB189" i="3"/>
  <c r="AA189" i="3"/>
  <c r="Z144" i="3"/>
  <c r="AB144" i="3"/>
  <c r="Y144" i="3"/>
  <c r="AA144" i="3"/>
  <c r="AA198" i="3"/>
  <c r="AB198" i="3"/>
  <c r="Y198" i="3"/>
  <c r="Z198" i="3"/>
  <c r="Y134" i="3"/>
  <c r="AA134" i="3"/>
  <c r="Z134" i="3"/>
  <c r="AB134" i="3"/>
  <c r="Z192" i="3"/>
  <c r="AA192" i="3"/>
  <c r="AB192" i="3"/>
  <c r="Y192" i="3"/>
  <c r="AA251" i="3"/>
  <c r="Y251" i="3"/>
  <c r="AB251" i="3"/>
  <c r="Z251" i="3"/>
  <c r="AA203" i="3"/>
  <c r="AB203" i="3"/>
  <c r="Z203" i="3"/>
  <c r="Y203" i="3"/>
  <c r="Y177" i="3"/>
  <c r="AA177" i="3"/>
  <c r="Z177" i="3"/>
  <c r="AB177" i="3"/>
  <c r="Z117" i="3"/>
  <c r="AB117" i="3"/>
  <c r="Y117" i="3"/>
  <c r="AA117" i="3"/>
  <c r="Z252" i="3"/>
  <c r="AB252" i="3"/>
  <c r="Y252" i="3"/>
  <c r="AA252" i="3"/>
  <c r="AA79" i="3"/>
  <c r="Z79" i="3"/>
  <c r="Y79" i="3"/>
  <c r="AB79" i="3"/>
  <c r="Y17" i="3"/>
  <c r="AA17" i="3"/>
  <c r="AB17" i="3"/>
  <c r="Z17" i="3"/>
  <c r="Y241" i="3"/>
  <c r="Z241" i="3"/>
  <c r="AB241" i="3"/>
  <c r="AA241" i="3"/>
  <c r="AA86" i="3"/>
  <c r="Z86" i="3"/>
  <c r="AB86" i="3"/>
  <c r="Y86" i="3"/>
  <c r="AB205" i="3"/>
  <c r="AA205" i="3"/>
  <c r="Z205" i="3"/>
  <c r="Y205" i="3"/>
  <c r="Z6" i="3"/>
  <c r="AB6" i="3"/>
  <c r="Y6" i="3"/>
  <c r="AA6" i="3"/>
  <c r="AB88" i="3"/>
  <c r="Y88" i="3"/>
  <c r="AA88" i="3"/>
  <c r="Z88" i="3"/>
  <c r="Z231" i="3"/>
  <c r="Y231" i="3"/>
  <c r="AA231" i="3"/>
  <c r="AB231" i="3"/>
  <c r="Z202" i="3"/>
  <c r="Y202" i="3"/>
  <c r="AB202" i="3"/>
  <c r="AA202" i="3"/>
  <c r="AA92" i="3"/>
  <c r="Z92" i="3"/>
  <c r="Y92" i="3"/>
  <c r="AB92" i="3"/>
  <c r="AA127" i="3"/>
  <c r="Y127" i="3"/>
  <c r="Z127" i="3"/>
  <c r="AB127" i="3"/>
  <c r="AB178" i="3"/>
  <c r="AA178" i="3"/>
  <c r="Z178" i="3"/>
  <c r="Y178" i="3"/>
  <c r="AB44" i="3"/>
  <c r="Z44" i="3"/>
  <c r="Y44" i="3"/>
  <c r="AA44" i="3"/>
  <c r="Y8" i="3"/>
  <c r="Z8" i="3"/>
  <c r="AA8" i="3"/>
  <c r="AB8" i="3"/>
  <c r="AA608" i="3"/>
  <c r="AB608" i="3"/>
  <c r="Y608" i="3"/>
  <c r="Z608" i="3"/>
  <c r="Z24" i="3"/>
  <c r="Y24" i="3"/>
  <c r="AA24" i="3"/>
  <c r="AB24" i="3"/>
  <c r="Z47" i="3"/>
  <c r="AB47" i="3"/>
  <c r="AA47" i="3"/>
  <c r="Y47" i="3"/>
  <c r="AA16" i="3"/>
  <c r="AB594" i="3"/>
  <c r="Z594" i="3"/>
  <c r="Y594" i="3"/>
  <c r="AA594" i="3"/>
  <c r="Z352" i="3"/>
  <c r="Y352" i="3"/>
  <c r="AB352" i="3"/>
  <c r="AA352" i="3"/>
  <c r="Y133" i="3"/>
  <c r="AB133" i="3"/>
  <c r="Z133" i="3"/>
  <c r="AA133" i="3"/>
  <c r="AA69" i="3"/>
  <c r="Z69" i="3"/>
  <c r="AB69" i="3"/>
  <c r="Y69" i="3"/>
  <c r="AA135" i="3"/>
  <c r="Y135" i="3"/>
  <c r="AB135" i="3"/>
  <c r="Z135" i="3"/>
  <c r="Y45" i="3"/>
  <c r="Z45" i="3"/>
  <c r="AA45" i="3"/>
  <c r="AB45" i="3"/>
  <c r="AB184" i="3"/>
  <c r="Y73" i="3"/>
  <c r="AB73" i="3"/>
  <c r="AA73" i="3"/>
  <c r="Z73" i="3"/>
  <c r="AB31" i="3"/>
  <c r="AA561" i="3"/>
  <c r="AB561" i="3"/>
  <c r="Y561" i="3"/>
  <c r="Z561" i="3"/>
  <c r="Y39" i="3"/>
  <c r="AA39" i="3"/>
  <c r="AB39" i="3"/>
  <c r="Z39" i="3"/>
  <c r="AA513" i="3"/>
  <c r="Z72" i="3"/>
  <c r="AB503" i="3"/>
  <c r="Z503" i="3"/>
  <c r="AA503" i="3"/>
  <c r="Y503" i="3"/>
  <c r="AB154" i="3"/>
  <c r="AA154" i="3"/>
  <c r="Z154" i="3"/>
  <c r="Y154" i="3"/>
  <c r="AB188" i="3"/>
  <c r="Y188" i="3"/>
  <c r="AA188" i="3"/>
  <c r="Z188" i="3"/>
  <c r="AB62" i="3"/>
  <c r="AA62" i="3"/>
  <c r="Z62" i="3"/>
  <c r="Y62" i="3"/>
  <c r="Y57" i="3"/>
  <c r="AB57" i="3"/>
  <c r="AA57" i="3"/>
  <c r="Z57" i="3"/>
  <c r="AB33" i="3"/>
  <c r="Z33" i="3"/>
  <c r="Y33" i="3"/>
  <c r="AA33" i="3"/>
  <c r="AB11" i="3"/>
  <c r="Z214" i="3"/>
  <c r="AB46" i="3"/>
  <c r="Y46" i="3"/>
  <c r="Z46" i="3"/>
  <c r="AA46" i="3"/>
  <c r="AA344" i="3"/>
  <c r="Y344" i="3"/>
  <c r="AB344" i="3"/>
  <c r="Z344" i="3"/>
  <c r="AB43" i="3"/>
  <c r="Z43" i="3"/>
  <c r="AA43" i="3"/>
  <c r="Y43" i="3"/>
  <c r="Y132" i="3"/>
  <c r="AB132" i="3"/>
  <c r="AA132" i="3"/>
  <c r="Z132" i="3"/>
  <c r="AA7" i="3"/>
  <c r="Z7" i="3"/>
  <c r="AB7" i="3"/>
  <c r="Y7" i="3"/>
  <c r="AB387" i="3"/>
  <c r="Z387" i="3"/>
  <c r="AA387" i="3"/>
  <c r="Y387" i="3"/>
  <c r="Y23" i="3"/>
  <c r="AA23" i="3"/>
  <c r="AB23" i="3"/>
  <c r="Z23" i="3"/>
  <c r="AA38" i="3"/>
  <c r="Z38" i="3"/>
  <c r="AB38" i="3"/>
  <c r="Y38" i="3"/>
  <c r="AB34" i="3"/>
  <c r="Z34" i="3"/>
  <c r="AA34" i="3"/>
  <c r="Y34" i="3"/>
  <c r="AB187" i="3"/>
  <c r="AA187" i="3"/>
  <c r="Y187" i="3"/>
  <c r="Z187" i="3"/>
  <c r="AZ415" i="1"/>
  <c r="AZ473" i="1"/>
  <c r="AZ269" i="1"/>
  <c r="AZ385" i="1"/>
  <c r="AZ242" i="1"/>
  <c r="AZ307" i="1"/>
  <c r="AZ213" i="1"/>
  <c r="AZ520" i="1"/>
  <c r="AZ313" i="1"/>
  <c r="AZ341" i="1"/>
  <c r="AZ177" i="1"/>
  <c r="AZ247" i="1"/>
  <c r="AZ254" i="1"/>
  <c r="AZ362" i="1"/>
  <c r="AZ428" i="1"/>
  <c r="AZ43" i="1"/>
  <c r="AZ123" i="1"/>
  <c r="AZ517" i="1"/>
  <c r="AZ417" i="1"/>
  <c r="AZ371" i="1"/>
  <c r="AZ174" i="1"/>
  <c r="AZ187" i="1"/>
  <c r="AZ198" i="1"/>
  <c r="AZ155" i="1"/>
  <c r="AZ315" i="1"/>
  <c r="AZ372" i="1"/>
  <c r="AZ274" i="1"/>
  <c r="AZ393" i="1"/>
  <c r="AZ442" i="1"/>
  <c r="AZ282" i="1"/>
  <c r="AZ434" i="1"/>
  <c r="AZ98" i="1"/>
  <c r="AZ378" i="1"/>
  <c r="AZ41" i="1"/>
  <c r="AZ218" i="1"/>
  <c r="AZ330" i="1"/>
  <c r="AZ464" i="1"/>
  <c r="AZ284" i="1"/>
  <c r="AZ189" i="1"/>
  <c r="AZ115" i="1"/>
  <c r="AZ491" i="1"/>
  <c r="AZ272" i="1"/>
  <c r="AZ248" i="1"/>
  <c r="AZ288" i="1"/>
  <c r="AZ376" i="1"/>
  <c r="AZ173" i="1"/>
  <c r="AZ383" i="1"/>
  <c r="AZ111" i="1"/>
  <c r="AZ438" i="1"/>
  <c r="AZ457" i="1"/>
  <c r="AZ454" i="1"/>
  <c r="AZ513" i="1"/>
  <c r="AZ280" i="1"/>
  <c r="AZ319" i="1"/>
  <c r="AZ152" i="1"/>
  <c r="AZ460" i="1"/>
  <c r="R791" i="3" s="1"/>
  <c r="AZ249" i="1"/>
  <c r="AZ416" i="1"/>
  <c r="AZ101" i="1"/>
  <c r="R361" i="3" s="1"/>
  <c r="AZ157" i="1"/>
  <c r="AZ478" i="1"/>
  <c r="AZ501" i="1"/>
  <c r="AZ398" i="1"/>
  <c r="AZ334" i="1"/>
  <c r="AZ375" i="1"/>
  <c r="AZ261" i="1"/>
  <c r="AZ296" i="1"/>
  <c r="AZ399" i="1"/>
  <c r="AZ298" i="1"/>
  <c r="AZ100" i="1"/>
  <c r="AZ79" i="1"/>
  <c r="AZ317" i="1"/>
  <c r="AZ358" i="1"/>
  <c r="AZ474" i="1"/>
  <c r="AZ92" i="1"/>
  <c r="AZ293" i="1"/>
  <c r="AZ367" i="1"/>
  <c r="AZ463" i="1"/>
  <c r="AZ170" i="1"/>
  <c r="AZ444" i="1"/>
  <c r="AZ445" i="1"/>
  <c r="AZ146" i="1"/>
  <c r="AZ130" i="1"/>
  <c r="R462" i="3" s="1"/>
  <c r="AZ199" i="1"/>
  <c r="AZ318" i="1"/>
  <c r="AZ112" i="1"/>
  <c r="AZ388" i="1"/>
  <c r="AZ483" i="1"/>
  <c r="AZ217" i="1"/>
  <c r="AZ71" i="1"/>
  <c r="AZ361" i="1"/>
  <c r="AZ310" i="1"/>
  <c r="AZ235" i="1"/>
  <c r="AZ80" i="1"/>
  <c r="AZ271" i="1"/>
  <c r="AZ36" i="1"/>
  <c r="AZ504" i="1"/>
  <c r="AZ237" i="1"/>
  <c r="AZ99" i="1"/>
  <c r="AZ215" i="1"/>
  <c r="AZ436" i="1"/>
  <c r="AZ470" i="1"/>
  <c r="AZ492" i="1"/>
  <c r="AZ220" i="1"/>
  <c r="AZ411" i="1"/>
  <c r="AZ402" i="1"/>
  <c r="AZ336" i="1"/>
  <c r="AZ305" i="1"/>
  <c r="AZ397" i="1"/>
  <c r="AZ390" i="1"/>
  <c r="AZ509" i="1"/>
  <c r="AZ194" i="1"/>
  <c r="AZ456" i="1"/>
  <c r="AZ493" i="1"/>
  <c r="AZ326" i="1"/>
  <c r="AZ508" i="1"/>
  <c r="AZ60" i="1"/>
  <c r="AZ406" i="1"/>
  <c r="AZ283" i="1"/>
  <c r="AZ349" i="1"/>
  <c r="AZ333" i="1"/>
  <c r="AZ338" i="1"/>
  <c r="AZ67" i="1"/>
  <c r="AZ190" i="1"/>
  <c r="AZ258" i="1"/>
  <c r="AZ153" i="1"/>
  <c r="AZ181" i="1"/>
  <c r="AZ196" i="1"/>
  <c r="AZ379" i="1"/>
  <c r="AZ408" i="1"/>
  <c r="AZ214" i="1"/>
  <c r="AZ455" i="1"/>
  <c r="AZ109" i="1"/>
  <c r="AZ449" i="1"/>
  <c r="AZ419" i="1"/>
  <c r="AZ431" i="1"/>
  <c r="AZ519" i="1"/>
  <c r="AZ289" i="1"/>
  <c r="AZ480" i="1"/>
  <c r="AZ188" i="1"/>
  <c r="AZ384" i="1"/>
  <c r="AZ370" i="1"/>
  <c r="AZ75" i="1"/>
  <c r="AZ447" i="1"/>
  <c r="AZ332" i="1"/>
  <c r="AZ432" i="1"/>
  <c r="AZ458" i="1"/>
  <c r="AZ263" i="1"/>
  <c r="AZ285" i="1"/>
  <c r="AZ83" i="1"/>
  <c r="AZ129" i="1"/>
  <c r="AZ506" i="1"/>
  <c r="AZ433" i="1"/>
  <c r="AZ116" i="1"/>
  <c r="AZ523" i="1"/>
  <c r="AZ240" i="1"/>
  <c r="AZ325" i="1"/>
  <c r="AZ368" i="1"/>
  <c r="R661" i="3" s="1"/>
  <c r="AZ400" i="1"/>
  <c r="R703" i="3" s="1"/>
  <c r="AZ245" i="1"/>
  <c r="AZ160" i="1"/>
  <c r="AZ176" i="1"/>
  <c r="AZ439" i="1"/>
  <c r="AZ102" i="1"/>
  <c r="R362" i="3" s="1"/>
  <c r="AZ365" i="1"/>
  <c r="AZ354" i="1"/>
  <c r="AZ352" i="1"/>
  <c r="AZ394" i="1"/>
  <c r="AZ510" i="1"/>
  <c r="R599" i="3"/>
  <c r="AZ485" i="1"/>
  <c r="AZ276" i="1"/>
  <c r="AZ452" i="1"/>
  <c r="AZ136" i="1"/>
  <c r="AZ364" i="1"/>
  <c r="AZ154" i="1"/>
  <c r="AZ178" i="1"/>
  <c r="AZ304" i="1"/>
  <c r="AZ195" i="1"/>
  <c r="R653" i="3" s="1"/>
  <c r="AZ191" i="1"/>
  <c r="AZ97" i="1"/>
  <c r="AZ124" i="1"/>
  <c r="AZ59" i="1"/>
  <c r="AZ68" i="1"/>
  <c r="AZ267" i="1"/>
  <c r="AZ405" i="1"/>
  <c r="AZ495" i="1"/>
  <c r="AZ65" i="1"/>
  <c r="AZ91" i="1"/>
  <c r="R345" i="3" s="1"/>
  <c r="AZ255" i="1"/>
  <c r="AZ163" i="1"/>
  <c r="AZ324" i="1"/>
  <c r="AZ193" i="1"/>
  <c r="AZ303" i="1"/>
  <c r="AZ233" i="1"/>
  <c r="R766" i="3" s="1"/>
  <c r="AZ169" i="1"/>
  <c r="AZ126" i="1"/>
  <c r="AZ498" i="1"/>
  <c r="AZ514" i="1"/>
  <c r="AZ246" i="1"/>
  <c r="AZ140" i="1"/>
  <c r="R494" i="3" s="1"/>
  <c r="AZ466" i="1"/>
  <c r="AZ451" i="1"/>
  <c r="AZ221" i="1"/>
  <c r="AZ453" i="1"/>
  <c r="AZ477" i="1"/>
  <c r="AZ230" i="1"/>
  <c r="R919" i="3"/>
  <c r="AZ443" i="1"/>
  <c r="AZ222" i="1"/>
  <c r="R722" i="3" s="1"/>
  <c r="AZ78" i="1"/>
  <c r="AZ290" i="1"/>
  <c r="AZ200" i="1"/>
  <c r="AZ223" i="1"/>
  <c r="R730" i="3" s="1"/>
  <c r="AZ88" i="1"/>
  <c r="AZ430" i="1"/>
  <c r="AZ128" i="1"/>
  <c r="R449" i="3" s="1"/>
  <c r="AZ475" i="1"/>
  <c r="AZ219" i="1"/>
  <c r="R717" i="3" s="1"/>
  <c r="AZ327" i="1"/>
  <c r="AZ273" i="1"/>
  <c r="AZ356" i="1"/>
  <c r="R647" i="3" s="1"/>
  <c r="AZ279" i="1"/>
  <c r="AZ238" i="1"/>
  <c r="AZ265" i="1"/>
  <c r="AZ503" i="1"/>
  <c r="AZ207" i="1"/>
  <c r="AZ55" i="1"/>
  <c r="AZ311" i="1"/>
  <c r="AZ66" i="1"/>
  <c r="AZ300" i="1"/>
  <c r="AZ35" i="1"/>
  <c r="AZ360" i="1"/>
  <c r="AZ73" i="1"/>
  <c r="AZ226" i="1"/>
  <c r="AZ85" i="1"/>
  <c r="AZ204" i="1"/>
  <c r="AZ281" i="1"/>
  <c r="AZ511" i="1"/>
  <c r="AZ42" i="1"/>
  <c r="AZ308" i="1"/>
  <c r="AZ287" i="1"/>
  <c r="AZ122" i="1"/>
  <c r="AZ337" i="1"/>
  <c r="AZ373" i="1"/>
  <c r="AZ150" i="1"/>
  <c r="AZ54" i="1"/>
  <c r="AZ486" i="1"/>
  <c r="AZ135" i="1"/>
  <c r="R477" i="3" s="1"/>
  <c r="AZ95" i="1"/>
  <c r="AZ227" i="1"/>
  <c r="R753" i="3" s="1"/>
  <c r="AZ253" i="1"/>
  <c r="R872" i="3" s="1"/>
  <c r="AZ471" i="1"/>
  <c r="AZ381" i="1"/>
  <c r="AZ224" i="1"/>
  <c r="AZ180" i="1"/>
  <c r="R605" i="3" s="1"/>
  <c r="AZ295" i="1"/>
  <c r="AZ488" i="1"/>
  <c r="AZ138" i="1"/>
  <c r="AZ141" i="1"/>
  <c r="R502" i="3" s="1"/>
  <c r="AZ467" i="1"/>
  <c r="AZ328" i="1"/>
  <c r="AZ259" i="1"/>
  <c r="R896" i="3" s="1"/>
  <c r="AZ353" i="1"/>
  <c r="AZ86" i="1"/>
  <c r="AZ148" i="1"/>
  <c r="R516" i="3" s="1"/>
  <c r="AZ108" i="1"/>
  <c r="AZ448" i="1"/>
  <c r="AZ275" i="1"/>
  <c r="AZ239" i="1"/>
  <c r="AZ166" i="1"/>
  <c r="AZ165" i="1"/>
  <c r="AZ256" i="1"/>
  <c r="AZ114" i="1"/>
  <c r="AZ366" i="1"/>
  <c r="AZ84" i="1"/>
  <c r="R332" i="3" s="1"/>
  <c r="AZ465" i="1"/>
  <c r="AZ118" i="1"/>
  <c r="AZ76" i="1"/>
  <c r="AZ422" i="1"/>
  <c r="AZ297" i="1"/>
  <c r="AZ404" i="1"/>
  <c r="AZ179" i="1"/>
  <c r="AZ314" i="1"/>
  <c r="AZ107" i="1"/>
  <c r="AZ472" i="1"/>
  <c r="AZ407" i="1"/>
  <c r="AZ234" i="1"/>
  <c r="R769" i="3" s="1"/>
  <c r="AZ252" i="1"/>
  <c r="AZ168" i="1"/>
  <c r="AZ414" i="1"/>
  <c r="AZ243" i="1"/>
  <c r="AZ251" i="1"/>
  <c r="AZ139" i="1"/>
  <c r="AZ500" i="1"/>
  <c r="AZ391" i="1"/>
  <c r="AZ82" i="1"/>
  <c r="R293" i="3" s="1"/>
  <c r="AZ437" i="1"/>
  <c r="AZ208" i="1"/>
  <c r="AZ507" i="1"/>
  <c r="AZ521" i="1"/>
  <c r="AZ268" i="1"/>
  <c r="AZ216" i="1"/>
  <c r="R710" i="3" s="1"/>
  <c r="AZ426" i="1"/>
  <c r="AZ231" i="1"/>
  <c r="R764" i="3" s="1"/>
  <c r="AZ413" i="1"/>
  <c r="AZ63" i="1"/>
  <c r="AZ401" i="1"/>
  <c r="AZ131" i="1"/>
  <c r="R467" i="3" s="1"/>
  <c r="AZ347" i="1"/>
  <c r="AZ225" i="1"/>
  <c r="AZ374" i="1"/>
  <c r="AZ132" i="1"/>
  <c r="R472" i="3" s="1"/>
  <c r="AZ351" i="1"/>
  <c r="AZ481" i="1"/>
  <c r="R822" i="3" s="1"/>
  <c r="AZ137" i="1"/>
  <c r="AZ161" i="1"/>
  <c r="AZ516" i="1"/>
  <c r="R909" i="3" s="1"/>
  <c r="AZ171" i="1"/>
  <c r="R588" i="3" s="1"/>
  <c r="AZ322" i="1"/>
  <c r="AZ505" i="1"/>
  <c r="AZ403" i="1"/>
  <c r="AZ441" i="1"/>
  <c r="AZ382" i="1"/>
  <c r="AZ211" i="1"/>
  <c r="AZ496" i="1"/>
  <c r="AZ103" i="1"/>
  <c r="AZ244" i="1"/>
  <c r="R830" i="3" s="1"/>
  <c r="AZ167" i="1"/>
  <c r="AZ203" i="1"/>
  <c r="AZ497" i="1"/>
  <c r="AZ294" i="1"/>
  <c r="AZ363" i="1"/>
  <c r="AZ205" i="1"/>
  <c r="AZ409" i="1"/>
  <c r="AZ423" i="1"/>
  <c r="AZ72" i="1"/>
  <c r="AZ344" i="1"/>
  <c r="AZ316" i="1"/>
  <c r="R457" i="3"/>
  <c r="AZ292" i="1"/>
  <c r="AZ309" i="1"/>
  <c r="AZ396" i="1"/>
  <c r="AZ518" i="1"/>
  <c r="AZ461" i="1"/>
  <c r="R793" i="3" s="1"/>
  <c r="AZ286" i="1"/>
  <c r="AZ206" i="1"/>
  <c r="AZ479" i="1"/>
  <c r="AZ162" i="1"/>
  <c r="AZ143" i="1"/>
  <c r="AZ321" i="1"/>
  <c r="AZ158" i="1"/>
  <c r="AZ278" i="1"/>
  <c r="AZ144" i="1"/>
  <c r="AZ339" i="1"/>
  <c r="AZ51" i="1"/>
  <c r="AZ291" i="1"/>
  <c r="AZ357" i="1"/>
  <c r="AZ264" i="1"/>
  <c r="AZ301" i="1"/>
  <c r="AZ340" i="1"/>
  <c r="AZ459" i="1"/>
  <c r="AZ134" i="1"/>
  <c r="AZ183" i="1"/>
  <c r="AZ424" i="1"/>
  <c r="AZ450" i="1"/>
  <c r="AZ420" i="1"/>
  <c r="AZ50" i="1"/>
  <c r="R146" i="3" s="1"/>
  <c r="AZ93" i="1"/>
  <c r="AZ320" i="1"/>
  <c r="R691" i="3"/>
  <c r="AZ184" i="1"/>
  <c r="AZ229" i="1"/>
  <c r="AZ429" i="1"/>
  <c r="AZ236" i="1"/>
  <c r="AZ476" i="1"/>
  <c r="AZ435" i="1"/>
  <c r="AZ197" i="1"/>
  <c r="AZ395" i="1"/>
  <c r="AZ468" i="1"/>
  <c r="AZ387" i="1"/>
  <c r="AZ104" i="1"/>
  <c r="AZ389" i="1"/>
  <c r="AZ89" i="1"/>
  <c r="R342" i="3" s="1"/>
  <c r="AZ209" i="1"/>
  <c r="AZ312" i="1"/>
  <c r="AZ228" i="1"/>
  <c r="R755" i="3" s="1"/>
  <c r="AZ44" i="1"/>
  <c r="R122" i="3" s="1"/>
  <c r="AZ350" i="1"/>
  <c r="AZ489" i="1"/>
  <c r="AZ257" i="1"/>
  <c r="AZ386" i="1"/>
  <c r="AZ192" i="1"/>
  <c r="AZ133" i="1"/>
  <c r="R473" i="3" s="1"/>
  <c r="AZ343" i="1"/>
  <c r="AZ306" i="1"/>
  <c r="AZ484" i="1"/>
  <c r="R826" i="3" s="1"/>
  <c r="AZ418" i="1"/>
  <c r="AZ186" i="1"/>
  <c r="R624" i="3" s="1"/>
  <c r="AZ482" i="1"/>
  <c r="AZ159" i="1"/>
  <c r="R780" i="3"/>
  <c r="AZ202" i="1"/>
  <c r="R675" i="3" s="1"/>
  <c r="AZ149" i="1"/>
  <c r="R520" i="3" s="1"/>
  <c r="AZ119" i="1"/>
  <c r="AZ335" i="1"/>
  <c r="AZ355" i="1"/>
  <c r="AZ94" i="1"/>
  <c r="R350" i="3" s="1"/>
  <c r="AZ250" i="1"/>
  <c r="AZ331" i="1"/>
  <c r="AZ469" i="1"/>
  <c r="AZ490" i="1"/>
  <c r="AZ427" i="1"/>
  <c r="AZ120" i="1"/>
  <c r="AZ125" i="1"/>
  <c r="R436" i="3" s="1"/>
  <c r="AZ359" i="1"/>
  <c r="AZ260" i="1"/>
  <c r="AZ210" i="1"/>
  <c r="AZ127" i="1"/>
  <c r="R445" i="3" s="1"/>
  <c r="AZ494" i="1"/>
  <c r="AZ74" i="1"/>
  <c r="AZ156" i="1"/>
  <c r="AZ302" i="1"/>
  <c r="AZ277" i="1"/>
  <c r="AZ145" i="1"/>
  <c r="AZ270" i="1"/>
  <c r="AZ369" i="1"/>
  <c r="AZ61" i="1"/>
  <c r="AZ512" i="1"/>
  <c r="AZ151" i="1"/>
  <c r="R529" i="3" s="1"/>
  <c r="AZ462" i="1"/>
  <c r="AZ69" i="1"/>
  <c r="R227" i="3" s="1"/>
  <c r="AZ299" i="1"/>
  <c r="AZ49" i="1"/>
  <c r="AZ515" i="1"/>
  <c r="AZ522" i="1"/>
  <c r="AZ121" i="1"/>
  <c r="AZ502" i="1"/>
  <c r="AZ446" i="1"/>
  <c r="AZ266" i="1"/>
  <c r="AZ440" i="1"/>
  <c r="AZ262" i="1"/>
  <c r="AZ342" i="1"/>
  <c r="AZ106" i="1"/>
  <c r="AZ412" i="1"/>
  <c r="AZ329" i="1"/>
  <c r="AZ345" i="1"/>
  <c r="AZ425" i="1"/>
  <c r="AZ410" i="1"/>
  <c r="AZ346" i="1"/>
  <c r="AZ201" i="1"/>
  <c r="R671" i="3" s="1"/>
  <c r="AZ185" i="1"/>
  <c r="AZ232" i="1"/>
  <c r="R765" i="3" s="1"/>
  <c r="AZ172" i="1"/>
  <c r="R589" i="3" s="1"/>
  <c r="AZ113" i="1"/>
  <c r="R394" i="3" s="1"/>
  <c r="AZ117" i="1"/>
  <c r="R404" i="3" s="1"/>
  <c r="AZ487" i="1"/>
  <c r="AZ421" i="1"/>
  <c r="AZ241" i="1"/>
  <c r="R813" i="3" s="1"/>
  <c r="AZ212" i="1"/>
  <c r="R696" i="3" s="1"/>
  <c r="AZ377" i="1"/>
  <c r="AZ380" i="1"/>
  <c r="AZ499" i="1"/>
  <c r="AZ348" i="1"/>
  <c r="AZ392" i="1"/>
  <c r="AZ105" i="1"/>
  <c r="AZ323" i="1"/>
  <c r="AO65" i="2"/>
  <c r="AO23" i="2"/>
  <c r="AO48" i="2"/>
  <c r="Q209" i="3" s="1"/>
  <c r="AO43" i="2"/>
  <c r="Q197" i="3" s="1"/>
  <c r="AO58" i="2"/>
  <c r="AO27" i="2"/>
  <c r="AO49" i="2"/>
  <c r="AO59" i="2"/>
  <c r="AO54" i="2"/>
  <c r="AO35" i="2"/>
  <c r="AO26" i="2"/>
  <c r="AO37" i="2"/>
  <c r="AO32" i="2"/>
  <c r="Q137" i="3" s="1"/>
  <c r="AO7" i="2"/>
  <c r="AO13" i="2"/>
  <c r="AO50" i="2"/>
  <c r="AO18" i="2"/>
  <c r="AO8" i="2"/>
  <c r="AO66" i="2"/>
  <c r="Q273" i="3" s="1"/>
  <c r="AO47" i="2"/>
  <c r="Q205" i="3" s="1"/>
  <c r="AO61" i="2"/>
  <c r="AO51" i="2"/>
  <c r="AO40" i="2"/>
  <c r="AO9" i="2"/>
  <c r="Q19" i="3" s="1"/>
  <c r="AO56" i="2"/>
  <c r="Q234" i="3" s="1"/>
  <c r="AO55" i="2"/>
  <c r="AO14" i="2"/>
  <c r="AO10" i="2"/>
  <c r="AO29" i="2"/>
  <c r="Q117" i="3" s="1"/>
  <c r="AO53" i="2"/>
  <c r="AO5" i="2"/>
  <c r="AO30" i="2"/>
  <c r="Q121" i="3" s="1"/>
  <c r="AO38" i="2"/>
  <c r="Q186" i="3" s="1"/>
  <c r="AO33" i="2"/>
  <c r="Q144" i="3" s="1"/>
  <c r="AO46" i="2"/>
  <c r="AO6" i="2"/>
  <c r="Q15" i="3" s="1"/>
  <c r="AO64" i="2"/>
  <c r="Q265" i="3" s="1"/>
  <c r="AO57" i="2"/>
  <c r="Q124" i="3" s="1"/>
  <c r="AO42" i="2"/>
  <c r="Q194" i="3" s="1"/>
  <c r="AO63" i="2"/>
  <c r="AO36" i="2"/>
  <c r="AO11" i="2"/>
  <c r="AO28" i="2"/>
  <c r="AO15" i="2"/>
  <c r="Q56" i="3" s="1"/>
  <c r="AO41" i="2"/>
  <c r="Q192" i="3" s="1"/>
  <c r="AO44" i="2"/>
  <c r="AO19" i="2"/>
  <c r="Q79" i="3" s="1"/>
  <c r="AO45" i="2"/>
  <c r="Q199" i="3" s="1"/>
  <c r="AO25" i="2"/>
  <c r="AO24" i="2"/>
  <c r="Q102" i="3" s="1"/>
  <c r="AO62" i="2"/>
  <c r="AO22" i="2"/>
  <c r="AO60" i="2"/>
  <c r="AO39" i="2"/>
  <c r="AO17" i="2"/>
  <c r="AO31" i="2"/>
  <c r="AO12" i="2"/>
  <c r="Q32" i="3" s="1"/>
  <c r="AO52" i="2"/>
  <c r="AO16" i="2"/>
  <c r="AZ34" i="1"/>
  <c r="AZ28" i="1"/>
  <c r="AZ31" i="1"/>
  <c r="AZ81" i="1"/>
  <c r="AZ77" i="1"/>
  <c r="R264" i="3" s="1"/>
  <c r="AZ10" i="1"/>
  <c r="AZ87" i="1"/>
  <c r="AZ18" i="1"/>
  <c r="AZ26" i="1"/>
  <c r="R53" i="3" s="1"/>
  <c r="AZ12" i="1"/>
  <c r="AZ40" i="1"/>
  <c r="R98" i="3" s="1"/>
  <c r="AZ39" i="1"/>
  <c r="D9" i="8"/>
  <c r="AA9" i="8" s="1"/>
  <c r="Q5" i="8"/>
  <c r="AZ17" i="1"/>
  <c r="D6" i="8"/>
  <c r="Y6" i="8" s="1"/>
  <c r="B5" i="11"/>
  <c r="B8" i="11"/>
  <c r="B6" i="11"/>
  <c r="D11" i="8"/>
  <c r="Y11" i="8" s="1"/>
  <c r="B4" i="11"/>
  <c r="D7" i="8"/>
  <c r="AA7" i="8" s="1"/>
  <c r="D8" i="8"/>
  <c r="AA8" i="8" s="1"/>
  <c r="Y12" i="8"/>
  <c r="AA12" i="8"/>
  <c r="X12" i="8"/>
  <c r="Z12" i="8"/>
  <c r="Y10" i="8"/>
  <c r="AA10" i="8"/>
  <c r="X10" i="8"/>
  <c r="Z10" i="8"/>
  <c r="Z5" i="8"/>
  <c r="X5" i="8"/>
  <c r="AA5" i="8"/>
  <c r="Y5" i="8"/>
  <c r="Q11" i="8"/>
  <c r="Q7" i="8"/>
  <c r="Q8" i="8"/>
  <c r="Q6" i="8"/>
  <c r="V12" i="8"/>
  <c r="V10" i="8"/>
  <c r="V5" i="8"/>
  <c r="V9" i="8"/>
  <c r="V6" i="8"/>
  <c r="AZ20" i="1"/>
  <c r="AZ70" i="1"/>
  <c r="R231" i="3" s="1"/>
  <c r="AZ25" i="1"/>
  <c r="R373" i="3" l="1"/>
  <c r="R507" i="3"/>
  <c r="R578" i="3"/>
  <c r="R351" i="3"/>
  <c r="R266" i="3"/>
  <c r="R761" i="3"/>
  <c r="R699" i="3"/>
  <c r="Z11" i="3"/>
  <c r="Y72" i="3"/>
  <c r="Z184" i="3"/>
  <c r="Z16" i="3"/>
  <c r="Z199" i="3"/>
  <c r="Y111" i="3"/>
  <c r="Z233" i="3"/>
  <c r="Q334" i="3"/>
  <c r="R891" i="3"/>
  <c r="R336" i="3"/>
  <c r="R885" i="3"/>
  <c r="R538" i="3"/>
  <c r="Y11" i="3"/>
  <c r="AB72" i="3"/>
  <c r="Y184" i="3"/>
  <c r="Y16" i="3"/>
  <c r="AA199" i="3"/>
  <c r="AB111" i="3"/>
  <c r="Y233" i="3"/>
  <c r="R376" i="3"/>
  <c r="R200" i="3"/>
  <c r="R488" i="3"/>
  <c r="R182" i="3"/>
  <c r="R602" i="3"/>
  <c r="R284" i="3"/>
  <c r="R893" i="3"/>
  <c r="R474" i="3"/>
  <c r="R924" i="3"/>
  <c r="R415" i="3"/>
  <c r="R208" i="3"/>
  <c r="R733" i="3"/>
  <c r="R425" i="3"/>
  <c r="R195" i="3"/>
  <c r="Y214" i="3"/>
  <c r="Y513" i="3"/>
  <c r="Y31" i="3"/>
  <c r="Z190" i="3"/>
  <c r="AA52" i="3"/>
  <c r="AA242" i="3"/>
  <c r="AA29" i="3"/>
  <c r="R784" i="3"/>
  <c r="R139" i="3"/>
  <c r="R542" i="3"/>
  <c r="R690" i="3"/>
  <c r="R371" i="3"/>
  <c r="R505" i="3"/>
  <c r="R679" i="3"/>
  <c r="R58" i="3"/>
  <c r="R372" i="3"/>
  <c r="R423" i="3"/>
  <c r="R256" i="3"/>
  <c r="R908" i="3"/>
  <c r="R859" i="3"/>
  <c r="R408" i="3"/>
  <c r="R547" i="3"/>
  <c r="R686" i="3"/>
  <c r="R759" i="3"/>
  <c r="R349" i="3"/>
  <c r="R553" i="3"/>
  <c r="R692" i="3"/>
  <c r="R552" i="3"/>
  <c r="R491" i="3"/>
  <c r="R405" i="3"/>
  <c r="R397" i="3"/>
  <c r="R524" i="3"/>
  <c r="R246" i="3"/>
  <c r="R847" i="3"/>
  <c r="R580" i="3"/>
  <c r="R216" i="3"/>
  <c r="R649" i="3"/>
  <c r="R652" i="3"/>
  <c r="R700" i="3"/>
  <c r="AA214" i="3"/>
  <c r="AB513" i="3"/>
  <c r="Z31" i="3"/>
  <c r="AB190" i="3"/>
  <c r="Y52" i="3"/>
  <c r="Z242" i="3"/>
  <c r="Z29" i="3"/>
  <c r="Q247" i="3"/>
  <c r="R95" i="3"/>
  <c r="R681" i="3"/>
  <c r="R116" i="3"/>
  <c r="Q134" i="3"/>
  <c r="Q74" i="3"/>
  <c r="Q86" i="3"/>
  <c r="Q55" i="3"/>
  <c r="Q260" i="3"/>
  <c r="Q131" i="3"/>
  <c r="Q29" i="3"/>
  <c r="Q20" i="3"/>
  <c r="Q212" i="3"/>
  <c r="Q109" i="3"/>
  <c r="Q183" i="3"/>
  <c r="Q89" i="3"/>
  <c r="Q242" i="3"/>
  <c r="Q126" i="3"/>
  <c r="R510" i="3"/>
  <c r="R677" i="3"/>
  <c r="R366" i="3"/>
  <c r="R603" i="3"/>
  <c r="R263" i="3"/>
  <c r="R569" i="3"/>
  <c r="R179" i="3"/>
  <c r="R741" i="3"/>
  <c r="R799" i="3"/>
  <c r="R353" i="3"/>
  <c r="R596" i="3"/>
  <c r="R812" i="3"/>
  <c r="R645" i="3"/>
  <c r="R719" i="3"/>
  <c r="R85" i="3"/>
  <c r="R775" i="3"/>
  <c r="R711" i="3"/>
  <c r="R583" i="3"/>
  <c r="R360" i="3"/>
  <c r="R914" i="3"/>
  <c r="R853" i="3"/>
  <c r="R590" i="3"/>
  <c r="R106" i="3"/>
  <c r="R663" i="3"/>
  <c r="R119" i="3"/>
  <c r="R875" i="3"/>
  <c r="Q80" i="3"/>
  <c r="Q50" i="3"/>
  <c r="Q656" i="3"/>
  <c r="Q335" i="3"/>
  <c r="Q606" i="3"/>
  <c r="Q316" i="3"/>
  <c r="Q365" i="3"/>
  <c r="Q572" i="3"/>
  <c r="Q96" i="3"/>
  <c r="Q498" i="3"/>
  <c r="Q621" i="3"/>
  <c r="Q148" i="3"/>
  <c r="Q422" i="3"/>
  <c r="Q598" i="3"/>
  <c r="Q795" i="3"/>
  <c r="Q417" i="3"/>
  <c r="Q313" i="3"/>
  <c r="Q166" i="3"/>
  <c r="Q416" i="3"/>
  <c r="Q218" i="3"/>
  <c r="Q443" i="3"/>
  <c r="Q229" i="3"/>
  <c r="Q396" i="3"/>
  <c r="Q207" i="3"/>
  <c r="Q105" i="3"/>
  <c r="Q497" i="3"/>
  <c r="Q384" i="3"/>
  <c r="Q579" i="3"/>
  <c r="Q637" i="3"/>
  <c r="Q327" i="3"/>
  <c r="Q676" i="3"/>
  <c r="Q354" i="3"/>
  <c r="Q767" i="3"/>
  <c r="Q398" i="3"/>
  <c r="Q337" i="3"/>
  <c r="Q484" i="3"/>
  <c r="Q249" i="3"/>
  <c r="Q546" i="3"/>
  <c r="Q634" i="3"/>
  <c r="Q245" i="3"/>
  <c r="Q418" i="3"/>
  <c r="Q571" i="3"/>
  <c r="Q292" i="3"/>
  <c r="Q288" i="3"/>
  <c r="Q558" i="3"/>
  <c r="Q517" i="3"/>
  <c r="Q628" i="3"/>
  <c r="Q99" i="3"/>
  <c r="Z340" i="3"/>
  <c r="Y340" i="3"/>
  <c r="AA340" i="3"/>
  <c r="AB340" i="3"/>
  <c r="AA84" i="3"/>
  <c r="Z84" i="3"/>
  <c r="Y84" i="3"/>
  <c r="AB84" i="3"/>
  <c r="AB121" i="3"/>
  <c r="AA121" i="3"/>
  <c r="Y121" i="3"/>
  <c r="Z121" i="3"/>
  <c r="AB105" i="3"/>
  <c r="Z105" i="3"/>
  <c r="Y105" i="3"/>
  <c r="AA105" i="3"/>
  <c r="Z125" i="3"/>
  <c r="Y125" i="3"/>
  <c r="AB125" i="3"/>
  <c r="AA125" i="3"/>
  <c r="AB49" i="3"/>
  <c r="Z49" i="3"/>
  <c r="Y49" i="3"/>
  <c r="AA49" i="3"/>
  <c r="AB67" i="3"/>
  <c r="AA67" i="3"/>
  <c r="Y67" i="3"/>
  <c r="Z67" i="3"/>
  <c r="AB104" i="3"/>
  <c r="Z104" i="3"/>
  <c r="Y104" i="3"/>
  <c r="AA104" i="3"/>
  <c r="Q78" i="3"/>
  <c r="Z91" i="3"/>
  <c r="Y91" i="3"/>
  <c r="AB91" i="3"/>
  <c r="AA91" i="3"/>
  <c r="Y307" i="3"/>
  <c r="AB307" i="3"/>
  <c r="AA307" i="3"/>
  <c r="Z307" i="3"/>
  <c r="Z96" i="3"/>
  <c r="AA96" i="3"/>
  <c r="AB96" i="3"/>
  <c r="Y96" i="3"/>
  <c r="AA100" i="3"/>
  <c r="AB100" i="3"/>
  <c r="Z100" i="3"/>
  <c r="Y100" i="3"/>
  <c r="Z93" i="3"/>
  <c r="AA93" i="3"/>
  <c r="Y93" i="3"/>
  <c r="AB93" i="3"/>
  <c r="Q688" i="3"/>
  <c r="Z10" i="3"/>
  <c r="Y10" i="3"/>
  <c r="AB10" i="3"/>
  <c r="AA10" i="3"/>
  <c r="Y12" i="3"/>
  <c r="AB12" i="3"/>
  <c r="Z12" i="3"/>
  <c r="AA12" i="3"/>
  <c r="Z101" i="3"/>
  <c r="Y101" i="3"/>
  <c r="AA101" i="3"/>
  <c r="AB101" i="3"/>
  <c r="AB65" i="3"/>
  <c r="Z65" i="3"/>
  <c r="Y65" i="3"/>
  <c r="AA65" i="3"/>
  <c r="Z120" i="3"/>
  <c r="AB120" i="3"/>
  <c r="AA120" i="3"/>
  <c r="Y120" i="3"/>
  <c r="Q68" i="3"/>
  <c r="Q42" i="3"/>
  <c r="Q114" i="3"/>
  <c r="Q66" i="3"/>
  <c r="Q203" i="3"/>
  <c r="Q104" i="3"/>
  <c r="Q10" i="3"/>
  <c r="Q9" i="3"/>
  <c r="Q54" i="3"/>
  <c r="Q36" i="3"/>
  <c r="Q190" i="3"/>
  <c r="Q94" i="3"/>
  <c r="R617" i="3"/>
  <c r="R574" i="3"/>
  <c r="R684" i="3"/>
  <c r="R341" i="3"/>
  <c r="R670" i="3"/>
  <c r="R557" i="3"/>
  <c r="R226" i="3"/>
  <c r="R539" i="3"/>
  <c r="R451" i="3"/>
  <c r="R261" i="3"/>
  <c r="R638" i="3"/>
  <c r="R386" i="3"/>
  <c r="R224" i="3"/>
  <c r="R356" i="3"/>
  <c r="R512" i="3"/>
  <c r="R348" i="3"/>
  <c r="R632" i="3"/>
  <c r="R849" i="3"/>
  <c r="R814" i="3"/>
  <c r="Q81" i="3"/>
  <c r="Q51" i="3"/>
  <c r="Q468" i="3"/>
  <c r="Q244" i="3"/>
  <c r="Q299" i="3"/>
  <c r="Q155" i="3"/>
  <c r="Q771" i="3"/>
  <c r="Q399" i="3"/>
  <c r="Q566" i="3"/>
  <c r="Q640" i="3"/>
  <c r="Q220" i="3"/>
  <c r="Q532" i="3"/>
  <c r="Q201" i="3"/>
  <c r="Q528" i="3"/>
  <c r="Q483" i="3"/>
  <c r="Q616" i="3"/>
  <c r="Q844" i="3"/>
  <c r="Q441" i="3"/>
  <c r="Q370" i="3"/>
  <c r="Q196" i="3"/>
  <c r="Q858" i="3"/>
  <c r="Q728" i="3"/>
  <c r="Q453" i="3"/>
  <c r="Q611" i="3"/>
  <c r="Q101" i="3"/>
  <c r="Q495" i="3"/>
  <c r="Q904" i="3"/>
  <c r="Q454" i="3"/>
  <c r="Q487" i="3"/>
  <c r="Q618" i="3"/>
  <c r="Q846" i="3"/>
  <c r="Q442" i="3"/>
  <c r="Q523" i="3"/>
  <c r="Q630" i="3"/>
  <c r="Q851" i="3"/>
  <c r="Q726" i="3"/>
  <c r="AA191" i="3"/>
  <c r="AB191" i="3"/>
  <c r="Y191" i="3"/>
  <c r="Z191" i="3"/>
  <c r="Y61" i="3"/>
  <c r="AB61" i="3"/>
  <c r="Z61" i="3"/>
  <c r="AA61" i="3"/>
  <c r="AA131" i="3"/>
  <c r="Y131" i="3"/>
  <c r="AB131" i="3"/>
  <c r="Z131" i="3"/>
  <c r="Z41" i="3"/>
  <c r="AB41" i="3"/>
  <c r="Y41" i="3"/>
  <c r="AA41" i="3"/>
  <c r="Y136" i="3"/>
  <c r="Z136" i="3"/>
  <c r="AA136" i="3"/>
  <c r="AB136" i="3"/>
  <c r="Q136" i="3"/>
  <c r="Q77" i="3"/>
  <c r="Q25" i="3"/>
  <c r="Q67" i="3"/>
  <c r="Q455" i="3"/>
  <c r="Q49" i="3"/>
  <c r="AA81" i="3"/>
  <c r="AB81" i="3"/>
  <c r="Y81" i="3"/>
  <c r="Z81" i="3"/>
  <c r="Q64" i="3"/>
  <c r="Q41" i="3"/>
  <c r="Q254" i="3"/>
  <c r="Q130" i="3"/>
  <c r="Q52" i="3"/>
  <c r="Q35" i="3"/>
  <c r="Q110" i="3"/>
  <c r="Q63" i="3"/>
  <c r="Q211" i="3"/>
  <c r="Q108" i="3"/>
  <c r="R47" i="3"/>
  <c r="R34" i="3"/>
  <c r="Q221" i="3"/>
  <c r="Q113" i="3"/>
  <c r="Q189" i="3"/>
  <c r="Q93" i="3"/>
  <c r="Q198" i="3"/>
  <c r="Q100" i="3"/>
  <c r="Q30" i="3"/>
  <c r="Q22" i="3"/>
  <c r="Q223" i="3"/>
  <c r="Q115" i="3"/>
  <c r="Q233" i="3"/>
  <c r="Q120" i="3"/>
  <c r="Q217" i="3"/>
  <c r="Q112" i="3"/>
  <c r="Q26" i="3"/>
  <c r="Q18" i="3"/>
  <c r="Q17" i="3"/>
  <c r="Q14" i="3"/>
  <c r="Q177" i="3"/>
  <c r="Q83" i="3"/>
  <c r="Q111" i="3"/>
  <c r="Q65" i="3"/>
  <c r="Q91" i="3"/>
  <c r="Q59" i="3"/>
  <c r="R622" i="3"/>
  <c r="R612" i="3"/>
  <c r="R153" i="3"/>
  <c r="R545" i="3"/>
  <c r="R577" i="3"/>
  <c r="R862" i="3"/>
  <c r="R868" i="3"/>
  <c r="R378" i="3"/>
  <c r="R802" i="3"/>
  <c r="R379" i="3"/>
  <c r="R489" i="3"/>
  <c r="R678" i="3"/>
  <c r="R219" i="3"/>
  <c r="R550" i="3"/>
  <c r="R403" i="3"/>
  <c r="R655" i="3"/>
  <c r="R894" i="3"/>
  <c r="R794" i="3"/>
  <c r="R668" i="3"/>
  <c r="R537" i="3"/>
  <c r="R392" i="3"/>
  <c r="R400" i="3"/>
  <c r="R355" i="3"/>
  <c r="R591" i="3"/>
  <c r="R597" i="3"/>
  <c r="Q70" i="3"/>
  <c r="Q407" i="3"/>
  <c r="Q585" i="3"/>
  <c r="Q786" i="3"/>
  <c r="Q411" i="3"/>
  <c r="Q789" i="3"/>
  <c r="Q414" i="3"/>
  <c r="Q720" i="3"/>
  <c r="Q672" i="3"/>
  <c r="Q843" i="3"/>
  <c r="Q723" i="3"/>
  <c r="Q434" i="3"/>
  <c r="Q601" i="3"/>
  <c r="Q772" i="3"/>
  <c r="Q402" i="3"/>
  <c r="Q269" i="3"/>
  <c r="Q554" i="3"/>
  <c r="Q301" i="3"/>
  <c r="Q157" i="3"/>
  <c r="Q40" i="3"/>
  <c r="Q469" i="3"/>
  <c r="Q818" i="3"/>
  <c r="Q431" i="3"/>
  <c r="Q595" i="3"/>
  <c r="Q646" i="3"/>
  <c r="Q573" i="3"/>
  <c r="Q643" i="3"/>
  <c r="Q754" i="3"/>
  <c r="Q391" i="3"/>
  <c r="Q776" i="3"/>
  <c r="Q406" i="3"/>
  <c r="Q705" i="3"/>
  <c r="Q367" i="3"/>
  <c r="Q243" i="3"/>
  <c r="Q544" i="3"/>
  <c r="Q448" i="3"/>
  <c r="Q610" i="3"/>
  <c r="Q210" i="3"/>
  <c r="Q530" i="3"/>
  <c r="Q499" i="3"/>
  <c r="Q257" i="3"/>
  <c r="Q841" i="3"/>
  <c r="Q140" i="3"/>
  <c r="Q509" i="3"/>
  <c r="Q895" i="3"/>
  <c r="Q742" i="3"/>
  <c r="Q225" i="3"/>
  <c r="Q848" i="3"/>
  <c r="Q444" i="3"/>
  <c r="Q424" i="3"/>
  <c r="Q222" i="3"/>
  <c r="Z21" i="3"/>
  <c r="AA21" i="3"/>
  <c r="AB21" i="3"/>
  <c r="Y21" i="3"/>
  <c r="AA30" i="3"/>
  <c r="AB30" i="3"/>
  <c r="Y30" i="3"/>
  <c r="Z30" i="3"/>
  <c r="AA71" i="3"/>
  <c r="Y71" i="3"/>
  <c r="AB71" i="3"/>
  <c r="Z71" i="3"/>
  <c r="AB32" i="3"/>
  <c r="Y32" i="3"/>
  <c r="Z32" i="3"/>
  <c r="AA32" i="3"/>
  <c r="AA55" i="3"/>
  <c r="AB55" i="3"/>
  <c r="Y55" i="3"/>
  <c r="Z55" i="3"/>
  <c r="AB14" i="3"/>
  <c r="Y14" i="3"/>
  <c r="Z14" i="3"/>
  <c r="AA14" i="3"/>
  <c r="Z129" i="3"/>
  <c r="Y129" i="3"/>
  <c r="AB129" i="3"/>
  <c r="AA129" i="3"/>
  <c r="AB83" i="3"/>
  <c r="AA83" i="3"/>
  <c r="Z83" i="3"/>
  <c r="Y83" i="3"/>
  <c r="Y212" i="3"/>
  <c r="Z212" i="3"/>
  <c r="AA212" i="3"/>
  <c r="AB212" i="3"/>
  <c r="Z128" i="3"/>
  <c r="AB128" i="3"/>
  <c r="Y128" i="3"/>
  <c r="AA128" i="3"/>
  <c r="Z74" i="3"/>
  <c r="Y74" i="3"/>
  <c r="AA74" i="3"/>
  <c r="AB74" i="3"/>
  <c r="Y78" i="3"/>
  <c r="AB78" i="3"/>
  <c r="AA78" i="3"/>
  <c r="Z78" i="3"/>
  <c r="AA36" i="3"/>
  <c r="AB36" i="3"/>
  <c r="Y36" i="3"/>
  <c r="Z36" i="3"/>
  <c r="Q107" i="3"/>
  <c r="AA110" i="3"/>
  <c r="Z110" i="3"/>
  <c r="AB110" i="3"/>
  <c r="Y110" i="3"/>
  <c r="AB281" i="3"/>
  <c r="Z281" i="3"/>
  <c r="AA281" i="3"/>
  <c r="Y281" i="3"/>
  <c r="Y94" i="3"/>
  <c r="AB94" i="3"/>
  <c r="AA94" i="3"/>
  <c r="Z94" i="3"/>
  <c r="Z35" i="3"/>
  <c r="AA35" i="3"/>
  <c r="Y35" i="3"/>
  <c r="AB35" i="3"/>
  <c r="AA126" i="3"/>
  <c r="AB126" i="3"/>
  <c r="Z126" i="3"/>
  <c r="Y126" i="3"/>
  <c r="AA20" i="3"/>
  <c r="AB20" i="3"/>
  <c r="Z20" i="3"/>
  <c r="Y20" i="3"/>
  <c r="Q251" i="3"/>
  <c r="Q128" i="3"/>
  <c r="Q103" i="3"/>
  <c r="Q61" i="3"/>
  <c r="Q181" i="3"/>
  <c r="Q87" i="3"/>
  <c r="Q252" i="3"/>
  <c r="Q129" i="3"/>
  <c r="Q76" i="3"/>
  <c r="Q48" i="3"/>
  <c r="Q228" i="3"/>
  <c r="Q118" i="3"/>
  <c r="Q241" i="3"/>
  <c r="Q125" i="3"/>
  <c r="Q271" i="3"/>
  <c r="Q138" i="3"/>
  <c r="R650" i="3"/>
  <c r="R662" i="3"/>
  <c r="R237" i="3"/>
  <c r="R740" i="3"/>
  <c r="R685" i="3"/>
  <c r="R823" i="3"/>
  <c r="R735" i="3"/>
  <c r="R333" i="3"/>
  <c r="R721" i="3"/>
  <c r="R440" i="3"/>
  <c r="R651" i="3"/>
  <c r="R433" i="3"/>
  <c r="R479" i="3"/>
  <c r="R832" i="3"/>
  <c r="R308" i="3"/>
  <c r="R607" i="3"/>
  <c r="R232" i="3"/>
  <c r="R393" i="3"/>
  <c r="R270" i="3"/>
  <c r="R543" i="3"/>
  <c r="R852" i="3"/>
  <c r="R642" i="3"/>
  <c r="R715" i="3"/>
  <c r="R541" i="3"/>
  <c r="R428" i="3"/>
  <c r="R697" i="3"/>
  <c r="Q501" i="3"/>
  <c r="Q259" i="3"/>
  <c r="Q185" i="3"/>
  <c r="Q526" i="3"/>
  <c r="Q459" i="3"/>
  <c r="Q614" i="3"/>
  <c r="Q150" i="3"/>
  <c r="Q514" i="3"/>
  <c r="Q13" i="3"/>
  <c r="Q463" i="3"/>
  <c r="Q915" i="3"/>
  <c r="Q748" i="3"/>
  <c r="Q683" i="3"/>
  <c r="Q359" i="3"/>
  <c r="Q317" i="3"/>
  <c r="Q168" i="3"/>
  <c r="Q912" i="3"/>
  <c r="Q456" i="3"/>
  <c r="Q357" i="3"/>
  <c r="Q570" i="3"/>
  <c r="Q326" i="3"/>
  <c r="Q172" i="3"/>
  <c r="Q312" i="3"/>
  <c r="Q560" i="3"/>
  <c r="Q278" i="3"/>
  <c r="Q555" i="3"/>
  <c r="Q921" i="3"/>
  <c r="Q751" i="3"/>
  <c r="Q302" i="3"/>
  <c r="Q158" i="3"/>
  <c r="Q639" i="3"/>
  <c r="Q659" i="3"/>
  <c r="Q295" i="3"/>
  <c r="Q149" i="3"/>
  <c r="Q320" i="3"/>
  <c r="Q562" i="3"/>
  <c r="Q290" i="3"/>
  <c r="Q432" i="3"/>
  <c r="Q600" i="3"/>
  <c r="Q626" i="3"/>
  <c r="Q322" i="3"/>
  <c r="Q836" i="3"/>
  <c r="Q709" i="3"/>
  <c r="Q481" i="3"/>
  <c r="Q615" i="3"/>
  <c r="Q609" i="3"/>
  <c r="Q318" i="3"/>
  <c r="Q303" i="3"/>
  <c r="Q159" i="3"/>
  <c r="Q493" i="3"/>
  <c r="Q253" i="3"/>
  <c r="Q527" i="3"/>
  <c r="AA75" i="3"/>
  <c r="AB75" i="3"/>
  <c r="Y75" i="3"/>
  <c r="Z75" i="3"/>
  <c r="Z328" i="3"/>
  <c r="Y328" i="3"/>
  <c r="AB328" i="3"/>
  <c r="AA328" i="3"/>
  <c r="Z40" i="3"/>
  <c r="AB40" i="3"/>
  <c r="Y40" i="3"/>
  <c r="AA40" i="3"/>
  <c r="Y97" i="3"/>
  <c r="Z97" i="3"/>
  <c r="AA97" i="3"/>
  <c r="AB97" i="3"/>
  <c r="AB60" i="3"/>
  <c r="AA60" i="3"/>
  <c r="Z60" i="3"/>
  <c r="Y60" i="3"/>
  <c r="Y89" i="3"/>
  <c r="AA89" i="3"/>
  <c r="Z89" i="3"/>
  <c r="AB89" i="3"/>
  <c r="Q123" i="3"/>
  <c r="Q518" i="3"/>
  <c r="Q511" i="3"/>
  <c r="Q60" i="3"/>
  <c r="Q97" i="3"/>
  <c r="Q534" i="3"/>
  <c r="Q548" i="3"/>
  <c r="Q90" i="3"/>
  <c r="Q176" i="3"/>
  <c r="AA37" i="3"/>
  <c r="AB37" i="3"/>
  <c r="Y37" i="3"/>
  <c r="Z37" i="3"/>
  <c r="AB271" i="3"/>
  <c r="Z271" i="3"/>
  <c r="AA271" i="3"/>
  <c r="Y271" i="3"/>
  <c r="Q689" i="3"/>
  <c r="Q695" i="3"/>
  <c r="Q380" i="3"/>
  <c r="Q381" i="3"/>
  <c r="Q693" i="3"/>
  <c r="Q694" i="3"/>
  <c r="Q175" i="3"/>
  <c r="Q174" i="3"/>
  <c r="Q27" i="3"/>
  <c r="Q28" i="3"/>
  <c r="AA28" i="3"/>
  <c r="AB28" i="3"/>
  <c r="Z28" i="3"/>
  <c r="Y28" i="3"/>
  <c r="Q236" i="3"/>
  <c r="Q235" i="3"/>
  <c r="AB27" i="3"/>
  <c r="Z27" i="3"/>
  <c r="AA27" i="3"/>
  <c r="Y27" i="3"/>
  <c r="Z137" i="3"/>
  <c r="AA137" i="3"/>
  <c r="AB137" i="3"/>
  <c r="Y137" i="3"/>
  <c r="AP90" i="2"/>
  <c r="R319" i="3" s="1"/>
  <c r="AP127" i="2"/>
  <c r="R499" i="3" s="1"/>
  <c r="AP147" i="2"/>
  <c r="R304" i="3" s="1"/>
  <c r="AP242" i="2"/>
  <c r="R522" i="3" s="1"/>
  <c r="AP284" i="2"/>
  <c r="AP244" i="2"/>
  <c r="R526" i="3" s="1"/>
  <c r="AP237" i="2"/>
  <c r="AP249" i="2"/>
  <c r="AP330" i="2"/>
  <c r="AP359" i="2"/>
  <c r="AP106" i="2"/>
  <c r="R401" i="3" s="1"/>
  <c r="AP170" i="2"/>
  <c r="R706" i="3" s="1"/>
  <c r="AP204" i="2"/>
  <c r="R828" i="3" s="1"/>
  <c r="AP258" i="2"/>
  <c r="AP335" i="2"/>
  <c r="R788" i="3" s="1"/>
  <c r="AP277" i="2"/>
  <c r="AP334" i="2"/>
  <c r="AP72" i="2"/>
  <c r="R286" i="3" s="1"/>
  <c r="AP131" i="2"/>
  <c r="R515" i="3" s="1"/>
  <c r="AP139" i="2"/>
  <c r="R540" i="3" s="1"/>
  <c r="R704" i="3"/>
  <c r="AP210" i="2"/>
  <c r="R874" i="3" s="1"/>
  <c r="AP270" i="2"/>
  <c r="AP230" i="2"/>
  <c r="R821" i="3"/>
  <c r="AP305" i="2"/>
  <c r="AP194" i="2"/>
  <c r="R800" i="3" s="1"/>
  <c r="AP205" i="2"/>
  <c r="R829" i="3" s="1"/>
  <c r="R664" i="3"/>
  <c r="AP247" i="2"/>
  <c r="AP314" i="2"/>
  <c r="R850" i="3" s="1"/>
  <c r="AP112" i="2"/>
  <c r="R426" i="3" s="1"/>
  <c r="AP338" i="2"/>
  <c r="R797" i="3" s="1"/>
  <c r="AP391" i="2"/>
  <c r="R898" i="3" s="1"/>
  <c r="AP344" i="2"/>
  <c r="R810" i="3" s="1"/>
  <c r="AP369" i="2"/>
  <c r="R864" i="3" s="1"/>
  <c r="AP325" i="2"/>
  <c r="AP75" i="2"/>
  <c r="AP88" i="2"/>
  <c r="R314" i="3" s="1"/>
  <c r="AP148" i="2"/>
  <c r="R592" i="3" s="1"/>
  <c r="R768" i="3"/>
  <c r="AP173" i="2"/>
  <c r="R377" i="3" s="1"/>
  <c r="AP268" i="2"/>
  <c r="AP192" i="2"/>
  <c r="AP250" i="2"/>
  <c r="AP227" i="2"/>
  <c r="AP196" i="2"/>
  <c r="R807" i="3" s="1"/>
  <c r="AP342" i="2"/>
  <c r="R806" i="3" s="1"/>
  <c r="AP387" i="2"/>
  <c r="AP406" i="2"/>
  <c r="AP79" i="2"/>
  <c r="AP124" i="2"/>
  <c r="R486" i="3" s="1"/>
  <c r="AP152" i="2"/>
  <c r="R609" i="3" s="1"/>
  <c r="AP187" i="2"/>
  <c r="R777" i="3" s="1"/>
  <c r="AP151" i="2"/>
  <c r="R606" i="3" s="1"/>
  <c r="AP269" i="2"/>
  <c r="AP252" i="2"/>
  <c r="AP201" i="2"/>
  <c r="R820" i="3" s="1"/>
  <c r="AP377" i="2"/>
  <c r="R876" i="3" s="1"/>
  <c r="AP290" i="2"/>
  <c r="R563" i="3" s="1"/>
  <c r="AP245" i="2"/>
  <c r="AP319" i="2"/>
  <c r="R734" i="3" s="1"/>
  <c r="AP299" i="2"/>
  <c r="R666" i="3" s="1"/>
  <c r="AP399" i="2"/>
  <c r="R913" i="3" s="1"/>
  <c r="AP352" i="2"/>
  <c r="R838" i="3" s="1"/>
  <c r="AP113" i="2"/>
  <c r="AP117" i="2"/>
  <c r="AP125" i="2"/>
  <c r="R493" i="3" s="1"/>
  <c r="AP126" i="2"/>
  <c r="AP118" i="2"/>
  <c r="R465" i="3" s="1"/>
  <c r="AP98" i="2"/>
  <c r="R343" i="3" s="1"/>
  <c r="AP178" i="2"/>
  <c r="R745" i="3" s="1"/>
  <c r="AP100" i="2"/>
  <c r="R363" i="3" s="1"/>
  <c r="AP68" i="2"/>
  <c r="R275" i="3" s="1"/>
  <c r="AP69" i="2"/>
  <c r="R279" i="3" s="1"/>
  <c r="AP144" i="2"/>
  <c r="R291" i="3" s="1"/>
  <c r="AP150" i="2"/>
  <c r="R604" i="3" s="1"/>
  <c r="AP74" i="2"/>
  <c r="R296" i="3" s="1"/>
  <c r="AP183" i="2"/>
  <c r="R767" i="3" s="1"/>
  <c r="AP161" i="2"/>
  <c r="R657" i="3" s="1"/>
  <c r="R790" i="3"/>
  <c r="AP217" i="2"/>
  <c r="R912" i="3" s="1"/>
  <c r="R584" i="3"/>
  <c r="AP292" i="2"/>
  <c r="R890" i="3"/>
  <c r="AP333" i="2"/>
  <c r="AP365" i="2"/>
  <c r="AP129" i="2"/>
  <c r="R501" i="3" s="1"/>
  <c r="AP171" i="2"/>
  <c r="R708" i="3" s="1"/>
  <c r="AP254" i="2"/>
  <c r="AP355" i="2"/>
  <c r="AP215" i="2"/>
  <c r="R904" i="3" s="1"/>
  <c r="AP327" i="2"/>
  <c r="R756" i="3" s="1"/>
  <c r="AP82" i="2"/>
  <c r="R305" i="3" s="1"/>
  <c r="AP179" i="2"/>
  <c r="R746" i="3" s="1"/>
  <c r="AP160" i="2"/>
  <c r="R656" i="3" s="1"/>
  <c r="AP159" i="2"/>
  <c r="R654" i="3" s="1"/>
  <c r="AP189" i="2"/>
  <c r="AP220" i="2"/>
  <c r="AP145" i="2"/>
  <c r="R571" i="3" s="1"/>
  <c r="AP246" i="2"/>
  <c r="AP276" i="2"/>
  <c r="R614" i="3" s="1"/>
  <c r="AP229" i="2"/>
  <c r="R267" i="3"/>
  <c r="AP199" i="2"/>
  <c r="R816" i="3" s="1"/>
  <c r="AP285" i="2"/>
  <c r="AP400" i="2"/>
  <c r="AP398" i="2"/>
  <c r="R911" i="3" s="1"/>
  <c r="AP396" i="2"/>
  <c r="AP346" i="2"/>
  <c r="R824" i="3" s="1"/>
  <c r="AP404" i="2"/>
  <c r="AP102" i="2"/>
  <c r="R374" i="3" s="1"/>
  <c r="AP80" i="2"/>
  <c r="AP166" i="2"/>
  <c r="R682" i="3" s="1"/>
  <c r="AP130" i="2"/>
  <c r="R506" i="3" s="1"/>
  <c r="R811" i="3"/>
  <c r="AP280" i="2"/>
  <c r="R621" i="3" s="1"/>
  <c r="AP232" i="2"/>
  <c r="AP279" i="2"/>
  <c r="R487" i="3" s="1"/>
  <c r="AP265" i="2"/>
  <c r="R575" i="3" s="1"/>
  <c r="AP311" i="2"/>
  <c r="AP373" i="2"/>
  <c r="R869" i="3" s="1"/>
  <c r="AP367" i="2"/>
  <c r="R861" i="3" s="1"/>
  <c r="AP282" i="2"/>
  <c r="R627" i="3" s="1"/>
  <c r="AP93" i="2"/>
  <c r="R326" i="3" s="1"/>
  <c r="AP85" i="2"/>
  <c r="R712" i="3"/>
  <c r="AP132" i="2"/>
  <c r="R519" i="3" s="1"/>
  <c r="AP198" i="2"/>
  <c r="R815" i="3" s="1"/>
  <c r="AP143" i="2"/>
  <c r="R562" i="3" s="1"/>
  <c r="AP266" i="2"/>
  <c r="R318" i="3"/>
  <c r="AP251" i="2"/>
  <c r="AP370" i="2"/>
  <c r="AP267" i="2"/>
  <c r="R388" i="3" s="1"/>
  <c r="AP343" i="2"/>
  <c r="R809" i="3" s="1"/>
  <c r="AP397" i="2"/>
  <c r="R907" i="3" s="1"/>
  <c r="AP384" i="2"/>
  <c r="R886" i="3" s="1"/>
  <c r="AP380" i="2"/>
  <c r="R881" i="3" s="1"/>
  <c r="AP96" i="2"/>
  <c r="R330" i="3" s="1"/>
  <c r="AP104" i="2"/>
  <c r="AP73" i="2"/>
  <c r="R295" i="3" s="1"/>
  <c r="AP81" i="2"/>
  <c r="R783" i="3"/>
  <c r="AP193" i="2"/>
  <c r="R798" i="3" s="1"/>
  <c r="AP133" i="2"/>
  <c r="R521" i="3" s="1"/>
  <c r="AP146" i="2"/>
  <c r="AP71" i="2"/>
  <c r="R285" i="3" s="1"/>
  <c r="AP110" i="2"/>
  <c r="R421" i="3" s="1"/>
  <c r="AP128" i="2"/>
  <c r="R500" i="3" s="1"/>
  <c r="AP162" i="2"/>
  <c r="AP389" i="2"/>
  <c r="AP188" i="2"/>
  <c r="R782" i="3" s="1"/>
  <c r="AP137" i="2"/>
  <c r="R535" i="3" s="1"/>
  <c r="AP239" i="2"/>
  <c r="R150" i="3" s="1"/>
  <c r="R509" i="3"/>
  <c r="AP296" i="2"/>
  <c r="AP303" i="2"/>
  <c r="AP364" i="2"/>
  <c r="R857" i="3" s="1"/>
  <c r="AP379" i="2"/>
  <c r="R878" i="3" s="1"/>
  <c r="AP363" i="2"/>
  <c r="AP177" i="2"/>
  <c r="R744" i="3" s="1"/>
  <c r="AP111" i="2"/>
  <c r="R424" i="3" s="1"/>
  <c r="AP197" i="2"/>
  <c r="R808" i="3" s="1"/>
  <c r="R926" i="3"/>
  <c r="AP286" i="2"/>
  <c r="AP312" i="2"/>
  <c r="R723" i="3" s="1"/>
  <c r="AP375" i="2"/>
  <c r="R871" i="3" s="1"/>
  <c r="AP233" i="2"/>
  <c r="AP83" i="2"/>
  <c r="R306" i="3" s="1"/>
  <c r="AP140" i="2"/>
  <c r="R713" i="3"/>
  <c r="AP174" i="2"/>
  <c r="R736" i="3" s="1"/>
  <c r="AP153" i="2"/>
  <c r="R619" i="3" s="1"/>
  <c r="R817" i="3"/>
  <c r="R268" i="3"/>
  <c r="AP260" i="2"/>
  <c r="AP339" i="2"/>
  <c r="AP288" i="2"/>
  <c r="R546" i="3" s="1"/>
  <c r="AP294" i="2"/>
  <c r="AP216" i="2"/>
  <c r="R910" i="3" s="1"/>
  <c r="R598" i="3"/>
  <c r="AP345" i="2"/>
  <c r="R819" i="3" s="1"/>
  <c r="AP368" i="2"/>
  <c r="R863" i="3" s="1"/>
  <c r="AP407" i="2"/>
  <c r="R925" i="3" s="1"/>
  <c r="AP287" i="2"/>
  <c r="AP241" i="2"/>
  <c r="AP353" i="2"/>
  <c r="R839" i="3" s="1"/>
  <c r="AP76" i="2"/>
  <c r="R714" i="3"/>
  <c r="AP138" i="2"/>
  <c r="R536" i="3" s="1"/>
  <c r="AP167" i="2"/>
  <c r="R683" i="3" s="1"/>
  <c r="AP203" i="2"/>
  <c r="R827" i="3" s="1"/>
  <c r="AP207" i="2"/>
  <c r="R844" i="3" s="1"/>
  <c r="AP274" i="2"/>
  <c r="AP273" i="2"/>
  <c r="AP310" i="2"/>
  <c r="R716" i="3" s="1"/>
  <c r="AP388" i="2"/>
  <c r="R892" i="3" s="1"/>
  <c r="AP261" i="2"/>
  <c r="R337" i="3" s="1"/>
  <c r="AP78" i="2"/>
  <c r="R300" i="3" s="1"/>
  <c r="AP84" i="2"/>
  <c r="R162" i="3" s="1"/>
  <c r="R774" i="3"/>
  <c r="AP115" i="2"/>
  <c r="R458" i="3" s="1"/>
  <c r="R625" i="3"/>
  <c r="AP218" i="2"/>
  <c r="R920" i="3" s="1"/>
  <c r="AP208" i="2"/>
  <c r="R846" i="3" s="1"/>
  <c r="AP275" i="2"/>
  <c r="R455" i="3" s="1"/>
  <c r="AP297" i="2"/>
  <c r="R773" i="3"/>
  <c r="AP293" i="2"/>
  <c r="AP374" i="2"/>
  <c r="R870" i="3" s="1"/>
  <c r="AP366" i="2"/>
  <c r="AP392" i="2"/>
  <c r="AP321" i="2"/>
  <c r="AP256" i="2"/>
  <c r="AP67" i="2"/>
  <c r="R274" i="3" s="1"/>
  <c r="AP107" i="2"/>
  <c r="R409" i="3" s="1"/>
  <c r="AP89" i="2"/>
  <c r="AP99" i="2"/>
  <c r="R358" i="3" s="1"/>
  <c r="AP186" i="2"/>
  <c r="AP97" i="2"/>
  <c r="R339" i="3" s="1"/>
  <c r="AP120" i="2"/>
  <c r="R470" i="3" s="1"/>
  <c r="AP70" i="2"/>
  <c r="R283" i="3" s="1"/>
  <c r="AP87" i="2"/>
  <c r="R313" i="3" s="1"/>
  <c r="AP123" i="2"/>
  <c r="AP181" i="2"/>
  <c r="R754" i="3" s="1"/>
  <c r="AP182" i="2"/>
  <c r="R760" i="3" s="1"/>
  <c r="AP180" i="2"/>
  <c r="R749" i="3" s="1"/>
  <c r="AP175" i="2"/>
  <c r="R737" i="3" s="1"/>
  <c r="R739" i="3"/>
  <c r="AP236" i="2"/>
  <c r="AP206" i="2"/>
  <c r="R834" i="3" s="1"/>
  <c r="AP257" i="2"/>
  <c r="R560" i="3" s="1"/>
  <c r="R801" i="3"/>
  <c r="AP262" i="2"/>
  <c r="AP313" i="2"/>
  <c r="AP295" i="2"/>
  <c r="AP225" i="2"/>
  <c r="AP302" i="2"/>
  <c r="AP308" i="2"/>
  <c r="R707" i="3" s="1"/>
  <c r="AP371" i="2"/>
  <c r="R866" i="3" s="1"/>
  <c r="AP385" i="2"/>
  <c r="R887" i="3" s="1"/>
  <c r="AP323" i="2"/>
  <c r="AP263" i="2"/>
  <c r="AP357" i="2"/>
  <c r="AP351" i="2"/>
  <c r="R837" i="3" s="1"/>
  <c r="AP91" i="2"/>
  <c r="R324" i="3" s="1"/>
  <c r="AP332" i="2"/>
  <c r="R770" i="3" s="1"/>
  <c r="AP329" i="2"/>
  <c r="AP405" i="2"/>
  <c r="R922" i="3" s="1"/>
  <c r="R778" i="3"/>
  <c r="AP214" i="2"/>
  <c r="R903" i="3" s="1"/>
  <c r="AP358" i="2"/>
  <c r="AP306" i="2"/>
  <c r="R781" i="3" s="1"/>
  <c r="AP101" i="2"/>
  <c r="AP184" i="2"/>
  <c r="R771" i="3" s="1"/>
  <c r="AP318" i="2"/>
  <c r="R860" i="3" s="1"/>
  <c r="AP382" i="2"/>
  <c r="R883" i="3" s="1"/>
  <c r="AP92" i="2"/>
  <c r="R325" i="3" s="1"/>
  <c r="R698" i="3"/>
  <c r="AP298" i="2"/>
  <c r="AP372" i="2"/>
  <c r="R867" i="3" s="1"/>
  <c r="AP121" i="2"/>
  <c r="R475" i="3" s="1"/>
  <c r="AP86" i="2"/>
  <c r="R310" i="3" s="1"/>
  <c r="AP134" i="2"/>
  <c r="R525" i="3" s="1"/>
  <c r="R667" i="3"/>
  <c r="AP202" i="2"/>
  <c r="R825" i="3" s="1"/>
  <c r="AP278" i="2"/>
  <c r="R483" i="3" s="1"/>
  <c r="AP248" i="2"/>
  <c r="AP169" i="2"/>
  <c r="R705" i="3" s="1"/>
  <c r="R785" i="3"/>
  <c r="AP324" i="2"/>
  <c r="AP309" i="2"/>
  <c r="AP393" i="2"/>
  <c r="R900" i="3" s="1"/>
  <c r="AP224" i="2"/>
  <c r="AP326" i="2"/>
  <c r="R923" i="3" s="1"/>
  <c r="AP168" i="2"/>
  <c r="AP114" i="2"/>
  <c r="R446" i="3" s="1"/>
  <c r="AP403" i="2"/>
  <c r="AP255" i="2"/>
  <c r="AP191" i="2"/>
  <c r="AP149" i="2"/>
  <c r="R593" i="3" s="1"/>
  <c r="AP209" i="2"/>
  <c r="R848" i="3" s="1"/>
  <c r="AP163" i="2"/>
  <c r="R673" i="3" s="1"/>
  <c r="AP340" i="2"/>
  <c r="R804" i="3" s="1"/>
  <c r="AP336" i="2"/>
  <c r="R792" i="3" s="1"/>
  <c r="AP212" i="2"/>
  <c r="R880" i="3" s="1"/>
  <c r="AP337" i="2"/>
  <c r="R796" i="3" s="1"/>
  <c r="AP142" i="2"/>
  <c r="R559" i="3" s="1"/>
  <c r="AP195" i="2"/>
  <c r="R803" i="3" s="1"/>
  <c r="AP119" i="2"/>
  <c r="R468" i="3" s="1"/>
  <c r="AP200" i="2"/>
  <c r="R818" i="3" s="1"/>
  <c r="R701" i="3"/>
  <c r="AP300" i="2"/>
  <c r="R669" i="3" s="1"/>
  <c r="AP301" i="2"/>
  <c r="R720" i="3" s="1"/>
  <c r="AP322" i="2"/>
  <c r="AP116" i="2"/>
  <c r="R460" i="3" s="1"/>
  <c r="AP223" i="2"/>
  <c r="AP213" i="2"/>
  <c r="R902" i="3" s="1"/>
  <c r="AP354" i="2"/>
  <c r="AP136" i="2"/>
  <c r="R533" i="3" s="1"/>
  <c r="AP228" i="2"/>
  <c r="AP109" i="2"/>
  <c r="R416" i="3" s="1"/>
  <c r="AP108" i="2"/>
  <c r="AP77" i="2"/>
  <c r="R299" i="3" s="1"/>
  <c r="AP94" i="2"/>
  <c r="AP172" i="2"/>
  <c r="R718" i="3" s="1"/>
  <c r="AP222" i="2"/>
  <c r="AP272" i="2"/>
  <c r="AP231" i="2"/>
  <c r="R492" i="3" s="1"/>
  <c r="AP362" i="2"/>
  <c r="R855" i="3" s="1"/>
  <c r="R889" i="3"/>
  <c r="AP307" i="2"/>
  <c r="AP185" i="2"/>
  <c r="AP356" i="2"/>
  <c r="R842" i="3" s="1"/>
  <c r="AP320" i="2"/>
  <c r="AP376" i="2"/>
  <c r="R873" i="3" s="1"/>
  <c r="AP348" i="2"/>
  <c r="R833" i="3" s="1"/>
  <c r="AP401" i="2"/>
  <c r="R916" i="3" s="1"/>
  <c r="AP264" i="2"/>
  <c r="AP395" i="2"/>
  <c r="R905" i="3" s="1"/>
  <c r="R779" i="3"/>
  <c r="AP219" i="2"/>
  <c r="AP158" i="2"/>
  <c r="R648" i="3" s="1"/>
  <c r="AP378" i="2"/>
  <c r="R877" i="3" s="1"/>
  <c r="AP383" i="2"/>
  <c r="R884" i="3" s="1"/>
  <c r="AP154" i="2"/>
  <c r="R620" i="3" s="1"/>
  <c r="AP155" i="2"/>
  <c r="R626" i="3" s="1"/>
  <c r="AP317" i="2"/>
  <c r="R858" i="3" s="1"/>
  <c r="AP350" i="2"/>
  <c r="AP156" i="2"/>
  <c r="R636" i="3" s="1"/>
  <c r="AP157" i="2"/>
  <c r="R637" i="3" s="1"/>
  <c r="AP304" i="2"/>
  <c r="AP331" i="2"/>
  <c r="AP122" i="2"/>
  <c r="AP190" i="2"/>
  <c r="R787" i="3" s="1"/>
  <c r="AP103" i="2"/>
  <c r="R383" i="3" s="1"/>
  <c r="R582" i="3"/>
  <c r="AP135" i="2"/>
  <c r="R531" i="3" s="1"/>
  <c r="AP238" i="2"/>
  <c r="R148" i="3" s="1"/>
  <c r="AP283" i="2"/>
  <c r="R628" i="3" s="1"/>
  <c r="AP281" i="2"/>
  <c r="AP221" i="2"/>
  <c r="R466" i="3"/>
  <c r="AP235" i="2"/>
  <c r="AP316" i="2"/>
  <c r="AP291" i="2"/>
  <c r="R566" i="3" s="1"/>
  <c r="AP381" i="2"/>
  <c r="R882" i="3" s="1"/>
  <c r="AP361" i="2"/>
  <c r="R854" i="3" s="1"/>
  <c r="AP394" i="2"/>
  <c r="R901" i="3" s="1"/>
  <c r="AP165" i="2"/>
  <c r="R676" i="3" s="1"/>
  <c r="AP105" i="2"/>
  <c r="AP271" i="2"/>
  <c r="AP341" i="2"/>
  <c r="AP141" i="2"/>
  <c r="R556" i="3" s="1"/>
  <c r="AP259" i="2"/>
  <c r="R321" i="3" s="1"/>
  <c r="AP360" i="2"/>
  <c r="AP243" i="2"/>
  <c r="AP347" i="2"/>
  <c r="AP226" i="2"/>
  <c r="AP315" i="2"/>
  <c r="R851" i="3" s="1"/>
  <c r="R464" i="3"/>
  <c r="AP234" i="2"/>
  <c r="AP390" i="2"/>
  <c r="R897" i="3" s="1"/>
  <c r="AP95" i="2"/>
  <c r="R329" i="3" s="1"/>
  <c r="R364" i="3"/>
  <c r="AP164" i="2"/>
  <c r="R674" i="3" s="1"/>
  <c r="AP211" i="2"/>
  <c r="R879" i="3" s="1"/>
  <c r="AP176" i="2"/>
  <c r="R738" i="3" s="1"/>
  <c r="AP328" i="2"/>
  <c r="R757" i="3" s="1"/>
  <c r="AP386" i="2"/>
  <c r="R888" i="3" s="1"/>
  <c r="AP289" i="2"/>
  <c r="AP253" i="2"/>
  <c r="R262" i="3" s="1"/>
  <c r="AP402" i="2"/>
  <c r="R917" i="3" s="1"/>
  <c r="AP349" i="2"/>
  <c r="R835" i="3" s="1"/>
  <c r="AP240" i="2"/>
  <c r="AP23" i="2"/>
  <c r="R59" i="3" s="1"/>
  <c r="AP12" i="2"/>
  <c r="AP31" i="2"/>
  <c r="R134" i="3" s="1"/>
  <c r="AP16" i="2"/>
  <c r="AP17" i="2"/>
  <c r="R68" i="3" s="1"/>
  <c r="AP62" i="2"/>
  <c r="R254" i="3" s="1"/>
  <c r="AP19" i="2"/>
  <c r="R79" i="3" s="1"/>
  <c r="AP28" i="2"/>
  <c r="R114" i="3" s="1"/>
  <c r="AP42" i="2"/>
  <c r="R194" i="3" s="1"/>
  <c r="AP46" i="2"/>
  <c r="AP5" i="2"/>
  <c r="AP55" i="2"/>
  <c r="AP51" i="2"/>
  <c r="R217" i="3" s="1"/>
  <c r="AP8" i="2"/>
  <c r="R26" i="3" s="1"/>
  <c r="AP7" i="2"/>
  <c r="AP59" i="2"/>
  <c r="R242" i="3" s="1"/>
  <c r="AP43" i="2"/>
  <c r="R197" i="3" s="1"/>
  <c r="AP52" i="2"/>
  <c r="R221" i="3" s="1"/>
  <c r="AP39" i="2"/>
  <c r="AP24" i="2"/>
  <c r="R102" i="3" s="1"/>
  <c r="AP44" i="2"/>
  <c r="R198" i="3" s="1"/>
  <c r="AP27" i="2"/>
  <c r="R111" i="3" s="1"/>
  <c r="AP11" i="2"/>
  <c r="AP57" i="2"/>
  <c r="R124" i="3" s="1"/>
  <c r="AP33" i="2"/>
  <c r="R144" i="3" s="1"/>
  <c r="AP53" i="2"/>
  <c r="R223" i="3" s="1"/>
  <c r="AP21" i="2"/>
  <c r="AP56" i="2"/>
  <c r="R234" i="3" s="1"/>
  <c r="AP61" i="2"/>
  <c r="R252" i="3" s="1"/>
  <c r="AP18" i="2"/>
  <c r="R76" i="3" s="1"/>
  <c r="AP26" i="2"/>
  <c r="AP35" i="2"/>
  <c r="AP37" i="2"/>
  <c r="R183" i="3" s="1"/>
  <c r="AP60" i="2"/>
  <c r="AP25" i="2"/>
  <c r="AP65" i="2"/>
  <c r="AP15" i="2"/>
  <c r="AP36" i="2"/>
  <c r="R181" i="3" s="1"/>
  <c r="AP64" i="2"/>
  <c r="R265" i="3" s="1"/>
  <c r="AP38" i="2"/>
  <c r="R186" i="3" s="1"/>
  <c r="AP29" i="2"/>
  <c r="R117" i="3" s="1"/>
  <c r="AP9" i="2"/>
  <c r="R19" i="3" s="1"/>
  <c r="AP47" i="2"/>
  <c r="R205" i="3" s="1"/>
  <c r="AP50" i="2"/>
  <c r="AP32" i="2"/>
  <c r="R137" i="3" s="1"/>
  <c r="AP54" i="2"/>
  <c r="R228" i="3" s="1"/>
  <c r="AP49" i="2"/>
  <c r="R211" i="3" s="1"/>
  <c r="AP22" i="2"/>
  <c r="R86" i="3" s="1"/>
  <c r="AP45" i="2"/>
  <c r="R199" i="3" s="1"/>
  <c r="AP41" i="2"/>
  <c r="R192" i="3" s="1"/>
  <c r="AP48" i="2"/>
  <c r="R209" i="3" s="1"/>
  <c r="AP63" i="2"/>
  <c r="R260" i="3" s="1"/>
  <c r="AP6" i="2"/>
  <c r="R15" i="3" s="1"/>
  <c r="AP30" i="2"/>
  <c r="R121" i="3" s="1"/>
  <c r="AP10" i="2"/>
  <c r="AP14" i="2"/>
  <c r="R36" i="3" s="1"/>
  <c r="AP40" i="2"/>
  <c r="R190" i="3" s="1"/>
  <c r="AP66" i="2"/>
  <c r="R273" i="3" s="1"/>
  <c r="AP13" i="2"/>
  <c r="R52" i="3" s="1"/>
  <c r="AP58" i="2"/>
  <c r="R241" i="3" s="1"/>
  <c r="AP20" i="2"/>
  <c r="R80" i="3" s="1"/>
  <c r="AP34" i="2"/>
  <c r="R163" i="3" s="1"/>
  <c r="AZ57" i="1"/>
  <c r="R187" i="3" s="1"/>
  <c r="AZ182" i="1"/>
  <c r="R608" i="3" s="1"/>
  <c r="AZ9" i="1"/>
  <c r="R11" i="3" s="1"/>
  <c r="AZ14" i="1"/>
  <c r="R24" i="3" s="1"/>
  <c r="AZ64" i="1"/>
  <c r="R214" i="3" s="1"/>
  <c r="AZ33" i="1"/>
  <c r="AZ15" i="1"/>
  <c r="AZ16" i="1"/>
  <c r="R33" i="3" s="1"/>
  <c r="AZ19" i="1"/>
  <c r="R38" i="3" s="1"/>
  <c r="AZ8" i="1"/>
  <c r="R8" i="3" s="1"/>
  <c r="AZ164" i="1"/>
  <c r="R561" i="3" s="1"/>
  <c r="AZ175" i="1"/>
  <c r="R594" i="3" s="1"/>
  <c r="X9" i="8"/>
  <c r="Y9" i="8"/>
  <c r="Z9" i="8"/>
  <c r="AZ56" i="1"/>
  <c r="AZ48" i="1"/>
  <c r="R135" i="3" s="1"/>
  <c r="AZ29" i="1"/>
  <c r="R62" i="3" s="1"/>
  <c r="AZ22" i="1"/>
  <c r="R44" i="3" s="1"/>
  <c r="AZ23" i="1"/>
  <c r="AZ13" i="1"/>
  <c r="AZ5" i="1"/>
  <c r="AZ27" i="1"/>
  <c r="R57" i="3" s="1"/>
  <c r="AZ62" i="1"/>
  <c r="R202" i="3" s="1"/>
  <c r="AZ24" i="1"/>
  <c r="AZ147" i="1"/>
  <c r="R513" i="3" s="1"/>
  <c r="AZ6" i="1"/>
  <c r="R6" i="3" s="1"/>
  <c r="AZ90" i="1"/>
  <c r="R344" i="3" s="1"/>
  <c r="AZ11" i="1"/>
  <c r="R16" i="3" s="1"/>
  <c r="AZ37" i="1"/>
  <c r="Z6" i="8"/>
  <c r="AZ53" i="1"/>
  <c r="R178" i="3" s="1"/>
  <c r="AZ110" i="1"/>
  <c r="R387" i="3" s="1"/>
  <c r="AZ7" i="1"/>
  <c r="R7" i="3" s="1"/>
  <c r="AZ30" i="1"/>
  <c r="R69" i="3" s="1"/>
  <c r="AZ38" i="1"/>
  <c r="AZ46" i="1"/>
  <c r="R132" i="3" s="1"/>
  <c r="AZ58" i="1"/>
  <c r="R188" i="3" s="1"/>
  <c r="AZ52" i="1"/>
  <c r="R154" i="3" s="1"/>
  <c r="AZ45" i="1"/>
  <c r="R127" i="3" s="1"/>
  <c r="AZ47" i="1"/>
  <c r="R133" i="3" s="1"/>
  <c r="Z11" i="8"/>
  <c r="AA6" i="8"/>
  <c r="X6" i="8"/>
  <c r="Y7" i="8"/>
  <c r="H8" i="11"/>
  <c r="J8" i="11" s="1"/>
  <c r="AZ21" i="1"/>
  <c r="R43" i="3" s="1"/>
  <c r="AA11" i="8"/>
  <c r="X7" i="8"/>
  <c r="Y8" i="8"/>
  <c r="Z7" i="8"/>
  <c r="X11" i="8"/>
  <c r="AZ32" i="1"/>
  <c r="R72" i="3" s="1"/>
  <c r="AZ96" i="1"/>
  <c r="R352" i="3" s="1"/>
  <c r="AZ142" i="1"/>
  <c r="R503" i="3" s="1"/>
  <c r="X8" i="8"/>
  <c r="Z8" i="8"/>
  <c r="H9" i="11"/>
  <c r="J9" i="11" s="1"/>
  <c r="R5" i="8"/>
  <c r="R10" i="8"/>
  <c r="R12" i="8"/>
  <c r="R7" i="8"/>
  <c r="R11" i="8"/>
  <c r="R6" i="8"/>
  <c r="R527" i="3" l="1"/>
  <c r="R88" i="3"/>
  <c r="R170" i="3"/>
  <c r="R548" i="3"/>
  <c r="R437" i="3"/>
  <c r="R23" i="3"/>
  <c r="R17" i="3"/>
  <c r="R895" i="3"/>
  <c r="R906" i="3"/>
  <c r="R918" i="3"/>
  <c r="R334" i="3"/>
  <c r="R316" i="3"/>
  <c r="R210" i="3"/>
  <c r="R762" i="3"/>
  <c r="R899" i="3"/>
  <c r="R46" i="3"/>
  <c r="R631" i="3"/>
  <c r="R346" i="3"/>
  <c r="R31" i="3"/>
  <c r="R327" i="3"/>
  <c r="R176" i="3"/>
  <c r="R856" i="3"/>
  <c r="R368" i="3"/>
  <c r="R166" i="3"/>
  <c r="R915" i="3"/>
  <c r="R357" i="3"/>
  <c r="R201" i="3"/>
  <c r="R595" i="3"/>
  <c r="R534" i="3"/>
  <c r="R29" i="3"/>
  <c r="R103" i="3"/>
  <c r="R61" i="3"/>
  <c r="R110" i="3"/>
  <c r="R81" i="3"/>
  <c r="R30" i="3"/>
  <c r="R189" i="3"/>
  <c r="R93" i="3"/>
  <c r="R10" i="3"/>
  <c r="R77" i="3"/>
  <c r="R396" i="3"/>
  <c r="R207" i="3"/>
  <c r="R434" i="3"/>
  <c r="R601" i="3"/>
  <c r="R328" i="3"/>
  <c r="R278" i="3"/>
  <c r="R555" i="3"/>
  <c r="R63" i="3"/>
  <c r="R70" i="3"/>
  <c r="R317" i="3"/>
  <c r="R168" i="3"/>
  <c r="R573" i="3"/>
  <c r="R643" i="3"/>
  <c r="R105" i="3"/>
  <c r="R390" i="3"/>
  <c r="R206" i="3"/>
  <c r="R101" i="3"/>
  <c r="R495" i="3"/>
  <c r="R96" i="3"/>
  <c r="R25" i="3"/>
  <c r="R568" i="3"/>
  <c r="R641" i="3"/>
  <c r="R418" i="3"/>
  <c r="R243" i="3"/>
  <c r="R297" i="3"/>
  <c r="R151" i="3"/>
  <c r="R763" i="3"/>
  <c r="R422" i="3"/>
  <c r="R481" i="3"/>
  <c r="R518" i="3"/>
  <c r="R395" i="3"/>
  <c r="R143" i="3"/>
  <c r="R369" i="3"/>
  <c r="R131" i="3"/>
  <c r="R292" i="3"/>
  <c r="R239" i="3"/>
  <c r="R331" i="3"/>
  <c r="R398" i="3"/>
  <c r="R634" i="3"/>
  <c r="R259" i="3"/>
  <c r="R748" i="3"/>
  <c r="R382" i="3"/>
  <c r="R528" i="3"/>
  <c r="R167" i="3"/>
  <c r="R412" i="3"/>
  <c r="R20" i="3"/>
  <c r="R71" i="3"/>
  <c r="R570" i="3"/>
  <c r="R156" i="3"/>
  <c r="R272" i="3"/>
  <c r="R672" i="3"/>
  <c r="R100" i="3"/>
  <c r="R87" i="3"/>
  <c r="R39" i="3"/>
  <c r="R65" i="3"/>
  <c r="R55" i="3"/>
  <c r="R84" i="3"/>
  <c r="R147" i="3"/>
  <c r="R35" i="3"/>
  <c r="R450" i="3"/>
  <c r="R92" i="3"/>
  <c r="R45" i="3"/>
  <c r="R184" i="3"/>
  <c r="R251" i="3"/>
  <c r="R128" i="3"/>
  <c r="R203" i="3"/>
  <c r="R104" i="3"/>
  <c r="R32" i="3"/>
  <c r="R107" i="3"/>
  <c r="R40" i="3"/>
  <c r="R469" i="3"/>
  <c r="R354" i="3"/>
  <c r="R115" i="3"/>
  <c r="R13" i="3"/>
  <c r="R108" i="3"/>
  <c r="R49" i="3"/>
  <c r="R471" i="3"/>
  <c r="R90" i="3"/>
  <c r="R67" i="3"/>
  <c r="R218" i="3"/>
  <c r="R370" i="3"/>
  <c r="R196" i="3"/>
  <c r="R312" i="3"/>
  <c r="R484" i="3"/>
  <c r="R249" i="3"/>
  <c r="R448" i="3"/>
  <c r="R610" i="3"/>
  <c r="R298" i="3"/>
  <c r="R152" i="3"/>
  <c r="R514" i="3"/>
  <c r="R841" i="3"/>
  <c r="R523" i="3"/>
  <c r="R630" i="3"/>
  <c r="R375" i="3"/>
  <c r="R459" i="3"/>
  <c r="R786" i="3"/>
  <c r="R411" i="3"/>
  <c r="R461" i="3"/>
  <c r="R240" i="3"/>
  <c r="R301" i="3"/>
  <c r="R157" i="3"/>
  <c r="R795" i="3"/>
  <c r="R417" i="3"/>
  <c r="R921" i="3"/>
  <c r="R225" i="3"/>
  <c r="R480" i="3"/>
  <c r="R635" i="3"/>
  <c r="R347" i="3"/>
  <c r="R169" i="3"/>
  <c r="R18" i="3"/>
  <c r="R253" i="3"/>
  <c r="R142" i="3"/>
  <c r="R277" i="3"/>
  <c r="R435" i="3"/>
  <c r="R419" i="3"/>
  <c r="R12" i="3"/>
  <c r="R323" i="3"/>
  <c r="R463" i="3"/>
  <c r="R172" i="3"/>
  <c r="R335" i="3"/>
  <c r="R439" i="3"/>
  <c r="R204" i="3"/>
  <c r="R213" i="3"/>
  <c r="R444" i="3"/>
  <c r="R340" i="3"/>
  <c r="R452" i="3"/>
  <c r="R230" i="3"/>
  <c r="R113" i="3"/>
  <c r="R89" i="3"/>
  <c r="R126" i="3"/>
  <c r="R497" i="3"/>
  <c r="R482" i="3"/>
  <c r="R141" i="3"/>
  <c r="R410" i="3"/>
  <c r="R750" i="3"/>
  <c r="R112" i="3"/>
  <c r="R629" i="3"/>
  <c r="R66" i="3"/>
  <c r="R729" i="3"/>
  <c r="R751" i="3"/>
  <c r="R173" i="3"/>
  <c r="R322" i="3"/>
  <c r="R56" i="3"/>
  <c r="R91" i="3"/>
  <c r="R504" i="3"/>
  <c r="R478" i="3"/>
  <c r="R248" i="3"/>
  <c r="R772" i="3"/>
  <c r="R402" i="3"/>
  <c r="R413" i="3"/>
  <c r="R215" i="3"/>
  <c r="R60" i="3"/>
  <c r="R476" i="3"/>
  <c r="R702" i="3"/>
  <c r="R726" i="3"/>
  <c r="R220" i="3"/>
  <c r="R532" i="3"/>
  <c r="R688" i="3"/>
  <c r="R365" i="3"/>
  <c r="R831" i="3"/>
  <c r="R845" i="3"/>
  <c r="R776" i="3"/>
  <c r="R406" i="3"/>
  <c r="R307" i="3"/>
  <c r="R640" i="3"/>
  <c r="R431" i="3"/>
  <c r="R130" i="3"/>
  <c r="R549" i="3"/>
  <c r="R287" i="3"/>
  <c r="R843" i="3"/>
  <c r="R660" i="3"/>
  <c r="R338" i="3"/>
  <c r="R576" i="3"/>
  <c r="R294" i="3"/>
  <c r="R303" i="3"/>
  <c r="R159" i="3"/>
  <c r="R384" i="3"/>
  <c r="R511" i="3"/>
  <c r="R498" i="3"/>
  <c r="R302" i="3"/>
  <c r="R158" i="3"/>
  <c r="R269" i="3"/>
  <c r="R443" i="3"/>
  <c r="R229" i="3"/>
  <c r="R865" i="3"/>
  <c r="R222" i="3"/>
  <c r="R385" i="3"/>
  <c r="R140" i="3"/>
  <c r="R42" i="3"/>
  <c r="R615" i="3"/>
  <c r="R149" i="3"/>
  <c r="R238" i="3"/>
  <c r="R315" i="3"/>
  <c r="R438" i="3"/>
  <c r="R389" i="3"/>
  <c r="R454" i="3"/>
  <c r="R618" i="3"/>
  <c r="R257" i="3"/>
  <c r="R359" i="3"/>
  <c r="R281" i="3"/>
  <c r="R9" i="3"/>
  <c r="R485" i="3"/>
  <c r="R447" i="3"/>
  <c r="R554" i="3"/>
  <c r="R155" i="3"/>
  <c r="R145" i="3"/>
  <c r="R125" i="3"/>
  <c r="R165" i="3"/>
  <c r="R37" i="3"/>
  <c r="R551" i="3"/>
  <c r="R94" i="3"/>
  <c r="R51" i="3"/>
  <c r="R646" i="3"/>
  <c r="R441" i="3"/>
  <c r="R724" i="3"/>
  <c r="R258" i="3"/>
  <c r="R391" i="3"/>
  <c r="R743" i="3"/>
  <c r="R430" i="3"/>
  <c r="R616" i="3"/>
  <c r="R22" i="3"/>
  <c r="R311" i="3"/>
  <c r="R427" i="3"/>
  <c r="R420" i="3"/>
  <c r="R75" i="3"/>
  <c r="R73" i="3"/>
  <c r="R54" i="3"/>
  <c r="R212" i="3"/>
  <c r="R109" i="3"/>
  <c r="R271" i="3"/>
  <c r="R177" i="3"/>
  <c r="R83" i="3"/>
  <c r="R233" i="3"/>
  <c r="R120" i="3"/>
  <c r="R64" i="3"/>
  <c r="R41" i="3"/>
  <c r="R432" i="3"/>
  <c r="R600" i="3"/>
  <c r="R123" i="3"/>
  <c r="R517" i="3"/>
  <c r="R805" i="3"/>
  <c r="R99" i="3"/>
  <c r="R789" i="3"/>
  <c r="R414" i="3"/>
  <c r="R836" i="3"/>
  <c r="R289" i="3"/>
  <c r="R727" i="3"/>
  <c r="R136" i="3"/>
  <c r="R508" i="3"/>
  <c r="R288" i="3"/>
  <c r="R639" i="3"/>
  <c r="R659" i="3"/>
  <c r="R840" i="3"/>
  <c r="R453" i="3"/>
  <c r="R171" i="3"/>
  <c r="R752" i="3"/>
  <c r="R581" i="3"/>
  <c r="R644" i="3"/>
  <c r="R747" i="3"/>
  <c r="R758" i="3"/>
  <c r="R309" i="3"/>
  <c r="R164" i="3"/>
  <c r="R399" i="3"/>
  <c r="R496" i="3"/>
  <c r="R255" i="3"/>
  <c r="R193" i="3"/>
  <c r="R250" i="3"/>
  <c r="R48" i="3"/>
  <c r="R78" i="3"/>
  <c r="R407" i="3"/>
  <c r="R97" i="3"/>
  <c r="R320" i="3"/>
  <c r="R185" i="3"/>
  <c r="R544" i="3"/>
  <c r="R276" i="3"/>
  <c r="R442" i="3"/>
  <c r="R725" i="3"/>
  <c r="R138" i="3"/>
  <c r="R456" i="3"/>
  <c r="R633" i="3"/>
  <c r="R742" i="3"/>
  <c r="R14" i="3"/>
  <c r="R367" i="3"/>
  <c r="R50" i="3"/>
  <c r="R572" i="3"/>
  <c r="R129" i="3"/>
  <c r="R687" i="3"/>
  <c r="R728" i="3"/>
  <c r="R191" i="3"/>
  <c r="R709" i="3"/>
  <c r="R658" i="3"/>
  <c r="R530" i="3"/>
  <c r="R611" i="3"/>
  <c r="R244" i="3"/>
  <c r="R579" i="3"/>
  <c r="R564" i="3"/>
  <c r="R585" i="3"/>
  <c r="R74" i="3"/>
  <c r="R161" i="3"/>
  <c r="R558" i="3"/>
  <c r="R665" i="3"/>
  <c r="R82" i="3"/>
  <c r="R290" i="3"/>
  <c r="R180" i="3"/>
  <c r="R118" i="3"/>
  <c r="R680" i="3"/>
  <c r="R490" i="3"/>
  <c r="R613" i="3"/>
  <c r="R282" i="3"/>
  <c r="R280" i="3"/>
  <c r="R623" i="3"/>
  <c r="R160" i="3"/>
  <c r="R429" i="3"/>
  <c r="R21" i="3"/>
  <c r="R235" i="3"/>
  <c r="R236" i="3"/>
  <c r="R245" i="3"/>
  <c r="R247" i="3"/>
  <c r="R175" i="3"/>
  <c r="R174" i="3"/>
  <c r="R694" i="3"/>
  <c r="R693" i="3"/>
  <c r="R587" i="3"/>
  <c r="H13" i="11"/>
  <c r="J13" i="11" s="1"/>
  <c r="R586" i="3"/>
  <c r="R27" i="3"/>
  <c r="R28" i="3"/>
  <c r="R380" i="3"/>
  <c r="H14" i="11"/>
  <c r="J14" i="11" s="1"/>
  <c r="R381" i="3"/>
  <c r="H15" i="11"/>
  <c r="J15" i="11" s="1"/>
  <c r="R689" i="3"/>
  <c r="R695" i="3"/>
  <c r="R731" i="3"/>
  <c r="R732" i="3"/>
  <c r="R567" i="3"/>
  <c r="R565" i="3"/>
  <c r="H4" i="11"/>
  <c r="J4" i="11" s="1"/>
  <c r="R8" i="8"/>
  <c r="H5" i="11"/>
  <c r="J5" i="11" s="1"/>
  <c r="R9" i="8"/>
  <c r="W10" i="8" s="1"/>
  <c r="H10" i="11"/>
  <c r="J10" i="11" s="1"/>
  <c r="H6" i="11"/>
  <c r="J6" i="11" s="1"/>
  <c r="H12" i="11"/>
  <c r="J12" i="11" s="1"/>
  <c r="H11" i="11"/>
  <c r="J11" i="11" s="1"/>
  <c r="H7" i="11"/>
  <c r="J7" i="11" s="1"/>
  <c r="W12" i="8" l="1"/>
  <c r="W11" i="8"/>
  <c r="W5" i="8"/>
  <c r="W7" i="8"/>
  <c r="W8" i="8"/>
  <c r="W9" i="8"/>
  <c r="W6" i="8"/>
  <c r="AC5" i="3"/>
  <c r="B5" i="3"/>
  <c r="C5" i="3"/>
  <c r="F5" i="3" l="1"/>
  <c r="Q5" i="3"/>
  <c r="O5" i="3"/>
  <c r="S5" i="3"/>
  <c r="K5" i="3"/>
  <c r="M5" i="3"/>
  <c r="G5" i="3"/>
  <c r="I5" i="3"/>
  <c r="P5" i="3"/>
  <c r="E5" i="3"/>
  <c r="L5" i="3"/>
  <c r="N5" i="3"/>
  <c r="H5" i="3"/>
  <c r="J5" i="3"/>
  <c r="T5" i="3"/>
  <c r="R5" i="3"/>
  <c r="X9" i="3" s="1"/>
  <c r="D5" i="3"/>
  <c r="U5" i="3"/>
  <c r="AX197" i="2" l="1"/>
  <c r="AZ197" i="2"/>
  <c r="AY197" i="2"/>
  <c r="AW197" i="2"/>
  <c r="AW128" i="2"/>
  <c r="AZ128" i="2"/>
  <c r="AY128" i="2"/>
  <c r="AX128" i="2"/>
  <c r="AY303" i="2"/>
  <c r="AZ303" i="2"/>
  <c r="AW303" i="2"/>
  <c r="AX303" i="2"/>
  <c r="AY316" i="2"/>
  <c r="AZ316" i="2"/>
  <c r="AX316" i="2"/>
  <c r="AW316" i="2"/>
  <c r="AZ91" i="2"/>
  <c r="AX91" i="2"/>
  <c r="AY91" i="2"/>
  <c r="AW91" i="2"/>
  <c r="AW332" i="2"/>
  <c r="AY332" i="2"/>
  <c r="AZ332" i="2"/>
  <c r="AX332" i="2"/>
  <c r="AX364" i="2"/>
  <c r="AZ364" i="2"/>
  <c r="AW364" i="2"/>
  <c r="AY364" i="2"/>
  <c r="AX357" i="2"/>
  <c r="AZ357" i="2"/>
  <c r="AY357" i="2"/>
  <c r="AW357" i="2"/>
  <c r="BG66" i="1"/>
  <c r="BI66" i="1"/>
  <c r="BH66" i="1"/>
  <c r="BJ66" i="1"/>
  <c r="BG362" i="1"/>
  <c r="BI362" i="1"/>
  <c r="BH362" i="1"/>
  <c r="BJ362" i="1"/>
  <c r="BG120" i="1"/>
  <c r="BJ120" i="1"/>
  <c r="BI120" i="1"/>
  <c r="BH120" i="1"/>
  <c r="BG482" i="1"/>
  <c r="BH482" i="1"/>
  <c r="BI482" i="1"/>
  <c r="BJ482" i="1"/>
  <c r="BI412" i="1"/>
  <c r="BG412" i="1"/>
  <c r="BJ412" i="1"/>
  <c r="BH412" i="1"/>
  <c r="BI224" i="1"/>
  <c r="BG224" i="1"/>
  <c r="BH224" i="1"/>
  <c r="BJ224" i="1"/>
  <c r="BJ141" i="1"/>
  <c r="BG141" i="1"/>
  <c r="BI141" i="1"/>
  <c r="BH141" i="1"/>
  <c r="BH214" i="1"/>
  <c r="BJ214" i="1"/>
  <c r="BI214" i="1"/>
  <c r="BG214" i="1"/>
  <c r="BH496" i="1"/>
  <c r="BI496" i="1"/>
  <c r="BJ496" i="1"/>
  <c r="BG496" i="1"/>
  <c r="BJ376" i="1"/>
  <c r="BH376" i="1"/>
  <c r="BI376" i="1"/>
  <c r="BG376" i="1"/>
  <c r="BG404" i="1"/>
  <c r="BH404" i="1"/>
  <c r="BJ404" i="1"/>
  <c r="BI404" i="1"/>
  <c r="BJ387" i="1"/>
  <c r="BI387" i="1"/>
  <c r="BG387" i="1"/>
  <c r="BH387" i="1"/>
  <c r="BH158" i="1"/>
  <c r="BJ158" i="1"/>
  <c r="BG158" i="1"/>
  <c r="BI158" i="1"/>
  <c r="BI426" i="1"/>
  <c r="BH426" i="1"/>
  <c r="BJ426" i="1"/>
  <c r="BG426" i="1"/>
  <c r="BG465" i="1"/>
  <c r="BI465" i="1"/>
  <c r="BJ465" i="1"/>
  <c r="BH465" i="1"/>
  <c r="BH455" i="1"/>
  <c r="BI455" i="1"/>
  <c r="BJ455" i="1"/>
  <c r="BG455" i="1"/>
  <c r="BJ91" i="1"/>
  <c r="BH91" i="1"/>
  <c r="BG91" i="1"/>
  <c r="BI91" i="1"/>
  <c r="BH307" i="1"/>
  <c r="BG307" i="1"/>
  <c r="BI307" i="1"/>
  <c r="BJ307" i="1"/>
  <c r="BI271" i="1"/>
  <c r="BG271" i="1"/>
  <c r="BJ271" i="1"/>
  <c r="BH271" i="1"/>
  <c r="BI372" i="1"/>
  <c r="BG372" i="1"/>
  <c r="BH372" i="1"/>
  <c r="BJ372" i="1"/>
  <c r="BI392" i="1"/>
  <c r="BG392" i="1"/>
  <c r="BJ392" i="1"/>
  <c r="BH392" i="1"/>
  <c r="BG215" i="1"/>
  <c r="BH215" i="1"/>
  <c r="BJ215" i="1"/>
  <c r="BI215" i="1"/>
  <c r="BH112" i="1"/>
  <c r="BI112" i="1"/>
  <c r="BG112" i="1"/>
  <c r="BJ112" i="1"/>
  <c r="BH383" i="1"/>
  <c r="BJ383" i="1"/>
  <c r="BI383" i="1"/>
  <c r="BG383" i="1"/>
  <c r="BH240" i="1"/>
  <c r="BI240" i="1"/>
  <c r="BJ240" i="1"/>
  <c r="BG240" i="1"/>
  <c r="BG139" i="1"/>
  <c r="BJ139" i="1"/>
  <c r="BI139" i="1"/>
  <c r="BH139" i="1"/>
  <c r="BJ156" i="1"/>
  <c r="BH156" i="1"/>
  <c r="BI156" i="1"/>
  <c r="BG156" i="1"/>
  <c r="BI152" i="1"/>
  <c r="BH152" i="1"/>
  <c r="BJ152" i="1"/>
  <c r="BG152" i="1"/>
  <c r="X34" i="3"/>
  <c r="X133" i="3"/>
  <c r="X43" i="3"/>
  <c r="X135" i="3"/>
  <c r="X226" i="3"/>
  <c r="X263" i="3"/>
  <c r="X362" i="3"/>
  <c r="X647" i="3"/>
  <c r="X195" i="3"/>
  <c r="X404" i="3"/>
  <c r="X542" i="3"/>
  <c r="X596" i="3"/>
  <c r="X711" i="3"/>
  <c r="X735" i="3"/>
  <c r="X550" i="3"/>
  <c r="X679" i="3"/>
  <c r="X699" i="3"/>
  <c r="X721" i="3"/>
  <c r="X813" i="3"/>
  <c r="X875" i="3"/>
  <c r="X22" i="3"/>
  <c r="X780" i="3"/>
  <c r="X849" i="3"/>
  <c r="X914" i="3"/>
  <c r="X819" i="3"/>
  <c r="X838" i="3"/>
  <c r="X854" i="3"/>
  <c r="X471" i="3"/>
  <c r="X614" i="3"/>
  <c r="X629" i="3"/>
  <c r="X646" i="3"/>
  <c r="X709" i="3"/>
  <c r="X742" i="3"/>
  <c r="X810" i="3"/>
  <c r="X837" i="3"/>
  <c r="X586" i="3"/>
  <c r="X861" i="3"/>
  <c r="X877" i="3"/>
  <c r="X892" i="3"/>
  <c r="X897" i="3"/>
  <c r="X869" i="3"/>
  <c r="X876" i="3"/>
  <c r="X900" i="3"/>
  <c r="X905" i="3"/>
  <c r="X863" i="3"/>
  <c r="X913" i="3"/>
  <c r="X689" i="3"/>
  <c r="X883" i="3"/>
  <c r="X29" i="3"/>
  <c r="X76" i="3"/>
  <c r="X103" i="3"/>
  <c r="X117" i="3"/>
  <c r="X144" i="3"/>
  <c r="X183" i="3"/>
  <c r="X192" i="3"/>
  <c r="X199" i="3"/>
  <c r="X211" i="3"/>
  <c r="X15" i="3"/>
  <c r="X54" i="3"/>
  <c r="X86" i="3"/>
  <c r="X279" i="3"/>
  <c r="X295" i="3"/>
  <c r="X299" i="3"/>
  <c r="X303" i="3"/>
  <c r="X309" i="3"/>
  <c r="X317" i="3"/>
  <c r="X460" i="3"/>
  <c r="X468" i="3"/>
  <c r="X484" i="3"/>
  <c r="X499" i="3"/>
  <c r="X515" i="3"/>
  <c r="X531" i="3"/>
  <c r="X540" i="3"/>
  <c r="X562" i="3"/>
  <c r="X582" i="3"/>
  <c r="X593" i="3"/>
  <c r="X619" i="3"/>
  <c r="X492" i="3"/>
  <c r="X899" i="3"/>
  <c r="X801" i="3"/>
  <c r="X640" i="3"/>
  <c r="X518" i="3"/>
  <c r="X918" i="3"/>
  <c r="X901" i="3"/>
  <c r="X840" i="3"/>
  <c r="X702" i="3"/>
  <c r="X548" i="3"/>
  <c r="X278" i="3"/>
  <c r="X176" i="3"/>
  <c r="X63" i="3"/>
  <c r="X880" i="3"/>
  <c r="X746" i="3"/>
  <c r="X718" i="3"/>
  <c r="X701" i="3"/>
  <c r="X667" i="3"/>
  <c r="X636" i="3"/>
  <c r="X101" i="3"/>
  <c r="X13" i="3"/>
  <c r="X829" i="3"/>
  <c r="X772" i="3"/>
  <c r="X816" i="3"/>
  <c r="X774" i="3"/>
  <c r="X714" i="3"/>
  <c r="X664" i="3"/>
  <c r="X413" i="3"/>
  <c r="X326" i="3"/>
  <c r="X820" i="3"/>
  <c r="X606" i="3"/>
  <c r="X285" i="3"/>
  <c r="X265" i="3"/>
  <c r="X409" i="3"/>
  <c r="X325" i="3"/>
  <c r="X302" i="3"/>
  <c r="X286" i="3"/>
  <c r="X234" i="3"/>
  <c r="X68" i="3"/>
  <c r="X447" i="3"/>
  <c r="X380" i="3"/>
  <c r="X497" i="3"/>
  <c r="X575" i="3"/>
  <c r="X866" i="3"/>
  <c r="X857" i="3"/>
  <c r="X842" i="3"/>
  <c r="X833" i="3"/>
  <c r="X809" i="3"/>
  <c r="X748" i="3"/>
  <c r="X616" i="3"/>
  <c r="X558" i="3"/>
  <c r="X522" i="3"/>
  <c r="X729" i="3"/>
  <c r="X611" i="3"/>
  <c r="X480" i="3"/>
  <c r="X463" i="3"/>
  <c r="X412" i="3"/>
  <c r="X304" i="3"/>
  <c r="X109" i="3"/>
  <c r="X894" i="3"/>
  <c r="X14" i="3"/>
  <c r="X755" i="3"/>
  <c r="X429" i="3"/>
  <c r="X389" i="3"/>
  <c r="X294" i="3"/>
  <c r="X244" i="3"/>
  <c r="X168" i="3"/>
  <c r="X151" i="3"/>
  <c r="X131" i="3"/>
  <c r="X113" i="3"/>
  <c r="X410" i="3"/>
  <c r="X282" i="3"/>
  <c r="X258" i="3"/>
  <c r="X162" i="3"/>
  <c r="X156" i="3"/>
  <c r="X284" i="3"/>
  <c r="X697" i="3"/>
  <c r="X652" i="3"/>
  <c r="X479" i="3"/>
  <c r="X41" i="3"/>
  <c r="X891" i="3"/>
  <c r="X822" i="3"/>
  <c r="X761" i="3"/>
  <c r="X650" i="3"/>
  <c r="X578" i="3"/>
  <c r="X386" i="3"/>
  <c r="X733" i="3"/>
  <c r="X512" i="3"/>
  <c r="X281" i="3"/>
  <c r="X583" i="3"/>
  <c r="X507" i="3"/>
  <c r="X690" i="3"/>
  <c r="X607" i="3"/>
  <c r="X340" i="3"/>
  <c r="X214" i="3"/>
  <c r="X191" i="3"/>
  <c r="X474" i="3"/>
  <c r="X462" i="3"/>
  <c r="X403" i="3"/>
  <c r="X361" i="3"/>
  <c r="X224" i="3"/>
  <c r="X72" i="3"/>
  <c r="X132" i="3"/>
  <c r="X39" i="3"/>
  <c r="X53" i="3"/>
  <c r="X45" i="3"/>
  <c r="X6" i="3"/>
  <c r="X182" i="3"/>
  <c r="X75" i="3"/>
  <c r="X232" i="3"/>
  <c r="X146" i="3"/>
  <c r="X887" i="3"/>
  <c r="X762" i="3"/>
  <c r="X595" i="3"/>
  <c r="X509" i="3"/>
  <c r="X888" i="3"/>
  <c r="X805" i="3"/>
  <c r="X666" i="3"/>
  <c r="X523" i="3"/>
  <c r="X858" i="3"/>
  <c r="X459" i="3"/>
  <c r="X422" i="3"/>
  <c r="X375" i="3"/>
  <c r="X316" i="3"/>
  <c r="X210" i="3"/>
  <c r="X108" i="3"/>
  <c r="X40" i="3"/>
  <c r="X846" i="3"/>
  <c r="X739" i="3"/>
  <c r="X712" i="3"/>
  <c r="X683" i="3"/>
  <c r="X657" i="3"/>
  <c r="X90" i="3"/>
  <c r="X910" i="3"/>
  <c r="X821" i="3"/>
  <c r="X808" i="3"/>
  <c r="X760" i="3"/>
  <c r="X706" i="3"/>
  <c r="X654" i="3"/>
  <c r="X390" i="3"/>
  <c r="X556" i="3"/>
  <c r="X535" i="3"/>
  <c r="X521" i="3"/>
  <c r="X501" i="3"/>
  <c r="X493" i="3"/>
  <c r="X475" i="3"/>
  <c r="X464" i="3"/>
  <c r="X446" i="3"/>
  <c r="X401" i="3"/>
  <c r="X358" i="3"/>
  <c r="X324" i="3"/>
  <c r="X306" i="3"/>
  <c r="X297" i="3"/>
  <c r="X198" i="3"/>
  <c r="X114" i="3"/>
  <c r="X383" i="3"/>
  <c r="X314" i="3"/>
  <c r="X233" i="3"/>
  <c r="X190" i="3"/>
  <c r="X137" i="3"/>
  <c r="X28" i="3"/>
  <c r="X81" i="3"/>
  <c r="X10" i="3"/>
  <c r="X917" i="3"/>
  <c r="X911" i="3"/>
  <c r="X147" i="3"/>
  <c r="X723" i="3"/>
  <c r="X585" i="3"/>
  <c r="X442" i="3"/>
  <c r="X757" i="3"/>
  <c r="X627" i="3"/>
  <c r="X601" i="3"/>
  <c r="X235" i="3"/>
  <c r="X249" i="3"/>
  <c r="X158" i="3"/>
  <c r="X93" i="3"/>
  <c r="X826" i="3"/>
  <c r="X245" i="3"/>
  <c r="X141" i="3"/>
  <c r="X128" i="3"/>
  <c r="X589" i="3"/>
  <c r="X315" i="3"/>
  <c r="X290" i="3"/>
  <c r="X180" i="3"/>
  <c r="X165" i="3"/>
  <c r="X417" i="3"/>
  <c r="X347" i="3"/>
  <c r="X277" i="3"/>
  <c r="X215" i="3"/>
  <c r="X160" i="3"/>
  <c r="X632" i="3"/>
  <c r="X662" i="3"/>
  <c r="X603" i="3"/>
  <c r="X719" i="3"/>
  <c r="X677" i="3"/>
  <c r="X451" i="3"/>
  <c r="X373" i="3"/>
  <c r="X153" i="3"/>
  <c r="X19" i="3"/>
  <c r="X868" i="3"/>
  <c r="X802" i="3"/>
  <c r="X516" i="3"/>
  <c r="X612" i="3"/>
  <c r="X591" i="3"/>
  <c r="X539" i="3"/>
  <c r="X503" i="3"/>
  <c r="X655" i="3"/>
  <c r="X237" i="3"/>
  <c r="X345" i="3"/>
  <c r="X449" i="3"/>
  <c r="X393" i="3"/>
  <c r="X353" i="3"/>
  <c r="X308" i="3"/>
  <c r="X270" i="3"/>
  <c r="X208" i="3"/>
  <c r="X116" i="3"/>
  <c r="X92" i="3"/>
  <c r="X7" i="3"/>
  <c r="X38" i="3"/>
  <c r="X433" i="3"/>
  <c r="X349" i="3"/>
  <c r="X261" i="3"/>
  <c r="X31" i="3"/>
  <c r="X16" i="3"/>
  <c r="X845" i="3"/>
  <c r="X727" i="3"/>
  <c r="X566" i="3"/>
  <c r="X860" i="3"/>
  <c r="X763" i="3"/>
  <c r="X598" i="3"/>
  <c r="X511" i="3"/>
  <c r="X327" i="3"/>
  <c r="X225" i="3"/>
  <c r="X136" i="3"/>
  <c r="X99" i="3"/>
  <c r="X926" i="3"/>
  <c r="X828" i="3"/>
  <c r="X795" i="3"/>
  <c r="X787" i="3"/>
  <c r="X767" i="3"/>
  <c r="X738" i="3"/>
  <c r="X708" i="3"/>
  <c r="X682" i="3"/>
  <c r="X656" i="3"/>
  <c r="X67" i="3"/>
  <c r="X889" i="3"/>
  <c r="X817" i="3"/>
  <c r="X786" i="3"/>
  <c r="X745" i="3"/>
  <c r="X698" i="3"/>
  <c r="X626" i="3"/>
  <c r="X364" i="3"/>
  <c r="X773" i="3"/>
  <c r="X768" i="3"/>
  <c r="X571" i="3"/>
  <c r="X301" i="3"/>
  <c r="X363" i="3"/>
  <c r="X307" i="3"/>
  <c r="X298" i="3"/>
  <c r="X275" i="3"/>
  <c r="X260" i="3"/>
  <c r="X209" i="3"/>
  <c r="X174" i="3"/>
  <c r="X804" i="3"/>
  <c r="X788" i="3"/>
  <c r="X751" i="3"/>
  <c r="X335" i="3"/>
  <c r="X881" i="3"/>
  <c r="X659" i="3"/>
  <c r="X490" i="3"/>
  <c r="X441" i="3"/>
  <c r="X796" i="3"/>
  <c r="X643" i="3"/>
  <c r="X554" i="3"/>
  <c r="X532" i="3"/>
  <c r="X82" i="3"/>
  <c r="X143" i="3"/>
  <c r="X765" i="3"/>
  <c r="X61" i="3"/>
  <c r="X395" i="3"/>
  <c r="X125" i="3"/>
  <c r="X100" i="3"/>
  <c r="X436" i="3"/>
  <c r="X671" i="3"/>
  <c r="X87" i="3"/>
  <c r="X367" i="3"/>
  <c r="X323" i="3"/>
  <c r="X230" i="3"/>
  <c r="X204" i="3"/>
  <c r="X553" i="3"/>
  <c r="X394" i="3"/>
  <c r="X753" i="3"/>
  <c r="X599" i="3"/>
  <c r="X66" i="3"/>
  <c r="X924" i="3"/>
  <c r="X853" i="3"/>
  <c r="X791" i="3"/>
  <c r="X685" i="3"/>
  <c r="X545" i="3"/>
  <c r="X565" i="3"/>
  <c r="X561" i="3"/>
  <c r="X668" i="3"/>
  <c r="X489" i="3"/>
  <c r="X178" i="3"/>
  <c r="X524" i="3"/>
  <c r="X472" i="3"/>
  <c r="X187" i="3"/>
  <c r="X342" i="3"/>
  <c r="X379" i="3"/>
  <c r="X69" i="3"/>
  <c r="X8" i="3"/>
  <c r="X836" i="3"/>
  <c r="X695" i="3"/>
  <c r="X546" i="3"/>
  <c r="X921" i="3"/>
  <c r="X850" i="3"/>
  <c r="X747" i="3"/>
  <c r="X568" i="3"/>
  <c r="X487" i="3"/>
  <c r="X437" i="3"/>
  <c r="X388" i="3"/>
  <c r="X354" i="3"/>
  <c r="X262" i="3"/>
  <c r="X166" i="3"/>
  <c r="X78" i="3"/>
  <c r="X904" i="3"/>
  <c r="X815" i="3"/>
  <c r="X777" i="3"/>
  <c r="X749" i="3"/>
  <c r="X732" i="3"/>
  <c r="X704" i="3"/>
  <c r="X673" i="3"/>
  <c r="X637" i="3"/>
  <c r="X115" i="3"/>
  <c r="X48" i="3"/>
  <c r="X848" i="3"/>
  <c r="X803" i="3"/>
  <c r="X779" i="3"/>
  <c r="X620" i="3"/>
  <c r="X790" i="3"/>
  <c r="X778" i="3"/>
  <c r="X737" i="3"/>
  <c r="X676" i="3"/>
  <c r="X426" i="3"/>
  <c r="X339" i="3"/>
  <c r="X807" i="3"/>
  <c r="X798" i="3"/>
  <c r="X783" i="3"/>
  <c r="X587" i="3"/>
  <c r="X421" i="3"/>
  <c r="X374" i="3"/>
  <c r="X329" i="3"/>
  <c r="X313" i="3"/>
  <c r="X274" i="3"/>
  <c r="X424" i="3"/>
  <c r="X330" i="3"/>
  <c r="X221" i="3"/>
  <c r="X102" i="3"/>
  <c r="X242" i="3"/>
  <c r="X181" i="3"/>
  <c r="X251" i="3"/>
  <c r="X731" i="3"/>
  <c r="X52" i="3"/>
  <c r="X925" i="3"/>
  <c r="X867" i="3"/>
  <c r="X635" i="3"/>
  <c r="X672" i="3"/>
  <c r="X725" i="3"/>
  <c r="X886" i="3"/>
  <c r="X621" i="3"/>
  <c r="X420" i="3"/>
  <c r="X873" i="3"/>
  <c r="X633" i="3"/>
  <c r="X570" i="3"/>
  <c r="X485" i="3"/>
  <c r="X452" i="3"/>
  <c r="X435" i="3"/>
  <c r="X687" i="3"/>
  <c r="X528" i="3"/>
  <c r="X120" i="3"/>
  <c r="X50" i="3"/>
  <c r="X272" i="3"/>
  <c r="X172" i="3"/>
  <c r="X794" i="3"/>
  <c r="X207" i="3"/>
  <c r="X152" i="3"/>
  <c r="X355" i="3"/>
  <c r="X402" i="3"/>
  <c r="X377" i="3"/>
  <c r="X255" i="3"/>
  <c r="X239" i="3"/>
  <c r="X438" i="3"/>
  <c r="X642" i="3"/>
  <c r="X537" i="3"/>
  <c r="X55" i="3"/>
  <c r="X908" i="3"/>
  <c r="X832" i="3"/>
  <c r="X769" i="3"/>
  <c r="X710" i="3"/>
  <c r="X622" i="3"/>
  <c r="X423" i="3"/>
  <c r="X574" i="3"/>
  <c r="X350" i="3"/>
  <c r="X494" i="3"/>
  <c r="X333" i="3"/>
  <c r="X415" i="3"/>
  <c r="X372" i="3"/>
  <c r="X47" i="3"/>
  <c r="X371" i="3"/>
  <c r="X557" i="3"/>
  <c r="X605" i="3"/>
  <c r="X722" i="3"/>
  <c r="X896" i="3"/>
  <c r="X638" i="3"/>
  <c r="X118" i="3"/>
  <c r="X206" i="3"/>
  <c r="X331" i="3"/>
  <c r="X59" i="3"/>
  <c r="X240" i="3"/>
  <c r="X613" i="3"/>
  <c r="X623" i="3"/>
  <c r="X476" i="3"/>
  <c r="X884" i="3"/>
  <c r="X32" i="3"/>
  <c r="X625" i="3"/>
  <c r="X283" i="3"/>
  <c r="X782" i="3"/>
  <c r="X466" i="3"/>
  <c r="X915" i="3"/>
  <c r="X865" i="3"/>
  <c r="X130" i="3"/>
  <c r="X222" i="3"/>
  <c r="X483" i="3"/>
  <c r="X467" i="3"/>
  <c r="X477" i="3"/>
  <c r="X653" i="3"/>
  <c r="X543" i="3"/>
  <c r="X784" i="3"/>
  <c r="X617" i="3"/>
  <c r="X670" i="3"/>
  <c r="X398" i="3"/>
  <c r="X693" i="3"/>
  <c r="X229" i="3"/>
  <c r="X707" i="3"/>
  <c r="X430" i="3"/>
  <c r="X878" i="3"/>
  <c r="X64" i="3"/>
  <c r="X273" i="3"/>
  <c r="X674" i="3"/>
  <c r="X343" i="3"/>
  <c r="X461" i="3"/>
  <c r="X519" i="3"/>
  <c r="X170" i="3"/>
  <c r="X534" i="3"/>
  <c r="X903" i="3"/>
  <c r="X77" i="3"/>
  <c r="X148" i="3"/>
  <c r="X247" i="3"/>
  <c r="X337" i="3"/>
  <c r="X432" i="3"/>
  <c r="X669" i="3"/>
  <c r="X154" i="3"/>
  <c r="X216" i="3"/>
  <c r="X88" i="3"/>
  <c r="X33" i="3"/>
  <c r="X266" i="3"/>
  <c r="X445" i="3"/>
  <c r="X351" i="3"/>
  <c r="X520" i="3"/>
  <c r="X624" i="3"/>
  <c r="X488" i="3"/>
  <c r="X799" i="3"/>
  <c r="X580" i="3"/>
  <c r="X89" i="3"/>
  <c r="X104" i="3"/>
  <c r="X530" i="3"/>
  <c r="X291" i="3"/>
  <c r="X454" i="3"/>
  <c r="X551" i="3"/>
  <c r="X898" i="3"/>
  <c r="X110" i="3"/>
  <c r="X194" i="3"/>
  <c r="X236" i="3"/>
  <c r="X660" i="3"/>
  <c r="X416" i="3"/>
  <c r="X243" i="3"/>
  <c r="X639" i="3"/>
  <c r="X831" i="3"/>
  <c r="X368" i="3"/>
  <c r="X71" i="3"/>
  <c r="X12" i="3"/>
  <c r="X122" i="3"/>
  <c r="X332" i="3"/>
  <c r="X98" i="3"/>
  <c r="X425" i="3"/>
  <c r="X510" i="3"/>
  <c r="X759" i="3"/>
  <c r="X594" i="3"/>
  <c r="X35" i="3"/>
  <c r="X872" i="3"/>
  <c r="X311" i="3"/>
  <c r="X427" i="3"/>
  <c r="X161" i="3"/>
  <c r="X764" i="3"/>
  <c r="X382" i="3"/>
  <c r="X572" i="3"/>
  <c r="X724" i="3"/>
  <c r="X839" i="3"/>
  <c r="X469" i="3"/>
  <c r="X559" i="3"/>
  <c r="X754" i="3"/>
  <c r="X396" i="3"/>
  <c r="X217" i="3"/>
  <c r="X758" i="3"/>
  <c r="X902" i="3"/>
  <c r="X150" i="3"/>
  <c r="X62" i="3"/>
  <c r="X408" i="3"/>
  <c r="X681" i="3"/>
  <c r="X608" i="3"/>
  <c r="X730" i="3"/>
  <c r="X51" i="3"/>
  <c r="X678" i="3"/>
  <c r="X138" i="3"/>
  <c r="X248" i="3"/>
  <c r="X391" i="3"/>
  <c r="X129" i="3"/>
  <c r="X167" i="3"/>
  <c r="X414" i="3"/>
  <c r="X734" i="3"/>
  <c r="X756" i="3"/>
  <c r="X750" i="3"/>
  <c r="X615" i="3"/>
  <c r="X80" i="3"/>
  <c r="X694" i="3"/>
  <c r="X310" i="3"/>
  <c r="X185" i="3"/>
  <c r="X563" i="3"/>
  <c r="X514" i="3"/>
  <c r="X800" i="3"/>
  <c r="X321" i="3"/>
  <c r="X502" i="3"/>
  <c r="X513" i="3"/>
  <c r="X661" i="3"/>
  <c r="X588" i="3"/>
  <c r="X852" i="3"/>
  <c r="X356" i="3"/>
  <c r="X124" i="3"/>
  <c r="X909" i="3"/>
  <c r="X257" i="3"/>
  <c r="X893" i="3"/>
  <c r="X444" i="3"/>
  <c r="X526" i="3"/>
  <c r="X419" i="3"/>
  <c r="X916" i="3"/>
  <c r="X465" i="3"/>
  <c r="X736" i="3"/>
  <c r="X443" i="3"/>
  <c r="X470" i="3"/>
  <c r="X533" i="3"/>
  <c r="X267" i="3"/>
  <c r="X688" i="3"/>
  <c r="X825" i="3"/>
  <c r="X912" i="3"/>
  <c r="X96" i="3"/>
  <c r="X171" i="3"/>
  <c r="X268" i="3"/>
  <c r="X365" i="3"/>
  <c r="X453" i="3"/>
  <c r="X906" i="3"/>
  <c r="X201" i="3"/>
  <c r="X46" i="3"/>
  <c r="X293" i="3"/>
  <c r="X57" i="3"/>
  <c r="X179" i="3"/>
  <c r="X529" i="3"/>
  <c r="X645" i="3"/>
  <c r="X491" i="3"/>
  <c r="X862" i="3"/>
  <c r="X696" i="3"/>
  <c r="X741" i="3"/>
  <c r="X847" i="3"/>
  <c r="X126" i="3"/>
  <c r="X610" i="3"/>
  <c r="X450" i="3"/>
  <c r="X630" i="3"/>
  <c r="X26" i="3"/>
  <c r="X121" i="3"/>
  <c r="X203" i="3"/>
  <c r="X17" i="3"/>
  <c r="X458" i="3"/>
  <c r="X713" i="3"/>
  <c r="X334" i="3"/>
  <c r="X785" i="3"/>
  <c r="X781" i="3"/>
  <c r="X841" i="3"/>
  <c r="X418" i="3"/>
  <c r="X139" i="3"/>
  <c r="X21" i="3"/>
  <c r="X219" i="3"/>
  <c r="X344" i="3"/>
  <c r="X246" i="3"/>
  <c r="X200" i="3"/>
  <c r="X552" i="3"/>
  <c r="X569" i="3"/>
  <c r="X663" i="3"/>
  <c r="X715" i="3"/>
  <c r="X505" i="3"/>
  <c r="X20" i="3"/>
  <c r="X793" i="3"/>
  <c r="X775" i="3"/>
  <c r="X196" i="3"/>
  <c r="X555" i="3"/>
  <c r="X641" i="3"/>
  <c r="X792" i="3"/>
  <c r="X855" i="3"/>
  <c r="X79" i="3"/>
  <c r="X56" i="3"/>
  <c r="X576" i="3"/>
  <c r="X111" i="3"/>
  <c r="X604" i="3"/>
  <c r="X399" i="3"/>
  <c r="X856" i="3"/>
  <c r="X827" i="3"/>
  <c r="X920" i="3"/>
  <c r="X97" i="3"/>
  <c r="X250" i="3"/>
  <c r="X231" i="3"/>
  <c r="X341" i="3"/>
  <c r="X264" i="3"/>
  <c r="X538" i="3"/>
  <c r="X766" i="3"/>
  <c r="X547" i="3"/>
  <c r="X164" i="3"/>
  <c r="X157" i="3"/>
  <c r="X259" i="3"/>
  <c r="X411" i="3"/>
  <c r="X149" i="3"/>
  <c r="X338" i="3"/>
  <c r="X27" i="3"/>
  <c r="X439" i="3"/>
  <c r="X600" i="3"/>
  <c r="X870" i="3"/>
  <c r="X658" i="3"/>
  <c r="X882" i="3"/>
  <c r="X254" i="3"/>
  <c r="X478" i="3"/>
  <c r="X744" i="3"/>
  <c r="X370" i="3"/>
  <c r="X288" i="3"/>
  <c r="X726" i="3"/>
  <c r="X631" i="3"/>
  <c r="X776" i="3"/>
  <c r="X385" i="3"/>
  <c r="X387" i="3"/>
  <c r="X649" i="3"/>
  <c r="X405" i="3"/>
  <c r="X919" i="3"/>
  <c r="X440" i="3"/>
  <c r="X142" i="3"/>
  <c r="X859" i="3"/>
  <c r="X83" i="3"/>
  <c r="X359" i="3"/>
  <c r="X728" i="3"/>
  <c r="X634" i="3"/>
  <c r="X544" i="3"/>
  <c r="X525" i="3"/>
  <c r="X223" i="3"/>
  <c r="X134" i="3"/>
  <c r="X486" i="3"/>
  <c r="X549" i="3"/>
  <c r="X357" i="3"/>
  <c r="X835" i="3"/>
  <c r="X752" i="3"/>
  <c r="X844" i="3"/>
  <c r="X36" i="3"/>
  <c r="X107" i="3"/>
  <c r="X193" i="3"/>
  <c r="X289" i="3"/>
  <c r="X384" i="3"/>
  <c r="X481" i="3"/>
  <c r="X312" i="3"/>
  <c r="X73" i="3"/>
  <c r="X24" i="3"/>
  <c r="X11" i="3"/>
  <c r="X106" i="3"/>
  <c r="X352" i="3"/>
  <c r="X376" i="3"/>
  <c r="X597" i="3"/>
  <c r="X686" i="3"/>
  <c r="X18" i="3"/>
  <c r="X675" i="3"/>
  <c r="X238" i="3"/>
  <c r="X276" i="3"/>
  <c r="X644" i="3"/>
  <c r="X495" i="3"/>
  <c r="X665" i="3"/>
  <c r="X716" i="3"/>
  <c r="X907" i="3"/>
  <c r="X163" i="3"/>
  <c r="X212" i="3"/>
  <c r="X506" i="3"/>
  <c r="X300" i="3"/>
  <c r="X177" i="3"/>
  <c r="X431" i="3"/>
  <c r="X871" i="3"/>
  <c r="X560" i="3"/>
  <c r="X922" i="3"/>
  <c r="X175" i="3"/>
  <c r="X455" i="3"/>
  <c r="X84" i="3"/>
  <c r="X44" i="3"/>
  <c r="X360" i="3"/>
  <c r="X348" i="3"/>
  <c r="X336" i="3"/>
  <c r="X602" i="3"/>
  <c r="X577" i="3"/>
  <c r="X814" i="3"/>
  <c r="X58" i="3"/>
  <c r="X94" i="3"/>
  <c r="X74" i="3"/>
  <c r="X280" i="3"/>
  <c r="X628" i="3"/>
  <c r="X797" i="3"/>
  <c r="X864" i="3"/>
  <c r="X241" i="3"/>
  <c r="X91" i="3"/>
  <c r="X648" i="3"/>
  <c r="X296" i="3"/>
  <c r="X205" i="3"/>
  <c r="X818" i="3"/>
  <c r="X504" i="3"/>
  <c r="X923" i="3"/>
  <c r="X834" i="3"/>
  <c r="X25" i="3"/>
  <c r="X105" i="3"/>
  <c r="X346" i="3"/>
  <c r="X70" i="3"/>
  <c r="X573" i="3"/>
  <c r="X473" i="3"/>
  <c r="X366" i="3"/>
  <c r="X692" i="3"/>
  <c r="X830" i="3"/>
  <c r="X287" i="3"/>
  <c r="X169" i="3"/>
  <c r="X292" i="3"/>
  <c r="X823" i="3"/>
  <c r="X145" i="3"/>
  <c r="X564" i="3"/>
  <c r="X579" i="3"/>
  <c r="X618" i="3"/>
  <c r="X213" i="3"/>
  <c r="X743" i="3"/>
  <c r="X536" i="3"/>
  <c r="X197" i="3"/>
  <c r="X584" i="3"/>
  <c r="X381" i="3"/>
  <c r="X843" i="3"/>
  <c r="X851" i="3"/>
  <c r="X789" i="3"/>
  <c r="X890" i="3"/>
  <c r="X811" i="3"/>
  <c r="X434" i="3"/>
  <c r="X378" i="3"/>
  <c r="X457" i="3"/>
  <c r="X684" i="3"/>
  <c r="X700" i="3"/>
  <c r="X703" i="3"/>
  <c r="X65" i="3"/>
  <c r="X253" i="3"/>
  <c r="X155" i="3"/>
  <c r="X406" i="3"/>
  <c r="X482" i="3"/>
  <c r="X770" i="3"/>
  <c r="X30" i="3"/>
  <c r="X609" i="3"/>
  <c r="X305" i="3"/>
  <c r="X252" i="3"/>
  <c r="X500" i="3"/>
  <c r="X567" i="3"/>
  <c r="X448" i="3"/>
  <c r="X895" i="3"/>
  <c r="X874" i="3"/>
  <c r="X49" i="3"/>
  <c r="X123" i="3"/>
  <c r="X220" i="3"/>
  <c r="X320" i="3"/>
  <c r="X407" i="3"/>
  <c r="X527" i="3"/>
  <c r="X85" i="3"/>
  <c r="X256" i="3"/>
  <c r="X37" i="3"/>
  <c r="X202" i="3"/>
  <c r="X392" i="3"/>
  <c r="X651" i="3"/>
  <c r="X590" i="3"/>
  <c r="X691" i="3"/>
  <c r="X541" i="3"/>
  <c r="X740" i="3"/>
  <c r="X717" i="3"/>
  <c r="X369" i="3"/>
  <c r="X42" i="3"/>
  <c r="X456" i="3"/>
  <c r="X680" i="3"/>
  <c r="X806" i="3"/>
  <c r="X186" i="3"/>
  <c r="X228" i="3"/>
  <c r="X189" i="3"/>
  <c r="X592" i="3"/>
  <c r="X328" i="3"/>
  <c r="X140" i="3"/>
  <c r="X517" i="3"/>
  <c r="X720" i="3"/>
  <c r="X269" i="3"/>
  <c r="X23" i="3"/>
  <c r="X428" i="3"/>
  <c r="X127" i="3"/>
  <c r="X119" i="3"/>
  <c r="X400" i="3"/>
  <c r="X188" i="3"/>
  <c r="X397" i="3"/>
  <c r="X184" i="3"/>
  <c r="X227" i="3"/>
  <c r="X885" i="3"/>
  <c r="X95" i="3"/>
  <c r="X812" i="3"/>
  <c r="X173" i="3"/>
  <c r="X112" i="3"/>
  <c r="X322" i="3"/>
  <c r="X159" i="3"/>
  <c r="X508" i="3"/>
  <c r="X824" i="3"/>
  <c r="X496" i="3"/>
  <c r="X705" i="3"/>
  <c r="X319" i="3"/>
  <c r="X271" i="3"/>
  <c r="X218" i="3"/>
  <c r="X581" i="3"/>
  <c r="X879" i="3"/>
  <c r="X60" i="3"/>
  <c r="X498" i="3"/>
  <c r="X771" i="3"/>
  <c r="X318" i="3"/>
  <c r="BJ80" i="1"/>
  <c r="BH75" i="1"/>
  <c r="BJ103" i="1"/>
  <c r="BH132" i="1"/>
  <c r="BJ295" i="1"/>
  <c r="BH59" i="1"/>
  <c r="BJ98" i="1"/>
  <c r="BJ42" i="1"/>
  <c r="BJ129" i="1"/>
  <c r="BH79" i="1"/>
  <c r="BJ101" i="1"/>
  <c r="BH125" i="1"/>
  <c r="BJ114" i="1"/>
  <c r="BJ63" i="1"/>
  <c r="BH288" i="1"/>
  <c r="BJ68" i="1"/>
  <c r="BH76" i="1"/>
  <c r="BJ49" i="1"/>
  <c r="BH97" i="1"/>
  <c r="BJ285" i="1"/>
  <c r="BJ82" i="1"/>
  <c r="BH138" i="1"/>
  <c r="BJ61" i="1"/>
  <c r="BJ478" i="1"/>
  <c r="BH111" i="1"/>
  <c r="BJ432" i="1"/>
  <c r="BH65" i="1"/>
  <c r="BJ327" i="1"/>
  <c r="BH255" i="1"/>
  <c r="BJ54" i="1"/>
  <c r="BH126" i="1"/>
  <c r="BJ135" i="1"/>
  <c r="BH458" i="1"/>
  <c r="BJ161" i="1"/>
  <c r="BH137" i="1"/>
  <c r="BJ92" i="1"/>
  <c r="BH256" i="1"/>
  <c r="BJ113" i="1"/>
  <c r="BH67" i="1"/>
  <c r="BJ119" i="1"/>
  <c r="BH375" i="1"/>
  <c r="BH116" i="1"/>
  <c r="BJ133" i="1"/>
  <c r="BI80" i="1"/>
  <c r="BJ75" i="1"/>
  <c r="BH103" i="1"/>
  <c r="BI132" i="1"/>
  <c r="BG295" i="1"/>
  <c r="BI98" i="1"/>
  <c r="BH42" i="1"/>
  <c r="BG129" i="1"/>
  <c r="BG79" i="1"/>
  <c r="BH63" i="1"/>
  <c r="BI288" i="1"/>
  <c r="BG68" i="1"/>
  <c r="BG76" i="1"/>
  <c r="BI285" i="1"/>
  <c r="BH82" i="1"/>
  <c r="BI138" i="1"/>
  <c r="BG94" i="1"/>
  <c r="BH61" i="1"/>
  <c r="BI99" i="1"/>
  <c r="BG478" i="1"/>
  <c r="BG111" i="1"/>
  <c r="BI327" i="1"/>
  <c r="BJ255" i="1"/>
  <c r="BH54" i="1"/>
  <c r="BI126" i="1"/>
  <c r="BG135" i="1"/>
  <c r="BG458" i="1"/>
  <c r="BI92" i="1"/>
  <c r="BJ256" i="1"/>
  <c r="BH113" i="1"/>
  <c r="BI67" i="1"/>
  <c r="BG119" i="1"/>
  <c r="BG375" i="1"/>
  <c r="BI133" i="1"/>
  <c r="BI74" i="1"/>
  <c r="BI109" i="1"/>
  <c r="BI83" i="1"/>
  <c r="BG51" i="1"/>
  <c r="BI145" i="1"/>
  <c r="BI50" i="1"/>
  <c r="BG44" i="1"/>
  <c r="BG287" i="1"/>
  <c r="BG148" i="1"/>
  <c r="BG319" i="1"/>
  <c r="BI226" i="1"/>
  <c r="BG260" i="1"/>
  <c r="BI446" i="1"/>
  <c r="BG345" i="1"/>
  <c r="BI518" i="1"/>
  <c r="BG473" i="1"/>
  <c r="BG241" i="1"/>
  <c r="BI377" i="1"/>
  <c r="BG299" i="1"/>
  <c r="BI479" i="1"/>
  <c r="BG453" i="1"/>
  <c r="BI506" i="1"/>
  <c r="BG452" i="1"/>
  <c r="BI193" i="1"/>
  <c r="BG227" i="1"/>
  <c r="BI305" i="1"/>
  <c r="BG157" i="1"/>
  <c r="BI249" i="1"/>
  <c r="BG347" i="1"/>
  <c r="BI177" i="1"/>
  <c r="BG265" i="1"/>
  <c r="BI497" i="1"/>
  <c r="BG449" i="1"/>
  <c r="BI520" i="1"/>
  <c r="BI434" i="1"/>
  <c r="BG368" i="1"/>
  <c r="BG225" i="1"/>
  <c r="BI336" i="1"/>
  <c r="BG232" i="1"/>
  <c r="BI75" i="1"/>
  <c r="BG132" i="1"/>
  <c r="BI295" i="1"/>
  <c r="BJ59" i="1"/>
  <c r="BI42" i="1"/>
  <c r="BH129" i="1"/>
  <c r="BJ79" i="1"/>
  <c r="BH101" i="1"/>
  <c r="BI125" i="1"/>
  <c r="BG63" i="1"/>
  <c r="BI76" i="1"/>
  <c r="BG49" i="1"/>
  <c r="BG97" i="1"/>
  <c r="BG285" i="1"/>
  <c r="BJ138" i="1"/>
  <c r="BG61" i="1"/>
  <c r="BI111" i="1"/>
  <c r="BG432" i="1"/>
  <c r="BG65" i="1"/>
  <c r="BG327" i="1"/>
  <c r="BJ126" i="1"/>
  <c r="BI256" i="1"/>
  <c r="BG67" i="1"/>
  <c r="BI119" i="1"/>
  <c r="BJ116" i="1"/>
  <c r="BG74" i="1"/>
  <c r="BH55" i="1"/>
  <c r="BG109" i="1"/>
  <c r="BJ148" i="1"/>
  <c r="BI319" i="1"/>
  <c r="BH226" i="1"/>
  <c r="BI260" i="1"/>
  <c r="BH446" i="1"/>
  <c r="BJ241" i="1"/>
  <c r="BJ377" i="1"/>
  <c r="BJ299" i="1"/>
  <c r="BJ479" i="1"/>
  <c r="BJ453" i="1"/>
  <c r="BJ506" i="1"/>
  <c r="BJ452" i="1"/>
  <c r="BJ193" i="1"/>
  <c r="BJ227" i="1"/>
  <c r="BJ305" i="1"/>
  <c r="BJ157" i="1"/>
  <c r="BJ249" i="1"/>
  <c r="BJ347" i="1"/>
  <c r="BJ177" i="1"/>
  <c r="BJ265" i="1"/>
  <c r="BJ497" i="1"/>
  <c r="BJ449" i="1"/>
  <c r="BJ520" i="1"/>
  <c r="BH434" i="1"/>
  <c r="BI368" i="1"/>
  <c r="BH225" i="1"/>
  <c r="BG336" i="1"/>
  <c r="BH232" i="1"/>
  <c r="BG333" i="1"/>
  <c r="BI419" i="1"/>
  <c r="BG328" i="1"/>
  <c r="BG191" i="1"/>
  <c r="BG351" i="1"/>
  <c r="BG173" i="1"/>
  <c r="BI213" i="1"/>
  <c r="BG143" i="1"/>
  <c r="BI343" i="1"/>
  <c r="BG165" i="1"/>
  <c r="BI358" i="1"/>
  <c r="BG346" i="1"/>
  <c r="BI517" i="1"/>
  <c r="BG223" i="1"/>
  <c r="BG435" i="1"/>
  <c r="BI485" i="1"/>
  <c r="BG128" i="1"/>
  <c r="BG338" i="1"/>
  <c r="BI102" i="1"/>
  <c r="BI153" i="1"/>
  <c r="BG306" i="1"/>
  <c r="BI402" i="1"/>
  <c r="BI441" i="1"/>
  <c r="BI296" i="1"/>
  <c r="BG220" i="1"/>
  <c r="BI304" i="1"/>
  <c r="BG505" i="1"/>
  <c r="BI475" i="1"/>
  <c r="BG309" i="1"/>
  <c r="BI388" i="1"/>
  <c r="BI248" i="1"/>
  <c r="BI154" i="1"/>
  <c r="BG251" i="1"/>
  <c r="BI477" i="1"/>
  <c r="BG356" i="1"/>
  <c r="BG411" i="1"/>
  <c r="BI393" i="1"/>
  <c r="BG378" i="1"/>
  <c r="BI365" i="1"/>
  <c r="BG418" i="1"/>
  <c r="BI221" i="1"/>
  <c r="BI370" i="1"/>
  <c r="BG298" i="1"/>
  <c r="BI170" i="1"/>
  <c r="BG289" i="1"/>
  <c r="BI115" i="1"/>
  <c r="BG371" i="1"/>
  <c r="BI159" i="1"/>
  <c r="BG410" i="1"/>
  <c r="BI186" i="1"/>
  <c r="BG451" i="1"/>
  <c r="BI286" i="1"/>
  <c r="BG445" i="1"/>
  <c r="BI474" i="1"/>
  <c r="BG369" i="1"/>
  <c r="BG390" i="1"/>
  <c r="BI151" i="1"/>
  <c r="BG431" i="1"/>
  <c r="BI324" i="1"/>
  <c r="BG281" i="1"/>
  <c r="BI178" i="1"/>
  <c r="BI360" i="1"/>
  <c r="BG140" i="1"/>
  <c r="BG291" i="1"/>
  <c r="BI380" i="1"/>
  <c r="BG218" i="1"/>
  <c r="BI379" i="1"/>
  <c r="BG234" i="1"/>
  <c r="BI162" i="1"/>
  <c r="BG302" i="1"/>
  <c r="BI300" i="1"/>
  <c r="BG261" i="1"/>
  <c r="BI212" i="1"/>
  <c r="BG437" i="1"/>
  <c r="BI428" i="1"/>
  <c r="BG492" i="1"/>
  <c r="BI439" i="1"/>
  <c r="BI364" i="1"/>
  <c r="BG433" i="1"/>
  <c r="BI422" i="1"/>
  <c r="BG239" i="1"/>
  <c r="BG444" i="1"/>
  <c r="BI332" i="1"/>
  <c r="BG472" i="1"/>
  <c r="BI180" i="1"/>
  <c r="BG176" i="1"/>
  <c r="BI273" i="1"/>
  <c r="BG202" i="1"/>
  <c r="BI71" i="1"/>
  <c r="BI488" i="1"/>
  <c r="BG233" i="1"/>
  <c r="BI373" i="1"/>
  <c r="BG425" i="1"/>
  <c r="BI440" i="1"/>
  <c r="BG103" i="1"/>
  <c r="BG93" i="1"/>
  <c r="BI79" i="1"/>
  <c r="BG125" i="1"/>
  <c r="BJ76" i="1"/>
  <c r="BH285" i="1"/>
  <c r="BI82" i="1"/>
  <c r="BI61" i="1"/>
  <c r="BI478" i="1"/>
  <c r="BH432" i="1"/>
  <c r="BJ65" i="1"/>
  <c r="BH135" i="1"/>
  <c r="BJ458" i="1"/>
  <c r="BH161" i="1"/>
  <c r="BI137" i="1"/>
  <c r="BH92" i="1"/>
  <c r="BJ67" i="1"/>
  <c r="BG116" i="1"/>
  <c r="BH74" i="1"/>
  <c r="BJ83" i="1"/>
  <c r="BJ145" i="1"/>
  <c r="BJ50" i="1"/>
  <c r="BJ78" i="1"/>
  <c r="BJ287" i="1"/>
  <c r="BH319" i="1"/>
  <c r="BH260" i="1"/>
  <c r="BJ345" i="1"/>
  <c r="BJ518" i="1"/>
  <c r="BJ473" i="1"/>
  <c r="BG377" i="1"/>
  <c r="BG479" i="1"/>
  <c r="BG506" i="1"/>
  <c r="BG193" i="1"/>
  <c r="BG305" i="1"/>
  <c r="BG249" i="1"/>
  <c r="BG177" i="1"/>
  <c r="BG497" i="1"/>
  <c r="BG520" i="1"/>
  <c r="BH368" i="1"/>
  <c r="BJ225" i="1"/>
  <c r="BH333" i="1"/>
  <c r="BG419" i="1"/>
  <c r="BH328" i="1"/>
  <c r="BJ351" i="1"/>
  <c r="BI173" i="1"/>
  <c r="BH213" i="1"/>
  <c r="BI143" i="1"/>
  <c r="BH343" i="1"/>
  <c r="BI165" i="1"/>
  <c r="BH358" i="1"/>
  <c r="BI346" i="1"/>
  <c r="BH517" i="1"/>
  <c r="BI223" i="1"/>
  <c r="BH435" i="1"/>
  <c r="BG485" i="1"/>
  <c r="BH128" i="1"/>
  <c r="BJ153" i="1"/>
  <c r="BJ306" i="1"/>
  <c r="BJ402" i="1"/>
  <c r="BH441" i="1"/>
  <c r="BG296" i="1"/>
  <c r="BH220" i="1"/>
  <c r="BG304" i="1"/>
  <c r="BH505" i="1"/>
  <c r="BJ475" i="1"/>
  <c r="BH309" i="1"/>
  <c r="BG388" i="1"/>
  <c r="BJ154" i="1"/>
  <c r="BJ251" i="1"/>
  <c r="BJ477" i="1"/>
  <c r="BJ356" i="1"/>
  <c r="BJ370" i="1"/>
  <c r="BJ298" i="1"/>
  <c r="BJ170" i="1"/>
  <c r="BJ289" i="1"/>
  <c r="BJ115" i="1"/>
  <c r="BJ371" i="1"/>
  <c r="BJ159" i="1"/>
  <c r="BJ410" i="1"/>
  <c r="BJ186" i="1"/>
  <c r="BJ451" i="1"/>
  <c r="BJ286" i="1"/>
  <c r="BH445" i="1"/>
  <c r="BG474" i="1"/>
  <c r="BH369" i="1"/>
  <c r="BJ360" i="1"/>
  <c r="BJ140" i="1"/>
  <c r="BI291" i="1"/>
  <c r="BH380" i="1"/>
  <c r="BI218" i="1"/>
  <c r="BH379" i="1"/>
  <c r="BI234" i="1"/>
  <c r="BH162" i="1"/>
  <c r="BI302" i="1"/>
  <c r="BH300" i="1"/>
  <c r="BI261" i="1"/>
  <c r="BH212" i="1"/>
  <c r="BI437" i="1"/>
  <c r="BH428" i="1"/>
  <c r="BG364" i="1"/>
  <c r="BH433" i="1"/>
  <c r="BG422" i="1"/>
  <c r="BH239" i="1"/>
  <c r="BJ488" i="1"/>
  <c r="BJ233" i="1"/>
  <c r="BJ373" i="1"/>
  <c r="BJ425" i="1"/>
  <c r="BJ440" i="1"/>
  <c r="BH246" i="1"/>
  <c r="BJ450" i="1"/>
  <c r="BH516" i="1"/>
  <c r="BH519" i="1"/>
  <c r="BJ350" i="1"/>
  <c r="BH476" i="1"/>
  <c r="BJ247" i="1"/>
  <c r="BH293" i="1"/>
  <c r="BH312" i="1"/>
  <c r="BJ189" i="1"/>
  <c r="BH292" i="1"/>
  <c r="BJ257" i="1"/>
  <c r="BH259" i="1"/>
  <c r="BJ149" i="1"/>
  <c r="BH275" i="1"/>
  <c r="BH325" i="1"/>
  <c r="BH168" i="1"/>
  <c r="BJ359" i="1"/>
  <c r="BJ194" i="1"/>
  <c r="BH423" i="1"/>
  <c r="BJ209" i="1"/>
  <c r="BH185" i="1"/>
  <c r="BJ349" i="1"/>
  <c r="BH282" i="1"/>
  <c r="BJ494" i="1"/>
  <c r="BH310" i="1"/>
  <c r="BJ512" i="1"/>
  <c r="BH150" i="1"/>
  <c r="BJ284" i="1"/>
  <c r="BH363" i="1"/>
  <c r="BJ201" i="1"/>
  <c r="BJ237" i="1"/>
  <c r="BH278" i="1"/>
  <c r="BJ204" i="1"/>
  <c r="BH188" i="1"/>
  <c r="BJ146" i="1"/>
  <c r="BH340" i="1"/>
  <c r="BJ459" i="1"/>
  <c r="BH427" i="1"/>
  <c r="BJ397" i="1"/>
  <c r="BH134" i="1"/>
  <c r="BJ342" i="1"/>
  <c r="BH481" i="1"/>
  <c r="BH167" i="1"/>
  <c r="BJ414" i="1"/>
  <c r="BJ495" i="1"/>
  <c r="BH131" i="1"/>
  <c r="BJ489" i="1"/>
  <c r="BH190" i="1"/>
  <c r="BH254" i="1"/>
  <c r="BJ136" i="1"/>
  <c r="BH509" i="1"/>
  <c r="BH326" i="1"/>
  <c r="BJ468" i="1"/>
  <c r="BH127" i="1"/>
  <c r="BJ267" i="1"/>
  <c r="BH420" i="1"/>
  <c r="BJ367" i="1"/>
  <c r="BH513" i="1"/>
  <c r="BJ250" i="1"/>
  <c r="BH499" i="1"/>
  <c r="BJ274" i="1"/>
  <c r="BH424" i="1"/>
  <c r="BJ501" i="1"/>
  <c r="BJ314" i="1"/>
  <c r="BH84" i="1"/>
  <c r="BJ500" i="1"/>
  <c r="BH398" i="1"/>
  <c r="BJ277" i="1"/>
  <c r="BH318" i="1"/>
  <c r="BH514" i="1"/>
  <c r="BJ238" i="1"/>
  <c r="BH272" i="1"/>
  <c r="BH386" i="1"/>
  <c r="BJ303" i="1"/>
  <c r="BJ203" i="1"/>
  <c r="BH144" i="1"/>
  <c r="BH503" i="1"/>
  <c r="BJ269" i="1"/>
  <c r="BJ413" i="1"/>
  <c r="BH407" i="1"/>
  <c r="BH498" i="1"/>
  <c r="BJ236" i="1"/>
  <c r="BH169" i="1"/>
  <c r="BJ521" i="1"/>
  <c r="BH467" i="1"/>
  <c r="BJ322" i="1"/>
  <c r="BH85" i="1"/>
  <c r="BH399" i="1"/>
  <c r="BJ206" i="1"/>
  <c r="BJ207" i="1"/>
  <c r="BH222" i="1"/>
  <c r="BJ400" i="1"/>
  <c r="BH429" i="1"/>
  <c r="BJ199" i="1"/>
  <c r="BH108" i="1"/>
  <c r="BJ217" i="1"/>
  <c r="BH294" i="1"/>
  <c r="BJ447" i="1"/>
  <c r="BH508" i="1"/>
  <c r="BH406" i="1"/>
  <c r="BJ163" i="1"/>
  <c r="BH166" i="1"/>
  <c r="BJ394" i="1"/>
  <c r="BH331" i="1"/>
  <c r="BH510" i="1"/>
  <c r="BJ396" i="1"/>
  <c r="BH231" i="1"/>
  <c r="BJ216" i="1"/>
  <c r="BH184" i="1"/>
  <c r="BH198" i="1"/>
  <c r="BH382" i="1"/>
  <c r="BJ323" i="1"/>
  <c r="BH290" i="1"/>
  <c r="BH334" i="1"/>
  <c r="BJ245" i="1"/>
  <c r="BH279" i="1"/>
  <c r="BH374" i="1"/>
  <c r="BJ242" i="1"/>
  <c r="BJ264" i="1"/>
  <c r="BH456" i="1"/>
  <c r="BJ415" i="1"/>
  <c r="BH469" i="1"/>
  <c r="BJ195" i="1"/>
  <c r="BH235" i="1"/>
  <c r="BJ507" i="1"/>
  <c r="BH270" i="1"/>
  <c r="BJ117" i="1"/>
  <c r="BH355" i="1"/>
  <c r="BJ121" i="1"/>
  <c r="BH408" i="1"/>
  <c r="BJ228" i="1"/>
  <c r="BJ243" i="1"/>
  <c r="BJ361" i="1"/>
  <c r="BH430" i="1"/>
  <c r="BJ405" i="1"/>
  <c r="BH486" i="1"/>
  <c r="BJ438" i="1"/>
  <c r="BH401" i="1"/>
  <c r="BH174" i="1"/>
  <c r="BJ366" i="1"/>
  <c r="BJ123" i="1"/>
  <c r="BH253" i="1"/>
  <c r="BJ463" i="1"/>
  <c r="BH160" i="1"/>
  <c r="BJ487" i="1"/>
  <c r="BH171" i="1"/>
  <c r="BJ395" i="1"/>
  <c r="BH357" i="1"/>
  <c r="BJ352" i="1"/>
  <c r="BH262" i="1"/>
  <c r="BH179" i="1"/>
  <c r="BJ442" i="1"/>
  <c r="BJ348" i="1"/>
  <c r="BH515" i="1"/>
  <c r="BJ416" i="1"/>
  <c r="BJ484" i="1"/>
  <c r="BH409" i="1"/>
  <c r="BJ258" i="1"/>
  <c r="BJ181" i="1"/>
  <c r="BJ316" i="1"/>
  <c r="BH504" i="1"/>
  <c r="BH263" i="1"/>
  <c r="BJ311" i="1"/>
  <c r="BJ205" i="1"/>
  <c r="BH197" i="1"/>
  <c r="BJ200" i="1"/>
  <c r="BJ470" i="1"/>
  <c r="BH464" i="1"/>
  <c r="BJ320" i="1"/>
  <c r="BH483" i="1"/>
  <c r="BJ337" i="1"/>
  <c r="BJ490" i="1"/>
  <c r="BH229" i="1"/>
  <c r="BH211" i="1"/>
  <c r="BJ491" i="1"/>
  <c r="BH280" i="1"/>
  <c r="BH317" i="1"/>
  <c r="BH244" i="1"/>
  <c r="BJ172" i="1"/>
  <c r="BH301" i="1"/>
  <c r="BJ461" i="1"/>
  <c r="BJ321" i="1"/>
  <c r="BH268" i="1"/>
  <c r="BJ511" i="1"/>
  <c r="BH466" i="1"/>
  <c r="BJ443" i="1"/>
  <c r="BJ436" i="1"/>
  <c r="BH183" i="1"/>
  <c r="BJ330" i="1"/>
  <c r="BJ381" i="1"/>
  <c r="BH104" i="1"/>
  <c r="BJ329" i="1"/>
  <c r="BH297" i="1"/>
  <c r="BH276" i="1"/>
  <c r="BJ308" i="1"/>
  <c r="BH219" i="1"/>
  <c r="BJ523" i="1"/>
  <c r="BJ196" i="1"/>
  <c r="BH313" i="1"/>
  <c r="BJ192" i="1"/>
  <c r="BH522" i="1"/>
  <c r="BJ460" i="1"/>
  <c r="BH118" i="1"/>
  <c r="BH421" i="1"/>
  <c r="BH403" i="1"/>
  <c r="BJ335" i="1"/>
  <c r="BH266" i="1"/>
  <c r="BJ155" i="1"/>
  <c r="BH341" i="1"/>
  <c r="BH130" i="1"/>
  <c r="BJ502" i="1"/>
  <c r="BH339" i="1"/>
  <c r="BJ448" i="1"/>
  <c r="BH210" i="1"/>
  <c r="BJ124" i="1"/>
  <c r="BH315" i="1"/>
  <c r="BJ480" i="1"/>
  <c r="BJ493" i="1"/>
  <c r="BH354" i="1"/>
  <c r="BJ391" i="1"/>
  <c r="BH230" i="1"/>
  <c r="BH454" i="1"/>
  <c r="BJ344" i="1"/>
  <c r="BH252" i="1"/>
  <c r="BJ283" i="1"/>
  <c r="BJ95" i="1"/>
  <c r="BH385" i="1"/>
  <c r="BJ462" i="1"/>
  <c r="BH389" i="1"/>
  <c r="BJ187" i="1"/>
  <c r="BJ105" i="1"/>
  <c r="BH208" i="1"/>
  <c r="BJ417" i="1"/>
  <c r="BH353" i="1"/>
  <c r="BJ457" i="1"/>
  <c r="BH471" i="1"/>
  <c r="BJ384" i="1"/>
  <c r="BG80" i="1"/>
  <c r="BI103" i="1"/>
  <c r="BJ125" i="1"/>
  <c r="BH68" i="1"/>
  <c r="BI97" i="1"/>
  <c r="BG138" i="1"/>
  <c r="BG59" i="1"/>
  <c r="BI63" i="1"/>
  <c r="BG288" i="1"/>
  <c r="BH49" i="1"/>
  <c r="BH478" i="1"/>
  <c r="BI65" i="1"/>
  <c r="BG54" i="1"/>
  <c r="BI458" i="1"/>
  <c r="BG137" i="1"/>
  <c r="BI113" i="1"/>
  <c r="BG133" i="1"/>
  <c r="BH109" i="1"/>
  <c r="BH83" i="1"/>
  <c r="BG145" i="1"/>
  <c r="BJ319" i="1"/>
  <c r="BG226" i="1"/>
  <c r="BG518" i="1"/>
  <c r="BI473" i="1"/>
  <c r="BH241" i="1"/>
  <c r="BH479" i="1"/>
  <c r="BH453" i="1"/>
  <c r="BH193" i="1"/>
  <c r="BH227" i="1"/>
  <c r="BH249" i="1"/>
  <c r="BH347" i="1"/>
  <c r="BH497" i="1"/>
  <c r="BH449" i="1"/>
  <c r="BH336" i="1"/>
  <c r="BJ232" i="1"/>
  <c r="BI328" i="1"/>
  <c r="BH191" i="1"/>
  <c r="BH351" i="1"/>
  <c r="BG213" i="1"/>
  <c r="BG343" i="1"/>
  <c r="BG358" i="1"/>
  <c r="BG517" i="1"/>
  <c r="BH485" i="1"/>
  <c r="BI306" i="1"/>
  <c r="BJ441" i="1"/>
  <c r="BH304" i="1"/>
  <c r="BJ505" i="1"/>
  <c r="BH475" i="1"/>
  <c r="BI251" i="1"/>
  <c r="BI356" i="1"/>
  <c r="BI411" i="1"/>
  <c r="BH393" i="1"/>
  <c r="BI378" i="1"/>
  <c r="BH365" i="1"/>
  <c r="BI418" i="1"/>
  <c r="BH221" i="1"/>
  <c r="BH370" i="1"/>
  <c r="BH170" i="1"/>
  <c r="BH115" i="1"/>
  <c r="BH159" i="1"/>
  <c r="BH186" i="1"/>
  <c r="BH286" i="1"/>
  <c r="BI369" i="1"/>
  <c r="BH390" i="1"/>
  <c r="BG151" i="1"/>
  <c r="BH431" i="1"/>
  <c r="BG324" i="1"/>
  <c r="BH281" i="1"/>
  <c r="BG178" i="1"/>
  <c r="BG360" i="1"/>
  <c r="BH291" i="1"/>
  <c r="BH218" i="1"/>
  <c r="BH234" i="1"/>
  <c r="BH302" i="1"/>
  <c r="BH261" i="1"/>
  <c r="BH437" i="1"/>
  <c r="BJ492" i="1"/>
  <c r="BJ439" i="1"/>
  <c r="BJ364" i="1"/>
  <c r="BI239" i="1"/>
  <c r="BH444" i="1"/>
  <c r="BG332" i="1"/>
  <c r="BH472" i="1"/>
  <c r="BG180" i="1"/>
  <c r="BH176" i="1"/>
  <c r="BG273" i="1"/>
  <c r="BH202" i="1"/>
  <c r="BG71" i="1"/>
  <c r="BG488" i="1"/>
  <c r="BG373" i="1"/>
  <c r="BG440" i="1"/>
  <c r="BI246" i="1"/>
  <c r="BG450" i="1"/>
  <c r="BG516" i="1"/>
  <c r="BI350" i="1"/>
  <c r="BJ476" i="1"/>
  <c r="BH247" i="1"/>
  <c r="BI293" i="1"/>
  <c r="BI189" i="1"/>
  <c r="BJ292" i="1"/>
  <c r="BH257" i="1"/>
  <c r="BI259" i="1"/>
  <c r="BG149" i="1"/>
  <c r="BI275" i="1"/>
  <c r="BI168" i="1"/>
  <c r="BI359" i="1"/>
  <c r="BG194" i="1"/>
  <c r="BG423" i="1"/>
  <c r="BI494" i="1"/>
  <c r="BJ310" i="1"/>
  <c r="BH512" i="1"/>
  <c r="BI150" i="1"/>
  <c r="BG284" i="1"/>
  <c r="BG363" i="1"/>
  <c r="BH237" i="1"/>
  <c r="BI278" i="1"/>
  <c r="BG204" i="1"/>
  <c r="BG188" i="1"/>
  <c r="BI459" i="1"/>
  <c r="BI397" i="1"/>
  <c r="BJ134" i="1"/>
  <c r="BH342" i="1"/>
  <c r="BI481" i="1"/>
  <c r="BI414" i="1"/>
  <c r="BG495" i="1"/>
  <c r="BG131" i="1"/>
  <c r="BI254" i="1"/>
  <c r="BG136" i="1"/>
  <c r="BG509" i="1"/>
  <c r="BJ326" i="1"/>
  <c r="BH468" i="1"/>
  <c r="BI127" i="1"/>
  <c r="BG267" i="1"/>
  <c r="BG420" i="1"/>
  <c r="BI250" i="1"/>
  <c r="BJ499" i="1"/>
  <c r="BH274" i="1"/>
  <c r="BI424" i="1"/>
  <c r="BG501" i="1"/>
  <c r="BI314" i="1"/>
  <c r="BJ84" i="1"/>
  <c r="BH500" i="1"/>
  <c r="BI398" i="1"/>
  <c r="BG277" i="1"/>
  <c r="BG318" i="1"/>
  <c r="BJ514" i="1"/>
  <c r="BH238" i="1"/>
  <c r="BI272" i="1"/>
  <c r="BI303" i="1"/>
  <c r="BG203" i="1"/>
  <c r="BG144" i="1"/>
  <c r="BJ503" i="1"/>
  <c r="BH269" i="1"/>
  <c r="BI498" i="1"/>
  <c r="BH236" i="1"/>
  <c r="BI169" i="1"/>
  <c r="BH521" i="1"/>
  <c r="BI467" i="1"/>
  <c r="BG322" i="1"/>
  <c r="BI85" i="1"/>
  <c r="BI206" i="1"/>
  <c r="BG207" i="1"/>
  <c r="BG222" i="1"/>
  <c r="BH400" i="1"/>
  <c r="BI429" i="1"/>
  <c r="BG199" i="1"/>
  <c r="BG108" i="1"/>
  <c r="BI447" i="1"/>
  <c r="BJ508" i="1"/>
  <c r="BI406" i="1"/>
  <c r="BG163" i="1"/>
  <c r="BG166" i="1"/>
  <c r="BI510" i="1"/>
  <c r="BG396" i="1"/>
  <c r="BG231" i="1"/>
  <c r="BI198" i="1"/>
  <c r="BI323" i="1"/>
  <c r="BJ290" i="1"/>
  <c r="BG334" i="1"/>
  <c r="BI374" i="1"/>
  <c r="BG242" i="1"/>
  <c r="BI264" i="1"/>
  <c r="BJ456" i="1"/>
  <c r="BH415" i="1"/>
  <c r="BI469" i="1"/>
  <c r="BG195" i="1"/>
  <c r="BG235" i="1"/>
  <c r="BG270" i="1"/>
  <c r="BJ408" i="1"/>
  <c r="BH228" i="1"/>
  <c r="BG243" i="1"/>
  <c r="BI361" i="1"/>
  <c r="BJ430" i="1"/>
  <c r="BI405" i="1"/>
  <c r="BJ486" i="1"/>
  <c r="BH438" i="1"/>
  <c r="BI401" i="1"/>
  <c r="BI366" i="1"/>
  <c r="BG123" i="1"/>
  <c r="BG253" i="1"/>
  <c r="BI487" i="1"/>
  <c r="BJ171" i="1"/>
  <c r="BI395" i="1"/>
  <c r="BJ357" i="1"/>
  <c r="BH352" i="1"/>
  <c r="BJ262" i="1"/>
  <c r="BG179" i="1"/>
  <c r="BG442" i="1"/>
  <c r="BI348" i="1"/>
  <c r="BJ515" i="1"/>
  <c r="BH416" i="1"/>
  <c r="BI258" i="1"/>
  <c r="BG181" i="1"/>
  <c r="BJ263" i="1"/>
  <c r="BH311" i="1"/>
  <c r="BI200" i="1"/>
  <c r="BG470" i="1"/>
  <c r="BG464" i="1"/>
  <c r="BI337" i="1"/>
  <c r="BH490" i="1"/>
  <c r="BI229" i="1"/>
  <c r="BI491" i="1"/>
  <c r="BJ280" i="1"/>
  <c r="BG317" i="1"/>
  <c r="BJ244" i="1"/>
  <c r="BI172" i="1"/>
  <c r="BJ301" i="1"/>
  <c r="BH461" i="1"/>
  <c r="BI511" i="1"/>
  <c r="BI443" i="1"/>
  <c r="BG436" i="1"/>
  <c r="BG183" i="1"/>
  <c r="BH381" i="1"/>
  <c r="BG329" i="1"/>
  <c r="BG297" i="1"/>
  <c r="BJ276" i="1"/>
  <c r="BH308" i="1"/>
  <c r="BI219" i="1"/>
  <c r="BG523" i="1"/>
  <c r="BI196" i="1"/>
  <c r="BI192" i="1"/>
  <c r="BJ522" i="1"/>
  <c r="BH460" i="1"/>
  <c r="BG421" i="1"/>
  <c r="BJ403" i="1"/>
  <c r="BH335" i="1"/>
  <c r="BI266" i="1"/>
  <c r="BG155" i="1"/>
  <c r="BG341" i="1"/>
  <c r="BJ130" i="1"/>
  <c r="BH502" i="1"/>
  <c r="BI339" i="1"/>
  <c r="BG448" i="1"/>
  <c r="BG210" i="1"/>
  <c r="BI493" i="1"/>
  <c r="BJ354" i="1"/>
  <c r="BH391" i="1"/>
  <c r="BI230" i="1"/>
  <c r="BI283" i="1"/>
  <c r="BG95" i="1"/>
  <c r="BG385" i="1"/>
  <c r="BI187" i="1"/>
  <c r="BG105" i="1"/>
  <c r="BG208" i="1"/>
  <c r="BI457" i="1"/>
  <c r="BJ471" i="1"/>
  <c r="BH384" i="1"/>
  <c r="BH80" i="1"/>
  <c r="BG75" i="1"/>
  <c r="BI59" i="1"/>
  <c r="BG42" i="1"/>
  <c r="BI129" i="1"/>
  <c r="BJ288" i="1"/>
  <c r="BI49" i="1"/>
  <c r="BJ111" i="1"/>
  <c r="BH327" i="1"/>
  <c r="BG255" i="1"/>
  <c r="BI54" i="1"/>
  <c r="BJ137" i="1"/>
  <c r="BH119" i="1"/>
  <c r="BI375" i="1"/>
  <c r="BH133" i="1"/>
  <c r="BJ109" i="1"/>
  <c r="BH145" i="1"/>
  <c r="BG50" i="1"/>
  <c r="BH287" i="1"/>
  <c r="BJ226" i="1"/>
  <c r="BH518" i="1"/>
  <c r="BI241" i="1"/>
  <c r="BI453" i="1"/>
  <c r="BI227" i="1"/>
  <c r="BI347" i="1"/>
  <c r="BI449" i="1"/>
  <c r="BG434" i="1"/>
  <c r="BJ336" i="1"/>
  <c r="BH419" i="1"/>
  <c r="BJ328" i="1"/>
  <c r="BI191" i="1"/>
  <c r="BI351" i="1"/>
  <c r="BJ213" i="1"/>
  <c r="BJ343" i="1"/>
  <c r="BJ358" i="1"/>
  <c r="BJ517" i="1"/>
  <c r="BI435" i="1"/>
  <c r="BJ485" i="1"/>
  <c r="BI128" i="1"/>
  <c r="BH338" i="1"/>
  <c r="BG153" i="1"/>
  <c r="BG402" i="1"/>
  <c r="BI220" i="1"/>
  <c r="BJ304" i="1"/>
  <c r="BH388" i="1"/>
  <c r="BG248" i="1"/>
  <c r="BG154" i="1"/>
  <c r="BG477" i="1"/>
  <c r="BJ411" i="1"/>
  <c r="BJ393" i="1"/>
  <c r="BJ378" i="1"/>
  <c r="BJ365" i="1"/>
  <c r="BJ418" i="1"/>
  <c r="BJ221" i="1"/>
  <c r="BH298" i="1"/>
  <c r="BH289" i="1"/>
  <c r="BH371" i="1"/>
  <c r="BH410" i="1"/>
  <c r="BH451" i="1"/>
  <c r="BH474" i="1"/>
  <c r="BJ369" i="1"/>
  <c r="BI390" i="1"/>
  <c r="BH151" i="1"/>
  <c r="BI431" i="1"/>
  <c r="BH324" i="1"/>
  <c r="BI281" i="1"/>
  <c r="BH178" i="1"/>
  <c r="BH360" i="1"/>
  <c r="BJ291" i="1"/>
  <c r="BJ218" i="1"/>
  <c r="BJ234" i="1"/>
  <c r="BJ302" i="1"/>
  <c r="BJ261" i="1"/>
  <c r="BJ437" i="1"/>
  <c r="BH422" i="1"/>
  <c r="BJ239" i="1"/>
  <c r="BI444" i="1"/>
  <c r="BH332" i="1"/>
  <c r="BH180" i="1"/>
  <c r="BI176" i="1"/>
  <c r="BH273" i="1"/>
  <c r="BH488" i="1"/>
  <c r="BH373" i="1"/>
  <c r="BI247" i="1"/>
  <c r="BJ293" i="1"/>
  <c r="BG312" i="1"/>
  <c r="BI257" i="1"/>
  <c r="BJ259" i="1"/>
  <c r="BJ275" i="1"/>
  <c r="BH194" i="1"/>
  <c r="BI423" i="1"/>
  <c r="BG209" i="1"/>
  <c r="BG282" i="1"/>
  <c r="BI512" i="1"/>
  <c r="BJ150" i="1"/>
  <c r="BI363" i="1"/>
  <c r="BI237" i="1"/>
  <c r="BJ278" i="1"/>
  <c r="BH204" i="1"/>
  <c r="BI188" i="1"/>
  <c r="BG146" i="1"/>
  <c r="BG427" i="1"/>
  <c r="BJ481" i="1"/>
  <c r="BG167" i="1"/>
  <c r="BH495" i="1"/>
  <c r="BI131" i="1"/>
  <c r="BG489" i="1"/>
  <c r="BH136" i="1"/>
  <c r="BI509" i="1"/>
  <c r="BG513" i="1"/>
  <c r="BI274" i="1"/>
  <c r="BJ424" i="1"/>
  <c r="BI500" i="1"/>
  <c r="BH277" i="1"/>
  <c r="BI318" i="1"/>
  <c r="BJ272" i="1"/>
  <c r="BH203" i="1"/>
  <c r="BI144" i="1"/>
  <c r="BI269" i="1"/>
  <c r="BG413" i="1"/>
  <c r="BI236" i="1"/>
  <c r="BJ169" i="1"/>
  <c r="BI472" i="1"/>
  <c r="BI202" i="1"/>
  <c r="BH71" i="1"/>
  <c r="BH440" i="1"/>
  <c r="BJ246" i="1"/>
  <c r="BH450" i="1"/>
  <c r="BI516" i="1"/>
  <c r="BG519" i="1"/>
  <c r="BH149" i="1"/>
  <c r="BG325" i="1"/>
  <c r="BJ168" i="1"/>
  <c r="BG185" i="1"/>
  <c r="BG349" i="1"/>
  <c r="BH284" i="1"/>
  <c r="BG201" i="1"/>
  <c r="BG340" i="1"/>
  <c r="BI342" i="1"/>
  <c r="BG190" i="1"/>
  <c r="BJ254" i="1"/>
  <c r="BI468" i="1"/>
  <c r="BJ127" i="1"/>
  <c r="BH267" i="1"/>
  <c r="BI420" i="1"/>
  <c r="BG367" i="1"/>
  <c r="BH501" i="1"/>
  <c r="BJ398" i="1"/>
  <c r="BI238" i="1"/>
  <c r="BG386" i="1"/>
  <c r="BG407" i="1"/>
  <c r="BJ498" i="1"/>
  <c r="BI521" i="1"/>
  <c r="BJ467" i="1"/>
  <c r="BH322" i="1"/>
  <c r="BJ85" i="1"/>
  <c r="BG399" i="1"/>
  <c r="BH207" i="1"/>
  <c r="BI222" i="1"/>
  <c r="BI400" i="1"/>
  <c r="BJ429" i="1"/>
  <c r="BH36" i="1"/>
  <c r="BG101" i="1"/>
  <c r="BI161" i="1"/>
  <c r="BG92" i="1"/>
  <c r="BG256" i="1"/>
  <c r="BG113" i="1"/>
  <c r="BJ375" i="1"/>
  <c r="BH50" i="1"/>
  <c r="BI148" i="1"/>
  <c r="BJ446" i="1"/>
  <c r="BI345" i="1"/>
  <c r="BH377" i="1"/>
  <c r="BH299" i="1"/>
  <c r="BH506" i="1"/>
  <c r="BH452" i="1"/>
  <c r="BH305" i="1"/>
  <c r="BH157" i="1"/>
  <c r="BH177" i="1"/>
  <c r="BH265" i="1"/>
  <c r="BH520" i="1"/>
  <c r="BI333" i="1"/>
  <c r="BJ143" i="1"/>
  <c r="BH165" i="1"/>
  <c r="BI338" i="1"/>
  <c r="BJ296" i="1"/>
  <c r="BI309" i="1"/>
  <c r="BH154" i="1"/>
  <c r="BH251" i="1"/>
  <c r="BH418" i="1"/>
  <c r="BG221" i="1"/>
  <c r="BI289" i="1"/>
  <c r="BI410" i="1"/>
  <c r="BI445" i="1"/>
  <c r="BJ151" i="1"/>
  <c r="BJ178" i="1"/>
  <c r="BH140" i="1"/>
  <c r="BJ162" i="1"/>
  <c r="BG300" i="1"/>
  <c r="BG439" i="1"/>
  <c r="BH364" i="1"/>
  <c r="BJ422" i="1"/>
  <c r="BJ444" i="1"/>
  <c r="BJ176" i="1"/>
  <c r="BI233" i="1"/>
  <c r="BH425" i="1"/>
  <c r="BI476" i="1"/>
  <c r="BJ312" i="1"/>
  <c r="BG292" i="1"/>
  <c r="BG275" i="1"/>
  <c r="BG168" i="1"/>
  <c r="BH359" i="1"/>
  <c r="BH209" i="1"/>
  <c r="BJ185" i="1"/>
  <c r="BG494" i="1"/>
  <c r="BG512" i="1"/>
  <c r="BG150" i="1"/>
  <c r="BH201" i="1"/>
  <c r="BI204" i="1"/>
  <c r="BI146" i="1"/>
  <c r="BI427" i="1"/>
  <c r="BH397" i="1"/>
  <c r="BG414" i="1"/>
  <c r="BI190" i="1"/>
  <c r="BJ509" i="1"/>
  <c r="BG468" i="1"/>
  <c r="BG127" i="1"/>
  <c r="BH367" i="1"/>
  <c r="BJ513" i="1"/>
  <c r="BG499" i="1"/>
  <c r="BI84" i="1"/>
  <c r="BG303" i="1"/>
  <c r="BH413" i="1"/>
  <c r="BJ407" i="1"/>
  <c r="BG85" i="1"/>
  <c r="BJ222" i="1"/>
  <c r="BI508" i="1"/>
  <c r="BG406" i="1"/>
  <c r="BI163" i="1"/>
  <c r="BI394" i="1"/>
  <c r="BJ331" i="1"/>
  <c r="BI231" i="1"/>
  <c r="BG216" i="1"/>
  <c r="BG184" i="1"/>
  <c r="BG198" i="1"/>
  <c r="BG382" i="1"/>
  <c r="BG323" i="1"/>
  <c r="BI245" i="1"/>
  <c r="BJ279" i="1"/>
  <c r="BI456" i="1"/>
  <c r="BG469" i="1"/>
  <c r="BI195" i="1"/>
  <c r="BI507" i="1"/>
  <c r="BI270" i="1"/>
  <c r="BI101" i="1"/>
  <c r="BG89" i="1"/>
  <c r="BI68" i="1"/>
  <c r="BH473" i="1"/>
  <c r="BI299" i="1"/>
  <c r="BI452" i="1"/>
  <c r="BI157" i="1"/>
  <c r="BI265" i="1"/>
  <c r="BJ333" i="1"/>
  <c r="BJ165" i="1"/>
  <c r="BH346" i="1"/>
  <c r="BJ435" i="1"/>
  <c r="BJ338" i="1"/>
  <c r="BJ309" i="1"/>
  <c r="BH248" i="1"/>
  <c r="BH477" i="1"/>
  <c r="BH356" i="1"/>
  <c r="BG370" i="1"/>
  <c r="BG115" i="1"/>
  <c r="BG186" i="1"/>
  <c r="BJ445" i="1"/>
  <c r="BJ431" i="1"/>
  <c r="BI140" i="1"/>
  <c r="BG380" i="1"/>
  <c r="BJ300" i="1"/>
  <c r="BG212" i="1"/>
  <c r="BH439" i="1"/>
  <c r="BI433" i="1"/>
  <c r="BJ332" i="1"/>
  <c r="BJ273" i="1"/>
  <c r="BI425" i="1"/>
  <c r="BG246" i="1"/>
  <c r="BG350" i="1"/>
  <c r="BG247" i="1"/>
  <c r="BG293" i="1"/>
  <c r="BI292" i="1"/>
  <c r="BI194" i="1"/>
  <c r="BI209" i="1"/>
  <c r="BI282" i="1"/>
  <c r="BH494" i="1"/>
  <c r="BI284" i="1"/>
  <c r="BI201" i="1"/>
  <c r="BJ188" i="1"/>
  <c r="BG459" i="1"/>
  <c r="BJ427" i="1"/>
  <c r="BG134" i="1"/>
  <c r="BI167" i="1"/>
  <c r="BH414" i="1"/>
  <c r="BH489" i="1"/>
  <c r="BJ190" i="1"/>
  <c r="BI267" i="1"/>
  <c r="BI367" i="1"/>
  <c r="BI499" i="1"/>
  <c r="BG314" i="1"/>
  <c r="BG500" i="1"/>
  <c r="BG398" i="1"/>
  <c r="BG514" i="1"/>
  <c r="BI386" i="1"/>
  <c r="BH303" i="1"/>
  <c r="BG503" i="1"/>
  <c r="BI413" i="1"/>
  <c r="BG498" i="1"/>
  <c r="BG206" i="1"/>
  <c r="BJ97" i="1"/>
  <c r="BI116" i="1"/>
  <c r="BJ74" i="1"/>
  <c r="BI287" i="1"/>
  <c r="BH148" i="1"/>
  <c r="BH345" i="1"/>
  <c r="BJ434" i="1"/>
  <c r="BJ368" i="1"/>
  <c r="BI232" i="1"/>
  <c r="BJ419" i="1"/>
  <c r="BH223" i="1"/>
  <c r="BI505" i="1"/>
  <c r="BG286" i="1"/>
  <c r="BJ474" i="1"/>
  <c r="BG379" i="1"/>
  <c r="BJ472" i="1"/>
  <c r="BJ180" i="1"/>
  <c r="BJ202" i="1"/>
  <c r="BJ71" i="1"/>
  <c r="BH233" i="1"/>
  <c r="BH350" i="1"/>
  <c r="BG476" i="1"/>
  <c r="BG189" i="1"/>
  <c r="BJ325" i="1"/>
  <c r="BI185" i="1"/>
  <c r="BH349" i="1"/>
  <c r="BI310" i="1"/>
  <c r="BH459" i="1"/>
  <c r="BI495" i="1"/>
  <c r="BJ131" i="1"/>
  <c r="BH250" i="1"/>
  <c r="BG274" i="1"/>
  <c r="BG424" i="1"/>
  <c r="BI501" i="1"/>
  <c r="BI203" i="1"/>
  <c r="BJ144" i="1"/>
  <c r="BG236" i="1"/>
  <c r="BG169" i="1"/>
  <c r="BH206" i="1"/>
  <c r="BI207" i="1"/>
  <c r="BI199" i="1"/>
  <c r="BI217" i="1"/>
  <c r="BJ294" i="1"/>
  <c r="BG508" i="1"/>
  <c r="BI166" i="1"/>
  <c r="BH394" i="1"/>
  <c r="BJ510" i="1"/>
  <c r="BI216" i="1"/>
  <c r="BJ382" i="1"/>
  <c r="BG245" i="1"/>
  <c r="BI279" i="1"/>
  <c r="BG374" i="1"/>
  <c r="BI242" i="1"/>
  <c r="BH264" i="1"/>
  <c r="BJ469" i="1"/>
  <c r="BG117" i="1"/>
  <c r="BG355" i="1"/>
  <c r="BG430" i="1"/>
  <c r="BI486" i="1"/>
  <c r="BG401" i="1"/>
  <c r="BG174" i="1"/>
  <c r="BG366" i="1"/>
  <c r="BI463" i="1"/>
  <c r="BJ160" i="1"/>
  <c r="BG171" i="1"/>
  <c r="BI357" i="1"/>
  <c r="BI442" i="1"/>
  <c r="BH348" i="1"/>
  <c r="BG416" i="1"/>
  <c r="BG484" i="1"/>
  <c r="BG409" i="1"/>
  <c r="BG258" i="1"/>
  <c r="BI181" i="1"/>
  <c r="BI316" i="1"/>
  <c r="BJ504" i="1"/>
  <c r="BG263" i="1"/>
  <c r="BI311" i="1"/>
  <c r="BH205" i="1"/>
  <c r="BI197" i="1"/>
  <c r="BH200" i="1"/>
  <c r="BG229" i="1"/>
  <c r="BG211" i="1"/>
  <c r="BG491" i="1"/>
  <c r="BH172" i="1"/>
  <c r="BG461" i="1"/>
  <c r="BG321" i="1"/>
  <c r="BG268" i="1"/>
  <c r="BG511" i="1"/>
  <c r="BG466" i="1"/>
  <c r="BG443" i="1"/>
  <c r="BI436" i="1"/>
  <c r="BI330" i="1"/>
  <c r="BI381" i="1"/>
  <c r="BH329" i="1"/>
  <c r="BJ297" i="1"/>
  <c r="BI276" i="1"/>
  <c r="BG219" i="1"/>
  <c r="BI523" i="1"/>
  <c r="BH196" i="1"/>
  <c r="BI313" i="1"/>
  <c r="BH192" i="1"/>
  <c r="BG460" i="1"/>
  <c r="BI421" i="1"/>
  <c r="BG403" i="1"/>
  <c r="BI335" i="1"/>
  <c r="BH155" i="1"/>
  <c r="BJ341" i="1"/>
  <c r="BI130" i="1"/>
  <c r="BG339" i="1"/>
  <c r="BI448" i="1"/>
  <c r="BI124" i="1"/>
  <c r="BJ315" i="1"/>
  <c r="BG480" i="1"/>
  <c r="BH493" i="1"/>
  <c r="BG391" i="1"/>
  <c r="BJ454" i="1"/>
  <c r="BG344" i="1"/>
  <c r="BG252" i="1"/>
  <c r="BG283" i="1"/>
  <c r="BI95" i="1"/>
  <c r="BI462" i="1"/>
  <c r="BJ389" i="1"/>
  <c r="BI208" i="1"/>
  <c r="BG417" i="1"/>
  <c r="BG353" i="1"/>
  <c r="BG457" i="1"/>
  <c r="BG126" i="1"/>
  <c r="BH173" i="1"/>
  <c r="BJ128" i="1"/>
  <c r="BH153" i="1"/>
  <c r="BH306" i="1"/>
  <c r="BG170" i="1"/>
  <c r="BG428" i="1"/>
  <c r="BH492" i="1"/>
  <c r="BI450" i="1"/>
  <c r="BJ516" i="1"/>
  <c r="BJ519" i="1"/>
  <c r="BI489" i="1"/>
  <c r="BG84" i="1"/>
  <c r="BJ399" i="1"/>
  <c r="BI108" i="1"/>
  <c r="BG217" i="1"/>
  <c r="BH396" i="1"/>
  <c r="BI184" i="1"/>
  <c r="BH323" i="1"/>
  <c r="BG290" i="1"/>
  <c r="BJ334" i="1"/>
  <c r="BG415" i="1"/>
  <c r="BI235" i="1"/>
  <c r="BH507" i="1"/>
  <c r="BJ355" i="1"/>
  <c r="BG408" i="1"/>
  <c r="BI228" i="1"/>
  <c r="BH243" i="1"/>
  <c r="BG361" i="1"/>
  <c r="BH405" i="1"/>
  <c r="BG438" i="1"/>
  <c r="BJ174" i="1"/>
  <c r="BI253" i="1"/>
  <c r="BG463" i="1"/>
  <c r="BG160" i="1"/>
  <c r="BG487" i="1"/>
  <c r="BH395" i="1"/>
  <c r="BG352" i="1"/>
  <c r="BG262" i="1"/>
  <c r="BI179" i="1"/>
  <c r="BI515" i="1"/>
  <c r="BI484" i="1"/>
  <c r="BJ409" i="1"/>
  <c r="BG316" i="1"/>
  <c r="BG504" i="1"/>
  <c r="BH470" i="1"/>
  <c r="BJ464" i="1"/>
  <c r="BH320" i="1"/>
  <c r="BI483" i="1"/>
  <c r="BH337" i="1"/>
  <c r="BG490" i="1"/>
  <c r="BJ211" i="1"/>
  <c r="BG280" i="1"/>
  <c r="BI317" i="1"/>
  <c r="BG244" i="1"/>
  <c r="BI301" i="1"/>
  <c r="BI321" i="1"/>
  <c r="BJ268" i="1"/>
  <c r="BJ466" i="1"/>
  <c r="BI183" i="1"/>
  <c r="BG330" i="1"/>
  <c r="BG308" i="1"/>
  <c r="BI522" i="1"/>
  <c r="BJ266" i="1"/>
  <c r="BG502" i="1"/>
  <c r="BI210" i="1"/>
  <c r="BG83" i="1"/>
  <c r="BJ346" i="1"/>
  <c r="BJ223" i="1"/>
  <c r="BJ220" i="1"/>
  <c r="BG475" i="1"/>
  <c r="BJ388" i="1"/>
  <c r="BH411" i="1"/>
  <c r="BG393" i="1"/>
  <c r="BI298" i="1"/>
  <c r="BJ380" i="1"/>
  <c r="BJ379" i="1"/>
  <c r="BG162" i="1"/>
  <c r="BJ433" i="1"/>
  <c r="BI519" i="1"/>
  <c r="BH189" i="1"/>
  <c r="BG257" i="1"/>
  <c r="BG259" i="1"/>
  <c r="BI149" i="1"/>
  <c r="BI349" i="1"/>
  <c r="BI340" i="1"/>
  <c r="BJ167" i="1"/>
  <c r="BG254" i="1"/>
  <c r="BI136" i="1"/>
  <c r="BG326" i="1"/>
  <c r="BJ420" i="1"/>
  <c r="BI277" i="1"/>
  <c r="BJ318" i="1"/>
  <c r="BJ386" i="1"/>
  <c r="BI399" i="1"/>
  <c r="BJ166" i="1"/>
  <c r="BJ231" i="1"/>
  <c r="BJ198" i="1"/>
  <c r="BI334" i="1"/>
  <c r="BH245" i="1"/>
  <c r="BJ374" i="1"/>
  <c r="BG456" i="1"/>
  <c r="BH195" i="1"/>
  <c r="BG507" i="1"/>
  <c r="BJ270" i="1"/>
  <c r="BH117" i="1"/>
  <c r="BI355" i="1"/>
  <c r="BG228" i="1"/>
  <c r="BI430" i="1"/>
  <c r="BG405" i="1"/>
  <c r="BJ401" i="1"/>
  <c r="BI174" i="1"/>
  <c r="BH366" i="1"/>
  <c r="BI171" i="1"/>
  <c r="BG395" i="1"/>
  <c r="BG515" i="1"/>
  <c r="BI416" i="1"/>
  <c r="BH484" i="1"/>
  <c r="BI409" i="1"/>
  <c r="BH258" i="1"/>
  <c r="BI263" i="1"/>
  <c r="BI205" i="1"/>
  <c r="BJ197" i="1"/>
  <c r="BI464" i="1"/>
  <c r="BG320" i="1"/>
  <c r="BG483" i="1"/>
  <c r="BG337" i="1"/>
  <c r="BJ229" i="1"/>
  <c r="BI211" i="1"/>
  <c r="BH491" i="1"/>
  <c r="BG301" i="1"/>
  <c r="BI461" i="1"/>
  <c r="BH321" i="1"/>
  <c r="BI268" i="1"/>
  <c r="BH511" i="1"/>
  <c r="BI466" i="1"/>
  <c r="BH443" i="1"/>
  <c r="BI329" i="1"/>
  <c r="BJ219" i="1"/>
  <c r="BJ313" i="1"/>
  <c r="BG522" i="1"/>
  <c r="BI460" i="1"/>
  <c r="BJ421" i="1"/>
  <c r="BI403" i="1"/>
  <c r="BG266" i="1"/>
  <c r="BI155" i="1"/>
  <c r="BJ339" i="1"/>
  <c r="BH480" i="1"/>
  <c r="BG354" i="1"/>
  <c r="BI391" i="1"/>
  <c r="BH344" i="1"/>
  <c r="BI252" i="1"/>
  <c r="BH283" i="1"/>
  <c r="BH105" i="1"/>
  <c r="BJ208" i="1"/>
  <c r="BH417" i="1"/>
  <c r="BI353" i="1"/>
  <c r="BH457" i="1"/>
  <c r="BG384" i="1"/>
  <c r="BJ132" i="1"/>
  <c r="BH295" i="1"/>
  <c r="BI432" i="1"/>
  <c r="BI255" i="1"/>
  <c r="BI135" i="1"/>
  <c r="BG161" i="1"/>
  <c r="BG441" i="1"/>
  <c r="BH378" i="1"/>
  <c r="BG365" i="1"/>
  <c r="BI371" i="1"/>
  <c r="BJ340" i="1"/>
  <c r="BG397" i="1"/>
  <c r="BI326" i="1"/>
  <c r="BI513" i="1"/>
  <c r="BH314" i="1"/>
  <c r="BI503" i="1"/>
  <c r="BG269" i="1"/>
  <c r="BI407" i="1"/>
  <c r="BG294" i="1"/>
  <c r="BG447" i="1"/>
  <c r="BJ406" i="1"/>
  <c r="BG331" i="1"/>
  <c r="BI117" i="1"/>
  <c r="BG82" i="1"/>
  <c r="BJ260" i="1"/>
  <c r="BG446" i="1"/>
  <c r="BI225" i="1"/>
  <c r="BJ191" i="1"/>
  <c r="BJ173" i="1"/>
  <c r="BH143" i="1"/>
  <c r="BH402" i="1"/>
  <c r="BH296" i="1"/>
  <c r="BJ248" i="1"/>
  <c r="BG159" i="1"/>
  <c r="BI451" i="1"/>
  <c r="BJ390" i="1"/>
  <c r="BJ324" i="1"/>
  <c r="BJ281" i="1"/>
  <c r="BJ212" i="1"/>
  <c r="BJ428" i="1"/>
  <c r="BI492" i="1"/>
  <c r="BI312" i="1"/>
  <c r="BI325" i="1"/>
  <c r="BG359" i="1"/>
  <c r="BJ423" i="1"/>
  <c r="BJ282" i="1"/>
  <c r="BG310" i="1"/>
  <c r="BJ363" i="1"/>
  <c r="BG237" i="1"/>
  <c r="BG278" i="1"/>
  <c r="BH146" i="1"/>
  <c r="BI134" i="1"/>
  <c r="BG342" i="1"/>
  <c r="BG481" i="1"/>
  <c r="BG250" i="1"/>
  <c r="BI514" i="1"/>
  <c r="BG238" i="1"/>
  <c r="BG272" i="1"/>
  <c r="BI294" i="1"/>
  <c r="BH163" i="1"/>
  <c r="BG510" i="1"/>
  <c r="BJ184" i="1"/>
  <c r="BI408" i="1"/>
  <c r="BI243" i="1"/>
  <c r="BI438" i="1"/>
  <c r="BG357" i="1"/>
  <c r="BG348" i="1"/>
  <c r="BH181" i="1"/>
  <c r="BI504" i="1"/>
  <c r="BG200" i="1"/>
  <c r="BJ483" i="1"/>
  <c r="BJ183" i="1"/>
  <c r="BG313" i="1"/>
  <c r="BG192" i="1"/>
  <c r="BJ210" i="1"/>
  <c r="BI354" i="1"/>
  <c r="BG230" i="1"/>
  <c r="BG454" i="1"/>
  <c r="BG389" i="1"/>
  <c r="BI471" i="1"/>
  <c r="BG521" i="1"/>
  <c r="BG467" i="1"/>
  <c r="BI322" i="1"/>
  <c r="BJ108" i="1"/>
  <c r="BH447" i="1"/>
  <c r="BI331" i="1"/>
  <c r="BI382" i="1"/>
  <c r="BI290" i="1"/>
  <c r="BG279" i="1"/>
  <c r="BH242" i="1"/>
  <c r="BG264" i="1"/>
  <c r="BI415" i="1"/>
  <c r="BJ235" i="1"/>
  <c r="BH361" i="1"/>
  <c r="BI160" i="1"/>
  <c r="BI352" i="1"/>
  <c r="BI262" i="1"/>
  <c r="BH106" i="1"/>
  <c r="BG311" i="1"/>
  <c r="BI280" i="1"/>
  <c r="BH330" i="1"/>
  <c r="BI297" i="1"/>
  <c r="BI341" i="1"/>
  <c r="BG315" i="1"/>
  <c r="BJ230" i="1"/>
  <c r="BI454" i="1"/>
  <c r="BI344" i="1"/>
  <c r="BH95" i="1"/>
  <c r="BG462" i="1"/>
  <c r="BI389" i="1"/>
  <c r="BI105" i="1"/>
  <c r="BG486" i="1"/>
  <c r="BJ179" i="1"/>
  <c r="BG197" i="1"/>
  <c r="BI320" i="1"/>
  <c r="BH436" i="1"/>
  <c r="BG196" i="1"/>
  <c r="BJ118" i="1"/>
  <c r="BI502" i="1"/>
  <c r="BH448" i="1"/>
  <c r="BH187" i="1"/>
  <c r="BG394" i="1"/>
  <c r="BH463" i="1"/>
  <c r="BI490" i="1"/>
  <c r="BI308" i="1"/>
  <c r="BH523" i="1"/>
  <c r="BH124" i="1"/>
  <c r="BG493" i="1"/>
  <c r="BJ385" i="1"/>
  <c r="BJ353" i="1"/>
  <c r="BG471" i="1"/>
  <c r="BH217" i="1"/>
  <c r="BI396" i="1"/>
  <c r="BH216" i="1"/>
  <c r="BJ253" i="1"/>
  <c r="BH487" i="1"/>
  <c r="BH442" i="1"/>
  <c r="BH316" i="1"/>
  <c r="BG205" i="1"/>
  <c r="BI470" i="1"/>
  <c r="BJ317" i="1"/>
  <c r="BI244" i="1"/>
  <c r="BG172" i="1"/>
  <c r="BG381" i="1"/>
  <c r="BG276" i="1"/>
  <c r="BG335" i="1"/>
  <c r="BG130" i="1"/>
  <c r="BG124" i="1"/>
  <c r="BI315" i="1"/>
  <c r="BI480" i="1"/>
  <c r="BJ252" i="1"/>
  <c r="BI385" i="1"/>
  <c r="BH462" i="1"/>
  <c r="BG187" i="1"/>
  <c r="BI417" i="1"/>
  <c r="BI384" i="1"/>
  <c r="BG400" i="1"/>
  <c r="BG429" i="1"/>
  <c r="BH199" i="1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Z67" i="2"/>
  <c r="AX68" i="2"/>
  <c r="AZ71" i="2"/>
  <c r="AX72" i="2"/>
  <c r="AZ75" i="2"/>
  <c r="AX76" i="2"/>
  <c r="AZ79" i="2"/>
  <c r="AX80" i="2"/>
  <c r="AZ83" i="2"/>
  <c r="AX84" i="2"/>
  <c r="AZ87" i="2"/>
  <c r="AX88" i="2"/>
  <c r="AZ93" i="2"/>
  <c r="AX94" i="2"/>
  <c r="AZ97" i="2"/>
  <c r="AX98" i="2"/>
  <c r="AZ102" i="2"/>
  <c r="AX103" i="2"/>
  <c r="AY106" i="2"/>
  <c r="AY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9" i="2"/>
  <c r="AZ130" i="2"/>
  <c r="AZ131" i="2"/>
  <c r="AZ132" i="2"/>
  <c r="AZ133" i="2"/>
  <c r="AZ68" i="2"/>
  <c r="AX69" i="2"/>
  <c r="AZ72" i="2"/>
  <c r="AX73" i="2"/>
  <c r="AZ76" i="2"/>
  <c r="AX77" i="2"/>
  <c r="AZ80" i="2"/>
  <c r="AX81" i="2"/>
  <c r="AZ84" i="2"/>
  <c r="AX85" i="2"/>
  <c r="AZ88" i="2"/>
  <c r="AX89" i="2"/>
  <c r="AZ94" i="2"/>
  <c r="AX95" i="2"/>
  <c r="AZ98" i="2"/>
  <c r="AX99" i="2"/>
  <c r="AZ103" i="2"/>
  <c r="AX104" i="2"/>
  <c r="AZ106" i="2"/>
  <c r="AX107" i="2"/>
  <c r="AZ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9" i="2"/>
  <c r="AZ69" i="2"/>
  <c r="AX70" i="2"/>
  <c r="AX71" i="2"/>
  <c r="AZ77" i="2"/>
  <c r="AX78" i="2"/>
  <c r="AX79" i="2"/>
  <c r="AZ85" i="2"/>
  <c r="AX86" i="2"/>
  <c r="AX87" i="2"/>
  <c r="AZ96" i="2"/>
  <c r="AX101" i="2"/>
  <c r="AX102" i="2"/>
  <c r="AY110" i="2"/>
  <c r="AX111" i="2"/>
  <c r="AY114" i="2"/>
  <c r="AX115" i="2"/>
  <c r="AY119" i="2"/>
  <c r="AX120" i="2"/>
  <c r="AY123" i="2"/>
  <c r="AX124" i="2"/>
  <c r="AY127" i="2"/>
  <c r="AY129" i="2"/>
  <c r="AW130" i="2"/>
  <c r="AX131" i="2"/>
  <c r="AY132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7" i="2"/>
  <c r="AW178" i="2"/>
  <c r="AW179" i="2"/>
  <c r="AW180" i="2"/>
  <c r="AW181" i="2"/>
  <c r="AW182" i="2"/>
  <c r="AW183" i="2"/>
  <c r="AW184" i="2"/>
  <c r="AW185" i="2"/>
  <c r="AW186" i="2"/>
  <c r="AW187" i="2"/>
  <c r="AW188" i="2"/>
  <c r="AW189" i="2"/>
  <c r="AW190" i="2"/>
  <c r="AZ70" i="2"/>
  <c r="AZ78" i="2"/>
  <c r="AZ86" i="2"/>
  <c r="AX92" i="2"/>
  <c r="AX93" i="2"/>
  <c r="AZ99" i="2"/>
  <c r="AX100" i="2"/>
  <c r="AZ101" i="2"/>
  <c r="AY111" i="2"/>
  <c r="AX112" i="2"/>
  <c r="AY115" i="2"/>
  <c r="AX116" i="2"/>
  <c r="AY120" i="2"/>
  <c r="AX121" i="2"/>
  <c r="AY124" i="2"/>
  <c r="AX125" i="2"/>
  <c r="AX130" i="2"/>
  <c r="AY131" i="2"/>
  <c r="AW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Z73" i="2"/>
  <c r="AX74" i="2"/>
  <c r="AX75" i="2"/>
  <c r="AZ89" i="2"/>
  <c r="AX90" i="2"/>
  <c r="AX97" i="2"/>
  <c r="AY113" i="2"/>
  <c r="AX118" i="2"/>
  <c r="AX119" i="2"/>
  <c r="AY125" i="2"/>
  <c r="AX126" i="2"/>
  <c r="AX127" i="2"/>
  <c r="AY130" i="2"/>
  <c r="AW131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X67" i="2"/>
  <c r="AZ81" i="2"/>
  <c r="AX82" i="2"/>
  <c r="AX83" i="2"/>
  <c r="AZ95" i="2"/>
  <c r="AZ105" i="2"/>
  <c r="AZ107" i="2"/>
  <c r="AY109" i="2"/>
  <c r="AY117" i="2"/>
  <c r="AY121" i="2"/>
  <c r="AX122" i="2"/>
  <c r="AX123" i="2"/>
  <c r="AX132" i="2"/>
  <c r="AX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69" i="2"/>
  <c r="AY170" i="2"/>
  <c r="AY171" i="2"/>
  <c r="AY173" i="2"/>
  <c r="AY175" i="2"/>
  <c r="AZ177" i="2"/>
  <c r="AX178" i="2"/>
  <c r="AZ179" i="2"/>
  <c r="AX180" i="2"/>
  <c r="AZ181" i="2"/>
  <c r="AX182" i="2"/>
  <c r="AZ183" i="2"/>
  <c r="AY184" i="2"/>
  <c r="AY187" i="2"/>
  <c r="AY188" i="2"/>
  <c r="AX189" i="2"/>
  <c r="AZ190" i="2"/>
  <c r="AZ191" i="2"/>
  <c r="AZ192" i="2"/>
  <c r="AZ193" i="2"/>
  <c r="AZ194" i="2"/>
  <c r="AZ195" i="2"/>
  <c r="AZ90" i="2"/>
  <c r="AZ100" i="2"/>
  <c r="AY107" i="2"/>
  <c r="AX114" i="2"/>
  <c r="AX117" i="2"/>
  <c r="AY126" i="2"/>
  <c r="AW132" i="2"/>
  <c r="AY133" i="2"/>
  <c r="AZ137" i="2"/>
  <c r="AZ141" i="2"/>
  <c r="AZ145" i="2"/>
  <c r="AZ149" i="2"/>
  <c r="AZ153" i="2"/>
  <c r="AZ155" i="2"/>
  <c r="AZ159" i="2"/>
  <c r="AZ163" i="2"/>
  <c r="AZ167" i="2"/>
  <c r="AZ169" i="2"/>
  <c r="AY174" i="2"/>
  <c r="AX175" i="2"/>
  <c r="AY179" i="2"/>
  <c r="AY180" i="2"/>
  <c r="AY183" i="2"/>
  <c r="AY185" i="2"/>
  <c r="AZ186" i="2"/>
  <c r="AZ187" i="2"/>
  <c r="AW191" i="2"/>
  <c r="AX192" i="2"/>
  <c r="AY193" i="2"/>
  <c r="AW195" i="2"/>
  <c r="AX196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7" i="2"/>
  <c r="AX318" i="2"/>
  <c r="AZ74" i="2"/>
  <c r="AX96" i="2"/>
  <c r="AX105" i="2"/>
  <c r="AX109" i="2"/>
  <c r="AY112" i="2"/>
  <c r="AY118" i="2"/>
  <c r="AZ135" i="2"/>
  <c r="AZ139" i="2"/>
  <c r="AZ143" i="2"/>
  <c r="AZ147" i="2"/>
  <c r="AZ151" i="2"/>
  <c r="AZ157" i="2"/>
  <c r="AZ161" i="2"/>
  <c r="AZ165" i="2"/>
  <c r="AZ171" i="2"/>
  <c r="AY172" i="2"/>
  <c r="AX173" i="2"/>
  <c r="AY176" i="2"/>
  <c r="AY177" i="2"/>
  <c r="AY178" i="2"/>
  <c r="AY181" i="2"/>
  <c r="AY182" i="2"/>
  <c r="AX184" i="2"/>
  <c r="AX186" i="2"/>
  <c r="AZ188" i="2"/>
  <c r="AZ189" i="2"/>
  <c r="AX190" i="2"/>
  <c r="AY191" i="2"/>
  <c r="AW193" i="2"/>
  <c r="AX194" i="2"/>
  <c r="AY195" i="2"/>
  <c r="AZ196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92" i="2"/>
  <c r="AZ104" i="2"/>
  <c r="AZ134" i="2"/>
  <c r="AZ142" i="2"/>
  <c r="AZ150" i="2"/>
  <c r="AZ162" i="2"/>
  <c r="AX176" i="2"/>
  <c r="AX181" i="2"/>
  <c r="AZ182" i="2"/>
  <c r="AX185" i="2"/>
  <c r="AX187" i="2"/>
  <c r="AX188" i="2"/>
  <c r="AY196" i="2"/>
  <c r="AY199" i="2"/>
  <c r="AY200" i="2"/>
  <c r="AW201" i="2"/>
  <c r="AW202" i="2"/>
  <c r="AY205" i="2"/>
  <c r="AW206" i="2"/>
  <c r="AY209" i="2"/>
  <c r="AW210" i="2"/>
  <c r="AY214" i="2"/>
  <c r="AW215" i="2"/>
  <c r="AY218" i="2"/>
  <c r="AY219" i="2"/>
  <c r="AW220" i="2"/>
  <c r="AW221" i="2"/>
  <c r="AW222" i="2"/>
  <c r="AY226" i="2"/>
  <c r="AW227" i="2"/>
  <c r="AY230" i="2"/>
  <c r="AW231" i="2"/>
  <c r="AY234" i="2"/>
  <c r="AY237" i="2"/>
  <c r="AW238" i="2"/>
  <c r="AY242" i="2"/>
  <c r="AW243" i="2"/>
  <c r="AY246" i="2"/>
  <c r="AW247" i="2"/>
  <c r="AW248" i="2"/>
  <c r="AW249" i="2"/>
  <c r="AY252" i="2"/>
  <c r="AW253" i="2"/>
  <c r="AY254" i="2"/>
  <c r="AW255" i="2"/>
  <c r="AW258" i="2"/>
  <c r="AY264" i="2"/>
  <c r="AY265" i="2"/>
  <c r="AW266" i="2"/>
  <c r="AW267" i="2"/>
  <c r="AW268" i="2"/>
  <c r="AY272" i="2"/>
  <c r="AY273" i="2"/>
  <c r="AW274" i="2"/>
  <c r="AY278" i="2"/>
  <c r="AW279" i="2"/>
  <c r="AW280" i="2"/>
  <c r="AY285" i="2"/>
  <c r="AW286" i="2"/>
  <c r="AY289" i="2"/>
  <c r="AW290" i="2"/>
  <c r="AZ291" i="2"/>
  <c r="AW292" i="2"/>
  <c r="AZ293" i="2"/>
  <c r="AW294" i="2"/>
  <c r="AZ295" i="2"/>
  <c r="AY296" i="2"/>
  <c r="AW298" i="2"/>
  <c r="AZ299" i="2"/>
  <c r="AW300" i="2"/>
  <c r="AZ301" i="2"/>
  <c r="AY302" i="2"/>
  <c r="AZ304" i="2"/>
  <c r="AW305" i="2"/>
  <c r="AZ306" i="2"/>
  <c r="AZ307" i="2"/>
  <c r="AW308" i="2"/>
  <c r="AY310" i="2"/>
  <c r="AY312" i="2"/>
  <c r="AY314" i="2"/>
  <c r="AZ317" i="2"/>
  <c r="AW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8" i="2"/>
  <c r="AY359" i="2"/>
  <c r="AY360" i="2"/>
  <c r="AY361" i="2"/>
  <c r="AY362" i="2"/>
  <c r="AY363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Z338" i="2"/>
  <c r="AZ339" i="2"/>
  <c r="AZ340" i="2"/>
  <c r="AZ341" i="2"/>
  <c r="AZ342" i="2"/>
  <c r="AZ344" i="2"/>
  <c r="AZ345" i="2"/>
  <c r="AZ346" i="2"/>
  <c r="AZ347" i="2"/>
  <c r="AZ348" i="2"/>
  <c r="AZ350" i="2"/>
  <c r="AZ351" i="2"/>
  <c r="AZ352" i="2"/>
  <c r="AZ354" i="2"/>
  <c r="AZ355" i="2"/>
  <c r="AZ356" i="2"/>
  <c r="AZ358" i="2"/>
  <c r="AZ360" i="2"/>
  <c r="AZ361" i="2"/>
  <c r="AZ362" i="2"/>
  <c r="AZ365" i="2"/>
  <c r="AZ366" i="2"/>
  <c r="AX106" i="2"/>
  <c r="AY116" i="2"/>
  <c r="AZ136" i="2"/>
  <c r="AZ144" i="2"/>
  <c r="AZ152" i="2"/>
  <c r="AZ156" i="2"/>
  <c r="AZ164" i="2"/>
  <c r="AX174" i="2"/>
  <c r="AZ175" i="2"/>
  <c r="AZ176" i="2"/>
  <c r="AX179" i="2"/>
  <c r="AZ180" i="2"/>
  <c r="AZ184" i="2"/>
  <c r="AZ185" i="2"/>
  <c r="AY186" i="2"/>
  <c r="AW192" i="2"/>
  <c r="AY201" i="2"/>
  <c r="AY202" i="2"/>
  <c r="AW203" i="2"/>
  <c r="AY206" i="2"/>
  <c r="AW207" i="2"/>
  <c r="AY210" i="2"/>
  <c r="AW211" i="2"/>
  <c r="AY215" i="2"/>
  <c r="AW216" i="2"/>
  <c r="AY220" i="2"/>
  <c r="AY221" i="2"/>
  <c r="AY222" i="2"/>
  <c r="AW223" i="2"/>
  <c r="AW224" i="2"/>
  <c r="AY227" i="2"/>
  <c r="AW228" i="2"/>
  <c r="AY231" i="2"/>
  <c r="AW232" i="2"/>
  <c r="AY238" i="2"/>
  <c r="AW239" i="2"/>
  <c r="AW240" i="2"/>
  <c r="AY243" i="2"/>
  <c r="AW244" i="2"/>
  <c r="AY247" i="2"/>
  <c r="AY248" i="2"/>
  <c r="AY249" i="2"/>
  <c r="AW250" i="2"/>
  <c r="AY253" i="2"/>
  <c r="AY255" i="2"/>
  <c r="AW256" i="2"/>
  <c r="AW257" i="2"/>
  <c r="AY258" i="2"/>
  <c r="AW259" i="2"/>
  <c r="AW260" i="2"/>
  <c r="AW262" i="2"/>
  <c r="AY266" i="2"/>
  <c r="AY267" i="2"/>
  <c r="AY268" i="2"/>
  <c r="AW269" i="2"/>
  <c r="AY274" i="2"/>
  <c r="AW275" i="2"/>
  <c r="AY279" i="2"/>
  <c r="AY280" i="2"/>
  <c r="AW281" i="2"/>
  <c r="AW282" i="2"/>
  <c r="AW283" i="2"/>
  <c r="AY286" i="2"/>
  <c r="AW287" i="2"/>
  <c r="AZ289" i="2"/>
  <c r="AY290" i="2"/>
  <c r="AY292" i="2"/>
  <c r="AY294" i="2"/>
  <c r="AZ296" i="2"/>
  <c r="AW297" i="2"/>
  <c r="AY298" i="2"/>
  <c r="AY300" i="2"/>
  <c r="AZ302" i="2"/>
  <c r="AY305" i="2"/>
  <c r="AY308" i="2"/>
  <c r="AW309" i="2"/>
  <c r="AZ310" i="2"/>
  <c r="AW311" i="2"/>
  <c r="AZ312" i="2"/>
  <c r="AW313" i="2"/>
  <c r="AZ314" i="2"/>
  <c r="AW315" i="2"/>
  <c r="AY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3" i="2"/>
  <c r="AZ334" i="2"/>
  <c r="AZ335" i="2"/>
  <c r="AZ336" i="2"/>
  <c r="AZ337" i="2"/>
  <c r="AZ343" i="2"/>
  <c r="AZ349" i="2"/>
  <c r="AZ353" i="2"/>
  <c r="AZ359" i="2"/>
  <c r="AZ363" i="2"/>
  <c r="AZ367" i="2"/>
  <c r="AX108" i="2"/>
  <c r="AX113" i="2"/>
  <c r="AZ140" i="2"/>
  <c r="AZ166" i="2"/>
  <c r="AZ170" i="2"/>
  <c r="AZ172" i="2"/>
  <c r="AY192" i="2"/>
  <c r="AX193" i="2"/>
  <c r="AW194" i="2"/>
  <c r="AX195" i="2"/>
  <c r="AY198" i="2"/>
  <c r="AW200" i="2"/>
  <c r="AY204" i="2"/>
  <c r="AY212" i="2"/>
  <c r="AY216" i="2"/>
  <c r="AW217" i="2"/>
  <c r="AW218" i="2"/>
  <c r="AY224" i="2"/>
  <c r="AW225" i="2"/>
  <c r="AW226" i="2"/>
  <c r="AY232" i="2"/>
  <c r="AW233" i="2"/>
  <c r="AW234" i="2"/>
  <c r="AW235" i="2"/>
  <c r="AY236" i="2"/>
  <c r="AY240" i="2"/>
  <c r="AW241" i="2"/>
  <c r="AW242" i="2"/>
  <c r="AW254" i="2"/>
  <c r="AY260" i="2"/>
  <c r="AW261" i="2"/>
  <c r="AY270" i="2"/>
  <c r="AW277" i="2"/>
  <c r="AW278" i="2"/>
  <c r="AY122" i="2"/>
  <c r="AZ148" i="2"/>
  <c r="AZ158" i="2"/>
  <c r="AZ174" i="2"/>
  <c r="AY208" i="2"/>
  <c r="AW213" i="2"/>
  <c r="AW214" i="2"/>
  <c r="AY228" i="2"/>
  <c r="AW229" i="2"/>
  <c r="AW230" i="2"/>
  <c r="AY244" i="2"/>
  <c r="AW245" i="2"/>
  <c r="AW246" i="2"/>
  <c r="AY250" i="2"/>
  <c r="AW251" i="2"/>
  <c r="AW252" i="2"/>
  <c r="AY256" i="2"/>
  <c r="AY262" i="2"/>
  <c r="AW263" i="2"/>
  <c r="AW264" i="2"/>
  <c r="AW271" i="2"/>
  <c r="AW272" i="2"/>
  <c r="AY276" i="2"/>
  <c r="AY282" i="2"/>
  <c r="AY284" i="2"/>
  <c r="AY291" i="2"/>
  <c r="AY293" i="2"/>
  <c r="AY295" i="2"/>
  <c r="AY307" i="2"/>
  <c r="AX320" i="2"/>
  <c r="AX322" i="2"/>
  <c r="AX324" i="2"/>
  <c r="AX326" i="2"/>
  <c r="AX328" i="2"/>
  <c r="AX330" i="2"/>
  <c r="AX333" i="2"/>
  <c r="AX335" i="2"/>
  <c r="AX337" i="2"/>
  <c r="AX339" i="2"/>
  <c r="AX341" i="2"/>
  <c r="AX343" i="2"/>
  <c r="AX345" i="2"/>
  <c r="AX347" i="2"/>
  <c r="AX349" i="2"/>
  <c r="AX351" i="2"/>
  <c r="AX353" i="2"/>
  <c r="AX355" i="2"/>
  <c r="AX358" i="2"/>
  <c r="AX360" i="2"/>
  <c r="AX362" i="2"/>
  <c r="AX365" i="2"/>
  <c r="AX367" i="2"/>
  <c r="AW369" i="2"/>
  <c r="AX370" i="2"/>
  <c r="AZ371" i="2"/>
  <c r="AW373" i="2"/>
  <c r="AX374" i="2"/>
  <c r="AZ375" i="2"/>
  <c r="AW377" i="2"/>
  <c r="AX378" i="2"/>
  <c r="AZ379" i="2"/>
  <c r="AW381" i="2"/>
  <c r="AX382" i="2"/>
  <c r="AZ383" i="2"/>
  <c r="AW385" i="2"/>
  <c r="AX386" i="2"/>
  <c r="AZ387" i="2"/>
  <c r="AZ82" i="2"/>
  <c r="AZ154" i="2"/>
  <c r="AZ168" i="2"/>
  <c r="AZ173" i="2"/>
  <c r="AX191" i="2"/>
  <c r="AY203" i="2"/>
  <c r="AW204" i="2"/>
  <c r="AW209" i="2"/>
  <c r="AY213" i="2"/>
  <c r="AY225" i="2"/>
  <c r="AY235" i="2"/>
  <c r="AY245" i="2"/>
  <c r="AY257" i="2"/>
  <c r="AY259" i="2"/>
  <c r="AY275" i="2"/>
  <c r="AW276" i="2"/>
  <c r="AY283" i="2"/>
  <c r="AW284" i="2"/>
  <c r="AW293" i="2"/>
  <c r="AZ297" i="2"/>
  <c r="AY299" i="2"/>
  <c r="AY301" i="2"/>
  <c r="AW304" i="2"/>
  <c r="AZ305" i="2"/>
  <c r="AW306" i="2"/>
  <c r="AW307" i="2"/>
  <c r="AW317" i="2"/>
  <c r="AZ318" i="2"/>
  <c r="AW319" i="2"/>
  <c r="AX323" i="2"/>
  <c r="AW324" i="2"/>
  <c r="AW329" i="2"/>
  <c r="AW336" i="2"/>
  <c r="AW337" i="2"/>
  <c r="AW340" i="2"/>
  <c r="AX344" i="2"/>
  <c r="AW345" i="2"/>
  <c r="AX348" i="2"/>
  <c r="AW349" i="2"/>
  <c r="AX352" i="2"/>
  <c r="AX354" i="2"/>
  <c r="AW356" i="2"/>
  <c r="AW359" i="2"/>
  <c r="AW363" i="2"/>
  <c r="AW365" i="2"/>
  <c r="AX368" i="2"/>
  <c r="AW371" i="2"/>
  <c r="AZ372" i="2"/>
  <c r="AX373" i="2"/>
  <c r="AX375" i="2"/>
  <c r="AZ377" i="2"/>
  <c r="AZ378" i="2"/>
  <c r="AX380" i="2"/>
  <c r="AW383" i="2"/>
  <c r="AZ384" i="2"/>
  <c r="AX385" i="2"/>
  <c r="AX387" i="2"/>
  <c r="AW389" i="2"/>
  <c r="AX390" i="2"/>
  <c r="AZ391" i="2"/>
  <c r="AW393" i="2"/>
  <c r="AX394" i="2"/>
  <c r="AZ395" i="2"/>
  <c r="AW397" i="2"/>
  <c r="AX398" i="2"/>
  <c r="AZ399" i="2"/>
  <c r="AW401" i="2"/>
  <c r="AX402" i="2"/>
  <c r="AZ403" i="2"/>
  <c r="AW405" i="2"/>
  <c r="AX406" i="2"/>
  <c r="AZ407" i="2"/>
  <c r="AW350" i="2"/>
  <c r="AX359" i="2"/>
  <c r="AW360" i="2"/>
  <c r="AW366" i="2"/>
  <c r="AZ368" i="2"/>
  <c r="AX371" i="2"/>
  <c r="AZ373" i="2"/>
  <c r="AW376" i="2"/>
  <c r="AZ380" i="2"/>
  <c r="AX381" i="2"/>
  <c r="AX383" i="2"/>
  <c r="AZ385" i="2"/>
  <c r="AW388" i="2"/>
  <c r="AX389" i="2"/>
  <c r="AW392" i="2"/>
  <c r="AZ394" i="2"/>
  <c r="AW396" i="2"/>
  <c r="AX397" i="2"/>
  <c r="AZ398" i="2"/>
  <c r="AZ402" i="2"/>
  <c r="AW404" i="2"/>
  <c r="AZ406" i="2"/>
  <c r="AY189" i="2"/>
  <c r="AW196" i="2"/>
  <c r="AW198" i="2"/>
  <c r="AY211" i="2"/>
  <c r="AW219" i="2"/>
  <c r="AY223" i="2"/>
  <c r="AY263" i="2"/>
  <c r="AY277" i="2"/>
  <c r="AW295" i="2"/>
  <c r="AZ311" i="2"/>
  <c r="AW321" i="2"/>
  <c r="AW327" i="2"/>
  <c r="AW331" i="2"/>
  <c r="AX338" i="2"/>
  <c r="AW342" i="2"/>
  <c r="AW347" i="2"/>
  <c r="AW353" i="2"/>
  <c r="AX366" i="2"/>
  <c r="AW367" i="2"/>
  <c r="AZ369" i="2"/>
  <c r="AW370" i="2"/>
  <c r="AW372" i="2"/>
  <c r="AZ374" i="2"/>
  <c r="AX376" i="2"/>
  <c r="AZ381" i="2"/>
  <c r="AW384" i="2"/>
  <c r="AZ389" i="2"/>
  <c r="AW391" i="2"/>
  <c r="AX392" i="2"/>
  <c r="AZ393" i="2"/>
  <c r="AZ397" i="2"/>
  <c r="AW403" i="2"/>
  <c r="AX404" i="2"/>
  <c r="AZ405" i="2"/>
  <c r="AZ146" i="2"/>
  <c r="AZ160" i="2"/>
  <c r="AY217" i="2"/>
  <c r="AY271" i="2"/>
  <c r="AY281" i="2"/>
  <c r="AW285" i="2"/>
  <c r="AZ294" i="2"/>
  <c r="AZ298" i="2"/>
  <c r="AW299" i="2"/>
  <c r="AW301" i="2"/>
  <c r="AZ308" i="2"/>
  <c r="AX321" i="2"/>
  <c r="AW328" i="2"/>
  <c r="AX334" i="2"/>
  <c r="AW344" i="2"/>
  <c r="AW348" i="2"/>
  <c r="AW352" i="2"/>
  <c r="AW354" i="2"/>
  <c r="AW355" i="2"/>
  <c r="AW358" i="2"/>
  <c r="AX361" i="2"/>
  <c r="AW362" i="2"/>
  <c r="AZ370" i="2"/>
  <c r="AX372" i="2"/>
  <c r="AW375" i="2"/>
  <c r="AW378" i="2"/>
  <c r="AW380" i="2"/>
  <c r="AZ382" i="2"/>
  <c r="AW387" i="2"/>
  <c r="AZ388" i="2"/>
  <c r="AW390" i="2"/>
  <c r="AX391" i="2"/>
  <c r="AZ392" i="2"/>
  <c r="AX395" i="2"/>
  <c r="AZ396" i="2"/>
  <c r="AZ400" i="2"/>
  <c r="AX403" i="2"/>
  <c r="AZ404" i="2"/>
  <c r="AW406" i="2"/>
  <c r="AX407" i="2"/>
  <c r="AX129" i="2"/>
  <c r="AX172" i="2"/>
  <c r="AX183" i="2"/>
  <c r="AY190" i="2"/>
  <c r="AY194" i="2"/>
  <c r="AW199" i="2"/>
  <c r="AY207" i="2"/>
  <c r="AW208" i="2"/>
  <c r="AW237" i="2"/>
  <c r="AY241" i="2"/>
  <c r="AY251" i="2"/>
  <c r="AW265" i="2"/>
  <c r="AY269" i="2"/>
  <c r="AW270" i="2"/>
  <c r="AY287" i="2"/>
  <c r="AW288" i="2"/>
  <c r="AW289" i="2"/>
  <c r="AZ292" i="2"/>
  <c r="AW302" i="2"/>
  <c r="AY304" i="2"/>
  <c r="AY306" i="2"/>
  <c r="AY309" i="2"/>
  <c r="AW310" i="2"/>
  <c r="AY311" i="2"/>
  <c r="AW312" i="2"/>
  <c r="AY313" i="2"/>
  <c r="AW314" i="2"/>
  <c r="AY315" i="2"/>
  <c r="AY317" i="2"/>
  <c r="AX319" i="2"/>
  <c r="AW320" i="2"/>
  <c r="AW325" i="2"/>
  <c r="AW326" i="2"/>
  <c r="AX329" i="2"/>
  <c r="AW330" i="2"/>
  <c r="AW333" i="2"/>
  <c r="AX336" i="2"/>
  <c r="AW338" i="2"/>
  <c r="AX340" i="2"/>
  <c r="AW341" i="2"/>
  <c r="AW346" i="2"/>
  <c r="AX356" i="2"/>
  <c r="AX363" i="2"/>
  <c r="AX369" i="2"/>
  <c r="AW374" i="2"/>
  <c r="AW379" i="2"/>
  <c r="AW386" i="2"/>
  <c r="AZ390" i="2"/>
  <c r="AX393" i="2"/>
  <c r="AW400" i="2"/>
  <c r="AX401" i="2"/>
  <c r="AX405" i="2"/>
  <c r="AZ138" i="2"/>
  <c r="AZ178" i="2"/>
  <c r="AW212" i="2"/>
  <c r="AY233" i="2"/>
  <c r="AW236" i="2"/>
  <c r="AY261" i="2"/>
  <c r="AW273" i="2"/>
  <c r="AY288" i="2"/>
  <c r="AW291" i="2"/>
  <c r="AZ309" i="2"/>
  <c r="AZ313" i="2"/>
  <c r="AZ315" i="2"/>
  <c r="AW322" i="2"/>
  <c r="AX325" i="2"/>
  <c r="AW334" i="2"/>
  <c r="AW343" i="2"/>
  <c r="AX346" i="2"/>
  <c r="AX350" i="2"/>
  <c r="AW351" i="2"/>
  <c r="AW361" i="2"/>
  <c r="AX379" i="2"/>
  <c r="AW382" i="2"/>
  <c r="AZ386" i="2"/>
  <c r="AX388" i="2"/>
  <c r="AW395" i="2"/>
  <c r="AX396" i="2"/>
  <c r="AW399" i="2"/>
  <c r="AX400" i="2"/>
  <c r="AZ401" i="2"/>
  <c r="AW407" i="2"/>
  <c r="AX110" i="2"/>
  <c r="AX177" i="2"/>
  <c r="AW205" i="2"/>
  <c r="AY229" i="2"/>
  <c r="AY239" i="2"/>
  <c r="AZ290" i="2"/>
  <c r="AW296" i="2"/>
  <c r="AY297" i="2"/>
  <c r="AZ300" i="2"/>
  <c r="AW323" i="2"/>
  <c r="AX327" i="2"/>
  <c r="AX331" i="2"/>
  <c r="AW335" i="2"/>
  <c r="AW339" i="2"/>
  <c r="AX342" i="2"/>
  <c r="AW368" i="2"/>
  <c r="AZ376" i="2"/>
  <c r="AX377" i="2"/>
  <c r="AX384" i="2"/>
  <c r="AW394" i="2"/>
  <c r="AW398" i="2"/>
  <c r="AX399" i="2"/>
  <c r="AW402" i="2"/>
  <c r="BI81" i="1"/>
  <c r="BJ81" i="1"/>
  <c r="BG81" i="1"/>
  <c r="BG31" i="1"/>
  <c r="BJ31" i="1"/>
  <c r="BH81" i="1"/>
  <c r="BH31" i="1"/>
  <c r="BI31" i="1"/>
  <c r="BI26" i="1"/>
  <c r="BJ26" i="1"/>
  <c r="BG26" i="1"/>
  <c r="BH26" i="1"/>
  <c r="AW49" i="2"/>
  <c r="AX21" i="2"/>
  <c r="AW34" i="2"/>
  <c r="AX34" i="2"/>
  <c r="AZ49" i="2"/>
  <c r="AY21" i="2"/>
  <c r="AY49" i="2"/>
  <c r="AZ21" i="2"/>
  <c r="AY34" i="2"/>
  <c r="AX49" i="2"/>
  <c r="AW21" i="2"/>
  <c r="AZ34" i="2"/>
  <c r="BI47" i="1"/>
  <c r="BI6" i="1"/>
  <c r="BI46" i="1"/>
  <c r="BI64" i="1"/>
  <c r="BI19" i="1"/>
  <c r="BJ47" i="1"/>
  <c r="BJ46" i="1"/>
  <c r="BJ64" i="1"/>
  <c r="BJ19" i="1"/>
  <c r="BG47" i="1"/>
  <c r="BG46" i="1"/>
  <c r="BG64" i="1"/>
  <c r="BG19" i="1"/>
  <c r="BH47" i="1"/>
  <c r="BH46" i="1"/>
  <c r="BH64" i="1"/>
  <c r="BH19" i="1"/>
  <c r="W5" i="3"/>
  <c r="X5" i="3"/>
  <c r="AX51" i="2"/>
  <c r="AY51" i="2"/>
  <c r="AZ51" i="2"/>
  <c r="AW51" i="2"/>
  <c r="BG147" i="1"/>
  <c r="BJ147" i="1"/>
  <c r="BH147" i="1"/>
  <c r="BI147" i="1"/>
  <c r="BG86" i="1"/>
  <c r="BI86" i="1"/>
  <c r="BJ86" i="1"/>
  <c r="BH86" i="1"/>
  <c r="BH107" i="1"/>
  <c r="BI107" i="1"/>
  <c r="BJ107" i="1"/>
  <c r="BG107" i="1"/>
  <c r="BH40" i="1"/>
  <c r="BI40" i="1"/>
  <c r="BG40" i="1"/>
  <c r="BJ72" i="1"/>
  <c r="BJ93" i="1"/>
  <c r="BI93" i="1"/>
  <c r="BH93" i="1"/>
  <c r="BH182" i="1"/>
  <c r="BJ182" i="1"/>
  <c r="BG182" i="1"/>
  <c r="BI182" i="1"/>
  <c r="BI27" i="1"/>
  <c r="BJ27" i="1"/>
  <c r="BH27" i="1"/>
  <c r="BG27" i="1"/>
  <c r="BG164" i="1"/>
  <c r="BJ164" i="1"/>
  <c r="BH164" i="1"/>
  <c r="BI164" i="1"/>
  <c r="AW12" i="2"/>
  <c r="AZ57" i="2"/>
  <c r="AY57" i="2"/>
  <c r="AX57" i="2"/>
  <c r="AW57" i="2"/>
  <c r="BG12" i="1"/>
  <c r="BJ12" i="1"/>
  <c r="BH12" i="1"/>
  <c r="BI12" i="1"/>
  <c r="BI43" i="1"/>
  <c r="BG43" i="1"/>
  <c r="BH43" i="1"/>
  <c r="BJ43" i="1"/>
  <c r="BI110" i="1"/>
  <c r="BI73" i="1"/>
  <c r="BG73" i="1"/>
  <c r="BH73" i="1"/>
  <c r="BJ73" i="1"/>
  <c r="BJ53" i="1"/>
  <c r="AW53" i="2"/>
  <c r="BH53" i="1"/>
  <c r="AY53" i="2"/>
  <c r="BH7" i="1"/>
  <c r="BJ7" i="1"/>
  <c r="BI7" i="1"/>
  <c r="BG7" i="1"/>
  <c r="Z5" i="3"/>
  <c r="BH25" i="1" s="1"/>
  <c r="AA5" i="3"/>
  <c r="BI25" i="1" s="1"/>
  <c r="Y5" i="3"/>
  <c r="AB5" i="3"/>
  <c r="BJ25" i="1" s="1"/>
  <c r="BH51" i="1"/>
  <c r="BJ51" i="1"/>
  <c r="BI51" i="1"/>
  <c r="BH23" i="1"/>
  <c r="BJ35" i="1"/>
  <c r="BG35" i="1"/>
  <c r="BI35" i="1"/>
  <c r="BI89" i="1"/>
  <c r="BJ89" i="1"/>
  <c r="BH89" i="1"/>
  <c r="BG99" i="1"/>
  <c r="BJ18" i="1"/>
  <c r="BH18" i="1"/>
  <c r="AZ9" i="2"/>
  <c r="BI90" i="1"/>
  <c r="BJ90" i="1"/>
  <c r="BH90" i="1"/>
  <c r="BG90" i="1"/>
  <c r="AY52" i="2"/>
  <c r="AW52" i="2"/>
  <c r="BJ9" i="1"/>
  <c r="AX52" i="2"/>
  <c r="AZ61" i="2"/>
  <c r="BG55" i="1"/>
  <c r="AX61" i="2"/>
  <c r="AY16" i="2"/>
  <c r="BH122" i="1"/>
  <c r="AY48" i="2"/>
  <c r="AZ18" i="2"/>
  <c r="BG122" i="1"/>
  <c r="BJ94" i="1"/>
  <c r="AW25" i="2"/>
  <c r="BH94" i="1"/>
  <c r="BI94" i="1"/>
  <c r="BI69" i="1"/>
  <c r="AW47" i="2"/>
  <c r="BH69" i="1"/>
  <c r="BJ69" i="1"/>
  <c r="BG102" i="1"/>
  <c r="BJ102" i="1"/>
  <c r="BH102" i="1"/>
  <c r="BH24" i="1"/>
  <c r="BJ24" i="1"/>
  <c r="BI24" i="1"/>
  <c r="BG106" i="1"/>
  <c r="BJ106" i="1"/>
  <c r="AY22" i="2"/>
  <c r="BI78" i="1"/>
  <c r="BH78" i="1"/>
  <c r="BG78" i="1"/>
  <c r="BJ10" i="1"/>
  <c r="BI10" i="1"/>
  <c r="AX43" i="2"/>
  <c r="AW32" i="2"/>
  <c r="BH60" i="1"/>
  <c r="BI60" i="1"/>
  <c r="BJ60" i="1"/>
  <c r="BG60" i="1"/>
  <c r="AZ31" i="2"/>
  <c r="AY31" i="2"/>
  <c r="AX31" i="2"/>
  <c r="AW31" i="2"/>
  <c r="AY29" i="2"/>
  <c r="AW29" i="2"/>
  <c r="AX36" i="2"/>
  <c r="BJ88" i="1"/>
  <c r="AZ19" i="2"/>
  <c r="AW19" i="2"/>
  <c r="AX6" i="2"/>
  <c r="AY6" i="2"/>
  <c r="BG28" i="1"/>
  <c r="BH62" i="1"/>
  <c r="BJ62" i="1"/>
  <c r="BI62" i="1"/>
  <c r="BI57" i="1"/>
  <c r="BG24" i="1" l="1"/>
  <c r="BG110" i="1"/>
  <c r="BG6" i="1"/>
  <c r="BG104" i="1"/>
  <c r="BI88" i="1"/>
  <c r="BG121" i="1"/>
  <c r="BH100" i="1"/>
  <c r="BI41" i="1"/>
  <c r="BI104" i="1"/>
  <c r="BI121" i="1"/>
  <c r="BI36" i="1"/>
  <c r="BH98" i="1"/>
  <c r="BJ100" i="1"/>
  <c r="BJ55" i="1"/>
  <c r="BH114" i="1"/>
  <c r="BI72" i="1"/>
  <c r="BH35" i="1"/>
  <c r="BI106" i="1"/>
  <c r="BH110" i="1"/>
  <c r="BG53" i="1"/>
  <c r="BJ122" i="1"/>
  <c r="BH123" i="1"/>
  <c r="BJ99" i="1"/>
  <c r="BG72" i="1"/>
  <c r="BJ104" i="1"/>
  <c r="BI122" i="1"/>
  <c r="BI123" i="1"/>
  <c r="BG88" i="1"/>
  <c r="BG114" i="1"/>
  <c r="BI44" i="1"/>
  <c r="BH44" i="1"/>
  <c r="BJ44" i="1"/>
  <c r="BG98" i="1"/>
  <c r="BG69" i="1"/>
  <c r="BI55" i="1"/>
  <c r="BI118" i="1"/>
  <c r="BG36" i="1"/>
  <c r="BH99" i="1"/>
  <c r="BG62" i="1"/>
  <c r="BJ23" i="1"/>
  <c r="BJ110" i="1"/>
  <c r="BH6" i="1"/>
  <c r="BI53" i="1"/>
  <c r="BJ6" i="1"/>
  <c r="BH121" i="1"/>
  <c r="BG118" i="1"/>
  <c r="BG41" i="1"/>
  <c r="BI100" i="1"/>
  <c r="BH88" i="1"/>
  <c r="BH72" i="1"/>
  <c r="BG100" i="1"/>
  <c r="BJ41" i="1"/>
  <c r="BI114" i="1"/>
  <c r="BH41" i="1"/>
  <c r="BJ36" i="1"/>
  <c r="BJ13" i="1"/>
  <c r="BJ57" i="1"/>
  <c r="BI17" i="1"/>
  <c r="BG17" i="1"/>
  <c r="AY12" i="2"/>
  <c r="AX12" i="2"/>
  <c r="AX24" i="2"/>
  <c r="AZ12" i="2"/>
  <c r="AX23" i="2"/>
  <c r="AZ65" i="2"/>
  <c r="AY65" i="2"/>
  <c r="AX65" i="2"/>
  <c r="AZ64" i="2"/>
  <c r="AW65" i="2"/>
  <c r="BJ15" i="1"/>
  <c r="BH15" i="1"/>
  <c r="BG70" i="1"/>
  <c r="BI70" i="1"/>
  <c r="BG142" i="1"/>
  <c r="BH142" i="1"/>
  <c r="BH39" i="1"/>
  <c r="BG18" i="1"/>
  <c r="BG39" i="1"/>
  <c r="BJ39" i="1"/>
  <c r="BI18" i="1"/>
  <c r="BI39" i="1"/>
  <c r="BI15" i="1"/>
  <c r="BG15" i="1"/>
  <c r="BH70" i="1"/>
  <c r="BJ70" i="1"/>
  <c r="BI142" i="1"/>
  <c r="BJ142" i="1"/>
  <c r="BJ40" i="1"/>
  <c r="BH57" i="1"/>
  <c r="BG25" i="1"/>
  <c r="BI37" i="1"/>
  <c r="BH48" i="1"/>
  <c r="BI48" i="1"/>
  <c r="BJ17" i="1"/>
  <c r="BH96" i="1"/>
  <c r="BI96" i="1"/>
  <c r="BH5" i="1"/>
  <c r="BJ5" i="1"/>
  <c r="BG5" i="1"/>
  <c r="BI5" i="1"/>
  <c r="BJ37" i="1"/>
  <c r="BI8" i="1"/>
  <c r="BJ8" i="1"/>
  <c r="BG22" i="1"/>
  <c r="BH22" i="1"/>
  <c r="BJ11" i="1"/>
  <c r="BH11" i="1"/>
  <c r="BJ32" i="1"/>
  <c r="BH32" i="1"/>
  <c r="BH21" i="1"/>
  <c r="BJ21" i="1"/>
  <c r="BH10" i="1"/>
  <c r="BG10" i="1"/>
  <c r="BG34" i="1"/>
  <c r="BI34" i="1"/>
  <c r="BG57" i="1"/>
  <c r="BG37" i="1"/>
  <c r="BH37" i="1"/>
  <c r="BG96" i="1"/>
  <c r="BJ96" i="1"/>
  <c r="BJ48" i="1"/>
  <c r="BG48" i="1"/>
  <c r="BH17" i="1"/>
  <c r="BG8" i="1"/>
  <c r="BH8" i="1"/>
  <c r="BI22" i="1"/>
  <c r="BG11" i="1"/>
  <c r="BI11" i="1"/>
  <c r="BG32" i="1"/>
  <c r="BI32" i="1"/>
  <c r="BG21" i="1"/>
  <c r="BI21" i="1"/>
  <c r="BH87" i="1"/>
  <c r="BH77" i="1"/>
  <c r="BG87" i="1"/>
  <c r="BG77" i="1"/>
  <c r="BJ87" i="1"/>
  <c r="BJ77" i="1"/>
  <c r="BI87" i="1"/>
  <c r="BI77" i="1"/>
  <c r="BH34" i="1"/>
  <c r="BH28" i="1"/>
  <c r="BJ34" i="1"/>
  <c r="BJ28" i="1"/>
  <c r="BI28" i="1"/>
  <c r="BG16" i="1"/>
  <c r="AZ40" i="2"/>
  <c r="AZ32" i="2"/>
  <c r="AZ25" i="2"/>
  <c r="BG23" i="1"/>
  <c r="AY32" i="2"/>
  <c r="AY25" i="2"/>
  <c r="AW66" i="2"/>
  <c r="BI23" i="1"/>
  <c r="BI45" i="1"/>
  <c r="BI20" i="1"/>
  <c r="BH20" i="1"/>
  <c r="BH14" i="1"/>
  <c r="BI14" i="1"/>
  <c r="BG52" i="1"/>
  <c r="BI52" i="1"/>
  <c r="BG38" i="1"/>
  <c r="BJ38" i="1"/>
  <c r="BJ22" i="1"/>
  <c r="BH33" i="1"/>
  <c r="BH29" i="1"/>
  <c r="BH56" i="1"/>
  <c r="BH58" i="1"/>
  <c r="BG33" i="1"/>
  <c r="BG29" i="1"/>
  <c r="BG56" i="1"/>
  <c r="BG58" i="1"/>
  <c r="BJ33" i="1"/>
  <c r="BJ29" i="1"/>
  <c r="BJ56" i="1"/>
  <c r="BJ58" i="1"/>
  <c r="BI33" i="1"/>
  <c r="BI29" i="1"/>
  <c r="BI56" i="1"/>
  <c r="BI58" i="1"/>
  <c r="BH45" i="1"/>
  <c r="BG20" i="1"/>
  <c r="BJ20" i="1"/>
  <c r="BJ14" i="1"/>
  <c r="BG14" i="1"/>
  <c r="BH52" i="1"/>
  <c r="BJ52" i="1"/>
  <c r="BH38" i="1"/>
  <c r="BI38" i="1"/>
  <c r="BH30" i="1"/>
  <c r="BH13" i="1"/>
  <c r="BG30" i="1"/>
  <c r="BG13" i="1"/>
  <c r="BJ30" i="1"/>
  <c r="BI30" i="1"/>
  <c r="BI13" i="1"/>
  <c r="AW37" i="2"/>
  <c r="AZ37" i="2"/>
  <c r="AW8" i="2"/>
  <c r="AW63" i="2"/>
  <c r="AX29" i="2"/>
  <c r="AZ29" i="2"/>
  <c r="AX8" i="2"/>
  <c r="AX56" i="2"/>
  <c r="AX38" i="2"/>
  <c r="AZ26" i="2"/>
  <c r="AZ53" i="2"/>
  <c r="AZ48" i="2"/>
  <c r="AZ11" i="2"/>
  <c r="AY11" i="2"/>
  <c r="AX26" i="2"/>
  <c r="AX53" i="2"/>
  <c r="AX48" i="2"/>
  <c r="AX11" i="2"/>
  <c r="AX37" i="2"/>
  <c r="AY37" i="2"/>
  <c r="AY8" i="2"/>
  <c r="AZ8" i="2"/>
  <c r="AZ63" i="2"/>
  <c r="AY26" i="2"/>
  <c r="AW48" i="2"/>
  <c r="AW11" i="2"/>
  <c r="AY56" i="2"/>
  <c r="AY38" i="2"/>
  <c r="AW26" i="2"/>
  <c r="AZ56" i="2"/>
  <c r="AZ38" i="2"/>
  <c r="AW56" i="2"/>
  <c r="AW38" i="2"/>
  <c r="AZ6" i="2"/>
  <c r="AY9" i="2"/>
  <c r="BG9" i="1"/>
  <c r="BG45" i="1"/>
  <c r="BI16" i="1"/>
  <c r="BI9" i="1"/>
  <c r="AW6" i="2"/>
  <c r="AZ36" i="2"/>
  <c r="AW36" i="2"/>
  <c r="AW13" i="2"/>
  <c r="AZ13" i="2"/>
  <c r="AY18" i="2"/>
  <c r="AW9" i="2"/>
  <c r="AY66" i="2"/>
  <c r="BJ175" i="1"/>
  <c r="BH175" i="1"/>
  <c r="BG175" i="1"/>
  <c r="BH9" i="1"/>
  <c r="BH16" i="1"/>
  <c r="BJ16" i="1"/>
  <c r="BJ45" i="1"/>
  <c r="AZ66" i="2"/>
  <c r="AX47" i="2"/>
  <c r="AW43" i="2"/>
  <c r="AX66" i="2"/>
  <c r="AY43" i="2"/>
  <c r="AZ43" i="2"/>
  <c r="AW40" i="2"/>
  <c r="AX22" i="2"/>
  <c r="AW18" i="2"/>
  <c r="AX64" i="2"/>
  <c r="AY63" i="2"/>
  <c r="AW23" i="2"/>
  <c r="AY23" i="2"/>
  <c r="AY61" i="2"/>
  <c r="AZ24" i="2"/>
  <c r="AX63" i="2"/>
  <c r="AW64" i="2"/>
  <c r="AX46" i="2"/>
  <c r="AZ46" i="2"/>
  <c r="AX42" i="2"/>
  <c r="AW61" i="2"/>
  <c r="AY24" i="2"/>
  <c r="AW24" i="2"/>
  <c r="AY36" i="2"/>
  <c r="AY47" i="2"/>
  <c r="AZ47" i="2"/>
  <c r="AY64" i="2"/>
  <c r="AY50" i="2"/>
  <c r="AW10" i="2"/>
  <c r="AY19" i="2"/>
  <c r="AX25" i="2"/>
  <c r="AX18" i="2"/>
  <c r="AX9" i="2"/>
  <c r="AW20" i="2"/>
  <c r="AY10" i="2"/>
  <c r="AZ5" i="2"/>
  <c r="AX20" i="2"/>
  <c r="AY20" i="2"/>
  <c r="AZ16" i="2"/>
  <c r="AX30" i="2"/>
  <c r="AW30" i="2"/>
  <c r="AZ20" i="2"/>
  <c r="AZ23" i="2"/>
  <c r="AW16" i="2"/>
  <c r="AX16" i="2"/>
  <c r="AZ30" i="2"/>
  <c r="AY30" i="2"/>
  <c r="BI175" i="1"/>
  <c r="AZ22" i="2"/>
  <c r="AW22" i="2"/>
  <c r="AY42" i="2"/>
  <c r="AZ42" i="2"/>
  <c r="AZ50" i="2"/>
  <c r="AX10" i="2"/>
  <c r="AX32" i="2"/>
  <c r="AZ52" i="2"/>
  <c r="AW46" i="2"/>
  <c r="AW42" i="2"/>
  <c r="AX28" i="2"/>
  <c r="AX44" i="2"/>
  <c r="AY44" i="2"/>
  <c r="AY17" i="2"/>
  <c r="AW58" i="2"/>
  <c r="AX17" i="2"/>
  <c r="AW5" i="2"/>
  <c r="AX5" i="2"/>
  <c r="AZ44" i="2"/>
  <c r="AW44" i="2"/>
  <c r="AX58" i="2"/>
  <c r="AZ58" i="2"/>
  <c r="AZ17" i="2"/>
  <c r="AW39" i="2"/>
  <c r="AY46" i="2"/>
  <c r="AY40" i="2"/>
  <c r="AY5" i="2"/>
  <c r="AZ10" i="2"/>
  <c r="AW17" i="2"/>
  <c r="AX60" i="2"/>
  <c r="AW27" i="2"/>
  <c r="AZ27" i="2"/>
  <c r="AX27" i="2"/>
  <c r="AY60" i="2"/>
  <c r="AZ60" i="2"/>
  <c r="AX59" i="2"/>
  <c r="AZ59" i="2"/>
  <c r="AX35" i="2"/>
  <c r="AX15" i="2"/>
  <c r="AX19" i="2"/>
  <c r="AX33" i="2"/>
  <c r="AW33" i="2"/>
  <c r="AY35" i="2"/>
  <c r="AW62" i="2"/>
  <c r="AY39" i="2"/>
  <c r="AY27" i="2"/>
  <c r="AW60" i="2"/>
  <c r="AY59" i="2"/>
  <c r="AW59" i="2"/>
  <c r="AW35" i="2"/>
  <c r="AW15" i="2"/>
  <c r="AZ35" i="2"/>
  <c r="AZ33" i="2"/>
  <c r="AY33" i="2"/>
  <c r="AY15" i="2"/>
  <c r="AZ15" i="2"/>
  <c r="AZ62" i="2"/>
  <c r="AY62" i="2"/>
  <c r="AZ39" i="2"/>
  <c r="AY58" i="2"/>
  <c r="AY7" i="2"/>
  <c r="AW7" i="2"/>
  <c r="AW28" i="2"/>
  <c r="AZ41" i="2"/>
  <c r="AW41" i="2"/>
  <c r="AX39" i="2"/>
  <c r="AX7" i="2"/>
  <c r="AZ7" i="2"/>
  <c r="AY28" i="2"/>
  <c r="AX41" i="2"/>
  <c r="AY41" i="2"/>
  <c r="AX62" i="2"/>
  <c r="AX50" i="2"/>
  <c r="AW50" i="2"/>
  <c r="AZ28" i="2"/>
  <c r="AX13" i="2"/>
  <c r="AY13" i="2"/>
  <c r="AX40" i="2"/>
  <c r="AY55" i="2"/>
  <c r="AW54" i="2"/>
  <c r="AX55" i="2"/>
  <c r="AY14" i="2"/>
  <c r="AY45" i="2"/>
  <c r="AW55" i="2"/>
  <c r="AZ55" i="2"/>
  <c r="AZ54" i="2"/>
  <c r="AW14" i="2"/>
  <c r="AW45" i="2"/>
  <c r="AZ45" i="2"/>
  <c r="AX14" i="2"/>
  <c r="AZ14" i="2"/>
  <c r="AX45" i="2"/>
  <c r="AX54" i="2"/>
  <c r="AY54" i="2"/>
</calcChain>
</file>

<file path=xl/sharedStrings.xml><?xml version="1.0" encoding="utf-8"?>
<sst xmlns="http://schemas.openxmlformats.org/spreadsheetml/2006/main" count="35114" uniqueCount="3186">
  <si>
    <t>POS</t>
  </si>
  <si>
    <t>Name</t>
  </si>
  <si>
    <t>Age</t>
  </si>
  <si>
    <t>B</t>
  </si>
  <si>
    <t>T</t>
  </si>
  <si>
    <t>OVR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</si>
  <si>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</si>
  <si>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</si>
  <si>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</si>
  <si>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</si>
  <si>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</si>
  <si>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</si>
  <si>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</si>
  <si>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</si>
  <si>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</si>
  <si>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</si>
  <si>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</si>
  <si>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</si>
  <si>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</si>
  <si>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</si>
  <si>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</si>
  <si>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</si>
  <si>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</si>
  <si>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</si>
  <si>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</si>
  <si>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</si>
  <si>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</si>
  <si>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</si>
  <si>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</si>
  <si>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</si>
  <si>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</si>
  <si>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</si>
  <si>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</si>
  <si>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</si>
  <si>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</si>
  <si>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</si>
  <si>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</si>
  <si>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</si>
  <si>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</si>
  <si>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</si>
  <si>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</si>
  <si>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</si>
  <si>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</si>
  <si>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</si>
  <si>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2 stars</t>
  </si>
  <si>
    <t>Normal</t>
  </si>
  <si>
    <t>Low</t>
  </si>
  <si>
    <t>-</t>
  </si>
  <si>
    <t>97-99 Mph</t>
  </si>
  <si>
    <t>High</t>
  </si>
  <si>
    <t>95-97 Mph</t>
  </si>
  <si>
    <t>1 star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</si>
  <si>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</si>
  <si>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</si>
  <si>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</si>
  <si>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</si>
  <si>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</si>
  <si>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</si>
  <si>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</si>
  <si>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</si>
  <si>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</si>
  <si>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</si>
  <si>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</si>
  <si>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</si>
  <si>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</si>
  <si>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</si>
  <si>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3 stars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</si>
  <si>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</si>
  <si>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</si>
  <si>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</si>
  <si>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</si>
  <si>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</si>
  <si>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</si>
  <si>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</si>
  <si>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</si>
  <si>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</si>
  <si>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</si>
  <si>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</si>
  <si>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</si>
  <si>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</si>
  <si>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</si>
  <si>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</si>
  <si>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</si>
  <si>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</si>
  <si>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</si>
  <si>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</si>
  <si>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</si>
  <si>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</si>
  <si>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</si>
  <si>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</si>
  <si>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</si>
  <si>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</si>
  <si>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</si>
  <si>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</si>
  <si>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</si>
  <si>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Pot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</si>
  <si>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</si>
  <si>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</si>
  <si>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</si>
  <si>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</si>
  <si>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</si>
  <si>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</si>
  <si>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</si>
  <si>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</si>
  <si>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</si>
  <si>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</si>
  <si>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</si>
  <si>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</si>
  <si>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</si>
  <si>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</si>
  <si>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</si>
  <si>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</si>
  <si>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</si>
  <si>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</si>
  <si>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</si>
  <si>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</si>
  <si>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</si>
  <si>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</si>
  <si>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</si>
  <si>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</si>
  <si>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</si>
  <si>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</si>
  <si>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</si>
  <si>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</si>
  <si>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</si>
  <si>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Run</t>
  </si>
  <si>
    <t>Def</t>
  </si>
  <si>
    <t>Pos</t>
  </si>
  <si>
    <t>PH</t>
  </si>
  <si>
    <t>Paul</t>
  </si>
  <si>
    <t>Position</t>
  </si>
  <si>
    <t>Date of Birth</t>
  </si>
  <si>
    <t>Slot Demand</t>
  </si>
  <si>
    <t>Last Name</t>
  </si>
  <si>
    <t>First Name</t>
  </si>
  <si>
    <t>//Format: Player ID</t>
  </si>
  <si>
    <t>P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</si>
  <si>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</si>
  <si>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</si>
  <si>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</si>
  <si>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</si>
  <si>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</si>
  <si>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</si>
  <si>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</si>
  <si>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</si>
  <si>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</si>
  <si>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</si>
  <si>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</si>
  <si>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</si>
  <si>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</si>
  <si>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</si>
  <si>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</si>
  <si>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</si>
  <si>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</si>
  <si>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</si>
  <si>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</si>
  <si>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</si>
  <si>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</si>
  <si>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</si>
  <si>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</si>
  <si>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</si>
  <si>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</si>
  <si>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</si>
  <si>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zScoreBat</t>
  </si>
  <si>
    <t>All Should Remain as Batters Except:</t>
  </si>
  <si>
    <t>posRnk</t>
  </si>
  <si>
    <t>cmbRnk</t>
  </si>
  <si>
    <t>Min Ranked:</t>
  </si>
  <si>
    <t>PEBA Std:</t>
  </si>
  <si>
    <t>PEBA Avg:</t>
  </si>
  <si>
    <t>FinRnk</t>
  </si>
  <si>
    <t>//Format: Draft Round</t>
  </si>
  <si>
    <t>Supplemental (1 = yes or 0 = no)</t>
  </si>
  <si>
    <t>Pick in Round</t>
  </si>
  <si>
    <t>Team Name</t>
  </si>
  <si>
    <t>Team ID</t>
  </si>
  <si>
    <t>Player ID</t>
  </si>
  <si>
    <t>eol</t>
  </si>
  <si>
    <t>Draft Round</t>
  </si>
  <si>
    <t>Draft Supp</t>
  </si>
  <si>
    <t>Draft Pick</t>
  </si>
  <si>
    <t>Sp</t>
  </si>
  <si>
    <t>BR</t>
  </si>
  <si>
    <t>C Arm</t>
  </si>
  <si>
    <t>IF Arm</t>
  </si>
  <si>
    <t>OF Arm</t>
  </si>
  <si>
    <t>Mvmt</t>
  </si>
  <si>
    <t>Stm</t>
  </si>
  <si>
    <t>Fst</t>
  </si>
  <si>
    <t>Sld</t>
  </si>
  <si>
    <t>Crv</t>
  </si>
  <si>
    <t>Scw</t>
  </si>
  <si>
    <t>Frk</t>
  </si>
  <si>
    <t>Chg</t>
  </si>
  <si>
    <t>Snk</t>
  </si>
  <si>
    <t>Spl</t>
  </si>
  <si>
    <t>Knk</t>
  </si>
  <si>
    <t>Cut</t>
  </si>
  <si>
    <t>CCh</t>
  </si>
  <si>
    <t>KCv</t>
  </si>
  <si>
    <t>GB%</t>
  </si>
  <si>
    <t>Balmain Tigers</t>
  </si>
  <si>
    <t>St. George Dragons</t>
  </si>
  <si>
    <t>South Sydney Rabbitohs</t>
  </si>
  <si>
    <t>Parramatta Giants</t>
  </si>
  <si>
    <t>Canterbury Bulldogs</t>
  </si>
  <si>
    <t>Eastern Suburbs Roosters</t>
  </si>
  <si>
    <t>Newtown BlueBags</t>
  </si>
  <si>
    <t>North Sydney Bears</t>
  </si>
  <si>
    <t>David</t>
  </si>
  <si>
    <t>Chris</t>
  </si>
  <si>
    <t>89-91 Mph</t>
  </si>
  <si>
    <t>88-90 Mph</t>
  </si>
  <si>
    <t>bZscore</t>
  </si>
  <si>
    <t>pZscore</t>
  </si>
  <si>
    <t>Michael</t>
  </si>
  <si>
    <t>Steve</t>
  </si>
  <si>
    <t>Manly-Warringah Sea Eagles</t>
  </si>
  <si>
    <t>Western Suburbs Magpies</t>
  </si>
  <si>
    <t>Late Draft:</t>
  </si>
  <si>
    <t>Jim</t>
  </si>
  <si>
    <t>MR</t>
  </si>
  <si>
    <t>Ben</t>
  </si>
  <si>
    <t>Matt</t>
  </si>
  <si>
    <t>Oscar</t>
  </si>
  <si>
    <t>Daniel</t>
  </si>
  <si>
    <t>Mark</t>
  </si>
  <si>
    <t>Sam</t>
  </si>
  <si>
    <t>John</t>
  </si>
  <si>
    <t>Stephen</t>
  </si>
  <si>
    <t>Tony</t>
  </si>
  <si>
    <t>Bob</t>
  </si>
  <si>
    <t>Dwayne</t>
  </si>
  <si>
    <t>NEU</t>
  </si>
  <si>
    <t>GB T</t>
  </si>
  <si>
    <t>FB T</t>
  </si>
  <si>
    <t>Todd</t>
  </si>
  <si>
    <t>Ted</t>
  </si>
  <si>
    <t>Ron</t>
  </si>
  <si>
    <t>Stewart</t>
  </si>
  <si>
    <t>Ivan</t>
  </si>
  <si>
    <t>Justin</t>
  </si>
  <si>
    <t>Haynes</t>
  </si>
  <si>
    <t>Joe</t>
  </si>
  <si>
    <t>Cronulla Sharks</t>
  </si>
  <si>
    <t>Penrith Panthers</t>
  </si>
  <si>
    <t>RP</t>
  </si>
  <si>
    <t>C-Zac Knox21</t>
  </si>
  <si>
    <t>SPTodd Bray22</t>
  </si>
  <si>
    <t>CL</t>
  </si>
  <si>
    <t>Off</t>
  </si>
  <si>
    <t>Graham</t>
  </si>
  <si>
    <t>Figueroa</t>
  </si>
  <si>
    <t>Chance</t>
  </si>
  <si>
    <t>Pat</t>
  </si>
  <si>
    <t>Morris</t>
  </si>
  <si>
    <t>Beamish</t>
  </si>
  <si>
    <t>Donald</t>
  </si>
  <si>
    <t>Ray</t>
  </si>
  <si>
    <t>Eugene</t>
  </si>
  <si>
    <t>Tim</t>
  </si>
  <si>
    <t>Evans</t>
  </si>
  <si>
    <t>Frank</t>
  </si>
  <si>
    <t>Murdoch</t>
  </si>
  <si>
    <t>Wendell</t>
  </si>
  <si>
    <t>Kurt</t>
  </si>
  <si>
    <t>Ed</t>
  </si>
  <si>
    <t>Martin</t>
  </si>
  <si>
    <t>William</t>
  </si>
  <si>
    <t>Marv</t>
  </si>
  <si>
    <t>Jamie</t>
  </si>
  <si>
    <t>Billy</t>
  </si>
  <si>
    <t>Lewis</t>
  </si>
  <si>
    <t>Hunter</t>
  </si>
  <si>
    <t>Blanchard</t>
  </si>
  <si>
    <t>Keitaro</t>
  </si>
  <si>
    <t>Abe</t>
  </si>
  <si>
    <t>Noboru</t>
  </si>
  <si>
    <t>Kazutoshi</t>
  </si>
  <si>
    <t>Adachi</t>
  </si>
  <si>
    <t>Wesley</t>
  </si>
  <si>
    <t>Adams</t>
  </si>
  <si>
    <t>Shunen</t>
  </si>
  <si>
    <t>Ageda</t>
  </si>
  <si>
    <t>Luis Antonio</t>
  </si>
  <si>
    <t>Aguilera</t>
  </si>
  <si>
    <t>Ángel</t>
  </si>
  <si>
    <t>Alejo</t>
  </si>
  <si>
    <t>Troy</t>
  </si>
  <si>
    <t>Alexander</t>
  </si>
  <si>
    <t>Allen</t>
  </si>
  <si>
    <t>Jack</t>
  </si>
  <si>
    <t>Estefan</t>
  </si>
  <si>
    <t>Alvarado</t>
  </si>
  <si>
    <t>José</t>
  </si>
  <si>
    <t>Anaya</t>
  </si>
  <si>
    <t>Andrews</t>
  </si>
  <si>
    <t>Katsuhiko</t>
  </si>
  <si>
    <t>Araki</t>
  </si>
  <si>
    <t>Dana</t>
  </si>
  <si>
    <t>Baker</t>
  </si>
  <si>
    <t>Phillip</t>
  </si>
  <si>
    <t>Balgera</t>
  </si>
  <si>
    <t>Barr</t>
  </si>
  <si>
    <t>Jason</t>
  </si>
  <si>
    <t>Bartelen</t>
  </si>
  <si>
    <t>Brian</t>
  </si>
  <si>
    <t>Jonathan</t>
  </si>
  <si>
    <t>Bell</t>
  </si>
  <si>
    <t>Beltrán</t>
  </si>
  <si>
    <t>Martín</t>
  </si>
  <si>
    <t>Betancourt</t>
  </si>
  <si>
    <t>Bishop</t>
  </si>
  <si>
    <t>Box</t>
  </si>
  <si>
    <t>Dan</t>
  </si>
  <si>
    <t>Boyd</t>
  </si>
  <si>
    <t>Boyer</t>
  </si>
  <si>
    <t>Brennan</t>
  </si>
  <si>
    <t>Yun</t>
  </si>
  <si>
    <t>Brooks</t>
  </si>
  <si>
    <t>Brown</t>
  </si>
  <si>
    <t>Ryan</t>
  </si>
  <si>
    <t>Buggins</t>
  </si>
  <si>
    <t>Bullen</t>
  </si>
  <si>
    <t>Burnett</t>
  </si>
  <si>
    <t>Jayson</t>
  </si>
  <si>
    <t>Butler</t>
  </si>
  <si>
    <t>Calhoun</t>
  </si>
  <si>
    <t>Bill</t>
  </si>
  <si>
    <t>Campbell</t>
  </si>
  <si>
    <t>Carlson</t>
  </si>
  <si>
    <t>Scott</t>
  </si>
  <si>
    <t>Carpenter</t>
  </si>
  <si>
    <t>Augusto</t>
  </si>
  <si>
    <t>Carrillo</t>
  </si>
  <si>
    <t>Peter</t>
  </si>
  <si>
    <t>Casey</t>
  </si>
  <si>
    <t>Cash</t>
  </si>
  <si>
    <t>Alejandro</t>
  </si>
  <si>
    <t>Castellanos</t>
  </si>
  <si>
    <t>Castro</t>
  </si>
  <si>
    <t>Manny</t>
  </si>
  <si>
    <t>Luis</t>
  </si>
  <si>
    <t>Cervantes</t>
  </si>
  <si>
    <t>Rory</t>
  </si>
  <si>
    <t>Charron</t>
  </si>
  <si>
    <t>Martino</t>
  </si>
  <si>
    <t>Chavarriaga</t>
  </si>
  <si>
    <t>Rodrigo</t>
  </si>
  <si>
    <t>Chávez</t>
  </si>
  <si>
    <t>Yodo</t>
  </si>
  <si>
    <t>Chikafuji</t>
  </si>
  <si>
    <t>Ken</t>
  </si>
  <si>
    <t>Christian</t>
  </si>
  <si>
    <t>Wang</t>
  </si>
  <si>
    <t>Chuko</t>
  </si>
  <si>
    <t>Cory</t>
  </si>
  <si>
    <t>Clendinning</t>
  </si>
  <si>
    <t>Toby</t>
  </si>
  <si>
    <t>Cole</t>
  </si>
  <si>
    <t>Cooper</t>
  </si>
  <si>
    <t>António</t>
  </si>
  <si>
    <t>Correa</t>
  </si>
  <si>
    <t>Crum</t>
  </si>
  <si>
    <t>Alonso</t>
  </si>
  <si>
    <t>Cruz</t>
  </si>
  <si>
    <t>Mauro</t>
  </si>
  <si>
    <t>Cushley</t>
  </si>
  <si>
    <t>Luigi</t>
  </si>
  <si>
    <t>D'antonio</t>
  </si>
  <si>
    <t>Daniels</t>
  </si>
  <si>
    <t>Rob</t>
  </si>
  <si>
    <t>Davidson</t>
  </si>
  <si>
    <t>Earl</t>
  </si>
  <si>
    <t>Davis</t>
  </si>
  <si>
    <t>Eddie</t>
  </si>
  <si>
    <t>Gary</t>
  </si>
  <si>
    <t>Fernando</t>
  </si>
  <si>
    <t>De La Garza</t>
  </si>
  <si>
    <t>Mike</t>
  </si>
  <si>
    <t>Dearborn</t>
  </si>
  <si>
    <t>Jeff</t>
  </si>
  <si>
    <t>Delaney</t>
  </si>
  <si>
    <t>Delgado</t>
  </si>
  <si>
    <t>Andy</t>
  </si>
  <si>
    <t>Dempsey</t>
  </si>
  <si>
    <t>Dhu</t>
  </si>
  <si>
    <t>Díaz</t>
  </si>
  <si>
    <t>Miguel</t>
  </si>
  <si>
    <t>Zuleide</t>
  </si>
  <si>
    <t>Disqu</t>
  </si>
  <si>
    <t>Bradley</t>
  </si>
  <si>
    <t>Dodson</t>
  </si>
  <si>
    <t>Drew</t>
  </si>
  <si>
    <t>Roy</t>
  </si>
  <si>
    <t>Duke</t>
  </si>
  <si>
    <t>Bryan</t>
  </si>
  <si>
    <t>Dunn</t>
  </si>
  <si>
    <t>Eichiro</t>
  </si>
  <si>
    <t>Endo</t>
  </si>
  <si>
    <t>Héctor</t>
  </si>
  <si>
    <t>Escobedo</t>
  </si>
  <si>
    <t>Juan</t>
  </si>
  <si>
    <t>Féliz</t>
  </si>
  <si>
    <t>Claudio</t>
  </si>
  <si>
    <t>Ferreira</t>
  </si>
  <si>
    <t>Álex</t>
  </si>
  <si>
    <t>Flores</t>
  </si>
  <si>
    <t>Caleb</t>
  </si>
  <si>
    <t>Ford</t>
  </si>
  <si>
    <t>Henry</t>
  </si>
  <si>
    <t>Fox</t>
  </si>
  <si>
    <t>Franco</t>
  </si>
  <si>
    <t>Alfredo</t>
  </si>
  <si>
    <t>Freitas</t>
  </si>
  <si>
    <t>Yasunari</t>
  </si>
  <si>
    <t>Fujihara</t>
  </si>
  <si>
    <t>Katai</t>
  </si>
  <si>
    <t>Fujii</t>
  </si>
  <si>
    <t>Seishiro</t>
  </si>
  <si>
    <t>Nori</t>
  </si>
  <si>
    <t>Fujimoto</t>
  </si>
  <si>
    <t>Tadamichi</t>
  </si>
  <si>
    <t>Fujita</t>
  </si>
  <si>
    <t>Felipe</t>
  </si>
  <si>
    <t>Gamboa</t>
  </si>
  <si>
    <t>Armando</t>
  </si>
  <si>
    <t>Gandarilla</t>
  </si>
  <si>
    <t>García</t>
  </si>
  <si>
    <t>Emílio</t>
  </si>
  <si>
    <t>Garmon</t>
  </si>
  <si>
    <t>Alberto</t>
  </si>
  <si>
    <t>Garza</t>
  </si>
  <si>
    <t>Leo</t>
  </si>
  <si>
    <t>Gibbs</t>
  </si>
  <si>
    <t>Glenn</t>
  </si>
  <si>
    <t>Goddard</t>
  </si>
  <si>
    <t>Tom</t>
  </si>
  <si>
    <t>Godin</t>
  </si>
  <si>
    <t>Lee</t>
  </si>
  <si>
    <t>Godwin</t>
  </si>
  <si>
    <t>Gómez</t>
  </si>
  <si>
    <t>Sergio</t>
  </si>
  <si>
    <t>Carlos</t>
  </si>
  <si>
    <t>Gonzáles</t>
  </si>
  <si>
    <t>Mario</t>
  </si>
  <si>
    <t>Goodwin</t>
  </si>
  <si>
    <t>Toshiyuki</t>
  </si>
  <si>
    <t>Goto</t>
  </si>
  <si>
    <t>Loren</t>
  </si>
  <si>
    <t>Green</t>
  </si>
  <si>
    <t>Fred</t>
  </si>
  <si>
    <t>Greer</t>
  </si>
  <si>
    <t>Jean-Charles</t>
  </si>
  <si>
    <t>Grenier</t>
  </si>
  <si>
    <t>Nick</t>
  </si>
  <si>
    <t>Griffin</t>
  </si>
  <si>
    <t>Cisco</t>
  </si>
  <si>
    <t>Guerra</t>
  </si>
  <si>
    <t>Russell</t>
  </si>
  <si>
    <t>Guiney</t>
  </si>
  <si>
    <t>Guthrie</t>
  </si>
  <si>
    <t>Cris</t>
  </si>
  <si>
    <t>Gutiérrez</t>
  </si>
  <si>
    <t>Domingo</t>
  </si>
  <si>
    <t>Santiago</t>
  </si>
  <si>
    <t>Guzmán</t>
  </si>
  <si>
    <t>Butch</t>
  </si>
  <si>
    <t>Hamilton</t>
  </si>
  <si>
    <t>Alex</t>
  </si>
  <si>
    <t>Hankins</t>
  </si>
  <si>
    <t>Kazuhiko</t>
  </si>
  <si>
    <t>Harada</t>
  </si>
  <si>
    <t>Kei</t>
  </si>
  <si>
    <t>Hasegawa</t>
  </si>
  <si>
    <t>Robert</t>
  </si>
  <si>
    <t>Hawkins</t>
  </si>
  <si>
    <t>Raymond</t>
  </si>
  <si>
    <t>Heard</t>
  </si>
  <si>
    <t>Heath</t>
  </si>
  <si>
    <t>Dylan</t>
  </si>
  <si>
    <t>Helms</t>
  </si>
  <si>
    <t>Flynn</t>
  </si>
  <si>
    <t>Henderson</t>
  </si>
  <si>
    <t>Hernández</t>
  </si>
  <si>
    <t>Gustavo</t>
  </si>
  <si>
    <t>Shihei</t>
  </si>
  <si>
    <t>Higashi</t>
  </si>
  <si>
    <t>Hisashi</t>
  </si>
  <si>
    <t>Higuchi</t>
  </si>
  <si>
    <t>Dave</t>
  </si>
  <si>
    <t>Hill</t>
  </si>
  <si>
    <t>Jeremy</t>
  </si>
  <si>
    <t>Sukenobu</t>
  </si>
  <si>
    <t>Hirano</t>
  </si>
  <si>
    <t>Shigekazu</t>
  </si>
  <si>
    <t>Hirata</t>
  </si>
  <si>
    <t>Walter</t>
  </si>
  <si>
    <t>Holt</t>
  </si>
  <si>
    <t>Horiuchi</t>
  </si>
  <si>
    <t>Horn</t>
  </si>
  <si>
    <t>Sherman</t>
  </si>
  <si>
    <t>Horne</t>
  </si>
  <si>
    <t>Horsman</t>
  </si>
  <si>
    <t>Hosler</t>
  </si>
  <si>
    <t>Howard</t>
  </si>
  <si>
    <t>Hugh</t>
  </si>
  <si>
    <t>Howell</t>
  </si>
  <si>
    <t>Hubbard</t>
  </si>
  <si>
    <t>Huggins</t>
  </si>
  <si>
    <t>Kingo</t>
  </si>
  <si>
    <t>Ichikawa</t>
  </si>
  <si>
    <t>Tetsuzan</t>
  </si>
  <si>
    <t>Iida</t>
  </si>
  <si>
    <t>Kunihiko</t>
  </si>
  <si>
    <t>Iitsuka</t>
  </si>
  <si>
    <t>Tomoyuki</t>
  </si>
  <si>
    <t>Sumitomo</t>
  </si>
  <si>
    <t>Ine</t>
  </si>
  <si>
    <t>Toin</t>
  </si>
  <si>
    <t>Inoue</t>
  </si>
  <si>
    <t>Irvin</t>
  </si>
  <si>
    <t>Kunisada</t>
  </si>
  <si>
    <t>Ito</t>
  </si>
  <si>
    <t>Jabalera</t>
  </si>
  <si>
    <t>Jackson</t>
  </si>
  <si>
    <t>James</t>
  </si>
  <si>
    <t>Johnson</t>
  </si>
  <si>
    <t>Tristan</t>
  </si>
  <si>
    <t>Jones</t>
  </si>
  <si>
    <t>Lane</t>
  </si>
  <si>
    <t>Joyce</t>
  </si>
  <si>
    <t>Jaime</t>
  </si>
  <si>
    <t>Juárez</t>
  </si>
  <si>
    <t>Kohei</t>
  </si>
  <si>
    <t>Kato</t>
  </si>
  <si>
    <t>Shoichi</t>
  </si>
  <si>
    <t>Kawamura</t>
  </si>
  <si>
    <t>Naofumi</t>
  </si>
  <si>
    <t>Kichikawa</t>
  </si>
  <si>
    <t>Kidd</t>
  </si>
  <si>
    <t>Richie</t>
  </si>
  <si>
    <t>King</t>
  </si>
  <si>
    <t>Don</t>
  </si>
  <si>
    <t>Knox</t>
  </si>
  <si>
    <t>Kisho</t>
  </si>
  <si>
    <t>Kobayashi</t>
  </si>
  <si>
    <t>Yakamochi</t>
  </si>
  <si>
    <t>Kokura</t>
  </si>
  <si>
    <t>Senzo</t>
  </si>
  <si>
    <t>Masahiko</t>
  </si>
  <si>
    <t>Kondo</t>
  </si>
  <si>
    <t>Kensaku</t>
  </si>
  <si>
    <t>Kuhabara</t>
  </si>
  <si>
    <t>Ladd</t>
  </si>
  <si>
    <t>Carlton</t>
  </si>
  <si>
    <t>Laitinen</t>
  </si>
  <si>
    <t>Errol</t>
  </si>
  <si>
    <t>Landry</t>
  </si>
  <si>
    <t>Alain</t>
  </si>
  <si>
    <t>Lavallée</t>
  </si>
  <si>
    <t>layland</t>
  </si>
  <si>
    <t>Ramiro</t>
  </si>
  <si>
    <t>Lazaro</t>
  </si>
  <si>
    <t>Robby</t>
  </si>
  <si>
    <t>León</t>
  </si>
  <si>
    <t>Gabriel</t>
  </si>
  <si>
    <t>Lindsey</t>
  </si>
  <si>
    <t>Jimmy</t>
  </si>
  <si>
    <t>Locke</t>
  </si>
  <si>
    <t>Logan</t>
  </si>
  <si>
    <t>Mitchell</t>
  </si>
  <si>
    <t>Longchamps</t>
  </si>
  <si>
    <t>Iván</t>
  </si>
  <si>
    <t>López</t>
  </si>
  <si>
    <t>Júlio</t>
  </si>
  <si>
    <t>Nacho</t>
  </si>
  <si>
    <t>Lucas</t>
  </si>
  <si>
    <t>Lucero</t>
  </si>
  <si>
    <t>Brady</t>
  </si>
  <si>
    <t>Lugg</t>
  </si>
  <si>
    <t>Forrest</t>
  </si>
  <si>
    <t>MacPherson</t>
  </si>
  <si>
    <t>Maddox</t>
  </si>
  <si>
    <t>Madore</t>
  </si>
  <si>
    <t>Maldonado</t>
  </si>
  <si>
    <t>Haywood</t>
  </si>
  <si>
    <t>Marks</t>
  </si>
  <si>
    <t>Anthony</t>
  </si>
  <si>
    <t>Marshall</t>
  </si>
  <si>
    <t>Martínez</t>
  </si>
  <si>
    <t>Tomás</t>
  </si>
  <si>
    <t>Octávio</t>
  </si>
  <si>
    <t>Mason</t>
  </si>
  <si>
    <t>Kaoru</t>
  </si>
  <si>
    <t>Masuda</t>
  </si>
  <si>
    <t>Matsumoto</t>
  </si>
  <si>
    <t>Yasuoka</t>
  </si>
  <si>
    <t>McCauley</t>
  </si>
  <si>
    <t>Geoff</t>
  </si>
  <si>
    <t>McKee</t>
  </si>
  <si>
    <t>Eric</t>
  </si>
  <si>
    <t>McLaughlin</t>
  </si>
  <si>
    <t>McLean</t>
  </si>
  <si>
    <t>Ramón</t>
  </si>
  <si>
    <t>Medina</t>
  </si>
  <si>
    <t>Manuel</t>
  </si>
  <si>
    <t>Meneces</t>
  </si>
  <si>
    <t>Moe</t>
  </si>
  <si>
    <t>Merkel</t>
  </si>
  <si>
    <t>Miller</t>
  </si>
  <si>
    <t>Yukio</t>
  </si>
  <si>
    <t>Miyakawa</t>
  </si>
  <si>
    <t>Tadasuke</t>
  </si>
  <si>
    <t>Miyashita</t>
  </si>
  <si>
    <t>Manabu</t>
  </si>
  <si>
    <t>Mizutani</t>
  </si>
  <si>
    <t>Montáñez</t>
  </si>
  <si>
    <t>Roberto</t>
  </si>
  <si>
    <t>Morales</t>
  </si>
  <si>
    <t>Moralis</t>
  </si>
  <si>
    <t>Morrison</t>
  </si>
  <si>
    <t>Cal</t>
  </si>
  <si>
    <t>Morrissey</t>
  </si>
  <si>
    <t>Moser</t>
  </si>
  <si>
    <t>Preston</t>
  </si>
  <si>
    <t>Brendon</t>
  </si>
  <si>
    <t>Murphy</t>
  </si>
  <si>
    <t>Nájera</t>
  </si>
  <si>
    <t>Jo</t>
  </si>
  <si>
    <t>Nakamura</t>
  </si>
  <si>
    <t>Newman</t>
  </si>
  <si>
    <t>Noon</t>
  </si>
  <si>
    <t>Norman</t>
  </si>
  <si>
    <t>Iemochi</t>
  </si>
  <si>
    <t>Ohayashi</t>
  </si>
  <si>
    <t>Ieyoshi</t>
  </si>
  <si>
    <t>Tatsuzo</t>
  </si>
  <si>
    <t>Namboku</t>
  </si>
  <si>
    <t>Okamoto</t>
  </si>
  <si>
    <t>Tsugahara</t>
  </si>
  <si>
    <t>Okawa</t>
  </si>
  <si>
    <t>Ortega</t>
  </si>
  <si>
    <t>Munemitsu</t>
  </si>
  <si>
    <t>Oyama</t>
  </si>
  <si>
    <t>Paige</t>
  </si>
  <si>
    <t>Lonnie</t>
  </si>
  <si>
    <t>Paradise</t>
  </si>
  <si>
    <t>Ernesto</t>
  </si>
  <si>
    <t>Paredes</t>
  </si>
  <si>
    <t>Alex-Antoine</t>
  </si>
  <si>
    <t>Parent</t>
  </si>
  <si>
    <t>Parsons</t>
  </si>
  <si>
    <t>Patrick</t>
  </si>
  <si>
    <t>Patterson</t>
  </si>
  <si>
    <t>Glen</t>
  </si>
  <si>
    <t>Juan Luis</t>
  </si>
  <si>
    <t>Pérez</t>
  </si>
  <si>
    <t>Perkins</t>
  </si>
  <si>
    <t>Steven</t>
  </si>
  <si>
    <t>Doyle</t>
  </si>
  <si>
    <t>Phillips</t>
  </si>
  <si>
    <t>Piña</t>
  </si>
  <si>
    <t>Pittman</t>
  </si>
  <si>
    <t>Potter</t>
  </si>
  <si>
    <t>Powell</t>
  </si>
  <si>
    <t>Vernon</t>
  </si>
  <si>
    <t>Quint</t>
  </si>
  <si>
    <t>Quintana</t>
  </si>
  <si>
    <t>Francisco</t>
  </si>
  <si>
    <t>Ramírez</t>
  </si>
  <si>
    <t>Kevin</t>
  </si>
  <si>
    <t>Richard</t>
  </si>
  <si>
    <t>Randall</t>
  </si>
  <si>
    <t>Denver</t>
  </si>
  <si>
    <t>Reyes</t>
  </si>
  <si>
    <t>Alfonso</t>
  </si>
  <si>
    <t>Reyna</t>
  </si>
  <si>
    <t>Richards</t>
  </si>
  <si>
    <t>Randy</t>
  </si>
  <si>
    <t>Richardson</t>
  </si>
  <si>
    <t>Ty</t>
  </si>
  <si>
    <t>Rigsby</t>
  </si>
  <si>
    <t>Jorge</t>
  </si>
  <si>
    <t>Rincón</t>
  </si>
  <si>
    <t>Rinlón</t>
  </si>
  <si>
    <t>Robinson</t>
  </si>
  <si>
    <t>Rodríguez</t>
  </si>
  <si>
    <t>Javier</t>
  </si>
  <si>
    <t>Jesús</t>
  </si>
  <si>
    <t>Pedro</t>
  </si>
  <si>
    <t>Rod</t>
  </si>
  <si>
    <t>Rogers</t>
  </si>
  <si>
    <t>Dani</t>
  </si>
  <si>
    <t>Rosales</t>
  </si>
  <si>
    <t>Edgardo</t>
  </si>
  <si>
    <t>Rosas</t>
  </si>
  <si>
    <t>Ruíz</t>
  </si>
  <si>
    <t>Pepe</t>
  </si>
  <si>
    <t>Jerry</t>
  </si>
  <si>
    <t>Rutledge</t>
  </si>
  <si>
    <t>Tagashashi</t>
  </si>
  <si>
    <t>Sakaguchi</t>
  </si>
  <si>
    <t>Yoshiaga</t>
  </si>
  <si>
    <t>Sakei</t>
  </si>
  <si>
    <t>Salazar</t>
  </si>
  <si>
    <t>Saldaña</t>
  </si>
  <si>
    <t>César</t>
  </si>
  <si>
    <t>Salgado</t>
  </si>
  <si>
    <t>Cristián</t>
  </si>
  <si>
    <t>Sánchez</t>
  </si>
  <si>
    <t>Sandoval</t>
  </si>
  <si>
    <t>Tomiji</t>
  </si>
  <si>
    <t>Sano</t>
  </si>
  <si>
    <t>Santos</t>
  </si>
  <si>
    <t>Mototsune</t>
  </si>
  <si>
    <t>Sato</t>
  </si>
  <si>
    <t>Warren</t>
  </si>
  <si>
    <t>Saunderson</t>
  </si>
  <si>
    <t>Brandon</t>
  </si>
  <si>
    <t>Seals</t>
  </si>
  <si>
    <t>Nate</t>
  </si>
  <si>
    <t>Shaffer</t>
  </si>
  <si>
    <t>Will</t>
  </si>
  <si>
    <t>Sharp</t>
  </si>
  <si>
    <t>Kunimichi</t>
  </si>
  <si>
    <t>Shimizu</t>
  </si>
  <si>
    <t>Yasutoki</t>
  </si>
  <si>
    <t>Shini</t>
  </si>
  <si>
    <t>Tadaaki</t>
  </si>
  <si>
    <t>Shirai</t>
  </si>
  <si>
    <t>Larry</t>
  </si>
  <si>
    <t>Shively</t>
  </si>
  <si>
    <t>Sims</t>
  </si>
  <si>
    <t>Coy</t>
  </si>
  <si>
    <t>Smith</t>
  </si>
  <si>
    <t>Greg</t>
  </si>
  <si>
    <t>Sosa</t>
  </si>
  <si>
    <t>Jake</t>
  </si>
  <si>
    <t>Spencer</t>
  </si>
  <si>
    <t>Springer</t>
  </si>
  <si>
    <t>Stephens</t>
  </si>
  <si>
    <t>Andrew</t>
  </si>
  <si>
    <t>Sterling</t>
  </si>
  <si>
    <t>Landon</t>
  </si>
  <si>
    <t>Stone</t>
  </si>
  <si>
    <t>Sugimoto</t>
  </si>
  <si>
    <t>Masuhiro</t>
  </si>
  <si>
    <t>Sumita</t>
  </si>
  <si>
    <t>Koto</t>
  </si>
  <si>
    <t>Suzuki</t>
  </si>
  <si>
    <t>Ryoichi</t>
  </si>
  <si>
    <t>Yunosuke</t>
  </si>
  <si>
    <t>Bruce</t>
  </si>
  <si>
    <t>Swanson</t>
  </si>
  <si>
    <t>Hoshi</t>
  </si>
  <si>
    <t>Takahashi</t>
  </si>
  <si>
    <t>Katsunosuki</t>
  </si>
  <si>
    <t>Nobuhito</t>
  </si>
  <si>
    <t>Tsurayaki</t>
  </si>
  <si>
    <t>Takano</t>
  </si>
  <si>
    <t>Yasunobu</t>
  </si>
  <si>
    <t>Tamura</t>
  </si>
  <si>
    <t>Taylor</t>
  </si>
  <si>
    <t>Edison</t>
  </si>
  <si>
    <t>Terry</t>
  </si>
  <si>
    <t>Thornber</t>
  </si>
  <si>
    <t>Tillman</t>
  </si>
  <si>
    <t>Torres</t>
  </si>
  <si>
    <t>Trejo</t>
  </si>
  <si>
    <t>Félix</t>
  </si>
  <si>
    <t>Trujillo</t>
  </si>
  <si>
    <t>Tetsu</t>
  </si>
  <si>
    <t>Tsuchiya</t>
  </si>
  <si>
    <t>Valdéz</t>
  </si>
  <si>
    <t>Abel</t>
  </si>
  <si>
    <t>van Alpen</t>
  </si>
  <si>
    <t>Arturo</t>
  </si>
  <si>
    <t>Vega</t>
  </si>
  <si>
    <t>Velásquez</t>
  </si>
  <si>
    <t>Vickers</t>
  </si>
  <si>
    <t>Villanueva</t>
  </si>
  <si>
    <t>Villarreal</t>
  </si>
  <si>
    <t>Vogel</t>
  </si>
  <si>
    <t>Wada</t>
  </si>
  <si>
    <t>Wade</t>
  </si>
  <si>
    <t>Al</t>
  </si>
  <si>
    <t>Wallace</t>
  </si>
  <si>
    <t>Clyde</t>
  </si>
  <si>
    <t>Ward</t>
  </si>
  <si>
    <t>Jeffrey</t>
  </si>
  <si>
    <t>Ware</t>
  </si>
  <si>
    <t>Zachary</t>
  </si>
  <si>
    <t>Washington</t>
  </si>
  <si>
    <t>Waylon</t>
  </si>
  <si>
    <t>Kiyoemon</t>
  </si>
  <si>
    <t>Watanabe</t>
  </si>
  <si>
    <t>Yataro</t>
  </si>
  <si>
    <t>Watkins</t>
  </si>
  <si>
    <t>Wheeler</t>
  </si>
  <si>
    <t>Whitfield</t>
  </si>
  <si>
    <t>Widmer</t>
  </si>
  <si>
    <t>Conan</t>
  </si>
  <si>
    <t>Williams</t>
  </si>
  <si>
    <t>Rick</t>
  </si>
  <si>
    <t>Travis</t>
  </si>
  <si>
    <t>George</t>
  </si>
  <si>
    <t>Wilson</t>
  </si>
  <si>
    <t>Woods</t>
  </si>
  <si>
    <t>Craig</t>
  </si>
  <si>
    <t>Wright</t>
  </si>
  <si>
    <t>Shigemasa</t>
  </si>
  <si>
    <t>Yamada</t>
  </si>
  <si>
    <t>Kuniaki</t>
  </si>
  <si>
    <t>Yamamoto</t>
  </si>
  <si>
    <t>Hiroshi</t>
  </si>
  <si>
    <t>Yamasaki</t>
  </si>
  <si>
    <t>Matsuo</t>
  </si>
  <si>
    <t>Yamashita</t>
  </si>
  <si>
    <t>Yánez</t>
  </si>
  <si>
    <t>Young</t>
  </si>
  <si>
    <t>Zavalas</t>
  </si>
  <si>
    <t>Eugenio</t>
  </si>
  <si>
    <t>Zúñiga</t>
  </si>
  <si>
    <t>Colby</t>
  </si>
  <si>
    <t>Adkins</t>
  </si>
  <si>
    <t>Aguilar</t>
  </si>
  <si>
    <t>Albright</t>
  </si>
  <si>
    <t>Alfmana</t>
  </si>
  <si>
    <t>Alloway</t>
  </si>
  <si>
    <t>Braulio</t>
  </si>
  <si>
    <t>Alonzo</t>
  </si>
  <si>
    <t>Álvarez</t>
  </si>
  <si>
    <t>Anderson</t>
  </si>
  <si>
    <t>Arroyo</t>
  </si>
  <si>
    <t>Asano</t>
  </si>
  <si>
    <t>Asquabal</t>
  </si>
  <si>
    <t>Ávila</t>
  </si>
  <si>
    <t>Ayers</t>
  </si>
  <si>
    <t>Baginski</t>
  </si>
  <si>
    <t>Sean</t>
  </si>
  <si>
    <t>Bagshaw</t>
  </si>
  <si>
    <t>Bailey</t>
  </si>
  <si>
    <t>Dean</t>
  </si>
  <si>
    <t>Dusty</t>
  </si>
  <si>
    <t>Ball</t>
  </si>
  <si>
    <t>Bane</t>
  </si>
  <si>
    <t>Arnold</t>
  </si>
  <si>
    <t>Bannatyne</t>
  </si>
  <si>
    <t>Orlando</t>
  </si>
  <si>
    <t>Barrón</t>
  </si>
  <si>
    <t>Bart</t>
  </si>
  <si>
    <t>Timothy</t>
  </si>
  <si>
    <t>Baur</t>
  </si>
  <si>
    <t>Baxter</t>
  </si>
  <si>
    <t>Kent</t>
  </si>
  <si>
    <t>Beach</t>
  </si>
  <si>
    <t>Doug</t>
  </si>
  <si>
    <t>Bean</t>
  </si>
  <si>
    <t>Beard</t>
  </si>
  <si>
    <t>Blackwell</t>
  </si>
  <si>
    <t>Blake</t>
  </si>
  <si>
    <t>Léo-Pier</t>
  </si>
  <si>
    <t>Bourgault</t>
  </si>
  <si>
    <t>Camila</t>
  </si>
  <si>
    <t>Bovay</t>
  </si>
  <si>
    <t>Riley</t>
  </si>
  <si>
    <t>Bozarth</t>
  </si>
  <si>
    <t>Bradshaw</t>
  </si>
  <si>
    <t>Branch</t>
  </si>
  <si>
    <t>Edward</t>
  </si>
  <si>
    <t>Dominique</t>
  </si>
  <si>
    <t>Brisson</t>
  </si>
  <si>
    <t>Bobby</t>
  </si>
  <si>
    <t>Burton</t>
  </si>
  <si>
    <t>Cabrera</t>
  </si>
  <si>
    <t>Ricardo</t>
  </si>
  <si>
    <t>Bartolo</t>
  </si>
  <si>
    <t>Cannon</t>
  </si>
  <si>
    <t>Cardona</t>
  </si>
  <si>
    <t>Carr</t>
  </si>
  <si>
    <t>Elvis</t>
  </si>
  <si>
    <t>Carter</t>
  </si>
  <si>
    <t>Castillo</t>
  </si>
  <si>
    <t>Sixto</t>
  </si>
  <si>
    <t>Daryl</t>
  </si>
  <si>
    <t>Catron</t>
  </si>
  <si>
    <t>Moronobu</t>
  </si>
  <si>
    <t>Roger</t>
  </si>
  <si>
    <t>Collins</t>
  </si>
  <si>
    <t>Córdova</t>
  </si>
  <si>
    <t>Cortés</t>
  </si>
  <si>
    <t>Cox</t>
  </si>
  <si>
    <t>Tyler</t>
  </si>
  <si>
    <t>Crews</t>
  </si>
  <si>
    <t>Crichton</t>
  </si>
  <si>
    <t>Joaquín</t>
  </si>
  <si>
    <t>Cummins</t>
  </si>
  <si>
    <t>Shosuke</t>
  </si>
  <si>
    <t>Daisen</t>
  </si>
  <si>
    <t>Jon</t>
  </si>
  <si>
    <t>Dalton</t>
  </si>
  <si>
    <t>Darke</t>
  </si>
  <si>
    <t>Daugherty</t>
  </si>
  <si>
    <t>Erik</t>
  </si>
  <si>
    <t>Decker</t>
  </si>
  <si>
    <t>Deleón</t>
  </si>
  <si>
    <t>DeLoach</t>
  </si>
  <si>
    <t>Días</t>
  </si>
  <si>
    <t>Clayton</t>
  </si>
  <si>
    <t>Donovan</t>
  </si>
  <si>
    <t>Britt</t>
  </si>
  <si>
    <t>Dorsey</t>
  </si>
  <si>
    <t>Downing</t>
  </si>
  <si>
    <t>Drover</t>
  </si>
  <si>
    <t>Dudley</t>
  </si>
  <si>
    <t>Duthie</t>
  </si>
  <si>
    <t>Kunio</t>
  </si>
  <si>
    <t>Eida</t>
  </si>
  <si>
    <t>Eldredge</t>
  </si>
  <si>
    <t>Carl</t>
  </si>
  <si>
    <t>Elliott</t>
  </si>
  <si>
    <t>Colt</t>
  </si>
  <si>
    <t>Emerick</t>
  </si>
  <si>
    <t>Walt</t>
  </si>
  <si>
    <t>Emery</t>
  </si>
  <si>
    <t>Esparza</t>
  </si>
  <si>
    <t>Ferguson</t>
  </si>
  <si>
    <t>Ferris</t>
  </si>
  <si>
    <t>Cristóbal</t>
  </si>
  <si>
    <t>Julián</t>
  </si>
  <si>
    <t>Flowers</t>
  </si>
  <si>
    <t>Franklin</t>
  </si>
  <si>
    <t>Ronnie</t>
  </si>
  <si>
    <t>Masahiro</t>
  </si>
  <si>
    <t>Naosuke</t>
  </si>
  <si>
    <t>Michizane</t>
  </si>
  <si>
    <t>Yaichiro</t>
  </si>
  <si>
    <t>Hirohisa</t>
  </si>
  <si>
    <t>Fukuda</t>
  </si>
  <si>
    <t>Furukawa</t>
  </si>
  <si>
    <t>Galván</t>
  </si>
  <si>
    <t>Garrett</t>
  </si>
  <si>
    <t>Yorikane</t>
  </si>
  <si>
    <t>Gato</t>
  </si>
  <si>
    <t>Cliff</t>
  </si>
  <si>
    <t>Geldof</t>
  </si>
  <si>
    <t>Clement</t>
  </si>
  <si>
    <t>Godfrey</t>
  </si>
  <si>
    <t>Gerardo</t>
  </si>
  <si>
    <t>Gilberto</t>
  </si>
  <si>
    <t>González</t>
  </si>
  <si>
    <t>Oliver</t>
  </si>
  <si>
    <t>Goodman</t>
  </si>
  <si>
    <t>Norogumi</t>
  </si>
  <si>
    <t>Takuma</t>
  </si>
  <si>
    <t>Gil</t>
  </si>
  <si>
    <t>Graves</t>
  </si>
  <si>
    <t>Yasuhiro</t>
  </si>
  <si>
    <t>Hagiwara</t>
  </si>
  <si>
    <t>Shun</t>
  </si>
  <si>
    <t>Hakui</t>
  </si>
  <si>
    <t>Hansen</t>
  </si>
  <si>
    <t>Hanson</t>
  </si>
  <si>
    <t>Shusaku</t>
  </si>
  <si>
    <t>Hara</t>
  </si>
  <si>
    <t>Mitsuo</t>
  </si>
  <si>
    <t>Harris</t>
  </si>
  <si>
    <t>Evan</t>
  </si>
  <si>
    <t>Lance</t>
  </si>
  <si>
    <t>Hashimoto</t>
  </si>
  <si>
    <t>Akira</t>
  </si>
  <si>
    <t>Hayagawa</t>
  </si>
  <si>
    <t>Kiyonobu</t>
  </si>
  <si>
    <t>Yoshitaka</t>
  </si>
  <si>
    <t>Hyotaru</t>
  </si>
  <si>
    <t>Hayashi</t>
  </si>
  <si>
    <t>Mutsuhito</t>
  </si>
  <si>
    <t>Tsutomu</t>
  </si>
  <si>
    <t>Haydon</t>
  </si>
  <si>
    <t>Hoyt</t>
  </si>
  <si>
    <t>Hensley</t>
  </si>
  <si>
    <t>Leonardo</t>
  </si>
  <si>
    <t>Ángelo</t>
  </si>
  <si>
    <t>Herrera</t>
  </si>
  <si>
    <t>Hewett</t>
  </si>
  <si>
    <t>Hicks</t>
  </si>
  <si>
    <t>Mal</t>
  </si>
  <si>
    <t>Hinkle</t>
  </si>
  <si>
    <t>Lyle</t>
  </si>
  <si>
    <t>Hobbs</t>
  </si>
  <si>
    <t>Frederick</t>
  </si>
  <si>
    <t>Hoffman</t>
  </si>
  <si>
    <t>Holdom</t>
  </si>
  <si>
    <t>Hisanobu</t>
  </si>
  <si>
    <t>Honda</t>
  </si>
  <si>
    <t>Harvey</t>
  </si>
  <si>
    <t>Hood</t>
  </si>
  <si>
    <t>Takeo</t>
  </si>
  <si>
    <t>Hoshino</t>
  </si>
  <si>
    <t>Elroy</t>
  </si>
  <si>
    <t>Art</t>
  </si>
  <si>
    <t>Hudson</t>
  </si>
  <si>
    <t>Humphreys</t>
  </si>
  <si>
    <t>Hunt</t>
  </si>
  <si>
    <t>Ibáñez</t>
  </si>
  <si>
    <t>Ibarra</t>
  </si>
  <si>
    <t>Imai</t>
  </si>
  <si>
    <t>Ingram</t>
  </si>
  <si>
    <t>Ishihara</t>
  </si>
  <si>
    <t>Momoru</t>
  </si>
  <si>
    <t>Ishikawa</t>
  </si>
  <si>
    <t>Ichizo</t>
  </si>
  <si>
    <t>Joji</t>
  </si>
  <si>
    <t>Floyd</t>
  </si>
  <si>
    <t>Terrence</t>
  </si>
  <si>
    <t>Jarvis</t>
  </si>
  <si>
    <t>Jefferson</t>
  </si>
  <si>
    <t>R.J.</t>
  </si>
  <si>
    <t>Johnston</t>
  </si>
  <si>
    <t>Ronald</t>
  </si>
  <si>
    <t>Alec</t>
  </si>
  <si>
    <t>Jordan</t>
  </si>
  <si>
    <t>Desmond</t>
  </si>
  <si>
    <t>Jarred</t>
  </si>
  <si>
    <t>Joseph</t>
  </si>
  <si>
    <t>Justavo</t>
  </si>
  <si>
    <t>Toshimichi</t>
  </si>
  <si>
    <t>Kamida</t>
  </si>
  <si>
    <t>Josuke</t>
  </si>
  <si>
    <t>Kanno</t>
  </si>
  <si>
    <t>Masayoshi</t>
  </si>
  <si>
    <t>Nakamaro</t>
  </si>
  <si>
    <t>Tomomi</t>
  </si>
  <si>
    <t>Seitaro</t>
  </si>
  <si>
    <t>Kawakami</t>
  </si>
  <si>
    <t>Sadakuno</t>
  </si>
  <si>
    <t>Kawasaki</t>
  </si>
  <si>
    <t>Keddy</t>
  </si>
  <si>
    <t>Kerr</t>
  </si>
  <si>
    <t>Akio</t>
  </si>
  <si>
    <t>Kichida</t>
  </si>
  <si>
    <t>Mushanokoji</t>
  </si>
  <si>
    <t>Kyung-wan</t>
  </si>
  <si>
    <t>Kim</t>
  </si>
  <si>
    <t>Masamichi</t>
  </si>
  <si>
    <t>Kimura</t>
  </si>
  <si>
    <t>Matsuyo</t>
  </si>
  <si>
    <t>Takeji</t>
  </si>
  <si>
    <t>Hideo</t>
  </si>
  <si>
    <t>Kitamura</t>
  </si>
  <si>
    <t>Tsuyoshi</t>
  </si>
  <si>
    <t>Kiyomizu</t>
  </si>
  <si>
    <t>Klein</t>
  </si>
  <si>
    <t>Kazuyuki</t>
  </si>
  <si>
    <t>Yushiro</t>
  </si>
  <si>
    <t>Kojima</t>
  </si>
  <si>
    <t>Tsuneyo</t>
  </si>
  <si>
    <t>Kokawa</t>
  </si>
  <si>
    <t>Kenjiro</t>
  </si>
  <si>
    <t>Konishi</t>
  </si>
  <si>
    <t>Kono</t>
  </si>
  <si>
    <t>Kumanosuke</t>
  </si>
  <si>
    <t>Kouda</t>
  </si>
  <si>
    <t>Kumagai</t>
  </si>
  <si>
    <t>Shichirobei</t>
  </si>
  <si>
    <t>Orinosuke</t>
  </si>
  <si>
    <t>Kurota</t>
  </si>
  <si>
    <t>Lacy</t>
  </si>
  <si>
    <t>Tracy</t>
  </si>
  <si>
    <t>Ladner</t>
  </si>
  <si>
    <t>Lando</t>
  </si>
  <si>
    <t>Lagerveld</t>
  </si>
  <si>
    <t>Lancaster</t>
  </si>
  <si>
    <t>Land</t>
  </si>
  <si>
    <t>Landreth</t>
  </si>
  <si>
    <t>Langworthy</t>
  </si>
  <si>
    <t>Laviolette</t>
  </si>
  <si>
    <t>LeBlanc</t>
  </si>
  <si>
    <t>P.J.</t>
  </si>
  <si>
    <t>Lehman</t>
  </si>
  <si>
    <t>Aaron</t>
  </si>
  <si>
    <t>Long</t>
  </si>
  <si>
    <t>Enrique</t>
  </si>
  <si>
    <t>Lorenzo</t>
  </si>
  <si>
    <t>Lowder</t>
  </si>
  <si>
    <t>MacDaid</t>
  </si>
  <si>
    <t>MacIntyre</t>
  </si>
  <si>
    <t>Madraso</t>
  </si>
  <si>
    <t>Manton</t>
  </si>
  <si>
    <t>Márquez</t>
  </si>
  <si>
    <t>Rafael</t>
  </si>
  <si>
    <t>Martiel</t>
  </si>
  <si>
    <t>Clarence</t>
  </si>
  <si>
    <t>Massey</t>
  </si>
  <si>
    <t>Mathews</t>
  </si>
  <si>
    <t>Masaki</t>
  </si>
  <si>
    <t>Matsunaga</t>
  </si>
  <si>
    <t>Satoru</t>
  </si>
  <si>
    <t>Ric</t>
  </si>
  <si>
    <t>Mayer</t>
  </si>
  <si>
    <t>Garry</t>
  </si>
  <si>
    <t>McCarthy</t>
  </si>
  <si>
    <t>Zach</t>
  </si>
  <si>
    <t>McDermott</t>
  </si>
  <si>
    <t>McGrath</t>
  </si>
  <si>
    <t>McJannett</t>
  </si>
  <si>
    <t>McKinley</t>
  </si>
  <si>
    <t>Gerald</t>
  </si>
  <si>
    <t>McNeal</t>
  </si>
  <si>
    <t>Medrano</t>
  </si>
  <si>
    <t>Kelvin</t>
  </si>
  <si>
    <t>Melton</t>
  </si>
  <si>
    <t>Mendoza</t>
  </si>
  <si>
    <t>Simone</t>
  </si>
  <si>
    <t>Mensaraz</t>
  </si>
  <si>
    <t>Miners</t>
  </si>
  <si>
    <t>Kyoichi</t>
  </si>
  <si>
    <t>Minobe</t>
  </si>
  <si>
    <t>Tadasu</t>
  </si>
  <si>
    <t>Miura</t>
  </si>
  <si>
    <t>Jou</t>
  </si>
  <si>
    <t>Miyamoto</t>
  </si>
  <si>
    <t>Shumei</t>
  </si>
  <si>
    <t>Miyazaki</t>
  </si>
  <si>
    <t>Monroe</t>
  </si>
  <si>
    <t>Montoya</t>
  </si>
  <si>
    <t>Moore</t>
  </si>
  <si>
    <t>Morán</t>
  </si>
  <si>
    <t>Nobuyoki</t>
  </si>
  <si>
    <t>Morimoto</t>
  </si>
  <si>
    <t>Masamune</t>
  </si>
  <si>
    <t>Motsuzuki</t>
  </si>
  <si>
    <t>Muñóz</t>
  </si>
  <si>
    <t>Tsukasa</t>
  </si>
  <si>
    <t>Murakami</t>
  </si>
  <si>
    <t>Yosai</t>
  </si>
  <si>
    <t>Murata</t>
  </si>
  <si>
    <t>Kanzaburo</t>
  </si>
  <si>
    <t>Murayama</t>
  </si>
  <si>
    <t>Murray</t>
  </si>
  <si>
    <t>Tatsukichi</t>
  </si>
  <si>
    <t>Nagata</t>
  </si>
  <si>
    <t>Mabuchi</t>
  </si>
  <si>
    <t>Naito</t>
  </si>
  <si>
    <t>Sadahige</t>
  </si>
  <si>
    <t>Nakagawa</t>
  </si>
  <si>
    <t>Hisamitsu</t>
  </si>
  <si>
    <t>Masu</t>
  </si>
  <si>
    <t>Shigetaka</t>
  </si>
  <si>
    <t>Nakanishi</t>
  </si>
  <si>
    <t>Yeijiro</t>
  </si>
  <si>
    <t>Nakao</t>
  </si>
  <si>
    <t>Nelligan</t>
  </si>
  <si>
    <t>Masakazu</t>
  </si>
  <si>
    <t>Nishimura</t>
  </si>
  <si>
    <t>Mito</t>
  </si>
  <si>
    <t>Nomura</t>
  </si>
  <si>
    <t>Millard</t>
  </si>
  <si>
    <t>Norris</t>
  </si>
  <si>
    <t>O'Dell</t>
  </si>
  <si>
    <t>O'Farrell</t>
  </si>
  <si>
    <t>Kyle</t>
  </si>
  <si>
    <t>O'Halahan</t>
  </si>
  <si>
    <t>Ocasio</t>
  </si>
  <si>
    <t>Yasushi</t>
  </si>
  <si>
    <t>Oda</t>
  </si>
  <si>
    <t>Isao</t>
  </si>
  <si>
    <t>Ogawa</t>
  </si>
  <si>
    <t>Hidehira</t>
  </si>
  <si>
    <t>Isei</t>
  </si>
  <si>
    <t>Ojima</t>
  </si>
  <si>
    <t>Kanko</t>
  </si>
  <si>
    <t>Okabe</t>
  </si>
  <si>
    <t>Oleson</t>
  </si>
  <si>
    <t>Kagehisa</t>
  </si>
  <si>
    <t>Onishi</t>
  </si>
  <si>
    <t>Toichi</t>
  </si>
  <si>
    <t>Ono</t>
  </si>
  <si>
    <t>Ota</t>
  </si>
  <si>
    <t>Tsuginori</t>
  </si>
  <si>
    <t>Otsuka</t>
  </si>
  <si>
    <t>Yoshi</t>
  </si>
  <si>
    <t>Pace</t>
  </si>
  <si>
    <t>Padilla</t>
  </si>
  <si>
    <t>Paradis</t>
  </si>
  <si>
    <t>Parker</t>
  </si>
  <si>
    <t>Vincente</t>
  </si>
  <si>
    <t>Parra</t>
  </si>
  <si>
    <t>Charles</t>
  </si>
  <si>
    <t>Peck</t>
  </si>
  <si>
    <t>Obke</t>
  </si>
  <si>
    <t>Pellenaars</t>
  </si>
  <si>
    <t>Peña</t>
  </si>
  <si>
    <t>Perales</t>
  </si>
  <si>
    <t>Pablo</t>
  </si>
  <si>
    <t>Lanny</t>
  </si>
  <si>
    <t>Peterson</t>
  </si>
  <si>
    <t>Pineda</t>
  </si>
  <si>
    <t>Piniella</t>
  </si>
  <si>
    <t>Prince</t>
  </si>
  <si>
    <t>Ferri</t>
  </si>
  <si>
    <t>Pronk</t>
  </si>
  <si>
    <t>Markus</t>
  </si>
  <si>
    <t>Hu</t>
  </si>
  <si>
    <t>Rang</t>
  </si>
  <si>
    <t>Reese</t>
  </si>
  <si>
    <t>Sumiteru</t>
  </si>
  <si>
    <t>Rin</t>
  </si>
  <si>
    <t>Thatcher</t>
  </si>
  <si>
    <t>Ritchie</t>
  </si>
  <si>
    <t>Rivera</t>
  </si>
  <si>
    <t>Rivers</t>
  </si>
  <si>
    <t>Robles</t>
  </si>
  <si>
    <t>Rocha</t>
  </si>
  <si>
    <t>Allan</t>
  </si>
  <si>
    <t>Rodgers</t>
  </si>
  <si>
    <t>Eduardo</t>
  </si>
  <si>
    <t>Román</t>
  </si>
  <si>
    <t>Denny</t>
  </si>
  <si>
    <t>Romero Jr.</t>
  </si>
  <si>
    <t>Rosa</t>
  </si>
  <si>
    <t>Rosado</t>
  </si>
  <si>
    <t>Rouse</t>
  </si>
  <si>
    <t>Rowarth</t>
  </si>
  <si>
    <t>Hikaru</t>
  </si>
  <si>
    <t>Sakai</t>
  </si>
  <si>
    <t>Salas</t>
  </si>
  <si>
    <t>Rich</t>
  </si>
  <si>
    <t>Sanders</t>
  </si>
  <si>
    <t>Sanford</t>
  </si>
  <si>
    <t>Arinori</t>
  </si>
  <si>
    <t>Sanu</t>
  </si>
  <si>
    <t>Kawanari</t>
  </si>
  <si>
    <t>Saunders</t>
  </si>
  <si>
    <t>Savage</t>
  </si>
  <si>
    <t>Arnie</t>
  </si>
  <si>
    <t>Schmidt</t>
  </si>
  <si>
    <t>Segura</t>
  </si>
  <si>
    <t>Sewell</t>
  </si>
  <si>
    <t>Shibata</t>
  </si>
  <si>
    <t>Shields</t>
  </si>
  <si>
    <t>Shiraishi</t>
  </si>
  <si>
    <t>Silva</t>
  </si>
  <si>
    <t>Simmons</t>
  </si>
  <si>
    <t>Marty</t>
  </si>
  <si>
    <t>Snijders</t>
  </si>
  <si>
    <t>Solís</t>
  </si>
  <si>
    <t>Hidemichi</t>
  </si>
  <si>
    <t>Sonokawa</t>
  </si>
  <si>
    <t>Soto</t>
  </si>
  <si>
    <t>Sousa</t>
  </si>
  <si>
    <t>Isaac</t>
  </si>
  <si>
    <t>Sperring</t>
  </si>
  <si>
    <t>Douggie</t>
  </si>
  <si>
    <t>Stamp</t>
  </si>
  <si>
    <t>Stanley</t>
  </si>
  <si>
    <t>Stinson</t>
  </si>
  <si>
    <t>Stokes</t>
  </si>
  <si>
    <t>Sojuro</t>
  </si>
  <si>
    <t>Sugano</t>
  </si>
  <si>
    <t>Shunsho</t>
  </si>
  <si>
    <t>Sugiura</t>
  </si>
  <si>
    <t>Toshikazu</t>
  </si>
  <si>
    <t>Sugiyama</t>
  </si>
  <si>
    <t>Mitsuoki</t>
  </si>
  <si>
    <t>Sutherland</t>
  </si>
  <si>
    <t>Sútrez</t>
  </si>
  <si>
    <t>Naomi</t>
  </si>
  <si>
    <t>Iemitsu</t>
  </si>
  <si>
    <t>Rikiya</t>
  </si>
  <si>
    <t>Shino</t>
  </si>
  <si>
    <t>Takeda</t>
  </si>
  <si>
    <t>Hiro</t>
  </si>
  <si>
    <t>Takeuchi</t>
  </si>
  <si>
    <t>Sadatake</t>
  </si>
  <si>
    <t>Isamu</t>
  </si>
  <si>
    <t>Tanaka</t>
  </si>
  <si>
    <t>Kazuyoshi</t>
  </si>
  <si>
    <t>Nobukazu</t>
  </si>
  <si>
    <t>Tapia</t>
  </si>
  <si>
    <t>Archie</t>
  </si>
  <si>
    <t>Tassell</t>
  </si>
  <si>
    <t>Tatum</t>
  </si>
  <si>
    <t>Taunton</t>
  </si>
  <si>
    <t>Taváres</t>
  </si>
  <si>
    <t>Noriyori</t>
  </si>
  <si>
    <t>Tenno</t>
  </si>
  <si>
    <t>Thomas</t>
  </si>
  <si>
    <t>Danny</t>
  </si>
  <si>
    <t>Thompson</t>
  </si>
  <si>
    <t>Jacob</t>
  </si>
  <si>
    <t>Robin</t>
  </si>
  <si>
    <t>Josh</t>
  </si>
  <si>
    <t>Thornton</t>
  </si>
  <si>
    <t>Junji</t>
  </si>
  <si>
    <t>Toiguchi</t>
  </si>
  <si>
    <t>Tovar</t>
  </si>
  <si>
    <t>Soichiro</t>
  </si>
  <si>
    <t>Suezo</t>
  </si>
  <si>
    <t>Tsuji</t>
  </si>
  <si>
    <t>Uchida</t>
  </si>
  <si>
    <t>Morihiro</t>
  </si>
  <si>
    <t>Kiminobu</t>
  </si>
  <si>
    <t>Uchiyama</t>
  </si>
  <si>
    <t>Ueno</t>
  </si>
  <si>
    <t>Vargas</t>
  </si>
  <si>
    <t>Vaughan</t>
  </si>
  <si>
    <t>Vázquez</t>
  </si>
  <si>
    <t>Miguel Angel</t>
  </si>
  <si>
    <t>Voigt</t>
  </si>
  <si>
    <t>Berend</t>
  </si>
  <si>
    <t>Volkers</t>
  </si>
  <si>
    <t>Iwane</t>
  </si>
  <si>
    <t>Kieran</t>
  </si>
  <si>
    <t>Walsh</t>
  </si>
  <si>
    <t>Okakura</t>
  </si>
  <si>
    <t>Ryosei</t>
  </si>
  <si>
    <t>Taikan</t>
  </si>
  <si>
    <t>Waters</t>
  </si>
  <si>
    <t>Watson</t>
  </si>
  <si>
    <t>Wells</t>
  </si>
  <si>
    <t>White</t>
  </si>
  <si>
    <t>Derek</t>
  </si>
  <si>
    <t>Wilcox</t>
  </si>
  <si>
    <t>Willis</t>
  </si>
  <si>
    <t>Ashley</t>
  </si>
  <si>
    <t>Wiltshire</t>
  </si>
  <si>
    <t>Wolf</t>
  </si>
  <si>
    <t>Wolfe</t>
  </si>
  <si>
    <t>Woodward</t>
  </si>
  <si>
    <t>Worley</t>
  </si>
  <si>
    <t>Masafumi</t>
  </si>
  <si>
    <t>Yo</t>
  </si>
  <si>
    <t>Sawao</t>
  </si>
  <si>
    <t>Ogai</t>
  </si>
  <si>
    <t>Luz</t>
  </si>
  <si>
    <t>Zamora</t>
  </si>
  <si>
    <t>Zimmerman</t>
  </si>
  <si>
    <t>Michael Carlson</t>
  </si>
  <si>
    <t>5 stars</t>
  </si>
  <si>
    <t>Haywood Marks</t>
  </si>
  <si>
    <t>Luis Cervantes</t>
  </si>
  <si>
    <t>Peter Casey</t>
  </si>
  <si>
    <t>Moe Merkel</t>
  </si>
  <si>
    <t>Bill Jones</t>
  </si>
  <si>
    <t>Donald Allen</t>
  </si>
  <si>
    <t>Manny Castro</t>
  </si>
  <si>
    <t>Mauro Rodríguez</t>
  </si>
  <si>
    <t>Rob Davidson</t>
  </si>
  <si>
    <t>Errol Landry</t>
  </si>
  <si>
    <t>José Díaz</t>
  </si>
  <si>
    <t>Dani Rosales</t>
  </si>
  <si>
    <t>Bob Blanchard</t>
  </si>
  <si>
    <t>Kohei Kato</t>
  </si>
  <si>
    <t>Wesley Adams</t>
  </si>
  <si>
    <t>Domingo Gutiérrez</t>
  </si>
  <si>
    <t>Armando Gandarilla</t>
  </si>
  <si>
    <t>Ray Huggins</t>
  </si>
  <si>
    <t>Yasunari Fujihara</t>
  </si>
  <si>
    <t>Rick Williams</t>
  </si>
  <si>
    <t>Dana Baker</t>
  </si>
  <si>
    <t>Munemitsu Oyama</t>
  </si>
  <si>
    <t>Manabu Mizutani</t>
  </si>
  <si>
    <t>Jerry Rutledge</t>
  </si>
  <si>
    <t>Claudio Ferreira</t>
  </si>
  <si>
    <t>Ramiro Yánez</t>
  </si>
  <si>
    <t>Michael Burnett</t>
  </si>
  <si>
    <t>Patrick Woods</t>
  </si>
  <si>
    <t>Will Widmer</t>
  </si>
  <si>
    <t>Edison Terry</t>
  </si>
  <si>
    <t>Scott Lucas</t>
  </si>
  <si>
    <t>Conan Williams</t>
  </si>
  <si>
    <t>Yakamochi Kobayashi</t>
  </si>
  <si>
    <t>Jaime Villanueva</t>
  </si>
  <si>
    <t>Denver Ray</t>
  </si>
  <si>
    <t>Tomás Martínez</t>
  </si>
  <si>
    <t>George Wilson</t>
  </si>
  <si>
    <t>Michael Brown</t>
  </si>
  <si>
    <t>Bob Wade</t>
  </si>
  <si>
    <t>Jeremy Walter</t>
  </si>
  <si>
    <t>Héctor Escobedo</t>
  </si>
  <si>
    <t>Mike Patrick</t>
  </si>
  <si>
    <t>Howard Joyce</t>
  </si>
  <si>
    <t>Kevin Ramírez</t>
  </si>
  <si>
    <t>Clyde Walter</t>
  </si>
  <si>
    <t>António Correa</t>
  </si>
  <si>
    <t>Rod Rogers</t>
  </si>
  <si>
    <t>Anthony Marshall</t>
  </si>
  <si>
    <t>José Delgado</t>
  </si>
  <si>
    <t>Brady Lugg</t>
  </si>
  <si>
    <t>Scott Carpenter</t>
  </si>
  <si>
    <t>José Quintana</t>
  </si>
  <si>
    <t>Jim Barr</t>
  </si>
  <si>
    <t>Jonathan Norman</t>
  </si>
  <si>
    <t>Miguel Rinlón</t>
  </si>
  <si>
    <t>Ed Brown</t>
  </si>
  <si>
    <t>Ty Rigsby</t>
  </si>
  <si>
    <t>Paul Daniels</t>
  </si>
  <si>
    <t>Tom Parsons</t>
  </si>
  <si>
    <t>Andy Dempsey</t>
  </si>
  <si>
    <t>Andrew Sterling</t>
  </si>
  <si>
    <t>Dan Logan</t>
  </si>
  <si>
    <t>Mototsune Sato</t>
  </si>
  <si>
    <t>Namboku Okamoto</t>
  </si>
  <si>
    <t>Ed Wade</t>
  </si>
  <si>
    <t>Abel van Alpen</t>
  </si>
  <si>
    <t>Ángel Alejo</t>
  </si>
  <si>
    <t>Héctor Rodríguez</t>
  </si>
  <si>
    <t>Will Vogel</t>
  </si>
  <si>
    <t>Luis Hernández</t>
  </si>
  <si>
    <t>Fernando De La Garza</t>
  </si>
  <si>
    <t>Steve Boyer</t>
  </si>
  <si>
    <t>Paul Paige</t>
  </si>
  <si>
    <t>Ramón Medina</t>
  </si>
  <si>
    <t>Jason Box</t>
  </si>
  <si>
    <t>Jack Allen</t>
  </si>
  <si>
    <t>Greg Smith</t>
  </si>
  <si>
    <t>José Ruíz</t>
  </si>
  <si>
    <t>Robert Sims</t>
  </si>
  <si>
    <t>Roberto Morales</t>
  </si>
  <si>
    <t>Nick Heath</t>
  </si>
  <si>
    <t>Eugenio Zúñiga</t>
  </si>
  <si>
    <t>Bradley Dodson</t>
  </si>
  <si>
    <t>Jason Williams</t>
  </si>
  <si>
    <t>Noboru Abe</t>
  </si>
  <si>
    <t>Hisashi Higuchi</t>
  </si>
  <si>
    <t>Jesús Rodríguez</t>
  </si>
  <si>
    <t>Sergio Gómez</t>
  </si>
  <si>
    <t>Ryoichi Suzuki</t>
  </si>
  <si>
    <t>Tsugahara Okawa</t>
  </si>
  <si>
    <t>Pedro Rodríguez</t>
  </si>
  <si>
    <t>Shoichi Kawamura</t>
  </si>
  <si>
    <t>Francisco Ramírez</t>
  </si>
  <si>
    <t>Hugh Howell</t>
  </si>
  <si>
    <t>Earl Davis</t>
  </si>
  <si>
    <t>Alex-Antoine Parent</t>
  </si>
  <si>
    <t>Armando Ruíz</t>
  </si>
  <si>
    <t>Brendon Murphy</t>
  </si>
  <si>
    <t>Jimmy Stephens</t>
  </si>
  <si>
    <t>Mike Scott</t>
  </si>
  <si>
    <t>Sergio Sosa</t>
  </si>
  <si>
    <t>Bryan Richardson</t>
  </si>
  <si>
    <t>Jim McLean</t>
  </si>
  <si>
    <t>António Figueroa</t>
  </si>
  <si>
    <t>Henry Fox</t>
  </si>
  <si>
    <t>Ed Graham</t>
  </si>
  <si>
    <t>Oscar Bishop</t>
  </si>
  <si>
    <t>Jimmy Locke</t>
  </si>
  <si>
    <t>Estefan Alvarado</t>
  </si>
  <si>
    <t>Nori Fujimoto</t>
  </si>
  <si>
    <t>Walter Holt</t>
  </si>
  <si>
    <t>Katsuhiko Araki</t>
  </si>
  <si>
    <t>Todd Rogers</t>
  </si>
  <si>
    <t>José Castro</t>
  </si>
  <si>
    <t>Tadaaki Shirai</t>
  </si>
  <si>
    <t>Jaime Juárez</t>
  </si>
  <si>
    <t>Dan Brennan</t>
  </si>
  <si>
    <t>Javier Rodríguez</t>
  </si>
  <si>
    <t>Tetsuzan Iida</t>
  </si>
  <si>
    <t>Stephen James</t>
  </si>
  <si>
    <t>José Franco</t>
  </si>
  <si>
    <t>Dan Boyd</t>
  </si>
  <si>
    <t>Miguel Pérez</t>
  </si>
  <si>
    <t>Tony Ladd</t>
  </si>
  <si>
    <t>Bob Kidd</t>
  </si>
  <si>
    <t>Jeremy Lindsey</t>
  </si>
  <si>
    <t>Júlio Velásquez</t>
  </si>
  <si>
    <t>Cisco Guerra</t>
  </si>
  <si>
    <t>Will Smith</t>
  </si>
  <si>
    <t>Jason Davis</t>
  </si>
  <si>
    <t>Augusto Carrillo</t>
  </si>
  <si>
    <t>Tomás Moralis</t>
  </si>
  <si>
    <t>José Villarreal</t>
  </si>
  <si>
    <t>Eddie Davis</t>
  </si>
  <si>
    <t>Roy Powell</t>
  </si>
  <si>
    <t>Tadamichi Fujita</t>
  </si>
  <si>
    <t>Jerry Taylor</t>
  </si>
  <si>
    <t>Craig Wright</t>
  </si>
  <si>
    <t>Coy Smith</t>
  </si>
  <si>
    <t>Steve Glenn</t>
  </si>
  <si>
    <t>Seishiro Kokura</t>
  </si>
  <si>
    <t>Larry Springer</t>
  </si>
  <si>
    <t>Fred Greer</t>
  </si>
  <si>
    <t>Yasunobu Tamura</t>
  </si>
  <si>
    <t>Joe Howard</t>
  </si>
  <si>
    <t>Tetsu Tsuchiya</t>
  </si>
  <si>
    <t>Wang Chuko</t>
  </si>
  <si>
    <t>Hoshi Takahashi</t>
  </si>
  <si>
    <t>Troy Washington</t>
  </si>
  <si>
    <t>Forrest MacPherson</t>
  </si>
  <si>
    <t>Katsuhiko Horiuchi</t>
  </si>
  <si>
    <t>Iemochi Ohayashi</t>
  </si>
  <si>
    <t>Gabriel Ruíz</t>
  </si>
  <si>
    <t>Donald Maddox</t>
  </si>
  <si>
    <t>José Beltrán</t>
  </si>
  <si>
    <t>Mark Thornber</t>
  </si>
  <si>
    <t>Alfredo Nájera</t>
  </si>
  <si>
    <t>Ramiro Lucero</t>
  </si>
  <si>
    <t>Matsuo Yamashita</t>
  </si>
  <si>
    <t>Yodo Wada</t>
  </si>
  <si>
    <t>Jeff Young</t>
  </si>
  <si>
    <t>Ernesto Paredes</t>
  </si>
  <si>
    <t>Cal Morrissey</t>
  </si>
  <si>
    <t>Bob Pittman</t>
  </si>
  <si>
    <t>Tadasuke Miyashita</t>
  </si>
  <si>
    <t>Kunimichi Shimizu</t>
  </si>
  <si>
    <t>Glen Patterson</t>
  </si>
  <si>
    <t>Ramón Rodríguez</t>
  </si>
  <si>
    <t>Eric McLaughlin</t>
  </si>
  <si>
    <t>Félix Trujillo</t>
  </si>
  <si>
    <t>Roy Duke</t>
  </si>
  <si>
    <t>Luigi D'antonio</t>
  </si>
  <si>
    <t>Waylon Wheeler</t>
  </si>
  <si>
    <t>César Salgado</t>
  </si>
  <si>
    <t>Cristián Sánchez</t>
  </si>
  <si>
    <t>Pepe Ruíz</t>
  </si>
  <si>
    <t>Alain Lavallée</t>
  </si>
  <si>
    <t>Sam Jones</t>
  </si>
  <si>
    <t>Jonathan Davis</t>
  </si>
  <si>
    <t>Nobuhito Takahashi</t>
  </si>
  <si>
    <t>Jorge Rincón</t>
  </si>
  <si>
    <t>Nate Shaffer</t>
  </si>
  <si>
    <t>Justin Goddard</t>
  </si>
  <si>
    <t>Bill Patterson</t>
  </si>
  <si>
    <t>Manny Zavalas</t>
  </si>
  <si>
    <t>Hiroshi Yamasaki</t>
  </si>
  <si>
    <t>Carlos Torres</t>
  </si>
  <si>
    <t>Chris Jackson</t>
  </si>
  <si>
    <t>Matt Crum</t>
  </si>
  <si>
    <t>Kaoru Masuda</t>
  </si>
  <si>
    <t>Gabriel León</t>
  </si>
  <si>
    <t>Masuhiro Sumita</t>
  </si>
  <si>
    <t>Yun Brooks</t>
  </si>
  <si>
    <t>Ed Richards</t>
  </si>
  <si>
    <t>Will Sharp</t>
  </si>
  <si>
    <t>Jeff Delaney</t>
  </si>
  <si>
    <t>Miguel Díaz</t>
  </si>
  <si>
    <t>Bradley layland</t>
  </si>
  <si>
    <t>Oscar Goodwin</t>
  </si>
  <si>
    <t>Bryan Dunn</t>
  </si>
  <si>
    <t>Shigekazu Hirata</t>
  </si>
  <si>
    <t>Carlos Gonzáles</t>
  </si>
  <si>
    <t>Manny Ramírez</t>
  </si>
  <si>
    <t>Phillip Balgera</t>
  </si>
  <si>
    <t>Ryan Brown</t>
  </si>
  <si>
    <t>Javier Trujillo</t>
  </si>
  <si>
    <t>Shigemasa Yamada</t>
  </si>
  <si>
    <t>Ray Morris</t>
  </si>
  <si>
    <t>Sukenobu Hirano</t>
  </si>
  <si>
    <t>Mike Ford</t>
  </si>
  <si>
    <t>Howard Miller</t>
  </si>
  <si>
    <t>José Saldaña</t>
  </si>
  <si>
    <t>José Anaya</t>
  </si>
  <si>
    <t>Leo Gibbs</t>
  </si>
  <si>
    <t>Scott Drew</t>
  </si>
  <si>
    <t>Sherman Horne</t>
  </si>
  <si>
    <t>Al Wallace</t>
  </si>
  <si>
    <t>Robby Lee</t>
  </si>
  <si>
    <t>Domingo Martínez</t>
  </si>
  <si>
    <t>Alejandro Gómez</t>
  </si>
  <si>
    <t>Júlio López</t>
  </si>
  <si>
    <t>Jason Ward</t>
  </si>
  <si>
    <t>Tony López</t>
  </si>
  <si>
    <t>Shunen Ageda</t>
  </si>
  <si>
    <t>Lee Godwin</t>
  </si>
  <si>
    <t>Doyle Phillips</t>
  </si>
  <si>
    <t>Shihei Higashi</t>
  </si>
  <si>
    <t>Juan Luis Pérez</t>
  </si>
  <si>
    <t>Landon Stone</t>
  </si>
  <si>
    <t>Ángel García</t>
  </si>
  <si>
    <t>Tatsuzo Ohayashi</t>
  </si>
  <si>
    <t>Mike Perkins</t>
  </si>
  <si>
    <t>Ivan Dhu</t>
  </si>
  <si>
    <t>Rodrigo Chávez</t>
  </si>
  <si>
    <t>Juan Féliz</t>
  </si>
  <si>
    <t>Roberto Salazar</t>
  </si>
  <si>
    <t>Héctor Santos</t>
  </si>
  <si>
    <t>Sumitomo Ine</t>
  </si>
  <si>
    <t>Martino Chavarriaga</t>
  </si>
  <si>
    <t>Pat Irvin</t>
  </si>
  <si>
    <t>Jim Bullen</t>
  </si>
  <si>
    <t>Brian Beamish</t>
  </si>
  <si>
    <t>Jeff Tillman</t>
  </si>
  <si>
    <t>Jeremy Hill</t>
  </si>
  <si>
    <t>Zuleide Disqu</t>
  </si>
  <si>
    <t>Tomoyuki Iitsuka</t>
  </si>
  <si>
    <t>Dave Miller</t>
  </si>
  <si>
    <t>Kingo Ichikawa</t>
  </si>
  <si>
    <t>Senzo Kokura</t>
  </si>
  <si>
    <t>Cris Gutiérrez</t>
  </si>
  <si>
    <t>Mitchell Longchamps</t>
  </si>
  <si>
    <t>Alejandro Castellanos</t>
  </si>
  <si>
    <t>Pat Lewis</t>
  </si>
  <si>
    <t>Gary Davis</t>
  </si>
  <si>
    <t>Richie King</t>
  </si>
  <si>
    <t>Alfonso Reyna</t>
  </si>
  <si>
    <t>Carlton Laitinen</t>
  </si>
  <si>
    <t>Carlos Martínez</t>
  </si>
  <si>
    <t>Jayson Butler</t>
  </si>
  <si>
    <t>Héctor Montáñez</t>
  </si>
  <si>
    <t>Carlos León</t>
  </si>
  <si>
    <t>Héctor Flores</t>
  </si>
  <si>
    <t>Kunihiko Iitsuka</t>
  </si>
  <si>
    <t>Larry Shively</t>
  </si>
  <si>
    <t>Ángel Maldonado</t>
  </si>
  <si>
    <t>Carlos Hernández</t>
  </si>
  <si>
    <t>Mark Hubbard</t>
  </si>
  <si>
    <t>Preston Murdoch</t>
  </si>
  <si>
    <t>Keitaro Abe</t>
  </si>
  <si>
    <t>Miguel Trejo</t>
  </si>
  <si>
    <t>Lonnie Paradise</t>
  </si>
  <si>
    <t>Dave Mitchell</t>
  </si>
  <si>
    <t>Kazutoshi Adachi</t>
  </si>
  <si>
    <t>Randy Richards</t>
  </si>
  <si>
    <t>Kuniaki Yamamoto</t>
  </si>
  <si>
    <t>Zachary Warren</t>
  </si>
  <si>
    <t>Manuel Meneces</t>
  </si>
  <si>
    <t>Brian Moser</t>
  </si>
  <si>
    <t>Lane Jones</t>
  </si>
  <si>
    <t>Mario Gonzáles</t>
  </si>
  <si>
    <t>Jason Bartelen</t>
  </si>
  <si>
    <t>Wendell Calhoun</t>
  </si>
  <si>
    <t>Luis Antonio Aguilera</t>
  </si>
  <si>
    <t>Jorge Valdéz</t>
  </si>
  <si>
    <t>Tom Newman</t>
  </si>
  <si>
    <t>Kei Hasegawa</t>
  </si>
  <si>
    <t>Francisco Sánchez</t>
  </si>
  <si>
    <t>Arturo Vega</t>
  </si>
  <si>
    <t>Alfredo Freitas</t>
  </si>
  <si>
    <t>Jeffrey Ware</t>
  </si>
  <si>
    <t>Jake Spencer</t>
  </si>
  <si>
    <t>Octávio Mason</t>
  </si>
  <si>
    <t>Masahiko Kondo</t>
  </si>
  <si>
    <t>Tom Johnson</t>
  </si>
  <si>
    <t>Yataro Watanabe</t>
  </si>
  <si>
    <t>Robert Hawkins</t>
  </si>
  <si>
    <t>Yoshiaga Sakei</t>
  </si>
  <si>
    <t>Jo Nakamura</t>
  </si>
  <si>
    <t>Felipe Gamboa</t>
  </si>
  <si>
    <t>Katsunosuki Takahashi</t>
  </si>
  <si>
    <t>Iván López</t>
  </si>
  <si>
    <t>Gustavo Hernández</t>
  </si>
  <si>
    <t>Toin Inoue</t>
  </si>
  <si>
    <t>Tsurayaki Takano</t>
  </si>
  <si>
    <t>Ed Madore</t>
  </si>
  <si>
    <t>Edgardo Rosas</t>
  </si>
  <si>
    <t>Cory Clendinning</t>
  </si>
  <si>
    <t>Álex Flores</t>
  </si>
  <si>
    <t>Katai Fujii</t>
  </si>
  <si>
    <t>Kisho Kobayashi</t>
  </si>
  <si>
    <t>Rob Hill</t>
  </si>
  <si>
    <t>José García</t>
  </si>
  <si>
    <t>Yasutoki Shini</t>
  </si>
  <si>
    <t>Waylon Washington</t>
  </si>
  <si>
    <t>Eichiro Endo</t>
  </si>
  <si>
    <t>Dylan Helms</t>
  </si>
  <si>
    <t>Jaime Martínez</t>
  </si>
  <si>
    <t>Nacho López</t>
  </si>
  <si>
    <t>Yunosuke Suzuki</t>
  </si>
  <si>
    <t>Tim Hosler</t>
  </si>
  <si>
    <t>Roy Noon</t>
  </si>
  <si>
    <t>Vernon Quint</t>
  </si>
  <si>
    <t>Russell Guiney</t>
  </si>
  <si>
    <t>Mark Garmon</t>
  </si>
  <si>
    <t>Tristan Johnson</t>
  </si>
  <si>
    <t>Don Knox</t>
  </si>
  <si>
    <t>Mauro Cruz</t>
  </si>
  <si>
    <t>Joe Cooper</t>
  </si>
  <si>
    <t>Santiago Guzmán</t>
  </si>
  <si>
    <t>Miguel López</t>
  </si>
  <si>
    <t>Roy Potter</t>
  </si>
  <si>
    <t>Caleb Ford</t>
  </si>
  <si>
    <t>Tom Godin</t>
  </si>
  <si>
    <t>Robinson Sandoval</t>
  </si>
  <si>
    <t>Seishiro Fujii</t>
  </si>
  <si>
    <t>Yukio Miyakawa</t>
  </si>
  <si>
    <t>Eugene Cushley</t>
  </si>
  <si>
    <t>Kensaku Kuhabara</t>
  </si>
  <si>
    <t>Toby Cole</t>
  </si>
  <si>
    <t>Ed Watkins</t>
  </si>
  <si>
    <t>Jamie Robinson</t>
  </si>
  <si>
    <t>Steve Cash</t>
  </si>
  <si>
    <t>Luis Pérez</t>
  </si>
  <si>
    <t>José López</t>
  </si>
  <si>
    <t>Ángel Gómez</t>
  </si>
  <si>
    <t>Tagashashi Sakaguchi</t>
  </si>
  <si>
    <t>Chris McCauley</t>
  </si>
  <si>
    <t>Richard Randall</t>
  </si>
  <si>
    <t>Loren Green</t>
  </si>
  <si>
    <t>Warren Saunderson</t>
  </si>
  <si>
    <t>David Andrews</t>
  </si>
  <si>
    <t>Yodo Chikafuji</t>
  </si>
  <si>
    <t>Horiuchi Sugimoto</t>
  </si>
  <si>
    <t>Raymond Heard</t>
  </si>
  <si>
    <t>Troy Alexander</t>
  </si>
  <si>
    <t>Ieyoshi Ohayashi</t>
  </si>
  <si>
    <t>Yasuoka Matsumoto</t>
  </si>
  <si>
    <t>David Horsman</t>
  </si>
  <si>
    <t>Bill Campbell</t>
  </si>
  <si>
    <t>Koto Suzuki</t>
  </si>
  <si>
    <t>Jean-Charles Grenier</t>
  </si>
  <si>
    <t>Juan Jabalera</t>
  </si>
  <si>
    <t>Mike Young</t>
  </si>
  <si>
    <t>Mike Dearborn</t>
  </si>
  <si>
    <t>Brandon Seals</t>
  </si>
  <si>
    <t>Jonathan Bell</t>
  </si>
  <si>
    <t>Ken Christian</t>
  </si>
  <si>
    <t>Shigekazu Matsumoto</t>
  </si>
  <si>
    <t>Chris Morrison</t>
  </si>
  <si>
    <t>Jimmy Vickers</t>
  </si>
  <si>
    <t>Dave Hill</t>
  </si>
  <si>
    <t>Miguel Flores</t>
  </si>
  <si>
    <t>Bruce Swanson</t>
  </si>
  <si>
    <t>Steve Bishop</t>
  </si>
  <si>
    <t>Travis Williams</t>
  </si>
  <si>
    <t>Butch Hamilton</t>
  </si>
  <si>
    <t>Geoff McKee</t>
  </si>
  <si>
    <t>Martín Betancourt</t>
  </si>
  <si>
    <t>Naofumi Kichikawa</t>
  </si>
  <si>
    <t>Mark Howard</t>
  </si>
  <si>
    <t>Martín Gamboa</t>
  </si>
  <si>
    <t>Kunisada Ito</t>
  </si>
  <si>
    <t>Alonso Cruz</t>
  </si>
  <si>
    <t>Nick Griffin</t>
  </si>
  <si>
    <t>Alex Hankins</t>
  </si>
  <si>
    <t>Alberto Garza</t>
  </si>
  <si>
    <t>Fernando Ortega</t>
  </si>
  <si>
    <t>Bob Buggins</t>
  </si>
  <si>
    <t>Rory Charron</t>
  </si>
  <si>
    <t>Emílio García</t>
  </si>
  <si>
    <t>Kazuhiko Harada</t>
  </si>
  <si>
    <t>Álex Piña</t>
  </si>
  <si>
    <t>Steven Perkins</t>
  </si>
  <si>
    <t>Tomiji Sano</t>
  </si>
  <si>
    <t>Eric Whitfield</t>
  </si>
  <si>
    <t>Joe Guthrie</t>
  </si>
  <si>
    <t>Flynn Henderson</t>
  </si>
  <si>
    <t>Luis Antonio Reyes</t>
  </si>
  <si>
    <t>Ramiro Lazaro</t>
  </si>
  <si>
    <t>Toshiyuki Goto</t>
  </si>
  <si>
    <t>Kiyoemon Watanabe</t>
  </si>
  <si>
    <t>Andy Horn</t>
  </si>
  <si>
    <t>Glenn Thomas</t>
  </si>
  <si>
    <t>EX GB</t>
  </si>
  <si>
    <t>Eric Elliott</t>
  </si>
  <si>
    <t>GB</t>
  </si>
  <si>
    <t>Jorge Morales</t>
  </si>
  <si>
    <t>Gilberto Gonzáles</t>
  </si>
  <si>
    <t>Evan Humphreys</t>
  </si>
  <si>
    <t>Millard Norman</t>
  </si>
  <si>
    <t>Josh Thornton</t>
  </si>
  <si>
    <t>Roy Woodward</t>
  </si>
  <si>
    <t>Lance Harris</t>
  </si>
  <si>
    <t>Jorge Medina</t>
  </si>
  <si>
    <t>Toby Ayers</t>
  </si>
  <si>
    <t>Richard Baxter</t>
  </si>
  <si>
    <t>Riley Bozarth</t>
  </si>
  <si>
    <t>Jorge Castillo</t>
  </si>
  <si>
    <t>Roberto García</t>
  </si>
  <si>
    <t>Caleb Garrett</t>
  </si>
  <si>
    <t>Tony Graves</t>
  </si>
  <si>
    <t>Ramiro Guzmán</t>
  </si>
  <si>
    <t>Hyotaru Hayashi</t>
  </si>
  <si>
    <t>Alec Jordan</t>
  </si>
  <si>
    <t>Jarred Joseph</t>
  </si>
  <si>
    <t>Masayoshi Kanno</t>
  </si>
  <si>
    <t>Seitaro Kawakami</t>
  </si>
  <si>
    <t>Kazuyuki Kumagai</t>
  </si>
  <si>
    <t>Lando Lagerveld</t>
  </si>
  <si>
    <t>José Martínez</t>
  </si>
  <si>
    <t>Juan Martínez</t>
  </si>
  <si>
    <t>Zach McDermott</t>
  </si>
  <si>
    <t>John Miller</t>
  </si>
  <si>
    <t>Mike Miller</t>
  </si>
  <si>
    <t>Carlos Morales</t>
  </si>
  <si>
    <t>Masakazu Nishimura</t>
  </si>
  <si>
    <t>Mike Oliver</t>
  </si>
  <si>
    <t>Mike Randall</t>
  </si>
  <si>
    <t>Tim Raymond</t>
  </si>
  <si>
    <t>Joe Rivera</t>
  </si>
  <si>
    <t>Marty Snijders</t>
  </si>
  <si>
    <t>Douggie Stamp</t>
  </si>
  <si>
    <t>Francisco Sútrez</t>
  </si>
  <si>
    <t>Francisco Torres</t>
  </si>
  <si>
    <t>Doug Wells</t>
  </si>
  <si>
    <t>Ron Wilson</t>
  </si>
  <si>
    <t>Yo Yamada</t>
  </si>
  <si>
    <t>Tsuginori Yamamoto</t>
  </si>
  <si>
    <t>Carlos Aguilar</t>
  </si>
  <si>
    <t>Braulio Alonzo</t>
  </si>
  <si>
    <t>Jonathan Baginski</t>
  </si>
  <si>
    <t>Justin Baker</t>
  </si>
  <si>
    <t>Orlando Barrón</t>
  </si>
  <si>
    <t>Daniel Bradley</t>
  </si>
  <si>
    <t>Dominique Brisson</t>
  </si>
  <si>
    <t>Ron Burton</t>
  </si>
  <si>
    <t>Bartolo Campbell</t>
  </si>
  <si>
    <t>Elvis Carter</t>
  </si>
  <si>
    <t>Daryl Catron</t>
  </si>
  <si>
    <t>John Cox</t>
  </si>
  <si>
    <t>Sam Cox</t>
  </si>
  <si>
    <t>Andy Crews</t>
  </si>
  <si>
    <t>Tony Crichton</t>
  </si>
  <si>
    <t>Bob Cummins</t>
  </si>
  <si>
    <t>Jon Dalton</t>
  </si>
  <si>
    <t>Rob Davis</t>
  </si>
  <si>
    <t>Steve DeLoach</t>
  </si>
  <si>
    <t>Britt Dorsey</t>
  </si>
  <si>
    <t>Julián Flores</t>
  </si>
  <si>
    <t>Jerry Flowers</t>
  </si>
  <si>
    <t>Naosuke Fujimoto</t>
  </si>
  <si>
    <t>Héctor Galván</t>
  </si>
  <si>
    <t>César García</t>
  </si>
  <si>
    <t>Santiago García</t>
  </si>
  <si>
    <t>Félix Gonzáles</t>
  </si>
  <si>
    <t>Mitsuo Harada</t>
  </si>
  <si>
    <t>Mutsuhito Hayashi</t>
  </si>
  <si>
    <t>Tsutomu Hayashi</t>
  </si>
  <si>
    <t>Hoyt Hensley</t>
  </si>
  <si>
    <t>José Hernández</t>
  </si>
  <si>
    <t>Tom Hunt</t>
  </si>
  <si>
    <t>Noboru Imai</t>
  </si>
  <si>
    <t>Ronald Johnston</t>
  </si>
  <si>
    <t>Bryan Jones</t>
  </si>
  <si>
    <t>Hugh Jones</t>
  </si>
  <si>
    <t>Kenjiro Konishi</t>
  </si>
  <si>
    <t>Masamichi Kono</t>
  </si>
  <si>
    <t>Mike Landreth</t>
  </si>
  <si>
    <t>Orlando Lorenzo</t>
  </si>
  <si>
    <t>David Lowder</t>
  </si>
  <si>
    <t>Gerald McNeal</t>
  </si>
  <si>
    <t>Kelvin Melton</t>
  </si>
  <si>
    <t>Felipe Morán</t>
  </si>
  <si>
    <t>Matt Morrison</t>
  </si>
  <si>
    <t>EX FB</t>
  </si>
  <si>
    <t>Mito Nomura</t>
  </si>
  <si>
    <t>Jim Norris</t>
  </si>
  <si>
    <t>Cooper O'Dell</t>
  </si>
  <si>
    <t>Ramón Peña</t>
  </si>
  <si>
    <t>José Pérez</t>
  </si>
  <si>
    <t>Ted Phillips</t>
  </si>
  <si>
    <t>Ricardo Pineda</t>
  </si>
  <si>
    <t>Glenn Powell</t>
  </si>
  <si>
    <t>Ferri Pronk</t>
  </si>
  <si>
    <t>Bobby Reese</t>
  </si>
  <si>
    <t>Sumiteru Rin</t>
  </si>
  <si>
    <t>Thatcher Ritchie</t>
  </si>
  <si>
    <t>Mike Rivers</t>
  </si>
  <si>
    <t>Stephen Robinson</t>
  </si>
  <si>
    <t>Denny Rogers</t>
  </si>
  <si>
    <t>Juan Silva</t>
  </si>
  <si>
    <t>Ron Smith</t>
  </si>
  <si>
    <t>Toshikazu Sugiyama</t>
  </si>
  <si>
    <t>Mitsuoki Sumita</t>
  </si>
  <si>
    <t>Rikiya Takahashi</t>
  </si>
  <si>
    <t>Juan Tapia</t>
  </si>
  <si>
    <t>Kevin Thomas</t>
  </si>
  <si>
    <t>Jacob Thompson</t>
  </si>
  <si>
    <t>Mike Thompson</t>
  </si>
  <si>
    <t>Junji Toiguchi</t>
  </si>
  <si>
    <t>Ángelo Torres</t>
  </si>
  <si>
    <t>José Trejo</t>
  </si>
  <si>
    <t>Pablo Vázquez</t>
  </si>
  <si>
    <t>Juan Velásquez</t>
  </si>
  <si>
    <t>Berend Volkers</t>
  </si>
  <si>
    <t>Brandon Waters</t>
  </si>
  <si>
    <t>Jack Wolfe</t>
  </si>
  <si>
    <t>Masafumi Yamada</t>
  </si>
  <si>
    <t>Randy Zimmerman</t>
  </si>
  <si>
    <t>Mototsune Abe</t>
  </si>
  <si>
    <t>Colby Adkins</t>
  </si>
  <si>
    <t>Tony Albright</t>
  </si>
  <si>
    <t>Juan Alfmana</t>
  </si>
  <si>
    <t>Raymond Alloway</t>
  </si>
  <si>
    <t>Pepe Álvarez</t>
  </si>
  <si>
    <t>Christian Anderson</t>
  </si>
  <si>
    <t>Terry Anderson</t>
  </si>
  <si>
    <t>William Anderson</t>
  </si>
  <si>
    <t>Armando Arroyo</t>
  </si>
  <si>
    <t>José Arroyo</t>
  </si>
  <si>
    <t>Ieyoshi Asano</t>
  </si>
  <si>
    <t>Jorge Asquabal</t>
  </si>
  <si>
    <t>Juan Ávila</t>
  </si>
  <si>
    <t>Sean Bagshaw</t>
  </si>
  <si>
    <t>Andrew Bailey</t>
  </si>
  <si>
    <t>Dean Bailey</t>
  </si>
  <si>
    <t>Earl Baker</t>
  </si>
  <si>
    <t>Dusty Ball</t>
  </si>
  <si>
    <t>Terry Bane</t>
  </si>
  <si>
    <t>Arnold Bannatyne</t>
  </si>
  <si>
    <t>David Bart</t>
  </si>
  <si>
    <t>Timothy Baur</t>
  </si>
  <si>
    <t>Henry Baxter</t>
  </si>
  <si>
    <t>Kent Beach</t>
  </si>
  <si>
    <t>Doug Bean</t>
  </si>
  <si>
    <t>Nate Beard</t>
  </si>
  <si>
    <t>Larry Blackwell</t>
  </si>
  <si>
    <t>Larry Blake</t>
  </si>
  <si>
    <t>Léo-Pier Bourgault</t>
  </si>
  <si>
    <t>Camila Bovay</t>
  </si>
  <si>
    <t>Hunter Bradshaw</t>
  </si>
  <si>
    <t>Paul Branch</t>
  </si>
  <si>
    <t>Edward Brandon</t>
  </si>
  <si>
    <t>Bobby Brown</t>
  </si>
  <si>
    <t>George Brown</t>
  </si>
  <si>
    <t>Justin Bryan</t>
  </si>
  <si>
    <t>Gabriel Cabrera</t>
  </si>
  <si>
    <t>Ricardo Cabrera</t>
  </si>
  <si>
    <t>Roberto Cabrera</t>
  </si>
  <si>
    <t>Ken Campbell</t>
  </si>
  <si>
    <t>Ed Cannon</t>
  </si>
  <si>
    <t>Juan Cardona</t>
  </si>
  <si>
    <t>Gary Carr</t>
  </si>
  <si>
    <t>Stephen Carter</t>
  </si>
  <si>
    <t>Sixto Castro</t>
  </si>
  <si>
    <t>Alfonso Chávez</t>
  </si>
  <si>
    <t>Moronobu Chikafuji</t>
  </si>
  <si>
    <t>Roger Collins</t>
  </si>
  <si>
    <t>Armando Córdova</t>
  </si>
  <si>
    <t>Carlos Cortés</t>
  </si>
  <si>
    <t>Hugh Cox</t>
  </si>
  <si>
    <t>Tyler Craig</t>
  </si>
  <si>
    <t>Joaquín Cruz</t>
  </si>
  <si>
    <t>Pedro Cruz</t>
  </si>
  <si>
    <t>Shosuke Daisen</t>
  </si>
  <si>
    <t>Richard Daniels</t>
  </si>
  <si>
    <t>Rob Darke</t>
  </si>
  <si>
    <t>Mike Daugherty</t>
  </si>
  <si>
    <t>Dan Davis</t>
  </si>
  <si>
    <t>John Davis</t>
  </si>
  <si>
    <t>Erik Decker</t>
  </si>
  <si>
    <t>Miguel Deleón</t>
  </si>
  <si>
    <t>David Días</t>
  </si>
  <si>
    <t>Clayton Donovan</t>
  </si>
  <si>
    <t>Ray Downing</t>
  </si>
  <si>
    <t>Bruce Drover</t>
  </si>
  <si>
    <t>George Dudley</t>
  </si>
  <si>
    <t>Anthony Duthie</t>
  </si>
  <si>
    <t>Kunio Eida</t>
  </si>
  <si>
    <t>Mark Eldredge</t>
  </si>
  <si>
    <t>Carl Elliott</t>
  </si>
  <si>
    <t>Colt Emerick</t>
  </si>
  <si>
    <t>Walt Emery</t>
  </si>
  <si>
    <t>Arturo Escobedo</t>
  </si>
  <si>
    <t>Ramón Esparza</t>
  </si>
  <si>
    <t>Brian Evans</t>
  </si>
  <si>
    <t>César Féliz</t>
  </si>
  <si>
    <t>Mark Ferguson</t>
  </si>
  <si>
    <t>Luis Ferris</t>
  </si>
  <si>
    <t>Cristóbal Flores</t>
  </si>
  <si>
    <t>Michael Flowers</t>
  </si>
  <si>
    <t>Al Franklin</t>
  </si>
  <si>
    <t>Ronnie Franklin</t>
  </si>
  <si>
    <t>Masahiro Fujimoto</t>
  </si>
  <si>
    <t>Michizane Fujita</t>
  </si>
  <si>
    <t>Yaichiro Fujita</t>
  </si>
  <si>
    <t>Hirohisa Fukuda</t>
  </si>
  <si>
    <t>Shihei Furukawa</t>
  </si>
  <si>
    <t>Carlos García</t>
  </si>
  <si>
    <t>Javier García</t>
  </si>
  <si>
    <t>Yorikane Gato</t>
  </si>
  <si>
    <t>Cliff Geldof</t>
  </si>
  <si>
    <t>Clement Godfrey</t>
  </si>
  <si>
    <t>Gerardo Gómez</t>
  </si>
  <si>
    <t>António Gonzáles</t>
  </si>
  <si>
    <t>Francisco González</t>
  </si>
  <si>
    <t>Oliver González</t>
  </si>
  <si>
    <t>Doug Goodman</t>
  </si>
  <si>
    <t>Norogumi Goto</t>
  </si>
  <si>
    <t>Takuma Goto</t>
  </si>
  <si>
    <t>Gil Graves</t>
  </si>
  <si>
    <t>Rory Green</t>
  </si>
  <si>
    <t>Yasuhiro Hagiwara</t>
  </si>
  <si>
    <t>Shun Hakui</t>
  </si>
  <si>
    <t>Ted Hamilton</t>
  </si>
  <si>
    <t>Tim Hansen</t>
  </si>
  <si>
    <t>Pat Hanson</t>
  </si>
  <si>
    <t>Shusaku Hara</t>
  </si>
  <si>
    <t>Billy Harris</t>
  </si>
  <si>
    <t>Evan Harris</t>
  </si>
  <si>
    <t>Noboru Hashimoto</t>
  </si>
  <si>
    <t>Akira Hayagawa</t>
  </si>
  <si>
    <t>Kiyonobu Hayagawa</t>
  </si>
  <si>
    <t>Yoshitaka Hayagawa</t>
  </si>
  <si>
    <t>Jonathan Haydon</t>
  </si>
  <si>
    <t>Chris Haynes</t>
  </si>
  <si>
    <t>Ángel Hernández</t>
  </si>
  <si>
    <t>Leonardo Hernández</t>
  </si>
  <si>
    <t>Miguel Hernández</t>
  </si>
  <si>
    <t>Ángelo Herrera</t>
  </si>
  <si>
    <t>Mark Hewett</t>
  </si>
  <si>
    <t>Jason Hicks</t>
  </si>
  <si>
    <t>Mal Hinkle</t>
  </si>
  <si>
    <t>Lyle Hobbs</t>
  </si>
  <si>
    <t>Frederick Hoffman</t>
  </si>
  <si>
    <t>William Holdom</t>
  </si>
  <si>
    <t>Hisanobu Honda</t>
  </si>
  <si>
    <t>Harvey Hood</t>
  </si>
  <si>
    <t>Takeo Hoshino</t>
  </si>
  <si>
    <t>Elroy Howell</t>
  </si>
  <si>
    <t>Bob Hubbard</t>
  </si>
  <si>
    <t>Art Hudson</t>
  </si>
  <si>
    <t>Claudio Ibáñez</t>
  </si>
  <si>
    <t>Luis Ibarra</t>
  </si>
  <si>
    <t>Joe Ingram</t>
  </si>
  <si>
    <t>Yorikane Ishihara</t>
  </si>
  <si>
    <t>Momoru Ishikawa</t>
  </si>
  <si>
    <t>Ichizo Ito</t>
  </si>
  <si>
    <t>Joji Ito</t>
  </si>
  <si>
    <t>Shoichi Ito</t>
  </si>
  <si>
    <t>Floyd Jackson</t>
  </si>
  <si>
    <t>George Jackson</t>
  </si>
  <si>
    <t>Jerry James</t>
  </si>
  <si>
    <t>Terrence Jarvis</t>
  </si>
  <si>
    <t>Chance Jefferson</t>
  </si>
  <si>
    <t>R.J. Jefferson</t>
  </si>
  <si>
    <t>Chance Johnston</t>
  </si>
  <si>
    <t>David Jones</t>
  </si>
  <si>
    <t>Desmond Jordan</t>
  </si>
  <si>
    <t>Luis Justavo</t>
  </si>
  <si>
    <t>Toshimichi Kamida</t>
  </si>
  <si>
    <t>Josuke Kanno</t>
  </si>
  <si>
    <t>Nakamaro Kato</t>
  </si>
  <si>
    <t>Tomomi Kato</t>
  </si>
  <si>
    <t>Yataro Kato</t>
  </si>
  <si>
    <t>Yodo Kato</t>
  </si>
  <si>
    <t>Sadakuno Kawasaki</t>
  </si>
  <si>
    <t>Brandon Keddy</t>
  </si>
  <si>
    <t>David Kerr</t>
  </si>
  <si>
    <t>Akio Kichida</t>
  </si>
  <si>
    <t>Mushanokoji Kichida</t>
  </si>
  <si>
    <t>Kyung-wan Kim</t>
  </si>
  <si>
    <t>Masamichi Kimura</t>
  </si>
  <si>
    <t>Matsuyo Kimura</t>
  </si>
  <si>
    <t>Takeji Kimura</t>
  </si>
  <si>
    <t>Tomoyuki Kimura</t>
  </si>
  <si>
    <t>Marv King</t>
  </si>
  <si>
    <t>Hideo Kitamura</t>
  </si>
  <si>
    <t>Tsuyoshi Kiyomizu</t>
  </si>
  <si>
    <t>Bruce Klein</t>
  </si>
  <si>
    <t>Kazuyuki Kobayashi</t>
  </si>
  <si>
    <t>Munemitsu Kobayashi</t>
  </si>
  <si>
    <t>Yushiro Kojima</t>
  </si>
  <si>
    <t>Tsuneyo Kokawa</t>
  </si>
  <si>
    <t>Kumanosuke Kouda</t>
  </si>
  <si>
    <t>Shichirobei Kumagai</t>
  </si>
  <si>
    <t>Orinosuke Kurota</t>
  </si>
  <si>
    <t>Bob Lacy</t>
  </si>
  <si>
    <t>Michael Ladd</t>
  </si>
  <si>
    <t>Tracy Ladner</t>
  </si>
  <si>
    <t>Flynn Lancaster</t>
  </si>
  <si>
    <t>Chris Land</t>
  </si>
  <si>
    <t>Justin Langworthy</t>
  </si>
  <si>
    <t>John Laviolette</t>
  </si>
  <si>
    <t>Tom LeBlanc</t>
  </si>
  <si>
    <t>Don Lee</t>
  </si>
  <si>
    <t>P.J. Lehman</t>
  </si>
  <si>
    <t>Aaron Long</t>
  </si>
  <si>
    <t>Alberto López</t>
  </si>
  <si>
    <t>Enrique López</t>
  </si>
  <si>
    <t>Lorenzo Lorenzo</t>
  </si>
  <si>
    <t>Fernando Lucero</t>
  </si>
  <si>
    <t>Jeff MacDaid</t>
  </si>
  <si>
    <t>Dave MacIntyre</t>
  </si>
  <si>
    <t>Carlos Madraso</t>
  </si>
  <si>
    <t>Bryan Manton</t>
  </si>
  <si>
    <t>Juan Márquez</t>
  </si>
  <si>
    <t>Rafael Márquez</t>
  </si>
  <si>
    <t>José Martiel</t>
  </si>
  <si>
    <t>Wesley Martin</t>
  </si>
  <si>
    <t>Jorge Martínez</t>
  </si>
  <si>
    <t>Clarence Massey</t>
  </si>
  <si>
    <t>Dan Mathews</t>
  </si>
  <si>
    <t>Masaki Matsumoto</t>
  </si>
  <si>
    <t>Shigemasa Matsunaga</t>
  </si>
  <si>
    <t>Satoru Matsuo</t>
  </si>
  <si>
    <t>Ric Mayer</t>
  </si>
  <si>
    <t>Garry McCarthy</t>
  </si>
  <si>
    <t>Alex McCauley</t>
  </si>
  <si>
    <t>Terry McGrath</t>
  </si>
  <si>
    <t>Scott McJannett</t>
  </si>
  <si>
    <t>William McKinley</t>
  </si>
  <si>
    <t>Ben McLaughlin</t>
  </si>
  <si>
    <t>Pedro Medina</t>
  </si>
  <si>
    <t>Ángelo Medrano</t>
  </si>
  <si>
    <t>António Mendoza</t>
  </si>
  <si>
    <t>Simone Mensaraz</t>
  </si>
  <si>
    <t>Toby Miners</t>
  </si>
  <si>
    <t>Kyoichi Minobe</t>
  </si>
  <si>
    <t>Tadasu Miura</t>
  </si>
  <si>
    <t>Jou Miyamoto</t>
  </si>
  <si>
    <t>Shumei Miyazaki</t>
  </si>
  <si>
    <t>Henry Monroe</t>
  </si>
  <si>
    <t>Cisco Montoya</t>
  </si>
  <si>
    <t>Pat Moore</t>
  </si>
  <si>
    <t>Luis Morales</t>
  </si>
  <si>
    <t>Nobuyoki Morimoto</t>
  </si>
  <si>
    <t>Masamune Motsuzuki</t>
  </si>
  <si>
    <t>Manuel Muñóz</t>
  </si>
  <si>
    <t>Tsukasa Murakami</t>
  </si>
  <si>
    <t>Yosai Murata</t>
  </si>
  <si>
    <t>Kanzaburo Murayama</t>
  </si>
  <si>
    <t>Jake Murray</t>
  </si>
  <si>
    <t>Tatsukichi Nagata</t>
  </si>
  <si>
    <t>Mabuchi Naito</t>
  </si>
  <si>
    <t>Sadahige Nakagawa</t>
  </si>
  <si>
    <t>Hisamitsu Nakamura</t>
  </si>
  <si>
    <t>Masu Nakamura</t>
  </si>
  <si>
    <t>Shigetaka Nakanishi</t>
  </si>
  <si>
    <t>Yeijiro Nakao</t>
  </si>
  <si>
    <t>Dan Nelligan</t>
  </si>
  <si>
    <t>Henry O'Farrell</t>
  </si>
  <si>
    <t>Kyle O'Halahan</t>
  </si>
  <si>
    <t>Julián Ocasio</t>
  </si>
  <si>
    <t>Yasushi Oda</t>
  </si>
  <si>
    <t>Isao Ogawa</t>
  </si>
  <si>
    <t>Yasutoki Ogawa</t>
  </si>
  <si>
    <t>Hidehira Ohayashi</t>
  </si>
  <si>
    <t>Sadahige Ohayashi</t>
  </si>
  <si>
    <t>Isei Ojima</t>
  </si>
  <si>
    <t>Kanko Okabe</t>
  </si>
  <si>
    <t>David Oleson</t>
  </si>
  <si>
    <t>Kagehisa Onishi</t>
  </si>
  <si>
    <t>Toichi Ono</t>
  </si>
  <si>
    <t>Yoshiaga Ono</t>
  </si>
  <si>
    <t>Keitaro Ota</t>
  </si>
  <si>
    <t>Tsuginori Otsuka</t>
  </si>
  <si>
    <t>Yoshi Oyama</t>
  </si>
  <si>
    <t>Eric Pace</t>
  </si>
  <si>
    <t>Gustavo Padilla</t>
  </si>
  <si>
    <t>John Paradis</t>
  </si>
  <si>
    <t>Gil Parker</t>
  </si>
  <si>
    <t>Vincente Parra</t>
  </si>
  <si>
    <t>Charles Patterson</t>
  </si>
  <si>
    <t>Dan Peck</t>
  </si>
  <si>
    <t>Obke Pellenaars</t>
  </si>
  <si>
    <t>Miguel Peña</t>
  </si>
  <si>
    <t>Sixto Perales</t>
  </si>
  <si>
    <t>Alfonso Pérez</t>
  </si>
  <si>
    <t>Iván Pérez</t>
  </si>
  <si>
    <t>Juan Pérez</t>
  </si>
  <si>
    <t>Pablo Pérez</t>
  </si>
  <si>
    <t>Ramón Pérez</t>
  </si>
  <si>
    <t>Lanny Peterson</t>
  </si>
  <si>
    <t>Héctor Pineda</t>
  </si>
  <si>
    <t>Tomás Piniella</t>
  </si>
  <si>
    <t>Ed Prince</t>
  </si>
  <si>
    <t>Markus Randall</t>
  </si>
  <si>
    <t>Hu Rang</t>
  </si>
  <si>
    <t>Rafael Rivera</t>
  </si>
  <si>
    <t>Santiago Robles</t>
  </si>
  <si>
    <t>Manuel Rocha</t>
  </si>
  <si>
    <t>Allan Rodgers</t>
  </si>
  <si>
    <t>Carlos Rodríguez</t>
  </si>
  <si>
    <t>Eduardo Rodríguez</t>
  </si>
  <si>
    <t>Rodrigo Rodríguez</t>
  </si>
  <si>
    <t>Román Rodríguez</t>
  </si>
  <si>
    <t>Travis Rodríguez</t>
  </si>
  <si>
    <t>Frank Romero Jr.</t>
  </si>
  <si>
    <t>Ricardo Rosa</t>
  </si>
  <si>
    <t>Gustavo Rosado</t>
  </si>
  <si>
    <t>Jimmy Rouse</t>
  </si>
  <si>
    <t>Jake Rowarth</t>
  </si>
  <si>
    <t>Roy Roy</t>
  </si>
  <si>
    <t>Hikaru Sakai</t>
  </si>
  <si>
    <t>José Salas</t>
  </si>
  <si>
    <t>Donald Sánchez</t>
  </si>
  <si>
    <t>Rich Sanders</t>
  </si>
  <si>
    <t>Tim Sanford</t>
  </si>
  <si>
    <t>Tom Sanford</t>
  </si>
  <si>
    <t>Arinori Sanu</t>
  </si>
  <si>
    <t>Kawanari Sato</t>
  </si>
  <si>
    <t>Masuhiro Sato</t>
  </si>
  <si>
    <t>Bill Saunders</t>
  </si>
  <si>
    <t>Rob Savage</t>
  </si>
  <si>
    <t>Arnie Schmidt</t>
  </si>
  <si>
    <t>Jorge Segura</t>
  </si>
  <si>
    <t>Oliver Segura</t>
  </si>
  <si>
    <t>Matt Sewell</t>
  </si>
  <si>
    <t>Paul Sharp</t>
  </si>
  <si>
    <t>Hidehira Shibata</t>
  </si>
  <si>
    <t>Yaichiro Shibata</t>
  </si>
  <si>
    <t>Hunter Shields</t>
  </si>
  <si>
    <t>Yoshitaka Shimizu</t>
  </si>
  <si>
    <t>Tetsu Shiraishi</t>
  </si>
  <si>
    <t>Alfredo Silva</t>
  </si>
  <si>
    <t>Tomás Silva</t>
  </si>
  <si>
    <t>Mike Simmons</t>
  </si>
  <si>
    <t>Rich Simmons</t>
  </si>
  <si>
    <t>Morris Smith</t>
  </si>
  <si>
    <t>Gerardo Solís</t>
  </si>
  <si>
    <t>Hidemichi Sonokawa</t>
  </si>
  <si>
    <t>Júlio Soto</t>
  </si>
  <si>
    <t>Rafael Sousa</t>
  </si>
  <si>
    <t>Isaac Sperring</t>
  </si>
  <si>
    <t>Bill Springer</t>
  </si>
  <si>
    <t>Jason Stanley</t>
  </si>
  <si>
    <t>Paul Stewart</t>
  </si>
  <si>
    <t>Patrick Stinson</t>
  </si>
  <si>
    <t>Don Stokes</t>
  </si>
  <si>
    <t>Sojuro Sugano</t>
  </si>
  <si>
    <t>Shunsho Sugiura</t>
  </si>
  <si>
    <t>Ryan Sutherland</t>
  </si>
  <si>
    <t>Kuniaki Suzuki</t>
  </si>
  <si>
    <t>Naomi Suzuki</t>
  </si>
  <si>
    <t>Iemitsu Takahashi</t>
  </si>
  <si>
    <t>Shino Takahashi</t>
  </si>
  <si>
    <t>Tsurayaki Takeda</t>
  </si>
  <si>
    <t>Hiro Takeuchi</t>
  </si>
  <si>
    <t>Ichizo Takeuchi</t>
  </si>
  <si>
    <t>Sadatake Tamura</t>
  </si>
  <si>
    <t>Isamu Tanaka</t>
  </si>
  <si>
    <t>Kazuyoshi Tanaka</t>
  </si>
  <si>
    <t>Kiyoemon Tanaka</t>
  </si>
  <si>
    <t>Nobukazu Tanaka</t>
  </si>
  <si>
    <t>Archie Tassell</t>
  </si>
  <si>
    <t>Daniel Tatum</t>
  </si>
  <si>
    <t>Dwayne Taunton</t>
  </si>
  <si>
    <t>José Taváres</t>
  </si>
  <si>
    <t>Hoyt Taylor</t>
  </si>
  <si>
    <t>Noriyori Tenno</t>
  </si>
  <si>
    <t>Danny Thompson</t>
  </si>
  <si>
    <t>Robin Thompson</t>
  </si>
  <si>
    <t>Iván Torres</t>
  </si>
  <si>
    <t>Jorge Tovar</t>
  </si>
  <si>
    <t>Jorge Trujillo</t>
  </si>
  <si>
    <t>Soichiro Tsuchiya</t>
  </si>
  <si>
    <t>Suezo Tsuji</t>
  </si>
  <si>
    <t>Masamichi Uchida</t>
  </si>
  <si>
    <t>Morihiro Uchida</t>
  </si>
  <si>
    <t>Munemitsu Uchida</t>
  </si>
  <si>
    <t>Kiminobu Uchiyama</t>
  </si>
  <si>
    <t>Shoichi Ueno</t>
  </si>
  <si>
    <t>David Vargas</t>
  </si>
  <si>
    <t>Raymond Vaughan</t>
  </si>
  <si>
    <t>Miguel Angel Vega</t>
  </si>
  <si>
    <t>Greg Voigt</t>
  </si>
  <si>
    <t>Iwane Wada</t>
  </si>
  <si>
    <t>Michizane Wada</t>
  </si>
  <si>
    <t>Kieran Wallace</t>
  </si>
  <si>
    <t>Hugh Walsh</t>
  </si>
  <si>
    <t>Okakura Watanabe</t>
  </si>
  <si>
    <t>Ryosei Watanabe</t>
  </si>
  <si>
    <t>Taikan Watanabe</t>
  </si>
  <si>
    <t>Tom Watson</t>
  </si>
  <si>
    <t>Brandon White</t>
  </si>
  <si>
    <t>Derek Wilcox</t>
  </si>
  <si>
    <t>Clarence Williams</t>
  </si>
  <si>
    <t>Ed Williams</t>
  </si>
  <si>
    <t>Tom Willis</t>
  </si>
  <si>
    <t>Anderson Wilson</t>
  </si>
  <si>
    <t>Thomas Wilson</t>
  </si>
  <si>
    <t>Ashley Wiltshire</t>
  </si>
  <si>
    <t>Ken Wolf</t>
  </si>
  <si>
    <t>Kurt Worley</t>
  </si>
  <si>
    <t>Yasutoki Yamada</t>
  </si>
  <si>
    <t>Iwane Yamamoto</t>
  </si>
  <si>
    <t>Sawao Yamamoto</t>
  </si>
  <si>
    <t>Ogai Yamasaki</t>
  </si>
  <si>
    <t>Luz Zamora</t>
  </si>
  <si>
    <t>SPGlenn Thomas20</t>
  </si>
  <si>
    <t>SPJorge Morales21</t>
  </si>
  <si>
    <t>SPEric Elliott21</t>
  </si>
  <si>
    <t>CLGilberto Gonzáles21</t>
  </si>
  <si>
    <t>SPLance Harris21</t>
  </si>
  <si>
    <t>SPTim Raymond21</t>
  </si>
  <si>
    <t>SPJuan Martínez21</t>
  </si>
  <si>
    <t>SPMillard Norman21</t>
  </si>
  <si>
    <t>SPJorge Medina21</t>
  </si>
  <si>
    <t>SPEvan Humphreys21</t>
  </si>
  <si>
    <t>SPLando Lagerveld21</t>
  </si>
  <si>
    <t>SPJoe Rivera21</t>
  </si>
  <si>
    <t>SPRoberto García21</t>
  </si>
  <si>
    <t>CLTsuginori Yamamoto21</t>
  </si>
  <si>
    <t>SPCarlos Morales21</t>
  </si>
  <si>
    <t>SPHyotaru Hayashi21</t>
  </si>
  <si>
    <t>SPMasayoshi Kanno21</t>
  </si>
  <si>
    <t>SPKazuyuki Kumagai21</t>
  </si>
  <si>
    <t>SPJorge Castillo18</t>
  </si>
  <si>
    <t>SPMasakazu Nishimura18</t>
  </si>
  <si>
    <t>SPJarred Joseph18</t>
  </si>
  <si>
    <t>SPMike Randall18</t>
  </si>
  <si>
    <t>SPToby Ayers18</t>
  </si>
  <si>
    <t>SPDoug Wells21</t>
  </si>
  <si>
    <t>SPCarlos Aguilar21</t>
  </si>
  <si>
    <t>SPRichard Baxter21</t>
  </si>
  <si>
    <t>SPSeitaro Kawakami22</t>
  </si>
  <si>
    <t>SPRoy Woodward21</t>
  </si>
  <si>
    <t>SPRamiro Guzmán21</t>
  </si>
  <si>
    <t>SPFelipe Morán21</t>
  </si>
  <si>
    <t>SPAndy Crews21</t>
  </si>
  <si>
    <t>SPFrancisco Sútrez21</t>
  </si>
  <si>
    <t>SPYo Yamada18</t>
  </si>
  <si>
    <t>SPTony Graves21</t>
  </si>
  <si>
    <t>SPZach McDermott18</t>
  </si>
  <si>
    <t>SPMito Nomura20</t>
  </si>
  <si>
    <t>SPSantiago García21</t>
  </si>
  <si>
    <t>SPJuan Tapia22</t>
  </si>
  <si>
    <t>SPMasafumi Yamada21</t>
  </si>
  <si>
    <t>CLJosh Thornton18</t>
  </si>
  <si>
    <t>SPDaniel Bradley21</t>
  </si>
  <si>
    <t>SPCaleb Garrett21</t>
  </si>
  <si>
    <t>SPRon Wilson18</t>
  </si>
  <si>
    <t>SPKenjiro Konishi21</t>
  </si>
  <si>
    <t>SPJack Wolfe21</t>
  </si>
  <si>
    <t>CLJuan Velásquez21</t>
  </si>
  <si>
    <t>SPMike Oliver18</t>
  </si>
  <si>
    <t>SPMike Miller21</t>
  </si>
  <si>
    <t>SPBobby Reese21</t>
  </si>
  <si>
    <t>SPJunji Toiguchi21</t>
  </si>
  <si>
    <t>CLDouggie Stamp21</t>
  </si>
  <si>
    <t>SPMarty Snijders18</t>
  </si>
  <si>
    <t>SPNaosuke Fujimoto21</t>
  </si>
  <si>
    <t>SPTony Crichton20</t>
  </si>
  <si>
    <t>SPJim Norris18</t>
  </si>
  <si>
    <t>SPElvis Carter21</t>
  </si>
  <si>
    <t>SPNoboru Imai17</t>
  </si>
  <si>
    <t>SPDaryl Catron22</t>
  </si>
  <si>
    <t>SPRicardo Pineda21</t>
  </si>
  <si>
    <t>SPToshikazu Sugiyama21</t>
  </si>
  <si>
    <t>SPBryan Jones21</t>
  </si>
  <si>
    <t>RPCésar García21</t>
  </si>
  <si>
    <t>SPBraulio Alonzo21</t>
  </si>
  <si>
    <t>SPLyle Hobbs18</t>
  </si>
  <si>
    <t>SPJerry Flowers22</t>
  </si>
  <si>
    <t>SPJulián Flores18</t>
  </si>
  <si>
    <t>SPMike Thompson21</t>
  </si>
  <si>
    <t>SPJon Dalton21</t>
  </si>
  <si>
    <t>SPHugh Jones21</t>
  </si>
  <si>
    <t>CLJosé Martínez21</t>
  </si>
  <si>
    <t>SPRandy Zimmerman18</t>
  </si>
  <si>
    <t>SPMutsuhito Hayashi21</t>
  </si>
  <si>
    <t>RPBob Cummins18</t>
  </si>
  <si>
    <t>SPSam Cox21</t>
  </si>
  <si>
    <t>SPDavid Lowder18</t>
  </si>
  <si>
    <t>RPPablo Vázquez18</t>
  </si>
  <si>
    <t>CLDan Mathews21</t>
  </si>
  <si>
    <t>RPNobuyoki Morimoto21</t>
  </si>
  <si>
    <t>CLOrlando Lorenzo21</t>
  </si>
  <si>
    <t>RPOrlando Barrón17</t>
  </si>
  <si>
    <t>SPJake Murray21</t>
  </si>
  <si>
    <t>CLTom Hunt21</t>
  </si>
  <si>
    <t>RPRon Burton21</t>
  </si>
  <si>
    <t>SPDenny Rogers18</t>
  </si>
  <si>
    <t>SPFélix Gonzáles18</t>
  </si>
  <si>
    <t>SPKelvin Melton21</t>
  </si>
  <si>
    <t>RPTom Willis18</t>
  </si>
  <si>
    <t>SPMasamichi Kono21</t>
  </si>
  <si>
    <t>SPHéctor Galván21</t>
  </si>
  <si>
    <t>RPCooper O'Dell18</t>
  </si>
  <si>
    <t>SPBrandon Waters18</t>
  </si>
  <si>
    <t>SPTsutomu Hayashi22</t>
  </si>
  <si>
    <t>SPCarlos Cortés21</t>
  </si>
  <si>
    <t>SPRob Davis18</t>
  </si>
  <si>
    <t>SPKazuyoshi Tanaka18</t>
  </si>
  <si>
    <t>SPKen Wolf18</t>
  </si>
  <si>
    <t>RPOliver Segura18</t>
  </si>
  <si>
    <t>RPSoichiro Tsuchiya18</t>
  </si>
  <si>
    <t>SPHisamitsu Nakamura21</t>
  </si>
  <si>
    <t>SPÁngelo Torres21</t>
  </si>
  <si>
    <t>SPJonathan Baginski18</t>
  </si>
  <si>
    <t>SPJosé Pérez21</t>
  </si>
  <si>
    <t>SPRon Smith21</t>
  </si>
  <si>
    <t>RPJosé Hernández21</t>
  </si>
  <si>
    <t>SPMark Ferguson21</t>
  </si>
  <si>
    <t>SPKevin Thomas18</t>
  </si>
  <si>
    <t>SPJuan Pérez21</t>
  </si>
  <si>
    <t>SPJorge Trujillo22</t>
  </si>
  <si>
    <t>SPMitsuoki Sumita22</t>
  </si>
  <si>
    <t>SPRamón Pérez18</t>
  </si>
  <si>
    <t>CLRob Savage21</t>
  </si>
  <si>
    <t>SPRodrigo Rodríguez21</t>
  </si>
  <si>
    <t>SPMichizane Wada21</t>
  </si>
  <si>
    <t>RPHoyt Hensley21</t>
  </si>
  <si>
    <t>CLSumiteru Rin18</t>
  </si>
  <si>
    <t>SPJeff MacDaid18</t>
  </si>
  <si>
    <t>RPRoger Collins21</t>
  </si>
  <si>
    <t>SPMitsuo Harada21</t>
  </si>
  <si>
    <t>RPDavid Vargas21</t>
  </si>
  <si>
    <t>SPTom LeBlanc17</t>
  </si>
  <si>
    <t>RPSteve DeLoach21</t>
  </si>
  <si>
    <t>SPJacob Thompson18</t>
  </si>
  <si>
    <t>SPBob Lacy21</t>
  </si>
  <si>
    <t>SPThatcher Ritchie21</t>
  </si>
  <si>
    <t>RPAlberto López21</t>
  </si>
  <si>
    <t>CLJesús Rodríguez21</t>
  </si>
  <si>
    <t>RPGerald McNeal21</t>
  </si>
  <si>
    <t>CLFrancisco González21</t>
  </si>
  <si>
    <t>RPJohn Cox18</t>
  </si>
  <si>
    <t>SPRoberto Cabrera21</t>
  </si>
  <si>
    <t>CLÁngelo Medrano18</t>
  </si>
  <si>
    <t>CLBerend Volkers21</t>
  </si>
  <si>
    <t>RPYushiro Kojima18</t>
  </si>
  <si>
    <t>RPAlec Jordan18</t>
  </si>
  <si>
    <t>RPColby Adkins18</t>
  </si>
  <si>
    <t>SPR.J. Jefferson18</t>
  </si>
  <si>
    <t>RPMatsuyo Kimura17</t>
  </si>
  <si>
    <t>SPJavier García21</t>
  </si>
  <si>
    <t>SPHugh Cox22</t>
  </si>
  <si>
    <t>CLClayton Donovan21</t>
  </si>
  <si>
    <t>RPKiminobu Uchiyama18</t>
  </si>
  <si>
    <t>SPTerry Bane21</t>
  </si>
  <si>
    <t>SPCristóbal Flores21</t>
  </si>
  <si>
    <t>SPFrank Romero Jr.18</t>
  </si>
  <si>
    <t>CLStephen Robinson21</t>
  </si>
  <si>
    <t>CLRory Green21</t>
  </si>
  <si>
    <t>RPKyle O'Halahan21</t>
  </si>
  <si>
    <t>SPFrancisco Torres18</t>
  </si>
  <si>
    <t>SPEd Cannon21</t>
  </si>
  <si>
    <t>SPJulián Ocasio18</t>
  </si>
  <si>
    <t>SPChris Land21</t>
  </si>
  <si>
    <t>RPLuis Justavo21</t>
  </si>
  <si>
    <t>RPHenry Monroe18</t>
  </si>
  <si>
    <t>SPBrian Evans21</t>
  </si>
  <si>
    <t>RPGustavo Rosado21</t>
  </si>
  <si>
    <t>SPPaul Stewart21</t>
  </si>
  <si>
    <t>SPGabriel Cabrera21</t>
  </si>
  <si>
    <t>SPCarlos Rodríguez21</t>
  </si>
  <si>
    <t>SPDominique Brisson21</t>
  </si>
  <si>
    <t>SPMark Hewett21</t>
  </si>
  <si>
    <t>SPTimothy Baur21</t>
  </si>
  <si>
    <t>RPGerardo Gómez18</t>
  </si>
  <si>
    <t>RPJosé Salas21</t>
  </si>
  <si>
    <t>RPÁngelo Herrera21</t>
  </si>
  <si>
    <t>RPBill Saunders21</t>
  </si>
  <si>
    <t>RPJohn Miller18</t>
  </si>
  <si>
    <t>RPHiro Takeuchi21</t>
  </si>
  <si>
    <t>SPKanko Okabe21</t>
  </si>
  <si>
    <t>RPBrandon Keddy21</t>
  </si>
  <si>
    <t>RPAl Franklin18</t>
  </si>
  <si>
    <t>RPAshley Wiltshire21</t>
  </si>
  <si>
    <t>SPMunemitsu Kobayashi21</t>
  </si>
  <si>
    <t>RPGeorge Jackson18</t>
  </si>
  <si>
    <t>SPP.J. Lehman21</t>
  </si>
  <si>
    <t>SPGeorge Brown21</t>
  </si>
  <si>
    <t>SPRobin Thompson21</t>
  </si>
  <si>
    <t>RPDean Bailey21</t>
  </si>
  <si>
    <t>RPYataro Kato18</t>
  </si>
  <si>
    <t>RPSixto Perales18</t>
  </si>
  <si>
    <t>RPHoyt Taylor20</t>
  </si>
  <si>
    <t>SPHunter Shields18</t>
  </si>
  <si>
    <t>RPKagehisa Onishi21</t>
  </si>
  <si>
    <t>SPSadahige Nakagawa21</t>
  </si>
  <si>
    <t>SPYoshitaka Shimizu21</t>
  </si>
  <si>
    <t>SPMarv King18</t>
  </si>
  <si>
    <t>RPMal Hinkle18</t>
  </si>
  <si>
    <t>RPPedro Medina18</t>
  </si>
  <si>
    <t>RPKazuyuki Kobayashi21</t>
  </si>
  <si>
    <t>RPYaichiro Shibata18</t>
  </si>
  <si>
    <t>SPManuel Muñóz21</t>
  </si>
  <si>
    <t>SSCoy Smith21</t>
  </si>
  <si>
    <t>RPYosai Murata21</t>
  </si>
  <si>
    <t>RPKurt Worley21</t>
  </si>
  <si>
    <t>CLSadakuno Kawasaki18</t>
  </si>
  <si>
    <t>RPIwane Wada21</t>
  </si>
  <si>
    <t>RPJúlio Soto21</t>
  </si>
  <si>
    <t>RPTim Hansen21</t>
  </si>
  <si>
    <t>SPRicardo Cabrera18</t>
  </si>
  <si>
    <t>RPIsei Ojima21</t>
  </si>
  <si>
    <t>RPMasu Nakamura21</t>
  </si>
  <si>
    <t>SPNorogumi Goto21</t>
  </si>
  <si>
    <t>RPDwayne Taunton18</t>
  </si>
  <si>
    <t>RPRichard Daniels21</t>
  </si>
  <si>
    <t>RPWalt Emery21</t>
  </si>
  <si>
    <t>SPKanzaburo Murayama22</t>
  </si>
  <si>
    <t>RPSixto Castro18</t>
  </si>
  <si>
    <t>RPLéo-Pier Bourgault18</t>
  </si>
  <si>
    <t>SPJuan Alfmana18</t>
  </si>
  <si>
    <t>RPEarl Baker17</t>
  </si>
  <si>
    <t>SPHéctor Pineda21</t>
  </si>
  <si>
    <t>RPGerardo Solís21</t>
  </si>
  <si>
    <t>CLTom Watson18</t>
  </si>
  <si>
    <t>RPSadahige Ohayashi21</t>
  </si>
  <si>
    <t>RPHunter Bradshaw21</t>
  </si>
  <si>
    <t>SPHisanobu Honda18</t>
  </si>
  <si>
    <t>RPGil Graves21</t>
  </si>
  <si>
    <t>RPAlfonso Pérez18</t>
  </si>
  <si>
    <t>SPShumei Miyazaki21</t>
  </si>
  <si>
    <t>RPTsuyoshi Kiyomizu20</t>
  </si>
  <si>
    <t>RPTerry McGrath18</t>
  </si>
  <si>
    <t>CLChris Haynes21</t>
  </si>
  <si>
    <t>SPArmando Arroyo21</t>
  </si>
  <si>
    <t>SPGil Parker22</t>
  </si>
  <si>
    <t>RPEd Prince21</t>
  </si>
  <si>
    <t>SPJason Stanley21</t>
  </si>
  <si>
    <t>SPEric Pace18</t>
  </si>
  <si>
    <t>SPBob Hubbard18</t>
  </si>
  <si>
    <t>RPIchizo Ito21</t>
  </si>
  <si>
    <t>SPDavid Días21</t>
  </si>
  <si>
    <t>RPArnold Bannatyne18</t>
  </si>
  <si>
    <t>SPRafael Márquez18</t>
  </si>
  <si>
    <t>SSTomoyuki Iitsuka21</t>
  </si>
  <si>
    <t>RPRay Downing21</t>
  </si>
  <si>
    <t>RPClarence Williams21</t>
  </si>
  <si>
    <t>SPRomán Rodríguez21</t>
  </si>
  <si>
    <t>SPAaron Long21</t>
  </si>
  <si>
    <t>SPFerri Pronk18</t>
  </si>
  <si>
    <t>SPJuan Silva21</t>
  </si>
  <si>
    <t>CLTerrence Jarvis21</t>
  </si>
  <si>
    <t>SPMasuhiro Sato18</t>
  </si>
  <si>
    <t>RPChance Jefferson18</t>
  </si>
  <si>
    <t>RPRaymond Alloway21</t>
  </si>
  <si>
    <t>RPTed Hamilton21</t>
  </si>
  <si>
    <t>RPHikaru Sakai21</t>
  </si>
  <si>
    <t>SPMatt Sewell21</t>
  </si>
  <si>
    <t>SPCharles Patterson21</t>
  </si>
  <si>
    <t>RPHenry Baxter18</t>
  </si>
  <si>
    <t>RPMunemitsu Uchida21</t>
  </si>
  <si>
    <t>CLDave MacIntyre21</t>
  </si>
  <si>
    <t>SPShunsho Sugiura18</t>
  </si>
  <si>
    <t>RPSimone Mensaraz21</t>
  </si>
  <si>
    <t>SPJosé Pérez18</t>
  </si>
  <si>
    <t>SPScott McJannett21</t>
  </si>
  <si>
    <t>SPJason Hicks20</t>
  </si>
  <si>
    <t>RPWesley Martin21</t>
  </si>
  <si>
    <t>SPChance Johnston18</t>
  </si>
  <si>
    <t>RPArchie Tassell18</t>
  </si>
  <si>
    <t>RPSatoru Matsuo21</t>
  </si>
  <si>
    <t>RPBruce Klein21</t>
  </si>
  <si>
    <t>RPGustavo Padilla21</t>
  </si>
  <si>
    <t>RPIsaac Sperring21</t>
  </si>
  <si>
    <t>SPClement Godfrey21</t>
  </si>
  <si>
    <t>RPAkio Kichida21</t>
  </si>
  <si>
    <t>RPEd Williams18</t>
  </si>
  <si>
    <t>RPTakeji Kimura18</t>
  </si>
  <si>
    <t>RPMike Landreth18</t>
  </si>
  <si>
    <t>RPMasahiro Fujimoto21</t>
  </si>
  <si>
    <t>RPMototsune Abe21</t>
  </si>
  <si>
    <t>CLRonald Johnston21</t>
  </si>
  <si>
    <t>SPCésar Féliz21</t>
  </si>
  <si>
    <t>RPTsuginori Otsuka21</t>
  </si>
  <si>
    <t>RPOliver González21</t>
  </si>
  <si>
    <t>CLJerry James21</t>
  </si>
  <si>
    <t>RPJoji Ito18</t>
  </si>
  <si>
    <t>RPShigetaka Nakanishi21</t>
  </si>
  <si>
    <t>RPBritt Dorsey21</t>
  </si>
  <si>
    <t>RPShosuke Daisen21</t>
  </si>
  <si>
    <t>RPNobukazu Tanaka21</t>
  </si>
  <si>
    <t>RPRamón Esparza21</t>
  </si>
  <si>
    <t>RPIeyoshi Asano21</t>
  </si>
  <si>
    <t>RPShun Hakui21</t>
  </si>
  <si>
    <t>RPPatrick Stinson21</t>
  </si>
  <si>
    <t>RPYasuhiro Hagiwara18</t>
  </si>
  <si>
    <t>SPBen McLaughlin18</t>
  </si>
  <si>
    <t>RPRob Darke21</t>
  </si>
  <si>
    <t>RPDusty Ball21</t>
  </si>
  <si>
    <t>RPTyler Craig21</t>
  </si>
  <si>
    <t>RPDaniel Tatum18</t>
  </si>
  <si>
    <t>RPErik Decker21</t>
  </si>
  <si>
    <t>RPKyung-wan Kim21</t>
  </si>
  <si>
    <t>RPPaul Sharp18</t>
  </si>
  <si>
    <t>SPFloyd Jackson21</t>
  </si>
  <si>
    <t>RPDanny Thompson21</t>
  </si>
  <si>
    <t>RPClarence Massey21</t>
  </si>
  <si>
    <t>RPKieran Wallace21</t>
  </si>
  <si>
    <t>SPArnie Schmidt21</t>
  </si>
  <si>
    <t>RPBill Springer21</t>
  </si>
  <si>
    <t>RPRic Mayer18</t>
  </si>
  <si>
    <t>RPTony Albright18</t>
  </si>
  <si>
    <t>RPTomás Silva18</t>
  </si>
  <si>
    <t>RPSojuro Sugano21</t>
  </si>
  <si>
    <t>RPLuis Morales21</t>
  </si>
  <si>
    <t>SPKeitaro Ota18</t>
  </si>
  <si>
    <t>SPCliff Geldof18</t>
  </si>
  <si>
    <t>CLDavid Jones21</t>
  </si>
  <si>
    <t>RPLorenzo Lorenzo18</t>
  </si>
  <si>
    <t>SPGlenn Powell21</t>
  </si>
  <si>
    <t>SPBobby Brown18</t>
  </si>
  <si>
    <t>RPKiyoemon Tanaka17</t>
  </si>
  <si>
    <t>RPIchizo Takeuchi21</t>
  </si>
  <si>
    <t>RPIsao Ogawa18</t>
  </si>
  <si>
    <t>RPLeonardo Hernández18</t>
  </si>
  <si>
    <t>RPPaul Branch21</t>
  </si>
  <si>
    <t>SPYoshi Oyama21</t>
  </si>
  <si>
    <t>SPMorihiro Uchida21</t>
  </si>
  <si>
    <t>SPCamila Bovay21</t>
  </si>
  <si>
    <t>RPRich Simmons21</t>
  </si>
  <si>
    <t>RPArmando Córdova21</t>
  </si>
  <si>
    <t>RPMiguel Angel Vega21</t>
  </si>
  <si>
    <t>RPTsuneyo Kokawa18</t>
  </si>
  <si>
    <t>RPShoichi Ueno21</t>
  </si>
  <si>
    <t>RPMichael Ladd18</t>
  </si>
  <si>
    <t>SPKen Campbell18</t>
  </si>
  <si>
    <t>RPDerek Wilcox18</t>
  </si>
  <si>
    <t>CLChristian Anderson21</t>
  </si>
  <si>
    <t>SPGary Carr21</t>
  </si>
  <si>
    <t>SPDavid Bart18</t>
  </si>
  <si>
    <t>RPRich Sanders21</t>
  </si>
  <si>
    <t>RPDavid Kerr18</t>
  </si>
  <si>
    <t>RPYorikane Ishihara18</t>
  </si>
  <si>
    <t>CFRory Charron18</t>
  </si>
  <si>
    <t>RPJustin Bryan18</t>
  </si>
  <si>
    <t>SPRoy Roy18</t>
  </si>
  <si>
    <t>CLIwane Yamamoto21</t>
  </si>
  <si>
    <t>CFCal Morrissey18</t>
  </si>
  <si>
    <t>RPRyosei Watanabe18</t>
  </si>
  <si>
    <t>RPPablo Pérez18</t>
  </si>
  <si>
    <t>SPGeorge Dudley18</t>
  </si>
  <si>
    <t>RPJake Rowarth18</t>
  </si>
  <si>
    <t>RPJuan Cardona18</t>
  </si>
  <si>
    <t>RPTomomi Kato18</t>
  </si>
  <si>
    <t>SSJosé Quintana21</t>
  </si>
  <si>
    <t>RPAntónio Gonzáles21</t>
  </si>
  <si>
    <t>RPMarkus Randall21</t>
  </si>
  <si>
    <t>SPTomoyuki Kimura21</t>
  </si>
  <si>
    <t>RPKiyonobu Hayagawa21</t>
  </si>
  <si>
    <t>C-Moe Merkel21</t>
  </si>
  <si>
    <t>RPCarl Elliott21</t>
  </si>
  <si>
    <t>RPEduardo Rodríguez21</t>
  </si>
  <si>
    <t>RPBryan Manton21</t>
  </si>
  <si>
    <t>RPLarry Blake18</t>
  </si>
  <si>
    <t>RPArturo Escobedo21</t>
  </si>
  <si>
    <t>RPShihei Furukawa21</t>
  </si>
  <si>
    <t>RPLuis Ferris21</t>
  </si>
  <si>
    <t>SPHarvey Hood21</t>
  </si>
  <si>
    <t>RPJohn Paradis21</t>
  </si>
  <si>
    <t>CLRikiya Takahashi21</t>
  </si>
  <si>
    <t>RPJosé Arroyo18</t>
  </si>
  <si>
    <t>RPMark Eldredge21</t>
  </si>
  <si>
    <t>RPTakuma Goto18</t>
  </si>
  <si>
    <t>RPDoug Goodman18</t>
  </si>
  <si>
    <t>RPIsamu Tanaka21</t>
  </si>
  <si>
    <t>RPYoshiaga Ono21</t>
  </si>
  <si>
    <t>RPLuz Zamora18</t>
  </si>
  <si>
    <t>RPAnderson Wilson21</t>
  </si>
  <si>
    <t>RPWilliam McKinley21</t>
  </si>
  <si>
    <t>RPMiguel Deleón21</t>
  </si>
  <si>
    <t>CLThomas Wilson21</t>
  </si>
  <si>
    <t>SPCarlos García21</t>
  </si>
  <si>
    <t>RPTaikan Watanabe21</t>
  </si>
  <si>
    <t>SPKunio Eida21</t>
  </si>
  <si>
    <t>RPYasushi Oda21</t>
  </si>
  <si>
    <t>RPJimmy Rouse18</t>
  </si>
  <si>
    <t>RPHidehira Ohayashi21</t>
  </si>
  <si>
    <t>SPOrinosuke Kurota18</t>
  </si>
  <si>
    <t>RPShigemasa Matsunaga21</t>
  </si>
  <si>
    <t>RPMasamune Motsuzuki18</t>
  </si>
  <si>
    <t>RPTatsukichi Nagata18</t>
  </si>
  <si>
    <t>RPAllan Rodgers18</t>
  </si>
  <si>
    <t>SPJoaquín Cruz21</t>
  </si>
  <si>
    <t>RPMasamichi Uchida21</t>
  </si>
  <si>
    <t>RPRafael Rivera21</t>
  </si>
  <si>
    <t>RPHenry O'Farrell18</t>
  </si>
  <si>
    <t>RPKyoichi Minobe18</t>
  </si>
  <si>
    <t>RPLanny Peterson18</t>
  </si>
  <si>
    <t>RPKawanari Sato18</t>
  </si>
  <si>
    <t>RPMichael Flowers21</t>
  </si>
  <si>
    <t>RPAnthony Duthie18</t>
  </si>
  <si>
    <t>RPToby Miners21</t>
  </si>
  <si>
    <t>RPJustin Langworthy18</t>
  </si>
  <si>
    <t>RPObke Pellenaars21</t>
  </si>
  <si>
    <t>RPTom Sanford21</t>
  </si>
  <si>
    <t>RPYasutoki Yamada21</t>
  </si>
  <si>
    <t>RPColt Emerick21</t>
  </si>
  <si>
    <t>RPEdward Brandon18</t>
  </si>
  <si>
    <t>SPCarlos Madraso18</t>
  </si>
  <si>
    <t>RPSuezo Tsuji21</t>
  </si>
  <si>
    <t>RPJonathan Haydon21</t>
  </si>
  <si>
    <t>RPYodo Kato18</t>
  </si>
  <si>
    <t>RPCarlos Martínez20</t>
  </si>
  <si>
    <t>RPTakeo Hoshino21</t>
  </si>
  <si>
    <t>RPShichirobei Kumagai18</t>
  </si>
  <si>
    <t>RPShusaku Hara18</t>
  </si>
  <si>
    <t>RPMabuchi Naito18</t>
  </si>
  <si>
    <t>SPHu Rang18</t>
  </si>
  <si>
    <t>CFLarry Springer21</t>
  </si>
  <si>
    <t>RPYorikane Gato21</t>
  </si>
  <si>
    <t>RPTed Phillips21</t>
  </si>
  <si>
    <t>RPYoshitaka Hayagawa21</t>
  </si>
  <si>
    <t>RPLarry Blackwell18</t>
  </si>
  <si>
    <t>RPAlfonso Chávez21</t>
  </si>
  <si>
    <t>RPTsurayaki Takeda18</t>
  </si>
  <si>
    <t>SPPat Hanson18</t>
  </si>
  <si>
    <t>RPManuel Rocha21</t>
  </si>
  <si>
    <t>RPNoboru Hashimoto18</t>
  </si>
  <si>
    <t>RPElroy Howell21</t>
  </si>
  <si>
    <t>RPPedro Cruz21</t>
  </si>
  <si>
    <t>RPDonald Sánchez18</t>
  </si>
  <si>
    <t>RPÁngel Hernández18</t>
  </si>
  <si>
    <t>RPShino Takahashi18</t>
  </si>
  <si>
    <t>RPYaichiro Fujita18</t>
  </si>
  <si>
    <t>RPPepe Álvarez21</t>
  </si>
  <si>
    <t>CFHéctor Montáñez21</t>
  </si>
  <si>
    <t>RPYeijiro Nakao18</t>
  </si>
  <si>
    <t>RPGreg Voigt21</t>
  </si>
  <si>
    <t>SPDoug Bean18</t>
  </si>
  <si>
    <t>RPArt Hudson18</t>
  </si>
  <si>
    <t>CFTom Johnson18</t>
  </si>
  <si>
    <t>RPRonnie Franklin18</t>
  </si>
  <si>
    <t>SPAndrew Bailey21</t>
  </si>
  <si>
    <t>SPJuan Ávila18</t>
  </si>
  <si>
    <t>RPBrandon White21</t>
  </si>
  <si>
    <t>RPDan Peck18</t>
  </si>
  <si>
    <t>RPSawao Yamamoto21</t>
  </si>
  <si>
    <t>SPMike Rivers22</t>
  </si>
  <si>
    <t>RPKumanosuke Kouda18</t>
  </si>
  <si>
    <t>RPJorge Tovar21</t>
  </si>
  <si>
    <t>RPDon Stokes18</t>
  </si>
  <si>
    <t>SPGeorge Wilson18</t>
  </si>
  <si>
    <t>RPTravis Rodríguez18</t>
  </si>
  <si>
    <t>RPAlfredo Silva18</t>
  </si>
  <si>
    <t>RPIemitsu Takahashi21</t>
  </si>
  <si>
    <t>RPPat Moore18</t>
  </si>
  <si>
    <t>RPFernando Lucero18</t>
  </si>
  <si>
    <t>RPMiguel Peña18</t>
  </si>
  <si>
    <t>RPTetsu Shiraishi21</t>
  </si>
  <si>
    <t>RPMiguel Hernández18</t>
  </si>
  <si>
    <t>RPOgai Yamasaki21</t>
  </si>
  <si>
    <t>RPWilliam Anderson18</t>
  </si>
  <si>
    <t>RPHirohisa Fukuda21</t>
  </si>
  <si>
    <t>RPJohn Davis18</t>
  </si>
  <si>
    <t>RPMomoru Ishikawa18</t>
  </si>
  <si>
    <t>SPBruce Drover18</t>
  </si>
  <si>
    <t>CLRamón Peña21</t>
  </si>
  <si>
    <t>RPJorge Asquabal18</t>
  </si>
  <si>
    <t>SPHugh Walsh21</t>
  </si>
  <si>
    <t>SPTracy Ladner21</t>
  </si>
  <si>
    <t>RPMike Simmons18</t>
  </si>
  <si>
    <t>RPArinori Sanu18</t>
  </si>
  <si>
    <t>RPMoronobu Chikafuji17</t>
  </si>
  <si>
    <t>RPSantiago Robles18</t>
  </si>
  <si>
    <t>SPRicardo Rosa18</t>
  </si>
  <si>
    <t>RPWilliam Holdom18</t>
  </si>
  <si>
    <t>SPDon Lee18</t>
  </si>
  <si>
    <t>RPMorris Smith18</t>
  </si>
  <si>
    <t>RPRafael Sousa18</t>
  </si>
  <si>
    <t>SPEvan Harris21</t>
  </si>
  <si>
    <t>RPOkakura Watanabe21</t>
  </si>
  <si>
    <t>RPMushanokoji Kichida18</t>
  </si>
  <si>
    <t>RPJohn Laviolette21</t>
  </si>
  <si>
    <t>RPKent Beach18</t>
  </si>
  <si>
    <t>RPTadasu Miura18</t>
  </si>
  <si>
    <t>RPJosé Martiel18</t>
  </si>
  <si>
    <t>RPMasaki Matsumoto21</t>
  </si>
  <si>
    <t>RPJorge Martínez17</t>
  </si>
  <si>
    <t>RPRaymond Vaughan18</t>
  </si>
  <si>
    <t>RPAntónio Mendoza21</t>
  </si>
  <si>
    <t>SPJorge Segura21</t>
  </si>
  <si>
    <t>SPMike Daugherty18</t>
  </si>
  <si>
    <t>RPSean Bagshaw21</t>
  </si>
  <si>
    <t>SPIván Pérez18</t>
  </si>
  <si>
    <t>RPDan Nelligan18</t>
  </si>
  <si>
    <t>RPEnrique López21</t>
  </si>
  <si>
    <t>RPYasutoki Ogawa18</t>
  </si>
  <si>
    <t>SSRamón Rodríguez21</t>
  </si>
  <si>
    <t>RPRyan Sutherland18</t>
  </si>
  <si>
    <t>LFHéctor Santos21</t>
  </si>
  <si>
    <t>RPMasamichi Kimura21</t>
  </si>
  <si>
    <t>RPJuan Márquez18</t>
  </si>
  <si>
    <t>RPAlex McCauley18</t>
  </si>
  <si>
    <t>RPTim Sanford18</t>
  </si>
  <si>
    <t>RPClaudio Ibáñez18</t>
  </si>
  <si>
    <t>SPStephen Carter18</t>
  </si>
  <si>
    <t>RPTerry Anderson18</t>
  </si>
  <si>
    <t>RPJoe Ingram18</t>
  </si>
  <si>
    <t>SPNate Beard21</t>
  </si>
  <si>
    <t>RPCisco Montoya21</t>
  </si>
  <si>
    <t>RPIván Torres18</t>
  </si>
  <si>
    <t>SPJosé Taváres18</t>
  </si>
  <si>
    <t>C-Michael Carlson18</t>
  </si>
  <si>
    <t>1BHaywood Marks21</t>
  </si>
  <si>
    <t>CFLuis Cervantes21</t>
  </si>
  <si>
    <t>RFPeter Casey18</t>
  </si>
  <si>
    <t>3BBill Jones21</t>
  </si>
  <si>
    <t>CFDonald Allen21</t>
  </si>
  <si>
    <t>C-Manny Castro21</t>
  </si>
  <si>
    <t>CFMauro Rodríguez21</t>
  </si>
  <si>
    <t>RFRob Davidson21</t>
  </si>
  <si>
    <t>2BErrol Landry21</t>
  </si>
  <si>
    <t>RFJosé Díaz21</t>
  </si>
  <si>
    <t>3BDani Rosales21</t>
  </si>
  <si>
    <t>LFBob Blanchard21</t>
  </si>
  <si>
    <t>1BKohei Kato21</t>
  </si>
  <si>
    <t>1BWesley Adams18</t>
  </si>
  <si>
    <t>C-Domingo Gutiérrez21</t>
  </si>
  <si>
    <t>1BArmando Gandarilla21</t>
  </si>
  <si>
    <t>LFRay Huggins21</t>
  </si>
  <si>
    <t>C-Yasunari Fujihara21</t>
  </si>
  <si>
    <t>C-Rick Williams21</t>
  </si>
  <si>
    <t>RFDana Baker21</t>
  </si>
  <si>
    <t>2BMunemitsu Oyama21</t>
  </si>
  <si>
    <t>2BManabu Mizutani21</t>
  </si>
  <si>
    <t>LFJerry Rutledge23</t>
  </si>
  <si>
    <t>C-Claudio Ferreira21</t>
  </si>
  <si>
    <t>CFMichael Burnett18</t>
  </si>
  <si>
    <t>C-Patrick Woods21</t>
  </si>
  <si>
    <t>1BWill Widmer22</t>
  </si>
  <si>
    <t>SSEdison Terry21</t>
  </si>
  <si>
    <t>RFScott Lucas18</t>
  </si>
  <si>
    <t>LFConan Williams21</t>
  </si>
  <si>
    <t>2BYakamochi Kobayashi21</t>
  </si>
  <si>
    <t>C-Jaime Villanueva18</t>
  </si>
  <si>
    <t>RFDenver Ray20</t>
  </si>
  <si>
    <t>RFTomás Martínez18</t>
  </si>
  <si>
    <t>RFGeorge Wilson21</t>
  </si>
  <si>
    <t>SSBob Wade21</t>
  </si>
  <si>
    <t>RFJeremy Walter21</t>
  </si>
  <si>
    <t>1BHéctor Escobedo21</t>
  </si>
  <si>
    <t>1BMike Patrick21</t>
  </si>
  <si>
    <t>3BHoward Joyce18</t>
  </si>
  <si>
    <t>1BKevin Ramírez21</t>
  </si>
  <si>
    <t>SSClyde Walter21</t>
  </si>
  <si>
    <t>SSAntónio Correa22</t>
  </si>
  <si>
    <t>SSRod Rogers18</t>
  </si>
  <si>
    <t>CFAnthony Marshall21</t>
  </si>
  <si>
    <t>RFJosé Delgado18</t>
  </si>
  <si>
    <t>RFBrady Lugg21</t>
  </si>
  <si>
    <t>RFScott Carpenter18</t>
  </si>
  <si>
    <t>2BJim Barr22</t>
  </si>
  <si>
    <t>1BJonathan Norman21</t>
  </si>
  <si>
    <t>SSMiguel Rinlón21</t>
  </si>
  <si>
    <t>1BEd Brown21</t>
  </si>
  <si>
    <t>1BTy Rigsby21</t>
  </si>
  <si>
    <t>SSPaul Daniels21</t>
  </si>
  <si>
    <t>C-Tom Parsons18</t>
  </si>
  <si>
    <t>CFAndy Dempsey21</t>
  </si>
  <si>
    <t>3BAndrew Sterling21</t>
  </si>
  <si>
    <t>LFDan Logan21</t>
  </si>
  <si>
    <t>RFMototsune Sato18</t>
  </si>
  <si>
    <t>2BNamboku Okamoto21</t>
  </si>
  <si>
    <t>CFEd Wade18</t>
  </si>
  <si>
    <t>CFAbel van Alpen21</t>
  </si>
  <si>
    <t>RFÁngel Alejo18</t>
  </si>
  <si>
    <t>C-Héctor Rodríguez21</t>
  </si>
  <si>
    <t>C-Will Vogel21</t>
  </si>
  <si>
    <t>2BLuis Hernández21</t>
  </si>
  <si>
    <t>2BFernando De La Garza21</t>
  </si>
  <si>
    <t>RFSteve Boyer18</t>
  </si>
  <si>
    <t>3BPaul Paige21</t>
  </si>
  <si>
    <t>RFRamón Medina21</t>
  </si>
  <si>
    <t>CFJason Box18</t>
  </si>
  <si>
    <t>2BJack Allen18</t>
  </si>
  <si>
    <t>1BGreg Smith18</t>
  </si>
  <si>
    <t>2BJosé Ruíz18</t>
  </si>
  <si>
    <t>RFRobert Sims21</t>
  </si>
  <si>
    <t>RFRoberto Morales18</t>
  </si>
  <si>
    <t>CFNick Heath21</t>
  </si>
  <si>
    <t>LFEugenio Zúñiga21</t>
  </si>
  <si>
    <t>CFBradley Dodson22</t>
  </si>
  <si>
    <t>LFJason Williams21</t>
  </si>
  <si>
    <t>1BNoboru Abe21</t>
  </si>
  <si>
    <t>2BJesús Rodríguez22</t>
  </si>
  <si>
    <t>2BSergio Gómez21</t>
  </si>
  <si>
    <t>RFRyoichi Suzuki21</t>
  </si>
  <si>
    <t>CFTsugahara Okawa21</t>
  </si>
  <si>
    <t>RFPedro Rodríguez21</t>
  </si>
  <si>
    <t>C-Shoichi Kawamura18</t>
  </si>
  <si>
    <t>CFFrancisco Ramírez18</t>
  </si>
  <si>
    <t>LFHugh Howell21</t>
  </si>
  <si>
    <t>3BEarl Davis21</t>
  </si>
  <si>
    <t>C-Alex-Antoine Parent21</t>
  </si>
  <si>
    <t>CFArmando Ruíz21</t>
  </si>
  <si>
    <t>C-Brendon Murphy21</t>
  </si>
  <si>
    <t>C-Jimmy Stephens21</t>
  </si>
  <si>
    <t>2BMike Scott21</t>
  </si>
  <si>
    <t>RFSergio Sosa21</t>
  </si>
  <si>
    <t>C-Bryan Richardson21</t>
  </si>
  <si>
    <t>RFJim McLean18</t>
  </si>
  <si>
    <t>RFAntónio Figueroa18</t>
  </si>
  <si>
    <t>CFHenry Fox21</t>
  </si>
  <si>
    <t>3BEd Graham21</t>
  </si>
  <si>
    <t>2BOscar Bishop21</t>
  </si>
  <si>
    <t>RFJimmy Locke21</t>
  </si>
  <si>
    <t>LFEstefan Alvarado21</t>
  </si>
  <si>
    <t>1BNori Fujimoto20</t>
  </si>
  <si>
    <t>3BWalter Holt21</t>
  </si>
  <si>
    <t>RFKatsuhiko Araki21</t>
  </si>
  <si>
    <t>LFTodd Rogers21</t>
  </si>
  <si>
    <t>3BJosé Castro21</t>
  </si>
  <si>
    <t>RFTadaaki Shirai21</t>
  </si>
  <si>
    <t>SSJaime Juárez18</t>
  </si>
  <si>
    <t>LFDan Brennan21</t>
  </si>
  <si>
    <t>SSJavier Rodríguez18</t>
  </si>
  <si>
    <t>1BTetsuzan Iida21</t>
  </si>
  <si>
    <t>RFStephen James21</t>
  </si>
  <si>
    <t>SSJosé Franco22</t>
  </si>
  <si>
    <t>RFDan Boyd18</t>
  </si>
  <si>
    <t>C-Tony Ladd21</t>
  </si>
  <si>
    <t>C-Bob Kidd21</t>
  </si>
  <si>
    <t>2BJeremy Lindsey21</t>
  </si>
  <si>
    <t>CFJúlio Velásquez21</t>
  </si>
  <si>
    <t>CFCisco Guerra21</t>
  </si>
  <si>
    <t>1BWill Smith21</t>
  </si>
  <si>
    <t>RFJason Davis21</t>
  </si>
  <si>
    <t>1BAugusto Carrillo21</t>
  </si>
  <si>
    <t>LFTomás Moralis21</t>
  </si>
  <si>
    <t>LFJosé Villarreal18</t>
  </si>
  <si>
    <t>RFEddie Davis21</t>
  </si>
  <si>
    <t>C-Roy Powell22</t>
  </si>
  <si>
    <t>1BTadamichi Fujita21</t>
  </si>
  <si>
    <t>CFJerry Taylor21</t>
  </si>
  <si>
    <t>1BCraig Wright21</t>
  </si>
  <si>
    <t>RFSteve Glenn21</t>
  </si>
  <si>
    <t>CFSeishiro Kokura18</t>
  </si>
  <si>
    <t>RFFred Greer18</t>
  </si>
  <si>
    <t>CFYasunobu Tamura21</t>
  </si>
  <si>
    <t>C-Joe Howard21</t>
  </si>
  <si>
    <t>3BTetsu Tsuchiya21</t>
  </si>
  <si>
    <t>1BWang Chuko22</t>
  </si>
  <si>
    <t>1BHoshi Takahashi21</t>
  </si>
  <si>
    <t>CFTroy Washington21</t>
  </si>
  <si>
    <t>C-Forrest MacPherson18</t>
  </si>
  <si>
    <t>C-Katsuhiko Horiuchi21</t>
  </si>
  <si>
    <t>CFIemochi Ohayashi21</t>
  </si>
  <si>
    <t>LFGabriel Ruíz21</t>
  </si>
  <si>
    <t>1BDonald Maddox18</t>
  </si>
  <si>
    <t>C-José Beltrán21</t>
  </si>
  <si>
    <t>LFMark Thornber18</t>
  </si>
  <si>
    <t>1BAlfredo Nájera21</t>
  </si>
  <si>
    <t>1BRamiro Lucero21</t>
  </si>
  <si>
    <t>3BMatsuo Yamashita21</t>
  </si>
  <si>
    <t>C-Yodo Wada21</t>
  </si>
  <si>
    <t>1BJeff Young21</t>
  </si>
  <si>
    <t>2BErnesto Paredes22</t>
  </si>
  <si>
    <t>C-Bob Pittman18</t>
  </si>
  <si>
    <t>RFTadasuke Miyashita20</t>
  </si>
  <si>
    <t>3BKunimichi Shimizu21</t>
  </si>
  <si>
    <t>1BGlen Patterson18</t>
  </si>
  <si>
    <t>CFEric McLaughlin21</t>
  </si>
  <si>
    <t>RFFélix Trujillo21</t>
  </si>
  <si>
    <t>3BRoy Duke18</t>
  </si>
  <si>
    <t>C-Luigi D'antonio21</t>
  </si>
  <si>
    <t>2BWaylon Wheeler21</t>
  </si>
  <si>
    <t>C-César Salgado18</t>
  </si>
  <si>
    <t>3BCristián Sánchez18</t>
  </si>
  <si>
    <t>3BPepe Ruíz21</t>
  </si>
  <si>
    <t>2BAlain Lavallée18</t>
  </si>
  <si>
    <t>C-Sam Jones21</t>
  </si>
  <si>
    <t>SSJonathan Davis21</t>
  </si>
  <si>
    <t>1BNobuhito Takahashi21</t>
  </si>
  <si>
    <t>3BJorge Rincón21</t>
  </si>
  <si>
    <t>1BNate Shaffer21</t>
  </si>
  <si>
    <t>1BJustin Goddard21</t>
  </si>
  <si>
    <t>CFBill Patterson18</t>
  </si>
  <si>
    <t>1BManny Zavalas18</t>
  </si>
  <si>
    <t>LFHiroshi Yamasaki21</t>
  </si>
  <si>
    <t>3BCarlos Torres21</t>
  </si>
  <si>
    <t>1BChris Jackson21</t>
  </si>
  <si>
    <t>2BMatt Crum18</t>
  </si>
  <si>
    <t>1BKaoru Masuda21</t>
  </si>
  <si>
    <t>SSGabriel León18</t>
  </si>
  <si>
    <t>1BYun Brooks18</t>
  </si>
  <si>
    <t>2BEd Richards21</t>
  </si>
  <si>
    <t>2BWill Sharp21</t>
  </si>
  <si>
    <t>C-Jeff Delaney18</t>
  </si>
  <si>
    <t>C-Miguel Díaz21</t>
  </si>
  <si>
    <t>CFBradley layland21</t>
  </si>
  <si>
    <t>C-Oscar Goodwin21</t>
  </si>
  <si>
    <t>SSBryan Dunn21</t>
  </si>
  <si>
    <t>1BShigekazu Hirata18</t>
  </si>
  <si>
    <t>1BCarlos Gonzáles21</t>
  </si>
  <si>
    <t>SSManny Ramírez21</t>
  </si>
  <si>
    <t>LFPhillip Balgera18</t>
  </si>
  <si>
    <t>RFRyan Brown18</t>
  </si>
  <si>
    <t>LFJavier Trujillo18</t>
  </si>
  <si>
    <t>C-Shigemasa Yamada18</t>
  </si>
  <si>
    <t>2BRay Morris21</t>
  </si>
  <si>
    <t>LFSukenobu Hirano21</t>
  </si>
  <si>
    <t>2BMike Ford21</t>
  </si>
  <si>
    <t>LFHoward Miller21</t>
  </si>
  <si>
    <t>C-José Saldaña20</t>
  </si>
  <si>
    <t>RFJosé Anaya21</t>
  </si>
  <si>
    <t>3BLeo Gibbs21</t>
  </si>
  <si>
    <t>CFScott Drew18</t>
  </si>
  <si>
    <t>3BSherman Horne21</t>
  </si>
  <si>
    <t>C-Al Wallace18</t>
  </si>
  <si>
    <t>LFRobby Lee18</t>
  </si>
  <si>
    <t>RFDomingo Martínez21</t>
  </si>
  <si>
    <t>SSAlejandro Gómez21</t>
  </si>
  <si>
    <t>2BJúlio López21</t>
  </si>
  <si>
    <t>1BJason Ward21</t>
  </si>
  <si>
    <t>SSTony López21</t>
  </si>
  <si>
    <t>CFShunen Ageda21</t>
  </si>
  <si>
    <t>2BLee Godwin21</t>
  </si>
  <si>
    <t>RFDoyle Phillips18</t>
  </si>
  <si>
    <t>LFShihei Higashi21</t>
  </si>
  <si>
    <t>2BJuan Luis Pérez21</t>
  </si>
  <si>
    <t>2BLandon Stone21</t>
  </si>
  <si>
    <t>LFÁngel García21</t>
  </si>
  <si>
    <t>C-Tatsuzo Ohayashi21</t>
  </si>
  <si>
    <t>2BMike Perkins21</t>
  </si>
  <si>
    <t>SSIvan Dhu21</t>
  </si>
  <si>
    <t>2BRodrigo Chávez21</t>
  </si>
  <si>
    <t>3BJuan Féliz18</t>
  </si>
  <si>
    <t>SSRoberto Salazar18</t>
  </si>
  <si>
    <t>2BSumitomo Ine21</t>
  </si>
  <si>
    <t>1BMartino Chavarriaga18</t>
  </si>
  <si>
    <t>1BPat Irvin21</t>
  </si>
  <si>
    <t>C-Jim Bullen21</t>
  </si>
  <si>
    <t>SSBrian Beamish21</t>
  </si>
  <si>
    <t>LFJeff Tillman18</t>
  </si>
  <si>
    <t>CFJeremy Hill18</t>
  </si>
  <si>
    <t>C-Zuleide Disqu21</t>
  </si>
  <si>
    <t>2BDave Miller21</t>
  </si>
  <si>
    <t>1BKingo Ichikawa21</t>
  </si>
  <si>
    <t>CFSenzo Kokura18</t>
  </si>
  <si>
    <t>CFCris Gutiérrez21</t>
  </si>
  <si>
    <t>2BMitchell Longchamps21</t>
  </si>
  <si>
    <t>2BAlejandro Castellanos21</t>
  </si>
  <si>
    <t>C-Pat Lewis21</t>
  </si>
  <si>
    <t>SSGary Davis18</t>
  </si>
  <si>
    <t>2BRichie King20</t>
  </si>
  <si>
    <t>SSAlfonso Reyna18</t>
  </si>
  <si>
    <t>CFCarlton Laitinen21</t>
  </si>
  <si>
    <t>LFCarlos Martínez20</t>
  </si>
  <si>
    <t>CFJayson Butler21</t>
  </si>
  <si>
    <t>SSCarlos León21</t>
  </si>
  <si>
    <t>LFHéctor Flores18</t>
  </si>
  <si>
    <t>SSKunihiko Iitsuka21</t>
  </si>
  <si>
    <t>3BLarry Shively21</t>
  </si>
  <si>
    <t>RFÁngel Maldonado21</t>
  </si>
  <si>
    <t>1BCarlos Hernández21</t>
  </si>
  <si>
    <t>C-Mark Hubbard21</t>
  </si>
  <si>
    <t>C-Preston Murdoch18</t>
  </si>
  <si>
    <t>LFKeitaro Abe21</t>
  </si>
  <si>
    <t>3BMiguel Trejo21</t>
  </si>
  <si>
    <t>C-Lonnie Paradise21</t>
  </si>
  <si>
    <t>LFDave Mitchell21</t>
  </si>
  <si>
    <t>C-Kazutoshi Adachi20</t>
  </si>
  <si>
    <t>LFRandy Richards21</t>
  </si>
  <si>
    <t>3BKuniaki Yamamoto21</t>
  </si>
  <si>
    <t>C-Zachary Warren21</t>
  </si>
  <si>
    <t>C-Manuel Meneces21</t>
  </si>
  <si>
    <t>RFBrian Moser21</t>
  </si>
  <si>
    <t>C-Lane Jones18</t>
  </si>
  <si>
    <t>C-Mario Gonzáles21</t>
  </si>
  <si>
    <t>3BJason Bartelen18</t>
  </si>
  <si>
    <t>SSWendell Calhoun21</t>
  </si>
  <si>
    <t>RFLuis Antonio Aguilera18</t>
  </si>
  <si>
    <t>RFJorge Valdéz18</t>
  </si>
  <si>
    <t>1BTom Newman18</t>
  </si>
  <si>
    <t>SSKei Hasegawa21</t>
  </si>
  <si>
    <t>RFFrancisco Sánchez21</t>
  </si>
  <si>
    <t>LFArturo Vega18</t>
  </si>
  <si>
    <t>CFAlfredo Freitas20</t>
  </si>
  <si>
    <t>LFJeffrey Ware21</t>
  </si>
  <si>
    <t>2BJake Spencer21</t>
  </si>
  <si>
    <t>3BOctávio Mason18</t>
  </si>
  <si>
    <t>C-Masahiko Kondo21</t>
  </si>
  <si>
    <t>RFYataro Watanabe21</t>
  </si>
  <si>
    <t>CFRobert Hawkins18</t>
  </si>
  <si>
    <t>3BYoshiaga Sakei21</t>
  </si>
  <si>
    <t>SSFelipe Gamboa21</t>
  </si>
  <si>
    <t>2BKatsunosuki Takahashi21</t>
  </si>
  <si>
    <t>C-Iván López18</t>
  </si>
  <si>
    <t>CFGustavo Hernández21</t>
  </si>
  <si>
    <t>3BToin Inoue21</t>
  </si>
  <si>
    <t>1BTsurayaki Takano21</t>
  </si>
  <si>
    <t>SSEd Madore18</t>
  </si>
  <si>
    <t>SSEdgardo Rosas21</t>
  </si>
  <si>
    <t>C-Cory Clendinning21</t>
  </si>
  <si>
    <t>SSÁlex Flores18</t>
  </si>
  <si>
    <t>2BKatai Fujii21</t>
  </si>
  <si>
    <t>1BKisho Kobayashi21</t>
  </si>
  <si>
    <t>RFJosé García20</t>
  </si>
  <si>
    <t>LFYasutoki Shini18</t>
  </si>
  <si>
    <t>2BWaylon Washington21</t>
  </si>
  <si>
    <t>3BEichiro Endo21</t>
  </si>
  <si>
    <t>CFDylan Helms21</t>
  </si>
  <si>
    <t>RFJaime Martínez21</t>
  </si>
  <si>
    <t>SSNacho López18</t>
  </si>
  <si>
    <t>CFYunosuke Suzuki18</t>
  </si>
  <si>
    <t>3BTim Hosler21</t>
  </si>
  <si>
    <t>RFRoy Noon21</t>
  </si>
  <si>
    <t>RFVernon Quint21</t>
  </si>
  <si>
    <t>1BRussell Guiney22</t>
  </si>
  <si>
    <t>C-Mark Garmon21</t>
  </si>
  <si>
    <t>2BTristan Johnson18</t>
  </si>
  <si>
    <t>LFDon Knox18</t>
  </si>
  <si>
    <t>CFJoe Cooper21</t>
  </si>
  <si>
    <t>LFSantiago Guzmán21</t>
  </si>
  <si>
    <t>2BMiguel López18</t>
  </si>
  <si>
    <t>C-Roy Potter21</t>
  </si>
  <si>
    <t>LFCaleb Ford21</t>
  </si>
  <si>
    <t>3BTom Godin18</t>
  </si>
  <si>
    <t>RFRobinson Sandoval18</t>
  </si>
  <si>
    <t>C-Seishiro Fujii18</t>
  </si>
  <si>
    <t>LFYukio Miyakawa18</t>
  </si>
  <si>
    <t>C-Eugene Cushley21</t>
  </si>
  <si>
    <t>CFKensaku Kuhabara21</t>
  </si>
  <si>
    <t>1BToby Cole18</t>
  </si>
  <si>
    <t>C-Ed Watkins21</t>
  </si>
  <si>
    <t>RFJamie Robinson21</t>
  </si>
  <si>
    <t>CFSteve Cash18</t>
  </si>
  <si>
    <t>C-Luis Pérez18</t>
  </si>
  <si>
    <t>C-José López21</t>
  </si>
  <si>
    <t>2BÁngel Gómez18</t>
  </si>
  <si>
    <t>LFTagashashi Sakaguchi21</t>
  </si>
  <si>
    <t>C-Chris McCauley18</t>
  </si>
  <si>
    <t>CFRichard Randall18</t>
  </si>
  <si>
    <t>SSLoren Green18</t>
  </si>
  <si>
    <t>1BWarren Saunderson21</t>
  </si>
  <si>
    <t>RFDavid Andrews18</t>
  </si>
  <si>
    <t>SSHoriuchi Sugimoto21</t>
  </si>
  <si>
    <t>3BRaymond Heard18</t>
  </si>
  <si>
    <t>SSTroy Alexander18</t>
  </si>
  <si>
    <t>C-Ieyoshi Ohayashi20</t>
  </si>
  <si>
    <t>1BYasuoka Matsumoto21</t>
  </si>
  <si>
    <t>1BDavid Horsman18</t>
  </si>
  <si>
    <t>C-Koto Suzuki18</t>
  </si>
  <si>
    <t>CFJean-Charles Grenier18</t>
  </si>
  <si>
    <t>SSJuan Jabalera18</t>
  </si>
  <si>
    <t>LFMike Young18</t>
  </si>
  <si>
    <t>LFMike Dearborn20</t>
  </si>
  <si>
    <t>C-Brandon Seals21</t>
  </si>
  <si>
    <t>C-Jonathan Bell18</t>
  </si>
  <si>
    <t>SSKen Christian21</t>
  </si>
  <si>
    <t>2BShigekazu Matsumoto18</t>
  </si>
  <si>
    <t>LFChris Morrison21</t>
  </si>
  <si>
    <t>2BJimmy Vickers18</t>
  </si>
  <si>
    <t>LFDave Hill18</t>
  </si>
  <si>
    <t>1BMiguel Flores18</t>
  </si>
  <si>
    <t>1BBruce Swanson18</t>
  </si>
  <si>
    <t>CFSteve Bishop18</t>
  </si>
  <si>
    <t>CFTravis Williams20</t>
  </si>
  <si>
    <t>C-Butch Hamilton21</t>
  </si>
  <si>
    <t>CFGeoff McKee21</t>
  </si>
  <si>
    <t>2BMartín Betancourt18</t>
  </si>
  <si>
    <t>2BNaofumi Kichikawa21</t>
  </si>
  <si>
    <t>CFMark Howard18</t>
  </si>
  <si>
    <t>3BMartín Gamboa18</t>
  </si>
  <si>
    <t>1BKunisada Ito18</t>
  </si>
  <si>
    <t>SSAlonso Cruz21</t>
  </si>
  <si>
    <t>RFNick Griffin18</t>
  </si>
  <si>
    <t>SSAlex Hankins18</t>
  </si>
  <si>
    <t>C-Alberto Garza21</t>
  </si>
  <si>
    <t>3BFernando Ortega18</t>
  </si>
  <si>
    <t>LFBob Buggins18</t>
  </si>
  <si>
    <t>1BEmílio García18</t>
  </si>
  <si>
    <t>SSKazuhiko Harada18</t>
  </si>
  <si>
    <t>LFÁlex Piña18</t>
  </si>
  <si>
    <t>C-Steven Perkins18</t>
  </si>
  <si>
    <t>2BTomiji Sano18</t>
  </si>
  <si>
    <t>C-Eric Whitfield21</t>
  </si>
  <si>
    <t>LFJoe Guthrie18</t>
  </si>
  <si>
    <t>C-Flynn Henderson18</t>
  </si>
  <si>
    <t>C-Luis Antonio Reyes18</t>
  </si>
  <si>
    <t>LFRamiro Lazaro18</t>
  </si>
  <si>
    <t>3BToshiyuki Goto18</t>
  </si>
  <si>
    <t>SSKiyoemon Watanabe18</t>
  </si>
  <si>
    <t>CFAndy Horn18</t>
  </si>
  <si>
    <t>Found?</t>
  </si>
  <si>
    <t>Found</t>
  </si>
  <si>
    <t>3BYodo Chikafuji21</t>
  </si>
  <si>
    <t>Adv</t>
  </si>
  <si>
    <t>SPRiley Bozarth18</t>
  </si>
  <si>
    <t>SPJustin Baker21</t>
  </si>
  <si>
    <t>SPJosé Trejo22</t>
  </si>
  <si>
    <t>RPHideo Kitamura21</t>
  </si>
  <si>
    <t>SPBartolo Campbell21</t>
  </si>
  <si>
    <t>CLLuis Ibarra18</t>
  </si>
  <si>
    <t>SPSadatake Tamura21</t>
  </si>
  <si>
    <t>CLBilly Harris21</t>
  </si>
  <si>
    <t>CLTomás Piniella18</t>
  </si>
  <si>
    <t>CLDan Davis18</t>
  </si>
  <si>
    <t>CLMichizane Fujita21</t>
  </si>
  <si>
    <t>SPHidemichi Sonokawa21</t>
  </si>
  <si>
    <t>SPVincente Parra21</t>
  </si>
  <si>
    <t>SPShoichi Ito21</t>
  </si>
  <si>
    <t>SPHidehira Shibata21</t>
  </si>
  <si>
    <t>SPAkira Hayagawa18</t>
  </si>
  <si>
    <t>SPJosuke Kanno21</t>
  </si>
  <si>
    <t>SPNakamaro Kato21</t>
  </si>
  <si>
    <t>SPNoriyori Tenno21</t>
  </si>
  <si>
    <t>SPToshimichi Kamida21</t>
  </si>
  <si>
    <t>SPDavid Oleson18</t>
  </si>
  <si>
    <t>RPFrederick Hoffman18</t>
  </si>
  <si>
    <t>SPJou Miyamoto21</t>
  </si>
  <si>
    <t>RPDesmond Jordan18</t>
  </si>
  <si>
    <t>SPTsukasa Murakami21</t>
  </si>
  <si>
    <t>SPKuniaki Suzuki21</t>
  </si>
  <si>
    <t>RPMatt Morrison21</t>
  </si>
  <si>
    <t>SPFlynn Lancaster18</t>
  </si>
  <si>
    <t>RPGarry McCarthy21</t>
  </si>
  <si>
    <t>SPNaomi Suzuki21</t>
  </si>
  <si>
    <t>CLToichi Ono21</t>
  </si>
  <si>
    <t>RFRamiro Yánez21</t>
  </si>
  <si>
    <t>CFMichael Brown21</t>
  </si>
  <si>
    <t>RFHisashi Higuchi22</t>
  </si>
  <si>
    <t>SSMiguel Pérez21</t>
  </si>
  <si>
    <t>2BMasuhiro Sumita21</t>
  </si>
  <si>
    <t>C-Jo Nakamura21</t>
  </si>
  <si>
    <t>SSRob Hill21</t>
  </si>
  <si>
    <t>1BMauro Cruz21</t>
  </si>
  <si>
    <t>1BBill Campbell21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</si>
</sst>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2" fontId="0" fillId="0" borderId="0" xfId="0" applyNumberFormat="1"/>
    <xf numFmtId="164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3" borderId="2" xfId="0" applyFill="1" applyBorder="1"/>
    <xf numFmtId="0" fontId="0" fillId="3" borderId="5" xfId="0" applyFill="1" applyBorder="1"/>
    <xf numFmtId="164" fontId="0" fillId="3" borderId="2" xfId="0" applyNumberFormat="1" applyFill="1" applyBorder="1"/>
    <xf numFmtId="164" fontId="0" fillId="3" borderId="5" xfId="0" applyNumberFormat="1" applyFill="1" applyBorder="1"/>
    <xf numFmtId="165" fontId="0" fillId="3" borderId="2" xfId="1" applyNumberFormat="1" applyFont="1" applyFill="1" applyBorder="1"/>
    <xf numFmtId="0" fontId="0" fillId="3" borderId="3" xfId="0" applyFill="1" applyBorder="1"/>
    <xf numFmtId="0" fontId="0" fillId="3" borderId="6" xfId="0" applyFill="1" applyBorder="1"/>
    <xf numFmtId="0" fontId="2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wrapText="1"/>
    </xf>
    <xf numFmtId="0" fontId="0" fillId="0" borderId="7" xfId="0" applyBorder="1"/>
    <xf numFmtId="0" fontId="2" fillId="2" borderId="7" xfId="0" applyFont="1" applyFill="1" applyBorder="1" applyAlignment="1">
      <alignment wrapText="1"/>
    </xf>
    <xf numFmtId="164" fontId="0" fillId="0" borderId="1" xfId="0" applyNumberFormat="1" applyBorder="1"/>
    <xf numFmtId="1" fontId="0" fillId="0" borderId="1" xfId="0" applyNumberFormat="1" applyBorder="1"/>
    <xf numFmtId="165" fontId="0" fillId="2" borderId="7" xfId="1" applyNumberFormat="1" applyFont="1" applyFill="1" applyBorder="1" applyAlignment="1">
      <alignment wrapText="1"/>
    </xf>
    <xf numFmtId="0" fontId="3" fillId="0" borderId="1" xfId="0" applyFont="1" applyBorder="1" applyAlignment="1">
      <alignment horizontal="right"/>
    </xf>
    <xf numFmtId="2" fontId="4" fillId="0" borderId="0" xfId="0" applyNumberFormat="1" applyFont="1"/>
    <xf numFmtId="2" fontId="4" fillId="0" borderId="1" xfId="0" applyNumberFormat="1" applyFont="1" applyBorder="1"/>
    <xf numFmtId="0" fontId="0" fillId="3" borderId="2" xfId="0" applyFill="1" applyBorder="1" applyAlignment="1">
      <alignment horizontal="right"/>
    </xf>
    <xf numFmtId="9" fontId="0" fillId="0" borderId="0" xfId="0" applyNumberFormat="1"/>
    <xf numFmtId="2" fontId="0" fillId="3" borderId="2" xfId="0" applyNumberFormat="1" applyFill="1" applyBorder="1"/>
  </cellXfs>
  <cellStyles count="2">
    <cellStyle name="Currency" xfId="1" builtinId="4"/>
    <cellStyle name="Normal" xfId="0" builtinId="0"/>
  </cellStyles>
  <dxfs count="8">
    <dxf>
      <fill>
        <patternFill>
          <bgColor theme="8" tint="0.79998168889431442"/>
        </patternFill>
      </fill>
    </dxf>
    <dxf>
      <font>
        <strike/>
        <color theme="0" tint="-0.34998626667073579"/>
      </font>
    </dxf>
    <dxf>
      <fill>
        <patternFill>
          <bgColor theme="9" tint="0.79998168889431442"/>
        </patternFill>
      </fill>
    </dxf>
    <dxf>
      <font>
        <strike/>
        <color theme="0" tint="-0.24994659260841701"/>
      </font>
    </dxf>
    <dxf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strike/>
        <color theme="0" tint="-0.34998626667073579"/>
      </font>
    </dxf>
    <dxf>
      <fill>
        <patternFill>
          <bgColor theme="8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J11" sqref="J11"/>
    </sheetView>
  </sheetViews>
  <sheetFormatPr defaultRowHeight="15" x14ac:dyDescent="0.25"/>
  <cols>
    <col min="1" max="1" width="18.140625" customWidth="1"/>
    <col min="2" max="2" width="6" bestFit="1" customWidth="1"/>
    <col min="3" max="3" width="4.5703125" bestFit="1" customWidth="1"/>
    <col min="4" max="4" width="17.28515625" bestFit="1" customWidth="1"/>
    <col min="5" max="5" width="4.42578125" bestFit="1" customWidth="1"/>
    <col min="6" max="6" width="2.140625" bestFit="1" customWidth="1"/>
    <col min="7" max="7" width="2" bestFit="1" customWidth="1"/>
  </cols>
  <sheetData>
    <row r="1" spans="1:10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42</v>
      </c>
      <c r="I1">
        <v>52</v>
      </c>
    </row>
    <row r="2" spans="1:10" x14ac:dyDescent="0.25">
      <c r="A2" t="s">
        <v>164</v>
      </c>
    </row>
    <row r="3" spans="1:10" x14ac:dyDescent="0.25">
      <c r="A3" s="4" t="s">
        <v>138</v>
      </c>
      <c r="B3" s="4" t="s">
        <v>137</v>
      </c>
      <c r="C3" s="2" t="s">
        <v>0</v>
      </c>
      <c r="D3" s="2" t="s">
        <v>1</v>
      </c>
      <c r="E3" s="2" t="s">
        <v>2</v>
      </c>
      <c r="F3" s="2" t="s">
        <v>3</v>
      </c>
      <c r="G3" s="2" t="s">
        <v>4</v>
      </c>
      <c r="H3" s="2" t="s">
        <v>213</v>
      </c>
      <c r="I3" s="2" t="s">
        <v>214</v>
      </c>
      <c r="J3" s="2" t="s">
        <v>3145</v>
      </c>
    </row>
    <row r="4" spans="1:10" x14ac:dyDescent="0.25">
      <c r="A4" t="s">
        <v>2607</v>
      </c>
      <c r="B4">
        <f>VLOOKUP($A4,Bat!$A$4:$AZ$411,B$1,FALSE)</f>
        <v>7872</v>
      </c>
      <c r="C4" t="str">
        <f>VLOOKUP($A4,Bat!$A$4:$AZ$411,C$1,FALSE)</f>
        <v>C</v>
      </c>
      <c r="D4" t="str">
        <f>VLOOKUP($A4,Bat!$A$4:$AZ$411,D$1,FALSE)</f>
        <v>Moe Merkel</v>
      </c>
      <c r="E4">
        <f>VLOOKUP($A4,Bat!$A$4:$AZ$411,E$1,FALSE)</f>
        <v>21</v>
      </c>
      <c r="F4" t="str">
        <f>VLOOKUP($A4,Bat!$A$4:$AZ$411,F$1,FALSE)</f>
        <v>R</v>
      </c>
      <c r="G4" t="str">
        <f>VLOOKUP($A4,Bat!$A$4:$AZ$411,G$1,FALSE)</f>
        <v>R</v>
      </c>
      <c r="H4" s="9">
        <f>VLOOKUP($A4,Bat!$A$4:$AZ$411,H$1,FALSE)</f>
        <v>2.4396474681084932</v>
      </c>
      <c r="I4" s="9" t="e">
        <f>VLOOKUP($A4,Pit!$A$4:$BK$1386,I$1,FALSE)</f>
        <v>#N/A</v>
      </c>
      <c r="J4" t="e">
        <f>IF(I4&gt;H4,"P","B")</f>
        <v>#N/A</v>
      </c>
    </row>
    <row r="5" spans="1:10" x14ac:dyDescent="0.25">
      <c r="A5" t="s">
        <v>2451</v>
      </c>
      <c r="B5">
        <f>VLOOKUP($A5,Bat!$A$4:$AZ$411,B$1,FALSE)</f>
        <v>7440</v>
      </c>
      <c r="C5" t="str">
        <f>VLOOKUP($A5,Bat!$A$4:$AZ$411,C$1,FALSE)</f>
        <v>SS</v>
      </c>
      <c r="D5" t="str">
        <f>VLOOKUP($A5,Bat!$A$4:$AZ$411,D$1,FALSE)</f>
        <v>Coy Smith</v>
      </c>
      <c r="E5">
        <f>VLOOKUP($A5,Bat!$A$4:$AZ$411,E$1,FALSE)</f>
        <v>21</v>
      </c>
      <c r="F5" t="str">
        <f>VLOOKUP($A5,Bat!$A$4:$AZ$411,F$1,FALSE)</f>
        <v>S</v>
      </c>
      <c r="G5" t="str">
        <f>VLOOKUP($A5,Bat!$A$4:$AZ$411,G$1,FALSE)</f>
        <v>R</v>
      </c>
      <c r="H5" s="9">
        <f>VLOOKUP($A5,Bat!$A$4:$AZ$411,H$1,FALSE)</f>
        <v>0.36790923677032245</v>
      </c>
      <c r="I5" s="9" t="e">
        <f>VLOOKUP($A5,Pit!$A$4:$BK$1386,I$1,FALSE)</f>
        <v>#N/A</v>
      </c>
      <c r="J5" t="e">
        <f t="shared" ref="J5:J15" si="0">IF(I5&gt;H5,"P","B")</f>
        <v>#N/A</v>
      </c>
    </row>
    <row r="6" spans="1:10" x14ac:dyDescent="0.25">
      <c r="A6" t="s">
        <v>2492</v>
      </c>
      <c r="B6">
        <f>VLOOKUP($A6,Bat!$A$4:$AZ$411,B$1,FALSE)</f>
        <v>4086</v>
      </c>
      <c r="C6" t="str">
        <f>VLOOKUP($A6,Bat!$A$4:$AZ$411,C$1,FALSE)</f>
        <v>SS</v>
      </c>
      <c r="D6" t="str">
        <f>VLOOKUP($A6,Bat!$A$4:$AZ$411,D$1,FALSE)</f>
        <v>Tomoyuki Iitsuka</v>
      </c>
      <c r="E6">
        <f>VLOOKUP($A6,Bat!$A$4:$AZ$411,E$1,FALSE)</f>
        <v>21</v>
      </c>
      <c r="F6" t="str">
        <f>VLOOKUP($A6,Bat!$A$4:$AZ$411,F$1,FALSE)</f>
        <v>R</v>
      </c>
      <c r="G6" t="str">
        <f>VLOOKUP($A6,Bat!$A$4:$AZ$411,G$1,FALSE)</f>
        <v>R</v>
      </c>
      <c r="H6" s="9">
        <f>VLOOKUP($A6,Bat!$A$4:$AZ$411,H$1,FALSE)</f>
        <v>-0.28675482107124156</v>
      </c>
      <c r="I6" s="9" t="e">
        <f>VLOOKUP($A6,Pit!$A$4:$BK$1386,I$1,FALSE)</f>
        <v>#N/A</v>
      </c>
      <c r="J6" t="e">
        <f t="shared" si="0"/>
        <v>#N/A</v>
      </c>
    </row>
    <row r="7" spans="1:10" x14ac:dyDescent="0.25">
      <c r="A7" t="s">
        <v>2602</v>
      </c>
      <c r="B7">
        <f>VLOOKUP($A7,Bat!$A$4:$AZ$411,B$1,FALSE)</f>
        <v>11446</v>
      </c>
      <c r="C7" t="str">
        <f>VLOOKUP($A7,Bat!$A$4:$AZ$411,C$1,FALSE)</f>
        <v>SS</v>
      </c>
      <c r="D7" t="str">
        <f>VLOOKUP($A7,Bat!$A$4:$AZ$411,D$1,FALSE)</f>
        <v>José Quintana</v>
      </c>
      <c r="E7">
        <f>VLOOKUP($A7,Bat!$A$4:$AZ$411,E$1,FALSE)</f>
        <v>21</v>
      </c>
      <c r="F7" t="str">
        <f>VLOOKUP($A7,Bat!$A$4:$AZ$411,F$1,FALSE)</f>
        <v>R</v>
      </c>
      <c r="G7" t="str">
        <f>VLOOKUP($A7,Bat!$A$4:$AZ$411,G$1,FALSE)</f>
        <v>R</v>
      </c>
      <c r="H7" s="9">
        <f>VLOOKUP($A7,Bat!$A$4:$AZ$411,H$1,FALSE)</f>
        <v>1.0820514636330798</v>
      </c>
      <c r="I7" s="9" t="e">
        <f>VLOOKUP($A7,Pit!$A$4:$BK$1386,I$1,FALSE)</f>
        <v>#N/A</v>
      </c>
      <c r="J7" t="e">
        <f t="shared" si="0"/>
        <v>#N/A</v>
      </c>
    </row>
    <row r="8" spans="1:10" x14ac:dyDescent="0.25">
      <c r="A8" t="s">
        <v>3144</v>
      </c>
      <c r="B8">
        <f>VLOOKUP($A8,Bat!$A$4:$AZ$411,B$1,FALSE)</f>
        <v>4108</v>
      </c>
      <c r="C8" t="str">
        <f>VLOOKUP($A8,Bat!$A$4:$AZ$411,C$1,FALSE)</f>
        <v>3B</v>
      </c>
      <c r="D8" t="str">
        <f>VLOOKUP($A8,Bat!$A$4:$AZ$411,D$1,FALSE)</f>
        <v>Yodo Chikafuji</v>
      </c>
      <c r="E8">
        <f>VLOOKUP($A8,Bat!$A$4:$AZ$411,E$1,FALSE)</f>
        <v>21</v>
      </c>
      <c r="F8" t="str">
        <f>VLOOKUP($A8,Bat!$A$4:$AZ$411,F$1,FALSE)</f>
        <v>S</v>
      </c>
      <c r="G8" t="str">
        <f>VLOOKUP($A8,Bat!$A$4:$AZ$411,G$1,FALSE)</f>
        <v>R</v>
      </c>
      <c r="H8" s="9">
        <f>VLOOKUP($A8,Bat!$A$4:$AZ$411,H$1,FALSE)</f>
        <v>-1.2197206738200679</v>
      </c>
      <c r="I8" s="9" t="e">
        <f>VLOOKUP($A8,Pit!$A$4:$BK$1386,I$1,FALSE)</f>
        <v>#N/A</v>
      </c>
      <c r="J8" t="e">
        <f t="shared" si="0"/>
        <v>#N/A</v>
      </c>
    </row>
    <row r="9" spans="1:10" x14ac:dyDescent="0.25">
      <c r="A9" t="s">
        <v>2745</v>
      </c>
      <c r="B9">
        <f>VLOOKUP($A9,Bat!$A$4:$AZ$411,B$1,FALSE)</f>
        <v>8519</v>
      </c>
      <c r="C9" t="str">
        <f>VLOOKUP($A9,Bat!$A$4:$AZ$411,C$1,FALSE)</f>
        <v>SS</v>
      </c>
      <c r="D9" t="str">
        <f>VLOOKUP($A9,Bat!$A$4:$AZ$411,D$1,FALSE)</f>
        <v>Ramón Rodríguez</v>
      </c>
      <c r="E9">
        <f>VLOOKUP($A9,Bat!$A$4:$AZ$411,E$1,FALSE)</f>
        <v>21</v>
      </c>
      <c r="F9" t="str">
        <f>VLOOKUP($A9,Bat!$A$4:$AZ$411,F$1,FALSE)</f>
        <v>R</v>
      </c>
      <c r="G9" t="str">
        <f>VLOOKUP($A9,Bat!$A$4:$AZ$411,G$1,FALSE)</f>
        <v>R</v>
      </c>
      <c r="H9" s="9">
        <f>VLOOKUP($A9,Bat!$A$4:$AZ$411,H$1,FALSE)</f>
        <v>0.1440881133281473</v>
      </c>
      <c r="I9" s="9" t="e">
        <f>VLOOKUP($A9,Pit!$A$4:$BK$1386,I$1,FALSE)</f>
        <v>#N/A</v>
      </c>
      <c r="J9" t="e">
        <f t="shared" si="0"/>
        <v>#N/A</v>
      </c>
    </row>
    <row r="10" spans="1:10" x14ac:dyDescent="0.25">
      <c r="A10" t="s">
        <v>2747</v>
      </c>
      <c r="B10">
        <f>VLOOKUP($A10,Bat!$A$4:$AZ$411,B$1,FALSE)</f>
        <v>11513</v>
      </c>
      <c r="C10" t="str">
        <f>VLOOKUP($A10,Bat!$A$4:$AZ$411,C$1,FALSE)</f>
        <v>LF</v>
      </c>
      <c r="D10" t="str">
        <f>VLOOKUP($A10,Bat!$A$4:$AZ$411,D$1,FALSE)</f>
        <v>Héctor Santos</v>
      </c>
      <c r="E10">
        <f>VLOOKUP($A10,Bat!$A$4:$AZ$411,E$1,FALSE)</f>
        <v>21</v>
      </c>
      <c r="F10" t="str">
        <f>VLOOKUP($A10,Bat!$A$4:$AZ$411,F$1,FALSE)</f>
        <v>R</v>
      </c>
      <c r="G10" t="str">
        <f>VLOOKUP($A10,Bat!$A$4:$AZ$411,G$1,FALSE)</f>
        <v>R</v>
      </c>
      <c r="H10" s="9">
        <f>VLOOKUP($A10,Bat!$A$4:$AZ$411,H$1,FALSE)</f>
        <v>-0.2443644787912134</v>
      </c>
      <c r="I10" s="9" t="e">
        <f>VLOOKUP($A10,Pit!$A$4:$BK$1386,I$1,FALSE)</f>
        <v>#N/A</v>
      </c>
      <c r="J10" t="e">
        <f t="shared" si="0"/>
        <v>#N/A</v>
      </c>
    </row>
    <row r="11" spans="1:10" x14ac:dyDescent="0.25">
      <c r="A11" t="s">
        <v>2591</v>
      </c>
      <c r="B11">
        <f>VLOOKUP($A11,Bat!$A$4:$AZ$411,B$1,FALSE)</f>
        <v>5553</v>
      </c>
      <c r="C11" t="str">
        <f>VLOOKUP($A11,Bat!$A$4:$AZ$411,C$1,FALSE)</f>
        <v>CF</v>
      </c>
      <c r="D11" t="str">
        <f>VLOOKUP($A11,Bat!$A$4:$AZ$411,D$1,FALSE)</f>
        <v>Rory Charron</v>
      </c>
      <c r="E11">
        <f>VLOOKUP($A11,Bat!$A$4:$AZ$411,E$1,FALSE)</f>
        <v>18</v>
      </c>
      <c r="F11" t="str">
        <f>VLOOKUP($A11,Bat!$A$4:$AZ$411,F$1,FALSE)</f>
        <v>L</v>
      </c>
      <c r="G11" t="str">
        <f>VLOOKUP($A11,Bat!$A$4:$AZ$411,G$1,FALSE)</f>
        <v>L</v>
      </c>
      <c r="H11" s="9">
        <f>VLOOKUP($A11,Bat!$A$4:$AZ$411,H$1,FALSE)</f>
        <v>-1.6799511160903522</v>
      </c>
      <c r="I11" s="9" t="e">
        <f>VLOOKUP($A11,Pit!$A$4:$BK$1386,I$1,FALSE)</f>
        <v>#N/A</v>
      </c>
      <c r="J11" t="e">
        <f t="shared" si="0"/>
        <v>#N/A</v>
      </c>
    </row>
    <row r="12" spans="1:10" x14ac:dyDescent="0.25">
      <c r="A12" t="s">
        <v>2595</v>
      </c>
      <c r="B12">
        <f>VLOOKUP($A12,Bat!$A$4:$AZ$411,B$1,FALSE)</f>
        <v>4806</v>
      </c>
      <c r="C12" t="str">
        <f>VLOOKUP($A12,Bat!$A$4:$AZ$411,C$1,FALSE)</f>
        <v>CF</v>
      </c>
      <c r="D12" t="str">
        <f>VLOOKUP($A12,Bat!$A$4:$AZ$411,D$1,FALSE)</f>
        <v>Cal Morrissey</v>
      </c>
      <c r="E12">
        <f>VLOOKUP($A12,Bat!$A$4:$AZ$411,E$1,FALSE)</f>
        <v>18</v>
      </c>
      <c r="F12" t="str">
        <f>VLOOKUP($A12,Bat!$A$4:$AZ$411,F$1,FALSE)</f>
        <v>R</v>
      </c>
      <c r="G12" t="str">
        <f>VLOOKUP($A12,Bat!$A$4:$AZ$411,G$1,FALSE)</f>
        <v>R</v>
      </c>
      <c r="H12" s="9">
        <f>VLOOKUP($A12,Bat!$A$4:$AZ$411,H$1,FALSE)</f>
        <v>0.175007733510609</v>
      </c>
      <c r="I12" s="9" t="e">
        <f>VLOOKUP($A12,Pit!$A$4:$BK$1386,I$1,FALSE)</f>
        <v>#N/A</v>
      </c>
      <c r="J12" t="e">
        <f t="shared" si="0"/>
        <v>#N/A</v>
      </c>
    </row>
    <row r="13" spans="1:10" x14ac:dyDescent="0.25">
      <c r="A13" t="s">
        <v>2666</v>
      </c>
      <c r="B13">
        <f>VLOOKUP($A13,Bat!$A$4:$AZ$411,B$1,FALSE)</f>
        <v>9997</v>
      </c>
      <c r="C13" t="str">
        <f>VLOOKUP($A13,Bat!$A$4:$AZ$411,C$1,FALSE)</f>
        <v>CF</v>
      </c>
      <c r="D13" t="str">
        <f>VLOOKUP($A13,Bat!$A$4:$AZ$411,D$1,FALSE)</f>
        <v>Larry Springer</v>
      </c>
      <c r="E13">
        <f>VLOOKUP($A13,Bat!$A$4:$AZ$411,E$1,FALSE)</f>
        <v>21</v>
      </c>
      <c r="F13" t="str">
        <f>VLOOKUP($A13,Bat!$A$4:$AZ$411,F$1,FALSE)</f>
        <v>S</v>
      </c>
      <c r="G13" t="str">
        <f>VLOOKUP($A13,Bat!$A$4:$AZ$411,G$1,FALSE)</f>
        <v>R</v>
      </c>
      <c r="H13" s="9">
        <f>VLOOKUP($A13,Bat!$A$4:$AZ$411,H$1,FALSE)</f>
        <v>0.33169701614233249</v>
      </c>
      <c r="I13" s="9" t="e">
        <f>VLOOKUP($A13,Pit!$A$4:$BK$1386,I$1,FALSE)</f>
        <v>#N/A</v>
      </c>
      <c r="J13" t="e">
        <f t="shared" si="0"/>
        <v>#N/A</v>
      </c>
    </row>
    <row r="14" spans="1:10" x14ac:dyDescent="0.25">
      <c r="A14" t="s">
        <v>2683</v>
      </c>
      <c r="B14">
        <f>VLOOKUP($A14,Bat!$A$4:$AZ$411,B$1,FALSE)</f>
        <v>11452</v>
      </c>
      <c r="C14" t="str">
        <f>VLOOKUP($A14,Bat!$A$4:$AZ$411,C$1,FALSE)</f>
        <v>CF</v>
      </c>
      <c r="D14" t="str">
        <f>VLOOKUP($A14,Bat!$A$4:$AZ$411,D$1,FALSE)</f>
        <v>Héctor Montáñez</v>
      </c>
      <c r="E14">
        <f>VLOOKUP($A14,Bat!$A$4:$AZ$411,E$1,FALSE)</f>
        <v>21</v>
      </c>
      <c r="F14" t="str">
        <f>VLOOKUP($A14,Bat!$A$4:$AZ$411,F$1,FALSE)</f>
        <v>R</v>
      </c>
      <c r="G14" t="str">
        <f>VLOOKUP($A14,Bat!$A$4:$AZ$411,G$1,FALSE)</f>
        <v>R</v>
      </c>
      <c r="H14" s="9">
        <f>VLOOKUP($A14,Bat!$A$4:$AZ$411,H$1,FALSE)</f>
        <v>-0.36785276269685779</v>
      </c>
      <c r="I14" s="9" t="e">
        <f>VLOOKUP($A14,Pit!$A$4:$BK$1386,I$1,FALSE)</f>
        <v>#N/A</v>
      </c>
      <c r="J14" t="e">
        <f t="shared" si="0"/>
        <v>#N/A</v>
      </c>
    </row>
    <row r="15" spans="1:10" x14ac:dyDescent="0.25">
      <c r="A15" t="s">
        <v>2688</v>
      </c>
      <c r="B15">
        <f>VLOOKUP($A15,Bat!$A$4:$AZ$411,B$1,FALSE)</f>
        <v>4970</v>
      </c>
      <c r="C15" t="str">
        <f>VLOOKUP($A15,Bat!$A$4:$AZ$411,C$1,FALSE)</f>
        <v>CF</v>
      </c>
      <c r="D15" t="str">
        <f>VLOOKUP($A15,Bat!$A$4:$AZ$411,D$1,FALSE)</f>
        <v>Tom Johnson</v>
      </c>
      <c r="E15">
        <f>VLOOKUP($A15,Bat!$A$4:$AZ$411,E$1,FALSE)</f>
        <v>18</v>
      </c>
      <c r="F15" t="str">
        <f>VLOOKUP($A15,Bat!$A$4:$AZ$411,F$1,FALSE)</f>
        <v>L</v>
      </c>
      <c r="G15" t="str">
        <f>VLOOKUP($A15,Bat!$A$4:$AZ$411,G$1,FALSE)</f>
        <v>L</v>
      </c>
      <c r="H15" s="9">
        <f>VLOOKUP($A15,Bat!$A$4:$AZ$411,H$1,FALSE)</f>
        <v>-0.61292576718504355</v>
      </c>
      <c r="I15" s="9" t="e">
        <f>VLOOKUP($A15,Pit!$A$4:$BK$1386,I$1,FALSE)</f>
        <v>#N/A</v>
      </c>
      <c r="J15" t="e">
        <f t="shared" si="0"/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07"/>
  <sheetViews>
    <sheetView workbookViewId="0">
      <pane xSplit="7" ySplit="4" topLeftCell="H5" activePane="bottomRight" state="frozenSplit"/>
      <selection pane="topRight" activeCell="H1" sqref="H1"/>
      <selection pane="bottomLeft" activeCell="A3" sqref="A3"/>
      <selection pane="bottomRight" activeCell="K3" sqref="K3"/>
    </sheetView>
  </sheetViews>
  <sheetFormatPr defaultRowHeight="15" x14ac:dyDescent="0.25"/>
  <cols>
    <col min="1" max="1" width="23.5703125" bestFit="1" customWidth="1"/>
    <col min="2" max="2" width="6" bestFit="1" customWidth="1"/>
    <col min="3" max="3" width="4.5703125" bestFit="1" customWidth="1"/>
    <col min="4" max="4" width="26.5703125" bestFit="1" customWidth="1"/>
    <col min="5" max="5" width="4.42578125" bestFit="1" customWidth="1"/>
    <col min="6" max="7" width="2.140625" bestFit="1" customWidth="1"/>
    <col min="8" max="8" width="7.140625" bestFit="1" customWidth="1"/>
    <col min="9" max="9" width="6.5703125" style="6" bestFit="1" customWidth="1"/>
    <col min="10" max="10" width="9.5703125" bestFit="1" customWidth="1"/>
    <col min="11" max="11" width="9.5703125" style="6" bestFit="1" customWidth="1"/>
    <col min="12" max="12" width="5" bestFit="1" customWidth="1"/>
    <col min="13" max="13" width="4.85546875" bestFit="1" customWidth="1"/>
    <col min="14" max="14" width="5.5703125" bestFit="1" customWidth="1"/>
    <col min="15" max="15" width="4.140625" bestFit="1" customWidth="1"/>
    <col min="16" max="16" width="3.5703125" style="6" bestFit="1" customWidth="1"/>
    <col min="17" max="17" width="6.7109375" bestFit="1" customWidth="1"/>
    <col min="18" max="18" width="6.5703125" bestFit="1" customWidth="1"/>
    <col min="19" max="19" width="7.28515625" bestFit="1" customWidth="1"/>
    <col min="20" max="20" width="5.85546875" bestFit="1" customWidth="1"/>
    <col min="21" max="21" width="4.5703125" style="6" bestFit="1" customWidth="1"/>
    <col min="22" max="22" width="7.28515625" bestFit="1" customWidth="1"/>
    <col min="23" max="23" width="8.140625" bestFit="1" customWidth="1"/>
    <col min="24" max="24" width="6.85546875" style="6" bestFit="1" customWidth="1"/>
    <col min="25" max="25" width="4.42578125" bestFit="1" customWidth="1"/>
    <col min="26" max="28" width="5.42578125" bestFit="1" customWidth="1"/>
    <col min="29" max="29" width="5.28515625" bestFit="1" customWidth="1"/>
    <col min="30" max="30" width="5.140625" bestFit="1" customWidth="1"/>
    <col min="31" max="31" width="5.42578125" bestFit="1" customWidth="1"/>
    <col min="32" max="32" width="5.42578125" style="6" bestFit="1" customWidth="1"/>
    <col min="33" max="33" width="4.140625" bestFit="1" customWidth="1"/>
    <col min="34" max="34" width="4" bestFit="1" customWidth="1"/>
    <col min="35" max="35" width="5" style="6" bestFit="1" customWidth="1"/>
    <col min="36" max="36" width="12" style="26" bestFit="1" customWidth="1"/>
    <col min="37" max="39" width="9.140625" customWidth="1"/>
    <col min="40" max="40" width="9.140625" style="6" customWidth="1"/>
    <col min="42" max="42" width="9.140625" style="6"/>
    <col min="43" max="43" width="4.140625" bestFit="1" customWidth="1"/>
    <col min="44" max="44" width="4.28515625" bestFit="1" customWidth="1"/>
    <col min="45" max="45" width="6.28515625" bestFit="1" customWidth="1"/>
    <col min="46" max="46" width="7" bestFit="1" customWidth="1"/>
    <col min="50" max="50" width="6.7109375" bestFit="1" customWidth="1"/>
    <col min="51" max="51" width="6.85546875" bestFit="1" customWidth="1"/>
  </cols>
  <sheetData>
    <row r="1" spans="1:54" x14ac:dyDescent="0.25">
      <c r="P1" s="31" t="s">
        <v>169</v>
      </c>
      <c r="Q1" s="32">
        <v>4.728698379508625</v>
      </c>
      <c r="R1" s="32">
        <v>5.8180867746994247</v>
      </c>
      <c r="S1" s="32">
        <v>3.6194458964976475</v>
      </c>
      <c r="T1" s="32">
        <v>4.2420282279142709</v>
      </c>
      <c r="U1" s="33">
        <v>4.1787767903815993</v>
      </c>
    </row>
    <row r="2" spans="1:54" x14ac:dyDescent="0.25">
      <c r="J2" s="4" t="s">
        <v>219</v>
      </c>
      <c r="K2" s="6" t="s">
        <v>250</v>
      </c>
      <c r="P2" s="31" t="s">
        <v>168</v>
      </c>
      <c r="Q2" s="32">
        <v>1.5197247217792171</v>
      </c>
      <c r="R2" s="32">
        <v>1.9200831732936996</v>
      </c>
      <c r="S2" s="32">
        <v>2.1245775832603435</v>
      </c>
      <c r="T2" s="32">
        <v>1.748562389191409</v>
      </c>
      <c r="U2" s="33">
        <v>1.9599836693593933</v>
      </c>
    </row>
    <row r="3" spans="1:54" x14ac:dyDescent="0.25">
      <c r="J3">
        <f>IF($K$2="On",80,5)</f>
        <v>5</v>
      </c>
      <c r="K3" s="6">
        <f>IF($K$2="On",80,5)</f>
        <v>5</v>
      </c>
      <c r="L3" s="5">
        <f>Q3</f>
        <v>25</v>
      </c>
      <c r="M3" s="5">
        <f>R3</f>
        <v>5</v>
      </c>
      <c r="N3" s="5">
        <f>S3</f>
        <v>9</v>
      </c>
      <c r="O3" s="5">
        <f>T3</f>
        <v>8</v>
      </c>
      <c r="P3" s="29">
        <f>U3</f>
        <v>4</v>
      </c>
      <c r="Q3">
        <v>25</v>
      </c>
      <c r="R3">
        <v>5</v>
      </c>
      <c r="S3">
        <v>9</v>
      </c>
      <c r="T3">
        <v>8</v>
      </c>
      <c r="U3" s="6">
        <v>4</v>
      </c>
      <c r="AK3">
        <v>0.1</v>
      </c>
      <c r="AL3">
        <v>12</v>
      </c>
      <c r="AM3">
        <f>1/6</f>
        <v>0.16666666666666666</v>
      </c>
      <c r="AN3" s="6">
        <f>IF($K$2="On",5,1)</f>
        <v>1</v>
      </c>
      <c r="AT3">
        <f>MAX(AT5:AT279)+1</f>
        <v>1</v>
      </c>
      <c r="AW3">
        <v>22</v>
      </c>
      <c r="AX3">
        <v>23</v>
      </c>
      <c r="AY3">
        <v>24</v>
      </c>
      <c r="AZ3">
        <v>25</v>
      </c>
    </row>
    <row r="4" spans="1:54" s="4" customFormat="1" x14ac:dyDescent="0.25">
      <c r="A4" s="4" t="s">
        <v>138</v>
      </c>
      <c r="B4" s="4" t="s">
        <v>137</v>
      </c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3" t="s">
        <v>6</v>
      </c>
      <c r="J4" s="2" t="s">
        <v>7</v>
      </c>
      <c r="K4" s="23" t="s">
        <v>8</v>
      </c>
      <c r="L4" s="2" t="s">
        <v>11</v>
      </c>
      <c r="M4" s="2" t="s">
        <v>78</v>
      </c>
      <c r="N4" s="2" t="s">
        <v>79</v>
      </c>
      <c r="O4" s="2" t="s">
        <v>80</v>
      </c>
      <c r="P4" s="23" t="s">
        <v>81</v>
      </c>
      <c r="Q4" s="2" t="s">
        <v>14</v>
      </c>
      <c r="R4" s="2" t="s">
        <v>82</v>
      </c>
      <c r="S4" s="2" t="s">
        <v>83</v>
      </c>
      <c r="T4" s="2" t="s">
        <v>84</v>
      </c>
      <c r="U4" s="23" t="s">
        <v>85</v>
      </c>
      <c r="V4" s="2" t="s">
        <v>86</v>
      </c>
      <c r="W4" s="2" t="s">
        <v>87</v>
      </c>
      <c r="X4" s="23" t="s">
        <v>88</v>
      </c>
      <c r="Y4" s="2" t="s">
        <v>89</v>
      </c>
      <c r="Z4" s="2" t="s">
        <v>90</v>
      </c>
      <c r="AA4" s="2" t="s">
        <v>74</v>
      </c>
      <c r="AB4" s="2" t="s">
        <v>72</v>
      </c>
      <c r="AC4" s="2" t="s">
        <v>75</v>
      </c>
      <c r="AD4" s="2" t="s">
        <v>52</v>
      </c>
      <c r="AE4" s="2" t="s">
        <v>77</v>
      </c>
      <c r="AF4" s="23" t="s">
        <v>69</v>
      </c>
      <c r="AG4" s="2" t="s">
        <v>91</v>
      </c>
      <c r="AH4" s="2" t="s">
        <v>92</v>
      </c>
      <c r="AI4" s="23" t="s">
        <v>93</v>
      </c>
      <c r="AJ4" s="27" t="s">
        <v>42</v>
      </c>
      <c r="AK4" s="3" t="s">
        <v>94</v>
      </c>
      <c r="AL4" s="4" t="s">
        <v>95</v>
      </c>
      <c r="AM4" s="4" t="s">
        <v>125</v>
      </c>
      <c r="AN4" s="7" t="s">
        <v>126</v>
      </c>
      <c r="AO4" s="4" t="s">
        <v>99</v>
      </c>
      <c r="AP4" s="7" t="s">
        <v>100</v>
      </c>
      <c r="AQ4" s="4" t="s">
        <v>127</v>
      </c>
      <c r="AR4" s="4" t="s">
        <v>102</v>
      </c>
      <c r="AS4" s="4" t="s">
        <v>103</v>
      </c>
      <c r="AT4" s="4" t="s">
        <v>104</v>
      </c>
      <c r="AU4" s="4" t="s">
        <v>105</v>
      </c>
      <c r="AV4" s="4" t="s">
        <v>106</v>
      </c>
      <c r="AW4" s="4" t="s">
        <v>154</v>
      </c>
      <c r="AX4" s="4" t="s">
        <v>155</v>
      </c>
      <c r="AY4" s="4" t="s">
        <v>156</v>
      </c>
      <c r="AZ4" s="4" t="s">
        <v>157</v>
      </c>
    </row>
    <row r="5" spans="1:54" x14ac:dyDescent="0.25">
      <c r="A5" t="str">
        <f>IF(C5="C","C-",C5)&amp;D5&amp;E5</f>
        <v>C-Michael Carlson18</v>
      </c>
      <c r="B5">
        <f>VLOOKUP($A5,draft_listing_batters_stats!$A$1:$B$1310,2,FALSE)</f>
        <v>8706</v>
      </c>
      <c r="C5" s="1" t="s">
        <v>89</v>
      </c>
      <c r="D5" s="1" t="s">
        <v>1339</v>
      </c>
      <c r="E5" s="1">
        <v>18</v>
      </c>
      <c r="F5" s="1" t="s">
        <v>55</v>
      </c>
      <c r="G5" s="1" t="s">
        <v>43</v>
      </c>
      <c r="H5" s="1" t="s">
        <v>51</v>
      </c>
      <c r="I5" s="24" t="s">
        <v>1340</v>
      </c>
      <c r="J5" s="1" t="s">
        <v>45</v>
      </c>
      <c r="K5" s="24" t="s">
        <v>49</v>
      </c>
      <c r="L5" s="1">
        <v>4</v>
      </c>
      <c r="M5" s="1">
        <v>4</v>
      </c>
      <c r="N5" s="1">
        <v>4</v>
      </c>
      <c r="O5" s="1">
        <v>4</v>
      </c>
      <c r="P5" s="24">
        <v>3</v>
      </c>
      <c r="Q5" s="1">
        <v>7</v>
      </c>
      <c r="R5" s="1">
        <v>5</v>
      </c>
      <c r="S5" s="1">
        <v>9</v>
      </c>
      <c r="T5" s="1">
        <v>8</v>
      </c>
      <c r="U5" s="24">
        <v>6</v>
      </c>
      <c r="V5" s="1">
        <v>7</v>
      </c>
      <c r="W5" s="1">
        <v>5</v>
      </c>
      <c r="X5" s="24">
        <v>7</v>
      </c>
      <c r="Y5" s="1">
        <v>5</v>
      </c>
      <c r="Z5" s="1">
        <v>2</v>
      </c>
      <c r="AA5" s="1" t="s">
        <v>47</v>
      </c>
      <c r="AB5" s="1" t="s">
        <v>47</v>
      </c>
      <c r="AC5" s="1" t="s">
        <v>47</v>
      </c>
      <c r="AD5" s="1" t="s">
        <v>47</v>
      </c>
      <c r="AE5" s="1" t="s">
        <v>47</v>
      </c>
      <c r="AF5" s="24" t="s">
        <v>47</v>
      </c>
      <c r="AG5" s="1">
        <v>1</v>
      </c>
      <c r="AH5" s="1">
        <v>7</v>
      </c>
      <c r="AI5" s="24">
        <v>5</v>
      </c>
      <c r="AJ5" s="30">
        <v>2000000</v>
      </c>
      <c r="AK5" s="9">
        <f>($L$3*(L5-$Q$1)/$Q$2+$M$3*(M5-$R$1)/$R$2+$N$3*(N5-$S$1)/$S$2+$O$3*(O5-$T$1)/$T$2+$P$3*(P5-$U$1)/$U$2)/(SUM($L$3:$P$3))</f>
        <v>-0.36515039062882282</v>
      </c>
      <c r="AL5" s="9">
        <f>($L$3*(Q5-$Q$1)/$Q$2+$M$3*(R5-$R$1)/$R$2+$N$3*(S5-$S$1)/$S$2+$O$3*(T5-$T$1)/$T$2+$P$3*(U5-$U$1)/$U$2)/(SUM($L$3:$P$3))</f>
        <v>1.5477716872069869</v>
      </c>
      <c r="AM5">
        <f>IF(AVERAGE(AG5:AH5)&gt;9,1,0)+IF(AVERAGE(AG5:AH5)&gt;7,1,0)+IF(AG5&gt;7,1,0)+IF(AH5&gt;7,1,0)+IF(AI5&gt;8,1,0)+IF(AI5&gt;6,1,0)</f>
        <v>0</v>
      </c>
      <c r="AN5" s="6">
        <f>MIN(2,IF(OR(Y5="-",X5&lt;5),0,1+IF(Y5&gt;7,1+IF(X5&gt;7,0.25,0),IF(Y5&gt;4,0.5+IF(X5&gt;7,0.25,0),0+IF(X5&gt;7,0.25))))+IF(Z5="-",0,IF(Z5&gt;9,0.5,IF(Z5&gt;7,0.25,0)))+IF(AA5="-",0,IF(AA5&gt;7,1.1,IF(AA5&gt;4,0.6,0)))+IF(OR(AB5="-",V5&lt;5),0,IF(AB5&gt;7,1+IF(V5&gt;7,0.25,0),IF(AB5&gt;4,0.5+IF(V5&gt;7,0.25,0),0)))+IF(AC5="-",0,IF(AC5&gt;7,1.5,IF(AC5&gt;4,1,0)))+IF(AD5="-",0,IF(AD5&gt;9,0.5,IF(AD5&gt;7,0.25,0)))+IF(AE5="-",0,IF(AE5&gt;7,1.25,IF(AE5&gt;4,0.75,0)))+IF(OR(AF5="-",W5&lt;4),0,IF(AF5&gt;7,1+IF(W5&gt;7,0.15,0),IF(AF5&gt;4,0.5+IF(W5&gt;7,0.15,0),0))))</f>
        <v>1.5</v>
      </c>
      <c r="AO5" s="9">
        <f>(($AK$3*AK5+$AL$3*AL5+$AM$3*AM5+$AN$3*AN5)+$J$3*VLOOKUP(J5,COND!$A$2:$C$7,2,FALSE)+$K$3*VLOOKUP(K5,COND!$A$2:$C$7,3,FALSE))*IF(AND($K$2="On",$E5&gt;20),0.75,1)</f>
        <v>30.136745207420958</v>
      </c>
      <c r="AP5" s="28">
        <f>STANDARDIZE(AO5,AVERAGE($AO$5:$AO$1204),STDEVP($AO$5:$AO$1204))</f>
        <v>3.0905564936020977</v>
      </c>
      <c r="AQ5" t="str">
        <f>IF(AND(Y5&lt;&gt;"-",X5&gt;1),"C",IF(AA5=MAX(AA5:AC5),"2B",IF(AC5=MAX(AA5:AC5),"SS",IF(OR(AB5=MAX(Z5:AC5),AND(AB5&lt;&gt;"-",AB5&gt;4,V5&gt;5)),"3B",IF(AE5=MAX(AD5:AF5),"CF",IF(AND(AF5=MAX(AD5,AF5),AND(W5&gt;5,AD5&lt;&gt;"-")),"RF",IF(AD5&lt;&gt;"-","LF",IF(Z5&lt;&gt;"-","1B","DH"))))))))</f>
        <v>C</v>
      </c>
      <c r="AU5" t="str">
        <f>IF(AND($Q5&gt;=6,AVERAGE($S5:$T5)&gt;=6),"Likely",IF(OR($Q5&gt;6,AND($Q5=6,AVERAGE($S5:$T5)&gt;=3),AND($Q5&gt;=5,AVERAGE($S5:$T5)&gt;=5),AVERAGE($Q5,$S5:$T5)&gt;5),"Possible","Unlikely"))</f>
        <v>Likely</v>
      </c>
      <c r="AW5" t="str">
        <f>IF(VLOOKUP($B5,'Draft List'!$D$4:$AB$124,AW$3,FALSE)&lt;&gt;0,VLOOKUP($B5,'Draft List'!$D$4:$AB$124,AW$3,FALSE),"")</f>
        <v/>
      </c>
      <c r="AX5" t="str">
        <f>IF(VLOOKUP($B5,'Draft List'!$D$4:$AB$124,AX$3,FALSE)&lt;&gt;0,VLOOKUP($B5,'Draft List'!$D$4:$AB$124,AX$3,FALSE),"")</f>
        <v/>
      </c>
      <c r="AY5" t="str">
        <f>IF(VLOOKUP($B5,'Draft List'!$D$4:$AB$124,AY$3,FALSE)&lt;&gt;0,VLOOKUP($B5,'Draft List'!$D$4:$AB$124,AY$3,FALSE),"")</f>
        <v/>
      </c>
      <c r="AZ5" t="str">
        <f>IF(VLOOKUP($B5,'Draft List'!$D$4:$AB$124,AZ$3,FALSE)&lt;&gt;0,VLOOKUP($B5,'Draft List'!$D$4:$AB$124,AZ$3,FALSE),"")</f>
        <v/>
      </c>
      <c r="BB5" t="str">
        <f>PROPER(D5)</f>
        <v>Michael Carlson</v>
      </c>
    </row>
    <row r="6" spans="1:54" x14ac:dyDescent="0.25">
      <c r="A6" t="str">
        <f>IF(C6="C","C-",C6)&amp;D6&amp;E6</f>
        <v>1BHaywood Marks21</v>
      </c>
      <c r="B6">
        <f>VLOOKUP($A6,draft_listing_batters_stats!$A$1:$B$1310,2,FALSE)</f>
        <v>9686</v>
      </c>
      <c r="C6" s="1" t="s">
        <v>90</v>
      </c>
      <c r="D6" s="1" t="s">
        <v>1341</v>
      </c>
      <c r="E6" s="1">
        <v>21</v>
      </c>
      <c r="F6" s="1" t="s">
        <v>43</v>
      </c>
      <c r="G6" s="1" t="s">
        <v>43</v>
      </c>
      <c r="H6" s="1" t="s">
        <v>51</v>
      </c>
      <c r="I6" s="24" t="s">
        <v>44</v>
      </c>
      <c r="J6" s="1" t="s">
        <v>46</v>
      </c>
      <c r="K6" s="24" t="s">
        <v>49</v>
      </c>
      <c r="L6" s="1">
        <v>6</v>
      </c>
      <c r="M6" s="1">
        <v>3</v>
      </c>
      <c r="N6" s="1">
        <v>2</v>
      </c>
      <c r="O6" s="1">
        <v>2</v>
      </c>
      <c r="P6" s="24">
        <v>3</v>
      </c>
      <c r="Q6" s="1">
        <v>9</v>
      </c>
      <c r="R6" s="1">
        <v>4</v>
      </c>
      <c r="S6" s="1">
        <v>5</v>
      </c>
      <c r="T6" s="1">
        <v>5</v>
      </c>
      <c r="U6" s="24">
        <v>6</v>
      </c>
      <c r="V6" s="1">
        <v>5</v>
      </c>
      <c r="W6" s="1">
        <v>3</v>
      </c>
      <c r="X6" s="24">
        <v>1</v>
      </c>
      <c r="Y6" s="1" t="s">
        <v>47</v>
      </c>
      <c r="Z6" s="1">
        <v>6</v>
      </c>
      <c r="AA6" s="1" t="s">
        <v>47</v>
      </c>
      <c r="AB6" s="1" t="s">
        <v>47</v>
      </c>
      <c r="AC6" s="1" t="s">
        <v>47</v>
      </c>
      <c r="AD6" s="1" t="s">
        <v>47</v>
      </c>
      <c r="AE6" s="1" t="s">
        <v>47</v>
      </c>
      <c r="AF6" s="24" t="s">
        <v>47</v>
      </c>
      <c r="AG6" s="1">
        <v>1</v>
      </c>
      <c r="AH6" s="1">
        <v>4</v>
      </c>
      <c r="AI6" s="24">
        <v>3</v>
      </c>
      <c r="AJ6" s="30">
        <v>850000</v>
      </c>
      <c r="AK6" s="9">
        <f>($L$3*(L6-$Q$1)/$Q$2+$M$3*(M6-$R$1)/$R$2+$N$3*(N6-$S$1)/$S$2+$O$3*(O6-$T$1)/$T$2+$P$3*(P6-$U$1)/$U$2)/(SUM($L$3:$P$3))</f>
        <v>-0.11664068590914196</v>
      </c>
      <c r="AL6" s="9">
        <f>($L$3*(Q6-$Q$1)/$Q$2+$M$3*(R6-$R$1)/$R$2+$N$3*(S6-$S$1)/$S$2+$O$3*(T6-$T$1)/$T$2+$P$3*(U6-$U$1)/$U$2)/(SUM($L$3:$P$3))</f>
        <v>1.5404488538692835</v>
      </c>
      <c r="AM6">
        <f>IF(AVERAGE(AG6:AH6)&gt;9,1,0)+IF(AVERAGE(AG6:AH6)&gt;7,1,0)+IF(AG6&gt;7,1,0)+IF(AH6&gt;7,1,0)+IF(AI6&gt;8,1,0)+IF(AI6&gt;6,1,0)</f>
        <v>0</v>
      </c>
      <c r="AN6" s="6">
        <f>MIN(2,IF(OR(Y6="-",X6&lt;5),0,1+IF(Y6&gt;7,1+IF(X6&gt;7,0.25,0),IF(Y6&gt;4,0.5+IF(X6&gt;7,0.25,0),0+IF(X6&gt;7,0.25))))+IF(Z6="-",0,IF(Z6&gt;9,0.5,IF(Z6&gt;7,0.25,0)))+IF(AA6="-",0,IF(AA6&gt;7,1.1,IF(AA6&gt;4,0.6,0)))+IF(OR(AB6="-",V6&lt;5),0,IF(AB6&gt;7,1+IF(V6&gt;7,0.25,0),IF(AB6&gt;4,0.5+IF(V6&gt;7,0.25,0),0)))+IF(AC6="-",0,IF(AC6&gt;7,1.5,IF(AC6&gt;4,1,0)))+IF(AD6="-",0,IF(AD6&gt;9,0.5,IF(AD6&gt;7,0.25,0)))+IF(AE6="-",0,IF(AE6&gt;7,1.25,IF(AE6&gt;4,0.75,0)))+IF(OR(AF6="-",W6&lt;4),0,IF(AF6&gt;7,1+IF(W6&gt;7,0.15,0),IF(AF6&gt;4,0.5+IF(W6&gt;7,0.15,0),0))))</f>
        <v>0</v>
      </c>
      <c r="AO6" s="9">
        <f>(($AK$3*AK6+$AL$3*AL6+$AM$3*AM6+$AN$3*AN6)+$J$3*VLOOKUP(J6,COND!$A$2:$C$7,2,FALSE)+$K$3*VLOOKUP(K6,COND!$A$2:$C$7,3,FALSE))*IF(AND($K$2="On",$E6&gt;20),0.75,1)</f>
        <v>28.473722177840493</v>
      </c>
      <c r="AP6" s="28">
        <f>STANDARDIZE(AO6,AVERAGE($AO$5:$AO$1204),STDEVP($AO$5:$AO$1204))</f>
        <v>2.8724114415964759</v>
      </c>
      <c r="AQ6" t="str">
        <f>IF(AND(Y6&lt;&gt;"-",X6&gt;1),"C",IF(AA6=MAX(AA6:AC6),"2B",IF(AC6=MAX(AA6:AC6),"SS",IF(OR(AB6=MAX(Z6:AC6),AND(AB6&lt;&gt;"-",AB6&gt;4,V6&gt;5)),"3B",IF(AE6=MAX(AD6:AF6),"CF",IF(AND(AF6=MAX(AD6,AF6),AND(W6&gt;5,AD6&lt;&gt;"-")),"RF",IF(AD6&lt;&gt;"-","LF",IF(Z6&lt;&gt;"-","1B","DH"))))))))</f>
        <v>1B</v>
      </c>
      <c r="AU6" t="str">
        <f>IF(AND($Q6&gt;=6,AVERAGE($S6:$T6)&gt;=6),"Likely",IF(OR($Q6&gt;6,AND($Q6=6,AVERAGE($S6:$T6)&gt;=3),AND($Q6&gt;=5,AVERAGE($S6:$T6)&gt;=5),AVERAGE($Q6,$S6:$T6)&gt;5),"Possible","Unlikely"))</f>
        <v>Possible</v>
      </c>
      <c r="AW6" t="str">
        <f>IF(VLOOKUP($B6,'Draft List'!$D$4:$AB$124,AW$3,FALSE)&lt;&gt;0,VLOOKUP($B6,'Draft List'!$D$4:$AB$124,AW$3,FALSE),"")</f>
        <v/>
      </c>
      <c r="AX6" t="str">
        <f>IF(VLOOKUP($B6,'Draft List'!$D$4:$AB$124,AX$3,FALSE)&lt;&gt;0,VLOOKUP($B6,'Draft List'!$D$4:$AB$124,AX$3,FALSE),"")</f>
        <v/>
      </c>
      <c r="AY6" t="str">
        <f>IF(VLOOKUP($B6,'Draft List'!$D$4:$AB$124,AY$3,FALSE)&lt;&gt;0,VLOOKUP($B6,'Draft List'!$D$4:$AB$124,AY$3,FALSE),"")</f>
        <v/>
      </c>
      <c r="AZ6" t="str">
        <f>IF(VLOOKUP($B6,'Draft List'!$D$4:$AB$124,AZ$3,FALSE)&lt;&gt;0,VLOOKUP($B6,'Draft List'!$D$4:$AB$124,AZ$3,FALSE),"")</f>
        <v/>
      </c>
      <c r="BB6" t="str">
        <f t="shared" ref="BB6:BB55" si="0">PROPER(D6)</f>
        <v>Haywood Marks</v>
      </c>
    </row>
    <row r="7" spans="1:54" x14ac:dyDescent="0.25">
      <c r="A7" t="str">
        <f>IF(C7="C","C-",C7)&amp;D7&amp;E7</f>
        <v>CFLuis Cervantes21</v>
      </c>
      <c r="B7">
        <f>VLOOKUP($A7,draft_listing_batters_stats!$A$1:$B$1310,2,FALSE)</f>
        <v>9090</v>
      </c>
      <c r="C7" s="1" t="s">
        <v>77</v>
      </c>
      <c r="D7" s="1" t="s">
        <v>1342</v>
      </c>
      <c r="E7" s="1">
        <v>21</v>
      </c>
      <c r="F7" s="1" t="s">
        <v>55</v>
      </c>
      <c r="G7" s="1" t="s">
        <v>55</v>
      </c>
      <c r="H7" s="1" t="s">
        <v>51</v>
      </c>
      <c r="I7" s="24" t="s">
        <v>1340</v>
      </c>
      <c r="J7" s="1" t="s">
        <v>53</v>
      </c>
      <c r="K7" s="24" t="s">
        <v>45</v>
      </c>
      <c r="L7" s="1">
        <v>4</v>
      </c>
      <c r="M7" s="1">
        <v>9</v>
      </c>
      <c r="N7" s="1">
        <v>4</v>
      </c>
      <c r="O7" s="1">
        <v>4</v>
      </c>
      <c r="P7" s="24">
        <v>2</v>
      </c>
      <c r="Q7" s="1">
        <v>6</v>
      </c>
      <c r="R7" s="1">
        <v>9</v>
      </c>
      <c r="S7" s="1">
        <v>8</v>
      </c>
      <c r="T7" s="1">
        <v>8</v>
      </c>
      <c r="U7" s="24">
        <v>4</v>
      </c>
      <c r="V7" s="1">
        <v>5</v>
      </c>
      <c r="W7" s="1">
        <v>6</v>
      </c>
      <c r="X7" s="24">
        <v>1</v>
      </c>
      <c r="Y7" s="1" t="s">
        <v>47</v>
      </c>
      <c r="Z7" s="1">
        <v>2</v>
      </c>
      <c r="AA7" s="1" t="s">
        <v>47</v>
      </c>
      <c r="AB7" s="1" t="s">
        <v>47</v>
      </c>
      <c r="AC7" s="1" t="s">
        <v>47</v>
      </c>
      <c r="AD7" s="1">
        <v>6</v>
      </c>
      <c r="AE7" s="1">
        <v>8</v>
      </c>
      <c r="AF7" s="24" t="s">
        <v>47</v>
      </c>
      <c r="AG7" s="1">
        <v>8</v>
      </c>
      <c r="AH7" s="1">
        <v>10</v>
      </c>
      <c r="AI7" s="24">
        <v>9</v>
      </c>
      <c r="AJ7" s="30">
        <v>3600000</v>
      </c>
      <c r="AK7" s="9">
        <f>($L$3*(L7-$Q$1)/$Q$2+$M$3*(M7-$R$1)/$R$2+$N$3*(N7-$S$1)/$S$2+$O$3*(O7-$T$1)/$T$2+$P$3*(P7-$U$1)/$U$2)/(SUM($L$3:$P$3))</f>
        <v>-0.14986733235238878</v>
      </c>
      <c r="AL7" s="9">
        <f>($L$3*(Q7-$Q$1)/$Q$2+$M$3*(R7-$R$1)/$R$2+$N$3*(S7-$S$1)/$S$2+$O$3*(T7-$T$1)/$T$2+$P$3*(U7-$U$1)/$U$2)/(SUM($L$3:$P$3))</f>
        <v>1.2663611958210579</v>
      </c>
      <c r="AM7">
        <f>IF(AVERAGE(AG7:AH7)&gt;9,1,0)+IF(AVERAGE(AG7:AH7)&gt;7,1,0)+IF(AG7&gt;7,1,0)+IF(AH7&gt;7,1,0)+IF(AI7&gt;8,1,0)+IF(AI7&gt;6,1,0)</f>
        <v>5</v>
      </c>
      <c r="AN7" s="6">
        <f>MIN(2,IF(OR(Y7="-",X7&lt;5),0,1+IF(Y7&gt;7,1+IF(X7&gt;7,0.25,0),IF(Y7&gt;4,0.5+IF(X7&gt;7,0.25,0),0+IF(X7&gt;7,0.25))))+IF(Z7="-",0,IF(Z7&gt;9,0.5,IF(Z7&gt;7,0.25,0)))+IF(AA7="-",0,IF(AA7&gt;7,1.1,IF(AA7&gt;4,0.6,0)))+IF(OR(AB7="-",V7&lt;5),0,IF(AB7&gt;7,1+IF(V7&gt;7,0.25,0),IF(AB7&gt;4,0.5+IF(V7&gt;7,0.25,0),0)))+IF(AC7="-",0,IF(AC7&gt;7,1.5,IF(AC7&gt;4,1,0)))+IF(AD7="-",0,IF(AD7&gt;9,0.5,IF(AD7&gt;7,0.25,0)))+IF(AE7="-",0,IF(AE7&gt;7,1.25,IF(AE7&gt;4,0.75,0)))+IF(OR(AF7="-",W7&lt;4),0,IF(AF7&gt;7,1+IF(W7&gt;7,0.15,0),IF(AF7&gt;4,0.5+IF(W7&gt;7,0.15,0),0))))</f>
        <v>1.25</v>
      </c>
      <c r="AO7" s="9">
        <f>(($AK$3*AK7+$AL$3*AL7+$AM$3*AM7+$AN$3*AN7)+$J$3*VLOOKUP(J7,COND!$A$2:$C$7,2,FALSE)+$K$3*VLOOKUP(K7,COND!$A$2:$C$7,3,FALSE))*IF(AND($K$2="On",$E7&gt;20),0.75,1)</f>
        <v>27.51468094995079</v>
      </c>
      <c r="AP7" s="28">
        <f>STANDARDIZE(AO7,AVERAGE($AO$5:$AO$1204),STDEVP($AO$5:$AO$1204))</f>
        <v>2.7466103583809818</v>
      </c>
      <c r="AQ7" t="str">
        <f>IF(AND(Y7&lt;&gt;"-",X7&gt;1),"C",IF(AA7=MAX(AA7:AC7),"2B",IF(AC7=MAX(AA7:AC7),"SS",IF(OR(AB7=MAX(Z7:AC7),AND(AB7&lt;&gt;"-",AB7&gt;4,V7&gt;5)),"3B",IF(AE7=MAX(AD7:AF7),"CF",IF(AND(AF7=MAX(AD7,AF7),AND(W7&gt;5,AD7&lt;&gt;"-")),"RF",IF(AD7&lt;&gt;"-","LF",IF(Z7&lt;&gt;"-","1B","DH"))))))))</f>
        <v>CF</v>
      </c>
      <c r="AU7" t="str">
        <f>IF(AND($Q7&gt;=6,AVERAGE($S7:$T7)&gt;=6),"Likely",IF(OR($Q7&gt;6,AND($Q7=6,AVERAGE($S7:$T7)&gt;=3),AND($Q7&gt;=5,AVERAGE($S7:$T7)&gt;=5),AVERAGE($Q7,$S7:$T7)&gt;5),"Possible","Unlikely"))</f>
        <v>Likely</v>
      </c>
      <c r="AW7" t="str">
        <f>IF(VLOOKUP($B7,'Draft List'!$D$4:$AB$124,AW$3,FALSE)&lt;&gt;0,VLOOKUP($B7,'Draft List'!$D$4:$AB$124,AW$3,FALSE),"")</f>
        <v/>
      </c>
      <c r="AX7" t="str">
        <f>IF(VLOOKUP($B7,'Draft List'!$D$4:$AB$124,AX$3,FALSE)&lt;&gt;0,VLOOKUP($B7,'Draft List'!$D$4:$AB$124,AX$3,FALSE),"")</f>
        <v/>
      </c>
      <c r="AY7" t="str">
        <f>IF(VLOOKUP($B7,'Draft List'!$D$4:$AB$124,AY$3,FALSE)&lt;&gt;0,VLOOKUP($B7,'Draft List'!$D$4:$AB$124,AY$3,FALSE),"")</f>
        <v/>
      </c>
      <c r="AZ7" t="str">
        <f>IF(VLOOKUP($B7,'Draft List'!$D$4:$AB$124,AZ$3,FALSE)&lt;&gt;0,VLOOKUP($B7,'Draft List'!$D$4:$AB$124,AZ$3,FALSE),"")</f>
        <v/>
      </c>
      <c r="BB7" t="str">
        <f t="shared" si="0"/>
        <v>Luis Cervantes</v>
      </c>
    </row>
    <row r="8" spans="1:54" x14ac:dyDescent="0.25">
      <c r="A8" t="str">
        <f>IF(C8="C","C-",C8)&amp;D8&amp;E8</f>
        <v>RFPeter Casey18</v>
      </c>
      <c r="B8">
        <f>VLOOKUP($A8,draft_listing_batters_stats!$A$1:$B$1310,2,FALSE)</f>
        <v>5172</v>
      </c>
      <c r="C8" s="1" t="s">
        <v>69</v>
      </c>
      <c r="D8" s="1" t="s">
        <v>1343</v>
      </c>
      <c r="E8" s="1">
        <v>18</v>
      </c>
      <c r="F8" s="1" t="s">
        <v>55</v>
      </c>
      <c r="G8" s="1" t="s">
        <v>55</v>
      </c>
      <c r="H8" s="1" t="s">
        <v>51</v>
      </c>
      <c r="I8" s="24" t="s">
        <v>1340</v>
      </c>
      <c r="J8" s="1" t="s">
        <v>45</v>
      </c>
      <c r="K8" s="24" t="s">
        <v>53</v>
      </c>
      <c r="L8" s="1">
        <v>2</v>
      </c>
      <c r="M8" s="1">
        <v>5</v>
      </c>
      <c r="N8" s="1">
        <v>4</v>
      </c>
      <c r="O8" s="1">
        <v>4</v>
      </c>
      <c r="P8" s="24">
        <v>3</v>
      </c>
      <c r="Q8" s="1">
        <v>5</v>
      </c>
      <c r="R8" s="1">
        <v>8</v>
      </c>
      <c r="S8" s="1">
        <v>10</v>
      </c>
      <c r="T8" s="1">
        <v>9</v>
      </c>
      <c r="U8" s="24">
        <v>5</v>
      </c>
      <c r="V8" s="1">
        <v>1</v>
      </c>
      <c r="W8" s="1">
        <v>8</v>
      </c>
      <c r="X8" s="24">
        <v>1</v>
      </c>
      <c r="Y8" s="1" t="s">
        <v>47</v>
      </c>
      <c r="Z8" s="1" t="s">
        <v>47</v>
      </c>
      <c r="AA8" s="1" t="s">
        <v>47</v>
      </c>
      <c r="AB8" s="1" t="s">
        <v>47</v>
      </c>
      <c r="AC8" s="1" t="s">
        <v>47</v>
      </c>
      <c r="AD8" s="1" t="s">
        <v>47</v>
      </c>
      <c r="AE8" s="1">
        <v>1</v>
      </c>
      <c r="AF8" s="24">
        <v>3</v>
      </c>
      <c r="AG8" s="1">
        <v>10</v>
      </c>
      <c r="AH8" s="1">
        <v>10</v>
      </c>
      <c r="AI8" s="24">
        <v>10</v>
      </c>
      <c r="AJ8" s="30">
        <v>1900000</v>
      </c>
      <c r="AK8" s="9">
        <f>($L$3*(L8-$Q$1)/$Q$2+$M$3*(M8-$R$1)/$R$2+$N$3*(N8-$S$1)/$S$2+$O$3*(O8-$T$1)/$T$2+$P$3*(P8-$U$1)/$U$2)/(SUM($L$3:$P$3))</f>
        <v>-0.95920218341546892</v>
      </c>
      <c r="AL8" s="9">
        <f>($L$3*(Q8-$Q$1)/$Q$2+$M$3*(R8-$R$1)/$R$2+$N$3*(S8-$S$1)/$S$2+$O$3*(T8-$T$1)/$T$2+$P$3*(U8-$U$1)/$U$2)/(SUM($L$3:$P$3))</f>
        <v>1.1885943578741471</v>
      </c>
      <c r="AM8">
        <f>IF(AVERAGE(AG8:AH8)&gt;9,1,0)+IF(AVERAGE(AG8:AH8)&gt;7,1,0)+IF(AG8&gt;7,1,0)+IF(AH8&gt;7,1,0)+IF(AI8&gt;8,1,0)+IF(AI8&gt;6,1,0)</f>
        <v>6</v>
      </c>
      <c r="AN8" s="6">
        <f>MIN(2,IF(OR(Y8="-",X8&lt;5),0,1+IF(Y8&gt;7,1+IF(X8&gt;7,0.25,0),IF(Y8&gt;4,0.5+IF(X8&gt;7,0.25,0),0+IF(X8&gt;7,0.25))))+IF(Z8="-",0,IF(Z8&gt;9,0.5,IF(Z8&gt;7,0.25,0)))+IF(AA8="-",0,IF(AA8&gt;7,1.1,IF(AA8&gt;4,0.6,0)))+IF(OR(AB8="-",V8&lt;5),0,IF(AB8&gt;7,1+IF(V8&gt;7,0.25,0),IF(AB8&gt;4,0.5+IF(V8&gt;7,0.25,0),0)))+IF(AC8="-",0,IF(AC8&gt;7,1.5,IF(AC8&gt;4,1,0)))+IF(AD8="-",0,IF(AD8&gt;9,0.5,IF(AD8&gt;7,0.25,0)))+IF(AE8="-",0,IF(AE8&gt;7,1.25,IF(AE8&gt;4,0.75,0)))+IF(OR(AF8="-",W8&lt;4),0,IF(AF8&gt;7,1+IF(W8&gt;7,0.15,0),IF(AF8&gt;4,0.5+IF(W8&gt;7,0.15,0),0))))</f>
        <v>0</v>
      </c>
      <c r="AO8" s="9">
        <f>(($AK$3*AK8+$AL$3*AL8+$AM$3*AM8+$AN$3*AN8)+$J$3*VLOOKUP(J8,COND!$A$2:$C$7,2,FALSE)+$K$3*VLOOKUP(K8,COND!$A$2:$C$7,3,FALSE))*IF(AND($K$2="On",$E8&gt;20),0.75,1)</f>
        <v>25.417212076148218</v>
      </c>
      <c r="AP8" s="28">
        <f>STANDARDIZE(AO8,AVERAGE($AO$5:$AO$1204),STDEVP($AO$5:$AO$1204))</f>
        <v>2.4714773936431071</v>
      </c>
      <c r="AQ8" t="str">
        <f>IF(AND(Y8&lt;&gt;"-",X8&gt;1),"C",IF(AA8=MAX(AA8:AC8),"2B",IF(AC8=MAX(AA8:AC8),"SS",IF(OR(AB8=MAX(Z8:AC8),AND(AB8&lt;&gt;"-",AB8&gt;4,V8&gt;5)),"3B",IF(AE8=MAX(AD8:AF8),"CF",IF(AND(AF8=MAX(AD8,AF8),AND(W8&gt;5,AD8&lt;&gt;"-")),"RF",IF(AD8&lt;&gt;"-","LF",IF(Z8&lt;&gt;"-","1B","DH"))))))))</f>
        <v>DH</v>
      </c>
      <c r="AU8" t="str">
        <f>IF(AND($Q8&gt;=6,AVERAGE($S8:$T8)&gt;=6),"Likely",IF(OR($Q8&gt;6,AND($Q8=6,AVERAGE($S8:$T8)&gt;=3),AND($Q8&gt;=5,AVERAGE($S8:$T8)&gt;=5),AVERAGE($Q8,$S8:$T8)&gt;5),"Possible","Unlikely"))</f>
        <v>Possible</v>
      </c>
      <c r="AW8" t="str">
        <f>IF(VLOOKUP($B8,'Draft List'!$D$4:$AB$124,AW$3,FALSE)&lt;&gt;0,VLOOKUP($B8,'Draft List'!$D$4:$AB$124,AW$3,FALSE),"")</f>
        <v/>
      </c>
      <c r="AX8" t="str">
        <f>IF(VLOOKUP($B8,'Draft List'!$D$4:$AB$124,AX$3,FALSE)&lt;&gt;0,VLOOKUP($B8,'Draft List'!$D$4:$AB$124,AX$3,FALSE),"")</f>
        <v/>
      </c>
      <c r="AY8" t="str">
        <f>IF(VLOOKUP($B8,'Draft List'!$D$4:$AB$124,AY$3,FALSE)&lt;&gt;0,VLOOKUP($B8,'Draft List'!$D$4:$AB$124,AY$3,FALSE),"")</f>
        <v/>
      </c>
      <c r="AZ8" t="str">
        <f>IF(VLOOKUP($B8,'Draft List'!$D$4:$AB$124,AZ$3,FALSE)&lt;&gt;0,VLOOKUP($B8,'Draft List'!$D$4:$AB$124,AZ$3,FALSE),"")</f>
        <v/>
      </c>
      <c r="BB8" t="str">
        <f t="shared" si="0"/>
        <v>Peter Casey</v>
      </c>
    </row>
    <row r="9" spans="1:54" x14ac:dyDescent="0.25">
      <c r="A9" t="str">
        <f>IF(C9="C","C-",C9)&amp;D9&amp;E9</f>
        <v>C-Moe Merkel21</v>
      </c>
      <c r="B9">
        <f>VLOOKUP($A9,draft_listing_batters_stats!$A$1:$B$1310,2,FALSE)</f>
        <v>7872</v>
      </c>
      <c r="C9" s="1" t="s">
        <v>89</v>
      </c>
      <c r="D9" s="1" t="s">
        <v>1344</v>
      </c>
      <c r="E9" s="1">
        <v>21</v>
      </c>
      <c r="F9" s="1" t="s">
        <v>43</v>
      </c>
      <c r="G9" s="1" t="s">
        <v>43</v>
      </c>
      <c r="H9" s="1" t="s">
        <v>51</v>
      </c>
      <c r="I9" s="24" t="s">
        <v>44</v>
      </c>
      <c r="J9" s="1" t="s">
        <v>57</v>
      </c>
      <c r="K9" s="24" t="s">
        <v>45</v>
      </c>
      <c r="L9" s="1">
        <v>5</v>
      </c>
      <c r="M9" s="1">
        <v>7</v>
      </c>
      <c r="N9" s="1">
        <v>1</v>
      </c>
      <c r="O9" s="1">
        <v>3</v>
      </c>
      <c r="P9" s="24">
        <v>3</v>
      </c>
      <c r="Q9" s="1">
        <v>7</v>
      </c>
      <c r="R9" s="1">
        <v>9</v>
      </c>
      <c r="S9" s="1">
        <v>3</v>
      </c>
      <c r="T9" s="1">
        <v>7</v>
      </c>
      <c r="U9" s="24">
        <v>7</v>
      </c>
      <c r="V9" s="1">
        <v>8</v>
      </c>
      <c r="W9" s="1">
        <v>6</v>
      </c>
      <c r="X9" s="24">
        <v>9</v>
      </c>
      <c r="Y9" s="1">
        <v>4</v>
      </c>
      <c r="Z9" s="1" t="s">
        <v>47</v>
      </c>
      <c r="AA9" s="1" t="s">
        <v>47</v>
      </c>
      <c r="AB9" s="1" t="s">
        <v>47</v>
      </c>
      <c r="AC9" s="1" t="s">
        <v>47</v>
      </c>
      <c r="AD9" s="1" t="s">
        <v>47</v>
      </c>
      <c r="AE9" s="1" t="s">
        <v>47</v>
      </c>
      <c r="AF9" s="24" t="s">
        <v>47</v>
      </c>
      <c r="AG9" s="1">
        <v>1</v>
      </c>
      <c r="AH9" s="1">
        <v>2</v>
      </c>
      <c r="AI9" s="24">
        <v>2</v>
      </c>
      <c r="AJ9" s="30">
        <v>1000000</v>
      </c>
      <c r="AK9" s="9">
        <f>($L$3*(L9-$Q$1)/$Q$2+$M$3*(M9-$R$1)/$R$2+$N$3*(N9-$S$1)/$S$2+$O$3*(O9-$T$1)/$T$2+$P$3*(P9-$U$1)/$U$2)/(SUM($L$3:$P$3))</f>
        <v>-0.22830894765132317</v>
      </c>
      <c r="AL9" s="9">
        <f>($L$3*(Q9-$Q$1)/$Q$2+$M$3*(R9-$R$1)/$R$2+$N$3*(S9-$S$1)/$S$2+$O$3*(T9-$T$1)/$T$2+$P$3*(U9-$U$1)/$U$2)/(SUM($L$3:$P$3))</f>
        <v>1.203949031345894</v>
      </c>
      <c r="AM9">
        <f>IF(AVERAGE(AG9:AH9)&gt;9,1,0)+IF(AVERAGE(AG9:AH9)&gt;7,1,0)+IF(AG9&gt;7,1,0)+IF(AH9&gt;7,1,0)+IF(AI9&gt;8,1,0)+IF(AI9&gt;6,1,0)</f>
        <v>0</v>
      </c>
      <c r="AN9" s="6">
        <f>MIN(2,IF(OR(Y9="-",X9&lt;5),0,1+IF(Y9&gt;7,1+IF(X9&gt;7,0.25,0),IF(Y9&gt;4,0.5+IF(X9&gt;7,0.25,0),0+IF(X9&gt;7,0.25))))+IF(Z9="-",0,IF(Z9&gt;9,0.5,IF(Z9&gt;7,0.25,0)))+IF(AA9="-",0,IF(AA9&gt;7,1.1,IF(AA9&gt;4,0.6,0)))+IF(OR(AB9="-",V9&lt;5),0,IF(AB9&gt;7,1+IF(V9&gt;7,0.25,0),IF(AB9&gt;4,0.5+IF(V9&gt;7,0.25,0),0)))+IF(AC9="-",0,IF(AC9&gt;7,1.5,IF(AC9&gt;4,1,0)))+IF(AD9="-",0,IF(AD9&gt;9,0.5,IF(AD9&gt;7,0.25,0)))+IF(AE9="-",0,IF(AE9&gt;7,1.25,IF(AE9&gt;4,0.75,0)))+IF(OR(AF9="-",W9&lt;4),0,IF(AF9&gt;7,1+IF(W9&gt;7,0.15,0),IF(AF9&gt;4,0.5+IF(W9&gt;7,0.15,0),0))))</f>
        <v>1.25</v>
      </c>
      <c r="AO9" s="9">
        <f>(($AK$3*AK9+$AL$3*AL9+$AM$3*AM9+$AN$3*AN9)+$J$3*VLOOKUP(J9,COND!$A$2:$C$7,2,FALSE)+$K$3*VLOOKUP(K9,COND!$A$2:$C$7,3,FALSE))*IF(AND($K$2="On",$E9&gt;20),0.75,1)</f>
        <v>25.174557481385598</v>
      </c>
      <c r="AP9" s="28">
        <f>STANDARDIZE(AO9,AVERAGE($AO$5:$AO$1204),STDEVP($AO$5:$AO$1204))</f>
        <v>2.4396474681084932</v>
      </c>
      <c r="AQ9" t="str">
        <f>IF(AND(Y9&lt;&gt;"-",X9&gt;1),"C",IF(AA9=MAX(AA9:AC9),"2B",IF(AC9=MAX(AA9:AC9),"SS",IF(OR(AB9=MAX(Z9:AC9),AND(AB9&lt;&gt;"-",AB9&gt;4,V9&gt;5)),"3B",IF(AE9=MAX(AD9:AF9),"CF",IF(AND(AF9=MAX(AD9,AF9),AND(W9&gt;5,AD9&lt;&gt;"-")),"RF",IF(AD9&lt;&gt;"-","LF",IF(Z9&lt;&gt;"-","1B","DH"))))))))</f>
        <v>C</v>
      </c>
      <c r="AU9" t="str">
        <f>IF(AND($Q9&gt;=6,AVERAGE($S9:$T9)&gt;=6),"Likely",IF(OR($Q9&gt;6,AND($Q9=6,AVERAGE($S9:$T9)&gt;=3),AND($Q9&gt;=5,AVERAGE($S9:$T9)&gt;=5),AVERAGE($Q9,$S9:$T9)&gt;5),"Possible","Unlikely"))</f>
        <v>Possible</v>
      </c>
      <c r="AW9" t="str">
        <f>IF(VLOOKUP($B9,'Draft List'!$D$4:$AB$124,AW$3,FALSE)&lt;&gt;0,VLOOKUP($B9,'Draft List'!$D$4:$AB$124,AW$3,FALSE),"")</f>
        <v/>
      </c>
      <c r="AX9" t="str">
        <f>IF(VLOOKUP($B9,'Draft List'!$D$4:$AB$124,AX$3,FALSE)&lt;&gt;0,VLOOKUP($B9,'Draft List'!$D$4:$AB$124,AX$3,FALSE),"")</f>
        <v/>
      </c>
      <c r="AY9" t="str">
        <f>IF(VLOOKUP($B9,'Draft List'!$D$4:$AB$124,AY$3,FALSE)&lt;&gt;0,VLOOKUP($B9,'Draft List'!$D$4:$AB$124,AY$3,FALSE),"")</f>
        <v/>
      </c>
      <c r="AZ9" t="str">
        <f>IF(VLOOKUP($B9,'Draft List'!$D$4:$AB$124,AZ$3,FALSE)&lt;&gt;0,VLOOKUP($B9,'Draft List'!$D$4:$AB$124,AZ$3,FALSE),"")</f>
        <v/>
      </c>
      <c r="BB9" t="str">
        <f t="shared" si="0"/>
        <v>Moe Merkel</v>
      </c>
    </row>
    <row r="10" spans="1:54" x14ac:dyDescent="0.25">
      <c r="A10" t="str">
        <f>IF(C10="C","C-",C10)&amp;D10&amp;E10</f>
        <v>3BBill Jones21</v>
      </c>
      <c r="B10">
        <f>VLOOKUP($A10,draft_listing_batters_stats!$A$1:$B$1310,2,FALSE)</f>
        <v>8866</v>
      </c>
      <c r="C10" s="1" t="s">
        <v>72</v>
      </c>
      <c r="D10" s="1" t="s">
        <v>1345</v>
      </c>
      <c r="E10" s="1">
        <v>21</v>
      </c>
      <c r="F10" s="1" t="s">
        <v>43</v>
      </c>
      <c r="G10" s="1" t="s">
        <v>43</v>
      </c>
      <c r="H10" s="1" t="s">
        <v>51</v>
      </c>
      <c r="I10" s="24" t="s">
        <v>44</v>
      </c>
      <c r="J10" s="1" t="s">
        <v>53</v>
      </c>
      <c r="K10" s="24" t="s">
        <v>53</v>
      </c>
      <c r="L10" s="1">
        <v>5</v>
      </c>
      <c r="M10" s="1">
        <v>4</v>
      </c>
      <c r="N10" s="1">
        <v>1</v>
      </c>
      <c r="O10" s="1">
        <v>3</v>
      </c>
      <c r="P10" s="24">
        <v>3</v>
      </c>
      <c r="Q10" s="1">
        <v>8</v>
      </c>
      <c r="R10" s="1">
        <v>5</v>
      </c>
      <c r="S10" s="1">
        <v>3</v>
      </c>
      <c r="T10" s="1">
        <v>5</v>
      </c>
      <c r="U10" s="24">
        <v>5</v>
      </c>
      <c r="V10" s="1">
        <v>10</v>
      </c>
      <c r="W10" s="1">
        <v>1</v>
      </c>
      <c r="X10" s="24">
        <v>3</v>
      </c>
      <c r="Y10" s="1" t="s">
        <v>47</v>
      </c>
      <c r="Z10" s="1" t="s">
        <v>47</v>
      </c>
      <c r="AA10" s="1">
        <v>5</v>
      </c>
      <c r="AB10" s="1">
        <v>10</v>
      </c>
      <c r="AC10" s="1">
        <v>3</v>
      </c>
      <c r="AD10" s="1" t="s">
        <v>47</v>
      </c>
      <c r="AE10" s="1" t="s">
        <v>47</v>
      </c>
      <c r="AF10" s="24" t="s">
        <v>47</v>
      </c>
      <c r="AG10" s="1">
        <v>6</v>
      </c>
      <c r="AH10" s="1">
        <v>1</v>
      </c>
      <c r="AI10" s="24">
        <v>2</v>
      </c>
      <c r="AJ10" s="30">
        <v>1700000</v>
      </c>
      <c r="AK10" s="9">
        <f>($L$3*(L10-$Q$1)/$Q$2+$M$3*(M10-$R$1)/$R$2+$N$3*(N10-$S$1)/$S$2+$O$3*(O10-$T$1)/$T$2+$P$3*(P10-$U$1)/$U$2)/(SUM($L$3:$P$3))</f>
        <v>-0.38148858650743361</v>
      </c>
      <c r="AL10" s="9">
        <f>($L$3*(Q10-$Q$1)/$Q$2+$M$3*(R10-$R$1)/$R$2+$N$3*(S10-$S$1)/$S$2+$O$3*(T10-$T$1)/$T$2+$P$3*(U10-$U$1)/$U$2)/(SUM($L$3:$P$3))</f>
        <v>1.0628135694204259</v>
      </c>
      <c r="AM10">
        <f>IF(AVERAGE(AG10:AH10)&gt;9,1,0)+IF(AVERAGE(AG10:AH10)&gt;7,1,0)+IF(AG10&gt;7,1,0)+IF(AH10&gt;7,1,0)+IF(AI10&gt;8,1,0)+IF(AI10&gt;6,1,0)</f>
        <v>0</v>
      </c>
      <c r="AN10" s="6">
        <f>MIN(2,IF(OR(Y10="-",X10&lt;5),0,1+IF(Y10&gt;7,1+IF(X10&gt;7,0.25,0),IF(Y10&gt;4,0.5+IF(X10&gt;7,0.25,0),0+IF(X10&gt;7,0.25))))+IF(Z10="-",0,IF(Z10&gt;9,0.5,IF(Z10&gt;7,0.25,0)))+IF(AA10="-",0,IF(AA10&gt;7,1.1,IF(AA10&gt;4,0.6,0)))+IF(OR(AB10="-",V10&lt;5),0,IF(AB10&gt;7,1+IF(V10&gt;7,0.25,0),IF(AB10&gt;4,0.5+IF(V10&gt;7,0.25,0),0)))+IF(AC10="-",0,IF(AC10&gt;7,1.5,IF(AC10&gt;4,1,0)))+IF(AD10="-",0,IF(AD10&gt;9,0.5,IF(AD10&gt;7,0.25,0)))+IF(AE10="-",0,IF(AE10&gt;7,1.25,IF(AE10&gt;4,0.75,0)))+IF(OR(AF10="-",W10&lt;4),0,IF(AF10&gt;7,1+IF(W10&gt;7,0.15,0),IF(AF10&gt;4,0.5+IF(W10&gt;7,0.15,0),0))))</f>
        <v>1.85</v>
      </c>
      <c r="AO10" s="9">
        <f>(($AK$3*AK10+$AL$3*AL10+$AM$3*AM10+$AN$3*AN10)+$J$3*VLOOKUP(J10,COND!$A$2:$C$7,2,FALSE)+$K$3*VLOOKUP(K10,COND!$A$2:$C$7,3,FALSE))*IF(AND($K$2="On",$E10&gt;20),0.75,1)</f>
        <v>25.065613974394367</v>
      </c>
      <c r="AP10" s="28">
        <f>STANDARDIZE(AO10,AVERAGE($AO$5:$AO$1204),STDEVP($AO$5:$AO$1204))</f>
        <v>2.4253569341979238</v>
      </c>
      <c r="AQ10" t="str">
        <f>IF(AND(Y10&lt;&gt;"-",X10&gt;1),"C",IF(AA10=MAX(AA10:AC10),"2B",IF(AC10=MAX(AA10:AC10),"SS",IF(OR(AB10=MAX(Z10:AC10),AND(AB10&lt;&gt;"-",AB10&gt;4,V10&gt;5)),"3B",IF(AE10=MAX(AD10:AF10),"CF",IF(AND(AF10=MAX(AD10,AF10),AND(W10&gt;5,AD10&lt;&gt;"-")),"RF",IF(AD10&lt;&gt;"-","LF",IF(Z10&lt;&gt;"-","1B","DH"))))))))</f>
        <v>3B</v>
      </c>
      <c r="AU10" t="str">
        <f>IF(AND($Q10&gt;=6,AVERAGE($S10:$T10)&gt;=6),"Likely",IF(OR($Q10&gt;6,AND($Q10=6,AVERAGE($S10:$T10)&gt;=3),AND($Q10&gt;=5,AVERAGE($S10:$T10)&gt;=5),AVERAGE($Q10,$S10:$T10)&gt;5),"Possible","Unlikely"))</f>
        <v>Possible</v>
      </c>
      <c r="AW10" t="str">
        <f>IF(VLOOKUP($B10,'Draft List'!$D$4:$AB$124,AW$3,FALSE)&lt;&gt;0,VLOOKUP($B10,'Draft List'!$D$4:$AB$124,AW$3,FALSE),"")</f>
        <v/>
      </c>
      <c r="AX10" t="str">
        <f>IF(VLOOKUP($B10,'Draft List'!$D$4:$AB$124,AX$3,FALSE)&lt;&gt;0,VLOOKUP($B10,'Draft List'!$D$4:$AB$124,AX$3,FALSE),"")</f>
        <v/>
      </c>
      <c r="AY10" t="str">
        <f>IF(VLOOKUP($B10,'Draft List'!$D$4:$AB$124,AY$3,FALSE)&lt;&gt;0,VLOOKUP($B10,'Draft List'!$D$4:$AB$124,AY$3,FALSE),"")</f>
        <v/>
      </c>
      <c r="AZ10" t="str">
        <f>IF(VLOOKUP($B10,'Draft List'!$D$4:$AB$124,AZ$3,FALSE)&lt;&gt;0,VLOOKUP($B10,'Draft List'!$D$4:$AB$124,AZ$3,FALSE),"")</f>
        <v/>
      </c>
      <c r="BB10" t="str">
        <f t="shared" si="0"/>
        <v>Bill Jones</v>
      </c>
    </row>
    <row r="11" spans="1:54" x14ac:dyDescent="0.25">
      <c r="A11" t="str">
        <f>IF(C11="C","C-",C11)&amp;D11&amp;E11</f>
        <v>CFDonald Allen21</v>
      </c>
      <c r="B11">
        <f>VLOOKUP($A11,draft_listing_batters_stats!$A$1:$B$1310,2,FALSE)</f>
        <v>7619</v>
      </c>
      <c r="C11" s="1" t="s">
        <v>77</v>
      </c>
      <c r="D11" s="1" t="s">
        <v>1346</v>
      </c>
      <c r="E11" s="1">
        <v>21</v>
      </c>
      <c r="F11" s="1" t="s">
        <v>55</v>
      </c>
      <c r="G11" s="1" t="s">
        <v>55</v>
      </c>
      <c r="H11" s="1" t="s">
        <v>51</v>
      </c>
      <c r="I11" s="24" t="s">
        <v>44</v>
      </c>
      <c r="J11" s="1" t="s">
        <v>45</v>
      </c>
      <c r="K11" s="24" t="s">
        <v>45</v>
      </c>
      <c r="L11" s="1">
        <v>6</v>
      </c>
      <c r="M11" s="1">
        <v>5</v>
      </c>
      <c r="N11" s="1">
        <v>1</v>
      </c>
      <c r="O11" s="1">
        <v>2</v>
      </c>
      <c r="P11" s="24">
        <v>7</v>
      </c>
      <c r="Q11" s="1">
        <v>8</v>
      </c>
      <c r="R11" s="1">
        <v>5</v>
      </c>
      <c r="S11" s="1">
        <v>1</v>
      </c>
      <c r="T11" s="1">
        <v>5</v>
      </c>
      <c r="U11" s="24">
        <v>10</v>
      </c>
      <c r="V11" s="1">
        <v>1</v>
      </c>
      <c r="W11" s="1">
        <v>7</v>
      </c>
      <c r="X11" s="24">
        <v>1</v>
      </c>
      <c r="Y11" s="1" t="s">
        <v>47</v>
      </c>
      <c r="Z11" s="1" t="s">
        <v>47</v>
      </c>
      <c r="AA11" s="1" t="s">
        <v>47</v>
      </c>
      <c r="AB11" s="1" t="s">
        <v>47</v>
      </c>
      <c r="AC11" s="1" t="s">
        <v>47</v>
      </c>
      <c r="AD11" s="1">
        <v>4</v>
      </c>
      <c r="AE11" s="1">
        <v>9</v>
      </c>
      <c r="AF11" s="24">
        <v>2</v>
      </c>
      <c r="AG11" s="1">
        <v>8</v>
      </c>
      <c r="AH11" s="1">
        <v>4</v>
      </c>
      <c r="AI11" s="24">
        <v>4</v>
      </c>
      <c r="AJ11" s="30">
        <v>1500000</v>
      </c>
      <c r="AK11" s="9">
        <f>($L$3*(L11-$Q$1)/$Q$2+$M$3*(M11-$R$1)/$R$2+$N$3*(N11-$S$1)/$S$2+$O$3*(O11-$T$1)/$T$2+$P$3*(P11-$U$1)/$U$2)/(SUM($L$3:$P$3))</f>
        <v>6.2482938572697322E-2</v>
      </c>
      <c r="AL11" s="9">
        <f>($L$3*(Q11-$Q$1)/$Q$2+$M$3*(R11-$R$1)/$R$2+$N$3*(S11-$S$1)/$S$2+$O$3*(T11-$T$1)/$T$2+$P$3*(U11-$U$1)/$U$2)/(SUM($L$3:$P$3))</f>
        <v>1.0967722804580402</v>
      </c>
      <c r="AM11">
        <f>IF(AVERAGE(AG11:AH11)&gt;9,1,0)+IF(AVERAGE(AG11:AH11)&gt;7,1,0)+IF(AG11&gt;7,1,0)+IF(AH11&gt;7,1,0)+IF(AI11&gt;8,1,0)+IF(AI11&gt;6,1,0)</f>
        <v>1</v>
      </c>
      <c r="AN11" s="6">
        <f>MIN(2,IF(OR(Y11="-",X11&lt;5),0,1+IF(Y11&gt;7,1+IF(X11&gt;7,0.25,0),IF(Y11&gt;4,0.5+IF(X11&gt;7,0.25,0),0+IF(X11&gt;7,0.25))))+IF(Z11="-",0,IF(Z11&gt;9,0.5,IF(Z11&gt;7,0.25,0)))+IF(AA11="-",0,IF(AA11&gt;7,1.1,IF(AA11&gt;4,0.6,0)))+IF(OR(AB11="-",V11&lt;5),0,IF(AB11&gt;7,1+IF(V11&gt;7,0.25,0),IF(AB11&gt;4,0.5+IF(V11&gt;7,0.25,0),0)))+IF(AC11="-",0,IF(AC11&gt;7,1.5,IF(AC11&gt;4,1,0)))+IF(AD11="-",0,IF(AD11&gt;9,0.5,IF(AD11&gt;7,0.25,0)))+IF(AE11="-",0,IF(AE11&gt;7,1.25,IF(AE11&gt;4,0.75,0)))+IF(OR(AF11="-",W11&lt;4),0,IF(AF11&gt;7,1+IF(W11&gt;7,0.15,0),IF(AF11&gt;4,0.5+IF(W11&gt;7,0.15,0),0))))</f>
        <v>1.25</v>
      </c>
      <c r="AO11" s="9">
        <f>(($AK$3*AK11+$AL$3*AL11+$AM$3*AM11+$AN$3*AN11)+$J$3*VLOOKUP(J11,COND!$A$2:$C$7,2,FALSE)+$K$3*VLOOKUP(K11,COND!$A$2:$C$7,3,FALSE))*IF(AND($K$2="On",$E11&gt;20),0.75,1)</f>
        <v>24.584182326020418</v>
      </c>
      <c r="AP11" s="28">
        <f>STANDARDIZE(AO11,AVERAGE($AO$5:$AO$1204),STDEVP($AO$5:$AO$1204))</f>
        <v>2.3622057149401958</v>
      </c>
      <c r="AQ11" t="str">
        <f>IF(AND(Y11&lt;&gt;"-",X11&gt;1),"C",IF(AA11=MAX(AA11:AC11),"2B",IF(AC11=MAX(AA11:AC11),"SS",IF(OR(AB11=MAX(Z11:AC11),AND(AB11&lt;&gt;"-",AB11&gt;4,V11&gt;5)),"3B",IF(AE11=MAX(AD11:AF11),"CF",IF(AND(AF11=MAX(AD11,AF11),AND(W11&gt;5,AD11&lt;&gt;"-")),"RF",IF(AD11&lt;&gt;"-","LF",IF(Z11&lt;&gt;"-","1B","DH"))))))))</f>
        <v>CF</v>
      </c>
      <c r="AU11" t="str">
        <f>IF(AND($Q11&gt;=6,AVERAGE($S11:$T11)&gt;=6),"Likely",IF(OR($Q11&gt;6,AND($Q11=6,AVERAGE($S11:$T11)&gt;=3),AND($Q11&gt;=5,AVERAGE($S11:$T11)&gt;=5),AVERAGE($Q11,$S11:$T11)&gt;5),"Possible","Unlikely"))</f>
        <v>Possible</v>
      </c>
      <c r="AW11" t="str">
        <f>IF(VLOOKUP($B11,'Draft List'!$D$4:$AB$124,AW$3,FALSE)&lt;&gt;0,VLOOKUP($B11,'Draft List'!$D$4:$AB$124,AW$3,FALSE),"")</f>
        <v/>
      </c>
      <c r="AX11" t="str">
        <f>IF(VLOOKUP($B11,'Draft List'!$D$4:$AB$124,AX$3,FALSE)&lt;&gt;0,VLOOKUP($B11,'Draft List'!$D$4:$AB$124,AX$3,FALSE),"")</f>
        <v/>
      </c>
      <c r="AY11" t="str">
        <f>IF(VLOOKUP($B11,'Draft List'!$D$4:$AB$124,AY$3,FALSE)&lt;&gt;0,VLOOKUP($B11,'Draft List'!$D$4:$AB$124,AY$3,FALSE),"")</f>
        <v/>
      </c>
      <c r="AZ11" t="str">
        <f>IF(VLOOKUP($B11,'Draft List'!$D$4:$AB$124,AZ$3,FALSE)&lt;&gt;0,VLOOKUP($B11,'Draft List'!$D$4:$AB$124,AZ$3,FALSE),"")</f>
        <v/>
      </c>
      <c r="BB11" t="str">
        <f t="shared" si="0"/>
        <v>Donald Allen</v>
      </c>
    </row>
    <row r="12" spans="1:54" x14ac:dyDescent="0.25">
      <c r="A12" t="str">
        <f>IF(C12="C","C-",C12)&amp;D12&amp;E12</f>
        <v>C-Manny Castro21</v>
      </c>
      <c r="B12">
        <f>VLOOKUP($A12,draft_listing_batters_stats!$A$1:$B$1310,2,FALSE)</f>
        <v>7698</v>
      </c>
      <c r="C12" s="1" t="s">
        <v>89</v>
      </c>
      <c r="D12" s="1" t="s">
        <v>1347</v>
      </c>
      <c r="E12" s="1">
        <v>21</v>
      </c>
      <c r="F12" s="1" t="s">
        <v>55</v>
      </c>
      <c r="G12" s="1" t="s">
        <v>43</v>
      </c>
      <c r="H12" s="1" t="s">
        <v>51</v>
      </c>
      <c r="I12" s="24" t="s">
        <v>51</v>
      </c>
      <c r="J12" s="1" t="s">
        <v>53</v>
      </c>
      <c r="K12" s="24" t="s">
        <v>45</v>
      </c>
      <c r="L12" s="1">
        <v>6</v>
      </c>
      <c r="M12" s="1">
        <v>5</v>
      </c>
      <c r="N12" s="1">
        <v>1</v>
      </c>
      <c r="O12" s="1">
        <v>1</v>
      </c>
      <c r="P12" s="24">
        <v>4</v>
      </c>
      <c r="Q12" s="1">
        <v>8</v>
      </c>
      <c r="R12" s="1">
        <v>6</v>
      </c>
      <c r="S12" s="1">
        <v>4</v>
      </c>
      <c r="T12" s="1">
        <v>2</v>
      </c>
      <c r="U12" s="24">
        <v>6</v>
      </c>
      <c r="V12" s="1">
        <v>2</v>
      </c>
      <c r="W12" s="1">
        <v>3</v>
      </c>
      <c r="X12" s="24">
        <v>8</v>
      </c>
      <c r="Y12" s="1">
        <v>5</v>
      </c>
      <c r="Z12" s="1" t="s">
        <v>47</v>
      </c>
      <c r="AA12" s="1" t="s">
        <v>47</v>
      </c>
      <c r="AB12" s="1" t="s">
        <v>47</v>
      </c>
      <c r="AC12" s="1" t="s">
        <v>47</v>
      </c>
      <c r="AD12" s="1" t="s">
        <v>47</v>
      </c>
      <c r="AE12" s="1" t="s">
        <v>47</v>
      </c>
      <c r="AF12" s="24" t="s">
        <v>47</v>
      </c>
      <c r="AG12" s="1">
        <v>5</v>
      </c>
      <c r="AH12" s="1">
        <v>10</v>
      </c>
      <c r="AI12" s="24">
        <v>10</v>
      </c>
      <c r="AJ12" s="30">
        <v>800000</v>
      </c>
      <c r="AK12" s="9">
        <f>($L$3*(L12-$Q$1)/$Q$2+$M$3*(M12-$R$1)/$R$2+$N$3*(N12-$S$1)/$S$2+$O$3*(O12-$T$1)/$T$2+$P$3*(P12-$U$1)/$U$2)/(SUM($L$3:$P$3))</f>
        <v>-0.14727563088813406</v>
      </c>
      <c r="AL12" s="9">
        <f>($L$3*(Q12-$Q$1)/$Q$2+$M$3*(R12-$R$1)/$R$2+$N$3*(S12-$S$1)/$S$2+$O$3*(T12-$T$1)/$T$2+$P$3*(U12-$U$1)/$U$2)/(SUM($L$3:$P$3))</f>
        <v>0.96782263285137127</v>
      </c>
      <c r="AM12">
        <f>IF(AVERAGE(AG12:AH12)&gt;9,1,0)+IF(AVERAGE(AG12:AH12)&gt;7,1,0)+IF(AG12&gt;7,1,0)+IF(AH12&gt;7,1,0)+IF(AI12&gt;8,1,0)+IF(AI12&gt;6,1,0)</f>
        <v>4</v>
      </c>
      <c r="AN12" s="6">
        <f>MIN(2,IF(OR(Y12="-",X12&lt;5),0,1+IF(Y12&gt;7,1+IF(X12&gt;7,0.25,0),IF(Y12&gt;4,0.5+IF(X12&gt;7,0.25,0),0+IF(X12&gt;7,0.25))))+IF(Z12="-",0,IF(Z12&gt;9,0.5,IF(Z12&gt;7,0.25,0)))+IF(AA12="-",0,IF(AA12&gt;7,1.1,IF(AA12&gt;4,0.6,0)))+IF(OR(AB12="-",V12&lt;5),0,IF(AB12&gt;7,1+IF(V12&gt;7,0.25,0),IF(AB12&gt;4,0.5+IF(V12&gt;7,0.25,0),0)))+IF(AC12="-",0,IF(AC12&gt;7,1.5,IF(AC12&gt;4,1,0)))+IF(AD12="-",0,IF(AD12&gt;9,0.5,IF(AD12&gt;7,0.25,0)))+IF(AE12="-",0,IF(AE12&gt;7,1.25,IF(AE12&gt;4,0.75,0)))+IF(OR(AF12="-",W12&lt;4),0,IF(AF12&gt;7,1+IF(W12&gt;7,0.15,0),IF(AF12&gt;4,0.5+IF(W12&gt;7,0.15,0),0))))</f>
        <v>1.75</v>
      </c>
      <c r="AO12" s="9">
        <f>(($AK$3*AK12+$AL$3*AL12+$AM$3*AM12+$AN$3*AN12)+$J$3*VLOOKUP(J12,COND!$A$2:$C$7,2,FALSE)+$K$3*VLOOKUP(K12,COND!$A$2:$C$7,3,FALSE))*IF(AND($K$2="On",$E12&gt;20),0.75,1)</f>
        <v>24.265810697794308</v>
      </c>
      <c r="AP12" s="28">
        <f>STANDARDIZE(AO12,AVERAGE($AO$5:$AO$1204),STDEVP($AO$5:$AO$1204))</f>
        <v>2.3204436983227712</v>
      </c>
      <c r="AQ12" t="str">
        <f>IF(AND(Y12&lt;&gt;"-",X12&gt;1),"C",IF(AA12=MAX(AA12:AC12),"2B",IF(AC12=MAX(AA12:AC12),"SS",IF(OR(AB12=MAX(Z12:AC12),AND(AB12&lt;&gt;"-",AB12&gt;4,V12&gt;5)),"3B",IF(AE12=MAX(AD12:AF12),"CF",IF(AND(AF12=MAX(AD12,AF12),AND(W12&gt;5,AD12&lt;&gt;"-")),"RF",IF(AD12&lt;&gt;"-","LF",IF(Z12&lt;&gt;"-","1B","DH"))))))))</f>
        <v>C</v>
      </c>
      <c r="AU12" t="str">
        <f>IF(AND($Q12&gt;=6,AVERAGE($S12:$T12)&gt;=6),"Likely",IF(OR($Q12&gt;6,AND($Q12=6,AVERAGE($S12:$T12)&gt;=3),AND($Q12&gt;=5,AVERAGE($S12:$T12)&gt;=5),AVERAGE($Q12,$S12:$T12)&gt;5),"Possible","Unlikely"))</f>
        <v>Possible</v>
      </c>
      <c r="AW12" t="str">
        <f>IF(VLOOKUP($B12,'Draft List'!$D$4:$AB$124,AW$3,FALSE)&lt;&gt;0,VLOOKUP($B12,'Draft List'!$D$4:$AB$124,AW$3,FALSE),"")</f>
        <v/>
      </c>
      <c r="AX12" t="str">
        <f>IF(VLOOKUP($B12,'Draft List'!$D$4:$AB$124,AX$3,FALSE)&lt;&gt;0,VLOOKUP($B12,'Draft List'!$D$4:$AB$124,AX$3,FALSE),"")</f>
        <v/>
      </c>
      <c r="AY12" t="str">
        <f>IF(VLOOKUP($B12,'Draft List'!$D$4:$AB$124,AY$3,FALSE)&lt;&gt;0,VLOOKUP($B12,'Draft List'!$D$4:$AB$124,AY$3,FALSE),"")</f>
        <v/>
      </c>
      <c r="AZ12" t="str">
        <f>IF(VLOOKUP($B12,'Draft List'!$D$4:$AB$124,AZ$3,FALSE)&lt;&gt;0,VLOOKUP($B12,'Draft List'!$D$4:$AB$124,AZ$3,FALSE),"")</f>
        <v/>
      </c>
      <c r="BB12" t="str">
        <f t="shared" si="0"/>
        <v>Manny Castro</v>
      </c>
    </row>
    <row r="13" spans="1:54" x14ac:dyDescent="0.25">
      <c r="A13" t="str">
        <f>IF(C13="C","C-",C13)&amp;D13&amp;E13</f>
        <v>CFMauro Rodríguez21</v>
      </c>
      <c r="B13">
        <f>VLOOKUP($A13,draft_listing_batters_stats!$A$1:$B$1310,2,FALSE)</f>
        <v>9263</v>
      </c>
      <c r="C13" s="1" t="s">
        <v>77</v>
      </c>
      <c r="D13" s="1" t="s">
        <v>1348</v>
      </c>
      <c r="E13" s="1">
        <v>21</v>
      </c>
      <c r="F13" s="1" t="s">
        <v>55</v>
      </c>
      <c r="G13" s="1" t="s">
        <v>55</v>
      </c>
      <c r="H13" s="1" t="s">
        <v>51</v>
      </c>
      <c r="I13" s="24" t="s">
        <v>44</v>
      </c>
      <c r="J13" s="1" t="s">
        <v>53</v>
      </c>
      <c r="K13" s="24" t="s">
        <v>45</v>
      </c>
      <c r="L13" s="1">
        <v>4</v>
      </c>
      <c r="M13" s="1">
        <v>7</v>
      </c>
      <c r="N13" s="1">
        <v>3</v>
      </c>
      <c r="O13" s="1">
        <v>4</v>
      </c>
      <c r="P13" s="24">
        <v>2</v>
      </c>
      <c r="Q13" s="1">
        <v>6</v>
      </c>
      <c r="R13" s="1">
        <v>7</v>
      </c>
      <c r="S13" s="1">
        <v>7</v>
      </c>
      <c r="T13" s="1">
        <v>6</v>
      </c>
      <c r="U13" s="24">
        <v>3</v>
      </c>
      <c r="V13" s="1">
        <v>6</v>
      </c>
      <c r="W13" s="1">
        <v>8</v>
      </c>
      <c r="X13" s="24">
        <v>1</v>
      </c>
      <c r="Y13" s="1" t="s">
        <v>47</v>
      </c>
      <c r="Z13" s="1" t="s">
        <v>47</v>
      </c>
      <c r="AA13" s="1" t="s">
        <v>47</v>
      </c>
      <c r="AB13" s="1" t="s">
        <v>47</v>
      </c>
      <c r="AC13" s="1" t="s">
        <v>47</v>
      </c>
      <c r="AD13" s="1">
        <v>5</v>
      </c>
      <c r="AE13" s="1">
        <v>8</v>
      </c>
      <c r="AF13" s="24" t="s">
        <v>47</v>
      </c>
      <c r="AG13" s="1">
        <v>8</v>
      </c>
      <c r="AH13" s="1">
        <v>9</v>
      </c>
      <c r="AI13" s="24">
        <v>10</v>
      </c>
      <c r="AJ13" s="30">
        <v>650000</v>
      </c>
      <c r="AK13" s="9">
        <f>($L$3*(L13-$Q$1)/$Q$2+$M$3*(M13-$R$1)/$R$2+$N$3*(N13-$S$1)/$S$2+$O$3*(O13-$T$1)/$T$2+$P$3*(P13-$U$1)/$U$2)/(SUM($L$3:$P$3))</f>
        <v>-0.33504858561369733</v>
      </c>
      <c r="AL13" s="9">
        <f>($L$3*(Q13-$Q$1)/$Q$2+$M$3*(R13-$R$1)/$R$2+$N$3*(S13-$S$1)/$S$2+$O$3*(T13-$T$1)/$T$2+$P$3*(U13-$U$1)/$U$2)/(SUM($L$3:$P$3))</f>
        <v>0.86174450272350367</v>
      </c>
      <c r="AM13">
        <f>IF(AVERAGE(AG13:AH13)&gt;9,1,0)+IF(AVERAGE(AG13:AH13)&gt;7,1,0)+IF(AG13&gt;7,1,0)+IF(AH13&gt;7,1,0)+IF(AI13&gt;8,1,0)+IF(AI13&gt;6,1,0)</f>
        <v>5</v>
      </c>
      <c r="AN13" s="6">
        <f>MIN(2,IF(OR(Y13="-",X13&lt;5),0,1+IF(Y13&gt;7,1+IF(X13&gt;7,0.25,0),IF(Y13&gt;4,0.5+IF(X13&gt;7,0.25,0),0+IF(X13&gt;7,0.25))))+IF(Z13="-",0,IF(Z13&gt;9,0.5,IF(Z13&gt;7,0.25,0)))+IF(AA13="-",0,IF(AA13&gt;7,1.1,IF(AA13&gt;4,0.6,0)))+IF(OR(AB13="-",V13&lt;5),0,IF(AB13&gt;7,1+IF(V13&gt;7,0.25,0),IF(AB13&gt;4,0.5+IF(V13&gt;7,0.25,0),0)))+IF(AC13="-",0,IF(AC13&gt;7,1.5,IF(AC13&gt;4,1,0)))+IF(AD13="-",0,IF(AD13&gt;9,0.5,IF(AD13&gt;7,0.25,0)))+IF(AE13="-",0,IF(AE13&gt;7,1.25,IF(AE13&gt;4,0.75,0)))+IF(OR(AF13="-",W13&lt;4),0,IF(AF13&gt;7,1+IF(W13&gt;7,0.15,0),IF(AF13&gt;4,0.5+IF(W13&gt;7,0.15,0),0))))</f>
        <v>1.25</v>
      </c>
      <c r="AO13" s="9">
        <f>(($AK$3*AK13+$AL$3*AL13+$AM$3*AM13+$AN$3*AN13)+$J$3*VLOOKUP(J13,COND!$A$2:$C$7,2,FALSE)+$K$3*VLOOKUP(K13,COND!$A$2:$C$7,3,FALSE))*IF(AND($K$2="On",$E13&gt;20),0.75,1)</f>
        <v>22.640762507454006</v>
      </c>
      <c r="AP13" s="28">
        <f>STANDARDIZE(AO13,AVERAGE($AO$5:$AO$1204),STDEVP($AO$5:$AO$1204))</f>
        <v>2.1072799503241302</v>
      </c>
      <c r="AQ13" t="str">
        <f>IF(AND(Y13&lt;&gt;"-",X13&gt;1),"C",IF(AA13=MAX(AA13:AC13),"2B",IF(AC13=MAX(AA13:AC13),"SS",IF(OR(AB13=MAX(Z13:AC13),AND(AB13&lt;&gt;"-",AB13&gt;4,V13&gt;5)),"3B",IF(AE13=MAX(AD13:AF13),"CF",IF(AND(AF13=MAX(AD13,AF13),AND(W13&gt;5,AD13&lt;&gt;"-")),"RF",IF(AD13&lt;&gt;"-","LF",IF(Z13&lt;&gt;"-","1B","DH"))))))))</f>
        <v>CF</v>
      </c>
      <c r="AU13" t="str">
        <f>IF(AND($Q13&gt;=6,AVERAGE($S13:$T13)&gt;=6),"Likely",IF(OR($Q13&gt;6,AND($Q13=6,AVERAGE($S13:$T13)&gt;=3),AND($Q13&gt;=5,AVERAGE($S13:$T13)&gt;=5),AVERAGE($Q13,$S13:$T13)&gt;5),"Possible","Unlikely"))</f>
        <v>Likely</v>
      </c>
      <c r="AW13" t="str">
        <f>IF(VLOOKUP($B13,'Draft List'!$D$4:$AB$124,AW$3,FALSE)&lt;&gt;0,VLOOKUP($B13,'Draft List'!$D$4:$AB$124,AW$3,FALSE),"")</f>
        <v/>
      </c>
      <c r="AX13" t="str">
        <f>IF(VLOOKUP($B13,'Draft List'!$D$4:$AB$124,AX$3,FALSE)&lt;&gt;0,VLOOKUP($B13,'Draft List'!$D$4:$AB$124,AX$3,FALSE),"")</f>
        <v/>
      </c>
      <c r="AY13" t="str">
        <f>IF(VLOOKUP($B13,'Draft List'!$D$4:$AB$124,AY$3,FALSE)&lt;&gt;0,VLOOKUP($B13,'Draft List'!$D$4:$AB$124,AY$3,FALSE),"")</f>
        <v/>
      </c>
      <c r="AZ13" t="str">
        <f>IF(VLOOKUP($B13,'Draft List'!$D$4:$AB$124,AZ$3,FALSE)&lt;&gt;0,VLOOKUP($B13,'Draft List'!$D$4:$AB$124,AZ$3,FALSE),"")</f>
        <v/>
      </c>
      <c r="BB13" t="str">
        <f t="shared" si="0"/>
        <v>Mauro Rodríguez</v>
      </c>
    </row>
    <row r="14" spans="1:54" x14ac:dyDescent="0.25">
      <c r="A14" t="str">
        <f>IF(C14="C","C-",C14)&amp;D14&amp;E14</f>
        <v>RFRob Davidson21</v>
      </c>
      <c r="B14">
        <f>VLOOKUP($A14,draft_listing_batters_stats!$A$1:$B$1310,2,FALSE)</f>
        <v>9269</v>
      </c>
      <c r="C14" s="1" t="s">
        <v>69</v>
      </c>
      <c r="D14" s="1" t="s">
        <v>1349</v>
      </c>
      <c r="E14" s="1">
        <v>21</v>
      </c>
      <c r="F14" s="1" t="s">
        <v>55</v>
      </c>
      <c r="G14" s="1" t="s">
        <v>55</v>
      </c>
      <c r="H14" s="1" t="s">
        <v>51</v>
      </c>
      <c r="I14" s="24" t="s">
        <v>44</v>
      </c>
      <c r="J14" s="1" t="s">
        <v>45</v>
      </c>
      <c r="K14" s="24" t="s">
        <v>46</v>
      </c>
      <c r="L14" s="1">
        <v>5</v>
      </c>
      <c r="M14" s="1">
        <v>5</v>
      </c>
      <c r="N14" s="1">
        <v>2</v>
      </c>
      <c r="O14" s="1">
        <v>4</v>
      </c>
      <c r="P14" s="24">
        <v>2</v>
      </c>
      <c r="Q14" s="1">
        <v>7</v>
      </c>
      <c r="R14" s="1">
        <v>6</v>
      </c>
      <c r="S14" s="1">
        <v>4</v>
      </c>
      <c r="T14" s="1">
        <v>6</v>
      </c>
      <c r="U14" s="24">
        <v>3</v>
      </c>
      <c r="V14" s="1">
        <v>1</v>
      </c>
      <c r="W14" s="1">
        <v>7</v>
      </c>
      <c r="X14" s="24">
        <v>1</v>
      </c>
      <c r="Y14" s="1" t="s">
        <v>47</v>
      </c>
      <c r="Z14" s="1" t="s">
        <v>47</v>
      </c>
      <c r="AA14" s="1" t="s">
        <v>47</v>
      </c>
      <c r="AB14" s="1" t="s">
        <v>47</v>
      </c>
      <c r="AC14" s="1" t="s">
        <v>47</v>
      </c>
      <c r="AD14" s="1">
        <v>1</v>
      </c>
      <c r="AE14" s="1" t="s">
        <v>47</v>
      </c>
      <c r="AF14" s="24">
        <v>8</v>
      </c>
      <c r="AG14" s="1">
        <v>10</v>
      </c>
      <c r="AH14" s="1">
        <v>10</v>
      </c>
      <c r="AI14" s="24">
        <v>10</v>
      </c>
      <c r="AJ14" s="30">
        <v>490000</v>
      </c>
      <c r="AK14" s="9">
        <f>($L$3*(L14-$Q$1)/$Q$2+$M$3*(M14-$R$1)/$R$2+$N$3*(N14-$S$1)/$S$2+$O$3*(O14-$T$1)/$T$2+$P$3*(P14-$U$1)/$U$2)/(SUM($L$3:$P$3))</f>
        <v>-0.1976740026723311</v>
      </c>
      <c r="AL14" s="9">
        <f>($L$3*(Q14-$Q$1)/$Q$2+$M$3*(R14-$R$1)/$R$2+$N$3*(S14-$S$1)/$S$2+$O$3*(T14-$T$1)/$T$2+$P$3*(U14-$U$1)/$U$2)/(SUM($L$3:$P$3))</f>
        <v>0.88405597723577023</v>
      </c>
      <c r="AM14">
        <f>IF(AVERAGE(AG14:AH14)&gt;9,1,0)+IF(AVERAGE(AG14:AH14)&gt;7,1,0)+IF(AG14&gt;7,1,0)+IF(AH14&gt;7,1,0)+IF(AI14&gt;8,1,0)+IF(AI14&gt;6,1,0)</f>
        <v>6</v>
      </c>
      <c r="AN14" s="6">
        <f>MIN(2,IF(OR(Y14="-",X14&lt;5),0,1+IF(Y14&gt;7,1+IF(X14&gt;7,0.25,0),IF(Y14&gt;4,0.5+IF(X14&gt;7,0.25,0),0+IF(X14&gt;7,0.25))))+IF(Z14="-",0,IF(Z14&gt;9,0.5,IF(Z14&gt;7,0.25,0)))+IF(AA14="-",0,IF(AA14&gt;7,1.1,IF(AA14&gt;4,0.6,0)))+IF(OR(AB14="-",V14&lt;5),0,IF(AB14&gt;7,1+IF(V14&gt;7,0.25,0),IF(AB14&gt;4,0.5+IF(V14&gt;7,0.25,0),0)))+IF(AC14="-",0,IF(AC14&gt;7,1.5,IF(AC14&gt;4,1,0)))+IF(AD14="-",0,IF(AD14&gt;9,0.5,IF(AD14&gt;7,0.25,0)))+IF(AE14="-",0,IF(AE14&gt;7,1.25,IF(AE14&gt;4,0.75,0)))+IF(OR(AF14="-",W14&lt;4),0,IF(AF14&gt;7,1+IF(W14&gt;7,0.15,0),IF(AF14&gt;4,0.5+IF(W14&gt;7,0.15,0),0))))</f>
        <v>1</v>
      </c>
      <c r="AO14" s="9">
        <f>(($AK$3*AK14+$AL$3*AL14+$AM$3*AM14+$AN$3*AN14)+$J$3*VLOOKUP(J14,COND!$A$2:$C$7,2,FALSE)+$K$3*VLOOKUP(K14,COND!$A$2:$C$7,3,FALSE))*IF(AND($K$2="On",$E14&gt;20),0.75,1)</f>
        <v>22.488904326562007</v>
      </c>
      <c r="AP14" s="28">
        <f>STANDARDIZE(AO14,AVERAGE($AO$5:$AO$1204),STDEVP($AO$5:$AO$1204))</f>
        <v>2.0873601355176441</v>
      </c>
      <c r="AQ14" t="str">
        <f>IF(AND(Y14&lt;&gt;"-",X14&gt;1),"C",IF(AA14=MAX(AA14:AC14),"2B",IF(AC14=MAX(AA14:AC14),"SS",IF(OR(AB14=MAX(Z14:AC14),AND(AB14&lt;&gt;"-",AB14&gt;4,V14&gt;5)),"3B",IF(AE14=MAX(AD14:AF14),"CF",IF(AND(AF14=MAX(AD14,AF14),AND(W14&gt;5,AD14&lt;&gt;"-")),"RF",IF(AD14&lt;&gt;"-","LF",IF(Z14&lt;&gt;"-","1B","DH"))))))))</f>
        <v>RF</v>
      </c>
      <c r="AU14" t="str">
        <f>IF(AND($Q14&gt;=6,AVERAGE($S14:$T14)&gt;=6),"Likely",IF(OR($Q14&gt;6,AND($Q14=6,AVERAGE($S14:$T14)&gt;=3),AND($Q14&gt;=5,AVERAGE($S14:$T14)&gt;=5),AVERAGE($Q14,$S14:$T14)&gt;5),"Possible","Unlikely"))</f>
        <v>Possible</v>
      </c>
      <c r="AW14" t="str">
        <f>IF(VLOOKUP($B14,'Draft List'!$D$4:$AB$124,AW$3,FALSE)&lt;&gt;0,VLOOKUP($B14,'Draft List'!$D$4:$AB$124,AW$3,FALSE),"")</f>
        <v/>
      </c>
      <c r="AX14" t="str">
        <f>IF(VLOOKUP($B14,'Draft List'!$D$4:$AB$124,AX$3,FALSE)&lt;&gt;0,VLOOKUP($B14,'Draft List'!$D$4:$AB$124,AX$3,FALSE),"")</f>
        <v/>
      </c>
      <c r="AY14" t="str">
        <f>IF(VLOOKUP($B14,'Draft List'!$D$4:$AB$124,AY$3,FALSE)&lt;&gt;0,VLOOKUP($B14,'Draft List'!$D$4:$AB$124,AY$3,FALSE),"")</f>
        <v/>
      </c>
      <c r="AZ14" t="str">
        <f>IF(VLOOKUP($B14,'Draft List'!$D$4:$AB$124,AZ$3,FALSE)&lt;&gt;0,VLOOKUP($B14,'Draft List'!$D$4:$AB$124,AZ$3,FALSE),"")</f>
        <v/>
      </c>
      <c r="BB14" t="str">
        <f t="shared" si="0"/>
        <v>Rob Davidson</v>
      </c>
    </row>
    <row r="15" spans="1:54" x14ac:dyDescent="0.25">
      <c r="A15" t="str">
        <f>IF(C15="C","C-",C15)&amp;D15&amp;E15</f>
        <v>2BErrol Landry21</v>
      </c>
      <c r="B15">
        <f>VLOOKUP($A15,draft_listing_batters_stats!$A$1:$B$1310,2,FALSE)</f>
        <v>6830</v>
      </c>
      <c r="C15" s="1" t="s">
        <v>74</v>
      </c>
      <c r="D15" s="1" t="s">
        <v>1350</v>
      </c>
      <c r="E15" s="1">
        <v>21</v>
      </c>
      <c r="F15" s="1" t="s">
        <v>43</v>
      </c>
      <c r="G15" s="1" t="s">
        <v>43</v>
      </c>
      <c r="H15" s="1" t="s">
        <v>51</v>
      </c>
      <c r="I15" s="24" t="s">
        <v>44</v>
      </c>
      <c r="J15" s="1" t="s">
        <v>46</v>
      </c>
      <c r="K15" s="24" t="s">
        <v>45</v>
      </c>
      <c r="L15" s="1">
        <v>4</v>
      </c>
      <c r="M15" s="1">
        <v>7</v>
      </c>
      <c r="N15" s="1">
        <v>1</v>
      </c>
      <c r="O15" s="1">
        <v>2</v>
      </c>
      <c r="P15" s="24">
        <v>3</v>
      </c>
      <c r="Q15" s="1">
        <v>7</v>
      </c>
      <c r="R15" s="1">
        <v>8</v>
      </c>
      <c r="S15" s="1">
        <v>4</v>
      </c>
      <c r="T15" s="1">
        <v>4</v>
      </c>
      <c r="U15" s="24">
        <v>5</v>
      </c>
      <c r="V15" s="1">
        <v>3</v>
      </c>
      <c r="W15" s="1">
        <v>3</v>
      </c>
      <c r="X15" s="24">
        <v>1</v>
      </c>
      <c r="Y15" s="1" t="s">
        <v>47</v>
      </c>
      <c r="Z15" s="1" t="s">
        <v>47</v>
      </c>
      <c r="AA15" s="1">
        <v>10</v>
      </c>
      <c r="AB15" s="1" t="s">
        <v>47</v>
      </c>
      <c r="AC15" s="1" t="s">
        <v>47</v>
      </c>
      <c r="AD15" s="1" t="s">
        <v>47</v>
      </c>
      <c r="AE15" s="1" t="s">
        <v>47</v>
      </c>
      <c r="AF15" s="24" t="s">
        <v>47</v>
      </c>
      <c r="AG15" s="1">
        <v>8</v>
      </c>
      <c r="AH15" s="1">
        <v>10</v>
      </c>
      <c r="AI15" s="24">
        <v>8</v>
      </c>
      <c r="AJ15" s="30">
        <v>6500000</v>
      </c>
      <c r="AK15" s="9">
        <f>($L$3*(L15-$Q$1)/$Q$2+$M$3*(M15-$R$1)/$R$2+$N$3*(N15-$S$1)/$S$2+$O$3*(O15-$T$1)/$T$2+$P$3*(P15-$U$1)/$U$2)/(SUM($L$3:$P$3))</f>
        <v>-0.64057433386357898</v>
      </c>
      <c r="AL15" s="9">
        <f>($L$3*(Q15-$Q$1)/$Q$2+$M$3*(R15-$R$1)/$R$2+$N$3*(S15-$S$1)/$S$2+$O$3*(T15-$T$1)/$T$2+$P$3*(U15-$U$1)/$U$2)/(SUM($L$3:$P$3))</f>
        <v>0.88678931608818223</v>
      </c>
      <c r="AM15">
        <f>IF(AVERAGE(AG15:AH15)&gt;9,1,0)+IF(AVERAGE(AG15:AH15)&gt;7,1,0)+IF(AG15&gt;7,1,0)+IF(AH15&gt;7,1,0)+IF(AI15&gt;8,1,0)+IF(AI15&gt;6,1,0)</f>
        <v>4</v>
      </c>
      <c r="AN15" s="6">
        <f>MIN(2,IF(OR(Y15="-",X15&lt;5),0,1+IF(Y15&gt;7,1+IF(X15&gt;7,0.25,0),IF(Y15&gt;4,0.5+IF(X15&gt;7,0.25,0),0+IF(X15&gt;7,0.25))))+IF(Z15="-",0,IF(Z15&gt;9,0.5,IF(Z15&gt;7,0.25,0)))+IF(AA15="-",0,IF(AA15&gt;7,1.1,IF(AA15&gt;4,0.6,0)))+IF(OR(AB15="-",V15&lt;5),0,IF(AB15&gt;7,1+IF(V15&gt;7,0.25,0),IF(AB15&gt;4,0.5+IF(V15&gt;7,0.25,0),0)))+IF(AC15="-",0,IF(AC15&gt;7,1.5,IF(AC15&gt;4,1,0)))+IF(AD15="-",0,IF(AD15&gt;9,0.5,IF(AD15&gt;7,0.25,0)))+IF(AE15="-",0,IF(AE15&gt;7,1.25,IF(AE15&gt;4,0.75,0)))+IF(OR(AF15="-",W15&lt;4),0,IF(AF15&gt;7,1+IF(W15&gt;7,0.15,0),IF(AF15&gt;4,0.5+IF(W15&gt;7,0.15,0),0))))</f>
        <v>1.1000000000000001</v>
      </c>
      <c r="AO15" s="9">
        <f>(($AK$3*AK15+$AL$3*AL15+$AM$3*AM15+$AN$3*AN15)+$J$3*VLOOKUP(J15,COND!$A$2:$C$7,2,FALSE)+$K$3*VLOOKUP(K15,COND!$A$2:$C$7,3,FALSE))*IF(AND($K$2="On",$E15&gt;20),0.75,1)</f>
        <v>22.244081026338495</v>
      </c>
      <c r="AP15" s="28">
        <f>STANDARDIZE(AO15,AVERAGE($AO$5:$AO$1204),STDEVP($AO$5:$AO$1204))</f>
        <v>2.0552457326443903</v>
      </c>
      <c r="AQ15" t="str">
        <f>IF(AND(Y15&lt;&gt;"-",X15&gt;1),"C",IF(AA15=MAX(AA15:AC15),"2B",IF(AC15=MAX(AA15:AC15),"SS",IF(OR(AB15=MAX(Z15:AC15),AND(AB15&lt;&gt;"-",AB15&gt;4,V15&gt;5)),"3B",IF(AE15=MAX(AD15:AF15),"CF",IF(AND(AF15=MAX(AD15,AF15),AND(W15&gt;5,AD15&lt;&gt;"-")),"RF",IF(AD15&lt;&gt;"-","LF",IF(Z15&lt;&gt;"-","1B","DH"))))))))</f>
        <v>2B</v>
      </c>
      <c r="AU15" t="str">
        <f>IF(AND($Q15&gt;=6,AVERAGE($S15:$T15)&gt;=6),"Likely",IF(OR($Q15&gt;6,AND($Q15=6,AVERAGE($S15:$T15)&gt;=3),AND($Q15&gt;=5,AVERAGE($S15:$T15)&gt;=5),AVERAGE($Q15,$S15:$T15)&gt;5),"Possible","Unlikely"))</f>
        <v>Possible</v>
      </c>
      <c r="AW15" t="str">
        <f>IF(VLOOKUP($B15,'Draft List'!$D$4:$AB$124,AW$3,FALSE)&lt;&gt;0,VLOOKUP($B15,'Draft List'!$D$4:$AB$124,AW$3,FALSE),"")</f>
        <v/>
      </c>
      <c r="AX15" t="str">
        <f>IF(VLOOKUP($B15,'Draft List'!$D$4:$AB$124,AX$3,FALSE)&lt;&gt;0,VLOOKUP($B15,'Draft List'!$D$4:$AB$124,AX$3,FALSE),"")</f>
        <v/>
      </c>
      <c r="AY15" t="str">
        <f>IF(VLOOKUP($B15,'Draft List'!$D$4:$AB$124,AY$3,FALSE)&lt;&gt;0,VLOOKUP($B15,'Draft List'!$D$4:$AB$124,AY$3,FALSE),"")</f>
        <v/>
      </c>
      <c r="AZ15" t="str">
        <f>IF(VLOOKUP($B15,'Draft List'!$D$4:$AB$124,AZ$3,FALSE)&lt;&gt;0,VLOOKUP($B15,'Draft List'!$D$4:$AB$124,AZ$3,FALSE),"")</f>
        <v/>
      </c>
      <c r="BB15" t="str">
        <f t="shared" si="0"/>
        <v>Errol Landry</v>
      </c>
    </row>
    <row r="16" spans="1:54" x14ac:dyDescent="0.25">
      <c r="A16" t="str">
        <f>IF(C16="C","C-",C16)&amp;D16&amp;E16</f>
        <v>RFJosé Díaz21</v>
      </c>
      <c r="B16">
        <f>VLOOKUP($A16,draft_listing_batters_stats!$A$1:$B$1310,2,FALSE)</f>
        <v>11013</v>
      </c>
      <c r="C16" s="1" t="s">
        <v>69</v>
      </c>
      <c r="D16" s="1" t="s">
        <v>1351</v>
      </c>
      <c r="E16" s="1">
        <v>21</v>
      </c>
      <c r="F16" s="1" t="s">
        <v>55</v>
      </c>
      <c r="G16" s="1" t="s">
        <v>55</v>
      </c>
      <c r="H16" s="1" t="s">
        <v>51</v>
      </c>
      <c r="I16" s="24" t="s">
        <v>44</v>
      </c>
      <c r="J16" s="1" t="s">
        <v>49</v>
      </c>
      <c r="K16" s="24" t="s">
        <v>46</v>
      </c>
      <c r="L16" s="1">
        <v>5</v>
      </c>
      <c r="M16" s="1">
        <v>4</v>
      </c>
      <c r="N16" s="1">
        <v>2</v>
      </c>
      <c r="O16" s="1">
        <v>3</v>
      </c>
      <c r="P16" s="24">
        <v>3</v>
      </c>
      <c r="Q16" s="1">
        <v>7</v>
      </c>
      <c r="R16" s="1">
        <v>6</v>
      </c>
      <c r="S16" s="1">
        <v>4</v>
      </c>
      <c r="T16" s="1">
        <v>5</v>
      </c>
      <c r="U16" s="24">
        <v>5</v>
      </c>
      <c r="V16" s="1">
        <v>1</v>
      </c>
      <c r="W16" s="1">
        <v>8</v>
      </c>
      <c r="X16" s="24">
        <v>1</v>
      </c>
      <c r="Y16" s="1" t="s">
        <v>47</v>
      </c>
      <c r="Z16" s="1" t="s">
        <v>47</v>
      </c>
      <c r="AA16" s="1" t="s">
        <v>47</v>
      </c>
      <c r="AB16" s="1" t="s">
        <v>47</v>
      </c>
      <c r="AC16" s="1" t="s">
        <v>47</v>
      </c>
      <c r="AD16" s="1" t="s">
        <v>47</v>
      </c>
      <c r="AE16" s="1" t="s">
        <v>47</v>
      </c>
      <c r="AF16" s="24">
        <v>6</v>
      </c>
      <c r="AG16" s="1">
        <v>9</v>
      </c>
      <c r="AH16" s="1">
        <v>10</v>
      </c>
      <c r="AI16" s="24">
        <v>10</v>
      </c>
      <c r="AJ16" s="30">
        <v>650000</v>
      </c>
      <c r="AK16" s="9">
        <f>($L$3*(L16-$Q$1)/$Q$2+$M$3*(M16-$R$1)/$R$2+$N$3*(N16-$S$1)/$S$2+$O$3*(O16-$T$1)/$T$2+$P$3*(P16-$U$1)/$U$2)/(SUM($L$3:$P$3))</f>
        <v>-0.29842709248353216</v>
      </c>
      <c r="AL16" s="9">
        <f>($L$3*(Q16-$Q$1)/$Q$2+$M$3*(R16-$R$1)/$R$2+$N$3*(S16-$S$1)/$S$2+$O$3*(T16-$T$1)/$T$2+$P$3*(U16-$U$1)/$U$2)/(SUM($L$3:$P$3))</f>
        <v>0.87437910686035614</v>
      </c>
      <c r="AM16">
        <f>IF(AVERAGE(AG16:AH16)&gt;9,1,0)+IF(AVERAGE(AG16:AH16)&gt;7,1,0)+IF(AG16&gt;7,1,0)+IF(AH16&gt;7,1,0)+IF(AI16&gt;8,1,0)+IF(AI16&gt;6,1,0)</f>
        <v>6</v>
      </c>
      <c r="AN16" s="6">
        <f>MIN(2,IF(OR(Y16="-",X16&lt;5),0,1+IF(Y16&gt;7,1+IF(X16&gt;7,0.25,0),IF(Y16&gt;4,0.5+IF(X16&gt;7,0.25,0),0+IF(X16&gt;7,0.25))))+IF(Z16="-",0,IF(Z16&gt;9,0.5,IF(Z16&gt;7,0.25,0)))+IF(AA16="-",0,IF(AA16&gt;7,1.1,IF(AA16&gt;4,0.6,0)))+IF(OR(AB16="-",V16&lt;5),0,IF(AB16&gt;7,1+IF(V16&gt;7,0.25,0),IF(AB16&gt;4,0.5+IF(V16&gt;7,0.25,0),0)))+IF(AC16="-",0,IF(AC16&gt;7,1.5,IF(AC16&gt;4,1,0)))+IF(AD16="-",0,IF(AD16&gt;9,0.5,IF(AD16&gt;7,0.25,0)))+IF(AE16="-",0,IF(AE16&gt;7,1.25,IF(AE16&gt;4,0.75,0)))+IF(OR(AF16="-",W16&lt;4),0,IF(AF16&gt;7,1+IF(W16&gt;7,0.15,0),IF(AF16&gt;4,0.5+IF(W16&gt;7,0.15,0),0))))</f>
        <v>0.65</v>
      </c>
      <c r="AO16" s="9">
        <f>(($AK$3*AK16+$AL$3*AL16+$AM$3*AM16+$AN$3*AN16)+$J$3*VLOOKUP(J16,COND!$A$2:$C$7,2,FALSE)+$K$3*VLOOKUP(K16,COND!$A$2:$C$7,3,FALSE))*IF(AND($K$2="On",$E16&gt;20),0.75,1)</f>
        <v>22.112706573075918</v>
      </c>
      <c r="AP16" s="28">
        <f>STANDARDIZE(AO16,AVERAGE($AO$5:$AO$1204),STDEVP($AO$5:$AO$1204))</f>
        <v>2.0380128462505049</v>
      </c>
      <c r="AQ16" t="str">
        <f>IF(AND(Y16&lt;&gt;"-",X16&gt;1),"C",IF(AA16=MAX(AA16:AC16),"2B",IF(AC16=MAX(AA16:AC16),"SS",IF(OR(AB16=MAX(Z16:AC16),AND(AB16&lt;&gt;"-",AB16&gt;4,V16&gt;5)),"3B",IF(AE16=MAX(AD16:AF16),"CF",IF(AND(AF16=MAX(AD16,AF16),AND(W16&gt;5,AD16&lt;&gt;"-")),"RF",IF(AD16&lt;&gt;"-","LF",IF(Z16&lt;&gt;"-","1B","DH"))))))))</f>
        <v>DH</v>
      </c>
      <c r="AU16" t="str">
        <f>IF(AND($Q16&gt;=6,AVERAGE($S16:$T16)&gt;=6),"Likely",IF(OR($Q16&gt;6,AND($Q16=6,AVERAGE($S16:$T16)&gt;=3),AND($Q16&gt;=5,AVERAGE($S16:$T16)&gt;=5),AVERAGE($Q16,$S16:$T16)&gt;5),"Possible","Unlikely"))</f>
        <v>Possible</v>
      </c>
      <c r="AW16" t="str">
        <f>IF(VLOOKUP($B16,'Draft List'!$D$4:$AB$124,AW$3,FALSE)&lt;&gt;0,VLOOKUP($B16,'Draft List'!$D$4:$AB$124,AW$3,FALSE),"")</f>
        <v/>
      </c>
      <c r="AX16" t="str">
        <f>IF(VLOOKUP($B16,'Draft List'!$D$4:$AB$124,AX$3,FALSE)&lt;&gt;0,VLOOKUP($B16,'Draft List'!$D$4:$AB$124,AX$3,FALSE),"")</f>
        <v/>
      </c>
      <c r="AY16" t="str">
        <f>IF(VLOOKUP($B16,'Draft List'!$D$4:$AB$124,AY$3,FALSE)&lt;&gt;0,VLOOKUP($B16,'Draft List'!$D$4:$AB$124,AY$3,FALSE),"")</f>
        <v/>
      </c>
      <c r="AZ16" t="str">
        <f>IF(VLOOKUP($B16,'Draft List'!$D$4:$AB$124,AZ$3,FALSE)&lt;&gt;0,VLOOKUP($B16,'Draft List'!$D$4:$AB$124,AZ$3,FALSE),"")</f>
        <v/>
      </c>
      <c r="BB16" t="str">
        <f t="shared" si="0"/>
        <v>José Díaz</v>
      </c>
    </row>
    <row r="17" spans="1:54" x14ac:dyDescent="0.25">
      <c r="A17" t="str">
        <f>IF(C17="C","C-",C17)&amp;D17&amp;E17</f>
        <v>3BDani Rosales21</v>
      </c>
      <c r="B17">
        <f>VLOOKUP($A17,draft_listing_batters_stats!$A$1:$B$1310,2,FALSE)</f>
        <v>8600</v>
      </c>
      <c r="C17" s="1" t="s">
        <v>72</v>
      </c>
      <c r="D17" s="1" t="s">
        <v>1352</v>
      </c>
      <c r="E17" s="1">
        <v>21</v>
      </c>
      <c r="F17" s="1" t="s">
        <v>43</v>
      </c>
      <c r="G17" s="1" t="s">
        <v>43</v>
      </c>
      <c r="H17" s="1" t="s">
        <v>51</v>
      </c>
      <c r="I17" s="24" t="s">
        <v>44</v>
      </c>
      <c r="J17" s="1" t="s">
        <v>46</v>
      </c>
      <c r="K17" s="24" t="s">
        <v>45</v>
      </c>
      <c r="L17" s="1">
        <v>4</v>
      </c>
      <c r="M17" s="1">
        <v>6</v>
      </c>
      <c r="N17" s="1">
        <v>2</v>
      </c>
      <c r="O17" s="1">
        <v>4</v>
      </c>
      <c r="P17" s="24">
        <v>2</v>
      </c>
      <c r="Q17" s="1">
        <v>6</v>
      </c>
      <c r="R17" s="1">
        <v>7</v>
      </c>
      <c r="S17" s="1">
        <v>5</v>
      </c>
      <c r="T17" s="1">
        <v>7</v>
      </c>
      <c r="U17" s="24">
        <v>4</v>
      </c>
      <c r="V17" s="1">
        <v>10</v>
      </c>
      <c r="W17" s="1">
        <v>2</v>
      </c>
      <c r="X17" s="24">
        <v>1</v>
      </c>
      <c r="Y17" s="1" t="s">
        <v>47</v>
      </c>
      <c r="Z17" s="1" t="s">
        <v>47</v>
      </c>
      <c r="AA17" s="1">
        <v>1</v>
      </c>
      <c r="AB17" s="1">
        <v>10</v>
      </c>
      <c r="AC17" s="1">
        <v>1</v>
      </c>
      <c r="AD17" s="1" t="s">
        <v>47</v>
      </c>
      <c r="AE17" s="1" t="s">
        <v>47</v>
      </c>
      <c r="AF17" s="24" t="s">
        <v>47</v>
      </c>
      <c r="AG17" s="1">
        <v>9</v>
      </c>
      <c r="AH17" s="1">
        <v>10</v>
      </c>
      <c r="AI17" s="24">
        <v>10</v>
      </c>
      <c r="AJ17" s="30">
        <v>650000</v>
      </c>
      <c r="AK17" s="9">
        <f>($L$3*(L17-$Q$1)/$Q$2+$M$3*(M17-$R$1)/$R$2+$N$3*(N17-$S$1)/$S$2+$O$3*(O17-$T$1)/$T$2+$P$3*(P17-$U$1)/$U$2)/(SUM($L$3:$P$3))</f>
        <v>-0.46916995925630223</v>
      </c>
      <c r="AL17" s="9">
        <f>($L$3*(Q17-$Q$1)/$Q$2+$M$3*(R17-$R$1)/$R$2+$N$3*(S17-$S$1)/$S$2+$O$3*(T17-$T$1)/$T$2+$P$3*(U17-$U$1)/$U$2)/(SUM($L$3:$P$3))</f>
        <v>0.8253474045023651</v>
      </c>
      <c r="AM17">
        <f>IF(AVERAGE(AG17:AH17)&gt;9,1,0)+IF(AVERAGE(AG17:AH17)&gt;7,1,0)+IF(AG17&gt;7,1,0)+IF(AH17&gt;7,1,0)+IF(AI17&gt;8,1,0)+IF(AI17&gt;6,1,0)</f>
        <v>6</v>
      </c>
      <c r="AN17" s="6">
        <f>MIN(2,IF(OR(Y17="-",X17&lt;5),0,1+IF(Y17&gt;7,1+IF(X17&gt;7,0.25,0),IF(Y17&gt;4,0.5+IF(X17&gt;7,0.25,0),0+IF(X17&gt;7,0.25))))+IF(Z17="-",0,IF(Z17&gt;9,0.5,IF(Z17&gt;7,0.25,0)))+IF(AA17="-",0,IF(AA17&gt;7,1.1,IF(AA17&gt;4,0.6,0)))+IF(OR(AB17="-",V17&lt;5),0,IF(AB17&gt;7,1+IF(V17&gt;7,0.25,0),IF(AB17&gt;4,0.5+IF(V17&gt;7,0.25,0),0)))+IF(AC17="-",0,IF(AC17&gt;7,1.5,IF(AC17&gt;4,1,0)))+IF(AD17="-",0,IF(AD17&gt;9,0.5,IF(AD17&gt;7,0.25,0)))+IF(AE17="-",0,IF(AE17&gt;7,1.25,IF(AE17&gt;4,0.75,0)))+IF(OR(AF17="-",W17&lt;4),0,IF(AF17&gt;7,1+IF(W17&gt;7,0.15,0),IF(AF17&gt;4,0.5+IF(W17&gt;7,0.15,0),0))))</f>
        <v>1.25</v>
      </c>
      <c r="AO17" s="9">
        <f>(($AK$3*AK17+$AL$3*AL17+$AM$3*AM17+$AN$3*AN17)+$J$3*VLOOKUP(J17,COND!$A$2:$C$7,2,FALSE)+$K$3*VLOOKUP(K17,COND!$A$2:$C$7,3,FALSE))*IF(AND($K$2="On",$E17&gt;20),0.75,1)</f>
        <v>22.007251858102752</v>
      </c>
      <c r="AP17" s="28">
        <f>STANDARDIZE(AO17,AVERAGE($AO$5:$AO$1204),STDEVP($AO$5:$AO$1204))</f>
        <v>2.0241799504499802</v>
      </c>
      <c r="AQ17" t="str">
        <f>IF(AND(Y17&lt;&gt;"-",X17&gt;1),"C",IF(AA17=MAX(AA17:AC17),"2B",IF(AC17=MAX(AA17:AC17),"SS",IF(OR(AB17=MAX(Z17:AC17),AND(AB17&lt;&gt;"-",AB17&gt;4,V17&gt;5)),"3B",IF(AE17=MAX(AD17:AF17),"CF",IF(AND(AF17=MAX(AD17,AF17),AND(W17&gt;5,AD17&lt;&gt;"-")),"RF",IF(AD17&lt;&gt;"-","LF",IF(Z17&lt;&gt;"-","1B","DH"))))))))</f>
        <v>3B</v>
      </c>
      <c r="AU17" t="str">
        <f>IF(AND($Q17&gt;=6,AVERAGE($S17:$T17)&gt;=6),"Likely",IF(OR($Q17&gt;6,AND($Q17=6,AVERAGE($S17:$T17)&gt;=3),AND($Q17&gt;=5,AVERAGE($S17:$T17)&gt;=5),AVERAGE($Q17,$S17:$T17)&gt;5),"Possible","Unlikely"))</f>
        <v>Likely</v>
      </c>
      <c r="AW17" t="str">
        <f>IF(VLOOKUP($B17,'Draft List'!$D$4:$AB$124,AW$3,FALSE)&lt;&gt;0,VLOOKUP($B17,'Draft List'!$D$4:$AB$124,AW$3,FALSE),"")</f>
        <v/>
      </c>
      <c r="AX17" t="str">
        <f>IF(VLOOKUP($B17,'Draft List'!$D$4:$AB$124,AX$3,FALSE)&lt;&gt;0,VLOOKUP($B17,'Draft List'!$D$4:$AB$124,AX$3,FALSE),"")</f>
        <v/>
      </c>
      <c r="AY17" t="str">
        <f>IF(VLOOKUP($B17,'Draft List'!$D$4:$AB$124,AY$3,FALSE)&lt;&gt;0,VLOOKUP($B17,'Draft List'!$D$4:$AB$124,AY$3,FALSE),"")</f>
        <v/>
      </c>
      <c r="AZ17" t="str">
        <f>IF(VLOOKUP($B17,'Draft List'!$D$4:$AB$124,AZ$3,FALSE)&lt;&gt;0,VLOOKUP($B17,'Draft List'!$D$4:$AB$124,AZ$3,FALSE),"")</f>
        <v/>
      </c>
      <c r="BB17" t="str">
        <f t="shared" si="0"/>
        <v>Dani Rosales</v>
      </c>
    </row>
    <row r="18" spans="1:54" x14ac:dyDescent="0.25">
      <c r="A18" t="str">
        <f>IF(C18="C","C-",C18)&amp;D18&amp;E18</f>
        <v>LFBob Blanchard21</v>
      </c>
      <c r="B18">
        <f>VLOOKUP($A18,draft_listing_batters_stats!$A$1:$B$1310,2,FALSE)</f>
        <v>6632</v>
      </c>
      <c r="C18" s="1" t="s">
        <v>52</v>
      </c>
      <c r="D18" s="1" t="s">
        <v>1353</v>
      </c>
      <c r="E18" s="1">
        <v>21</v>
      </c>
      <c r="F18" s="1" t="s">
        <v>55</v>
      </c>
      <c r="G18" s="1" t="s">
        <v>55</v>
      </c>
      <c r="H18" s="1" t="s">
        <v>51</v>
      </c>
      <c r="I18" s="24" t="s">
        <v>44</v>
      </c>
      <c r="J18" s="1" t="s">
        <v>45</v>
      </c>
      <c r="K18" s="24" t="s">
        <v>46</v>
      </c>
      <c r="L18" s="1">
        <v>4</v>
      </c>
      <c r="M18" s="1">
        <v>6</v>
      </c>
      <c r="N18" s="1">
        <v>2</v>
      </c>
      <c r="O18" s="1">
        <v>3</v>
      </c>
      <c r="P18" s="24">
        <v>2</v>
      </c>
      <c r="Q18" s="1">
        <v>6</v>
      </c>
      <c r="R18" s="1">
        <v>7</v>
      </c>
      <c r="S18" s="1">
        <v>6</v>
      </c>
      <c r="T18" s="1">
        <v>6</v>
      </c>
      <c r="U18" s="24">
        <v>5</v>
      </c>
      <c r="V18" s="1">
        <v>4</v>
      </c>
      <c r="W18" s="1">
        <v>6</v>
      </c>
      <c r="X18" s="24">
        <v>2</v>
      </c>
      <c r="Y18" s="1" t="s">
        <v>47</v>
      </c>
      <c r="Z18" s="1">
        <v>1</v>
      </c>
      <c r="AA18" s="1" t="s">
        <v>47</v>
      </c>
      <c r="AB18" s="1" t="s">
        <v>47</v>
      </c>
      <c r="AC18" s="1" t="s">
        <v>47</v>
      </c>
      <c r="AD18" s="1">
        <v>5</v>
      </c>
      <c r="AE18" s="1">
        <v>2</v>
      </c>
      <c r="AF18" s="24">
        <v>2</v>
      </c>
      <c r="AG18" s="1">
        <v>9</v>
      </c>
      <c r="AH18" s="1">
        <v>8</v>
      </c>
      <c r="AI18" s="24">
        <v>7</v>
      </c>
      <c r="AJ18" s="30">
        <v>2000000</v>
      </c>
      <c r="AK18" s="9">
        <f>($L$3*(L18-$Q$1)/$Q$2+$M$3*(M18-$R$1)/$R$2+$N$3*(N18-$S$1)/$S$2+$O$3*(O18-$T$1)/$T$2+$P$3*(P18-$U$1)/$U$2)/(SUM($L$3:$P$3))</f>
        <v>-0.55887950926588337</v>
      </c>
      <c r="AL18" s="9">
        <f>($L$3*(Q18-$Q$1)/$Q$2+$M$3*(R18-$R$1)/$R$2+$N$3*(S18-$S$1)/$S$2+$O$3*(T18-$T$1)/$T$2+$P$3*(U18-$U$1)/$U$2)/(SUM($L$3:$P$3))</f>
        <v>0.8587156883337691</v>
      </c>
      <c r="AM18">
        <f>IF(AVERAGE(AG18:AH18)&gt;9,1,0)+IF(AVERAGE(AG18:AH18)&gt;7,1,0)+IF(AG18&gt;7,1,0)+IF(AH18&gt;7,1,0)+IF(AI18&gt;8,1,0)+IF(AI18&gt;6,1,0)</f>
        <v>4</v>
      </c>
      <c r="AN18" s="6">
        <f>MIN(2,IF(OR(Y18="-",X18&lt;5),0,1+IF(Y18&gt;7,1+IF(X18&gt;7,0.25,0),IF(Y18&gt;4,0.5+IF(X18&gt;7,0.25,0),0+IF(X18&gt;7,0.25))))+IF(Z18="-",0,IF(Z18&gt;9,0.5,IF(Z18&gt;7,0.25,0)))+IF(AA18="-",0,IF(AA18&gt;7,1.1,IF(AA18&gt;4,0.6,0)))+IF(OR(AB18="-",V18&lt;5),0,IF(AB18&gt;7,1+IF(V18&gt;7,0.25,0),IF(AB18&gt;4,0.5+IF(V18&gt;7,0.25,0),0)))+IF(AC18="-",0,IF(AC18&gt;7,1.5,IF(AC18&gt;4,1,0)))+IF(AD18="-",0,IF(AD18&gt;9,0.5,IF(AD18&gt;7,0.25,0)))+IF(AE18="-",0,IF(AE18&gt;7,1.25,IF(AE18&gt;4,0.75,0)))+IF(OR(AF18="-",W18&lt;4),0,IF(AF18&gt;7,1+IF(W18&gt;7,0.15,0),IF(AF18&gt;4,0.5+IF(W18&gt;7,0.15,0),0))))</f>
        <v>0</v>
      </c>
      <c r="AO18" s="9">
        <f>(($AK$3*AK18+$AL$3*AL18+$AM$3*AM18+$AN$3*AN18)+$J$3*VLOOKUP(J18,COND!$A$2:$C$7,2,FALSE)+$K$3*VLOOKUP(K18,COND!$A$2:$C$7,3,FALSE))*IF(AND($K$2="On",$E18&gt;20),0.75,1)</f>
        <v>20.815366975745306</v>
      </c>
      <c r="AP18" s="28">
        <f>STANDARDIZE(AO18,AVERAGE($AO$5:$AO$1204),STDEVP($AO$5:$AO$1204))</f>
        <v>1.8678358800301187</v>
      </c>
      <c r="AQ18" t="str">
        <f>IF(AND(Y18&lt;&gt;"-",X18&gt;1),"C",IF(AA18=MAX(AA18:AC18),"2B",IF(AC18=MAX(AA18:AC18),"SS",IF(OR(AB18=MAX(Z18:AC18),AND(AB18&lt;&gt;"-",AB18&gt;4,V18&gt;5)),"3B",IF(AE18=MAX(AD18:AF18),"CF",IF(AND(AF18=MAX(AD18,AF18),AND(W18&gt;5,AD18&lt;&gt;"-")),"RF",IF(AD18&lt;&gt;"-","LF",IF(Z18&lt;&gt;"-","1B","DH"))))))))</f>
        <v>LF</v>
      </c>
      <c r="AU18" t="str">
        <f>IF(AND($Q18&gt;=6,AVERAGE($S18:$T18)&gt;=6),"Likely",IF(OR($Q18&gt;6,AND($Q18=6,AVERAGE($S18:$T18)&gt;=3),AND($Q18&gt;=5,AVERAGE($S18:$T18)&gt;=5),AVERAGE($Q18,$S18:$T18)&gt;5),"Possible","Unlikely"))</f>
        <v>Likely</v>
      </c>
      <c r="AW18" t="str">
        <f>IF(VLOOKUP($B18,'Draft List'!$D$4:$AB$124,AW$3,FALSE)&lt;&gt;0,VLOOKUP($B18,'Draft List'!$D$4:$AB$124,AW$3,FALSE),"")</f>
        <v/>
      </c>
      <c r="AX18" t="str">
        <f>IF(VLOOKUP($B18,'Draft List'!$D$4:$AB$124,AX$3,FALSE)&lt;&gt;0,VLOOKUP($B18,'Draft List'!$D$4:$AB$124,AX$3,FALSE),"")</f>
        <v/>
      </c>
      <c r="AY18" t="str">
        <f>IF(VLOOKUP($B18,'Draft List'!$D$4:$AB$124,AY$3,FALSE)&lt;&gt;0,VLOOKUP($B18,'Draft List'!$D$4:$AB$124,AY$3,FALSE),"")</f>
        <v/>
      </c>
      <c r="AZ18" t="str">
        <f>IF(VLOOKUP($B18,'Draft List'!$D$4:$AB$124,AZ$3,FALSE)&lt;&gt;0,VLOOKUP($B18,'Draft List'!$D$4:$AB$124,AZ$3,FALSE),"")</f>
        <v/>
      </c>
      <c r="BB18" t="str">
        <f t="shared" si="0"/>
        <v>Bob Blanchard</v>
      </c>
    </row>
    <row r="19" spans="1:54" x14ac:dyDescent="0.25">
      <c r="A19" t="str">
        <f>IF(C19="C","C-",C19)&amp;D19&amp;E19</f>
        <v>1BKohei Kato21</v>
      </c>
      <c r="B19">
        <f>VLOOKUP($A19,draft_listing_batters_stats!$A$1:$B$1310,2,FALSE)</f>
        <v>4358</v>
      </c>
      <c r="C19" s="1" t="s">
        <v>90</v>
      </c>
      <c r="D19" s="1" t="s">
        <v>1354</v>
      </c>
      <c r="E19" s="1">
        <v>21</v>
      </c>
      <c r="F19" s="1" t="s">
        <v>43</v>
      </c>
      <c r="G19" s="1" t="s">
        <v>43</v>
      </c>
      <c r="H19" s="1" t="s">
        <v>51</v>
      </c>
      <c r="I19" s="24" t="s">
        <v>51</v>
      </c>
      <c r="J19" s="1" t="s">
        <v>57</v>
      </c>
      <c r="K19" s="24" t="s">
        <v>45</v>
      </c>
      <c r="L19" s="1">
        <v>4</v>
      </c>
      <c r="M19" s="1">
        <v>5</v>
      </c>
      <c r="N19" s="1">
        <v>1</v>
      </c>
      <c r="O19" s="1">
        <v>5</v>
      </c>
      <c r="P19" s="24">
        <v>3</v>
      </c>
      <c r="Q19" s="1">
        <v>6</v>
      </c>
      <c r="R19" s="1">
        <v>7</v>
      </c>
      <c r="S19" s="1">
        <v>3</v>
      </c>
      <c r="T19" s="1">
        <v>9</v>
      </c>
      <c r="U19" s="24">
        <v>6</v>
      </c>
      <c r="V19" s="1">
        <v>4</v>
      </c>
      <c r="W19" s="1">
        <v>2</v>
      </c>
      <c r="X19" s="24">
        <v>1</v>
      </c>
      <c r="Y19" s="1" t="s">
        <v>47</v>
      </c>
      <c r="Z19" s="1">
        <v>9</v>
      </c>
      <c r="AA19" s="1" t="s">
        <v>47</v>
      </c>
      <c r="AB19" s="1" t="s">
        <v>47</v>
      </c>
      <c r="AC19" s="1" t="s">
        <v>47</v>
      </c>
      <c r="AD19" s="1" t="s">
        <v>47</v>
      </c>
      <c r="AE19" s="1" t="s">
        <v>47</v>
      </c>
      <c r="AF19" s="24" t="s">
        <v>47</v>
      </c>
      <c r="AG19" s="1">
        <v>1</v>
      </c>
      <c r="AH19" s="1">
        <v>1</v>
      </c>
      <c r="AI19" s="24">
        <v>1</v>
      </c>
      <c r="AJ19" s="30">
        <v>200000</v>
      </c>
      <c r="AK19" s="9">
        <f>($L$3*(L19-$Q$1)/$Q$2+$M$3*(M19-$R$1)/$R$2+$N$3*(N19-$S$1)/$S$2+$O$3*(O19-$T$1)/$T$2+$P$3*(P19-$U$1)/$U$2)/(SUM($L$3:$P$3))</f>
        <v>-0.47356544307224274</v>
      </c>
      <c r="AL19" s="9">
        <f>($L$3*(Q19-$Q$1)/$Q$2+$M$3*(R19-$R$1)/$R$2+$N$3*(S19-$S$1)/$S$2+$O$3*(T19-$T$1)/$T$2+$P$3*(U19-$U$1)/$U$2)/(SUM($L$3:$P$3))</f>
        <v>0.9186761961078912</v>
      </c>
      <c r="AM19">
        <f>IF(AVERAGE(AG19:AH19)&gt;9,1,0)+IF(AVERAGE(AG19:AH19)&gt;7,1,0)+IF(AG19&gt;7,1,0)+IF(AH19&gt;7,1,0)+IF(AI19&gt;8,1,0)+IF(AI19&gt;6,1,0)</f>
        <v>0</v>
      </c>
      <c r="AN19" s="6">
        <f>MIN(2,IF(OR(Y19="-",X19&lt;5),0,1+IF(Y19&gt;7,1+IF(X19&gt;7,0.25,0),IF(Y19&gt;4,0.5+IF(X19&gt;7,0.25,0),0+IF(X19&gt;7,0.25))))+IF(Z19="-",0,IF(Z19&gt;9,0.5,IF(Z19&gt;7,0.25,0)))+IF(AA19="-",0,IF(AA19&gt;7,1.1,IF(AA19&gt;4,0.6,0)))+IF(OR(AB19="-",V19&lt;5),0,IF(AB19&gt;7,1+IF(V19&gt;7,0.25,0),IF(AB19&gt;4,0.5+IF(V19&gt;7,0.25,0),0)))+IF(AC19="-",0,IF(AC19&gt;7,1.5,IF(AC19&gt;4,1,0)))+IF(AD19="-",0,IF(AD19&gt;9,0.5,IF(AD19&gt;7,0.25,0)))+IF(AE19="-",0,IF(AE19&gt;7,1.25,IF(AE19&gt;4,0.75,0)))+IF(OR(AF19="-",W19&lt;4),0,IF(AF19&gt;7,1+IF(W19&gt;7,0.15,0),IF(AF19&gt;4,0.5+IF(W19&gt;7,0.15,0),0))))</f>
        <v>0.25</v>
      </c>
      <c r="AO19" s="9">
        <f>(($AK$3*AK19+$AL$3*AL19+$AM$3*AM19+$AN$3*AN19)+$J$3*VLOOKUP(J19,COND!$A$2:$C$7,2,FALSE)+$K$3*VLOOKUP(K19,COND!$A$2:$C$7,3,FALSE))*IF(AND($K$2="On",$E19&gt;20),0.75,1)</f>
        <v>20.726757808987472</v>
      </c>
      <c r="AP19" s="28">
        <f>STANDARDIZE(AO19,AVERAGE($AO$5:$AO$1204),STDEVP($AO$5:$AO$1204))</f>
        <v>1.8562126788195865</v>
      </c>
      <c r="AQ19" t="str">
        <f>IF(AND(Y19&lt;&gt;"-",X19&gt;1),"C",IF(AA19=MAX(AA19:AC19),"2B",IF(AC19=MAX(AA19:AC19),"SS",IF(OR(AB19=MAX(Z19:AC19),AND(AB19&lt;&gt;"-",AB19&gt;4,V19&gt;5)),"3B",IF(AE19=MAX(AD19:AF19),"CF",IF(AND(AF19=MAX(AD19,AF19),AND(W19&gt;5,AD19&lt;&gt;"-")),"RF",IF(AD19&lt;&gt;"-","LF",IF(Z19&lt;&gt;"-","1B","DH"))))))))</f>
        <v>1B</v>
      </c>
      <c r="AU19" t="str">
        <f>IF(AND($Q19&gt;=6,AVERAGE($S19:$T19)&gt;=6),"Likely",IF(OR($Q19&gt;6,AND($Q19=6,AVERAGE($S19:$T19)&gt;=3),AND($Q19&gt;=5,AVERAGE($S19:$T19)&gt;=5),AVERAGE($Q19,$S19:$T19)&gt;5),"Possible","Unlikely"))</f>
        <v>Likely</v>
      </c>
      <c r="AW19" t="str">
        <f>IF(VLOOKUP($B19,'Draft List'!$D$4:$AB$124,AW$3,FALSE)&lt;&gt;0,VLOOKUP($B19,'Draft List'!$D$4:$AB$124,AW$3,FALSE),"")</f>
        <v/>
      </c>
      <c r="AX19" t="str">
        <f>IF(VLOOKUP($B19,'Draft List'!$D$4:$AB$124,AX$3,FALSE)&lt;&gt;0,VLOOKUP($B19,'Draft List'!$D$4:$AB$124,AX$3,FALSE),"")</f>
        <v/>
      </c>
      <c r="AY19" t="str">
        <f>IF(VLOOKUP($B19,'Draft List'!$D$4:$AB$124,AY$3,FALSE)&lt;&gt;0,VLOOKUP($B19,'Draft List'!$D$4:$AB$124,AY$3,FALSE),"")</f>
        <v/>
      </c>
      <c r="AZ19" t="str">
        <f>IF(VLOOKUP($B19,'Draft List'!$D$4:$AB$124,AZ$3,FALSE)&lt;&gt;0,VLOOKUP($B19,'Draft List'!$D$4:$AB$124,AZ$3,FALSE),"")</f>
        <v/>
      </c>
      <c r="BB19" t="str">
        <f t="shared" si="0"/>
        <v>Kohei Kato</v>
      </c>
    </row>
    <row r="20" spans="1:54" x14ac:dyDescent="0.25">
      <c r="A20" t="str">
        <f>IF(C20="C","C-",C20)&amp;D20&amp;E20</f>
        <v>1BWesley Adams18</v>
      </c>
      <c r="B20">
        <f>VLOOKUP($A20,draft_listing_batters_stats!$A$1:$B$1310,2,FALSE)</f>
        <v>4959</v>
      </c>
      <c r="C20" s="1" t="s">
        <v>90</v>
      </c>
      <c r="D20" s="1" t="s">
        <v>1355</v>
      </c>
      <c r="E20" s="1">
        <v>18</v>
      </c>
      <c r="F20" s="1" t="s">
        <v>43</v>
      </c>
      <c r="G20" s="1" t="s">
        <v>43</v>
      </c>
      <c r="H20" s="1" t="s">
        <v>51</v>
      </c>
      <c r="I20" s="24" t="s">
        <v>44</v>
      </c>
      <c r="J20" s="1" t="s">
        <v>45</v>
      </c>
      <c r="K20" s="24" t="s">
        <v>46</v>
      </c>
      <c r="L20" s="1">
        <v>3</v>
      </c>
      <c r="M20" s="1">
        <v>1</v>
      </c>
      <c r="N20" s="1">
        <v>1</v>
      </c>
      <c r="O20" s="1">
        <v>3</v>
      </c>
      <c r="P20" s="24">
        <v>1</v>
      </c>
      <c r="Q20" s="1">
        <v>6</v>
      </c>
      <c r="R20" s="1">
        <v>4</v>
      </c>
      <c r="S20" s="1">
        <v>6</v>
      </c>
      <c r="T20" s="1">
        <v>8</v>
      </c>
      <c r="U20" s="24">
        <v>4</v>
      </c>
      <c r="V20" s="1">
        <v>3</v>
      </c>
      <c r="W20" s="1">
        <v>1</v>
      </c>
      <c r="X20" s="24">
        <v>1</v>
      </c>
      <c r="Y20" s="1" t="s">
        <v>47</v>
      </c>
      <c r="Z20" s="1">
        <v>2</v>
      </c>
      <c r="AA20" s="1" t="s">
        <v>47</v>
      </c>
      <c r="AB20" s="1" t="s">
        <v>47</v>
      </c>
      <c r="AC20" s="1" t="s">
        <v>47</v>
      </c>
      <c r="AD20" s="1" t="s">
        <v>47</v>
      </c>
      <c r="AE20" s="1" t="s">
        <v>47</v>
      </c>
      <c r="AF20" s="24" t="s">
        <v>47</v>
      </c>
      <c r="AG20" s="1">
        <v>7</v>
      </c>
      <c r="AH20" s="1">
        <v>8</v>
      </c>
      <c r="AI20" s="24">
        <v>9</v>
      </c>
      <c r="AJ20" s="30">
        <v>750000</v>
      </c>
      <c r="AK20" s="9">
        <f>($L$3*(L20-$Q$1)/$Q$2+$M$3*(M20-$R$1)/$R$2+$N$3*(N20-$S$1)/$S$2+$O$3*(O20-$T$1)/$T$2+$P$3*(P20-$U$1)/$U$2)/(SUM($L$3:$P$3))</f>
        <v>-1.2598125774030604</v>
      </c>
      <c r="AL20" s="9">
        <f>($L$3*(Q20-$Q$1)/$Q$2+$M$3*(R20-$R$1)/$R$2+$N$3*(S20-$S$1)/$S$2+$O$3*(T20-$T$1)/$T$2+$P$3*(U20-$U$1)/$U$2)/(SUM($L$3:$P$3))</f>
        <v>0.84493880967973711</v>
      </c>
      <c r="AM20">
        <f>IF(AVERAGE(AG20:AH20)&gt;9,1,0)+IF(AVERAGE(AG20:AH20)&gt;7,1,0)+IF(AG20&gt;7,1,0)+IF(AH20&gt;7,1,0)+IF(AI20&gt;8,1,0)+IF(AI20&gt;6,1,0)</f>
        <v>4</v>
      </c>
      <c r="AN20" s="6">
        <f>MIN(2,IF(OR(Y20="-",X20&lt;5),0,1+IF(Y20&gt;7,1+IF(X20&gt;7,0.25,0),IF(Y20&gt;4,0.5+IF(X20&gt;7,0.25,0),0+IF(X20&gt;7,0.25))))+IF(Z20="-",0,IF(Z20&gt;9,0.5,IF(Z20&gt;7,0.25,0)))+IF(AA20="-",0,IF(AA20&gt;7,1.1,IF(AA20&gt;4,0.6,0)))+IF(OR(AB20="-",V20&lt;5),0,IF(AB20&gt;7,1+IF(V20&gt;7,0.25,0),IF(AB20&gt;4,0.5+IF(V20&gt;7,0.25,0),0)))+IF(AC20="-",0,IF(AC20&gt;7,1.5,IF(AC20&gt;4,1,0)))+IF(AD20="-",0,IF(AD20&gt;9,0.5,IF(AD20&gt;7,0.25,0)))+IF(AE20="-",0,IF(AE20&gt;7,1.25,IF(AE20&gt;4,0.75,0)))+IF(OR(AF20="-",W20&lt;4),0,IF(AF20&gt;7,1+IF(W20&gt;7,0.15,0),IF(AF20&gt;4,0.5+IF(W20&gt;7,0.15,0),0))))</f>
        <v>0</v>
      </c>
      <c r="AO20" s="9">
        <f>(($AK$3*AK20+$AL$3*AL20+$AM$3*AM20+$AN$3*AN20)+$J$3*VLOOKUP(J20,COND!$A$2:$C$7,2,FALSE)+$K$3*VLOOKUP(K20,COND!$A$2:$C$7,3,FALSE))*IF(AND($K$2="On",$E20&gt;20),0.75,1)</f>
        <v>20.579951125083205</v>
      </c>
      <c r="AP20" s="28">
        <f>STANDARDIZE(AO20,AVERAGE($AO$5:$AO$1204),STDEVP($AO$5:$AO$1204))</f>
        <v>1.836955488073919</v>
      </c>
      <c r="AQ20" t="str">
        <f>IF(AND(Y20&lt;&gt;"-",X20&gt;1),"C",IF(AA20=MAX(AA20:AC20),"2B",IF(AC20=MAX(AA20:AC20),"SS",IF(OR(AB20=MAX(Z20:AC20),AND(AB20&lt;&gt;"-",AB20&gt;4,V20&gt;5)),"3B",IF(AE20=MAX(AD20:AF20),"CF",IF(AND(AF20=MAX(AD20,AF20),AND(W20&gt;5,AD20&lt;&gt;"-")),"RF",IF(AD20&lt;&gt;"-","LF",IF(Z20&lt;&gt;"-","1B","DH"))))))))</f>
        <v>1B</v>
      </c>
      <c r="AU20" t="str">
        <f>IF(AND($Q20&gt;=6,AVERAGE($S20:$T20)&gt;=6),"Likely",IF(OR($Q20&gt;6,AND($Q20=6,AVERAGE($S20:$T20)&gt;=3),AND($Q20&gt;=5,AVERAGE($S20:$T20)&gt;=5),AVERAGE($Q20,$S20:$T20)&gt;5),"Possible","Unlikely"))</f>
        <v>Likely</v>
      </c>
      <c r="AW20" t="str">
        <f>IF(VLOOKUP($B20,'Draft List'!$D$4:$AB$124,AW$3,FALSE)&lt;&gt;0,VLOOKUP($B20,'Draft List'!$D$4:$AB$124,AW$3,FALSE),"")</f>
        <v/>
      </c>
      <c r="AX20" t="str">
        <f>IF(VLOOKUP($B20,'Draft List'!$D$4:$AB$124,AX$3,FALSE)&lt;&gt;0,VLOOKUP($B20,'Draft List'!$D$4:$AB$124,AX$3,FALSE),"")</f>
        <v/>
      </c>
      <c r="AY20" t="str">
        <f>IF(VLOOKUP($B20,'Draft List'!$D$4:$AB$124,AY$3,FALSE)&lt;&gt;0,VLOOKUP($B20,'Draft List'!$D$4:$AB$124,AY$3,FALSE),"")</f>
        <v/>
      </c>
      <c r="AZ20" t="str">
        <f>IF(VLOOKUP($B20,'Draft List'!$D$4:$AB$124,AZ$3,FALSE)&lt;&gt;0,VLOOKUP($B20,'Draft List'!$D$4:$AB$124,AZ$3,FALSE),"")</f>
        <v/>
      </c>
      <c r="BB20" t="str">
        <f t="shared" si="0"/>
        <v>Wesley Adams</v>
      </c>
    </row>
    <row r="21" spans="1:54" x14ac:dyDescent="0.25">
      <c r="A21" t="str">
        <f>IF(C21="C","C-",C21)&amp;D21&amp;E21</f>
        <v>C-Domingo Gutiérrez21</v>
      </c>
      <c r="B21">
        <f>VLOOKUP($A21,draft_listing_batters_stats!$A$1:$B$1310,2,FALSE)</f>
        <v>11591</v>
      </c>
      <c r="C21" s="1" t="s">
        <v>89</v>
      </c>
      <c r="D21" s="1" t="s">
        <v>1356</v>
      </c>
      <c r="E21" s="1">
        <v>21</v>
      </c>
      <c r="F21" s="1" t="s">
        <v>55</v>
      </c>
      <c r="G21" s="1" t="s">
        <v>43</v>
      </c>
      <c r="H21" s="1" t="s">
        <v>51</v>
      </c>
      <c r="I21" s="24" t="s">
        <v>44</v>
      </c>
      <c r="J21" s="1" t="s">
        <v>53</v>
      </c>
      <c r="K21" s="24" t="s">
        <v>49</v>
      </c>
      <c r="L21" s="1">
        <v>3</v>
      </c>
      <c r="M21" s="1">
        <v>5</v>
      </c>
      <c r="N21" s="1">
        <v>3</v>
      </c>
      <c r="O21" s="1">
        <v>3</v>
      </c>
      <c r="P21" s="24">
        <v>3</v>
      </c>
      <c r="Q21" s="1">
        <v>6</v>
      </c>
      <c r="R21" s="1">
        <v>6</v>
      </c>
      <c r="S21" s="1">
        <v>5</v>
      </c>
      <c r="T21" s="1">
        <v>5</v>
      </c>
      <c r="U21" s="24">
        <v>7</v>
      </c>
      <c r="V21" s="1">
        <v>4</v>
      </c>
      <c r="W21" s="1">
        <v>5</v>
      </c>
      <c r="X21" s="24">
        <v>7</v>
      </c>
      <c r="Y21" s="1">
        <v>6</v>
      </c>
      <c r="Z21" s="1" t="s">
        <v>47</v>
      </c>
      <c r="AA21" s="1" t="s">
        <v>47</v>
      </c>
      <c r="AB21" s="1" t="s">
        <v>47</v>
      </c>
      <c r="AC21" s="1" t="s">
        <v>47</v>
      </c>
      <c r="AD21" s="1" t="s">
        <v>47</v>
      </c>
      <c r="AE21" s="1" t="s">
        <v>47</v>
      </c>
      <c r="AF21" s="24" t="s">
        <v>47</v>
      </c>
      <c r="AG21" s="1">
        <v>3</v>
      </c>
      <c r="AH21" s="1">
        <v>6</v>
      </c>
      <c r="AI21" s="24">
        <v>4</v>
      </c>
      <c r="AJ21" s="30">
        <v>750000</v>
      </c>
      <c r="AK21" s="9">
        <f>($L$3*(L21-$Q$1)/$Q$2+$M$3*(M21-$R$1)/$R$2+$N$3*(N21-$S$1)/$S$2+$O$3*(O21-$T$1)/$T$2+$P$3*(P21-$U$1)/$U$2)/(SUM($L$3:$P$3))</f>
        <v>-0.80941739124627676</v>
      </c>
      <c r="AL21" s="9">
        <f>($L$3*(Q21-$Q$1)/$Q$2+$M$3*(R21-$R$1)/$R$2+$N$3*(S21-$S$1)/$S$2+$O$3*(T21-$T$1)/$T$2+$P$3*(U21-$U$1)/$U$2)/(SUM($L$3:$P$3))</f>
        <v>0.71491744431574988</v>
      </c>
      <c r="AM21">
        <f>IF(AVERAGE(AG21:AH21)&gt;9,1,0)+IF(AVERAGE(AG21:AH21)&gt;7,1,0)+IF(AG21&gt;7,1,0)+IF(AH21&gt;7,1,0)+IF(AI21&gt;8,1,0)+IF(AI21&gt;6,1,0)</f>
        <v>0</v>
      </c>
      <c r="AN21" s="6">
        <f>MIN(2,IF(OR(Y21="-",X21&lt;5),0,1+IF(Y21&gt;7,1+IF(X21&gt;7,0.25,0),IF(Y21&gt;4,0.5+IF(X21&gt;7,0.25,0),0+IF(X21&gt;7,0.25))))+IF(Z21="-",0,IF(Z21&gt;9,0.5,IF(Z21&gt;7,0.25,0)))+IF(AA21="-",0,IF(AA21&gt;7,1.1,IF(AA21&gt;4,0.6,0)))+IF(OR(AB21="-",V21&lt;5),0,IF(AB21&gt;7,1+IF(V21&gt;7,0.25,0),IF(AB21&gt;4,0.5+IF(V21&gt;7,0.25,0),0)))+IF(AC21="-",0,IF(AC21&gt;7,1.5,IF(AC21&gt;4,1,0)))+IF(AD21="-",0,IF(AD21&gt;9,0.5,IF(AD21&gt;7,0.25,0)))+IF(AE21="-",0,IF(AE21&gt;7,1.25,IF(AE21&gt;4,0.75,0)))+IF(OR(AF21="-",W21&lt;4),0,IF(AF21&gt;7,1+IF(W21&gt;7,0.15,0),IF(AF21&gt;4,0.5+IF(W21&gt;7,0.15,0),0))))</f>
        <v>1.5</v>
      </c>
      <c r="AO21" s="9">
        <f>(($AK$3*AK21+$AL$3*AL21+$AM$3*AM21+$AN$3*AN21)+$J$3*VLOOKUP(J21,COND!$A$2:$C$7,2,FALSE)+$K$3*VLOOKUP(K21,COND!$A$2:$C$7,3,FALSE))*IF(AND($K$2="On",$E21&gt;20),0.75,1)</f>
        <v>20.348067592664371</v>
      </c>
      <c r="AP21" s="28">
        <f>STANDARDIZE(AO21,AVERAGE($AO$5:$AO$1204),STDEVP($AO$5:$AO$1204))</f>
        <v>1.8065384437281682</v>
      </c>
      <c r="AQ21" t="str">
        <f>IF(AND(Y21&lt;&gt;"-",X21&gt;1),"C",IF(AA21=MAX(AA21:AC21),"2B",IF(AC21=MAX(AA21:AC21),"SS",IF(OR(AB21=MAX(Z21:AC21),AND(AB21&lt;&gt;"-",AB21&gt;4,V21&gt;5)),"3B",IF(AE21=MAX(AD21:AF21),"CF",IF(AND(AF21=MAX(AD21,AF21),AND(W21&gt;5,AD21&lt;&gt;"-")),"RF",IF(AD21&lt;&gt;"-","LF",IF(Z21&lt;&gt;"-","1B","DH"))))))))</f>
        <v>C</v>
      </c>
      <c r="AU21" t="str">
        <f>IF(AND($Q21&gt;=6,AVERAGE($S21:$T21)&gt;=6),"Likely",IF(OR($Q21&gt;6,AND($Q21=6,AVERAGE($S21:$T21)&gt;=3),AND($Q21&gt;=5,AVERAGE($S21:$T21)&gt;=5),AVERAGE($Q21,$S21:$T21)&gt;5),"Possible","Unlikely"))</f>
        <v>Possible</v>
      </c>
      <c r="AW21" t="str">
        <f>IF(VLOOKUP($B21,'Draft List'!$D$4:$AB$124,AW$3,FALSE)&lt;&gt;0,VLOOKUP($B21,'Draft List'!$D$4:$AB$124,AW$3,FALSE),"")</f>
        <v/>
      </c>
      <c r="AX21" t="str">
        <f>IF(VLOOKUP($B21,'Draft List'!$D$4:$AB$124,AX$3,FALSE)&lt;&gt;0,VLOOKUP($B21,'Draft List'!$D$4:$AB$124,AX$3,FALSE),"")</f>
        <v/>
      </c>
      <c r="AY21" t="str">
        <f>IF(VLOOKUP($B21,'Draft List'!$D$4:$AB$124,AY$3,FALSE)&lt;&gt;0,VLOOKUP($B21,'Draft List'!$D$4:$AB$124,AY$3,FALSE),"")</f>
        <v/>
      </c>
      <c r="AZ21" t="str">
        <f>IF(VLOOKUP($B21,'Draft List'!$D$4:$AB$124,AZ$3,FALSE)&lt;&gt;0,VLOOKUP($B21,'Draft List'!$D$4:$AB$124,AZ$3,FALSE),"")</f>
        <v/>
      </c>
      <c r="BB21" t="str">
        <f t="shared" si="0"/>
        <v>Domingo Gutiérrez</v>
      </c>
    </row>
    <row r="22" spans="1:54" x14ac:dyDescent="0.25">
      <c r="A22" t="str">
        <f>IF(C22="C","C-",C22)&amp;D22&amp;E22</f>
        <v>1BArmando Gandarilla21</v>
      </c>
      <c r="B22">
        <f>VLOOKUP($A22,draft_listing_batters_stats!$A$1:$B$1310,2,FALSE)</f>
        <v>11588</v>
      </c>
      <c r="C22" s="1" t="s">
        <v>90</v>
      </c>
      <c r="D22" s="1" t="s">
        <v>1357</v>
      </c>
      <c r="E22" s="1">
        <v>21</v>
      </c>
      <c r="F22" s="1" t="s">
        <v>43</v>
      </c>
      <c r="G22" s="1" t="s">
        <v>43</v>
      </c>
      <c r="H22" s="1" t="s">
        <v>51</v>
      </c>
      <c r="I22" s="24" t="s">
        <v>51</v>
      </c>
      <c r="J22" s="1" t="s">
        <v>49</v>
      </c>
      <c r="K22" s="24" t="s">
        <v>49</v>
      </c>
      <c r="L22" s="1">
        <v>2</v>
      </c>
      <c r="M22" s="1">
        <v>7</v>
      </c>
      <c r="N22" s="1">
        <v>1</v>
      </c>
      <c r="O22" s="1">
        <v>5</v>
      </c>
      <c r="P22" s="24">
        <v>3</v>
      </c>
      <c r="Q22" s="1">
        <v>5</v>
      </c>
      <c r="R22" s="1">
        <v>8</v>
      </c>
      <c r="S22" s="1">
        <v>6</v>
      </c>
      <c r="T22" s="1">
        <v>8</v>
      </c>
      <c r="U22" s="24">
        <v>6</v>
      </c>
      <c r="V22" s="1">
        <v>3</v>
      </c>
      <c r="W22" s="1">
        <v>1</v>
      </c>
      <c r="X22" s="24">
        <v>1</v>
      </c>
      <c r="Y22" s="1" t="s">
        <v>47</v>
      </c>
      <c r="Z22" s="1">
        <v>4</v>
      </c>
      <c r="AA22" s="1" t="s">
        <v>47</v>
      </c>
      <c r="AB22" s="1" t="s">
        <v>47</v>
      </c>
      <c r="AC22" s="1" t="s">
        <v>47</v>
      </c>
      <c r="AD22" s="1" t="s">
        <v>47</v>
      </c>
      <c r="AE22" s="1" t="s">
        <v>47</v>
      </c>
      <c r="AF22" s="24" t="s">
        <v>47</v>
      </c>
      <c r="AG22" s="1">
        <v>9</v>
      </c>
      <c r="AH22" s="1">
        <v>2</v>
      </c>
      <c r="AI22" s="24">
        <v>4</v>
      </c>
      <c r="AJ22" s="30">
        <v>4600000</v>
      </c>
      <c r="AK22" s="9">
        <f>($L$3*(L22-$Q$1)/$Q$2+$M$3*(M22-$R$1)/$R$2+$N$3*(N22-$S$1)/$S$2+$O$3*(O22-$T$1)/$T$2+$P$3*(P22-$U$1)/$U$2)/(SUM($L$3:$P$3))</f>
        <v>-1.0165573562401855</v>
      </c>
      <c r="AL22" s="9">
        <f>($L$3*(Q22-$Q$1)/$Q$2+$M$3*(R22-$R$1)/$R$2+$N$3*(S22-$S$1)/$S$2+$O$3*(T22-$T$1)/$T$2+$P$3*(U22-$U$1)/$U$2)/(SUM($L$3:$P$3))</f>
        <v>0.80665517158604327</v>
      </c>
      <c r="AM22">
        <f>IF(AVERAGE(AG22:AH22)&gt;9,1,0)+IF(AVERAGE(AG22:AH22)&gt;7,1,0)+IF(AG22&gt;7,1,0)+IF(AH22&gt;7,1,0)+IF(AI22&gt;8,1,0)+IF(AI22&gt;6,1,0)</f>
        <v>1</v>
      </c>
      <c r="AN22" s="6">
        <f>MIN(2,IF(OR(Y22="-",X22&lt;5),0,1+IF(Y22&gt;7,1+IF(X22&gt;7,0.25,0),IF(Y22&gt;4,0.5+IF(X22&gt;7,0.25,0),0+IF(X22&gt;7,0.25))))+IF(Z22="-",0,IF(Z22&gt;9,0.5,IF(Z22&gt;7,0.25,0)))+IF(AA22="-",0,IF(AA22&gt;7,1.1,IF(AA22&gt;4,0.6,0)))+IF(OR(AB22="-",V22&lt;5),0,IF(AB22&gt;7,1+IF(V22&gt;7,0.25,0),IF(AB22&gt;4,0.5+IF(V22&gt;7,0.25,0),0)))+IF(AC22="-",0,IF(AC22&gt;7,1.5,IF(AC22&gt;4,1,0)))+IF(AD22="-",0,IF(AD22&gt;9,0.5,IF(AD22&gt;7,0.25,0)))+IF(AE22="-",0,IF(AE22&gt;7,1.25,IF(AE22&gt;4,0.75,0)))+IF(OR(AF22="-",W22&lt;4),0,IF(AF22&gt;7,1+IF(W22&gt;7,0.15,0),IF(AF22&gt;4,0.5+IF(W22&gt;7,0.15,0),0))))</f>
        <v>0</v>
      </c>
      <c r="AO22" s="9">
        <f>(($AK$3*AK22+$AL$3*AL22+$AM$3*AM22+$AN$3*AN22)+$J$3*VLOOKUP(J22,COND!$A$2:$C$7,2,FALSE)+$K$3*VLOOKUP(K22,COND!$A$2:$C$7,3,FALSE))*IF(AND($K$2="On",$E22&gt;20),0.75,1)</f>
        <v>19.944872990075169</v>
      </c>
      <c r="AP22" s="28">
        <f>STANDARDIZE(AO22,AVERAGE($AO$5:$AO$1204),STDEVP($AO$5:$AO$1204))</f>
        <v>1.7536498751480949</v>
      </c>
      <c r="AQ22" t="str">
        <f>IF(AND(Y22&lt;&gt;"-",X22&gt;1),"C",IF(AA22=MAX(AA22:AC22),"2B",IF(AC22=MAX(AA22:AC22),"SS",IF(OR(AB22=MAX(Z22:AC22),AND(AB22&lt;&gt;"-",AB22&gt;4,V22&gt;5)),"3B",IF(AE22=MAX(AD22:AF22),"CF",IF(AND(AF22=MAX(AD22,AF22),AND(W22&gt;5,AD22&lt;&gt;"-")),"RF",IF(AD22&lt;&gt;"-","LF",IF(Z22&lt;&gt;"-","1B","DH"))))))))</f>
        <v>1B</v>
      </c>
      <c r="AU22" t="str">
        <f>IF(AND($Q22&gt;=6,AVERAGE($S22:$T22)&gt;=6),"Likely",IF(OR($Q22&gt;6,AND($Q22=6,AVERAGE($S22:$T22)&gt;=3),AND($Q22&gt;=5,AVERAGE($S22:$T22)&gt;=5),AVERAGE($Q22,$S22:$T22)&gt;5),"Possible","Unlikely"))</f>
        <v>Possible</v>
      </c>
      <c r="AW22" t="str">
        <f>IF(VLOOKUP($B22,'Draft List'!$D$4:$AB$124,AW$3,FALSE)&lt;&gt;0,VLOOKUP($B22,'Draft List'!$D$4:$AB$124,AW$3,FALSE),"")</f>
        <v/>
      </c>
      <c r="AX22" t="str">
        <f>IF(VLOOKUP($B22,'Draft List'!$D$4:$AB$124,AX$3,FALSE)&lt;&gt;0,VLOOKUP($B22,'Draft List'!$D$4:$AB$124,AX$3,FALSE),"")</f>
        <v/>
      </c>
      <c r="AY22" t="str">
        <f>IF(VLOOKUP($B22,'Draft List'!$D$4:$AB$124,AY$3,FALSE)&lt;&gt;0,VLOOKUP($B22,'Draft List'!$D$4:$AB$124,AY$3,FALSE),"")</f>
        <v/>
      </c>
      <c r="AZ22" t="str">
        <f>IF(VLOOKUP($B22,'Draft List'!$D$4:$AB$124,AZ$3,FALSE)&lt;&gt;0,VLOOKUP($B22,'Draft List'!$D$4:$AB$124,AZ$3,FALSE),"")</f>
        <v/>
      </c>
      <c r="BB22" t="str">
        <f t="shared" si="0"/>
        <v>Armando Gandarilla</v>
      </c>
    </row>
    <row r="23" spans="1:54" x14ac:dyDescent="0.25">
      <c r="A23" t="str">
        <f>IF(C23="C","C-",C23)&amp;D23&amp;E23</f>
        <v>LFRay Huggins21</v>
      </c>
      <c r="B23">
        <f>VLOOKUP($A23,draft_listing_batters_stats!$A$1:$B$1310,2,FALSE)</f>
        <v>9717</v>
      </c>
      <c r="C23" s="1" t="s">
        <v>52</v>
      </c>
      <c r="D23" s="1" t="s">
        <v>1358</v>
      </c>
      <c r="E23" s="1">
        <v>21</v>
      </c>
      <c r="F23" s="1" t="s">
        <v>55</v>
      </c>
      <c r="G23" s="1" t="s">
        <v>55</v>
      </c>
      <c r="H23" s="1" t="s">
        <v>51</v>
      </c>
      <c r="I23" s="24" t="s">
        <v>44</v>
      </c>
      <c r="J23" s="1" t="s">
        <v>45</v>
      </c>
      <c r="K23" s="24" t="s">
        <v>45</v>
      </c>
      <c r="L23" s="1">
        <v>4</v>
      </c>
      <c r="M23" s="1">
        <v>8</v>
      </c>
      <c r="N23" s="1">
        <v>1</v>
      </c>
      <c r="O23" s="1">
        <v>4</v>
      </c>
      <c r="P23" s="24">
        <v>3</v>
      </c>
      <c r="Q23" s="1">
        <v>6</v>
      </c>
      <c r="R23" s="1">
        <v>9</v>
      </c>
      <c r="S23" s="1">
        <v>2</v>
      </c>
      <c r="T23" s="1">
        <v>6</v>
      </c>
      <c r="U23" s="24">
        <v>5</v>
      </c>
      <c r="V23" s="1">
        <v>7</v>
      </c>
      <c r="W23" s="1">
        <v>9</v>
      </c>
      <c r="X23" s="24">
        <v>1</v>
      </c>
      <c r="Y23" s="1" t="s">
        <v>47</v>
      </c>
      <c r="Z23" s="1">
        <v>2</v>
      </c>
      <c r="AA23" s="1" t="s">
        <v>47</v>
      </c>
      <c r="AB23" s="1" t="s">
        <v>47</v>
      </c>
      <c r="AC23" s="1" t="s">
        <v>47</v>
      </c>
      <c r="AD23" s="1">
        <v>10</v>
      </c>
      <c r="AE23" s="1">
        <v>4</v>
      </c>
      <c r="AF23" s="24">
        <v>7</v>
      </c>
      <c r="AG23" s="1">
        <v>10</v>
      </c>
      <c r="AH23" s="1">
        <v>9</v>
      </c>
      <c r="AI23" s="24">
        <v>9</v>
      </c>
      <c r="AJ23" s="30">
        <v>440000</v>
      </c>
      <c r="AK23" s="9">
        <f>($L$3*(L23-$Q$1)/$Q$2+$M$3*(M23-$R$1)/$R$2+$N$3*(N23-$S$1)/$S$2+$O$3*(O23-$T$1)/$T$2+$P$3*(P23-$U$1)/$U$2)/(SUM($L$3:$P$3))</f>
        <v>-0.4100953542257133</v>
      </c>
      <c r="AL23" s="9">
        <f>($L$3*(Q23-$Q$1)/$Q$2+$M$3*(R23-$R$1)/$R$2+$N$3*(S23-$S$1)/$S$2+$O$3*(T23-$T$1)/$T$2+$P$3*(U23-$U$1)/$U$2)/(SUM($L$3:$P$3))</f>
        <v>0.62858947147557009</v>
      </c>
      <c r="AM23">
        <f>IF(AVERAGE(AG23:AH23)&gt;9,1,0)+IF(AVERAGE(AG23:AH23)&gt;7,1,0)+IF(AG23&gt;7,1,0)+IF(AH23&gt;7,1,0)+IF(AI23&gt;8,1,0)+IF(AI23&gt;6,1,0)</f>
        <v>6</v>
      </c>
      <c r="AN23" s="6">
        <f>MIN(2,IF(OR(Y23="-",X23&lt;5),0,1+IF(Y23&gt;7,1+IF(X23&gt;7,0.25,0),IF(Y23&gt;4,0.5+IF(X23&gt;7,0.25,0),0+IF(X23&gt;7,0.25))))+IF(Z23="-",0,IF(Z23&gt;9,0.5,IF(Z23&gt;7,0.25,0)))+IF(AA23="-",0,IF(AA23&gt;7,1.1,IF(AA23&gt;4,0.6,0)))+IF(OR(AB23="-",V23&lt;5),0,IF(AB23&gt;7,1+IF(V23&gt;7,0.25,0),IF(AB23&gt;4,0.5+IF(V23&gt;7,0.25,0),0)))+IF(AC23="-",0,IF(AC23&gt;7,1.5,IF(AC23&gt;4,1,0)))+IF(AD23="-",0,IF(AD23&gt;9,0.5,IF(AD23&gt;7,0.25,0)))+IF(AE23="-",0,IF(AE23&gt;7,1.25,IF(AE23&gt;4,0.75,0)))+IF(OR(AF23="-",W23&lt;4),0,IF(AF23&gt;7,1+IF(W23&gt;7,0.15,0),IF(AF23&gt;4,0.5+IF(W23&gt;7,0.15,0),0))))</f>
        <v>1.1499999999999999</v>
      </c>
      <c r="AO23" s="9">
        <f>(($AK$3*AK23+$AL$3*AL23+$AM$3*AM23+$AN$3*AN23)+$J$3*VLOOKUP(J23,COND!$A$2:$C$7,2,FALSE)+$K$3*VLOOKUP(K23,COND!$A$2:$C$7,3,FALSE))*IF(AND($K$2="On",$E23&gt;20),0.75,1)</f>
        <v>19.652064122284273</v>
      </c>
      <c r="AP23" s="28">
        <f>STANDARDIZE(AO23,AVERAGE($AO$5:$AO$1204),STDEVP($AO$5:$AO$1204))</f>
        <v>1.715241022982009</v>
      </c>
      <c r="AQ23" t="str">
        <f>IF(AND(Y23&lt;&gt;"-",X23&gt;1),"C",IF(AA23=MAX(AA23:AC23),"2B",IF(AC23=MAX(AA23:AC23),"SS",IF(OR(AB23=MAX(Z23:AC23),AND(AB23&lt;&gt;"-",AB23&gt;4,V23&gt;5)),"3B",IF(AE23=MAX(AD23:AF23),"CF",IF(AND(AF23=MAX(AD23,AF23),AND(W23&gt;5,AD23&lt;&gt;"-")),"RF",IF(AD23&lt;&gt;"-","LF",IF(Z23&lt;&gt;"-","1B","DH"))))))))</f>
        <v>LF</v>
      </c>
      <c r="AU23" t="str">
        <f>IF(AND($Q23&gt;=6,AVERAGE($S23:$T23)&gt;=6),"Likely",IF(OR($Q23&gt;6,AND($Q23=6,AVERAGE($S23:$T23)&gt;=3),AND($Q23&gt;=5,AVERAGE($S23:$T23)&gt;=5),AVERAGE($Q23,$S23:$T23)&gt;5),"Possible","Unlikely"))</f>
        <v>Possible</v>
      </c>
      <c r="AW23" t="str">
        <f>IF(VLOOKUP($B23,'Draft List'!$D$4:$AB$124,AW$3,FALSE)&lt;&gt;0,VLOOKUP($B23,'Draft List'!$D$4:$AB$124,AW$3,FALSE),"")</f>
        <v/>
      </c>
      <c r="AX23" t="str">
        <f>IF(VLOOKUP($B23,'Draft List'!$D$4:$AB$124,AX$3,FALSE)&lt;&gt;0,VLOOKUP($B23,'Draft List'!$D$4:$AB$124,AX$3,FALSE),"")</f>
        <v/>
      </c>
      <c r="AY23" t="str">
        <f>IF(VLOOKUP($B23,'Draft List'!$D$4:$AB$124,AY$3,FALSE)&lt;&gt;0,VLOOKUP($B23,'Draft List'!$D$4:$AB$124,AY$3,FALSE),"")</f>
        <v/>
      </c>
      <c r="AZ23" t="str">
        <f>IF(VLOOKUP($B23,'Draft List'!$D$4:$AB$124,AZ$3,FALSE)&lt;&gt;0,VLOOKUP($B23,'Draft List'!$D$4:$AB$124,AZ$3,FALSE),"")</f>
        <v/>
      </c>
      <c r="BB23" t="str">
        <f t="shared" si="0"/>
        <v>Ray Huggins</v>
      </c>
    </row>
    <row r="24" spans="1:54" x14ac:dyDescent="0.25">
      <c r="A24" t="str">
        <f>IF(C24="C","C-",C24)&amp;D24&amp;E24</f>
        <v>C-Yasunari Fujihara21</v>
      </c>
      <c r="B24">
        <f>VLOOKUP($A24,draft_listing_batters_stats!$A$1:$B$1310,2,FALSE)</f>
        <v>4546</v>
      </c>
      <c r="C24" s="1" t="s">
        <v>89</v>
      </c>
      <c r="D24" s="1" t="s">
        <v>1359</v>
      </c>
      <c r="E24" s="1">
        <v>21</v>
      </c>
      <c r="F24" s="1" t="s">
        <v>43</v>
      </c>
      <c r="G24" s="1" t="s">
        <v>43</v>
      </c>
      <c r="H24" s="1" t="s">
        <v>51</v>
      </c>
      <c r="I24" s="24" t="s">
        <v>44</v>
      </c>
      <c r="J24" s="1" t="s">
        <v>45</v>
      </c>
      <c r="K24" s="24" t="s">
        <v>57</v>
      </c>
      <c r="L24" s="1">
        <v>4</v>
      </c>
      <c r="M24" s="1">
        <v>3</v>
      </c>
      <c r="N24" s="1">
        <v>2</v>
      </c>
      <c r="O24" s="1">
        <v>3</v>
      </c>
      <c r="P24" s="24">
        <v>2</v>
      </c>
      <c r="Q24" s="1">
        <v>6</v>
      </c>
      <c r="R24" s="1">
        <v>4</v>
      </c>
      <c r="S24" s="1">
        <v>7</v>
      </c>
      <c r="T24" s="1">
        <v>7</v>
      </c>
      <c r="U24" s="24">
        <v>4</v>
      </c>
      <c r="V24" s="1">
        <v>1</v>
      </c>
      <c r="W24" s="1">
        <v>1</v>
      </c>
      <c r="X24" s="24">
        <v>4</v>
      </c>
      <c r="Y24" s="1">
        <v>5</v>
      </c>
      <c r="Z24" s="1" t="s">
        <v>47</v>
      </c>
      <c r="AA24" s="1" t="s">
        <v>47</v>
      </c>
      <c r="AB24" s="1" t="s">
        <v>47</v>
      </c>
      <c r="AC24" s="1" t="s">
        <v>47</v>
      </c>
      <c r="AD24" s="1" t="s">
        <v>47</v>
      </c>
      <c r="AE24" s="1" t="s">
        <v>47</v>
      </c>
      <c r="AF24" s="24" t="s">
        <v>47</v>
      </c>
      <c r="AG24" s="1">
        <v>1</v>
      </c>
      <c r="AH24" s="1">
        <v>1</v>
      </c>
      <c r="AI24" s="24">
        <v>2</v>
      </c>
      <c r="AJ24" s="30">
        <v>1800000</v>
      </c>
      <c r="AK24" s="9">
        <f>($L$3*(L24-$Q$1)/$Q$2+$M$3*(M24-$R$1)/$R$2+$N$3*(N24-$S$1)/$S$2+$O$3*(O24-$T$1)/$T$2+$P$3*(P24-$U$1)/$U$2)/(SUM($L$3:$P$3))</f>
        <v>-0.71205914812199378</v>
      </c>
      <c r="AL24" s="9">
        <f>($L$3*(Q24-$Q$1)/$Q$2+$M$3*(R24-$R$1)/$R$2+$N$3*(S24-$S$1)/$S$2+$O$3*(T24-$T$1)/$T$2+$P$3*(U24-$U$1)/$U$2)/(SUM($L$3:$P$3))</f>
        <v>0.83829075369405781</v>
      </c>
      <c r="AM24">
        <f>IF(AVERAGE(AG24:AH24)&gt;9,1,0)+IF(AVERAGE(AG24:AH24)&gt;7,1,0)+IF(AG24&gt;7,1,0)+IF(AH24&gt;7,1,0)+IF(AI24&gt;8,1,0)+IF(AI24&gt;6,1,0)</f>
        <v>0</v>
      </c>
      <c r="AN24" s="6">
        <f>MIN(2,IF(OR(Y24="-",X24&lt;5),0,1+IF(Y24&gt;7,1+IF(X24&gt;7,0.25,0),IF(Y24&gt;4,0.5+IF(X24&gt;7,0.25,0),0+IF(X24&gt;7,0.25))))+IF(Z24="-",0,IF(Z24&gt;9,0.5,IF(Z24&gt;7,0.25,0)))+IF(AA24="-",0,IF(AA24&gt;7,1.1,IF(AA24&gt;4,0.6,0)))+IF(OR(AB24="-",V24&lt;5),0,IF(AB24&gt;7,1+IF(V24&gt;7,0.25,0),IF(AB24&gt;4,0.5+IF(V24&gt;7,0.25,0),0)))+IF(AC24="-",0,IF(AC24&gt;7,1.5,IF(AC24&gt;4,1,0)))+IF(AD24="-",0,IF(AD24&gt;9,0.5,IF(AD24&gt;7,0.25,0)))+IF(AE24="-",0,IF(AE24&gt;7,1.25,IF(AE24&gt;4,0.75,0)))+IF(OR(AF24="-",W24&lt;4),0,IF(AF24&gt;7,1+IF(W24&gt;7,0.15,0),IF(AF24&gt;4,0.5+IF(W24&gt;7,0.15,0),0))))</f>
        <v>0</v>
      </c>
      <c r="AO24" s="9">
        <f>(($AK$3*AK24+$AL$3*AL24+$AM$3*AM24+$AN$3*AN24)+$J$3*VLOOKUP(J24,COND!$A$2:$C$7,2,FALSE)+$K$3*VLOOKUP(K24,COND!$A$2:$C$7,3,FALSE))*IF(AND($K$2="On",$E24&gt;20),0.75,1)</f>
        <v>19.488283129516493</v>
      </c>
      <c r="AP24" s="28">
        <f>STANDARDIZE(AO24,AVERAGE($AO$5:$AO$1204),STDEVP($AO$5:$AO$1204))</f>
        <v>1.6937572476227027</v>
      </c>
      <c r="AQ24" t="str">
        <f>IF(AND(Y24&lt;&gt;"-",X24&gt;1),"C",IF(AA24=MAX(AA24:AC24),"2B",IF(AC24=MAX(AA24:AC24),"SS",IF(OR(AB24=MAX(Z24:AC24),AND(AB24&lt;&gt;"-",AB24&gt;4,V24&gt;5)),"3B",IF(AE24=MAX(AD24:AF24),"CF",IF(AND(AF24=MAX(AD24,AF24),AND(W24&gt;5,AD24&lt;&gt;"-")),"RF",IF(AD24&lt;&gt;"-","LF",IF(Z24&lt;&gt;"-","1B","DH"))))))))</f>
        <v>C</v>
      </c>
      <c r="AU24" t="str">
        <f>IF(AND($Q24&gt;=6,AVERAGE($S24:$T24)&gt;=6),"Likely",IF(OR($Q24&gt;6,AND($Q24=6,AVERAGE($S24:$T24)&gt;=3),AND($Q24&gt;=5,AVERAGE($S24:$T24)&gt;=5),AVERAGE($Q24,$S24:$T24)&gt;5),"Possible","Unlikely"))</f>
        <v>Likely</v>
      </c>
      <c r="AW24" t="str">
        <f>IF(VLOOKUP($B24,'Draft List'!$D$4:$AB$124,AW$3,FALSE)&lt;&gt;0,VLOOKUP($B24,'Draft List'!$D$4:$AB$124,AW$3,FALSE),"")</f>
        <v/>
      </c>
      <c r="AX24" t="str">
        <f>IF(VLOOKUP($B24,'Draft List'!$D$4:$AB$124,AX$3,FALSE)&lt;&gt;0,VLOOKUP($B24,'Draft List'!$D$4:$AB$124,AX$3,FALSE),"")</f>
        <v/>
      </c>
      <c r="AY24" t="str">
        <f>IF(VLOOKUP($B24,'Draft List'!$D$4:$AB$124,AY$3,FALSE)&lt;&gt;0,VLOOKUP($B24,'Draft List'!$D$4:$AB$124,AY$3,FALSE),"")</f>
        <v/>
      </c>
      <c r="AZ24" t="str">
        <f>IF(VLOOKUP($B24,'Draft List'!$D$4:$AB$124,AZ$3,FALSE)&lt;&gt;0,VLOOKUP($B24,'Draft List'!$D$4:$AB$124,AZ$3,FALSE),"")</f>
        <v/>
      </c>
      <c r="BB24" t="str">
        <f t="shared" si="0"/>
        <v>Yasunari Fujihara</v>
      </c>
    </row>
    <row r="25" spans="1:54" x14ac:dyDescent="0.25">
      <c r="A25" t="str">
        <f>IF(C25="C","C-",C25)&amp;D25&amp;E25</f>
        <v>C-Rick Williams21</v>
      </c>
      <c r="B25">
        <f>VLOOKUP($A25,draft_listing_batters_stats!$A$1:$B$1310,2,FALSE)</f>
        <v>11033</v>
      </c>
      <c r="C25" s="1" t="s">
        <v>89</v>
      </c>
      <c r="D25" s="1" t="s">
        <v>1360</v>
      </c>
      <c r="E25" s="1">
        <v>21</v>
      </c>
      <c r="F25" s="1" t="s">
        <v>43</v>
      </c>
      <c r="G25" s="1" t="s">
        <v>43</v>
      </c>
      <c r="H25" s="1" t="s">
        <v>51</v>
      </c>
      <c r="I25" s="24" t="s">
        <v>51</v>
      </c>
      <c r="J25" s="1" t="s">
        <v>49</v>
      </c>
      <c r="K25" s="24" t="s">
        <v>46</v>
      </c>
      <c r="L25" s="1">
        <v>4</v>
      </c>
      <c r="M25" s="1">
        <v>8</v>
      </c>
      <c r="N25" s="1">
        <v>2</v>
      </c>
      <c r="O25" s="1">
        <v>3</v>
      </c>
      <c r="P25" s="24">
        <v>3</v>
      </c>
      <c r="Q25" s="1">
        <v>6</v>
      </c>
      <c r="R25" s="1">
        <v>9</v>
      </c>
      <c r="S25" s="1">
        <v>4</v>
      </c>
      <c r="T25" s="1">
        <v>5</v>
      </c>
      <c r="U25" s="24">
        <v>5</v>
      </c>
      <c r="V25" s="1">
        <v>4</v>
      </c>
      <c r="W25" s="1">
        <v>5</v>
      </c>
      <c r="X25" s="24">
        <v>5</v>
      </c>
      <c r="Y25" s="1">
        <v>2</v>
      </c>
      <c r="Z25" s="1" t="s">
        <v>47</v>
      </c>
      <c r="AA25" s="1" t="s">
        <v>47</v>
      </c>
      <c r="AB25" s="1" t="s">
        <v>47</v>
      </c>
      <c r="AC25" s="1" t="s">
        <v>47</v>
      </c>
      <c r="AD25" s="1" t="s">
        <v>47</v>
      </c>
      <c r="AE25" s="1" t="s">
        <v>47</v>
      </c>
      <c r="AF25" s="24" t="s">
        <v>47</v>
      </c>
      <c r="AG25" s="1">
        <v>1</v>
      </c>
      <c r="AH25" s="1">
        <v>3</v>
      </c>
      <c r="AI25" s="24">
        <v>2</v>
      </c>
      <c r="AJ25" s="30">
        <v>190000</v>
      </c>
      <c r="AK25" s="9">
        <f>($L$3*(L25-$Q$1)/$Q$2+$M$3*(M25-$R$1)/$R$2+$N$3*(N25-$S$1)/$S$2+$O$3*(O25-$T$1)/$T$2+$P$3*(P25-$U$1)/$U$2)/(SUM($L$3:$P$3))</f>
        <v>-0.41674341021139283</v>
      </c>
      <c r="AL25" s="9">
        <f>($L$3*(Q25-$Q$1)/$Q$2+$M$3*(R25-$R$1)/$R$2+$N$3*(S25-$S$1)/$S$2+$O$3*(T25-$T$1)/$T$2+$P$3*(U25-$U$1)/$U$2)/(SUM($L$3:$P$3))</f>
        <v>0.70500290951379208</v>
      </c>
      <c r="AM25">
        <f>IF(AVERAGE(AG25:AH25)&gt;9,1,0)+IF(AVERAGE(AG25:AH25)&gt;7,1,0)+IF(AG25&gt;7,1,0)+IF(AH25&gt;7,1,0)+IF(AI25&gt;8,1,0)+IF(AI25&gt;6,1,0)</f>
        <v>0</v>
      </c>
      <c r="AN25" s="6">
        <f>MIN(2,IF(OR(Y25="-",X25&lt;5),0,1+IF(Y25&gt;7,1+IF(X25&gt;7,0.25,0),IF(Y25&gt;4,0.5+IF(X25&gt;7,0.25,0),0+IF(X25&gt;7,0.25))))+IF(Z25="-",0,IF(Z25&gt;9,0.5,IF(Z25&gt;7,0.25,0)))+IF(AA25="-",0,IF(AA25&gt;7,1.1,IF(AA25&gt;4,0.6,0)))+IF(OR(AB25="-",V25&lt;5),0,IF(AB25&gt;7,1+IF(V25&gt;7,0.25,0),IF(AB25&gt;4,0.5+IF(V25&gt;7,0.25,0),0)))+IF(AC25="-",0,IF(AC25&gt;7,1.5,IF(AC25&gt;4,1,0)))+IF(AD25="-",0,IF(AD25&gt;9,0.5,IF(AD25&gt;7,0.25,0)))+IF(AE25="-",0,IF(AE25&gt;7,1.25,IF(AE25&gt;4,0.75,0)))+IF(OR(AF25="-",W25&lt;4),0,IF(AF25&gt;7,1+IF(W25&gt;7,0.15,0),IF(AF25&gt;4,0.5+IF(W25&gt;7,0.15,0),0))))</f>
        <v>1</v>
      </c>
      <c r="AO25" s="9">
        <f>(($AK$3*AK25+$AL$3*AL25+$AM$3*AM25+$AN$3*AN25)+$J$3*VLOOKUP(J25,COND!$A$2:$C$7,2,FALSE)+$K$3*VLOOKUP(K25,COND!$A$2:$C$7,3,FALSE))*IF(AND($K$2="On",$E25&gt;20),0.75,1)</f>
        <v>19.418360573144366</v>
      </c>
      <c r="AP25" s="28">
        <f>STANDARDIZE(AO25,AVERAGE($AO$5:$AO$1204),STDEVP($AO$5:$AO$1204))</f>
        <v>1.6845852401250003</v>
      </c>
      <c r="AQ25" t="str">
        <f>IF(AND(Y25&lt;&gt;"-",X25&gt;1),"C",IF(AA25=MAX(AA25:AC25),"2B",IF(AC25=MAX(AA25:AC25),"SS",IF(OR(AB25=MAX(Z25:AC25),AND(AB25&lt;&gt;"-",AB25&gt;4,V25&gt;5)),"3B",IF(AE25=MAX(AD25:AF25),"CF",IF(AND(AF25=MAX(AD25,AF25),AND(W25&gt;5,AD25&lt;&gt;"-")),"RF",IF(AD25&lt;&gt;"-","LF",IF(Z25&lt;&gt;"-","1B","DH"))))))))</f>
        <v>C</v>
      </c>
      <c r="AU25" t="str">
        <f>IF(AND($Q25&gt;=6,AVERAGE($S25:$T25)&gt;=6),"Likely",IF(OR($Q25&gt;6,AND($Q25=6,AVERAGE($S25:$T25)&gt;=3),AND($Q25&gt;=5,AVERAGE($S25:$T25)&gt;=5),AVERAGE($Q25,$S25:$T25)&gt;5),"Possible","Unlikely"))</f>
        <v>Possible</v>
      </c>
      <c r="AW25" t="str">
        <f>IF(VLOOKUP($B25,'Draft List'!$D$4:$AB$124,AW$3,FALSE)&lt;&gt;0,VLOOKUP($B25,'Draft List'!$D$4:$AB$124,AW$3,FALSE),"")</f>
        <v/>
      </c>
      <c r="AX25" t="str">
        <f>IF(VLOOKUP($B25,'Draft List'!$D$4:$AB$124,AX$3,FALSE)&lt;&gt;0,VLOOKUP($B25,'Draft List'!$D$4:$AB$124,AX$3,FALSE),"")</f>
        <v/>
      </c>
      <c r="AY25" t="str">
        <f>IF(VLOOKUP($B25,'Draft List'!$D$4:$AB$124,AY$3,FALSE)&lt;&gt;0,VLOOKUP($B25,'Draft List'!$D$4:$AB$124,AY$3,FALSE),"")</f>
        <v/>
      </c>
      <c r="AZ25" t="str">
        <f>IF(VLOOKUP($B25,'Draft List'!$D$4:$AB$124,AZ$3,FALSE)&lt;&gt;0,VLOOKUP($B25,'Draft List'!$D$4:$AB$124,AZ$3,FALSE),"")</f>
        <v/>
      </c>
      <c r="BB25" t="str">
        <f t="shared" si="0"/>
        <v>Rick Williams</v>
      </c>
    </row>
    <row r="26" spans="1:54" x14ac:dyDescent="0.25">
      <c r="A26" t="str">
        <f>IF(C26="C","C-",C26)&amp;D26&amp;E26</f>
        <v>RFDana Baker21</v>
      </c>
      <c r="B26">
        <f>VLOOKUP($A26,draft_listing_batters_stats!$A$1:$B$1310,2,FALSE)</f>
        <v>9734</v>
      </c>
      <c r="C26" s="1" t="s">
        <v>69</v>
      </c>
      <c r="D26" s="1" t="s">
        <v>1361</v>
      </c>
      <c r="E26" s="1">
        <v>21</v>
      </c>
      <c r="F26" s="1" t="s">
        <v>43</v>
      </c>
      <c r="G26" s="1" t="s">
        <v>43</v>
      </c>
      <c r="H26" s="1" t="s">
        <v>51</v>
      </c>
      <c r="I26" s="24" t="s">
        <v>44</v>
      </c>
      <c r="J26" s="1" t="s">
        <v>46</v>
      </c>
      <c r="K26" s="24" t="s">
        <v>45</v>
      </c>
      <c r="L26" s="1">
        <v>4</v>
      </c>
      <c r="M26" s="1">
        <v>4</v>
      </c>
      <c r="N26" s="1">
        <v>4</v>
      </c>
      <c r="O26" s="1">
        <v>2</v>
      </c>
      <c r="P26" s="24">
        <v>3</v>
      </c>
      <c r="Q26" s="1">
        <v>6</v>
      </c>
      <c r="R26" s="1">
        <v>6</v>
      </c>
      <c r="S26" s="1">
        <v>6</v>
      </c>
      <c r="T26" s="1">
        <v>4</v>
      </c>
      <c r="U26" s="24">
        <v>5</v>
      </c>
      <c r="V26" s="1">
        <v>1</v>
      </c>
      <c r="W26" s="1">
        <v>8</v>
      </c>
      <c r="X26" s="24">
        <v>1</v>
      </c>
      <c r="Y26" s="1" t="s">
        <v>47</v>
      </c>
      <c r="Z26" s="1" t="s">
        <v>47</v>
      </c>
      <c r="AA26" s="1" t="s">
        <v>47</v>
      </c>
      <c r="AB26" s="1" t="s">
        <v>47</v>
      </c>
      <c r="AC26" s="1" t="s">
        <v>47</v>
      </c>
      <c r="AD26" s="1">
        <v>1</v>
      </c>
      <c r="AE26" s="1">
        <v>2</v>
      </c>
      <c r="AF26" s="24">
        <v>7</v>
      </c>
      <c r="AG26" s="1">
        <v>10</v>
      </c>
      <c r="AH26" s="1">
        <v>10</v>
      </c>
      <c r="AI26" s="24">
        <v>9</v>
      </c>
      <c r="AJ26" s="30">
        <v>280000</v>
      </c>
      <c r="AK26" s="9">
        <f>($L$3*(L26-$Q$1)/$Q$2+$M$3*(M26-$R$1)/$R$2+$N$3*(N26-$S$1)/$S$2+$O$3*(O26-$T$1)/$T$2+$P$3*(P26-$U$1)/$U$2)/(SUM($L$3:$P$3))</f>
        <v>-0.54456949064798488</v>
      </c>
      <c r="AL26" s="9">
        <f>($L$3*(Q26-$Q$1)/$Q$2+$M$3*(R26-$R$1)/$R$2+$N$3*(S26-$S$1)/$S$2+$O$3*(T26-$T$1)/$T$2+$P$3*(U26-$U$1)/$U$2)/(SUM($L$3:$P$3))</f>
        <v>0.62823670869590353</v>
      </c>
      <c r="AM26">
        <f>IF(AVERAGE(AG26:AH26)&gt;9,1,0)+IF(AVERAGE(AG26:AH26)&gt;7,1,0)+IF(AG26&gt;7,1,0)+IF(AH26&gt;7,1,0)+IF(AI26&gt;8,1,0)+IF(AI26&gt;6,1,0)</f>
        <v>6</v>
      </c>
      <c r="AN26" s="6">
        <f>MIN(2,IF(OR(Y26="-",X26&lt;5),0,1+IF(Y26&gt;7,1+IF(X26&gt;7,0.25,0),IF(Y26&gt;4,0.5+IF(X26&gt;7,0.25,0),0+IF(X26&gt;7,0.25))))+IF(Z26="-",0,IF(Z26&gt;9,0.5,IF(Z26&gt;7,0.25,0)))+IF(AA26="-",0,IF(AA26&gt;7,1.1,IF(AA26&gt;4,0.6,0)))+IF(OR(AB26="-",V26&lt;5),0,IF(AB26&gt;7,1+IF(V26&gt;7,0.25,0),IF(AB26&gt;4,0.5+IF(V26&gt;7,0.25,0),0)))+IF(AC26="-",0,IF(AC26&gt;7,1.5,IF(AC26&gt;4,1,0)))+IF(AD26="-",0,IF(AD26&gt;9,0.5,IF(AD26&gt;7,0.25,0)))+IF(AE26="-",0,IF(AE26&gt;7,1.25,IF(AE26&gt;4,0.75,0)))+IF(OR(AF26="-",W26&lt;4),0,IF(AF26&gt;7,1+IF(W26&gt;7,0.15,0),IF(AF26&gt;4,0.5+IF(W26&gt;7,0.15,0),0))))</f>
        <v>0.65</v>
      </c>
      <c r="AO26" s="9">
        <f>(($AK$3*AK26+$AL$3*AL26+$AM$3*AM26+$AN$3*AN26)+$J$3*VLOOKUP(J26,COND!$A$2:$C$7,2,FALSE)+$K$3*VLOOKUP(K26,COND!$A$2:$C$7,3,FALSE))*IF(AND($K$2="On",$E26&gt;20),0.75,1)</f>
        <v>19.034383555286045</v>
      </c>
      <c r="AP26" s="28">
        <f>STANDARDIZE(AO26,AVERAGE($AO$5:$AO$1204),STDEVP($AO$5:$AO$1204))</f>
        <v>1.6342175151808678</v>
      </c>
      <c r="AQ26" t="str">
        <f>IF(AND(Y26&lt;&gt;"-",X26&gt;1),"C",IF(AA26=MAX(AA26:AC26),"2B",IF(AC26=MAX(AA26:AC26),"SS",IF(OR(AB26=MAX(Z26:AC26),AND(AB26&lt;&gt;"-",AB26&gt;4,V26&gt;5)),"3B",IF(AE26=MAX(AD26:AF26),"CF",IF(AND(AF26=MAX(AD26,AF26),AND(W26&gt;5,AD26&lt;&gt;"-")),"RF",IF(AD26&lt;&gt;"-","LF",IF(Z26&lt;&gt;"-","1B","DH"))))))))</f>
        <v>RF</v>
      </c>
      <c r="AU26" t="str">
        <f>IF(AND($Q26&gt;=6,AVERAGE($S26:$T26)&gt;=6),"Likely",IF(OR($Q26&gt;6,AND($Q26=6,AVERAGE($S26:$T26)&gt;=3),AND($Q26&gt;=5,AVERAGE($S26:$T26)&gt;=5),AVERAGE($Q26,$S26:$T26)&gt;5),"Possible","Unlikely"))</f>
        <v>Possible</v>
      </c>
      <c r="AW26" t="str">
        <f>IF(VLOOKUP($B26,'Draft List'!$D$4:$AB$124,AW$3,FALSE)&lt;&gt;0,VLOOKUP($B26,'Draft List'!$D$4:$AB$124,AW$3,FALSE),"")</f>
        <v/>
      </c>
      <c r="AX26" t="str">
        <f>IF(VLOOKUP($B26,'Draft List'!$D$4:$AB$124,AX$3,FALSE)&lt;&gt;0,VLOOKUP($B26,'Draft List'!$D$4:$AB$124,AX$3,FALSE),"")</f>
        <v/>
      </c>
      <c r="AY26" t="str">
        <f>IF(VLOOKUP($B26,'Draft List'!$D$4:$AB$124,AY$3,FALSE)&lt;&gt;0,VLOOKUP($B26,'Draft List'!$D$4:$AB$124,AY$3,FALSE),"")</f>
        <v/>
      </c>
      <c r="AZ26" t="str">
        <f>IF(VLOOKUP($B26,'Draft List'!$D$4:$AB$124,AZ$3,FALSE)&lt;&gt;0,VLOOKUP($B26,'Draft List'!$D$4:$AB$124,AZ$3,FALSE),"")</f>
        <v/>
      </c>
      <c r="BB26" t="str">
        <f t="shared" si="0"/>
        <v>Dana Baker</v>
      </c>
    </row>
    <row r="27" spans="1:54" x14ac:dyDescent="0.25">
      <c r="A27" t="str">
        <f>IF(C27="C","C-",C27)&amp;D27&amp;E27</f>
        <v>2BMunemitsu Oyama21</v>
      </c>
      <c r="B27">
        <f>VLOOKUP($A27,draft_listing_batters_stats!$A$1:$B$1310,2,FALSE)</f>
        <v>7517</v>
      </c>
      <c r="C27" s="1" t="s">
        <v>74</v>
      </c>
      <c r="D27" s="1" t="s">
        <v>1362</v>
      </c>
      <c r="E27" s="1">
        <v>21</v>
      </c>
      <c r="F27" s="1" t="s">
        <v>43</v>
      </c>
      <c r="G27" s="1" t="s">
        <v>43</v>
      </c>
      <c r="H27" s="1" t="s">
        <v>51</v>
      </c>
      <c r="I27" s="24" t="s">
        <v>51</v>
      </c>
      <c r="J27" s="1" t="s">
        <v>53</v>
      </c>
      <c r="K27" s="24" t="s">
        <v>57</v>
      </c>
      <c r="L27" s="1">
        <v>4</v>
      </c>
      <c r="M27" s="1">
        <v>5</v>
      </c>
      <c r="N27" s="1">
        <v>3</v>
      </c>
      <c r="O27" s="1">
        <v>4</v>
      </c>
      <c r="P27" s="24">
        <v>1</v>
      </c>
      <c r="Q27" s="1">
        <v>6</v>
      </c>
      <c r="R27" s="1">
        <v>6</v>
      </c>
      <c r="S27" s="1">
        <v>4</v>
      </c>
      <c r="T27" s="1">
        <v>7</v>
      </c>
      <c r="U27" s="24">
        <v>3</v>
      </c>
      <c r="V27" s="1">
        <v>5</v>
      </c>
      <c r="W27" s="1">
        <v>2</v>
      </c>
      <c r="X27" s="24">
        <v>1</v>
      </c>
      <c r="Y27" s="1" t="s">
        <v>47</v>
      </c>
      <c r="Z27" s="1" t="s">
        <v>47</v>
      </c>
      <c r="AA27" s="1">
        <v>6</v>
      </c>
      <c r="AB27" s="1" t="s">
        <v>47</v>
      </c>
      <c r="AC27" s="1" t="s">
        <v>47</v>
      </c>
      <c r="AD27" s="1">
        <v>4</v>
      </c>
      <c r="AE27" s="1" t="s">
        <v>47</v>
      </c>
      <c r="AF27" s="24" t="s">
        <v>47</v>
      </c>
      <c r="AG27" s="1">
        <v>8</v>
      </c>
      <c r="AH27" s="1">
        <v>10</v>
      </c>
      <c r="AI27" s="24">
        <v>9</v>
      </c>
      <c r="AJ27" s="30">
        <v>210000</v>
      </c>
      <c r="AK27" s="9">
        <f>($L$3*(L27-$Q$1)/$Q$2+$M$3*(M27-$R$1)/$R$2+$N$3*(N27-$S$1)/$S$2+$O$3*(O27-$T$1)/$T$2+$P$3*(P27-$U$1)/$U$2)/(SUM($L$3:$P$3))</f>
        <v>-0.4771846846681877</v>
      </c>
      <c r="AL27" s="9">
        <f>($L$3*(Q27-$Q$1)/$Q$2+$M$3*(R27-$R$1)/$R$2+$N$3*(S27-$S$1)/$S$2+$O$3*(T27-$T$1)/$T$2+$P$3*(U27-$U$1)/$U$2)/(SUM($L$3:$P$3))</f>
        <v>0.65120969104267667</v>
      </c>
      <c r="AM27">
        <f>IF(AVERAGE(AG27:AH27)&gt;9,1,0)+IF(AVERAGE(AG27:AH27)&gt;7,1,0)+IF(AG27&gt;7,1,0)+IF(AH27&gt;7,1,0)+IF(AI27&gt;8,1,0)+IF(AI27&gt;6,1,0)</f>
        <v>5</v>
      </c>
      <c r="AN27" s="6">
        <f>MIN(2,IF(OR(Y27="-",X27&lt;5),0,1+IF(Y27&gt;7,1+IF(X27&gt;7,0.25,0),IF(Y27&gt;4,0.5+IF(X27&gt;7,0.25,0),0+IF(X27&gt;7,0.25))))+IF(Z27="-",0,IF(Z27&gt;9,0.5,IF(Z27&gt;7,0.25,0)))+IF(AA27="-",0,IF(AA27&gt;7,1.1,IF(AA27&gt;4,0.6,0)))+IF(OR(AB27="-",V27&lt;5),0,IF(AB27&gt;7,1+IF(V27&gt;7,0.25,0),IF(AB27&gt;4,0.5+IF(V27&gt;7,0.25,0),0)))+IF(AC27="-",0,IF(AC27&gt;7,1.5,IF(AC27&gt;4,1,0)))+IF(AD27="-",0,IF(AD27&gt;9,0.5,IF(AD27&gt;7,0.25,0)))+IF(AE27="-",0,IF(AE27&gt;7,1.25,IF(AE27&gt;4,0.75,0)))+IF(OR(AF27="-",W27&lt;4),0,IF(AF27&gt;7,1+IF(W27&gt;7,0.15,0),IF(AF27&gt;4,0.5+IF(W27&gt;7,0.15,0),0))))</f>
        <v>0.6</v>
      </c>
      <c r="AO27" s="9">
        <f>(($AK$3*AK27+$AL$3*AL27+$AM$3*AM27+$AN$3*AN27)+$J$3*VLOOKUP(J27,COND!$A$2:$C$7,2,FALSE)+$K$3*VLOOKUP(K27,COND!$A$2:$C$7,3,FALSE))*IF(AND($K$2="On",$E27&gt;20),0.75,1)</f>
        <v>18.950131157378635</v>
      </c>
      <c r="AP27" s="28">
        <f>STANDARDIZE(AO27,AVERAGE($AO$5:$AO$1204),STDEVP($AO$5:$AO$1204))</f>
        <v>1.6231658079006945</v>
      </c>
      <c r="AQ27" t="str">
        <f>IF(AND(Y27&lt;&gt;"-",X27&gt;1),"C",IF(AA27=MAX(AA27:AC27),"2B",IF(AC27=MAX(AA27:AC27),"SS",IF(OR(AB27=MAX(Z27:AC27),AND(AB27&lt;&gt;"-",AB27&gt;4,V27&gt;5)),"3B",IF(AE27=MAX(AD27:AF27),"CF",IF(AND(AF27=MAX(AD27,AF27),AND(W27&gt;5,AD27&lt;&gt;"-")),"RF",IF(AD27&lt;&gt;"-","LF",IF(Z27&lt;&gt;"-","1B","DH"))))))))</f>
        <v>2B</v>
      </c>
      <c r="AU27" t="str">
        <f>IF(AND($Q27&gt;=6,AVERAGE($S27:$T27)&gt;=6),"Likely",IF(OR($Q27&gt;6,AND($Q27=6,AVERAGE($S27:$T27)&gt;=3),AND($Q27&gt;=5,AVERAGE($S27:$T27)&gt;=5),AVERAGE($Q27,$S27:$T27)&gt;5),"Possible","Unlikely"))</f>
        <v>Possible</v>
      </c>
      <c r="AW27" t="str">
        <f>IF(VLOOKUP($B27,'Draft List'!$D$4:$AB$124,AW$3,FALSE)&lt;&gt;0,VLOOKUP($B27,'Draft List'!$D$4:$AB$124,AW$3,FALSE),"")</f>
        <v/>
      </c>
      <c r="AX27" t="str">
        <f>IF(VLOOKUP($B27,'Draft List'!$D$4:$AB$124,AX$3,FALSE)&lt;&gt;0,VLOOKUP($B27,'Draft List'!$D$4:$AB$124,AX$3,FALSE),"")</f>
        <v/>
      </c>
      <c r="AY27" t="str">
        <f>IF(VLOOKUP($B27,'Draft List'!$D$4:$AB$124,AY$3,FALSE)&lt;&gt;0,VLOOKUP($B27,'Draft List'!$D$4:$AB$124,AY$3,FALSE),"")</f>
        <v/>
      </c>
      <c r="AZ27" t="str">
        <f>IF(VLOOKUP($B27,'Draft List'!$D$4:$AB$124,AZ$3,FALSE)&lt;&gt;0,VLOOKUP($B27,'Draft List'!$D$4:$AB$124,AZ$3,FALSE),"")</f>
        <v/>
      </c>
      <c r="BB27" t="str">
        <f t="shared" si="0"/>
        <v>Munemitsu Oyama</v>
      </c>
    </row>
    <row r="28" spans="1:54" x14ac:dyDescent="0.25">
      <c r="A28" t="str">
        <f>IF(C28="C","C-",C28)&amp;D28&amp;E28</f>
        <v>2BManabu Mizutani21</v>
      </c>
      <c r="B28">
        <f>VLOOKUP($A28,draft_listing_batters_stats!$A$1:$B$1310,2,FALSE)</f>
        <v>6750</v>
      </c>
      <c r="C28" s="1" t="s">
        <v>74</v>
      </c>
      <c r="D28" s="1" t="s">
        <v>1363</v>
      </c>
      <c r="E28" s="1">
        <v>21</v>
      </c>
      <c r="F28" s="1" t="s">
        <v>43</v>
      </c>
      <c r="G28" s="1" t="s">
        <v>43</v>
      </c>
      <c r="H28" s="1" t="s">
        <v>51</v>
      </c>
      <c r="I28" s="24" t="s">
        <v>44</v>
      </c>
      <c r="J28" s="1" t="s">
        <v>45</v>
      </c>
      <c r="K28" s="24" t="s">
        <v>49</v>
      </c>
      <c r="L28" s="1">
        <v>3</v>
      </c>
      <c r="M28" s="1">
        <v>4</v>
      </c>
      <c r="N28" s="1">
        <v>2</v>
      </c>
      <c r="O28" s="1">
        <v>4</v>
      </c>
      <c r="P28" s="24">
        <v>5</v>
      </c>
      <c r="Q28" s="1">
        <v>5</v>
      </c>
      <c r="R28" s="1">
        <v>5</v>
      </c>
      <c r="S28" s="1">
        <v>5</v>
      </c>
      <c r="T28" s="1">
        <v>8</v>
      </c>
      <c r="U28" s="24">
        <v>7</v>
      </c>
      <c r="V28" s="1">
        <v>7</v>
      </c>
      <c r="W28" s="1">
        <v>5</v>
      </c>
      <c r="X28" s="24">
        <v>1</v>
      </c>
      <c r="Y28" s="1" t="s">
        <v>47</v>
      </c>
      <c r="Z28" s="1" t="s">
        <v>47</v>
      </c>
      <c r="AA28" s="1">
        <v>6</v>
      </c>
      <c r="AB28" s="1">
        <v>2</v>
      </c>
      <c r="AC28" s="1">
        <v>2</v>
      </c>
      <c r="AD28" s="1" t="s">
        <v>47</v>
      </c>
      <c r="AE28" s="1" t="s">
        <v>47</v>
      </c>
      <c r="AF28" s="24" t="s">
        <v>47</v>
      </c>
      <c r="AG28" s="1">
        <v>10</v>
      </c>
      <c r="AH28" s="1">
        <v>10</v>
      </c>
      <c r="AI28" s="24">
        <v>9</v>
      </c>
      <c r="AJ28" s="30">
        <v>550000</v>
      </c>
      <c r="AK28" s="9">
        <f>($L$3*(L28-$Q$1)/$Q$2+$M$3*(M28-$R$1)/$R$2+$N$3*(N28-$S$1)/$S$2+$O$3*(O28-$T$1)/$T$2+$P$3*(P28-$U$1)/$U$2)/(SUM($L$3:$P$3))</f>
        <v>-0.77379653524513359</v>
      </c>
      <c r="AL28" s="9">
        <f>($L$3*(Q28-$Q$1)/$Q$2+$M$3*(R28-$R$1)/$R$2+$N$3*(S28-$S$1)/$S$2+$O$3*(T28-$T$1)/$T$2+$P$3*(U28-$U$1)/$U$2)/(SUM($L$3:$P$3))</f>
        <v>0.61043037852311477</v>
      </c>
      <c r="AM28">
        <f>IF(AVERAGE(AG28:AH28)&gt;9,1,0)+IF(AVERAGE(AG28:AH28)&gt;7,1,0)+IF(AG28&gt;7,1,0)+IF(AH28&gt;7,1,0)+IF(AI28&gt;8,1,0)+IF(AI28&gt;6,1,0)</f>
        <v>6</v>
      </c>
      <c r="AN28" s="6">
        <f>MIN(2,IF(OR(Y28="-",X28&lt;5),0,1+IF(Y28&gt;7,1+IF(X28&gt;7,0.25,0),IF(Y28&gt;4,0.5+IF(X28&gt;7,0.25,0),0+IF(X28&gt;7,0.25))))+IF(Z28="-",0,IF(Z28&gt;9,0.5,IF(Z28&gt;7,0.25,0)))+IF(AA28="-",0,IF(AA28&gt;7,1.1,IF(AA28&gt;4,0.6,0)))+IF(OR(AB28="-",V28&lt;5),0,IF(AB28&gt;7,1+IF(V28&gt;7,0.25,0),IF(AB28&gt;4,0.5+IF(V28&gt;7,0.25,0),0)))+IF(AC28="-",0,IF(AC28&gt;7,1.5,IF(AC28&gt;4,1,0)))+IF(AD28="-",0,IF(AD28&gt;9,0.5,IF(AD28&gt;7,0.25,0)))+IF(AE28="-",0,IF(AE28&gt;7,1.25,IF(AE28&gt;4,0.75,0)))+IF(OR(AF28="-",W28&lt;4),0,IF(AF28&gt;7,1+IF(W28&gt;7,0.15,0),IF(AF28&gt;4,0.5+IF(W28&gt;7,0.15,0),0))))</f>
        <v>0.6</v>
      </c>
      <c r="AO28" s="9">
        <f>(($AK$3*AK28+$AL$3*AL28+$AM$3*AM28+$AN$3*AN28)+$J$3*VLOOKUP(J28,COND!$A$2:$C$7,2,FALSE)+$K$3*VLOOKUP(K28,COND!$A$2:$C$7,3,FALSE))*IF(AND($K$2="On",$E28&gt;20),0.75,1)</f>
        <v>18.947784888752864</v>
      </c>
      <c r="AP28" s="28">
        <f>STANDARDIZE(AO28,AVERAGE($AO$5:$AO$1204),STDEVP($AO$5:$AO$1204))</f>
        <v>1.6228580389267933</v>
      </c>
      <c r="AQ28" t="str">
        <f>IF(AND(Y28&lt;&gt;"-",X28&gt;1),"C",IF(AA28=MAX(AA28:AC28),"2B",IF(AC28=MAX(AA28:AC28),"SS",IF(OR(AB28=MAX(Z28:AC28),AND(AB28&lt;&gt;"-",AB28&gt;4,V28&gt;5)),"3B",IF(AE28=MAX(AD28:AF28),"CF",IF(AND(AF28=MAX(AD28,AF28),AND(W28&gt;5,AD28&lt;&gt;"-")),"RF",IF(AD28&lt;&gt;"-","LF",IF(Z28&lt;&gt;"-","1B","DH"))))))))</f>
        <v>2B</v>
      </c>
      <c r="AU28" t="str">
        <f>IF(AND($Q28&gt;=6,AVERAGE($S28:$T28)&gt;=6),"Likely",IF(OR($Q28&gt;6,AND($Q28=6,AVERAGE($S28:$T28)&gt;=3),AND($Q28&gt;=5,AVERAGE($S28:$T28)&gt;=5),AVERAGE($Q28,$S28:$T28)&gt;5),"Possible","Unlikely"))</f>
        <v>Possible</v>
      </c>
      <c r="AW28" t="str">
        <f>IF(VLOOKUP($B28,'Draft List'!$D$4:$AB$124,AW$3,FALSE)&lt;&gt;0,VLOOKUP($B28,'Draft List'!$D$4:$AB$124,AW$3,FALSE),"")</f>
        <v/>
      </c>
      <c r="AX28" t="str">
        <f>IF(VLOOKUP($B28,'Draft List'!$D$4:$AB$124,AX$3,FALSE)&lt;&gt;0,VLOOKUP($B28,'Draft List'!$D$4:$AB$124,AX$3,FALSE),"")</f>
        <v/>
      </c>
      <c r="AY28" t="str">
        <f>IF(VLOOKUP($B28,'Draft List'!$D$4:$AB$124,AY$3,FALSE)&lt;&gt;0,VLOOKUP($B28,'Draft List'!$D$4:$AB$124,AY$3,FALSE),"")</f>
        <v/>
      </c>
      <c r="AZ28" t="str">
        <f>IF(VLOOKUP($B28,'Draft List'!$D$4:$AB$124,AZ$3,FALSE)&lt;&gt;0,VLOOKUP($B28,'Draft List'!$D$4:$AB$124,AZ$3,FALSE),"")</f>
        <v/>
      </c>
      <c r="BB28" t="str">
        <f t="shared" si="0"/>
        <v>Manabu Mizutani</v>
      </c>
    </row>
    <row r="29" spans="1:54" x14ac:dyDescent="0.25">
      <c r="A29" t="str">
        <f>IF(C29="C","C-",C29)&amp;D29&amp;E29</f>
        <v>LFJerry Rutledge23</v>
      </c>
      <c r="B29">
        <f>VLOOKUP($A29,draft_listing_batters_stats!$A$1:$B$1310,2,FALSE)</f>
        <v>7822</v>
      </c>
      <c r="C29" s="1" t="s">
        <v>52</v>
      </c>
      <c r="D29" s="1" t="s">
        <v>1364</v>
      </c>
      <c r="E29" s="1">
        <v>23</v>
      </c>
      <c r="F29" s="1" t="s">
        <v>55</v>
      </c>
      <c r="G29" s="1" t="s">
        <v>55</v>
      </c>
      <c r="H29" s="1" t="s">
        <v>51</v>
      </c>
      <c r="I29" s="24" t="s">
        <v>44</v>
      </c>
      <c r="J29" s="1" t="s">
        <v>45</v>
      </c>
      <c r="K29" s="24" t="s">
        <v>53</v>
      </c>
      <c r="L29" s="1">
        <v>4</v>
      </c>
      <c r="M29" s="1">
        <v>7</v>
      </c>
      <c r="N29" s="1">
        <v>6</v>
      </c>
      <c r="O29" s="1">
        <v>4</v>
      </c>
      <c r="P29" s="24">
        <v>3</v>
      </c>
      <c r="Q29" s="1">
        <v>5</v>
      </c>
      <c r="R29" s="1">
        <v>7</v>
      </c>
      <c r="S29" s="1">
        <v>8</v>
      </c>
      <c r="T29" s="1">
        <v>6</v>
      </c>
      <c r="U29" s="24">
        <v>3</v>
      </c>
      <c r="V29" s="1">
        <v>1</v>
      </c>
      <c r="W29" s="1">
        <v>4</v>
      </c>
      <c r="X29" s="24">
        <v>1</v>
      </c>
      <c r="Y29" s="1" t="s">
        <v>47</v>
      </c>
      <c r="Z29" s="1" t="s">
        <v>47</v>
      </c>
      <c r="AA29" s="1" t="s">
        <v>47</v>
      </c>
      <c r="AB29" s="1" t="s">
        <v>47</v>
      </c>
      <c r="AC29" s="1" t="s">
        <v>47</v>
      </c>
      <c r="AD29" s="1">
        <v>8</v>
      </c>
      <c r="AE29" s="1">
        <v>3</v>
      </c>
      <c r="AF29" s="24">
        <v>2</v>
      </c>
      <c r="AG29" s="1">
        <v>8</v>
      </c>
      <c r="AH29" s="1">
        <v>10</v>
      </c>
      <c r="AI29" s="24">
        <v>10</v>
      </c>
      <c r="AJ29" s="30">
        <v>2600000</v>
      </c>
      <c r="AK29" s="9">
        <f>($L$3*(L29-$Q$1)/$Q$2+$M$3*(M29-$R$1)/$R$2+$N$3*(N29-$S$1)/$S$2+$O$3*(O29-$T$1)/$T$2+$P$3*(P29-$U$1)/$U$2)/(SUM($L$3:$P$3))</f>
        <v>-4.5847763724909354E-2</v>
      </c>
      <c r="AL29" s="9">
        <f>($L$3*(Q29-$Q$1)/$Q$2+$M$3*(R29-$R$1)/$R$2+$N$3*(S29-$S$1)/$S$2+$O$3*(T29-$T$1)/$T$2+$P$3*(U29-$U$1)/$U$2)/(SUM($L$3:$P$3))</f>
        <v>0.62225016054473048</v>
      </c>
      <c r="AM29">
        <f>IF(AVERAGE(AG29:AH29)&gt;9,1,0)+IF(AVERAGE(AG29:AH29)&gt;7,1,0)+IF(AG29&gt;7,1,0)+IF(AH29&gt;7,1,0)+IF(AI29&gt;8,1,0)+IF(AI29&gt;6,1,0)</f>
        <v>5</v>
      </c>
      <c r="AN29" s="6">
        <f>MIN(2,IF(OR(Y29="-",X29&lt;5),0,1+IF(Y29&gt;7,1+IF(X29&gt;7,0.25,0),IF(Y29&gt;4,0.5+IF(X29&gt;7,0.25,0),0+IF(X29&gt;7,0.25))))+IF(Z29="-",0,IF(Z29&gt;9,0.5,IF(Z29&gt;7,0.25,0)))+IF(AA29="-",0,IF(AA29&gt;7,1.1,IF(AA29&gt;4,0.6,0)))+IF(OR(AB29="-",V29&lt;5),0,IF(AB29&gt;7,1+IF(V29&gt;7,0.25,0),IF(AB29&gt;4,0.5+IF(V29&gt;7,0.25,0),0)))+IF(AC29="-",0,IF(AC29&gt;7,1.5,IF(AC29&gt;4,1,0)))+IF(AD29="-",0,IF(AD29&gt;9,0.5,IF(AD29&gt;7,0.25,0)))+IF(AE29="-",0,IF(AE29&gt;7,1.25,IF(AE29&gt;4,0.75,0)))+IF(OR(AF29="-",W29&lt;4),0,IF(AF29&gt;7,1+IF(W29&gt;7,0.15,0),IF(AF29&gt;4,0.5+IF(W29&gt;7,0.15,0),0))))</f>
        <v>0.25</v>
      </c>
      <c r="AO29" s="9">
        <f>(($AK$3*AK29+$AL$3*AL29+$AM$3*AM29+$AN$3*AN29)+$J$3*VLOOKUP(J29,COND!$A$2:$C$7,2,FALSE)+$K$3*VLOOKUP(K29,COND!$A$2:$C$7,3,FALSE))*IF(AND($K$2="On",$E29&gt;20),0.75,1)</f>
        <v>18.795750483497606</v>
      </c>
      <c r="AP29" s="28">
        <f>STANDARDIZE(AO29,AVERAGE($AO$5:$AO$1204),STDEVP($AO$5:$AO$1204))</f>
        <v>1.6029151081007429</v>
      </c>
      <c r="AQ29" t="str">
        <f>IF(AND(Y29&lt;&gt;"-",X29&gt;1),"C",IF(AA29=MAX(AA29:AC29),"2B",IF(AC29=MAX(AA29:AC29),"SS",IF(OR(AB29=MAX(Z29:AC29),AND(AB29&lt;&gt;"-",AB29&gt;4,V29&gt;5)),"3B",IF(AE29=MAX(AD29:AF29),"CF",IF(AND(AF29=MAX(AD29,AF29),AND(W29&gt;5,AD29&lt;&gt;"-")),"RF",IF(AD29&lt;&gt;"-","LF",IF(Z29&lt;&gt;"-","1B","DH"))))))))</f>
        <v>LF</v>
      </c>
      <c r="AU29" t="str">
        <f>IF(AND($Q29&gt;=6,AVERAGE($S29:$T29)&gt;=6),"Likely",IF(OR($Q29&gt;6,AND($Q29=6,AVERAGE($S29:$T29)&gt;=3),AND($Q29&gt;=5,AVERAGE($S29:$T29)&gt;=5),AVERAGE($Q29,$S29:$T29)&gt;5),"Possible","Unlikely"))</f>
        <v>Possible</v>
      </c>
      <c r="AW29" t="str">
        <f>IF(VLOOKUP($B29,'Draft List'!$D$4:$AB$124,AW$3,FALSE)&lt;&gt;0,VLOOKUP($B29,'Draft List'!$D$4:$AB$124,AW$3,FALSE),"")</f>
        <v/>
      </c>
      <c r="AX29" t="str">
        <f>IF(VLOOKUP($B29,'Draft List'!$D$4:$AB$124,AX$3,FALSE)&lt;&gt;0,VLOOKUP($B29,'Draft List'!$D$4:$AB$124,AX$3,FALSE),"")</f>
        <v/>
      </c>
      <c r="AY29" t="str">
        <f>IF(VLOOKUP($B29,'Draft List'!$D$4:$AB$124,AY$3,FALSE)&lt;&gt;0,VLOOKUP($B29,'Draft List'!$D$4:$AB$124,AY$3,FALSE),"")</f>
        <v/>
      </c>
      <c r="AZ29" t="str">
        <f>IF(VLOOKUP($B29,'Draft List'!$D$4:$AB$124,AZ$3,FALSE)&lt;&gt;0,VLOOKUP($B29,'Draft List'!$D$4:$AB$124,AZ$3,FALSE),"")</f>
        <v/>
      </c>
      <c r="BB29" t="str">
        <f t="shared" si="0"/>
        <v>Jerry Rutledge</v>
      </c>
    </row>
    <row r="30" spans="1:54" x14ac:dyDescent="0.25">
      <c r="A30" t="str">
        <f>IF(C30="C","C-",C30)&amp;D30&amp;E30</f>
        <v>C-Claudio Ferreira21</v>
      </c>
      <c r="B30">
        <f>VLOOKUP($A30,draft_listing_batters_stats!$A$1:$B$1310,2,FALSE)</f>
        <v>11511</v>
      </c>
      <c r="C30" s="1" t="s">
        <v>89</v>
      </c>
      <c r="D30" s="1" t="s">
        <v>1365</v>
      </c>
      <c r="E30" s="1">
        <v>21</v>
      </c>
      <c r="F30" s="1" t="s">
        <v>43</v>
      </c>
      <c r="G30" s="1" t="s">
        <v>43</v>
      </c>
      <c r="H30" s="1" t="s">
        <v>51</v>
      </c>
      <c r="I30" s="24" t="s">
        <v>51</v>
      </c>
      <c r="J30" s="1" t="s">
        <v>49</v>
      </c>
      <c r="K30" s="24" t="s">
        <v>49</v>
      </c>
      <c r="L30" s="1">
        <v>4</v>
      </c>
      <c r="M30" s="1">
        <v>4</v>
      </c>
      <c r="N30" s="1">
        <v>2</v>
      </c>
      <c r="O30" s="1">
        <v>2</v>
      </c>
      <c r="P30" s="24">
        <v>3</v>
      </c>
      <c r="Q30" s="1">
        <v>6</v>
      </c>
      <c r="R30" s="1">
        <v>5</v>
      </c>
      <c r="S30" s="1">
        <v>4</v>
      </c>
      <c r="T30" s="1">
        <v>5</v>
      </c>
      <c r="U30" s="24">
        <v>5</v>
      </c>
      <c r="V30" s="1">
        <v>4</v>
      </c>
      <c r="W30" s="1">
        <v>4</v>
      </c>
      <c r="X30" s="24">
        <v>6</v>
      </c>
      <c r="Y30" s="1">
        <v>5</v>
      </c>
      <c r="Z30" s="1" t="s">
        <v>47</v>
      </c>
      <c r="AA30" s="1" t="s">
        <v>47</v>
      </c>
      <c r="AB30" s="1" t="s">
        <v>47</v>
      </c>
      <c r="AC30" s="1" t="s">
        <v>47</v>
      </c>
      <c r="AD30" s="1" t="s">
        <v>47</v>
      </c>
      <c r="AE30" s="1" t="s">
        <v>47</v>
      </c>
      <c r="AF30" s="24" t="s">
        <v>47</v>
      </c>
      <c r="AG30" s="1">
        <v>8</v>
      </c>
      <c r="AH30" s="1">
        <v>10</v>
      </c>
      <c r="AI30" s="24">
        <v>10</v>
      </c>
      <c r="AJ30" s="30">
        <v>310000</v>
      </c>
      <c r="AK30" s="9">
        <f>($L$3*(L30-$Q$1)/$Q$2+$M$3*(M30-$R$1)/$R$2+$N$3*(N30-$S$1)/$S$2+$O$3*(O30-$T$1)/$T$2+$P$3*(P30-$U$1)/$U$2)/(SUM($L$3:$P$3))</f>
        <v>-0.71069247869578789</v>
      </c>
      <c r="AL30" s="9">
        <f>($L$3*(Q30-$Q$1)/$Q$2+$M$3*(R30-$R$1)/$R$2+$N$3*(S30-$S$1)/$S$2+$O$3*(T30-$T$1)/$T$2+$P$3*(U30-$U$1)/$U$2)/(SUM($L$3:$P$3))</f>
        <v>0.50076339103897805</v>
      </c>
      <c r="AM30">
        <f>IF(AVERAGE(AG30:AH30)&gt;9,1,0)+IF(AVERAGE(AG30:AH30)&gt;7,1,0)+IF(AG30&gt;7,1,0)+IF(AH30&gt;7,1,0)+IF(AI30&gt;8,1,0)+IF(AI30&gt;6,1,0)</f>
        <v>5</v>
      </c>
      <c r="AN30" s="6">
        <f>MIN(2,IF(OR(Y30="-",X30&lt;5),0,1+IF(Y30&gt;7,1+IF(X30&gt;7,0.25,0),IF(Y30&gt;4,0.5+IF(X30&gt;7,0.25,0),0+IF(X30&gt;7,0.25))))+IF(Z30="-",0,IF(Z30&gt;9,0.5,IF(Z30&gt;7,0.25,0)))+IF(AA30="-",0,IF(AA30&gt;7,1.1,IF(AA30&gt;4,0.6,0)))+IF(OR(AB30="-",V30&lt;5),0,IF(AB30&gt;7,1+IF(V30&gt;7,0.25,0),IF(AB30&gt;4,0.5+IF(V30&gt;7,0.25,0),0)))+IF(AC30="-",0,IF(AC30&gt;7,1.5,IF(AC30&gt;4,1,0)))+IF(AD30="-",0,IF(AD30&gt;9,0.5,IF(AD30&gt;7,0.25,0)))+IF(AE30="-",0,IF(AE30&gt;7,1.25,IF(AE30&gt;4,0.75,0)))+IF(OR(AF30="-",W30&lt;4),0,IF(AF30&gt;7,1+IF(W30&gt;7,0.15,0),IF(AF30&gt;4,0.5+IF(W30&gt;7,0.15,0),0))))</f>
        <v>1.5</v>
      </c>
      <c r="AO30" s="9">
        <f>(($AK$3*AK30+$AL$3*AL30+$AM$3*AM30+$AN$3*AN30)+$J$3*VLOOKUP(J30,COND!$A$2:$C$7,2,FALSE)+$K$3*VLOOKUP(K30,COND!$A$2:$C$7,3,FALSE))*IF(AND($K$2="On",$E30&gt;20),0.75,1)</f>
        <v>18.471424777931489</v>
      </c>
      <c r="AP30" s="28">
        <f>STANDARDIZE(AO30,AVERAGE($AO$5:$AO$1204),STDEVP($AO$5:$AO$1204))</f>
        <v>1.5603720725269488</v>
      </c>
      <c r="AQ30" t="str">
        <f>IF(AND(Y30&lt;&gt;"-",X30&gt;1),"C",IF(AA30=MAX(AA30:AC30),"2B",IF(AC30=MAX(AA30:AC30),"SS",IF(OR(AB30=MAX(Z30:AC30),AND(AB30&lt;&gt;"-",AB30&gt;4,V30&gt;5)),"3B",IF(AE30=MAX(AD30:AF30),"CF",IF(AND(AF30=MAX(AD30,AF30),AND(W30&gt;5,AD30&lt;&gt;"-")),"RF",IF(AD30&lt;&gt;"-","LF",IF(Z30&lt;&gt;"-","1B","DH"))))))))</f>
        <v>C</v>
      </c>
      <c r="AU30" t="str">
        <f>IF(AND($Q30&gt;=6,AVERAGE($S30:$T30)&gt;=6),"Likely",IF(OR($Q30&gt;6,AND($Q30=6,AVERAGE($S30:$T30)&gt;=3),AND($Q30&gt;=5,AVERAGE($S30:$T30)&gt;=5),AVERAGE($Q30,$S30:$T30)&gt;5),"Possible","Unlikely"))</f>
        <v>Possible</v>
      </c>
      <c r="AW30" t="str">
        <f>IF(VLOOKUP($B30,'Draft List'!$D$4:$AB$124,AW$3,FALSE)&lt;&gt;0,VLOOKUP($B30,'Draft List'!$D$4:$AB$124,AW$3,FALSE),"")</f>
        <v/>
      </c>
      <c r="AX30" t="str">
        <f>IF(VLOOKUP($B30,'Draft List'!$D$4:$AB$124,AX$3,FALSE)&lt;&gt;0,VLOOKUP($B30,'Draft List'!$D$4:$AB$124,AX$3,FALSE),"")</f>
        <v/>
      </c>
      <c r="AY30" t="str">
        <f>IF(VLOOKUP($B30,'Draft List'!$D$4:$AB$124,AY$3,FALSE)&lt;&gt;0,VLOOKUP($B30,'Draft List'!$D$4:$AB$124,AY$3,FALSE),"")</f>
        <v/>
      </c>
      <c r="AZ30" t="str">
        <f>IF(VLOOKUP($B30,'Draft List'!$D$4:$AB$124,AZ$3,FALSE)&lt;&gt;0,VLOOKUP($B30,'Draft List'!$D$4:$AB$124,AZ$3,FALSE),"")</f>
        <v/>
      </c>
      <c r="BB30" t="str">
        <f t="shared" si="0"/>
        <v>Claudio Ferreira</v>
      </c>
    </row>
    <row r="31" spans="1:54" x14ac:dyDescent="0.25">
      <c r="A31" t="str">
        <f>IF(C31="C","C-",C31)&amp;D31&amp;E31</f>
        <v>RFRamiro Yánez21</v>
      </c>
      <c r="B31">
        <f>VLOOKUP($A31,draft_listing_batters_stats!$A$1:$B$1310,2,FALSE)</f>
        <v>7581</v>
      </c>
      <c r="C31" s="1" t="s">
        <v>69</v>
      </c>
      <c r="D31" s="1" t="s">
        <v>1366</v>
      </c>
      <c r="E31" s="1">
        <v>21</v>
      </c>
      <c r="F31" s="1" t="s">
        <v>43</v>
      </c>
      <c r="G31" s="1" t="s">
        <v>43</v>
      </c>
      <c r="H31" s="1" t="s">
        <v>51</v>
      </c>
      <c r="I31" s="24" t="s">
        <v>51</v>
      </c>
      <c r="J31" s="1" t="s">
        <v>45</v>
      </c>
      <c r="K31" s="24" t="s">
        <v>45</v>
      </c>
      <c r="L31" s="1">
        <v>3</v>
      </c>
      <c r="M31" s="1">
        <v>4</v>
      </c>
      <c r="N31" s="1">
        <v>2</v>
      </c>
      <c r="O31" s="1">
        <v>3</v>
      </c>
      <c r="P31" s="24">
        <v>2</v>
      </c>
      <c r="Q31" s="1">
        <v>6</v>
      </c>
      <c r="R31" s="1">
        <v>5</v>
      </c>
      <c r="S31" s="1">
        <v>4</v>
      </c>
      <c r="T31" s="1">
        <v>6</v>
      </c>
      <c r="U31" s="24">
        <v>4</v>
      </c>
      <c r="V31" s="1">
        <v>4</v>
      </c>
      <c r="W31" s="1">
        <v>5</v>
      </c>
      <c r="X31" s="24">
        <v>1</v>
      </c>
      <c r="Y31" s="1" t="s">
        <v>47</v>
      </c>
      <c r="Z31" s="1">
        <v>4</v>
      </c>
      <c r="AA31" s="1" t="s">
        <v>47</v>
      </c>
      <c r="AB31" s="1" t="s">
        <v>47</v>
      </c>
      <c r="AC31" s="1" t="s">
        <v>47</v>
      </c>
      <c r="AD31" s="1">
        <v>4</v>
      </c>
      <c r="AE31" s="1">
        <v>2</v>
      </c>
      <c r="AF31" s="24">
        <v>6</v>
      </c>
      <c r="AG31" s="1">
        <v>9</v>
      </c>
      <c r="AH31" s="1">
        <v>10</v>
      </c>
      <c r="AI31" s="24">
        <v>10</v>
      </c>
      <c r="AJ31" s="30">
        <v>1300000</v>
      </c>
      <c r="AK31" s="9">
        <f>($L$3*(L31-$Q$1)/$Q$2+$M$3*(M31-$R$1)/$R$2+$N$3*(N31-$S$1)/$S$2+$O$3*(O31-$T$1)/$T$2+$P$3*(P31-$U$1)/$U$2)/(SUM($L$3:$P$3))</f>
        <v>-0.98355510470596508</v>
      </c>
      <c r="AL31" s="9">
        <f>($L$3*(Q31-$Q$1)/$Q$2+$M$3*(R31-$R$1)/$R$2+$N$3*(S31-$S$1)/$S$2+$O$3*(T31-$T$1)/$T$2+$P$3*(U31-$U$1)/$U$2)/(SUM($L$3:$P$3))</f>
        <v>0.55045660123147555</v>
      </c>
      <c r="AM31">
        <f>IF(AVERAGE(AG31:AH31)&gt;9,1,0)+IF(AVERAGE(AG31:AH31)&gt;7,1,0)+IF(AG31&gt;7,1,0)+IF(AH31&gt;7,1,0)+IF(AI31&gt;8,1,0)+IF(AI31&gt;6,1,0)</f>
        <v>6</v>
      </c>
      <c r="AN31" s="6">
        <f>MIN(2,IF(OR(Y31="-",X31&lt;5),0,1+IF(Y31&gt;7,1+IF(X31&gt;7,0.25,0),IF(Y31&gt;4,0.5+IF(X31&gt;7,0.25,0),0+IF(X31&gt;7,0.25))))+IF(Z31="-",0,IF(Z31&gt;9,0.5,IF(Z31&gt;7,0.25,0)))+IF(AA31="-",0,IF(AA31&gt;7,1.1,IF(AA31&gt;4,0.6,0)))+IF(OR(AB31="-",V31&lt;5),0,IF(AB31&gt;7,1+IF(V31&gt;7,0.25,0),IF(AB31&gt;4,0.5+IF(V31&gt;7,0.25,0),0)))+IF(AC31="-",0,IF(AC31&gt;7,1.5,IF(AC31&gt;4,1,0)))+IF(AD31="-",0,IF(AD31&gt;9,0.5,IF(AD31&gt;7,0.25,0)))+IF(AE31="-",0,IF(AE31&gt;7,1.25,IF(AE31&gt;4,0.75,0)))+IF(OR(AF31="-",W31&lt;4),0,IF(AF31&gt;7,1+IF(W31&gt;7,0.15,0),IF(AF31&gt;4,0.5+IF(W31&gt;7,0.15,0),0))))</f>
        <v>0.5</v>
      </c>
      <c r="AO31" s="9">
        <f>(($AK$3*AK31+$AL$3*AL31+$AM$3*AM31+$AN$3*AN31)+$J$3*VLOOKUP(J31,COND!$A$2:$C$7,2,FALSE)+$K$3*VLOOKUP(K31,COND!$A$2:$C$7,3,FALSE))*IF(AND($K$2="On",$E31&gt;20),0.75,1)</f>
        <v>18.007123704307112</v>
      </c>
      <c r="AP31" s="28">
        <f>STANDARDIZE(AO31,AVERAGE($AO$5:$AO$1204),STDEVP($AO$5:$AO$1204))</f>
        <v>1.4994679358731062</v>
      </c>
      <c r="AQ31" t="str">
        <f>IF(AND(Y31&lt;&gt;"-",X31&gt;1),"C",IF(AA31=MAX(AA31:AC31),"2B",IF(AC31=MAX(AA31:AC31),"SS",IF(OR(AB31=MAX(Z31:AC31),AND(AB31&lt;&gt;"-",AB31&gt;4,V31&gt;5)),"3B",IF(AE31=MAX(AD31:AF31),"CF",IF(AND(AF31=MAX(AD31,AF31),AND(W31&gt;5,AD31&lt;&gt;"-")),"RF",IF(AD31&lt;&gt;"-","LF",IF(Z31&lt;&gt;"-","1B","DH"))))))))</f>
        <v>LF</v>
      </c>
      <c r="AU31" t="str">
        <f>IF(AND($Q31&gt;=6,AVERAGE($S31:$T31)&gt;=6),"Likely",IF(OR($Q31&gt;6,AND($Q31=6,AVERAGE($S31:$T31)&gt;=3),AND($Q31&gt;=5,AVERAGE($S31:$T31)&gt;=5),AVERAGE($Q31,$S31:$T31)&gt;5),"Possible","Unlikely"))</f>
        <v>Possible</v>
      </c>
      <c r="AW31" t="str">
        <f>IF(VLOOKUP($B31,'Draft List'!$D$4:$AB$124,AW$3,FALSE)&lt;&gt;0,VLOOKUP($B31,'Draft List'!$D$4:$AB$124,AW$3,FALSE),"")</f>
        <v/>
      </c>
      <c r="AX31" t="str">
        <f>IF(VLOOKUP($B31,'Draft List'!$D$4:$AB$124,AX$3,FALSE)&lt;&gt;0,VLOOKUP($B31,'Draft List'!$D$4:$AB$124,AX$3,FALSE),"")</f>
        <v/>
      </c>
      <c r="AY31" t="str">
        <f>IF(VLOOKUP($B31,'Draft List'!$D$4:$AB$124,AY$3,FALSE)&lt;&gt;0,VLOOKUP($B31,'Draft List'!$D$4:$AB$124,AY$3,FALSE),"")</f>
        <v/>
      </c>
      <c r="AZ31" t="str">
        <f>IF(VLOOKUP($B31,'Draft List'!$D$4:$AB$124,AZ$3,FALSE)&lt;&gt;0,VLOOKUP($B31,'Draft List'!$D$4:$AB$124,AZ$3,FALSE),"")</f>
        <v/>
      </c>
      <c r="BB31" t="str">
        <f t="shared" si="0"/>
        <v>Ramiro Yánez</v>
      </c>
    </row>
    <row r="32" spans="1:54" x14ac:dyDescent="0.25">
      <c r="A32" t="str">
        <f>IF(C32="C","C-",C32)&amp;D32&amp;E32</f>
        <v>CFMichael Burnett18</v>
      </c>
      <c r="B32">
        <f>VLOOKUP($A32,draft_listing_batters_stats!$A$1:$B$1310,2,FALSE)</f>
        <v>4869</v>
      </c>
      <c r="C32" s="1" t="s">
        <v>77</v>
      </c>
      <c r="D32" s="1" t="s">
        <v>1367</v>
      </c>
      <c r="E32" s="1">
        <v>18</v>
      </c>
      <c r="F32" s="1" t="s">
        <v>43</v>
      </c>
      <c r="G32" s="1" t="s">
        <v>43</v>
      </c>
      <c r="H32" s="1" t="s">
        <v>51</v>
      </c>
      <c r="I32" s="24" t="s">
        <v>51</v>
      </c>
      <c r="J32" s="1" t="s">
        <v>49</v>
      </c>
      <c r="K32" s="24" t="s">
        <v>45</v>
      </c>
      <c r="L32" s="1">
        <v>3</v>
      </c>
      <c r="M32" s="1">
        <v>1</v>
      </c>
      <c r="N32" s="1">
        <v>1</v>
      </c>
      <c r="O32" s="1">
        <v>2</v>
      </c>
      <c r="P32" s="24">
        <v>2</v>
      </c>
      <c r="Q32" s="1">
        <v>7</v>
      </c>
      <c r="R32" s="1">
        <v>3</v>
      </c>
      <c r="S32" s="1">
        <v>3</v>
      </c>
      <c r="T32" s="1">
        <v>4</v>
      </c>
      <c r="U32" s="24">
        <v>6</v>
      </c>
      <c r="V32" s="1">
        <v>2</v>
      </c>
      <c r="W32" s="1">
        <v>5</v>
      </c>
      <c r="X32" s="24">
        <v>1</v>
      </c>
      <c r="Y32" s="1" t="s">
        <v>47</v>
      </c>
      <c r="Z32" s="1" t="s">
        <v>47</v>
      </c>
      <c r="AA32" s="1" t="s">
        <v>47</v>
      </c>
      <c r="AB32" s="1" t="s">
        <v>47</v>
      </c>
      <c r="AC32" s="1" t="s">
        <v>47</v>
      </c>
      <c r="AD32" s="1" t="s">
        <v>47</v>
      </c>
      <c r="AE32" s="1">
        <v>3</v>
      </c>
      <c r="AF32" s="24" t="s">
        <v>47</v>
      </c>
      <c r="AG32" s="1">
        <v>6</v>
      </c>
      <c r="AH32" s="1">
        <v>10</v>
      </c>
      <c r="AI32" s="24">
        <v>10</v>
      </c>
      <c r="AJ32" s="30">
        <v>270000</v>
      </c>
      <c r="AK32" s="9">
        <f>($L$3*(L32-$Q$1)/$Q$2+$M$3*(M32-$R$1)/$R$2+$N$3*(N32-$S$1)/$S$2+$O$3*(O32-$T$1)/$T$2+$P$3*(P32-$U$1)/$U$2)/(SUM($L$3:$P$3))</f>
        <v>-1.309505787595558</v>
      </c>
      <c r="AL32" s="9">
        <f>($L$3*(Q32-$Q$1)/$Q$2+$M$3*(R32-$R$1)/$R$2+$N$3*(S32-$S$1)/$S$2+$O$3*(T32-$T$1)/$T$2+$P$3*(U32-$U$1)/$U$2)/(SUM($L$3:$P$3))</f>
        <v>0.5884447637878466</v>
      </c>
      <c r="AM32">
        <f>IF(AVERAGE(AG32:AH32)&gt;9,1,0)+IF(AVERAGE(AG32:AH32)&gt;7,1,0)+IF(AG32&gt;7,1,0)+IF(AH32&gt;7,1,0)+IF(AI32&gt;8,1,0)+IF(AI32&gt;6,1,0)</f>
        <v>4</v>
      </c>
      <c r="AN32" s="6">
        <f>MIN(2,IF(OR(Y32="-",X32&lt;5),0,1+IF(Y32&gt;7,1+IF(X32&gt;7,0.25,0),IF(Y32&gt;4,0.5+IF(X32&gt;7,0.25,0),0+IF(X32&gt;7,0.25))))+IF(Z32="-",0,IF(Z32&gt;9,0.5,IF(Z32&gt;7,0.25,0)))+IF(AA32="-",0,IF(AA32&gt;7,1.1,IF(AA32&gt;4,0.6,0)))+IF(OR(AB32="-",V32&lt;5),0,IF(AB32&gt;7,1+IF(V32&gt;7,0.25,0),IF(AB32&gt;4,0.5+IF(V32&gt;7,0.25,0),0)))+IF(AC32="-",0,IF(AC32&gt;7,1.5,IF(AC32&gt;4,1,0)))+IF(AD32="-",0,IF(AD32&gt;9,0.5,IF(AD32&gt;7,0.25,0)))+IF(AE32="-",0,IF(AE32&gt;7,1.25,IF(AE32&gt;4,0.75,0)))+IF(OR(AF32="-",W32&lt;4),0,IF(AF32&gt;7,1+IF(W32&gt;7,0.15,0),IF(AF32&gt;4,0.5+IF(W32&gt;7,0.15,0),0))))</f>
        <v>0</v>
      </c>
      <c r="AO32" s="9">
        <f>(($AK$3*AK32+$AL$3*AL32+$AM$3*AM32+$AN$3*AN32)+$J$3*VLOOKUP(J32,COND!$A$2:$C$7,2,FALSE)+$K$3*VLOOKUP(K32,COND!$A$2:$C$7,3,FALSE))*IF(AND($K$2="On",$E32&gt;20),0.75,1)</f>
        <v>17.697053253361268</v>
      </c>
      <c r="AP32" s="28">
        <f>STANDARDIZE(AO32,AVERAGE($AO$5:$AO$1204),STDEVP($AO$5:$AO$1204))</f>
        <v>1.4587948162326334</v>
      </c>
      <c r="AQ32" t="str">
        <f>IF(AND(Y32&lt;&gt;"-",X32&gt;1),"C",IF(AA32=MAX(AA32:AC32),"2B",IF(AC32=MAX(AA32:AC32),"SS",IF(OR(AB32=MAX(Z32:AC32),AND(AB32&lt;&gt;"-",AB32&gt;4,V32&gt;5)),"3B",IF(AE32=MAX(AD32:AF32),"CF",IF(AND(AF32=MAX(AD32,AF32),AND(W32&gt;5,AD32&lt;&gt;"-")),"RF",IF(AD32&lt;&gt;"-","LF",IF(Z32&lt;&gt;"-","1B","DH"))))))))</f>
        <v>CF</v>
      </c>
      <c r="AU32" t="str">
        <f>IF(AND($Q32&gt;=6,AVERAGE($S32:$T32)&gt;=6),"Likely",IF(OR($Q32&gt;6,AND($Q32=6,AVERAGE($S32:$T32)&gt;=3),AND($Q32&gt;=5,AVERAGE($S32:$T32)&gt;=5),AVERAGE($Q32,$S32:$T32)&gt;5),"Possible","Unlikely"))</f>
        <v>Possible</v>
      </c>
      <c r="AW32" t="str">
        <f>IF(VLOOKUP($B32,'Draft List'!$D$4:$AB$124,AW$3,FALSE)&lt;&gt;0,VLOOKUP($B32,'Draft List'!$D$4:$AB$124,AW$3,FALSE),"")</f>
        <v/>
      </c>
      <c r="AX32" t="str">
        <f>IF(VLOOKUP($B32,'Draft List'!$D$4:$AB$124,AX$3,FALSE)&lt;&gt;0,VLOOKUP($B32,'Draft List'!$D$4:$AB$124,AX$3,FALSE),"")</f>
        <v/>
      </c>
      <c r="AY32" t="str">
        <f>IF(VLOOKUP($B32,'Draft List'!$D$4:$AB$124,AY$3,FALSE)&lt;&gt;0,VLOOKUP($B32,'Draft List'!$D$4:$AB$124,AY$3,FALSE),"")</f>
        <v/>
      </c>
      <c r="AZ32" t="str">
        <f>IF(VLOOKUP($B32,'Draft List'!$D$4:$AB$124,AZ$3,FALSE)&lt;&gt;0,VLOOKUP($B32,'Draft List'!$D$4:$AB$124,AZ$3,FALSE),"")</f>
        <v/>
      </c>
      <c r="BB32" t="str">
        <f t="shared" si="0"/>
        <v>Michael Burnett</v>
      </c>
    </row>
    <row r="33" spans="1:54" x14ac:dyDescent="0.25">
      <c r="A33" t="str">
        <f>IF(C33="C","C-",C33)&amp;D33&amp;E33</f>
        <v>C-Patrick Woods21</v>
      </c>
      <c r="B33">
        <f>VLOOKUP($A33,draft_listing_batters_stats!$A$1:$B$1310,2,FALSE)</f>
        <v>8645</v>
      </c>
      <c r="C33" s="1" t="s">
        <v>89</v>
      </c>
      <c r="D33" s="1" t="s">
        <v>1368</v>
      </c>
      <c r="E33" s="1">
        <v>21</v>
      </c>
      <c r="F33" s="1" t="s">
        <v>55</v>
      </c>
      <c r="G33" s="1" t="s">
        <v>55</v>
      </c>
      <c r="H33" s="1" t="s">
        <v>51</v>
      </c>
      <c r="I33" s="24" t="s">
        <v>51</v>
      </c>
      <c r="J33" s="1" t="s">
        <v>45</v>
      </c>
      <c r="K33" s="24" t="s">
        <v>45</v>
      </c>
      <c r="L33" s="1">
        <v>5</v>
      </c>
      <c r="M33" s="1">
        <v>3</v>
      </c>
      <c r="N33" s="1">
        <v>2</v>
      </c>
      <c r="O33" s="1">
        <v>2</v>
      </c>
      <c r="P33" s="24">
        <v>4</v>
      </c>
      <c r="Q33" s="1">
        <v>7</v>
      </c>
      <c r="R33" s="1">
        <v>4</v>
      </c>
      <c r="S33" s="1">
        <v>4</v>
      </c>
      <c r="T33" s="1">
        <v>3</v>
      </c>
      <c r="U33" s="24">
        <v>6</v>
      </c>
      <c r="V33" s="1">
        <v>1</v>
      </c>
      <c r="W33" s="1">
        <v>8</v>
      </c>
      <c r="X33" s="24">
        <v>1</v>
      </c>
      <c r="Y33" s="1" t="s">
        <v>47</v>
      </c>
      <c r="Z33" s="1" t="s">
        <v>47</v>
      </c>
      <c r="AA33" s="1" t="s">
        <v>47</v>
      </c>
      <c r="AB33" s="1" t="s">
        <v>47</v>
      </c>
      <c r="AC33" s="1" t="s">
        <v>47</v>
      </c>
      <c r="AD33" s="1" t="s">
        <v>47</v>
      </c>
      <c r="AE33" s="1" t="s">
        <v>47</v>
      </c>
      <c r="AF33" s="24" t="s">
        <v>47</v>
      </c>
      <c r="AG33" s="1">
        <v>5</v>
      </c>
      <c r="AH33" s="1">
        <v>7</v>
      </c>
      <c r="AI33" s="24">
        <v>6</v>
      </c>
      <c r="AJ33" s="30">
        <v>240000</v>
      </c>
      <c r="AK33" s="9">
        <f>($L$3*(L33-$Q$1)/$Q$2+$M$3*(M33-$R$1)/$R$2+$N$3*(N33-$S$1)/$S$2+$O$3*(O33-$T$1)/$T$2+$P$3*(P33-$U$1)/$U$2)/(SUM($L$3:$P$3))</f>
        <v>-0.39918018229473329</v>
      </c>
      <c r="AL33" s="9">
        <f>($L$3*(Q33-$Q$1)/$Q$2+$M$3*(R33-$R$1)/$R$2+$N$3*(S33-$S$1)/$S$2+$O$3*(T33-$T$1)/$T$2+$P$3*(U33-$U$1)/$U$2)/(SUM($L$3:$P$3))</f>
        <v>0.63285658742087059</v>
      </c>
      <c r="AM33">
        <f>IF(AVERAGE(AG33:AH33)&gt;9,1,0)+IF(AVERAGE(AG33:AH33)&gt;7,1,0)+IF(AG33&gt;7,1,0)+IF(AH33&gt;7,1,0)+IF(AI33&gt;8,1,0)+IF(AI33&gt;6,1,0)</f>
        <v>0</v>
      </c>
      <c r="AN33" s="6">
        <f>MIN(2,IF(OR(Y33="-",X33&lt;5),0,1+IF(Y33&gt;7,1+IF(X33&gt;7,0.25,0),IF(Y33&gt;4,0.5+IF(X33&gt;7,0.25,0),0+IF(X33&gt;7,0.25))))+IF(Z33="-",0,IF(Z33&gt;9,0.5,IF(Z33&gt;7,0.25,0)))+IF(AA33="-",0,IF(AA33&gt;7,1.1,IF(AA33&gt;4,0.6,0)))+IF(OR(AB33="-",V33&lt;5),0,IF(AB33&gt;7,1+IF(V33&gt;7,0.25,0),IF(AB33&gt;4,0.5+IF(V33&gt;7,0.25,0),0)))+IF(AC33="-",0,IF(AC33&gt;7,1.5,IF(AC33&gt;4,1,0)))+IF(AD33="-",0,IF(AD33&gt;9,0.5,IF(AD33&gt;7,0.25,0)))+IF(AE33="-",0,IF(AE33&gt;7,1.25,IF(AE33&gt;4,0.75,0)))+IF(OR(AF33="-",W33&lt;4),0,IF(AF33&gt;7,1+IF(W33&gt;7,0.15,0),IF(AF33&gt;4,0.5+IF(W33&gt;7,0.15,0),0))))</f>
        <v>0</v>
      </c>
      <c r="AO33" s="9">
        <f>(($AK$3*AK33+$AL$3*AL33+$AM$3*AM33+$AN$3*AN33)+$J$3*VLOOKUP(J33,COND!$A$2:$C$7,2,FALSE)+$K$3*VLOOKUP(K33,COND!$A$2:$C$7,3,FALSE))*IF(AND($K$2="On",$E33&gt;20),0.75,1)</f>
        <v>17.554361030820974</v>
      </c>
      <c r="AP33" s="28">
        <f>STANDARDIZE(AO33,AVERAGE($AO$5:$AO$1204),STDEVP($AO$5:$AO$1204))</f>
        <v>1.4400773350233065</v>
      </c>
      <c r="AQ33" t="str">
        <f>IF(AND(Y33&lt;&gt;"-",X33&gt;1),"C",IF(AA33=MAX(AA33:AC33),"2B",IF(AC33=MAX(AA33:AC33),"SS",IF(OR(AB33=MAX(Z33:AC33),AND(AB33&lt;&gt;"-",AB33&gt;4,V33&gt;5)),"3B",IF(AE33=MAX(AD33:AF33),"CF",IF(AND(AF33=MAX(AD33,AF33),AND(W33&gt;5,AD33&lt;&gt;"-")),"RF",IF(AD33&lt;&gt;"-","LF",IF(Z33&lt;&gt;"-","1B","DH"))))))))</f>
        <v>DH</v>
      </c>
      <c r="AU33" t="str">
        <f>IF(AND($Q33&gt;=6,AVERAGE($S33:$T33)&gt;=6),"Likely",IF(OR($Q33&gt;6,AND($Q33=6,AVERAGE($S33:$T33)&gt;=3),AND($Q33&gt;=5,AVERAGE($S33:$T33)&gt;=5),AVERAGE($Q33,$S33:$T33)&gt;5),"Possible","Unlikely"))</f>
        <v>Possible</v>
      </c>
      <c r="AW33" t="str">
        <f>IF(VLOOKUP($B33,'Draft List'!$D$4:$AB$124,AW$3,FALSE)&lt;&gt;0,VLOOKUP($B33,'Draft List'!$D$4:$AB$124,AW$3,FALSE),"")</f>
        <v/>
      </c>
      <c r="AX33" t="str">
        <f>IF(VLOOKUP($B33,'Draft List'!$D$4:$AB$124,AX$3,FALSE)&lt;&gt;0,VLOOKUP($B33,'Draft List'!$D$4:$AB$124,AX$3,FALSE),"")</f>
        <v/>
      </c>
      <c r="AY33" t="str">
        <f>IF(VLOOKUP($B33,'Draft List'!$D$4:$AB$124,AY$3,FALSE)&lt;&gt;0,VLOOKUP($B33,'Draft List'!$D$4:$AB$124,AY$3,FALSE),"")</f>
        <v/>
      </c>
      <c r="AZ33" t="str">
        <f>IF(VLOOKUP($B33,'Draft List'!$D$4:$AB$124,AZ$3,FALSE)&lt;&gt;0,VLOOKUP($B33,'Draft List'!$D$4:$AB$124,AZ$3,FALSE),"")</f>
        <v/>
      </c>
      <c r="BB33" t="str">
        <f t="shared" si="0"/>
        <v>Patrick Woods</v>
      </c>
    </row>
    <row r="34" spans="1:54" x14ac:dyDescent="0.25">
      <c r="A34" t="str">
        <f>IF(C34="C","C-",C34)&amp;D34&amp;E34</f>
        <v>1BWill Widmer22</v>
      </c>
      <c r="B34">
        <f>VLOOKUP($A34,draft_listing_batters_stats!$A$1:$B$1310,2,FALSE)</f>
        <v>10952</v>
      </c>
      <c r="C34" s="1" t="s">
        <v>90</v>
      </c>
      <c r="D34" s="1" t="s">
        <v>1369</v>
      </c>
      <c r="E34" s="1">
        <v>22</v>
      </c>
      <c r="F34" s="1" t="s">
        <v>64</v>
      </c>
      <c r="G34" s="1" t="s">
        <v>43</v>
      </c>
      <c r="H34" s="1" t="s">
        <v>51</v>
      </c>
      <c r="I34" s="24" t="s">
        <v>51</v>
      </c>
      <c r="J34" s="1" t="s">
        <v>53</v>
      </c>
      <c r="K34" s="24" t="s">
        <v>53</v>
      </c>
      <c r="L34" s="1">
        <v>4</v>
      </c>
      <c r="M34" s="1">
        <v>5</v>
      </c>
      <c r="N34" s="1">
        <v>3</v>
      </c>
      <c r="O34" s="1">
        <v>3</v>
      </c>
      <c r="P34" s="24">
        <v>2</v>
      </c>
      <c r="Q34" s="1">
        <v>6</v>
      </c>
      <c r="R34" s="1">
        <v>5</v>
      </c>
      <c r="S34" s="1">
        <v>5</v>
      </c>
      <c r="T34" s="1">
        <v>5</v>
      </c>
      <c r="U34" s="24">
        <v>4</v>
      </c>
      <c r="V34" s="1">
        <v>5</v>
      </c>
      <c r="W34" s="1">
        <v>3</v>
      </c>
      <c r="X34" s="24">
        <v>1</v>
      </c>
      <c r="Y34" s="1" t="s">
        <v>47</v>
      </c>
      <c r="Z34" s="1">
        <v>8</v>
      </c>
      <c r="AA34" s="1" t="s">
        <v>47</v>
      </c>
      <c r="AB34" s="1" t="s">
        <v>47</v>
      </c>
      <c r="AC34" s="1" t="s">
        <v>47</v>
      </c>
      <c r="AD34" s="1" t="s">
        <v>47</v>
      </c>
      <c r="AE34" s="1" t="s">
        <v>47</v>
      </c>
      <c r="AF34" s="24" t="s">
        <v>47</v>
      </c>
      <c r="AG34" s="1">
        <v>3</v>
      </c>
      <c r="AH34" s="1">
        <v>5</v>
      </c>
      <c r="AI34" s="24">
        <v>2</v>
      </c>
      <c r="AJ34" s="30">
        <v>210000</v>
      </c>
      <c r="AK34" s="9">
        <f>($L$3*(L34-$Q$1)/$Q$2+$M$3*(M34-$R$1)/$R$2+$N$3*(N34-$S$1)/$S$2+$O$3*(O34-$T$1)/$T$2+$P$3*(P34-$U$1)/$U$2)/(SUM($L$3:$P$3))</f>
        <v>-0.52687789486068537</v>
      </c>
      <c r="AL34" s="9">
        <f>($L$3*(Q34-$Q$1)/$Q$2+$M$3*(R34-$R$1)/$R$2+$N$3*(S34-$S$1)/$S$2+$O$3*(T34-$T$1)/$T$2+$P$3*(U34-$U$1)/$U$2)/(SUM($L$3:$P$3))</f>
        <v>0.54380854524579614</v>
      </c>
      <c r="AM34">
        <f>IF(AVERAGE(AG34:AH34)&gt;9,1,0)+IF(AVERAGE(AG34:AH34)&gt;7,1,0)+IF(AG34&gt;7,1,0)+IF(AH34&gt;7,1,0)+IF(AI34&gt;8,1,0)+IF(AI34&gt;6,1,0)</f>
        <v>0</v>
      </c>
      <c r="AN34" s="6">
        <f>MIN(2,IF(OR(Y34="-",X34&lt;5),0,1+IF(Y34&gt;7,1+IF(X34&gt;7,0.25,0),IF(Y34&gt;4,0.5+IF(X34&gt;7,0.25,0),0+IF(X34&gt;7,0.25))))+IF(Z34="-",0,IF(Z34&gt;9,0.5,IF(Z34&gt;7,0.25,0)))+IF(AA34="-",0,IF(AA34&gt;7,1.1,IF(AA34&gt;4,0.6,0)))+IF(OR(AB34="-",V34&lt;5),0,IF(AB34&gt;7,1+IF(V34&gt;7,0.25,0),IF(AB34&gt;4,0.5+IF(V34&gt;7,0.25,0),0)))+IF(AC34="-",0,IF(AC34&gt;7,1.5,IF(AC34&gt;4,1,0)))+IF(AD34="-",0,IF(AD34&gt;9,0.5,IF(AD34&gt;7,0.25,0)))+IF(AE34="-",0,IF(AE34&gt;7,1.25,IF(AE34&gt;4,0.75,0)))+IF(OR(AF34="-",W34&lt;4),0,IF(AF34&gt;7,1+IF(W34&gt;7,0.15,0),IF(AF34&gt;4,0.5+IF(W34&gt;7,0.15,0),0))))</f>
        <v>0.25</v>
      </c>
      <c r="AO34" s="9">
        <f>(($AK$3*AK34+$AL$3*AL34+$AM$3*AM34+$AN$3*AN34)+$J$3*VLOOKUP(J34,COND!$A$2:$C$7,2,FALSE)+$K$3*VLOOKUP(K34,COND!$A$2:$C$7,3,FALSE))*IF(AND($K$2="On",$E34&gt;20),0.75,1)</f>
        <v>17.223014753463485</v>
      </c>
      <c r="AP34" s="28">
        <f>STANDARDIZE(AO34,AVERAGE($AO$5:$AO$1204),STDEVP($AO$5:$AO$1204))</f>
        <v>1.3966133843621702</v>
      </c>
      <c r="AQ34" t="str">
        <f>IF(AND(Y34&lt;&gt;"-",X34&gt;1),"C",IF(AA34=MAX(AA34:AC34),"2B",IF(AC34=MAX(AA34:AC34),"SS",IF(OR(AB34=MAX(Z34:AC34),AND(AB34&lt;&gt;"-",AB34&gt;4,V34&gt;5)),"3B",IF(AE34=MAX(AD34:AF34),"CF",IF(AND(AF34=MAX(AD34,AF34),AND(W34&gt;5,AD34&lt;&gt;"-")),"RF",IF(AD34&lt;&gt;"-","LF",IF(Z34&lt;&gt;"-","1B","DH"))))))))</f>
        <v>1B</v>
      </c>
      <c r="AU34" t="str">
        <f>IF(AND($Q34&gt;=6,AVERAGE($S34:$T34)&gt;=6),"Likely",IF(OR($Q34&gt;6,AND($Q34=6,AVERAGE($S34:$T34)&gt;=3),AND($Q34&gt;=5,AVERAGE($S34:$T34)&gt;=5),AVERAGE($Q34,$S34:$T34)&gt;5),"Possible","Unlikely"))</f>
        <v>Possible</v>
      </c>
      <c r="AW34" t="str">
        <f>IF(VLOOKUP($B34,'Draft List'!$D$4:$AB$124,AW$3,FALSE)&lt;&gt;0,VLOOKUP($B34,'Draft List'!$D$4:$AB$124,AW$3,FALSE),"")</f>
        <v/>
      </c>
      <c r="AX34" t="str">
        <f>IF(VLOOKUP($B34,'Draft List'!$D$4:$AB$124,AX$3,FALSE)&lt;&gt;0,VLOOKUP($B34,'Draft List'!$D$4:$AB$124,AX$3,FALSE),"")</f>
        <v/>
      </c>
      <c r="AY34" t="str">
        <f>IF(VLOOKUP($B34,'Draft List'!$D$4:$AB$124,AY$3,FALSE)&lt;&gt;0,VLOOKUP($B34,'Draft List'!$D$4:$AB$124,AY$3,FALSE),"")</f>
        <v/>
      </c>
      <c r="AZ34" t="str">
        <f>IF(VLOOKUP($B34,'Draft List'!$D$4:$AB$124,AZ$3,FALSE)&lt;&gt;0,VLOOKUP($B34,'Draft List'!$D$4:$AB$124,AZ$3,FALSE),"")</f>
        <v/>
      </c>
      <c r="BB34" t="str">
        <f t="shared" si="0"/>
        <v>Will Widmer</v>
      </c>
    </row>
    <row r="35" spans="1:54" x14ac:dyDescent="0.25">
      <c r="A35" t="str">
        <f>IF(C35="C","C-",C35)&amp;D35&amp;E35</f>
        <v>SSEdison Terry21</v>
      </c>
      <c r="B35">
        <f>VLOOKUP($A35,draft_listing_batters_stats!$A$1:$B$1310,2,FALSE)</f>
        <v>7533</v>
      </c>
      <c r="C35" s="1" t="s">
        <v>75</v>
      </c>
      <c r="D35" s="1" t="s">
        <v>1370</v>
      </c>
      <c r="E35" s="1">
        <v>21</v>
      </c>
      <c r="F35" s="1" t="s">
        <v>55</v>
      </c>
      <c r="G35" s="1" t="s">
        <v>43</v>
      </c>
      <c r="H35" s="1" t="s">
        <v>51</v>
      </c>
      <c r="I35" s="24" t="s">
        <v>44</v>
      </c>
      <c r="J35" s="1" t="s">
        <v>45</v>
      </c>
      <c r="K35" s="24" t="s">
        <v>57</v>
      </c>
      <c r="L35" s="1">
        <v>4</v>
      </c>
      <c r="M35" s="1">
        <v>4</v>
      </c>
      <c r="N35" s="1">
        <v>1</v>
      </c>
      <c r="O35" s="1">
        <v>2</v>
      </c>
      <c r="P35" s="24">
        <v>3</v>
      </c>
      <c r="Q35" s="1">
        <v>6</v>
      </c>
      <c r="R35" s="1">
        <v>6</v>
      </c>
      <c r="S35" s="1">
        <v>2</v>
      </c>
      <c r="T35" s="1">
        <v>5</v>
      </c>
      <c r="U35" s="24">
        <v>6</v>
      </c>
      <c r="V35" s="1">
        <v>9</v>
      </c>
      <c r="W35" s="1">
        <v>7</v>
      </c>
      <c r="X35" s="24">
        <v>1</v>
      </c>
      <c r="Y35" s="1" t="s">
        <v>47</v>
      </c>
      <c r="Z35" s="1" t="s">
        <v>47</v>
      </c>
      <c r="AA35" s="1">
        <v>7</v>
      </c>
      <c r="AB35" s="1">
        <v>1</v>
      </c>
      <c r="AC35" s="1">
        <v>9</v>
      </c>
      <c r="AD35" s="1" t="s">
        <v>47</v>
      </c>
      <c r="AE35" s="1">
        <v>1</v>
      </c>
      <c r="AF35" s="24" t="s">
        <v>47</v>
      </c>
      <c r="AG35" s="1">
        <v>6</v>
      </c>
      <c r="AH35" s="1">
        <v>9</v>
      </c>
      <c r="AI35" s="24">
        <v>9</v>
      </c>
      <c r="AJ35" s="30">
        <v>750000</v>
      </c>
      <c r="AK35" s="9">
        <f>($L$3*(L35-$Q$1)/$Q$2+$M$3*(M35-$R$1)/$R$2+$N$3*(N35-$S$1)/$S$2+$O$3*(O35-$T$1)/$T$2+$P$3*(P35-$U$1)/$U$2)/(SUM($L$3:$P$3))</f>
        <v>-0.79375397271968939</v>
      </c>
      <c r="AL35" s="9">
        <f>($L$3*(Q35-$Q$1)/$Q$2+$M$3*(R35-$R$1)/$R$2+$N$3*(S35-$S$1)/$S$2+$O$3*(T35-$T$1)/$T$2+$P$3*(U35-$U$1)/$U$2)/(SUM($L$3:$P$3))</f>
        <v>0.42571662242696207</v>
      </c>
      <c r="AM35">
        <f>IF(AVERAGE(AG35:AH35)&gt;9,1,0)+IF(AVERAGE(AG35:AH35)&gt;7,1,0)+IF(AG35&gt;7,1,0)+IF(AH35&gt;7,1,0)+IF(AI35&gt;8,1,0)+IF(AI35&gt;6,1,0)</f>
        <v>4</v>
      </c>
      <c r="AN35" s="6">
        <f>MIN(2,IF(OR(Y35="-",X35&lt;5),0,1+IF(Y35&gt;7,1+IF(X35&gt;7,0.25,0),IF(Y35&gt;4,0.5+IF(X35&gt;7,0.25,0),0+IF(X35&gt;7,0.25))))+IF(Z35="-",0,IF(Z35&gt;9,0.5,IF(Z35&gt;7,0.25,0)))+IF(AA35="-",0,IF(AA35&gt;7,1.1,IF(AA35&gt;4,0.6,0)))+IF(OR(AB35="-",V35&lt;5),0,IF(AB35&gt;7,1+IF(V35&gt;7,0.25,0),IF(AB35&gt;4,0.5+IF(V35&gt;7,0.25,0),0)))+IF(AC35="-",0,IF(AC35&gt;7,1.5,IF(AC35&gt;4,1,0)))+IF(AD35="-",0,IF(AD35&gt;9,0.5,IF(AD35&gt;7,0.25,0)))+IF(AE35="-",0,IF(AE35&gt;7,1.25,IF(AE35&gt;4,0.75,0)))+IF(OR(AF35="-",W35&lt;4),0,IF(AF35&gt;7,1+IF(W35&gt;7,0.15,0),IF(AF35&gt;4,0.5+IF(W35&gt;7,0.15,0),0))))</f>
        <v>2</v>
      </c>
      <c r="AO35" s="9">
        <f>(($AK$3*AK35+$AL$3*AL35+$AM$3*AM35+$AN$3*AN35)+$J$3*VLOOKUP(J35,COND!$A$2:$C$7,2,FALSE)+$K$3*VLOOKUP(K35,COND!$A$2:$C$7,3,FALSE))*IF(AND($K$2="On",$E35&gt;20),0.75,1)</f>
        <v>17.195890738518244</v>
      </c>
      <c r="AP35" s="28">
        <f>STANDARDIZE(AO35,AVERAGE($AO$5:$AO$1204),STDEVP($AO$5:$AO$1204))</f>
        <v>1.3930554242223618</v>
      </c>
      <c r="AQ35" t="str">
        <f>IF(AND(Y35&lt;&gt;"-",X35&gt;1),"C",IF(AA35=MAX(AA35:AC35),"2B",IF(AC35=MAX(AA35:AC35),"SS",IF(OR(AB35=MAX(Z35:AC35),AND(AB35&lt;&gt;"-",AB35&gt;4,V35&gt;5)),"3B",IF(AE35=MAX(AD35:AF35),"CF",IF(AND(AF35=MAX(AD35,AF35),AND(W35&gt;5,AD35&lt;&gt;"-")),"RF",IF(AD35&lt;&gt;"-","LF",IF(Z35&lt;&gt;"-","1B","DH"))))))))</f>
        <v>SS</v>
      </c>
      <c r="AU35" t="str">
        <f>IF(AND($Q35&gt;=6,AVERAGE($S35:$T35)&gt;=6),"Likely",IF(OR($Q35&gt;6,AND($Q35=6,AVERAGE($S35:$T35)&gt;=3),AND($Q35&gt;=5,AVERAGE($S35:$T35)&gt;=5),AVERAGE($Q35,$S35:$T35)&gt;5),"Possible","Unlikely"))</f>
        <v>Possible</v>
      </c>
      <c r="AW35" t="str">
        <f>IF(VLOOKUP($B35,'Draft List'!$D$4:$AB$124,AW$3,FALSE)&lt;&gt;0,VLOOKUP($B35,'Draft List'!$D$4:$AB$124,AW$3,FALSE),"")</f>
        <v/>
      </c>
      <c r="AX35" t="str">
        <f>IF(VLOOKUP($B35,'Draft List'!$D$4:$AB$124,AX$3,FALSE)&lt;&gt;0,VLOOKUP($B35,'Draft List'!$D$4:$AB$124,AX$3,FALSE),"")</f>
        <v/>
      </c>
      <c r="AY35" t="str">
        <f>IF(VLOOKUP($B35,'Draft List'!$D$4:$AB$124,AY$3,FALSE)&lt;&gt;0,VLOOKUP($B35,'Draft List'!$D$4:$AB$124,AY$3,FALSE),"")</f>
        <v/>
      </c>
      <c r="AZ35" t="str">
        <f>IF(VLOOKUP($B35,'Draft List'!$D$4:$AB$124,AZ$3,FALSE)&lt;&gt;0,VLOOKUP($B35,'Draft List'!$D$4:$AB$124,AZ$3,FALSE),"")</f>
        <v/>
      </c>
      <c r="BB35" t="str">
        <f t="shared" si="0"/>
        <v>Edison Terry</v>
      </c>
    </row>
    <row r="36" spans="1:54" x14ac:dyDescent="0.25">
      <c r="A36" t="str">
        <f>IF(C36="C","C-",C36)&amp;D36&amp;E36</f>
        <v>RFScott Lucas18</v>
      </c>
      <c r="B36">
        <f>VLOOKUP($A36,draft_listing_batters_stats!$A$1:$B$1310,2,FALSE)</f>
        <v>4887</v>
      </c>
      <c r="C36" s="1" t="s">
        <v>69</v>
      </c>
      <c r="D36" s="1" t="s">
        <v>1371</v>
      </c>
      <c r="E36" s="1">
        <v>18</v>
      </c>
      <c r="F36" s="1" t="s">
        <v>55</v>
      </c>
      <c r="G36" s="1" t="s">
        <v>55</v>
      </c>
      <c r="H36" s="1" t="s">
        <v>51</v>
      </c>
      <c r="I36" s="24" t="s">
        <v>51</v>
      </c>
      <c r="J36" s="1" t="s">
        <v>53</v>
      </c>
      <c r="K36" s="24" t="s">
        <v>53</v>
      </c>
      <c r="L36" s="1">
        <v>4</v>
      </c>
      <c r="M36" s="1">
        <v>1</v>
      </c>
      <c r="N36" s="1">
        <v>1</v>
      </c>
      <c r="O36" s="1">
        <v>3</v>
      </c>
      <c r="P36" s="24">
        <v>3</v>
      </c>
      <c r="Q36" s="1">
        <v>7</v>
      </c>
      <c r="R36" s="1">
        <v>2</v>
      </c>
      <c r="S36" s="1">
        <v>1</v>
      </c>
      <c r="T36" s="1">
        <v>5</v>
      </c>
      <c r="U36" s="24">
        <v>6</v>
      </c>
      <c r="V36" s="1">
        <v>2</v>
      </c>
      <c r="W36" s="1">
        <v>7</v>
      </c>
      <c r="X36" s="24">
        <v>1</v>
      </c>
      <c r="Y36" s="1" t="s">
        <v>47</v>
      </c>
      <c r="Z36" s="1" t="s">
        <v>47</v>
      </c>
      <c r="AA36" s="1" t="s">
        <v>47</v>
      </c>
      <c r="AB36" s="1" t="s">
        <v>47</v>
      </c>
      <c r="AC36" s="1" t="s">
        <v>47</v>
      </c>
      <c r="AD36" s="1" t="s">
        <v>47</v>
      </c>
      <c r="AE36" s="1">
        <v>1</v>
      </c>
      <c r="AF36" s="24">
        <v>2</v>
      </c>
      <c r="AG36" s="1">
        <v>8</v>
      </c>
      <c r="AH36" s="1">
        <v>10</v>
      </c>
      <c r="AI36" s="24">
        <v>10</v>
      </c>
      <c r="AJ36" s="30">
        <v>2400000</v>
      </c>
      <c r="AK36" s="9">
        <f>($L$3*(L36-$Q$1)/$Q$2+$M$3*(M36-$R$1)/$R$2+$N$3*(N36-$S$1)/$S$2+$O$3*(O36-$T$1)/$T$2+$P$3*(P36-$U$1)/$U$2)/(SUM($L$3:$P$3))</f>
        <v>-0.857224061566219</v>
      </c>
      <c r="AL36" s="9">
        <f>($L$3*(Q36-$Q$1)/$Q$2+$M$3*(R36-$R$1)/$R$2+$N$3*(S36-$S$1)/$S$2+$O$3*(T36-$T$1)/$T$2+$P$3*(U36-$U$1)/$U$2)/(SUM($L$3:$P$3))</f>
        <v>0.46097144613092123</v>
      </c>
      <c r="AM36">
        <f>IF(AVERAGE(AG36:AH36)&gt;9,1,0)+IF(AVERAGE(AG36:AH36)&gt;7,1,0)+IF(AG36&gt;7,1,0)+IF(AH36&gt;7,1,0)+IF(AI36&gt;8,1,0)+IF(AI36&gt;6,1,0)</f>
        <v>5</v>
      </c>
      <c r="AN36" s="6">
        <f>MIN(2,IF(OR(Y36="-",X36&lt;5),0,1+IF(Y36&gt;7,1+IF(X36&gt;7,0.25,0),IF(Y36&gt;4,0.5+IF(X36&gt;7,0.25,0),0+IF(X36&gt;7,0.25))))+IF(Z36="-",0,IF(Z36&gt;9,0.5,IF(Z36&gt;7,0.25,0)))+IF(AA36="-",0,IF(AA36&gt;7,1.1,IF(AA36&gt;4,0.6,0)))+IF(OR(AB36="-",V36&lt;5),0,IF(AB36&gt;7,1+IF(V36&gt;7,0.25,0),IF(AB36&gt;4,0.5+IF(V36&gt;7,0.25,0),0)))+IF(AC36="-",0,IF(AC36&gt;7,1.5,IF(AC36&gt;4,1,0)))+IF(AD36="-",0,IF(AD36&gt;9,0.5,IF(AD36&gt;7,0.25,0)))+IF(AE36="-",0,IF(AE36&gt;7,1.25,IF(AE36&gt;4,0.75,0)))+IF(OR(AF36="-",W36&lt;4),0,IF(AF36&gt;7,1+IF(W36&gt;7,0.15,0),IF(AF36&gt;4,0.5+IF(W36&gt;7,0.15,0),0))))</f>
        <v>0</v>
      </c>
      <c r="AO36" s="9">
        <f>(($AK$3*AK36+$AL$3*AL36+$AM$3*AM36+$AN$3*AN36)+$J$3*VLOOKUP(J36,COND!$A$2:$C$7,2,FALSE)+$K$3*VLOOKUP(K36,COND!$A$2:$C$7,3,FALSE))*IF(AND($K$2="On",$E36&gt;20),0.75,1)</f>
        <v>16.779268280747765</v>
      </c>
      <c r="AP36" s="28">
        <f>STANDARDIZE(AO36,AVERAGE($AO$5:$AO$1204),STDEVP($AO$5:$AO$1204))</f>
        <v>1.3384054728383579</v>
      </c>
      <c r="AQ36" t="str">
        <f>IF(AND(Y36&lt;&gt;"-",X36&gt;1),"C",IF(AA36=MAX(AA36:AC36),"2B",IF(AC36=MAX(AA36:AC36),"SS",IF(OR(AB36=MAX(Z36:AC36),AND(AB36&lt;&gt;"-",AB36&gt;4,V36&gt;5)),"3B",IF(AE36=MAX(AD36:AF36),"CF",IF(AND(AF36=MAX(AD36,AF36),AND(W36&gt;5,AD36&lt;&gt;"-")),"RF",IF(AD36&lt;&gt;"-","LF",IF(Z36&lt;&gt;"-","1B","DH"))))))))</f>
        <v>DH</v>
      </c>
      <c r="AU36" t="str">
        <f>IF(AND($Q36&gt;=6,AVERAGE($S36:$T36)&gt;=6),"Likely",IF(OR($Q36&gt;6,AND($Q36=6,AVERAGE($S36:$T36)&gt;=3),AND($Q36&gt;=5,AVERAGE($S36:$T36)&gt;=5),AVERAGE($Q36,$S36:$T36)&gt;5),"Possible","Unlikely"))</f>
        <v>Possible</v>
      </c>
      <c r="AW36" t="str">
        <f>IF(VLOOKUP($B36,'Draft List'!$D$4:$AB$124,AW$3,FALSE)&lt;&gt;0,VLOOKUP($B36,'Draft List'!$D$4:$AB$124,AW$3,FALSE),"")</f>
        <v/>
      </c>
      <c r="AX36" t="str">
        <f>IF(VLOOKUP($B36,'Draft List'!$D$4:$AB$124,AX$3,FALSE)&lt;&gt;0,VLOOKUP($B36,'Draft List'!$D$4:$AB$124,AX$3,FALSE),"")</f>
        <v/>
      </c>
      <c r="AY36" t="str">
        <f>IF(VLOOKUP($B36,'Draft List'!$D$4:$AB$124,AY$3,FALSE)&lt;&gt;0,VLOOKUP($B36,'Draft List'!$D$4:$AB$124,AY$3,FALSE),"")</f>
        <v/>
      </c>
      <c r="AZ36" t="str">
        <f>IF(VLOOKUP($B36,'Draft List'!$D$4:$AB$124,AZ$3,FALSE)&lt;&gt;0,VLOOKUP($B36,'Draft List'!$D$4:$AB$124,AZ$3,FALSE),"")</f>
        <v/>
      </c>
      <c r="BB36" t="str">
        <f t="shared" si="0"/>
        <v>Scott Lucas</v>
      </c>
    </row>
    <row r="37" spans="1:54" x14ac:dyDescent="0.25">
      <c r="A37" t="str">
        <f>IF(C37="C","C-",C37)&amp;D37&amp;E37</f>
        <v>LFConan Williams21</v>
      </c>
      <c r="B37">
        <f>VLOOKUP($A37,draft_listing_batters_stats!$A$1:$B$1310,2,FALSE)</f>
        <v>2425</v>
      </c>
      <c r="C37" s="1" t="s">
        <v>52</v>
      </c>
      <c r="D37" s="1" t="s">
        <v>1372</v>
      </c>
      <c r="E37" s="1">
        <v>21</v>
      </c>
      <c r="F37" s="1" t="s">
        <v>43</v>
      </c>
      <c r="G37" s="1" t="s">
        <v>43</v>
      </c>
      <c r="H37" s="1" t="s">
        <v>51</v>
      </c>
      <c r="I37" s="24" t="s">
        <v>51</v>
      </c>
      <c r="J37" s="1" t="s">
        <v>45</v>
      </c>
      <c r="K37" s="24" t="s">
        <v>45</v>
      </c>
      <c r="L37" s="1">
        <v>3</v>
      </c>
      <c r="M37" s="1">
        <v>5</v>
      </c>
      <c r="N37" s="1">
        <v>2</v>
      </c>
      <c r="O37" s="1">
        <v>4</v>
      </c>
      <c r="P37" s="24">
        <v>3</v>
      </c>
      <c r="Q37" s="1">
        <v>5</v>
      </c>
      <c r="R37" s="1">
        <v>6</v>
      </c>
      <c r="S37" s="1">
        <v>6</v>
      </c>
      <c r="T37" s="1">
        <v>6</v>
      </c>
      <c r="U37" s="24">
        <v>5</v>
      </c>
      <c r="V37" s="1">
        <v>1</v>
      </c>
      <c r="W37" s="1">
        <v>8</v>
      </c>
      <c r="X37" s="24">
        <v>1</v>
      </c>
      <c r="Y37" s="1" t="s">
        <v>47</v>
      </c>
      <c r="Z37" s="1" t="s">
        <v>47</v>
      </c>
      <c r="AA37" s="1" t="s">
        <v>47</v>
      </c>
      <c r="AB37" s="1" t="s">
        <v>47</v>
      </c>
      <c r="AC37" s="1" t="s">
        <v>47</v>
      </c>
      <c r="AD37" s="1">
        <v>3</v>
      </c>
      <c r="AE37" s="1" t="s">
        <v>47</v>
      </c>
      <c r="AF37" s="24" t="s">
        <v>47</v>
      </c>
      <c r="AG37" s="1">
        <v>9</v>
      </c>
      <c r="AH37" s="1">
        <v>10</v>
      </c>
      <c r="AI37" s="24">
        <v>10</v>
      </c>
      <c r="AJ37" s="30">
        <v>1800000</v>
      </c>
      <c r="AK37" s="9">
        <f>($L$3*(L37-$Q$1)/$Q$2+$M$3*(M37-$R$1)/$R$2+$N$3*(N37-$S$1)/$S$2+$O$3*(O37-$T$1)/$T$2+$P$3*(P37-$U$1)/$U$2)/(SUM($L$3:$P$3))</f>
        <v>-0.80276933526059713</v>
      </c>
      <c r="AL37" s="9">
        <f>($L$3*(Q37-$Q$1)/$Q$2+$M$3*(R37-$R$1)/$R$2+$N$3*(S37-$S$1)/$S$2+$O$3*(T37-$T$1)/$T$2+$P$3*(U37-$U$1)/$U$2)/(SUM($L$3:$P$3))</f>
        <v>0.48509997251239084</v>
      </c>
      <c r="AM37">
        <f>IF(AVERAGE(AG37:AH37)&gt;9,1,0)+IF(AVERAGE(AG37:AH37)&gt;7,1,0)+IF(AG37&gt;7,1,0)+IF(AH37&gt;7,1,0)+IF(AI37&gt;8,1,0)+IF(AI37&gt;6,1,0)</f>
        <v>6</v>
      </c>
      <c r="AN37" s="6">
        <f>MIN(2,IF(OR(Y37="-",X37&lt;5),0,1+IF(Y37&gt;7,1+IF(X37&gt;7,0.25,0),IF(Y37&gt;4,0.5+IF(X37&gt;7,0.25,0),0+IF(X37&gt;7,0.25))))+IF(Z37="-",0,IF(Z37&gt;9,0.5,IF(Z37&gt;7,0.25,0)))+IF(AA37="-",0,IF(AA37&gt;7,1.1,IF(AA37&gt;4,0.6,0)))+IF(OR(AB37="-",V37&lt;5),0,IF(AB37&gt;7,1+IF(V37&gt;7,0.25,0),IF(AB37&gt;4,0.5+IF(V37&gt;7,0.25,0),0)))+IF(AC37="-",0,IF(AC37&gt;7,1.5,IF(AC37&gt;4,1,0)))+IF(AD37="-",0,IF(AD37&gt;9,0.5,IF(AD37&gt;7,0.25,0)))+IF(AE37="-",0,IF(AE37&gt;7,1.25,IF(AE37&gt;4,0.75,0)))+IF(OR(AF37="-",W37&lt;4),0,IF(AF37&gt;7,1+IF(W37&gt;7,0.15,0),IF(AF37&gt;4,0.5+IF(W37&gt;7,0.15,0),0))))</f>
        <v>0</v>
      </c>
      <c r="AO37" s="9">
        <f>(($AK$3*AK37+$AL$3*AL37+$AM$3*AM37+$AN$3*AN37)+$J$3*VLOOKUP(J37,COND!$A$2:$C$7,2,FALSE)+$K$3*VLOOKUP(K37,COND!$A$2:$C$7,3,FALSE))*IF(AND($K$2="On",$E37&gt;20),0.75,1)</f>
        <v>16.740922736622629</v>
      </c>
      <c r="AP37" s="28">
        <f>STANDARDIZE(AO37,AVERAGE($AO$5:$AO$1204),STDEVP($AO$5:$AO$1204))</f>
        <v>1.3333755420625515</v>
      </c>
      <c r="AQ37" t="str">
        <f>IF(AND(Y37&lt;&gt;"-",X37&gt;1),"C",IF(AA37=MAX(AA37:AC37),"2B",IF(AC37=MAX(AA37:AC37),"SS",IF(OR(AB37=MAX(Z37:AC37),AND(AB37&lt;&gt;"-",AB37&gt;4,V37&gt;5)),"3B",IF(AE37=MAX(AD37:AF37),"CF",IF(AND(AF37=MAX(AD37,AF37),AND(W37&gt;5,AD37&lt;&gt;"-")),"RF",IF(AD37&lt;&gt;"-","LF",IF(Z37&lt;&gt;"-","1B","DH"))))))))</f>
        <v>LF</v>
      </c>
      <c r="AU37" t="str">
        <f>IF(AND($Q37&gt;=6,AVERAGE($S37:$T37)&gt;=6),"Likely",IF(OR($Q37&gt;6,AND($Q37=6,AVERAGE($S37:$T37)&gt;=3),AND($Q37&gt;=5,AVERAGE($S37:$T37)&gt;=5),AVERAGE($Q37,$S37:$T37)&gt;5),"Possible","Unlikely"))</f>
        <v>Possible</v>
      </c>
      <c r="AW37" t="str">
        <f>IF(VLOOKUP($B37,'Draft List'!$D$4:$AB$124,AW$3,FALSE)&lt;&gt;0,VLOOKUP($B37,'Draft List'!$D$4:$AB$124,AW$3,FALSE),"")</f>
        <v/>
      </c>
      <c r="AX37" t="str">
        <f>IF(VLOOKUP($B37,'Draft List'!$D$4:$AB$124,AX$3,FALSE)&lt;&gt;0,VLOOKUP($B37,'Draft List'!$D$4:$AB$124,AX$3,FALSE),"")</f>
        <v/>
      </c>
      <c r="AY37" t="str">
        <f>IF(VLOOKUP($B37,'Draft List'!$D$4:$AB$124,AY$3,FALSE)&lt;&gt;0,VLOOKUP($B37,'Draft List'!$D$4:$AB$124,AY$3,FALSE),"")</f>
        <v/>
      </c>
      <c r="AZ37" t="str">
        <f>IF(VLOOKUP($B37,'Draft List'!$D$4:$AB$124,AZ$3,FALSE)&lt;&gt;0,VLOOKUP($B37,'Draft List'!$D$4:$AB$124,AZ$3,FALSE),"")</f>
        <v/>
      </c>
      <c r="BB37" t="str">
        <f t="shared" si="0"/>
        <v>Conan Williams</v>
      </c>
    </row>
    <row r="38" spans="1:54" x14ac:dyDescent="0.25">
      <c r="A38" t="str">
        <f>IF(C38="C","C-",C38)&amp;D38&amp;E38</f>
        <v>2BYakamochi Kobayashi21</v>
      </c>
      <c r="B38">
        <f>VLOOKUP($A38,draft_listing_batters_stats!$A$1:$B$1310,2,FALSE)</f>
        <v>4374</v>
      </c>
      <c r="C38" s="1" t="s">
        <v>74</v>
      </c>
      <c r="D38" s="1" t="s">
        <v>1373</v>
      </c>
      <c r="E38" s="1">
        <v>21</v>
      </c>
      <c r="F38" s="1" t="s">
        <v>43</v>
      </c>
      <c r="G38" s="1" t="s">
        <v>43</v>
      </c>
      <c r="H38" s="1" t="s">
        <v>51</v>
      </c>
      <c r="I38" s="24" t="s">
        <v>51</v>
      </c>
      <c r="J38" s="1" t="s">
        <v>49</v>
      </c>
      <c r="K38" s="24" t="s">
        <v>45</v>
      </c>
      <c r="L38" s="1">
        <v>3</v>
      </c>
      <c r="M38" s="1">
        <v>5</v>
      </c>
      <c r="N38" s="1">
        <v>2</v>
      </c>
      <c r="O38" s="1">
        <v>2</v>
      </c>
      <c r="P38" s="24">
        <v>2</v>
      </c>
      <c r="Q38" s="1">
        <v>6</v>
      </c>
      <c r="R38" s="1">
        <v>6</v>
      </c>
      <c r="S38" s="1">
        <v>6</v>
      </c>
      <c r="T38" s="1">
        <v>3</v>
      </c>
      <c r="U38" s="24">
        <v>4</v>
      </c>
      <c r="V38" s="1">
        <v>9</v>
      </c>
      <c r="W38" s="1">
        <v>8</v>
      </c>
      <c r="X38" s="24">
        <v>1</v>
      </c>
      <c r="Y38" s="1" t="s">
        <v>47</v>
      </c>
      <c r="Z38" s="1" t="s">
        <v>47</v>
      </c>
      <c r="AA38" s="1">
        <v>4</v>
      </c>
      <c r="AB38" s="1">
        <v>6</v>
      </c>
      <c r="AC38" s="1">
        <v>2</v>
      </c>
      <c r="AD38" s="1" t="s">
        <v>47</v>
      </c>
      <c r="AE38" s="1" t="s">
        <v>47</v>
      </c>
      <c r="AF38" s="24" t="s">
        <v>47</v>
      </c>
      <c r="AG38" s="1">
        <v>5</v>
      </c>
      <c r="AH38" s="1">
        <v>2</v>
      </c>
      <c r="AI38" s="24">
        <v>3</v>
      </c>
      <c r="AJ38" s="30">
        <v>700000</v>
      </c>
      <c r="AK38" s="9">
        <f>($L$3*(L38-$Q$1)/$Q$2+$M$3*(M38-$R$1)/$R$2+$N$3*(N38-$S$1)/$S$2+$O$3*(O38-$T$1)/$T$2+$P$3*(P38-$U$1)/$U$2)/(SUM($L$3:$P$3))</f>
        <v>-1.0222047750968426</v>
      </c>
      <c r="AL38" s="9">
        <f>($L$3*(Q38-$Q$1)/$Q$2+$M$3*(R38-$R$1)/$R$2+$N$3*(S38-$S$1)/$S$2+$O$3*(T38-$T$1)/$T$2+$P$3*(U38-$U$1)/$U$2)/(SUM($L$3:$P$3))</f>
        <v>0.49851081886923898</v>
      </c>
      <c r="AM38">
        <f>IF(AVERAGE(AG38:AH38)&gt;9,1,0)+IF(AVERAGE(AG38:AH38)&gt;7,1,0)+IF(AG38&gt;7,1,0)+IF(AH38&gt;7,1,0)+IF(AI38&gt;8,1,0)+IF(AI38&gt;6,1,0)</f>
        <v>0</v>
      </c>
      <c r="AN38" s="6">
        <f>MIN(2,IF(OR(Y38="-",X38&lt;5),0,1+IF(Y38&gt;7,1+IF(X38&gt;7,0.25,0),IF(Y38&gt;4,0.5+IF(X38&gt;7,0.25,0),0+IF(X38&gt;7,0.25))))+IF(Z38="-",0,IF(Z38&gt;9,0.5,IF(Z38&gt;7,0.25,0)))+IF(AA38="-",0,IF(AA38&gt;7,1.1,IF(AA38&gt;4,0.6,0)))+IF(OR(AB38="-",V38&lt;5),0,IF(AB38&gt;7,1+IF(V38&gt;7,0.25,0),IF(AB38&gt;4,0.5+IF(V38&gt;7,0.25,0),0)))+IF(AC38="-",0,IF(AC38&gt;7,1.5,IF(AC38&gt;4,1,0)))+IF(AD38="-",0,IF(AD38&gt;9,0.5,IF(AD38&gt;7,0.25,0)))+IF(AE38="-",0,IF(AE38&gt;7,1.25,IF(AE38&gt;4,0.75,0)))+IF(OR(AF38="-",W38&lt;4),0,IF(AF38&gt;7,1+IF(W38&gt;7,0.15,0),IF(AF38&gt;4,0.5+IF(W38&gt;7,0.15,0),0))))</f>
        <v>0.75</v>
      </c>
      <c r="AO38" s="9">
        <f>(($AK$3*AK38+$AL$3*AL38+$AM$3*AM38+$AN$3*AN38)+$J$3*VLOOKUP(J38,COND!$A$2:$C$7,2,FALSE)+$K$3*VLOOKUP(K38,COND!$A$2:$C$7,3,FALSE))*IF(AND($K$2="On",$E38&gt;20),0.75,1)</f>
        <v>16.729909348921183</v>
      </c>
      <c r="AP38" s="28">
        <f>STANDARDIZE(AO38,AVERAGE($AO$5:$AO$1204),STDEVP($AO$5:$AO$1204))</f>
        <v>1.3319308741354356</v>
      </c>
      <c r="AQ38" t="str">
        <f>IF(AND(Y38&lt;&gt;"-",X38&gt;1),"C",IF(AA38=MAX(AA38:AC38),"2B",IF(AC38=MAX(AA38:AC38),"SS",IF(OR(AB38=MAX(Z38:AC38),AND(AB38&lt;&gt;"-",AB38&gt;4,V38&gt;5)),"3B",IF(AE38=MAX(AD38:AF38),"CF",IF(AND(AF38=MAX(AD38,AF38),AND(W38&gt;5,AD38&lt;&gt;"-")),"RF",IF(AD38&lt;&gt;"-","LF",IF(Z38&lt;&gt;"-","1B","DH"))))))))</f>
        <v>3B</v>
      </c>
      <c r="AU38" t="str">
        <f>IF(AND($Q38&gt;=6,AVERAGE($S38:$T38)&gt;=6),"Likely",IF(OR($Q38&gt;6,AND($Q38=6,AVERAGE($S38:$T38)&gt;=3),AND($Q38&gt;=5,AVERAGE($S38:$T38)&gt;=5),AVERAGE($Q38,$S38:$T38)&gt;5),"Possible","Unlikely"))</f>
        <v>Possible</v>
      </c>
      <c r="AW38" t="str">
        <f>IF(VLOOKUP($B38,'Draft List'!$D$4:$AB$124,AW$3,FALSE)&lt;&gt;0,VLOOKUP($B38,'Draft List'!$D$4:$AB$124,AW$3,FALSE),"")</f>
        <v/>
      </c>
      <c r="AX38" t="str">
        <f>IF(VLOOKUP($B38,'Draft List'!$D$4:$AB$124,AX$3,FALSE)&lt;&gt;0,VLOOKUP($B38,'Draft List'!$D$4:$AB$124,AX$3,FALSE),"")</f>
        <v/>
      </c>
      <c r="AY38" t="str">
        <f>IF(VLOOKUP($B38,'Draft List'!$D$4:$AB$124,AY$3,FALSE)&lt;&gt;0,VLOOKUP($B38,'Draft List'!$D$4:$AB$124,AY$3,FALSE),"")</f>
        <v/>
      </c>
      <c r="AZ38" t="str">
        <f>IF(VLOOKUP($B38,'Draft List'!$D$4:$AB$124,AZ$3,FALSE)&lt;&gt;0,VLOOKUP($B38,'Draft List'!$D$4:$AB$124,AZ$3,FALSE),"")</f>
        <v/>
      </c>
      <c r="BB38" t="str">
        <f t="shared" si="0"/>
        <v>Yakamochi Kobayashi</v>
      </c>
    </row>
    <row r="39" spans="1:54" x14ac:dyDescent="0.25">
      <c r="A39" t="str">
        <f>IF(C39="C","C-",C39)&amp;D39&amp;E39</f>
        <v>C-Jaime Villanueva18</v>
      </c>
      <c r="B39">
        <f>VLOOKUP($A39,draft_listing_batters_stats!$A$1:$B$1310,2,FALSE)</f>
        <v>4980</v>
      </c>
      <c r="C39" s="1" t="s">
        <v>89</v>
      </c>
      <c r="D39" s="1" t="s">
        <v>1374</v>
      </c>
      <c r="E39" s="1">
        <v>18</v>
      </c>
      <c r="F39" s="1" t="s">
        <v>43</v>
      </c>
      <c r="G39" s="1" t="s">
        <v>43</v>
      </c>
      <c r="H39" s="1" t="s">
        <v>51</v>
      </c>
      <c r="I39" s="24" t="s">
        <v>51</v>
      </c>
      <c r="J39" s="1" t="s">
        <v>45</v>
      </c>
      <c r="K39" s="24" t="s">
        <v>46</v>
      </c>
      <c r="L39" s="1">
        <v>1</v>
      </c>
      <c r="M39" s="1">
        <v>1</v>
      </c>
      <c r="N39" s="1">
        <v>3</v>
      </c>
      <c r="O39" s="1">
        <v>4</v>
      </c>
      <c r="P39" s="24">
        <v>3</v>
      </c>
      <c r="Q39" s="1">
        <v>4</v>
      </c>
      <c r="R39" s="1">
        <v>4</v>
      </c>
      <c r="S39" s="1">
        <v>7</v>
      </c>
      <c r="T39" s="1">
        <v>9</v>
      </c>
      <c r="U39" s="24">
        <v>9</v>
      </c>
      <c r="V39" s="1">
        <v>2</v>
      </c>
      <c r="W39" s="1">
        <v>2</v>
      </c>
      <c r="X39" s="24">
        <v>3</v>
      </c>
      <c r="Y39" s="1" t="s">
        <v>47</v>
      </c>
      <c r="Z39" s="1" t="s">
        <v>47</v>
      </c>
      <c r="AA39" s="1" t="s">
        <v>47</v>
      </c>
      <c r="AB39" s="1" t="s">
        <v>47</v>
      </c>
      <c r="AC39" s="1" t="s">
        <v>47</v>
      </c>
      <c r="AD39" s="1" t="s">
        <v>47</v>
      </c>
      <c r="AE39" s="1" t="s">
        <v>47</v>
      </c>
      <c r="AF39" s="24" t="s">
        <v>47</v>
      </c>
      <c r="AG39" s="1">
        <v>1</v>
      </c>
      <c r="AH39" s="1">
        <v>1</v>
      </c>
      <c r="AI39" s="24">
        <v>1</v>
      </c>
      <c r="AJ39" s="30">
        <v>210000</v>
      </c>
      <c r="AK39" s="9">
        <f>($L$3*(L39-$Q$1)/$Q$2+$M$3*(M39-$R$1)/$R$2+$N$3*(N39-$S$1)/$S$2+$O$3*(O39-$T$1)/$T$2+$P$3*(P39-$U$1)/$U$2)/(SUM($L$3:$P$3))</f>
        <v>-1.5690590321168594</v>
      </c>
      <c r="AL39" s="9">
        <f>($L$3*(Q39-$Q$1)/$Q$2+$M$3*(R39-$R$1)/$R$2+$N$3*(S39-$S$1)/$S$2+$O$3*(T39-$T$1)/$T$2+$P$3*(U39-$U$1)/$U$2)/(SUM($L$3:$P$3))</f>
        <v>0.57267988039328754</v>
      </c>
      <c r="AM39">
        <f>IF(AVERAGE(AG39:AH39)&gt;9,1,0)+IF(AVERAGE(AG39:AH39)&gt;7,1,0)+IF(AG39&gt;7,1,0)+IF(AH39&gt;7,1,0)+IF(AI39&gt;8,1,0)+IF(AI39&gt;6,1,0)</f>
        <v>0</v>
      </c>
      <c r="AN39" s="6">
        <f>MIN(2,IF(OR(Y39="-",X39&lt;5),0,1+IF(Y39&gt;7,1+IF(X39&gt;7,0.25,0),IF(Y39&gt;4,0.5+IF(X39&gt;7,0.25,0),0+IF(X39&gt;7,0.25))))+IF(Z39="-",0,IF(Z39&gt;9,0.5,IF(Z39&gt;7,0.25,0)))+IF(AA39="-",0,IF(AA39&gt;7,1.1,IF(AA39&gt;4,0.6,0)))+IF(OR(AB39="-",V39&lt;5),0,IF(AB39&gt;7,1+IF(V39&gt;7,0.25,0),IF(AB39&gt;4,0.5+IF(V39&gt;7,0.25,0),0)))+IF(AC39="-",0,IF(AC39&gt;7,1.5,IF(AC39&gt;4,1,0)))+IF(AD39="-",0,IF(AD39&gt;9,0.5,IF(AD39&gt;7,0.25,0)))+IF(AE39="-",0,IF(AE39&gt;7,1.25,IF(AE39&gt;4,0.75,0)))+IF(OR(AF39="-",W39&lt;4),0,IF(AF39&gt;7,1+IF(W39&gt;7,0.15,0),IF(AF39&gt;4,0.5+IF(W39&gt;7,0.15,0),0))))</f>
        <v>0</v>
      </c>
      <c r="AO39" s="9">
        <f>(($AK$3*AK39+$AL$3*AL39+$AM$3*AM39+$AN$3*AN39)+$J$3*VLOOKUP(J39,COND!$A$2:$C$7,2,FALSE)+$K$3*VLOOKUP(K39,COND!$A$2:$C$7,3,FALSE))*IF(AND($K$2="On",$E39&gt;20),0.75,1)</f>
        <v>16.615252661507768</v>
      </c>
      <c r="AP39" s="28">
        <f>STANDARDIZE(AO39,AVERAGE($AO$5:$AO$1204),STDEVP($AO$5:$AO$1204))</f>
        <v>1.3168909206328665</v>
      </c>
      <c r="AQ39" t="str">
        <f>IF(AND(Y39&lt;&gt;"-",X39&gt;1),"C",IF(AA39=MAX(AA39:AC39),"2B",IF(AC39=MAX(AA39:AC39),"SS",IF(OR(AB39=MAX(Z39:AC39),AND(AB39&lt;&gt;"-",AB39&gt;4,V39&gt;5)),"3B",IF(AE39=MAX(AD39:AF39),"CF",IF(AND(AF39=MAX(AD39,AF39),AND(W39&gt;5,AD39&lt;&gt;"-")),"RF",IF(AD39&lt;&gt;"-","LF",IF(Z39&lt;&gt;"-","1B","DH"))))))))</f>
        <v>DH</v>
      </c>
      <c r="AU39" t="str">
        <f>IF(AND($Q39&gt;=6,AVERAGE($S39:$T39)&gt;=6),"Likely",IF(OR($Q39&gt;6,AND($Q39=6,AVERAGE($S39:$T39)&gt;=3),AND($Q39&gt;=5,AVERAGE($S39:$T39)&gt;=5),AVERAGE($Q39,$S39:$T39)&gt;5),"Possible","Unlikely"))</f>
        <v>Possible</v>
      </c>
      <c r="AW39" t="str">
        <f>IF(VLOOKUP($B39,'Draft List'!$D$4:$AB$124,AW$3,FALSE)&lt;&gt;0,VLOOKUP($B39,'Draft List'!$D$4:$AB$124,AW$3,FALSE),"")</f>
        <v/>
      </c>
      <c r="AX39" t="str">
        <f>IF(VLOOKUP($B39,'Draft List'!$D$4:$AB$124,AX$3,FALSE)&lt;&gt;0,VLOOKUP($B39,'Draft List'!$D$4:$AB$124,AX$3,FALSE),"")</f>
        <v/>
      </c>
      <c r="AY39" t="str">
        <f>IF(VLOOKUP($B39,'Draft List'!$D$4:$AB$124,AY$3,FALSE)&lt;&gt;0,VLOOKUP($B39,'Draft List'!$D$4:$AB$124,AY$3,FALSE),"")</f>
        <v/>
      </c>
      <c r="AZ39" t="str">
        <f>IF(VLOOKUP($B39,'Draft List'!$D$4:$AB$124,AZ$3,FALSE)&lt;&gt;0,VLOOKUP($B39,'Draft List'!$D$4:$AB$124,AZ$3,FALSE),"")</f>
        <v/>
      </c>
      <c r="BB39" t="str">
        <f t="shared" si="0"/>
        <v>Jaime Villanueva</v>
      </c>
    </row>
    <row r="40" spans="1:54" x14ac:dyDescent="0.25">
      <c r="A40" t="str">
        <f>IF(C40="C","C-",C40)&amp;D40&amp;E40</f>
        <v>RFDenver Ray20</v>
      </c>
      <c r="B40">
        <f>VLOOKUP($A40,draft_listing_batters_stats!$A$1:$B$1310,2,FALSE)</f>
        <v>11435</v>
      </c>
      <c r="C40" s="1" t="s">
        <v>69</v>
      </c>
      <c r="D40" s="1" t="s">
        <v>1375</v>
      </c>
      <c r="E40" s="1">
        <v>20</v>
      </c>
      <c r="F40" s="1" t="s">
        <v>43</v>
      </c>
      <c r="G40" s="1" t="s">
        <v>43</v>
      </c>
      <c r="H40" s="1" t="s">
        <v>51</v>
      </c>
      <c r="I40" s="24" t="s">
        <v>51</v>
      </c>
      <c r="J40" s="1" t="s">
        <v>53</v>
      </c>
      <c r="K40" s="24" t="s">
        <v>49</v>
      </c>
      <c r="L40" s="1">
        <v>4</v>
      </c>
      <c r="M40" s="1">
        <v>2</v>
      </c>
      <c r="N40" s="1">
        <v>3</v>
      </c>
      <c r="O40" s="1">
        <v>2</v>
      </c>
      <c r="P40" s="24">
        <v>2</v>
      </c>
      <c r="Q40" s="1">
        <v>6</v>
      </c>
      <c r="R40" s="1">
        <v>4</v>
      </c>
      <c r="S40" s="1">
        <v>6</v>
      </c>
      <c r="T40" s="1">
        <v>4</v>
      </c>
      <c r="U40" s="24">
        <v>4</v>
      </c>
      <c r="V40" s="1">
        <v>3</v>
      </c>
      <c r="W40" s="1">
        <v>6</v>
      </c>
      <c r="X40" s="24">
        <v>1</v>
      </c>
      <c r="Y40" s="1" t="s">
        <v>47</v>
      </c>
      <c r="Z40" s="1">
        <v>1</v>
      </c>
      <c r="AA40" s="1" t="s">
        <v>47</v>
      </c>
      <c r="AB40" s="1" t="s">
        <v>47</v>
      </c>
      <c r="AC40" s="1" t="s">
        <v>47</v>
      </c>
      <c r="AD40" s="1">
        <v>2</v>
      </c>
      <c r="AE40" s="1">
        <v>1</v>
      </c>
      <c r="AF40" s="24">
        <v>3</v>
      </c>
      <c r="AG40" s="1">
        <v>5</v>
      </c>
      <c r="AH40" s="1">
        <v>7</v>
      </c>
      <c r="AI40" s="24">
        <v>9</v>
      </c>
      <c r="AJ40" s="30">
        <v>190000</v>
      </c>
      <c r="AK40" s="9">
        <f>($L$3*(L40-$Q$1)/$Q$2+$M$3*(M40-$R$1)/$R$2+$N$3*(N40-$S$1)/$S$2+$O$3*(O40-$T$1)/$T$2+$P$3*(P40-$U$1)/$U$2)/(SUM($L$3:$P$3))</f>
        <v>-0.76976708372637681</v>
      </c>
      <c r="AL40" s="9">
        <f>($L$3*(Q40-$Q$1)/$Q$2+$M$3*(R40-$R$1)/$R$2+$N$3*(S40-$S$1)/$S$2+$O$3*(T40-$T$1)/$T$2+$P$3*(U40-$U$1)/$U$2)/(SUM($L$3:$P$3))</f>
        <v>0.486100609641413</v>
      </c>
      <c r="AM40">
        <f>IF(AVERAGE(AG40:AH40)&gt;9,1,0)+IF(AVERAGE(AG40:AH40)&gt;7,1,0)+IF(AG40&gt;7,1,0)+IF(AH40&gt;7,1,0)+IF(AI40&gt;8,1,0)+IF(AI40&gt;6,1,0)</f>
        <v>2</v>
      </c>
      <c r="AN40" s="6">
        <f>MIN(2,IF(OR(Y40="-",X40&lt;5),0,1+IF(Y40&gt;7,1+IF(X40&gt;7,0.25,0),IF(Y40&gt;4,0.5+IF(X40&gt;7,0.25,0),0+IF(X40&gt;7,0.25))))+IF(Z40="-",0,IF(Z40&gt;9,0.5,IF(Z40&gt;7,0.25,0)))+IF(AA40="-",0,IF(AA40&gt;7,1.1,IF(AA40&gt;4,0.6,0)))+IF(OR(AB40="-",V40&lt;5),0,IF(AB40&gt;7,1+IF(V40&gt;7,0.25,0),IF(AB40&gt;4,0.5+IF(V40&gt;7,0.25,0),0)))+IF(AC40="-",0,IF(AC40&gt;7,1.5,IF(AC40&gt;4,1,0)))+IF(AD40="-",0,IF(AD40&gt;9,0.5,IF(AD40&gt;7,0.25,0)))+IF(AE40="-",0,IF(AE40&gt;7,1.25,IF(AE40&gt;4,0.75,0)))+IF(OR(AF40="-",W40&lt;4),0,IF(AF40&gt;7,1+IF(W40&gt;7,0.15,0),IF(AF40&gt;4,0.5+IF(W40&gt;7,0.15,0),0))))</f>
        <v>0</v>
      </c>
      <c r="AO40" s="9">
        <f>(($AK$3*AK40+$AL$3*AL40+$AM$3*AM40+$AN$3*AN40)+$J$3*VLOOKUP(J40,COND!$A$2:$C$7,2,FALSE)+$K$3*VLOOKUP(K40,COND!$A$2:$C$7,3,FALSE))*IF(AND($K$2="On",$E40&gt;20),0.75,1)</f>
        <v>16.439563940657649</v>
      </c>
      <c r="AP40" s="28">
        <f>STANDARDIZE(AO40,AVERAGE($AO$5:$AO$1204),STDEVP($AO$5:$AO$1204))</f>
        <v>1.2938451633192598</v>
      </c>
      <c r="AQ40" t="str">
        <f>IF(AND(Y40&lt;&gt;"-",X40&gt;1),"C",IF(AA40=MAX(AA40:AC40),"2B",IF(AC40=MAX(AA40:AC40),"SS",IF(OR(AB40=MAX(Z40:AC40),AND(AB40&lt;&gt;"-",AB40&gt;4,V40&gt;5)),"3B",IF(AE40=MAX(AD40:AF40),"CF",IF(AND(AF40=MAX(AD40,AF40),AND(W40&gt;5,AD40&lt;&gt;"-")),"RF",IF(AD40&lt;&gt;"-","LF",IF(Z40&lt;&gt;"-","1B","DH"))))))))</f>
        <v>RF</v>
      </c>
      <c r="AU40" t="str">
        <f>IF(AND($Q40&gt;=6,AVERAGE($S40:$T40)&gt;=6),"Likely",IF(OR($Q40&gt;6,AND($Q40=6,AVERAGE($S40:$T40)&gt;=3),AND($Q40&gt;=5,AVERAGE($S40:$T40)&gt;=5),AVERAGE($Q40,$S40:$T40)&gt;5),"Possible","Unlikely"))</f>
        <v>Possible</v>
      </c>
      <c r="AW40" t="str">
        <f>IF(VLOOKUP($B40,'Draft List'!$D$4:$AB$124,AW$3,FALSE)&lt;&gt;0,VLOOKUP($B40,'Draft List'!$D$4:$AB$124,AW$3,FALSE),"")</f>
        <v/>
      </c>
      <c r="AX40" t="str">
        <f>IF(VLOOKUP($B40,'Draft List'!$D$4:$AB$124,AX$3,FALSE)&lt;&gt;0,VLOOKUP($B40,'Draft List'!$D$4:$AB$124,AX$3,FALSE),"")</f>
        <v/>
      </c>
      <c r="AY40" t="str">
        <f>IF(VLOOKUP($B40,'Draft List'!$D$4:$AB$124,AY$3,FALSE)&lt;&gt;0,VLOOKUP($B40,'Draft List'!$D$4:$AB$124,AY$3,FALSE),"")</f>
        <v/>
      </c>
      <c r="AZ40" t="str">
        <f>IF(VLOOKUP($B40,'Draft List'!$D$4:$AB$124,AZ$3,FALSE)&lt;&gt;0,VLOOKUP($B40,'Draft List'!$D$4:$AB$124,AZ$3,FALSE),"")</f>
        <v/>
      </c>
      <c r="BB40" t="str">
        <f t="shared" si="0"/>
        <v>Denver Ray</v>
      </c>
    </row>
    <row r="41" spans="1:54" x14ac:dyDescent="0.25">
      <c r="A41" t="str">
        <f>IF(C41="C","C-",C41)&amp;D41&amp;E41</f>
        <v>RFTomás Martínez18</v>
      </c>
      <c r="B41">
        <f>VLOOKUP($A41,draft_listing_batters_stats!$A$1:$B$1310,2,FALSE)</f>
        <v>4928</v>
      </c>
      <c r="C41" s="1" t="s">
        <v>69</v>
      </c>
      <c r="D41" s="1" t="s">
        <v>1376</v>
      </c>
      <c r="E41" s="1">
        <v>18</v>
      </c>
      <c r="F41" s="1" t="s">
        <v>55</v>
      </c>
      <c r="G41" s="1" t="s">
        <v>55</v>
      </c>
      <c r="H41" s="1" t="s">
        <v>51</v>
      </c>
      <c r="I41" s="24" t="s">
        <v>51</v>
      </c>
      <c r="J41" s="1" t="s">
        <v>49</v>
      </c>
      <c r="K41" s="24" t="s">
        <v>53</v>
      </c>
      <c r="L41" s="1">
        <v>1</v>
      </c>
      <c r="M41" s="1">
        <v>4</v>
      </c>
      <c r="N41" s="1">
        <v>1</v>
      </c>
      <c r="O41" s="1">
        <v>1</v>
      </c>
      <c r="P41" s="24">
        <v>2</v>
      </c>
      <c r="Q41" s="1">
        <v>5</v>
      </c>
      <c r="R41" s="1">
        <v>9</v>
      </c>
      <c r="S41" s="1">
        <v>6</v>
      </c>
      <c r="T41" s="1">
        <v>3</v>
      </c>
      <c r="U41" s="24">
        <v>6</v>
      </c>
      <c r="V41" s="1">
        <v>8</v>
      </c>
      <c r="W41" s="1">
        <v>10</v>
      </c>
      <c r="X41" s="24">
        <v>2</v>
      </c>
      <c r="Y41" s="1" t="s">
        <v>47</v>
      </c>
      <c r="Z41" s="1" t="s">
        <v>47</v>
      </c>
      <c r="AA41" s="1" t="s">
        <v>47</v>
      </c>
      <c r="AB41" s="1" t="s">
        <v>47</v>
      </c>
      <c r="AC41" s="1" t="s">
        <v>47</v>
      </c>
      <c r="AD41" s="1" t="s">
        <v>47</v>
      </c>
      <c r="AE41" s="1" t="s">
        <v>47</v>
      </c>
      <c r="AF41" s="24">
        <v>5</v>
      </c>
      <c r="AG41" s="1">
        <v>7</v>
      </c>
      <c r="AH41" s="1">
        <v>8</v>
      </c>
      <c r="AI41" s="24">
        <v>10</v>
      </c>
      <c r="AJ41" s="30">
        <v>7000000</v>
      </c>
      <c r="AK41" s="9">
        <f>($L$3*(L41-$Q$1)/$Q$2+$M$3*(M41-$R$1)/$R$2+$N$3*(N41-$S$1)/$S$2+$O$3*(O41-$T$1)/$T$2+$P$3*(P41-$U$1)/$U$2)/(SUM($L$3:$P$3))</f>
        <v>-1.891147371154378</v>
      </c>
      <c r="AL41" s="9">
        <f>($L$3*(Q41-$Q$1)/$Q$2+$M$3*(R41-$R$1)/$R$2+$N$3*(S41-$S$1)/$S$2+$O$3*(T41-$T$1)/$T$2+$P$3*(U41-$U$1)/$U$2)/(SUM($L$3:$P$3))</f>
        <v>0.40916730115684158</v>
      </c>
      <c r="AM41">
        <f>IF(AVERAGE(AG41:AH41)&gt;9,1,0)+IF(AVERAGE(AG41:AH41)&gt;7,1,0)+IF(AG41&gt;7,1,0)+IF(AH41&gt;7,1,0)+IF(AI41&gt;8,1,0)+IF(AI41&gt;6,1,0)</f>
        <v>4</v>
      </c>
      <c r="AN41" s="6">
        <f>MIN(2,IF(OR(Y41="-",X41&lt;5),0,1+IF(Y41&gt;7,1+IF(X41&gt;7,0.25,0),IF(Y41&gt;4,0.5+IF(X41&gt;7,0.25,0),0+IF(X41&gt;7,0.25))))+IF(Z41="-",0,IF(Z41&gt;9,0.5,IF(Z41&gt;7,0.25,0)))+IF(AA41="-",0,IF(AA41&gt;7,1.1,IF(AA41&gt;4,0.6,0)))+IF(OR(AB41="-",V41&lt;5),0,IF(AB41&gt;7,1+IF(V41&gt;7,0.25,0),IF(AB41&gt;4,0.5+IF(V41&gt;7,0.25,0),0)))+IF(AC41="-",0,IF(AC41&gt;7,1.5,IF(AC41&gt;4,1,0)))+IF(AD41="-",0,IF(AD41&gt;9,0.5,IF(AD41&gt;7,0.25,0)))+IF(AE41="-",0,IF(AE41&gt;7,1.25,IF(AE41&gt;4,0.75,0)))+IF(OR(AF41="-",W41&lt;4),0,IF(AF41&gt;7,1+IF(W41&gt;7,0.15,0),IF(AF41&gt;4,0.5+IF(W41&gt;7,0.15,0),0))))</f>
        <v>0.65</v>
      </c>
      <c r="AO41" s="9">
        <f>(($AK$3*AK41+$AL$3*AL41+$AM$3*AM41+$AN$3*AN41)+$J$3*VLOOKUP(J41,COND!$A$2:$C$7,2,FALSE)+$K$3*VLOOKUP(K41,COND!$A$2:$C$7,3,FALSE))*IF(AND($K$2="On",$E41&gt;20),0.75,1)</f>
        <v>16.387559543433326</v>
      </c>
      <c r="AP41" s="28">
        <f>STANDARDIZE(AO41,AVERAGE($AO$5:$AO$1204),STDEVP($AO$5:$AO$1204))</f>
        <v>1.2870235488645985</v>
      </c>
      <c r="AQ41" t="str">
        <f>IF(AND(Y41&lt;&gt;"-",X41&gt;1),"C",IF(AA41=MAX(AA41:AC41),"2B",IF(AC41=MAX(AA41:AC41),"SS",IF(OR(AB41=MAX(Z41:AC41),AND(AB41&lt;&gt;"-",AB41&gt;4,V41&gt;5)),"3B",IF(AE41=MAX(AD41:AF41),"CF",IF(AND(AF41=MAX(AD41,AF41),AND(W41&gt;5,AD41&lt;&gt;"-")),"RF",IF(AD41&lt;&gt;"-","LF",IF(Z41&lt;&gt;"-","1B","DH"))))))))</f>
        <v>DH</v>
      </c>
      <c r="AU41" t="str">
        <f>IF(AND($Q41&gt;=6,AVERAGE($S41:$T41)&gt;=6),"Likely",IF(OR($Q41&gt;6,AND($Q41=6,AVERAGE($S41:$T41)&gt;=3),AND($Q41&gt;=5,AVERAGE($S41:$T41)&gt;=5),AVERAGE($Q41,$S41:$T41)&gt;5),"Possible","Unlikely"))</f>
        <v>Unlikely</v>
      </c>
      <c r="AW41" t="str">
        <f>IF(VLOOKUP($B41,'Draft List'!$D$4:$AB$124,AW$3,FALSE)&lt;&gt;0,VLOOKUP($B41,'Draft List'!$D$4:$AB$124,AW$3,FALSE),"")</f>
        <v/>
      </c>
      <c r="AX41" t="str">
        <f>IF(VLOOKUP($B41,'Draft List'!$D$4:$AB$124,AX$3,FALSE)&lt;&gt;0,VLOOKUP($B41,'Draft List'!$D$4:$AB$124,AX$3,FALSE),"")</f>
        <v/>
      </c>
      <c r="AY41" t="str">
        <f>IF(VLOOKUP($B41,'Draft List'!$D$4:$AB$124,AY$3,FALSE)&lt;&gt;0,VLOOKUP($B41,'Draft List'!$D$4:$AB$124,AY$3,FALSE),"")</f>
        <v/>
      </c>
      <c r="AZ41" t="str">
        <f>IF(VLOOKUP($B41,'Draft List'!$D$4:$AB$124,AZ$3,FALSE)&lt;&gt;0,VLOOKUP($B41,'Draft List'!$D$4:$AB$124,AZ$3,FALSE),"")</f>
        <v/>
      </c>
      <c r="BB41" t="str">
        <f t="shared" si="0"/>
        <v>Tomás Martínez</v>
      </c>
    </row>
    <row r="42" spans="1:54" x14ac:dyDescent="0.25">
      <c r="A42" t="str">
        <f>IF(C42="C","C-",C42)&amp;D42&amp;E42</f>
        <v>RFGeorge Wilson21</v>
      </c>
      <c r="B42">
        <f>VLOOKUP($A42,draft_listing_batters_stats!$A$1:$B$1310,2,FALSE)</f>
        <v>11745</v>
      </c>
      <c r="C42" s="1" t="s">
        <v>69</v>
      </c>
      <c r="D42" s="1" t="s">
        <v>1377</v>
      </c>
      <c r="E42" s="1">
        <v>21</v>
      </c>
      <c r="F42" s="1" t="s">
        <v>55</v>
      </c>
      <c r="G42" s="1" t="s">
        <v>55</v>
      </c>
      <c r="H42" s="1" t="s">
        <v>51</v>
      </c>
      <c r="I42" s="24" t="s">
        <v>51</v>
      </c>
      <c r="J42" s="1" t="s">
        <v>53</v>
      </c>
      <c r="K42" s="24" t="s">
        <v>45</v>
      </c>
      <c r="L42" s="1">
        <v>5</v>
      </c>
      <c r="M42" s="1">
        <v>4</v>
      </c>
      <c r="N42" s="1">
        <v>3</v>
      </c>
      <c r="O42" s="1">
        <v>2</v>
      </c>
      <c r="P42" s="24">
        <v>2</v>
      </c>
      <c r="Q42" s="1">
        <v>6</v>
      </c>
      <c r="R42" s="1">
        <v>4</v>
      </c>
      <c r="S42" s="1">
        <v>6</v>
      </c>
      <c r="T42" s="1">
        <v>4</v>
      </c>
      <c r="U42" s="24">
        <v>4</v>
      </c>
      <c r="V42" s="1">
        <v>1</v>
      </c>
      <c r="W42" s="1">
        <v>7</v>
      </c>
      <c r="X42" s="24">
        <v>1</v>
      </c>
      <c r="Y42" s="1" t="s">
        <v>47</v>
      </c>
      <c r="Z42" s="1" t="s">
        <v>47</v>
      </c>
      <c r="AA42" s="1" t="s">
        <v>47</v>
      </c>
      <c r="AB42" s="1" t="s">
        <v>47</v>
      </c>
      <c r="AC42" s="1" t="s">
        <v>47</v>
      </c>
      <c r="AD42" s="1">
        <v>1</v>
      </c>
      <c r="AE42" s="1">
        <v>1</v>
      </c>
      <c r="AF42" s="24">
        <v>4</v>
      </c>
      <c r="AG42" s="1">
        <v>7</v>
      </c>
      <c r="AH42" s="1">
        <v>8</v>
      </c>
      <c r="AI42" s="24">
        <v>6</v>
      </c>
      <c r="AJ42" s="30">
        <v>230000</v>
      </c>
      <c r="AK42" s="9">
        <f>($L$3*(L42-$Q$1)/$Q$2+$M$3*(M42-$R$1)/$R$2+$N$3*(N42-$S$1)/$S$2+$O$3*(O42-$T$1)/$T$2+$P$3*(P42-$U$1)/$U$2)/(SUM($L$3:$P$3))</f>
        <v>-0.34509148828629516</v>
      </c>
      <c r="AL42" s="9">
        <f>($L$3*(Q42-$Q$1)/$Q$2+$M$3*(R42-$R$1)/$R$2+$N$3*(S42-$S$1)/$S$2+$O$3*(T42-$T$1)/$T$2+$P$3*(U42-$U$1)/$U$2)/(SUM($L$3:$P$3))</f>
        <v>0.486100609641413</v>
      </c>
      <c r="AM42">
        <f>IF(AVERAGE(AG42:AH42)&gt;9,1,0)+IF(AVERAGE(AG42:AH42)&gt;7,1,0)+IF(AG42&gt;7,1,0)+IF(AH42&gt;7,1,0)+IF(AI42&gt;8,1,0)+IF(AI42&gt;6,1,0)</f>
        <v>2</v>
      </c>
      <c r="AN42" s="6">
        <f>MIN(2,IF(OR(Y42="-",X42&lt;5),0,1+IF(Y42&gt;7,1+IF(X42&gt;7,0.25,0),IF(Y42&gt;4,0.5+IF(X42&gt;7,0.25,0),0+IF(X42&gt;7,0.25))))+IF(Z42="-",0,IF(Z42&gt;9,0.5,IF(Z42&gt;7,0.25,0)))+IF(AA42="-",0,IF(AA42&gt;7,1.1,IF(AA42&gt;4,0.6,0)))+IF(OR(AB42="-",V42&lt;5),0,IF(AB42&gt;7,1+IF(V42&gt;7,0.25,0),IF(AB42&gt;4,0.5+IF(V42&gt;7,0.25,0),0)))+IF(AC42="-",0,IF(AC42&gt;7,1.5,IF(AC42&gt;4,1,0)))+IF(AD42="-",0,IF(AD42&gt;9,0.5,IF(AD42&gt;7,0.25,0)))+IF(AE42="-",0,IF(AE42&gt;7,1.25,IF(AE42&gt;4,0.75,0)))+IF(OR(AF42="-",W42&lt;4),0,IF(AF42&gt;7,1+IF(W42&gt;7,0.15,0),IF(AF42&gt;4,0.5+IF(W42&gt;7,0.15,0),0))))</f>
        <v>0</v>
      </c>
      <c r="AO42" s="9">
        <f>(($AK$3*AK42+$AL$3*AL42+$AM$3*AM42+$AN$3*AN42)+$J$3*VLOOKUP(J42,COND!$A$2:$C$7,2,FALSE)+$K$3*VLOOKUP(K42,COND!$A$2:$C$7,3,FALSE))*IF(AND($K$2="On",$E42&gt;20),0.75,1)</f>
        <v>16.382031500201659</v>
      </c>
      <c r="AP42" s="28">
        <f>STANDARDIZE(AO42,AVERAGE($AO$5:$AO$1204),STDEVP($AO$5:$AO$1204))</f>
        <v>1.2862984144215921</v>
      </c>
      <c r="AQ42" t="str">
        <f>IF(AND(Y42&lt;&gt;"-",X42&gt;1),"C",IF(AA42=MAX(AA42:AC42),"2B",IF(AC42=MAX(AA42:AC42),"SS",IF(OR(AB42=MAX(Z42:AC42),AND(AB42&lt;&gt;"-",AB42&gt;4,V42&gt;5)),"3B",IF(AE42=MAX(AD42:AF42),"CF",IF(AND(AF42=MAX(AD42,AF42),AND(W42&gt;5,AD42&lt;&gt;"-")),"RF",IF(AD42&lt;&gt;"-","LF",IF(Z42&lt;&gt;"-","1B","DH"))))))))</f>
        <v>RF</v>
      </c>
      <c r="AU42" t="str">
        <f>IF(AND($Q42&gt;=6,AVERAGE($S42:$T42)&gt;=6),"Likely",IF(OR($Q42&gt;6,AND($Q42=6,AVERAGE($S42:$T42)&gt;=3),AND($Q42&gt;=5,AVERAGE($S42:$T42)&gt;=5),AVERAGE($Q42,$S42:$T42)&gt;5),"Possible","Unlikely"))</f>
        <v>Possible</v>
      </c>
      <c r="AW42" t="str">
        <f>IF(VLOOKUP($B42,'Draft List'!$D$4:$AB$124,AW$3,FALSE)&lt;&gt;0,VLOOKUP($B42,'Draft List'!$D$4:$AB$124,AW$3,FALSE),"")</f>
        <v/>
      </c>
      <c r="AX42" t="str">
        <f>IF(VLOOKUP($B42,'Draft List'!$D$4:$AB$124,AX$3,FALSE)&lt;&gt;0,VLOOKUP($B42,'Draft List'!$D$4:$AB$124,AX$3,FALSE),"")</f>
        <v/>
      </c>
      <c r="AY42" t="str">
        <f>IF(VLOOKUP($B42,'Draft List'!$D$4:$AB$124,AY$3,FALSE)&lt;&gt;0,VLOOKUP($B42,'Draft List'!$D$4:$AB$124,AY$3,FALSE),"")</f>
        <v/>
      </c>
      <c r="AZ42" t="str">
        <f>IF(VLOOKUP($B42,'Draft List'!$D$4:$AB$124,AZ$3,FALSE)&lt;&gt;0,VLOOKUP($B42,'Draft List'!$D$4:$AB$124,AZ$3,FALSE),"")</f>
        <v/>
      </c>
      <c r="BB42" t="str">
        <f t="shared" si="0"/>
        <v>George Wilson</v>
      </c>
    </row>
    <row r="43" spans="1:54" x14ac:dyDescent="0.25">
      <c r="A43" t="str">
        <f>IF(C43="C","C-",C43)&amp;D43&amp;E43</f>
        <v>CFMichael Brown21</v>
      </c>
      <c r="B43">
        <f>VLOOKUP($A43,draft_listing_batters_stats!$A$1:$B$1310,2,FALSE)</f>
        <v>10844</v>
      </c>
      <c r="C43" s="1" t="s">
        <v>77</v>
      </c>
      <c r="D43" s="1" t="s">
        <v>1378</v>
      </c>
      <c r="E43" s="1">
        <v>21</v>
      </c>
      <c r="F43" s="1" t="s">
        <v>43</v>
      </c>
      <c r="G43" s="1" t="s">
        <v>43</v>
      </c>
      <c r="H43" s="1" t="s">
        <v>51</v>
      </c>
      <c r="I43" s="24" t="s">
        <v>44</v>
      </c>
      <c r="J43" s="1" t="s">
        <v>53</v>
      </c>
      <c r="K43" s="24" t="s">
        <v>57</v>
      </c>
      <c r="L43" s="1">
        <v>4</v>
      </c>
      <c r="M43" s="1">
        <v>6</v>
      </c>
      <c r="N43" s="1">
        <v>2</v>
      </c>
      <c r="O43" s="1">
        <v>3</v>
      </c>
      <c r="P43" s="24">
        <v>2</v>
      </c>
      <c r="Q43" s="1">
        <v>6</v>
      </c>
      <c r="R43" s="1">
        <v>7</v>
      </c>
      <c r="S43" s="1">
        <v>2</v>
      </c>
      <c r="T43" s="1">
        <v>5</v>
      </c>
      <c r="U43" s="24">
        <v>3</v>
      </c>
      <c r="V43" s="1">
        <v>1</v>
      </c>
      <c r="W43" s="1">
        <v>7</v>
      </c>
      <c r="X43" s="24">
        <v>1</v>
      </c>
      <c r="Y43" s="1" t="s">
        <v>47</v>
      </c>
      <c r="Z43" s="1" t="s">
        <v>47</v>
      </c>
      <c r="AA43" s="1" t="s">
        <v>47</v>
      </c>
      <c r="AB43" s="1" t="s">
        <v>47</v>
      </c>
      <c r="AC43" s="1" t="s">
        <v>47</v>
      </c>
      <c r="AD43" s="1" t="s">
        <v>47</v>
      </c>
      <c r="AE43" s="1">
        <v>9</v>
      </c>
      <c r="AF43" s="24" t="s">
        <v>47</v>
      </c>
      <c r="AG43" s="1">
        <v>10</v>
      </c>
      <c r="AH43" s="1">
        <v>10</v>
      </c>
      <c r="AI43" s="24">
        <v>10</v>
      </c>
      <c r="AJ43" s="30">
        <v>230000</v>
      </c>
      <c r="AK43" s="9">
        <f>($L$3*(L43-$Q$1)/$Q$2+$M$3*(M43-$R$1)/$R$2+$N$3*(N43-$S$1)/$S$2+$O$3*(O43-$T$1)/$T$2+$P$3*(P43-$U$1)/$U$2)/(SUM($L$3:$P$3))</f>
        <v>-0.55887950926588337</v>
      </c>
      <c r="AL43" s="9">
        <f>($L$3*(Q43-$Q$1)/$Q$2+$M$3*(R43-$R$1)/$R$2+$N$3*(S43-$S$1)/$S$2+$O$3*(T43-$T$1)/$T$2+$P$3*(U43-$U$1)/$U$2)/(SUM($L$3:$P$3))</f>
        <v>0.35672748259441511</v>
      </c>
      <c r="AM43">
        <f>IF(AVERAGE(AG43:AH43)&gt;9,1,0)+IF(AVERAGE(AG43:AH43)&gt;7,1,0)+IF(AG43&gt;7,1,0)+IF(AH43&gt;7,1,0)+IF(AI43&gt;8,1,0)+IF(AI43&gt;6,1,0)</f>
        <v>6</v>
      </c>
      <c r="AN43" s="6">
        <f>MIN(2,IF(OR(Y43="-",X43&lt;5),0,1+IF(Y43&gt;7,1+IF(X43&gt;7,0.25,0),IF(Y43&gt;4,0.5+IF(X43&gt;7,0.25,0),0+IF(X43&gt;7,0.25))))+IF(Z43="-",0,IF(Z43&gt;9,0.5,IF(Z43&gt;7,0.25,0)))+IF(AA43="-",0,IF(AA43&gt;7,1.1,IF(AA43&gt;4,0.6,0)))+IF(OR(AB43="-",V43&lt;5),0,IF(AB43&gt;7,1+IF(V43&gt;7,0.25,0),IF(AB43&gt;4,0.5+IF(V43&gt;7,0.25,0),0)))+IF(AC43="-",0,IF(AC43&gt;7,1.5,IF(AC43&gt;4,1,0)))+IF(AD43="-",0,IF(AD43&gt;9,0.5,IF(AD43&gt;7,0.25,0)))+IF(AE43="-",0,IF(AE43&gt;7,1.25,IF(AE43&gt;4,0.75,0)))+IF(OR(AF43="-",W43&lt;4),0,IF(AF43&gt;7,1+IF(W43&gt;7,0.15,0),IF(AF43&gt;4,0.5+IF(W43&gt;7,0.15,0),0))))</f>
        <v>1.25</v>
      </c>
      <c r="AO43" s="9">
        <f>(($AK$3*AK43+$AL$3*AL43+$AM$3*AM43+$AN$3*AN43)+$J$3*VLOOKUP(J43,COND!$A$2:$C$7,2,FALSE)+$K$3*VLOOKUP(K43,COND!$A$2:$C$7,3,FALSE))*IF(AND($K$2="On",$E43&gt;20),0.75,1)</f>
        <v>16.224841840206395</v>
      </c>
      <c r="AP43" s="28">
        <f>STANDARDIZE(AO43,AVERAGE($AO$5:$AO$1204),STDEVP($AO$5:$AO$1204))</f>
        <v>1.2656792492359703</v>
      </c>
      <c r="AQ43" t="str">
        <f>IF(AND(Y43&lt;&gt;"-",X43&gt;1),"C",IF(AA43=MAX(AA43:AC43),"2B",IF(AC43=MAX(AA43:AC43),"SS",IF(OR(AB43=MAX(Z43:AC43),AND(AB43&lt;&gt;"-",AB43&gt;4,V43&gt;5)),"3B",IF(AE43=MAX(AD43:AF43),"CF",IF(AND(AF43=MAX(AD43,AF43),AND(W43&gt;5,AD43&lt;&gt;"-")),"RF",IF(AD43&lt;&gt;"-","LF",IF(Z43&lt;&gt;"-","1B","DH"))))))))</f>
        <v>CF</v>
      </c>
      <c r="AU43" t="str">
        <f>IF(AND($Q43&gt;=6,AVERAGE($S43:$T43)&gt;=6),"Likely",IF(OR($Q43&gt;6,AND($Q43=6,AVERAGE($S43:$T43)&gt;=3),AND($Q43&gt;=5,AVERAGE($S43:$T43)&gt;=5),AVERAGE($Q43,$S43:$T43)&gt;5),"Possible","Unlikely"))</f>
        <v>Possible</v>
      </c>
      <c r="AW43" t="str">
        <f>IF(VLOOKUP($B43,'Draft List'!$D$4:$AB$124,AW$3,FALSE)&lt;&gt;0,VLOOKUP($B43,'Draft List'!$D$4:$AB$124,AW$3,FALSE),"")</f>
        <v/>
      </c>
      <c r="AX43" t="str">
        <f>IF(VLOOKUP($B43,'Draft List'!$D$4:$AB$124,AX$3,FALSE)&lt;&gt;0,VLOOKUP($B43,'Draft List'!$D$4:$AB$124,AX$3,FALSE),"")</f>
        <v/>
      </c>
      <c r="AY43" t="str">
        <f>IF(VLOOKUP($B43,'Draft List'!$D$4:$AB$124,AY$3,FALSE)&lt;&gt;0,VLOOKUP($B43,'Draft List'!$D$4:$AB$124,AY$3,FALSE),"")</f>
        <v/>
      </c>
      <c r="AZ43" t="str">
        <f>IF(VLOOKUP($B43,'Draft List'!$D$4:$AB$124,AZ$3,FALSE)&lt;&gt;0,VLOOKUP($B43,'Draft List'!$D$4:$AB$124,AZ$3,FALSE),"")</f>
        <v/>
      </c>
      <c r="BB43" t="str">
        <f t="shared" si="0"/>
        <v>Michael Brown</v>
      </c>
    </row>
    <row r="44" spans="1:54" x14ac:dyDescent="0.25">
      <c r="A44" t="str">
        <f>IF(C44="C","C-",C44)&amp;D44&amp;E44</f>
        <v>SSBob Wade21</v>
      </c>
      <c r="B44">
        <f>VLOOKUP($A44,draft_listing_batters_stats!$A$1:$B$1310,2,FALSE)</f>
        <v>11437</v>
      </c>
      <c r="C44" s="1" t="s">
        <v>75</v>
      </c>
      <c r="D44" s="1" t="s">
        <v>1379</v>
      </c>
      <c r="E44" s="1">
        <v>21</v>
      </c>
      <c r="F44" s="1" t="s">
        <v>43</v>
      </c>
      <c r="G44" s="1" t="s">
        <v>43</v>
      </c>
      <c r="H44" s="1" t="s">
        <v>51</v>
      </c>
      <c r="I44" s="24" t="s">
        <v>51</v>
      </c>
      <c r="J44" s="1" t="s">
        <v>45</v>
      </c>
      <c r="K44" s="24" t="s">
        <v>49</v>
      </c>
      <c r="L44" s="1">
        <v>1</v>
      </c>
      <c r="M44" s="1">
        <v>5</v>
      </c>
      <c r="N44" s="1">
        <v>2</v>
      </c>
      <c r="O44" s="1">
        <v>5</v>
      </c>
      <c r="P44" s="24">
        <v>1</v>
      </c>
      <c r="Q44" s="1">
        <v>4</v>
      </c>
      <c r="R44" s="1">
        <v>7</v>
      </c>
      <c r="S44" s="1">
        <v>5</v>
      </c>
      <c r="T44" s="1">
        <v>8</v>
      </c>
      <c r="U44" s="24">
        <v>5</v>
      </c>
      <c r="V44" s="1">
        <v>5</v>
      </c>
      <c r="W44" s="1">
        <v>4</v>
      </c>
      <c r="X44" s="24">
        <v>1</v>
      </c>
      <c r="Y44" s="1" t="s">
        <v>47</v>
      </c>
      <c r="Z44" s="1" t="s">
        <v>47</v>
      </c>
      <c r="AA44" s="1">
        <v>4</v>
      </c>
      <c r="AB44" s="1">
        <v>5</v>
      </c>
      <c r="AC44" s="1">
        <v>8</v>
      </c>
      <c r="AD44" s="1">
        <v>4</v>
      </c>
      <c r="AE44" s="1">
        <v>2</v>
      </c>
      <c r="AF44" s="24">
        <v>1</v>
      </c>
      <c r="AG44" s="1">
        <v>4</v>
      </c>
      <c r="AH44" s="1">
        <v>9</v>
      </c>
      <c r="AI44" s="24">
        <v>7</v>
      </c>
      <c r="AJ44" s="30">
        <v>4000000</v>
      </c>
      <c r="AK44" s="9">
        <f>($L$3*(L44-$Q$1)/$Q$2+$M$3*(M44-$R$1)/$R$2+$N$3*(N44-$S$1)/$S$2+$O$3*(O44-$T$1)/$T$2+$P$3*(P44-$U$1)/$U$2)/(SUM($L$3:$P$3))</f>
        <v>-1.4382041372905325</v>
      </c>
      <c r="AL44" s="9">
        <f>($L$3*(Q44-$Q$1)/$Q$2+$M$3*(R44-$R$1)/$R$2+$N$3*(S44-$S$1)/$S$2+$O$3*(T44-$T$1)/$T$2+$P$3*(U44-$U$1)/$U$2)/(SUM($L$3:$P$3))</f>
        <v>0.30996162192368021</v>
      </c>
      <c r="AM44">
        <f>IF(AVERAGE(AG44:AH44)&gt;9,1,0)+IF(AVERAGE(AG44:AH44)&gt;7,1,0)+IF(AG44&gt;7,1,0)+IF(AH44&gt;7,1,0)+IF(AI44&gt;8,1,0)+IF(AI44&gt;6,1,0)</f>
        <v>2</v>
      </c>
      <c r="AN44" s="6">
        <f>MIN(2,IF(OR(Y44="-",X44&lt;5),0,1+IF(Y44&gt;7,1+IF(X44&gt;7,0.25,0),IF(Y44&gt;4,0.5+IF(X44&gt;7,0.25,0),0+IF(X44&gt;7,0.25))))+IF(Z44="-",0,IF(Z44&gt;9,0.5,IF(Z44&gt;7,0.25,0)))+IF(AA44="-",0,IF(AA44&gt;7,1.1,IF(AA44&gt;4,0.6,0)))+IF(OR(AB44="-",V44&lt;5),0,IF(AB44&gt;7,1+IF(V44&gt;7,0.25,0),IF(AB44&gt;4,0.5+IF(V44&gt;7,0.25,0),0)))+IF(AC44="-",0,IF(AC44&gt;7,1.5,IF(AC44&gt;4,1,0)))+IF(AD44="-",0,IF(AD44&gt;9,0.5,IF(AD44&gt;7,0.25,0)))+IF(AE44="-",0,IF(AE44&gt;7,1.25,IF(AE44&gt;4,0.75,0)))+IF(OR(AF44="-",W44&lt;4),0,IF(AF44&gt;7,1+IF(W44&gt;7,0.15,0),IF(AF44&gt;4,0.5+IF(W44&gt;7,0.15,0),0))))</f>
        <v>2</v>
      </c>
      <c r="AO44" s="9">
        <f>(($AK$3*AK44+$AL$3*AL44+$AM$3*AM44+$AN$3*AN44)+$J$3*VLOOKUP(J44,COND!$A$2:$C$7,2,FALSE)+$K$3*VLOOKUP(K44,COND!$A$2:$C$7,3,FALSE))*IF(AND($K$2="On",$E44&gt;20),0.75,1)</f>
        <v>16.009052382688445</v>
      </c>
      <c r="AP44" s="28">
        <f>STANDARDIZE(AO44,AVERAGE($AO$5:$AO$1204),STDEVP($AO$5:$AO$1204))</f>
        <v>1.2373733258691764</v>
      </c>
      <c r="AQ44" t="str">
        <f>IF(AND(Y44&lt;&gt;"-",X44&gt;1),"C",IF(AA44=MAX(AA44:AC44),"2B",IF(AC44=MAX(AA44:AC44),"SS",IF(OR(AB44=MAX(Z44:AC44),AND(AB44&lt;&gt;"-",AB44&gt;4,V44&gt;5)),"3B",IF(AE44=MAX(AD44:AF44),"CF",IF(AND(AF44=MAX(AD44,AF44),AND(W44&gt;5,AD44&lt;&gt;"-")),"RF",IF(AD44&lt;&gt;"-","LF",IF(Z44&lt;&gt;"-","1B","DH"))))))))</f>
        <v>SS</v>
      </c>
      <c r="AU44" t="str">
        <f>IF(AND($Q44&gt;=6,AVERAGE($S44:$T44)&gt;=6),"Likely",IF(OR($Q44&gt;6,AND($Q44=6,AVERAGE($S44:$T44)&gt;=3),AND($Q44&gt;=5,AVERAGE($S44:$T44)&gt;=5),AVERAGE($Q44,$S44:$T44)&gt;5),"Possible","Unlikely"))</f>
        <v>Possible</v>
      </c>
      <c r="AW44" t="str">
        <f>IF(VLOOKUP($B44,'Draft List'!$D$4:$AB$124,AW$3,FALSE)&lt;&gt;0,VLOOKUP($B44,'Draft List'!$D$4:$AB$124,AW$3,FALSE),"")</f>
        <v/>
      </c>
      <c r="AX44" t="str">
        <f>IF(VLOOKUP($B44,'Draft List'!$D$4:$AB$124,AX$3,FALSE)&lt;&gt;0,VLOOKUP($B44,'Draft List'!$D$4:$AB$124,AX$3,FALSE),"")</f>
        <v/>
      </c>
      <c r="AY44" t="str">
        <f>IF(VLOOKUP($B44,'Draft List'!$D$4:$AB$124,AY$3,FALSE)&lt;&gt;0,VLOOKUP($B44,'Draft List'!$D$4:$AB$124,AY$3,FALSE),"")</f>
        <v/>
      </c>
      <c r="AZ44" t="str">
        <f>IF(VLOOKUP($B44,'Draft List'!$D$4:$AB$124,AZ$3,FALSE)&lt;&gt;0,VLOOKUP($B44,'Draft List'!$D$4:$AB$124,AZ$3,FALSE),"")</f>
        <v/>
      </c>
      <c r="BB44" t="str">
        <f t="shared" si="0"/>
        <v>Bob Wade</v>
      </c>
    </row>
    <row r="45" spans="1:54" x14ac:dyDescent="0.25">
      <c r="A45" t="str">
        <f>IF(C45="C","C-",C45)&amp;D45&amp;E45</f>
        <v>RFJeremy Walter21</v>
      </c>
      <c r="B45">
        <f>VLOOKUP($A45,draft_listing_batters_stats!$A$1:$B$1310,2,FALSE)</f>
        <v>10066</v>
      </c>
      <c r="C45" s="1" t="s">
        <v>69</v>
      </c>
      <c r="D45" s="1" t="s">
        <v>1380</v>
      </c>
      <c r="E45" s="1">
        <v>21</v>
      </c>
      <c r="F45" s="1" t="s">
        <v>55</v>
      </c>
      <c r="G45" s="1" t="s">
        <v>55</v>
      </c>
      <c r="H45" s="1" t="s">
        <v>51</v>
      </c>
      <c r="I45" s="24" t="s">
        <v>44</v>
      </c>
      <c r="J45" s="1" t="s">
        <v>46</v>
      </c>
      <c r="K45" s="24" t="s">
        <v>45</v>
      </c>
      <c r="L45" s="1">
        <v>4</v>
      </c>
      <c r="M45" s="1">
        <v>8</v>
      </c>
      <c r="N45" s="1">
        <v>2</v>
      </c>
      <c r="O45" s="1">
        <v>2</v>
      </c>
      <c r="P45" s="24">
        <v>3</v>
      </c>
      <c r="Q45" s="1">
        <v>5</v>
      </c>
      <c r="R45" s="1">
        <v>8</v>
      </c>
      <c r="S45" s="1">
        <v>6</v>
      </c>
      <c r="T45" s="1">
        <v>4</v>
      </c>
      <c r="U45" s="24">
        <v>4</v>
      </c>
      <c r="V45" s="1">
        <v>1</v>
      </c>
      <c r="W45" s="1">
        <v>9</v>
      </c>
      <c r="X45" s="24">
        <v>1</v>
      </c>
      <c r="Y45" s="1" t="s">
        <v>47</v>
      </c>
      <c r="Z45" s="1" t="s">
        <v>47</v>
      </c>
      <c r="AA45" s="1" t="s">
        <v>47</v>
      </c>
      <c r="AB45" s="1" t="s">
        <v>47</v>
      </c>
      <c r="AC45" s="1" t="s">
        <v>47</v>
      </c>
      <c r="AD45" s="1">
        <v>3</v>
      </c>
      <c r="AE45" s="1" t="s">
        <v>47</v>
      </c>
      <c r="AF45" s="24">
        <v>8</v>
      </c>
      <c r="AG45" s="1">
        <v>7</v>
      </c>
      <c r="AH45" s="1">
        <v>10</v>
      </c>
      <c r="AI45" s="24">
        <v>8</v>
      </c>
      <c r="AJ45" s="30">
        <v>2800000</v>
      </c>
      <c r="AK45" s="9">
        <f>($L$3*(L45-$Q$1)/$Q$2+$M$3*(M45-$R$1)/$R$2+$N$3*(N45-$S$1)/$S$2+$O$3*(O45-$T$1)/$T$2+$P$3*(P45-$U$1)/$U$2)/(SUM($L$3:$P$3))</f>
        <v>-0.50645296022097386</v>
      </c>
      <c r="AL45" s="9">
        <f>($L$3*(Q45-$Q$1)/$Q$2+$M$3*(R45-$R$1)/$R$2+$N$3*(S45-$S$1)/$S$2+$O$3*(T45-$T$1)/$T$2+$P$3*(U45-$U$1)/$U$2)/(SUM($L$3:$P$3))</f>
        <v>0.36778429191355233</v>
      </c>
      <c r="AM45">
        <f>IF(AVERAGE(AG45:AH45)&gt;9,1,0)+IF(AVERAGE(AG45:AH45)&gt;7,1,0)+IF(AG45&gt;7,1,0)+IF(AH45&gt;7,1,0)+IF(AI45&gt;8,1,0)+IF(AI45&gt;6,1,0)</f>
        <v>3</v>
      </c>
      <c r="AN45" s="6">
        <f>MIN(2,IF(OR(Y45="-",X45&lt;5),0,1+IF(Y45&gt;7,1+IF(X45&gt;7,0.25,0),IF(Y45&gt;4,0.5+IF(X45&gt;7,0.25,0),0+IF(X45&gt;7,0.25))))+IF(Z45="-",0,IF(Z45&gt;9,0.5,IF(Z45&gt;7,0.25,0)))+IF(AA45="-",0,IF(AA45&gt;7,1.1,IF(AA45&gt;4,0.6,0)))+IF(OR(AB45="-",V45&lt;5),0,IF(AB45&gt;7,1+IF(V45&gt;7,0.25,0),IF(AB45&gt;4,0.5+IF(V45&gt;7,0.25,0),0)))+IF(AC45="-",0,IF(AC45&gt;7,1.5,IF(AC45&gt;4,1,0)))+IF(AD45="-",0,IF(AD45&gt;9,0.5,IF(AD45&gt;7,0.25,0)))+IF(AE45="-",0,IF(AE45&gt;7,1.25,IF(AE45&gt;4,0.75,0)))+IF(OR(AF45="-",W45&lt;4),0,IF(AF45&gt;7,1+IF(W45&gt;7,0.15,0),IF(AF45&gt;4,0.5+IF(W45&gt;7,0.15,0),0))))</f>
        <v>1.1499999999999999</v>
      </c>
      <c r="AO45" s="9">
        <f>(($AK$3*AK45+$AL$3*AL45+$AM$3*AM45+$AN$3*AN45)+$J$3*VLOOKUP(J45,COND!$A$2:$C$7,2,FALSE)+$K$3*VLOOKUP(K45,COND!$A$2:$C$7,3,FALSE))*IF(AND($K$2="On",$E45&gt;20),0.75,1)</f>
        <v>15.91276620694053</v>
      </c>
      <c r="AP45" s="28">
        <f>STANDARDIZE(AO45,AVERAGE($AO$5:$AO$1204),STDEVP($AO$5:$AO$1204))</f>
        <v>1.2247431022088038</v>
      </c>
      <c r="AQ45" t="str">
        <f>IF(AND(Y45&lt;&gt;"-",X45&gt;1),"C",IF(AA45=MAX(AA45:AC45),"2B",IF(AC45=MAX(AA45:AC45),"SS",IF(OR(AB45=MAX(Z45:AC45),AND(AB45&lt;&gt;"-",AB45&gt;4,V45&gt;5)),"3B",IF(AE45=MAX(AD45:AF45),"CF",IF(AND(AF45=MAX(AD45,AF45),AND(W45&gt;5,AD45&lt;&gt;"-")),"RF",IF(AD45&lt;&gt;"-","LF",IF(Z45&lt;&gt;"-","1B","DH"))))))))</f>
        <v>RF</v>
      </c>
      <c r="AU45" t="str">
        <f>IF(AND($Q45&gt;=6,AVERAGE($S45:$T45)&gt;=6),"Likely",IF(OR($Q45&gt;6,AND($Q45=6,AVERAGE($S45:$T45)&gt;=3),AND($Q45&gt;=5,AVERAGE($S45:$T45)&gt;=5),AVERAGE($Q45,$S45:$T45)&gt;5),"Possible","Unlikely"))</f>
        <v>Possible</v>
      </c>
      <c r="AW45" t="str">
        <f>IF(VLOOKUP($B45,'Draft List'!$D$4:$AB$124,AW$3,FALSE)&lt;&gt;0,VLOOKUP($B45,'Draft List'!$D$4:$AB$124,AW$3,FALSE),"")</f>
        <v/>
      </c>
      <c r="AX45" t="str">
        <f>IF(VLOOKUP($B45,'Draft List'!$D$4:$AB$124,AX$3,FALSE)&lt;&gt;0,VLOOKUP($B45,'Draft List'!$D$4:$AB$124,AX$3,FALSE),"")</f>
        <v/>
      </c>
      <c r="AY45" t="str">
        <f>IF(VLOOKUP($B45,'Draft List'!$D$4:$AB$124,AY$3,FALSE)&lt;&gt;0,VLOOKUP($B45,'Draft List'!$D$4:$AB$124,AY$3,FALSE),"")</f>
        <v/>
      </c>
      <c r="AZ45" t="str">
        <f>IF(VLOOKUP($B45,'Draft List'!$D$4:$AB$124,AZ$3,FALSE)&lt;&gt;0,VLOOKUP($B45,'Draft List'!$D$4:$AB$124,AZ$3,FALSE),"")</f>
        <v/>
      </c>
      <c r="BB45" t="str">
        <f t="shared" si="0"/>
        <v>Jeremy Walter</v>
      </c>
    </row>
    <row r="46" spans="1:54" x14ac:dyDescent="0.25">
      <c r="A46" t="str">
        <f>IF(C46="C","C-",C46)&amp;D46&amp;E46</f>
        <v>1BHéctor Escobedo21</v>
      </c>
      <c r="B46">
        <f>VLOOKUP($A46,draft_listing_batters_stats!$A$1:$B$1310,2,FALSE)</f>
        <v>6826</v>
      </c>
      <c r="C46" s="1" t="s">
        <v>90</v>
      </c>
      <c r="D46" s="1" t="s">
        <v>1381</v>
      </c>
      <c r="E46" s="1">
        <v>21</v>
      </c>
      <c r="F46" s="1" t="s">
        <v>55</v>
      </c>
      <c r="G46" s="1" t="s">
        <v>55</v>
      </c>
      <c r="H46" s="1" t="s">
        <v>51</v>
      </c>
      <c r="I46" s="24" t="s">
        <v>51</v>
      </c>
      <c r="J46" s="1" t="s">
        <v>46</v>
      </c>
      <c r="K46" s="24" t="s">
        <v>45</v>
      </c>
      <c r="L46" s="1">
        <v>4</v>
      </c>
      <c r="M46" s="1">
        <v>4</v>
      </c>
      <c r="N46" s="1">
        <v>3</v>
      </c>
      <c r="O46" s="1">
        <v>2</v>
      </c>
      <c r="P46" s="24">
        <v>2</v>
      </c>
      <c r="Q46" s="1">
        <v>6</v>
      </c>
      <c r="R46" s="1">
        <v>5</v>
      </c>
      <c r="S46" s="1">
        <v>6</v>
      </c>
      <c r="T46" s="1">
        <v>4</v>
      </c>
      <c r="U46" s="24">
        <v>3</v>
      </c>
      <c r="V46" s="1">
        <v>6</v>
      </c>
      <c r="W46" s="1">
        <v>2</v>
      </c>
      <c r="X46" s="24">
        <v>1</v>
      </c>
      <c r="Y46" s="1" t="s">
        <v>47</v>
      </c>
      <c r="Z46" s="1">
        <v>5</v>
      </c>
      <c r="AA46" s="1" t="s">
        <v>47</v>
      </c>
      <c r="AB46" s="1" t="s">
        <v>47</v>
      </c>
      <c r="AC46" s="1" t="s">
        <v>47</v>
      </c>
      <c r="AD46" s="1" t="s">
        <v>47</v>
      </c>
      <c r="AE46" s="1" t="s">
        <v>47</v>
      </c>
      <c r="AF46" s="24" t="s">
        <v>47</v>
      </c>
      <c r="AG46" s="1">
        <v>3</v>
      </c>
      <c r="AH46" s="1">
        <v>6</v>
      </c>
      <c r="AI46" s="24">
        <v>5</v>
      </c>
      <c r="AJ46" s="30">
        <v>220000</v>
      </c>
      <c r="AK46" s="9">
        <f>($L$3*(L46-$Q$1)/$Q$2+$M$3*(M46-$R$1)/$R$2+$N$3*(N46-$S$1)/$S$2+$O$3*(O46-$T$1)/$T$2+$P$3*(P46-$U$1)/$U$2)/(SUM($L$3:$P$3))</f>
        <v>-0.66764732448896991</v>
      </c>
      <c r="AL46" s="9">
        <f>($L$3*(Q46-$Q$1)/$Q$2+$M$3*(R46-$R$1)/$R$2+$N$3*(S46-$S$1)/$S$2+$O$3*(T46-$T$1)/$T$2+$P$3*(U46-$U$1)/$U$2)/(SUM($L$3:$P$3))</f>
        <v>0.49714414944303315</v>
      </c>
      <c r="AM46">
        <f>IF(AVERAGE(AG46:AH46)&gt;9,1,0)+IF(AVERAGE(AG46:AH46)&gt;7,1,0)+IF(AG46&gt;7,1,0)+IF(AH46&gt;7,1,0)+IF(AI46&gt;8,1,0)+IF(AI46&gt;6,1,0)</f>
        <v>0</v>
      </c>
      <c r="AN46" s="6">
        <f>MIN(2,IF(OR(Y46="-",X46&lt;5),0,1+IF(Y46&gt;7,1+IF(X46&gt;7,0.25,0),IF(Y46&gt;4,0.5+IF(X46&gt;7,0.25,0),0+IF(X46&gt;7,0.25))))+IF(Z46="-",0,IF(Z46&gt;9,0.5,IF(Z46&gt;7,0.25,0)))+IF(AA46="-",0,IF(AA46&gt;7,1.1,IF(AA46&gt;4,0.6,0)))+IF(OR(AB46="-",V46&lt;5),0,IF(AB46&gt;7,1+IF(V46&gt;7,0.25,0),IF(AB46&gt;4,0.5+IF(V46&gt;7,0.25,0),0)))+IF(AC46="-",0,IF(AC46&gt;7,1.5,IF(AC46&gt;4,1,0)))+IF(AD46="-",0,IF(AD46&gt;9,0.5,IF(AD46&gt;7,0.25,0)))+IF(AE46="-",0,IF(AE46&gt;7,1.25,IF(AE46&gt;4,0.75,0)))+IF(OR(AF46="-",W46&lt;4),0,IF(AF46&gt;7,1+IF(W46&gt;7,0.15,0),IF(AF46&gt;4,0.5+IF(W46&gt;7,0.15,0),0))))</f>
        <v>0</v>
      </c>
      <c r="AO46" s="9">
        <f>(($AK$3*AK46+$AL$3*AL46+$AM$3*AM46+$AN$3*AN46)+$J$3*VLOOKUP(J46,COND!$A$2:$C$7,2,FALSE)+$K$3*VLOOKUP(K46,COND!$A$2:$C$7,3,FALSE))*IF(AND($K$2="On",$E46&gt;20),0.75,1)</f>
        <v>15.798965060867502</v>
      </c>
      <c r="AP46" s="28">
        <f>STANDARDIZE(AO46,AVERAGE($AO$5:$AO$1204),STDEVP($AO$5:$AO$1204))</f>
        <v>1.2098153733157995</v>
      </c>
      <c r="AQ46" t="str">
        <f>IF(AND(Y46&lt;&gt;"-",X46&gt;1),"C",IF(AA46=MAX(AA46:AC46),"2B",IF(AC46=MAX(AA46:AC46),"SS",IF(OR(AB46=MAX(Z46:AC46),AND(AB46&lt;&gt;"-",AB46&gt;4,V46&gt;5)),"3B",IF(AE46=MAX(AD46:AF46),"CF",IF(AND(AF46=MAX(AD46,AF46),AND(W46&gt;5,AD46&lt;&gt;"-")),"RF",IF(AD46&lt;&gt;"-","LF",IF(Z46&lt;&gt;"-","1B","DH"))))))))</f>
        <v>1B</v>
      </c>
      <c r="AU46" t="str">
        <f>IF(AND($Q46&gt;=6,AVERAGE($S46:$T46)&gt;=6),"Likely",IF(OR($Q46&gt;6,AND($Q46=6,AVERAGE($S46:$T46)&gt;=3),AND($Q46&gt;=5,AVERAGE($S46:$T46)&gt;=5),AVERAGE($Q46,$S46:$T46)&gt;5),"Possible","Unlikely"))</f>
        <v>Possible</v>
      </c>
      <c r="AW46" t="str">
        <f>IF(VLOOKUP($B46,'Draft List'!$D$4:$AB$124,AW$3,FALSE)&lt;&gt;0,VLOOKUP($B46,'Draft List'!$D$4:$AB$124,AW$3,FALSE),"")</f>
        <v/>
      </c>
      <c r="AX46" t="str">
        <f>IF(VLOOKUP($B46,'Draft List'!$D$4:$AB$124,AX$3,FALSE)&lt;&gt;0,VLOOKUP($B46,'Draft List'!$D$4:$AB$124,AX$3,FALSE),"")</f>
        <v/>
      </c>
      <c r="AY46" t="str">
        <f>IF(VLOOKUP($B46,'Draft List'!$D$4:$AB$124,AY$3,FALSE)&lt;&gt;0,VLOOKUP($B46,'Draft List'!$D$4:$AB$124,AY$3,FALSE),"")</f>
        <v/>
      </c>
      <c r="AZ46" t="str">
        <f>IF(VLOOKUP($B46,'Draft List'!$D$4:$AB$124,AZ$3,FALSE)&lt;&gt;0,VLOOKUP($B46,'Draft List'!$D$4:$AB$124,AZ$3,FALSE),"")</f>
        <v/>
      </c>
      <c r="BB46" t="str">
        <f t="shared" si="0"/>
        <v>Héctor Escobedo</v>
      </c>
    </row>
    <row r="47" spans="1:54" x14ac:dyDescent="0.25">
      <c r="A47" t="str">
        <f>IF(C47="C","C-",C47)&amp;D47&amp;E47</f>
        <v>1BMike Patrick21</v>
      </c>
      <c r="B47">
        <f>VLOOKUP($A47,draft_listing_batters_stats!$A$1:$B$1310,2,FALSE)</f>
        <v>9181</v>
      </c>
      <c r="C47" s="1" t="s">
        <v>90</v>
      </c>
      <c r="D47" s="1" t="s">
        <v>1382</v>
      </c>
      <c r="E47" s="1">
        <v>21</v>
      </c>
      <c r="F47" s="1" t="s">
        <v>55</v>
      </c>
      <c r="G47" s="1" t="s">
        <v>55</v>
      </c>
      <c r="H47" s="1" t="s">
        <v>51</v>
      </c>
      <c r="I47" s="24" t="s">
        <v>51</v>
      </c>
      <c r="J47" s="1" t="s">
        <v>45</v>
      </c>
      <c r="K47" s="24" t="s">
        <v>46</v>
      </c>
      <c r="L47" s="1">
        <v>3</v>
      </c>
      <c r="M47" s="1">
        <v>6</v>
      </c>
      <c r="N47" s="1">
        <v>3</v>
      </c>
      <c r="O47" s="1">
        <v>4</v>
      </c>
      <c r="P47" s="24">
        <v>2</v>
      </c>
      <c r="Q47" s="1">
        <v>5</v>
      </c>
      <c r="R47" s="1">
        <v>6</v>
      </c>
      <c r="S47" s="1">
        <v>6</v>
      </c>
      <c r="T47" s="1">
        <v>7</v>
      </c>
      <c r="U47" s="24">
        <v>3</v>
      </c>
      <c r="V47" s="1">
        <v>2</v>
      </c>
      <c r="W47" s="1">
        <v>1</v>
      </c>
      <c r="X47" s="24">
        <v>2</v>
      </c>
      <c r="Y47" s="1" t="s">
        <v>47</v>
      </c>
      <c r="Z47" s="1">
        <v>2</v>
      </c>
      <c r="AA47" s="1" t="s">
        <v>47</v>
      </c>
      <c r="AB47" s="1" t="s">
        <v>47</v>
      </c>
      <c r="AC47" s="1" t="s">
        <v>47</v>
      </c>
      <c r="AD47" s="1" t="s">
        <v>47</v>
      </c>
      <c r="AE47" s="1" t="s">
        <v>47</v>
      </c>
      <c r="AF47" s="24" t="s">
        <v>47</v>
      </c>
      <c r="AG47" s="1">
        <v>2</v>
      </c>
      <c r="AH47" s="1">
        <v>2</v>
      </c>
      <c r="AI47" s="24">
        <v>1</v>
      </c>
      <c r="AJ47" s="30">
        <v>180000</v>
      </c>
      <c r="AK47" s="9">
        <f>($L$3*(L47-$Q$1)/$Q$2+$M$3*(M47-$R$1)/$R$2+$N$3*(N47-$S$1)/$S$2+$O$3*(O47-$T$1)/$T$2+$P$3*(P47-$U$1)/$U$2)/(SUM($L$3:$P$3))</f>
        <v>-0.70866430143507553</v>
      </c>
      <c r="AL47" s="9">
        <f>($L$3*(Q47-$Q$1)/$Q$2+$M$3*(R47-$R$1)/$R$2+$N$3*(S47-$S$1)/$S$2+$O$3*(T47-$T$1)/$T$2+$P$3*(U47-$U$1)/$U$2)/(SUM($L$3:$P$3))</f>
        <v>0.49477684288780494</v>
      </c>
      <c r="AM47">
        <f>IF(AVERAGE(AG47:AH47)&gt;9,1,0)+IF(AVERAGE(AG47:AH47)&gt;7,1,0)+IF(AG47&gt;7,1,0)+IF(AH47&gt;7,1,0)+IF(AI47&gt;8,1,0)+IF(AI47&gt;6,1,0)</f>
        <v>0</v>
      </c>
      <c r="AN47" s="6">
        <f>MIN(2,IF(OR(Y47="-",X47&lt;5),0,1+IF(Y47&gt;7,1+IF(X47&gt;7,0.25,0),IF(Y47&gt;4,0.5+IF(X47&gt;7,0.25,0),0+IF(X47&gt;7,0.25))))+IF(Z47="-",0,IF(Z47&gt;9,0.5,IF(Z47&gt;7,0.25,0)))+IF(AA47="-",0,IF(AA47&gt;7,1.1,IF(AA47&gt;4,0.6,0)))+IF(OR(AB47="-",V47&lt;5),0,IF(AB47&gt;7,1+IF(V47&gt;7,0.25,0),IF(AB47&gt;4,0.5+IF(V47&gt;7,0.25,0),0)))+IF(AC47="-",0,IF(AC47&gt;7,1.5,IF(AC47&gt;4,1,0)))+IF(AD47="-",0,IF(AD47&gt;9,0.5,IF(AD47&gt;7,0.25,0)))+IF(AE47="-",0,IF(AE47&gt;7,1.25,IF(AE47&gt;4,0.75,0)))+IF(OR(AF47="-",W47&lt;4),0,IF(AF47&gt;7,1+IF(W47&gt;7,0.15,0),IF(AF47&gt;4,0.5+IF(W47&gt;7,0.15,0),0))))</f>
        <v>0</v>
      </c>
      <c r="AO47" s="9">
        <f>(($AK$3*AK47+$AL$3*AL47+$AM$3*AM47+$AN$3*AN47)+$J$3*VLOOKUP(J47,COND!$A$2:$C$7,2,FALSE)+$K$3*VLOOKUP(K47,COND!$A$2:$C$7,3,FALSE))*IF(AND($K$2="On",$E47&gt;20),0.75,1)</f>
        <v>15.766455684510152</v>
      </c>
      <c r="AP47" s="28">
        <f>STANDARDIZE(AO47,AVERAGE($AO$5:$AO$1204),STDEVP($AO$5:$AO$1204))</f>
        <v>1.2055509948495955</v>
      </c>
      <c r="AQ47" t="str">
        <f>IF(AND(Y47&lt;&gt;"-",X47&gt;1),"C",IF(AA47=MAX(AA47:AC47),"2B",IF(AC47=MAX(AA47:AC47),"SS",IF(OR(AB47=MAX(Z47:AC47),AND(AB47&lt;&gt;"-",AB47&gt;4,V47&gt;5)),"3B",IF(AE47=MAX(AD47:AF47),"CF",IF(AND(AF47=MAX(AD47,AF47),AND(W47&gt;5,AD47&lt;&gt;"-")),"RF",IF(AD47&lt;&gt;"-","LF",IF(Z47&lt;&gt;"-","1B","DH"))))))))</f>
        <v>1B</v>
      </c>
      <c r="AU47" t="str">
        <f>IF(AND($Q47&gt;=6,AVERAGE($S47:$T47)&gt;=6),"Likely",IF(OR($Q47&gt;6,AND($Q47=6,AVERAGE($S47:$T47)&gt;=3),AND($Q47&gt;=5,AVERAGE($S47:$T47)&gt;=5),AVERAGE($Q47,$S47:$T47)&gt;5),"Possible","Unlikely"))</f>
        <v>Possible</v>
      </c>
      <c r="AW47" t="str">
        <f>IF(VLOOKUP($B47,'Draft List'!$D$4:$AB$124,AW$3,FALSE)&lt;&gt;0,VLOOKUP($B47,'Draft List'!$D$4:$AB$124,AW$3,FALSE),"")</f>
        <v/>
      </c>
      <c r="AX47" t="str">
        <f>IF(VLOOKUP($B47,'Draft List'!$D$4:$AB$124,AX$3,FALSE)&lt;&gt;0,VLOOKUP($B47,'Draft List'!$D$4:$AB$124,AX$3,FALSE),"")</f>
        <v/>
      </c>
      <c r="AY47" t="str">
        <f>IF(VLOOKUP($B47,'Draft List'!$D$4:$AB$124,AY$3,FALSE)&lt;&gt;0,VLOOKUP($B47,'Draft List'!$D$4:$AB$124,AY$3,FALSE),"")</f>
        <v/>
      </c>
      <c r="AZ47" t="str">
        <f>IF(VLOOKUP($B47,'Draft List'!$D$4:$AB$124,AZ$3,FALSE)&lt;&gt;0,VLOOKUP($B47,'Draft List'!$D$4:$AB$124,AZ$3,FALSE),"")</f>
        <v/>
      </c>
      <c r="BB47" t="str">
        <f t="shared" si="0"/>
        <v>Mike Patrick</v>
      </c>
    </row>
    <row r="48" spans="1:54" x14ac:dyDescent="0.25">
      <c r="A48" t="str">
        <f>IF(C48="C","C-",C48)&amp;D48&amp;E48</f>
        <v>3BHoward Joyce18</v>
      </c>
      <c r="B48">
        <f>VLOOKUP($A48,draft_listing_batters_stats!$A$1:$B$1310,2,FALSE)</f>
        <v>5099</v>
      </c>
      <c r="C48" s="1" t="s">
        <v>72</v>
      </c>
      <c r="D48" s="1" t="s">
        <v>1383</v>
      </c>
      <c r="E48" s="1">
        <v>18</v>
      </c>
      <c r="F48" s="1" t="s">
        <v>43</v>
      </c>
      <c r="G48" s="1" t="s">
        <v>43</v>
      </c>
      <c r="H48" s="1" t="s">
        <v>51</v>
      </c>
      <c r="I48" s="24" t="s">
        <v>51</v>
      </c>
      <c r="J48" s="1" t="s">
        <v>45</v>
      </c>
      <c r="K48" s="24" t="s">
        <v>46</v>
      </c>
      <c r="L48" s="1">
        <v>3</v>
      </c>
      <c r="M48" s="1">
        <v>2</v>
      </c>
      <c r="N48" s="1">
        <v>1</v>
      </c>
      <c r="O48" s="1">
        <v>1</v>
      </c>
      <c r="P48" s="24">
        <v>3</v>
      </c>
      <c r="Q48" s="1">
        <v>7</v>
      </c>
      <c r="R48" s="1">
        <v>3</v>
      </c>
      <c r="S48" s="1">
        <v>4</v>
      </c>
      <c r="T48" s="1">
        <v>1</v>
      </c>
      <c r="U48" s="24">
        <v>8</v>
      </c>
      <c r="V48" s="1">
        <v>2</v>
      </c>
      <c r="W48" s="1">
        <v>7</v>
      </c>
      <c r="X48" s="24">
        <v>1</v>
      </c>
      <c r="Y48" s="1" t="s">
        <v>47</v>
      </c>
      <c r="Z48" s="1">
        <v>1</v>
      </c>
      <c r="AA48" s="1" t="s">
        <v>47</v>
      </c>
      <c r="AB48" s="1" t="s">
        <v>47</v>
      </c>
      <c r="AC48" s="1" t="s">
        <v>47</v>
      </c>
      <c r="AD48" s="1" t="s">
        <v>47</v>
      </c>
      <c r="AE48" s="1" t="s">
        <v>47</v>
      </c>
      <c r="AF48" s="24" t="s">
        <v>47</v>
      </c>
      <c r="AG48" s="1">
        <v>9</v>
      </c>
      <c r="AH48" s="1">
        <v>5</v>
      </c>
      <c r="AI48" s="24">
        <v>2</v>
      </c>
      <c r="AJ48" s="30">
        <v>190000</v>
      </c>
      <c r="AK48" s="9">
        <f>($L$3*(L48-$Q$1)/$Q$2+$M$3*(M48-$R$1)/$R$2+$N$3*(N48-$S$1)/$S$2+$O$3*(O48-$T$1)/$T$2+$P$3*(P48-$U$1)/$U$2)/(SUM($L$3:$P$3))</f>
        <v>-1.3081391181693525</v>
      </c>
      <c r="AL48" s="9">
        <f>($L$3*(Q48-$Q$1)/$Q$2+$M$3*(R48-$R$1)/$R$2+$N$3*(S48-$S$1)/$S$2+$O$3*(T48-$T$1)/$T$2+$P$3*(U48-$U$1)/$U$2)/(SUM($L$3:$P$3))</f>
        <v>0.48241028741717185</v>
      </c>
      <c r="AM48">
        <f>IF(AVERAGE(AG48:AH48)&gt;9,1,0)+IF(AVERAGE(AG48:AH48)&gt;7,1,0)+IF(AG48&gt;7,1,0)+IF(AH48&gt;7,1,0)+IF(AI48&gt;8,1,0)+IF(AI48&gt;6,1,0)</f>
        <v>1</v>
      </c>
      <c r="AN48" s="6">
        <f>MIN(2,IF(OR(Y48="-",X48&lt;5),0,1+IF(Y48&gt;7,1+IF(X48&gt;7,0.25,0),IF(Y48&gt;4,0.5+IF(X48&gt;7,0.25,0),0+IF(X48&gt;7,0.25))))+IF(Z48="-",0,IF(Z48&gt;9,0.5,IF(Z48&gt;7,0.25,0)))+IF(AA48="-",0,IF(AA48&gt;7,1.1,IF(AA48&gt;4,0.6,0)))+IF(OR(AB48="-",V48&lt;5),0,IF(AB48&gt;7,1+IF(V48&gt;7,0.25,0),IF(AB48&gt;4,0.5+IF(V48&gt;7,0.25,0),0)))+IF(AC48="-",0,IF(AC48&gt;7,1.5,IF(AC48&gt;4,1,0)))+IF(AD48="-",0,IF(AD48&gt;9,0.5,IF(AD48&gt;7,0.25,0)))+IF(AE48="-",0,IF(AE48&gt;7,1.25,IF(AE48&gt;4,0.75,0)))+IF(OR(AF48="-",W48&lt;4),0,IF(AF48&gt;7,1+IF(W48&gt;7,0.15,0),IF(AF48&gt;4,0.5+IF(W48&gt;7,0.15,0),0))))</f>
        <v>0</v>
      </c>
      <c r="AO48" s="9">
        <f>(($AK$3*AK48+$AL$3*AL48+$AM$3*AM48+$AN$3*AN48)+$J$3*VLOOKUP(J48,COND!$A$2:$C$7,2,FALSE)+$K$3*VLOOKUP(K48,COND!$A$2:$C$7,3,FALSE))*IF(AND($K$2="On",$E48&gt;20),0.75,1)</f>
        <v>15.724776203855795</v>
      </c>
      <c r="AP48" s="28">
        <f>STANDARDIZE(AO48,AVERAGE($AO$5:$AO$1204),STDEVP($AO$5:$AO$1204))</f>
        <v>1.2000837389468277</v>
      </c>
      <c r="AQ48" t="str">
        <f>IF(AND(Y48&lt;&gt;"-",X48&gt;1),"C",IF(AA48=MAX(AA48:AC48),"2B",IF(AC48=MAX(AA48:AC48),"SS",IF(OR(AB48=MAX(Z48:AC48),AND(AB48&lt;&gt;"-",AB48&gt;4,V48&gt;5)),"3B",IF(AE48=MAX(AD48:AF48),"CF",IF(AND(AF48=MAX(AD48,AF48),AND(W48&gt;5,AD48&lt;&gt;"-")),"RF",IF(AD48&lt;&gt;"-","LF",IF(Z48&lt;&gt;"-","1B","DH"))))))))</f>
        <v>1B</v>
      </c>
      <c r="AU48" t="str">
        <f>IF(AND($Q48&gt;=6,AVERAGE($S48:$T48)&gt;=6),"Likely",IF(OR($Q48&gt;6,AND($Q48=6,AVERAGE($S48:$T48)&gt;=3),AND($Q48&gt;=5,AVERAGE($S48:$T48)&gt;=5),AVERAGE($Q48,$S48:$T48)&gt;5),"Possible","Unlikely"))</f>
        <v>Possible</v>
      </c>
      <c r="AW48" t="str">
        <f>IF(VLOOKUP($B48,'Draft List'!$D$4:$AB$124,AW$3,FALSE)&lt;&gt;0,VLOOKUP($B48,'Draft List'!$D$4:$AB$124,AW$3,FALSE),"")</f>
        <v/>
      </c>
      <c r="AX48" t="str">
        <f>IF(VLOOKUP($B48,'Draft List'!$D$4:$AB$124,AX$3,FALSE)&lt;&gt;0,VLOOKUP($B48,'Draft List'!$D$4:$AB$124,AX$3,FALSE),"")</f>
        <v/>
      </c>
      <c r="AY48" t="str">
        <f>IF(VLOOKUP($B48,'Draft List'!$D$4:$AB$124,AY$3,FALSE)&lt;&gt;0,VLOOKUP($B48,'Draft List'!$D$4:$AB$124,AY$3,FALSE),"")</f>
        <v/>
      </c>
      <c r="AZ48" t="str">
        <f>IF(VLOOKUP($B48,'Draft List'!$D$4:$AB$124,AZ$3,FALSE)&lt;&gt;0,VLOOKUP($B48,'Draft List'!$D$4:$AB$124,AZ$3,FALSE),"")</f>
        <v/>
      </c>
      <c r="BB48" t="str">
        <f t="shared" si="0"/>
        <v>Howard Joyce</v>
      </c>
    </row>
    <row r="49" spans="1:54" x14ac:dyDescent="0.25">
      <c r="A49" t="str">
        <f>IF(C49="C","C-",C49)&amp;D49&amp;E49</f>
        <v>1BKevin Ramírez21</v>
      </c>
      <c r="B49">
        <f>VLOOKUP($A49,draft_listing_batters_stats!$A$1:$B$1310,2,FALSE)</f>
        <v>11596</v>
      </c>
      <c r="C49" s="1" t="s">
        <v>90</v>
      </c>
      <c r="D49" s="1" t="s">
        <v>1384</v>
      </c>
      <c r="E49" s="1">
        <v>21</v>
      </c>
      <c r="F49" s="1" t="s">
        <v>43</v>
      </c>
      <c r="G49" s="1" t="s">
        <v>43</v>
      </c>
      <c r="H49" s="1" t="s">
        <v>51</v>
      </c>
      <c r="I49" s="24" t="s">
        <v>51</v>
      </c>
      <c r="J49" s="1" t="s">
        <v>45</v>
      </c>
      <c r="K49" s="24" t="s">
        <v>57</v>
      </c>
      <c r="L49" s="1">
        <v>3</v>
      </c>
      <c r="M49" s="1">
        <v>2</v>
      </c>
      <c r="N49" s="1">
        <v>2</v>
      </c>
      <c r="O49" s="1">
        <v>2</v>
      </c>
      <c r="P49" s="24">
        <v>2</v>
      </c>
      <c r="Q49" s="1">
        <v>6</v>
      </c>
      <c r="R49" s="1">
        <v>3</v>
      </c>
      <c r="S49" s="1">
        <v>6</v>
      </c>
      <c r="T49" s="1">
        <v>5</v>
      </c>
      <c r="U49" s="24">
        <v>4</v>
      </c>
      <c r="V49" s="1">
        <v>2</v>
      </c>
      <c r="W49" s="1">
        <v>5</v>
      </c>
      <c r="X49" s="24">
        <v>1</v>
      </c>
      <c r="Y49" s="1" t="s">
        <v>47</v>
      </c>
      <c r="Z49" s="1">
        <v>5</v>
      </c>
      <c r="AA49" s="1" t="s">
        <v>47</v>
      </c>
      <c r="AB49" s="1" t="s">
        <v>47</v>
      </c>
      <c r="AC49" s="1" t="s">
        <v>47</v>
      </c>
      <c r="AD49" s="1">
        <v>1</v>
      </c>
      <c r="AE49" s="1" t="s">
        <v>47</v>
      </c>
      <c r="AF49" s="24" t="s">
        <v>47</v>
      </c>
      <c r="AG49" s="1">
        <v>4</v>
      </c>
      <c r="AH49" s="1">
        <v>3</v>
      </c>
      <c r="AI49" s="24">
        <v>3</v>
      </c>
      <c r="AJ49" s="30">
        <v>650000</v>
      </c>
      <c r="AK49" s="9">
        <f>($L$3*(L49-$Q$1)/$Q$2+$M$3*(M49-$R$1)/$R$2+$N$3*(N49-$S$1)/$S$2+$O$3*(O49-$T$1)/$T$2+$P$3*(P49-$U$1)/$U$2)/(SUM($L$3:$P$3))</f>
        <v>-1.175384413952953</v>
      </c>
      <c r="AL49" s="9">
        <f>($L$3*(Q49-$Q$1)/$Q$2+$M$3*(R49-$R$1)/$R$2+$N$3*(S49-$S$1)/$S$2+$O$3*(T49-$T$1)/$T$2+$P$3*(U49-$U$1)/$U$2)/(SUM($L$3:$P$3))</f>
        <v>0.52475028003229063</v>
      </c>
      <c r="AM49">
        <f>IF(AVERAGE(AG49:AH49)&gt;9,1,0)+IF(AVERAGE(AG49:AH49)&gt;7,1,0)+IF(AG49&gt;7,1,0)+IF(AH49&gt;7,1,0)+IF(AI49&gt;8,1,0)+IF(AI49&gt;6,1,0)</f>
        <v>0</v>
      </c>
      <c r="AN49" s="6">
        <f>MIN(2,IF(OR(Y49="-",X49&lt;5),0,1+IF(Y49&gt;7,1+IF(X49&gt;7,0.25,0),IF(Y49&gt;4,0.5+IF(X49&gt;7,0.25,0),0+IF(X49&gt;7,0.25))))+IF(Z49="-",0,IF(Z49&gt;9,0.5,IF(Z49&gt;7,0.25,0)))+IF(AA49="-",0,IF(AA49&gt;7,1.1,IF(AA49&gt;4,0.6,0)))+IF(OR(AB49="-",V49&lt;5),0,IF(AB49&gt;7,1+IF(V49&gt;7,0.25,0),IF(AB49&gt;4,0.5+IF(V49&gt;7,0.25,0),0)))+IF(AC49="-",0,IF(AC49&gt;7,1.5,IF(AC49&gt;4,1,0)))+IF(AD49="-",0,IF(AD49&gt;9,0.5,IF(AD49&gt;7,0.25,0)))+IF(AE49="-",0,IF(AE49&gt;7,1.25,IF(AE49&gt;4,0.75,0)))+IF(OR(AF49="-",W49&lt;4),0,IF(AF49&gt;7,1+IF(W49&gt;7,0.15,0),IF(AF49&gt;4,0.5+IF(W49&gt;7,0.15,0),0))))</f>
        <v>0</v>
      </c>
      <c r="AO49" s="9">
        <f>(($AK$3*AK49+$AL$3*AL49+$AM$3*AM49+$AN$3*AN49)+$J$3*VLOOKUP(J49,COND!$A$2:$C$7,2,FALSE)+$K$3*VLOOKUP(K49,COND!$A$2:$C$7,3,FALSE))*IF(AND($K$2="On",$E49&gt;20),0.75,1)</f>
        <v>15.679464918992192</v>
      </c>
      <c r="AP49" s="28">
        <f>STANDARDIZE(AO49,AVERAGE($AO$5:$AO$1204),STDEVP($AO$5:$AO$1204))</f>
        <v>1.194140085481304</v>
      </c>
      <c r="AQ49" t="str">
        <f>IF(AND(Y49&lt;&gt;"-",X49&gt;1),"C",IF(AA49=MAX(AA49:AC49),"2B",IF(AC49=MAX(AA49:AC49),"SS",IF(OR(AB49=MAX(Z49:AC49),AND(AB49&lt;&gt;"-",AB49&gt;4,V49&gt;5)),"3B",IF(AE49=MAX(AD49:AF49),"CF",IF(AND(AF49=MAX(AD49,AF49),AND(W49&gt;5,AD49&lt;&gt;"-")),"RF",IF(AD49&lt;&gt;"-","LF",IF(Z49&lt;&gt;"-","1B","DH"))))))))</f>
        <v>LF</v>
      </c>
      <c r="AU49" t="str">
        <f>IF(AND($Q49&gt;=6,AVERAGE($S49:$T49)&gt;=6),"Likely",IF(OR($Q49&gt;6,AND($Q49=6,AVERAGE($S49:$T49)&gt;=3),AND($Q49&gt;=5,AVERAGE($S49:$T49)&gt;=5),AVERAGE($Q49,$S49:$T49)&gt;5),"Possible","Unlikely"))</f>
        <v>Possible</v>
      </c>
      <c r="AW49" t="str">
        <f>IF(VLOOKUP($B49,'Draft List'!$D$4:$AB$124,AW$3,FALSE)&lt;&gt;0,VLOOKUP($B49,'Draft List'!$D$4:$AB$124,AW$3,FALSE),"")</f>
        <v/>
      </c>
      <c r="AX49" t="str">
        <f>IF(VLOOKUP($B49,'Draft List'!$D$4:$AB$124,AX$3,FALSE)&lt;&gt;0,VLOOKUP($B49,'Draft List'!$D$4:$AB$124,AX$3,FALSE),"")</f>
        <v/>
      </c>
      <c r="AY49" t="str">
        <f>IF(VLOOKUP($B49,'Draft List'!$D$4:$AB$124,AY$3,FALSE)&lt;&gt;0,VLOOKUP($B49,'Draft List'!$D$4:$AB$124,AY$3,FALSE),"")</f>
        <v/>
      </c>
      <c r="AZ49" t="str">
        <f>IF(VLOOKUP($B49,'Draft List'!$D$4:$AB$124,AZ$3,FALSE)&lt;&gt;0,VLOOKUP($B49,'Draft List'!$D$4:$AB$124,AZ$3,FALSE),"")</f>
        <v/>
      </c>
      <c r="BB49" t="str">
        <f t="shared" si="0"/>
        <v>Kevin Ramírez</v>
      </c>
    </row>
    <row r="50" spans="1:54" x14ac:dyDescent="0.25">
      <c r="A50" t="str">
        <f>IF(C50="C","C-",C50)&amp;D50&amp;E50</f>
        <v>SSClyde Walter21</v>
      </c>
      <c r="B50">
        <f>VLOOKUP($A50,draft_listing_batters_stats!$A$1:$B$1310,2,FALSE)</f>
        <v>6564</v>
      </c>
      <c r="C50" s="1" t="s">
        <v>75</v>
      </c>
      <c r="D50" s="1" t="s">
        <v>1385</v>
      </c>
      <c r="E50" s="1">
        <v>21</v>
      </c>
      <c r="F50" s="1" t="s">
        <v>43</v>
      </c>
      <c r="G50" s="1" t="s">
        <v>43</v>
      </c>
      <c r="H50" s="1" t="s">
        <v>51</v>
      </c>
      <c r="I50" s="24" t="s">
        <v>51</v>
      </c>
      <c r="J50" s="1" t="s">
        <v>45</v>
      </c>
      <c r="K50" s="24" t="s">
        <v>45</v>
      </c>
      <c r="L50" s="1">
        <v>4</v>
      </c>
      <c r="M50" s="1">
        <v>4</v>
      </c>
      <c r="N50" s="1">
        <v>3</v>
      </c>
      <c r="O50" s="1">
        <v>2</v>
      </c>
      <c r="P50" s="24">
        <v>3</v>
      </c>
      <c r="Q50" s="1">
        <v>5</v>
      </c>
      <c r="R50" s="1">
        <v>6</v>
      </c>
      <c r="S50" s="1">
        <v>7</v>
      </c>
      <c r="T50" s="1">
        <v>5</v>
      </c>
      <c r="U50" s="24">
        <v>5</v>
      </c>
      <c r="V50" s="1">
        <v>10</v>
      </c>
      <c r="W50" s="1">
        <v>2</v>
      </c>
      <c r="X50" s="24">
        <v>1</v>
      </c>
      <c r="Y50" s="1" t="s">
        <v>47</v>
      </c>
      <c r="Z50" s="1" t="s">
        <v>47</v>
      </c>
      <c r="AA50" s="1" t="s">
        <v>47</v>
      </c>
      <c r="AB50" s="1">
        <v>2</v>
      </c>
      <c r="AC50" s="1">
        <v>4</v>
      </c>
      <c r="AD50" s="1" t="s">
        <v>47</v>
      </c>
      <c r="AE50" s="1" t="s">
        <v>47</v>
      </c>
      <c r="AF50" s="24" t="s">
        <v>47</v>
      </c>
      <c r="AG50" s="1">
        <v>5</v>
      </c>
      <c r="AH50" s="1">
        <v>6</v>
      </c>
      <c r="AI50" s="24">
        <v>5</v>
      </c>
      <c r="AJ50" s="30">
        <v>470000</v>
      </c>
      <c r="AK50" s="9">
        <f>($L$3*(L50-$Q$1)/$Q$2+$M$3*(M50-$R$1)/$R$2+$N$3*(N50-$S$1)/$S$2+$O$3*(O50-$T$1)/$T$2+$P$3*(P50-$U$1)/$U$2)/(SUM($L$3:$P$3))</f>
        <v>-0.62763098467188649</v>
      </c>
      <c r="AL50" s="9">
        <f>($L$3*(Q50-$Q$1)/$Q$2+$M$3*(R50-$R$1)/$R$2+$N$3*(S50-$S$1)/$S$2+$O$3*(T50-$T$1)/$T$2+$P$3*(U50-$U$1)/$U$2)/(SUM($L$3:$P$3))</f>
        <v>0.47845191652671126</v>
      </c>
      <c r="AM50">
        <f>IF(AVERAGE(AG50:AH50)&gt;9,1,0)+IF(AVERAGE(AG50:AH50)&gt;7,1,0)+IF(AG50&gt;7,1,0)+IF(AH50&gt;7,1,0)+IF(AI50&gt;8,1,0)+IF(AI50&gt;6,1,0)</f>
        <v>0</v>
      </c>
      <c r="AN50" s="6">
        <f>MIN(2,IF(OR(Y50="-",X50&lt;5),0,1+IF(Y50&gt;7,1+IF(X50&gt;7,0.25,0),IF(Y50&gt;4,0.5+IF(X50&gt;7,0.25,0),0+IF(X50&gt;7,0.25))))+IF(Z50="-",0,IF(Z50&gt;9,0.5,IF(Z50&gt;7,0.25,0)))+IF(AA50="-",0,IF(AA50&gt;7,1.1,IF(AA50&gt;4,0.6,0)))+IF(OR(AB50="-",V50&lt;5),0,IF(AB50&gt;7,1+IF(V50&gt;7,0.25,0),IF(AB50&gt;4,0.5+IF(V50&gt;7,0.25,0),0)))+IF(AC50="-",0,IF(AC50&gt;7,1.5,IF(AC50&gt;4,1,0)))+IF(AD50="-",0,IF(AD50&gt;9,0.5,IF(AD50&gt;7,0.25,0)))+IF(AE50="-",0,IF(AE50&gt;7,1.25,IF(AE50&gt;4,0.75,0)))+IF(OR(AF50="-",W50&lt;4),0,IF(AF50&gt;7,1+IF(W50&gt;7,0.15,0),IF(AF50&gt;4,0.5+IF(W50&gt;7,0.15,0),0))))</f>
        <v>0</v>
      </c>
      <c r="AO50" s="9">
        <f>(($AK$3*AK50+$AL$3*AL50+$AM$3*AM50+$AN$3*AN50)+$J$3*VLOOKUP(J50,COND!$A$2:$C$7,2,FALSE)+$K$3*VLOOKUP(K50,COND!$A$2:$C$7,3,FALSE))*IF(AND($K$2="On",$E50&gt;20),0.75,1)</f>
        <v>15.678659899853347</v>
      </c>
      <c r="AP50" s="28">
        <f>STANDARDIZE(AO50,AVERAGE($AO$5:$AO$1204),STDEVP($AO$5:$AO$1204))</f>
        <v>1.1940344880609524</v>
      </c>
      <c r="AQ50" t="str">
        <f>IF(AND(Y50&lt;&gt;"-",X50&gt;1),"C",IF(AA50=MAX(AA50:AC50),"2B",IF(AC50=MAX(AA50:AC50),"SS",IF(OR(AB50=MAX(Z50:AC50),AND(AB50&lt;&gt;"-",AB50&gt;4,V50&gt;5)),"3B",IF(AE50=MAX(AD50:AF50),"CF",IF(AND(AF50=MAX(AD50,AF50),AND(W50&gt;5,AD50&lt;&gt;"-")),"RF",IF(AD50&lt;&gt;"-","LF",IF(Z50&lt;&gt;"-","1B","DH"))))))))</f>
        <v>SS</v>
      </c>
      <c r="AU50" t="str">
        <f>IF(AND($Q50&gt;=6,AVERAGE($S50:$T50)&gt;=6),"Likely",IF(OR($Q50&gt;6,AND($Q50=6,AVERAGE($S50:$T50)&gt;=3),AND($Q50&gt;=5,AVERAGE($S50:$T50)&gt;=5),AVERAGE($Q50,$S50:$T50)&gt;5),"Possible","Unlikely"))</f>
        <v>Possible</v>
      </c>
      <c r="AW50" t="str">
        <f>IF(VLOOKUP($B50,'Draft List'!$D$4:$AB$124,AW$3,FALSE)&lt;&gt;0,VLOOKUP($B50,'Draft List'!$D$4:$AB$124,AW$3,FALSE),"")</f>
        <v/>
      </c>
      <c r="AX50" t="str">
        <f>IF(VLOOKUP($B50,'Draft List'!$D$4:$AB$124,AX$3,FALSE)&lt;&gt;0,VLOOKUP($B50,'Draft List'!$D$4:$AB$124,AX$3,FALSE),"")</f>
        <v/>
      </c>
      <c r="AY50" t="str">
        <f>IF(VLOOKUP($B50,'Draft List'!$D$4:$AB$124,AY$3,FALSE)&lt;&gt;0,VLOOKUP($B50,'Draft List'!$D$4:$AB$124,AY$3,FALSE),"")</f>
        <v/>
      </c>
      <c r="AZ50" t="str">
        <f>IF(VLOOKUP($B50,'Draft List'!$D$4:$AB$124,AZ$3,FALSE)&lt;&gt;0,VLOOKUP($B50,'Draft List'!$D$4:$AB$124,AZ$3,FALSE),"")</f>
        <v/>
      </c>
      <c r="BB50" t="str">
        <f t="shared" si="0"/>
        <v>Clyde Walter</v>
      </c>
    </row>
    <row r="51" spans="1:54" x14ac:dyDescent="0.25">
      <c r="A51" t="str">
        <f>IF(C51="C","C-",C51)&amp;D51&amp;E51</f>
        <v>SSAntónio Correa22</v>
      </c>
      <c r="B51">
        <f>VLOOKUP($A51,draft_listing_batters_stats!$A$1:$B$1310,2,FALSE)</f>
        <v>9216</v>
      </c>
      <c r="C51" s="1" t="s">
        <v>75</v>
      </c>
      <c r="D51" s="1" t="s">
        <v>1386</v>
      </c>
      <c r="E51" s="1">
        <v>22</v>
      </c>
      <c r="F51" s="1" t="s">
        <v>43</v>
      </c>
      <c r="G51" s="1" t="s">
        <v>43</v>
      </c>
      <c r="H51" s="1" t="s">
        <v>51</v>
      </c>
      <c r="I51" s="24" t="s">
        <v>44</v>
      </c>
      <c r="J51" s="1" t="s">
        <v>45</v>
      </c>
      <c r="K51" s="24" t="s">
        <v>45</v>
      </c>
      <c r="L51" s="1">
        <v>4</v>
      </c>
      <c r="M51" s="1">
        <v>3</v>
      </c>
      <c r="N51" s="1">
        <v>3</v>
      </c>
      <c r="O51" s="1">
        <v>3</v>
      </c>
      <c r="P51" s="24">
        <v>3</v>
      </c>
      <c r="Q51" s="1">
        <v>5</v>
      </c>
      <c r="R51" s="1">
        <v>3</v>
      </c>
      <c r="S51" s="1">
        <v>6</v>
      </c>
      <c r="T51" s="1">
        <v>5</v>
      </c>
      <c r="U51" s="24">
        <v>4</v>
      </c>
      <c r="V51" s="1">
        <v>8</v>
      </c>
      <c r="W51" s="1">
        <v>8</v>
      </c>
      <c r="X51" s="24">
        <v>1</v>
      </c>
      <c r="Y51" s="1" t="s">
        <v>47</v>
      </c>
      <c r="Z51" s="1">
        <v>2</v>
      </c>
      <c r="AA51" s="1">
        <v>7</v>
      </c>
      <c r="AB51" s="1">
        <v>6</v>
      </c>
      <c r="AC51" s="1">
        <v>7</v>
      </c>
      <c r="AD51" s="1">
        <v>2</v>
      </c>
      <c r="AE51" s="1" t="s">
        <v>47</v>
      </c>
      <c r="AF51" s="24">
        <v>1</v>
      </c>
      <c r="AG51" s="1">
        <v>10</v>
      </c>
      <c r="AH51" s="1">
        <v>10</v>
      </c>
      <c r="AI51" s="24">
        <v>10</v>
      </c>
      <c r="AJ51" s="30">
        <v>7000000</v>
      </c>
      <c r="AK51" s="9">
        <f>($L$3*(L51-$Q$1)/$Q$2+$M$3*(M51-$R$1)/$R$2+$N$3*(N51-$S$1)/$S$2+$O$3*(O51-$T$1)/$T$2+$P$3*(P51-$U$1)/$U$2)/(SUM($L$3:$P$3))</f>
        <v>-0.58898131428100875</v>
      </c>
      <c r="AL51" s="9">
        <f>($L$3*(Q51-$Q$1)/$Q$2+$M$3*(R51-$R$1)/$R$2+$N$3*(S51-$S$1)/$S$2+$O$3*(T51-$T$1)/$T$2+$P$3*(U51-$U$1)/$U$2)/(SUM($L$3:$P$3))</f>
        <v>0.20219444382961585</v>
      </c>
      <c r="AM51">
        <f>IF(AVERAGE(AG51:AH51)&gt;9,1,0)+IF(AVERAGE(AG51:AH51)&gt;7,1,0)+IF(AG51&gt;7,1,0)+IF(AH51&gt;7,1,0)+IF(AI51&gt;8,1,0)+IF(AI51&gt;6,1,0)</f>
        <v>6</v>
      </c>
      <c r="AN51" s="6">
        <f>MIN(2,IF(OR(Y51="-",X51&lt;5),0,1+IF(Y51&gt;7,1+IF(X51&gt;7,0.25,0),IF(Y51&gt;4,0.5+IF(X51&gt;7,0.25,0),0+IF(X51&gt;7,0.25))))+IF(Z51="-",0,IF(Z51&gt;9,0.5,IF(Z51&gt;7,0.25,0)))+IF(AA51="-",0,IF(AA51&gt;7,1.1,IF(AA51&gt;4,0.6,0)))+IF(OR(AB51="-",V51&lt;5),0,IF(AB51&gt;7,1+IF(V51&gt;7,0.25,0),IF(AB51&gt;4,0.5+IF(V51&gt;7,0.25,0),0)))+IF(AC51="-",0,IF(AC51&gt;7,1.5,IF(AC51&gt;4,1,0)))+IF(AD51="-",0,IF(AD51&gt;9,0.5,IF(AD51&gt;7,0.25,0)))+IF(AE51="-",0,IF(AE51&gt;7,1.25,IF(AE51&gt;4,0.75,0)))+IF(OR(AF51="-",W51&lt;4),0,IF(AF51&gt;7,1+IF(W51&gt;7,0.15,0),IF(AF51&gt;4,0.5+IF(W51&gt;7,0.15,0),0))))</f>
        <v>2</v>
      </c>
      <c r="AO51" s="9">
        <f>(($AK$3*AK51+$AL$3*AL51+$AM$3*AM51+$AN$3*AN51)+$J$3*VLOOKUP(J51,COND!$A$2:$C$7,2,FALSE)+$K$3*VLOOKUP(K51,COND!$A$2:$C$7,3,FALSE))*IF(AND($K$2="On",$E51&gt;20),0.75,1)</f>
        <v>15.367435194527289</v>
      </c>
      <c r="AP51" s="28">
        <f>STANDARDIZE(AO51,AVERAGE($AO$5:$AO$1204),STDEVP($AO$5:$AO$1204))</f>
        <v>1.1532099604860608</v>
      </c>
      <c r="AQ51" t="str">
        <f>IF(AND(Y51&lt;&gt;"-",X51&gt;1),"C",IF(AA51=MAX(AA51:AC51),"2B",IF(AC51=MAX(AA51:AC51),"SS",IF(OR(AB51=MAX(Z51:AC51),AND(AB51&lt;&gt;"-",AB51&gt;4,V51&gt;5)),"3B",IF(AE51=MAX(AD51:AF51),"CF",IF(AND(AF51=MAX(AD51,AF51),AND(W51&gt;5,AD51&lt;&gt;"-")),"RF",IF(AD51&lt;&gt;"-","LF",IF(Z51&lt;&gt;"-","1B","DH"))))))))</f>
        <v>2B</v>
      </c>
      <c r="AU51" t="str">
        <f>IF(AND($Q51&gt;=6,AVERAGE($S51:$T51)&gt;=6),"Likely",IF(OR($Q51&gt;6,AND($Q51=6,AVERAGE($S51:$T51)&gt;=3),AND($Q51&gt;=5,AVERAGE($S51:$T51)&gt;=5),AVERAGE($Q51,$S51:$T51)&gt;5),"Possible","Unlikely"))</f>
        <v>Possible</v>
      </c>
      <c r="AW51" t="str">
        <f>IF(VLOOKUP($B51,'Draft List'!$D$4:$AB$124,AW$3,FALSE)&lt;&gt;0,VLOOKUP($B51,'Draft List'!$D$4:$AB$124,AW$3,FALSE),"")</f>
        <v/>
      </c>
      <c r="AX51" t="str">
        <f>IF(VLOOKUP($B51,'Draft List'!$D$4:$AB$124,AX$3,FALSE)&lt;&gt;0,VLOOKUP($B51,'Draft List'!$D$4:$AB$124,AX$3,FALSE),"")</f>
        <v/>
      </c>
      <c r="AY51" t="str">
        <f>IF(VLOOKUP($B51,'Draft List'!$D$4:$AB$124,AY$3,FALSE)&lt;&gt;0,VLOOKUP($B51,'Draft List'!$D$4:$AB$124,AY$3,FALSE),"")</f>
        <v/>
      </c>
      <c r="AZ51" t="str">
        <f>IF(VLOOKUP($B51,'Draft List'!$D$4:$AB$124,AZ$3,FALSE)&lt;&gt;0,VLOOKUP($B51,'Draft List'!$D$4:$AB$124,AZ$3,FALSE),"")</f>
        <v/>
      </c>
      <c r="BB51" t="str">
        <f t="shared" si="0"/>
        <v>António Correa</v>
      </c>
    </row>
    <row r="52" spans="1:54" x14ac:dyDescent="0.25">
      <c r="A52" t="str">
        <f>IF(C52="C","C-",C52)&amp;D52&amp;E52</f>
        <v>SSRod Rogers18</v>
      </c>
      <c r="B52">
        <f>VLOOKUP($A52,draft_listing_batters_stats!$A$1:$B$1310,2,FALSE)</f>
        <v>5270</v>
      </c>
      <c r="C52" s="1" t="s">
        <v>75</v>
      </c>
      <c r="D52" s="1" t="s">
        <v>1387</v>
      </c>
      <c r="E52" s="1">
        <v>18</v>
      </c>
      <c r="F52" s="1" t="s">
        <v>43</v>
      </c>
      <c r="G52" s="1" t="s">
        <v>43</v>
      </c>
      <c r="H52" s="1" t="s">
        <v>51</v>
      </c>
      <c r="I52" s="24" t="s">
        <v>51</v>
      </c>
      <c r="J52" s="1" t="s">
        <v>45</v>
      </c>
      <c r="K52" s="24" t="s">
        <v>46</v>
      </c>
      <c r="L52" s="1">
        <v>2</v>
      </c>
      <c r="M52" s="1">
        <v>1</v>
      </c>
      <c r="N52" s="1">
        <v>1</v>
      </c>
      <c r="O52" s="1">
        <v>1</v>
      </c>
      <c r="P52" s="24">
        <v>2</v>
      </c>
      <c r="Q52" s="1">
        <v>6</v>
      </c>
      <c r="R52" s="1">
        <v>4</v>
      </c>
      <c r="S52" s="1">
        <v>3</v>
      </c>
      <c r="T52" s="1">
        <v>4</v>
      </c>
      <c r="U52" s="24">
        <v>9</v>
      </c>
      <c r="V52" s="1">
        <v>7</v>
      </c>
      <c r="W52" s="1">
        <v>7</v>
      </c>
      <c r="X52" s="24">
        <v>2</v>
      </c>
      <c r="Y52" s="1" t="s">
        <v>47</v>
      </c>
      <c r="Z52" s="1" t="s">
        <v>47</v>
      </c>
      <c r="AA52" s="1" t="s">
        <v>47</v>
      </c>
      <c r="AB52" s="1">
        <v>4</v>
      </c>
      <c r="AC52" s="1">
        <v>2</v>
      </c>
      <c r="AD52" s="1" t="s">
        <v>47</v>
      </c>
      <c r="AE52" s="1" t="s">
        <v>47</v>
      </c>
      <c r="AF52" s="24">
        <v>1</v>
      </c>
      <c r="AG52" s="1">
        <v>2</v>
      </c>
      <c r="AH52" s="1">
        <v>7</v>
      </c>
      <c r="AI52" s="24">
        <v>9</v>
      </c>
      <c r="AJ52" s="30">
        <v>550000</v>
      </c>
      <c r="AK52" s="9">
        <f>($L$3*(L52-$Q$1)/$Q$2+$M$3*(M52-$R$1)/$R$2+$N$3*(N52-$S$1)/$S$2+$O$3*(O52-$T$1)/$T$2+$P$3*(P52-$U$1)/$U$2)/(SUM($L$3:$P$3))</f>
        <v>-1.7217711738078139</v>
      </c>
      <c r="AL52" s="9">
        <f>($L$3*(Q52-$Q$1)/$Q$2+$M$3*(R52-$R$1)/$R$2+$N$3*(S52-$S$1)/$S$2+$O$3*(T52-$T$1)/$T$2+$P$3*(U52-$U$1)/$U$2)/(SUM($L$3:$P$3))</f>
        <v>0.43699782665512582</v>
      </c>
      <c r="AM52">
        <f>IF(AVERAGE(AG52:AH52)&gt;9,1,0)+IF(AVERAGE(AG52:AH52)&gt;7,1,0)+IF(AG52&gt;7,1,0)+IF(AH52&gt;7,1,0)+IF(AI52&gt;8,1,0)+IF(AI52&gt;6,1,0)</f>
        <v>2</v>
      </c>
      <c r="AN52" s="6">
        <f>MIN(2,IF(OR(Y52="-",X52&lt;5),0,1+IF(Y52&gt;7,1+IF(X52&gt;7,0.25,0),IF(Y52&gt;4,0.5+IF(X52&gt;7,0.25,0),0+IF(X52&gt;7,0.25))))+IF(Z52="-",0,IF(Z52&gt;9,0.5,IF(Z52&gt;7,0.25,0)))+IF(AA52="-",0,IF(AA52&gt;7,1.1,IF(AA52&gt;4,0.6,0)))+IF(OR(AB52="-",V52&lt;5),0,IF(AB52&gt;7,1+IF(V52&gt;7,0.25,0),IF(AB52&gt;4,0.5+IF(V52&gt;7,0.25,0),0)))+IF(AC52="-",0,IF(AC52&gt;7,1.5,IF(AC52&gt;4,1,0)))+IF(AD52="-",0,IF(AD52&gt;9,0.5,IF(AD52&gt;7,0.25,0)))+IF(AE52="-",0,IF(AE52&gt;7,1.25,IF(AE52&gt;4,0.75,0)))+IF(OR(AF52="-",W52&lt;4),0,IF(AF52&gt;7,1+IF(W52&gt;7,0.15,0),IF(AF52&gt;4,0.5+IF(W52&gt;7,0.15,0),0))))</f>
        <v>0</v>
      </c>
      <c r="AO52" s="9">
        <f>(($AK$3*AK52+$AL$3*AL52+$AM$3*AM52+$AN$3*AN52)+$J$3*VLOOKUP(J52,COND!$A$2:$C$7,2,FALSE)+$K$3*VLOOKUP(K52,COND!$A$2:$C$7,3,FALSE))*IF(AND($K$2="On",$E52&gt;20),0.75,1)</f>
        <v>15.305130135814062</v>
      </c>
      <c r="AP52" s="28">
        <f>STANDARDIZE(AO52,AVERAGE($AO$5:$AO$1204),STDEVP($AO$5:$AO$1204))</f>
        <v>1.1450371691106827</v>
      </c>
      <c r="AQ52" t="str">
        <f>IF(AND(Y52&lt;&gt;"-",X52&gt;1),"C",IF(AA52=MAX(AA52:AC52),"2B",IF(AC52=MAX(AA52:AC52),"SS",IF(OR(AB52=MAX(Z52:AC52),AND(AB52&lt;&gt;"-",AB52&gt;4,V52&gt;5)),"3B",IF(AE52=MAX(AD52:AF52),"CF",IF(AND(AF52=MAX(AD52,AF52),AND(W52&gt;5,AD52&lt;&gt;"-")),"RF",IF(AD52&lt;&gt;"-","LF",IF(Z52&lt;&gt;"-","1B","DH"))))))))</f>
        <v>3B</v>
      </c>
      <c r="AU52" t="str">
        <f>IF(AND($Q52&gt;=6,AVERAGE($S52:$T52)&gt;=6),"Likely",IF(OR($Q52&gt;6,AND($Q52=6,AVERAGE($S52:$T52)&gt;=3),AND($Q52&gt;=5,AVERAGE($S52:$T52)&gt;=5),AVERAGE($Q52,$S52:$T52)&gt;5),"Possible","Unlikely"))</f>
        <v>Possible</v>
      </c>
      <c r="AW52" t="str">
        <f>IF(VLOOKUP($B52,'Draft List'!$D$4:$AB$124,AW$3,FALSE)&lt;&gt;0,VLOOKUP($B52,'Draft List'!$D$4:$AB$124,AW$3,FALSE),"")</f>
        <v/>
      </c>
      <c r="AX52" t="str">
        <f>IF(VLOOKUP($B52,'Draft List'!$D$4:$AB$124,AX$3,FALSE)&lt;&gt;0,VLOOKUP($B52,'Draft List'!$D$4:$AB$124,AX$3,FALSE),"")</f>
        <v/>
      </c>
      <c r="AY52" t="str">
        <f>IF(VLOOKUP($B52,'Draft List'!$D$4:$AB$124,AY$3,FALSE)&lt;&gt;0,VLOOKUP($B52,'Draft List'!$D$4:$AB$124,AY$3,FALSE),"")</f>
        <v/>
      </c>
      <c r="AZ52" t="str">
        <f>IF(VLOOKUP($B52,'Draft List'!$D$4:$AB$124,AZ$3,FALSE)&lt;&gt;0,VLOOKUP($B52,'Draft List'!$D$4:$AB$124,AZ$3,FALSE),"")</f>
        <v/>
      </c>
      <c r="BB52" t="str">
        <f t="shared" si="0"/>
        <v>Rod Rogers</v>
      </c>
    </row>
    <row r="53" spans="1:54" x14ac:dyDescent="0.25">
      <c r="A53" t="str">
        <f>IF(C53="C","C-",C53)&amp;D53&amp;E53</f>
        <v>CFAnthony Marshall21</v>
      </c>
      <c r="B53">
        <f>VLOOKUP($A53,draft_listing_batters_stats!$A$1:$B$1310,2,FALSE)</f>
        <v>10653</v>
      </c>
      <c r="C53" s="1" t="s">
        <v>77</v>
      </c>
      <c r="D53" s="1" t="s">
        <v>1388</v>
      </c>
      <c r="E53" s="1">
        <v>21</v>
      </c>
      <c r="F53" s="1" t="s">
        <v>43</v>
      </c>
      <c r="G53" s="1" t="s">
        <v>43</v>
      </c>
      <c r="H53" s="1" t="s">
        <v>51</v>
      </c>
      <c r="I53" s="24" t="s">
        <v>51</v>
      </c>
      <c r="J53" s="1" t="s">
        <v>57</v>
      </c>
      <c r="K53" s="24" t="s">
        <v>45</v>
      </c>
      <c r="L53" s="1">
        <v>4</v>
      </c>
      <c r="M53" s="1">
        <v>4</v>
      </c>
      <c r="N53" s="1">
        <v>1</v>
      </c>
      <c r="O53" s="1">
        <v>4</v>
      </c>
      <c r="P53" s="24">
        <v>1</v>
      </c>
      <c r="Q53" s="1">
        <v>6</v>
      </c>
      <c r="R53" s="1">
        <v>5</v>
      </c>
      <c r="S53" s="1">
        <v>2</v>
      </c>
      <c r="T53" s="1">
        <v>6</v>
      </c>
      <c r="U53" s="24">
        <v>3</v>
      </c>
      <c r="V53" s="1">
        <v>2</v>
      </c>
      <c r="W53" s="1">
        <v>10</v>
      </c>
      <c r="X53" s="24">
        <v>1</v>
      </c>
      <c r="Y53" s="1" t="s">
        <v>47</v>
      </c>
      <c r="Z53" s="1" t="s">
        <v>47</v>
      </c>
      <c r="AA53" s="1" t="s">
        <v>47</v>
      </c>
      <c r="AB53" s="1" t="s">
        <v>47</v>
      </c>
      <c r="AC53" s="1" t="s">
        <v>47</v>
      </c>
      <c r="AD53" s="1">
        <v>3</v>
      </c>
      <c r="AE53" s="1">
        <v>7</v>
      </c>
      <c r="AF53" s="24" t="s">
        <v>47</v>
      </c>
      <c r="AG53" s="1">
        <v>8</v>
      </c>
      <c r="AH53" s="1">
        <v>10</v>
      </c>
      <c r="AI53" s="24">
        <v>10</v>
      </c>
      <c r="AJ53" s="30">
        <v>95000</v>
      </c>
      <c r="AK53" s="9">
        <f>($L$3*(L53-$Q$1)/$Q$2+$M$3*(M53-$R$1)/$R$2+$N$3*(N53-$S$1)/$S$2+$O$3*(O53-$T$1)/$T$2+$P$3*(P53-$U$1)/$U$2)/(SUM($L$3:$P$3))</f>
        <v>-0.69436755233469416</v>
      </c>
      <c r="AL53" s="9">
        <f>($L$3*(Q53-$Q$1)/$Q$2+$M$3*(R53-$R$1)/$R$2+$N$3*(S53-$S$1)/$S$2+$O$3*(T53-$T$1)/$T$2+$P$3*(U53-$U$1)/$U$2)/(SUM($L$3:$P$3))</f>
        <v>0.34431727336658924</v>
      </c>
      <c r="AM53">
        <f>IF(AVERAGE(AG53:AH53)&gt;9,1,0)+IF(AVERAGE(AG53:AH53)&gt;7,1,0)+IF(AG53&gt;7,1,0)+IF(AH53&gt;7,1,0)+IF(AI53&gt;8,1,0)+IF(AI53&gt;6,1,0)</f>
        <v>5</v>
      </c>
      <c r="AN53" s="6">
        <f>MIN(2,IF(OR(Y53="-",X53&lt;5),0,1+IF(Y53&gt;7,1+IF(X53&gt;7,0.25,0),IF(Y53&gt;4,0.5+IF(X53&gt;7,0.25,0),0+IF(X53&gt;7,0.25))))+IF(Z53="-",0,IF(Z53&gt;9,0.5,IF(Z53&gt;7,0.25,0)))+IF(AA53="-",0,IF(AA53&gt;7,1.1,IF(AA53&gt;4,0.6,0)))+IF(OR(AB53="-",V53&lt;5),0,IF(AB53&gt;7,1+IF(V53&gt;7,0.25,0),IF(AB53&gt;4,0.5+IF(V53&gt;7,0.25,0),0)))+IF(AC53="-",0,IF(AC53&gt;7,1.5,IF(AC53&gt;4,1,0)))+IF(AD53="-",0,IF(AD53&gt;9,0.5,IF(AD53&gt;7,0.25,0)))+IF(AE53="-",0,IF(AE53&gt;7,1.25,IF(AE53&gt;4,0.75,0)))+IF(OR(AF53="-",W53&lt;4),0,IF(AF53&gt;7,1+IF(W53&gt;7,0.15,0),IF(AF53&gt;4,0.5+IF(W53&gt;7,0.15,0),0))))</f>
        <v>0.75</v>
      </c>
      <c r="AO53" s="9">
        <f>(($AK$3*AK53+$AL$3*AL53+$AM$3*AM53+$AN$3*AN53)+$J$3*VLOOKUP(J53,COND!$A$2:$C$7,2,FALSE)+$K$3*VLOOKUP(K53,COND!$A$2:$C$7,3,FALSE))*IF(AND($K$2="On",$E53&gt;20),0.75,1)</f>
        <v>15.145703858498935</v>
      </c>
      <c r="AP53" s="28">
        <f>STANDARDIZE(AO53,AVERAGE($AO$5:$AO$1204),STDEVP($AO$5:$AO$1204))</f>
        <v>1.1241246183297446</v>
      </c>
      <c r="AQ53" t="str">
        <f>IF(AND(Y53&lt;&gt;"-",X53&gt;1),"C",IF(AA53=MAX(AA53:AC53),"2B",IF(AC53=MAX(AA53:AC53),"SS",IF(OR(AB53=MAX(Z53:AC53),AND(AB53&lt;&gt;"-",AB53&gt;4,V53&gt;5)),"3B",IF(AE53=MAX(AD53:AF53),"CF",IF(AND(AF53=MAX(AD53,AF53),AND(W53&gt;5,AD53&lt;&gt;"-")),"RF",IF(AD53&lt;&gt;"-","LF",IF(Z53&lt;&gt;"-","1B","DH"))))))))</f>
        <v>CF</v>
      </c>
      <c r="AU53" t="str">
        <f>IF(AND($Q53&gt;=6,AVERAGE($S53:$T53)&gt;=6),"Likely",IF(OR($Q53&gt;6,AND($Q53=6,AVERAGE($S53:$T53)&gt;=3),AND($Q53&gt;=5,AVERAGE($S53:$T53)&gt;=5),AVERAGE($Q53,$S53:$T53)&gt;5),"Possible","Unlikely"))</f>
        <v>Possible</v>
      </c>
      <c r="AW53" t="str">
        <f>IF(VLOOKUP($B53,'Draft List'!$D$4:$AB$124,AW$3,FALSE)&lt;&gt;0,VLOOKUP($B53,'Draft List'!$D$4:$AB$124,AW$3,FALSE),"")</f>
        <v/>
      </c>
      <c r="AX53" t="str">
        <f>IF(VLOOKUP($B53,'Draft List'!$D$4:$AB$124,AX$3,FALSE)&lt;&gt;0,VLOOKUP($B53,'Draft List'!$D$4:$AB$124,AX$3,FALSE),"")</f>
        <v/>
      </c>
      <c r="AY53" t="str">
        <f>IF(VLOOKUP($B53,'Draft List'!$D$4:$AB$124,AY$3,FALSE)&lt;&gt;0,VLOOKUP($B53,'Draft List'!$D$4:$AB$124,AY$3,FALSE),"")</f>
        <v/>
      </c>
      <c r="AZ53" t="str">
        <f>IF(VLOOKUP($B53,'Draft List'!$D$4:$AB$124,AZ$3,FALSE)&lt;&gt;0,VLOOKUP($B53,'Draft List'!$D$4:$AB$124,AZ$3,FALSE),"")</f>
        <v/>
      </c>
      <c r="BB53" t="str">
        <f t="shared" si="0"/>
        <v>Anthony Marshall</v>
      </c>
    </row>
    <row r="54" spans="1:54" x14ac:dyDescent="0.25">
      <c r="A54" t="str">
        <f>IF(C54="C","C-",C54)&amp;D54&amp;E54</f>
        <v>RFJosé Delgado18</v>
      </c>
      <c r="B54">
        <f>VLOOKUP($A54,draft_listing_batters_stats!$A$1:$B$1310,2,FALSE)</f>
        <v>5269</v>
      </c>
      <c r="C54" s="1" t="s">
        <v>69</v>
      </c>
      <c r="D54" s="1" t="s">
        <v>1389</v>
      </c>
      <c r="E54" s="1">
        <v>18</v>
      </c>
      <c r="F54" s="1" t="s">
        <v>55</v>
      </c>
      <c r="G54" s="1" t="s">
        <v>55</v>
      </c>
      <c r="H54" s="1" t="s">
        <v>51</v>
      </c>
      <c r="I54" s="24" t="s">
        <v>51</v>
      </c>
      <c r="J54" s="1" t="s">
        <v>46</v>
      </c>
      <c r="K54" s="24" t="s">
        <v>46</v>
      </c>
      <c r="L54" s="1">
        <v>3</v>
      </c>
      <c r="M54" s="1">
        <v>3</v>
      </c>
      <c r="N54" s="1">
        <v>2</v>
      </c>
      <c r="O54" s="1">
        <v>1</v>
      </c>
      <c r="P54" s="24">
        <v>1</v>
      </c>
      <c r="Q54" s="1">
        <v>6</v>
      </c>
      <c r="R54" s="1">
        <v>7</v>
      </c>
      <c r="S54" s="1">
        <v>6</v>
      </c>
      <c r="T54" s="1">
        <v>2</v>
      </c>
      <c r="U54" s="24">
        <v>3</v>
      </c>
      <c r="V54" s="1">
        <v>2</v>
      </c>
      <c r="W54" s="1">
        <v>10</v>
      </c>
      <c r="X54" s="24">
        <v>1</v>
      </c>
      <c r="Y54" s="1" t="s">
        <v>47</v>
      </c>
      <c r="Z54" s="1" t="s">
        <v>47</v>
      </c>
      <c r="AA54" s="1" t="s">
        <v>47</v>
      </c>
      <c r="AB54" s="1" t="s">
        <v>47</v>
      </c>
      <c r="AC54" s="1" t="s">
        <v>47</v>
      </c>
      <c r="AD54" s="1" t="s">
        <v>47</v>
      </c>
      <c r="AE54" s="1" t="s">
        <v>47</v>
      </c>
      <c r="AF54" s="24">
        <v>3</v>
      </c>
      <c r="AG54" s="1">
        <v>7</v>
      </c>
      <c r="AH54" s="1">
        <v>10</v>
      </c>
      <c r="AI54" s="24">
        <v>6</v>
      </c>
      <c r="AJ54" s="30">
        <v>310000</v>
      </c>
      <c r="AK54" s="9">
        <f>($L$3*(L54-$Q$1)/$Q$2+$M$3*(M54-$R$1)/$R$2+$N$3*(N54-$S$1)/$S$2+$O$3*(O54-$T$1)/$T$2+$P$3*(P54-$U$1)/$U$2)/(SUM($L$3:$P$3))</f>
        <v>-1.2540504241609141</v>
      </c>
      <c r="AL54" s="9">
        <f>($L$3*(Q54-$Q$1)/$Q$2+$M$3*(R54-$R$1)/$R$2+$N$3*(S54-$S$1)/$S$2+$O$3*(T54-$T$1)/$T$2+$P$3*(U54-$U$1)/$U$2)/(SUM($L$3:$P$3))</f>
        <v>0.41984480866127799</v>
      </c>
      <c r="AM54">
        <f>IF(AVERAGE(AG54:AH54)&gt;9,1,0)+IF(AVERAGE(AG54:AH54)&gt;7,1,0)+IF(AG54&gt;7,1,0)+IF(AH54&gt;7,1,0)+IF(AI54&gt;8,1,0)+IF(AI54&gt;6,1,0)</f>
        <v>2</v>
      </c>
      <c r="AN54" s="6">
        <f>MIN(2,IF(OR(Y54="-",X54&lt;5),0,1+IF(Y54&gt;7,1+IF(X54&gt;7,0.25,0),IF(Y54&gt;4,0.5+IF(X54&gt;7,0.25,0),0+IF(X54&gt;7,0.25))))+IF(Z54="-",0,IF(Z54&gt;9,0.5,IF(Z54&gt;7,0.25,0)))+IF(AA54="-",0,IF(AA54&gt;7,1.1,IF(AA54&gt;4,0.6,0)))+IF(OR(AB54="-",V54&lt;5),0,IF(AB54&gt;7,1+IF(V54&gt;7,0.25,0),IF(AB54&gt;4,0.5+IF(V54&gt;7,0.25,0),0)))+IF(AC54="-",0,IF(AC54&gt;7,1.5,IF(AC54&gt;4,1,0)))+IF(AD54="-",0,IF(AD54&gt;9,0.5,IF(AD54&gt;7,0.25,0)))+IF(AE54="-",0,IF(AE54&gt;7,1.25,IF(AE54&gt;4,0.75,0)))+IF(OR(AF54="-",W54&lt;4),0,IF(AF54&gt;7,1+IF(W54&gt;7,0.15,0),IF(AF54&gt;4,0.5+IF(W54&gt;7,0.15,0),0))))</f>
        <v>0</v>
      </c>
      <c r="AO54" s="9">
        <f>(($AK$3*AK54+$AL$3*AL54+$AM$3*AM54+$AN$3*AN54)+$J$3*VLOOKUP(J54,COND!$A$2:$C$7,2,FALSE)+$K$3*VLOOKUP(K54,COND!$A$2:$C$7,3,FALSE))*IF(AND($K$2="On",$E54&gt;20),0.75,1)</f>
        <v>15.046065994852578</v>
      </c>
      <c r="AP54" s="28">
        <f>STANDARDIZE(AO54,AVERAGE($AO$5:$AO$1204),STDEVP($AO$5:$AO$1204))</f>
        <v>1.1110547410278366</v>
      </c>
      <c r="AQ54" t="str">
        <f>IF(AND(Y54&lt;&gt;"-",X54&gt;1),"C",IF(AA54=MAX(AA54:AC54),"2B",IF(AC54=MAX(AA54:AC54),"SS",IF(OR(AB54=MAX(Z54:AC54),AND(AB54&lt;&gt;"-",AB54&gt;4,V54&gt;5)),"3B",IF(AE54=MAX(AD54:AF54),"CF",IF(AND(AF54=MAX(AD54,AF54),AND(W54&gt;5,AD54&lt;&gt;"-")),"RF",IF(AD54&lt;&gt;"-","LF",IF(Z54&lt;&gt;"-","1B","DH"))))))))</f>
        <v>DH</v>
      </c>
      <c r="AU54" t="str">
        <f>IF(AND($Q54&gt;=6,AVERAGE($S54:$T54)&gt;=6),"Likely",IF(OR($Q54&gt;6,AND($Q54=6,AVERAGE($S54:$T54)&gt;=3),AND($Q54&gt;=5,AVERAGE($S54:$T54)&gt;=5),AVERAGE($Q54,$S54:$T54)&gt;5),"Possible","Unlikely"))</f>
        <v>Possible</v>
      </c>
      <c r="AW54" t="str">
        <f>IF(VLOOKUP($B54,'Draft List'!$D$4:$AB$124,AW$3,FALSE)&lt;&gt;0,VLOOKUP($B54,'Draft List'!$D$4:$AB$124,AW$3,FALSE),"")</f>
        <v/>
      </c>
      <c r="AX54" t="str">
        <f>IF(VLOOKUP($B54,'Draft List'!$D$4:$AB$124,AX$3,FALSE)&lt;&gt;0,VLOOKUP($B54,'Draft List'!$D$4:$AB$124,AX$3,FALSE),"")</f>
        <v/>
      </c>
      <c r="AY54" t="str">
        <f>IF(VLOOKUP($B54,'Draft List'!$D$4:$AB$124,AY$3,FALSE)&lt;&gt;0,VLOOKUP($B54,'Draft List'!$D$4:$AB$124,AY$3,FALSE),"")</f>
        <v/>
      </c>
      <c r="AZ54" t="str">
        <f>IF(VLOOKUP($B54,'Draft List'!$D$4:$AB$124,AZ$3,FALSE)&lt;&gt;0,VLOOKUP($B54,'Draft List'!$D$4:$AB$124,AZ$3,FALSE),"")</f>
        <v/>
      </c>
      <c r="BB54" t="str">
        <f t="shared" si="0"/>
        <v>José Delgado</v>
      </c>
    </row>
    <row r="55" spans="1:54" x14ac:dyDescent="0.25">
      <c r="A55" t="str">
        <f>IF(C55="C","C-",C55)&amp;D55&amp;E55</f>
        <v>RFBrady Lugg21</v>
      </c>
      <c r="B55">
        <f>VLOOKUP($A55,draft_listing_batters_stats!$A$1:$B$1310,2,FALSE)</f>
        <v>9604</v>
      </c>
      <c r="C55" s="1" t="s">
        <v>69</v>
      </c>
      <c r="D55" s="1" t="s">
        <v>1390</v>
      </c>
      <c r="E55" s="1">
        <v>21</v>
      </c>
      <c r="F55" s="1" t="s">
        <v>55</v>
      </c>
      <c r="G55" s="1" t="s">
        <v>55</v>
      </c>
      <c r="H55" s="1" t="s">
        <v>51</v>
      </c>
      <c r="I55" s="24" t="s">
        <v>51</v>
      </c>
      <c r="J55" s="1" t="s">
        <v>57</v>
      </c>
      <c r="K55" s="24" t="s">
        <v>45</v>
      </c>
      <c r="L55" s="1">
        <v>4</v>
      </c>
      <c r="M55" s="1">
        <v>4</v>
      </c>
      <c r="N55" s="1">
        <v>1</v>
      </c>
      <c r="O55" s="1">
        <v>3</v>
      </c>
      <c r="P55" s="24">
        <v>2</v>
      </c>
      <c r="Q55" s="1">
        <v>6</v>
      </c>
      <c r="R55" s="1">
        <v>5</v>
      </c>
      <c r="S55" s="1">
        <v>2</v>
      </c>
      <c r="T55" s="1">
        <v>5</v>
      </c>
      <c r="U55" s="24">
        <v>4</v>
      </c>
      <c r="V55" s="1">
        <v>2</v>
      </c>
      <c r="W55" s="1">
        <v>9</v>
      </c>
      <c r="X55" s="24">
        <v>1</v>
      </c>
      <c r="Y55" s="1" t="s">
        <v>47</v>
      </c>
      <c r="Z55" s="1" t="s">
        <v>47</v>
      </c>
      <c r="AA55" s="1" t="s">
        <v>47</v>
      </c>
      <c r="AB55" s="1" t="s">
        <v>47</v>
      </c>
      <c r="AC55" s="1" t="s">
        <v>47</v>
      </c>
      <c r="AD55" s="1" t="s">
        <v>47</v>
      </c>
      <c r="AE55" s="1">
        <v>1</v>
      </c>
      <c r="AF55" s="24">
        <v>8</v>
      </c>
      <c r="AG55" s="1">
        <v>8</v>
      </c>
      <c r="AH55" s="1">
        <v>10</v>
      </c>
      <c r="AI55" s="24">
        <v>9</v>
      </c>
      <c r="AJ55" s="30">
        <v>220000</v>
      </c>
      <c r="AK55" s="9">
        <f>($L$3*(L55-$Q$1)/$Q$2+$M$3*(M55-$R$1)/$R$2+$N$3*(N55-$S$1)/$S$2+$O$3*(O55-$T$1)/$T$2+$P$3*(P55-$U$1)/$U$2)/(SUM($L$3:$P$3))</f>
        <v>-0.74406076252719189</v>
      </c>
      <c r="AL55" s="9">
        <f>($L$3*(Q55-$Q$1)/$Q$2+$M$3*(R55-$R$1)/$R$2+$N$3*(S55-$S$1)/$S$2+$O$3*(T55-$T$1)/$T$2+$P$3*(U55-$U$1)/$U$2)/(SUM($L$3:$P$3))</f>
        <v>0.29462406317409157</v>
      </c>
      <c r="AM55">
        <f>IF(AVERAGE(AG55:AH55)&gt;9,1,0)+IF(AVERAGE(AG55:AH55)&gt;7,1,0)+IF(AG55&gt;7,1,0)+IF(AH55&gt;7,1,0)+IF(AI55&gt;8,1,0)+IF(AI55&gt;6,1,0)</f>
        <v>5</v>
      </c>
      <c r="AN55" s="6">
        <f>MIN(2,IF(OR(Y55="-",X55&lt;5),0,1+IF(Y55&gt;7,1+IF(X55&gt;7,0.25,0),IF(Y55&gt;4,0.5+IF(X55&gt;7,0.25,0),0+IF(X55&gt;7,0.25))))+IF(Z55="-",0,IF(Z55&gt;9,0.5,IF(Z55&gt;7,0.25,0)))+IF(AA55="-",0,IF(AA55&gt;7,1.1,IF(AA55&gt;4,0.6,0)))+IF(OR(AB55="-",V55&lt;5),0,IF(AB55&gt;7,1+IF(V55&gt;7,0.25,0),IF(AB55&gt;4,0.5+IF(V55&gt;7,0.25,0),0)))+IF(AC55="-",0,IF(AC55&gt;7,1.5,IF(AC55&gt;4,1,0)))+IF(AD55="-",0,IF(AD55&gt;9,0.5,IF(AD55&gt;7,0.25,0)))+IF(AE55="-",0,IF(AE55&gt;7,1.25,IF(AE55&gt;4,0.75,0)))+IF(OR(AF55="-",W55&lt;4),0,IF(AF55&gt;7,1+IF(W55&gt;7,0.15,0),IF(AF55&gt;4,0.5+IF(W55&gt;7,0.15,0),0))))</f>
        <v>1.1499999999999999</v>
      </c>
      <c r="AO55" s="9">
        <f>(($AK$3*AK55+$AL$3*AL55+$AM$3*AM55+$AN$3*AN55)+$J$3*VLOOKUP(J55,COND!$A$2:$C$7,2,FALSE)+$K$3*VLOOKUP(K55,COND!$A$2:$C$7,3,FALSE))*IF(AND($K$2="On",$E55&gt;20),0.75,1)</f>
        <v>14.944416015169713</v>
      </c>
      <c r="AP55" s="28">
        <f>STANDARDIZE(AO55,AVERAGE($AO$5:$AO$1204),STDEVP($AO$5:$AO$1204))</f>
        <v>1.0977209268172885</v>
      </c>
      <c r="AQ55" t="str">
        <f>IF(AND(Y55&lt;&gt;"-",X55&gt;1),"C",IF(AA55=MAX(AA55:AC55),"2B",IF(AC55=MAX(AA55:AC55),"SS",IF(OR(AB55=MAX(Z55:AC55),AND(AB55&lt;&gt;"-",AB55&gt;4,V55&gt;5)),"3B",IF(AE55=MAX(AD55:AF55),"CF",IF(AND(AF55=MAX(AD55,AF55),AND(W55&gt;5,AD55&lt;&gt;"-")),"RF",IF(AD55&lt;&gt;"-","LF",IF(Z55&lt;&gt;"-","1B","DH"))))))))</f>
        <v>DH</v>
      </c>
      <c r="AU55" t="str">
        <f>IF(AND($Q55&gt;=6,AVERAGE($S55:$T55)&gt;=6),"Likely",IF(OR($Q55&gt;6,AND($Q55=6,AVERAGE($S55:$T55)&gt;=3),AND($Q55&gt;=5,AVERAGE($S55:$T55)&gt;=5),AVERAGE($Q55,$S55:$T55)&gt;5),"Possible","Unlikely"))</f>
        <v>Possible</v>
      </c>
      <c r="AW55" t="str">
        <f>IF(VLOOKUP($B55,'Draft List'!$D$4:$AB$124,AW$3,FALSE)&lt;&gt;0,VLOOKUP($B55,'Draft List'!$D$4:$AB$124,AW$3,FALSE),"")</f>
        <v/>
      </c>
      <c r="AX55" t="str">
        <f>IF(VLOOKUP($B55,'Draft List'!$D$4:$AB$124,AX$3,FALSE)&lt;&gt;0,VLOOKUP($B55,'Draft List'!$D$4:$AB$124,AX$3,FALSE),"")</f>
        <v/>
      </c>
      <c r="AY55" t="str">
        <f>IF(VLOOKUP($B55,'Draft List'!$D$4:$AB$124,AY$3,FALSE)&lt;&gt;0,VLOOKUP($B55,'Draft List'!$D$4:$AB$124,AY$3,FALSE),"")</f>
        <v/>
      </c>
      <c r="AZ55" t="str">
        <f>IF(VLOOKUP($B55,'Draft List'!$D$4:$AB$124,AZ$3,FALSE)&lt;&gt;0,VLOOKUP($B55,'Draft List'!$D$4:$AB$124,AZ$3,FALSE),"")</f>
        <v/>
      </c>
      <c r="BB55" t="str">
        <f t="shared" si="0"/>
        <v>Brady Lugg</v>
      </c>
    </row>
    <row r="56" spans="1:54" x14ac:dyDescent="0.25">
      <c r="A56" t="str">
        <f>IF(C56="C","C-",C56)&amp;D56&amp;E56</f>
        <v>RFScott Carpenter18</v>
      </c>
      <c r="B56">
        <f>VLOOKUP($A56,draft_listing_batters_stats!$A$1:$B$1310,2,FALSE)</f>
        <v>4854</v>
      </c>
      <c r="C56" s="1" t="s">
        <v>69</v>
      </c>
      <c r="D56" s="1" t="s">
        <v>1391</v>
      </c>
      <c r="E56" s="1">
        <v>18</v>
      </c>
      <c r="F56" s="1" t="s">
        <v>55</v>
      </c>
      <c r="G56" s="1" t="s">
        <v>55</v>
      </c>
      <c r="H56" s="1" t="s">
        <v>51</v>
      </c>
      <c r="I56" s="24" t="s">
        <v>66</v>
      </c>
      <c r="J56" s="1" t="s">
        <v>49</v>
      </c>
      <c r="K56" s="24" t="s">
        <v>45</v>
      </c>
      <c r="L56" s="1">
        <v>1</v>
      </c>
      <c r="M56" s="1">
        <v>3</v>
      </c>
      <c r="N56" s="1">
        <v>2</v>
      </c>
      <c r="O56" s="1">
        <v>3</v>
      </c>
      <c r="P56" s="24">
        <v>1</v>
      </c>
      <c r="Q56" s="1">
        <v>3</v>
      </c>
      <c r="R56" s="1">
        <v>7</v>
      </c>
      <c r="S56" s="1">
        <v>9</v>
      </c>
      <c r="T56" s="1">
        <v>9</v>
      </c>
      <c r="U56" s="24">
        <v>3</v>
      </c>
      <c r="V56" s="1">
        <v>3</v>
      </c>
      <c r="W56" s="1">
        <v>7</v>
      </c>
      <c r="X56" s="24">
        <v>1</v>
      </c>
      <c r="Y56" s="1" t="s">
        <v>47</v>
      </c>
      <c r="Z56" s="1" t="s">
        <v>47</v>
      </c>
      <c r="AA56" s="1" t="s">
        <v>47</v>
      </c>
      <c r="AB56" s="1" t="s">
        <v>47</v>
      </c>
      <c r="AC56" s="1" t="s">
        <v>47</v>
      </c>
      <c r="AD56" s="1" t="s">
        <v>47</v>
      </c>
      <c r="AE56" s="1" t="s">
        <v>47</v>
      </c>
      <c r="AF56" s="24">
        <v>3</v>
      </c>
      <c r="AG56" s="1">
        <v>10</v>
      </c>
      <c r="AH56" s="1">
        <v>10</v>
      </c>
      <c r="AI56" s="24">
        <v>10</v>
      </c>
      <c r="AJ56" s="30">
        <v>7000000</v>
      </c>
      <c r="AK56" s="9">
        <f>($L$3*(L56-$Q$1)/$Q$2+$M$3*(M56-$R$1)/$R$2+$N$3*(N56-$S$1)/$S$2+$O$3*(O56-$T$1)/$T$2+$P$3*(P56-$U$1)/$U$2)/(SUM($L$3:$P$3))</f>
        <v>-1.7197429965471014</v>
      </c>
      <c r="AL56" s="9">
        <f>($L$3*(Q56-$Q$1)/$Q$2+$M$3*(R56-$R$1)/$R$2+$N$3*(S56-$S$1)/$S$2+$O$3*(T56-$T$1)/$T$2+$P$3*(U56-$U$1)/$U$2)/(SUM($L$3:$P$3))</f>
        <v>0.32932863219202563</v>
      </c>
      <c r="AM56">
        <f>IF(AVERAGE(AG56:AH56)&gt;9,1,0)+IF(AVERAGE(AG56:AH56)&gt;7,1,0)+IF(AG56&gt;7,1,0)+IF(AH56&gt;7,1,0)+IF(AI56&gt;8,1,0)+IF(AI56&gt;6,1,0)</f>
        <v>6</v>
      </c>
      <c r="AN56" s="6">
        <f>MIN(2,IF(OR(Y56="-",X56&lt;5),0,1+IF(Y56&gt;7,1+IF(X56&gt;7,0.25,0),IF(Y56&gt;4,0.5+IF(X56&gt;7,0.25,0),0+IF(X56&gt;7,0.25))))+IF(Z56="-",0,IF(Z56&gt;9,0.5,IF(Z56&gt;7,0.25,0)))+IF(AA56="-",0,IF(AA56&gt;7,1.1,IF(AA56&gt;4,0.6,0)))+IF(OR(AB56="-",V56&lt;5),0,IF(AB56&gt;7,1+IF(V56&gt;7,0.25,0),IF(AB56&gt;4,0.5+IF(V56&gt;7,0.25,0),0)))+IF(AC56="-",0,IF(AC56&gt;7,1.5,IF(AC56&gt;4,1,0)))+IF(AD56="-",0,IF(AD56&gt;9,0.5,IF(AD56&gt;7,0.25,0)))+IF(AE56="-",0,IF(AE56&gt;7,1.25,IF(AE56&gt;4,0.75,0)))+IF(OR(AF56="-",W56&lt;4),0,IF(AF56&gt;7,1+IF(W56&gt;7,0.15,0),IF(AF56&gt;4,0.5+IF(W56&gt;7,0.15,0),0))))</f>
        <v>0</v>
      </c>
      <c r="AO56" s="9">
        <f>(($AK$3*AK56+$AL$3*AL56+$AM$3*AM56+$AN$3*AN56)+$J$3*VLOOKUP(J56,COND!$A$2:$C$7,2,FALSE)+$K$3*VLOOKUP(K56,COND!$A$2:$C$7,3,FALSE))*IF(AND($K$2="On",$E56&gt;20),0.75,1)</f>
        <v>14.879969286649597</v>
      </c>
      <c r="AP56" s="28">
        <f>STANDARDIZE(AO56,AVERAGE($AO$5:$AO$1204),STDEVP($AO$5:$AO$1204))</f>
        <v>1.0892672044727705</v>
      </c>
      <c r="AQ56" t="str">
        <f>IF(AND(Y56&lt;&gt;"-",X56&gt;1),"C",IF(AA56=MAX(AA56:AC56),"2B",IF(AC56=MAX(AA56:AC56),"SS",IF(OR(AB56=MAX(Z56:AC56),AND(AB56&lt;&gt;"-",AB56&gt;4,V56&gt;5)),"3B",IF(AE56=MAX(AD56:AF56),"CF",IF(AND(AF56=MAX(AD56,AF56),AND(W56&gt;5,AD56&lt;&gt;"-")),"RF",IF(AD56&lt;&gt;"-","LF",IF(Z56&lt;&gt;"-","1B","DH"))))))))</f>
        <v>DH</v>
      </c>
      <c r="AU56" t="str">
        <f>IF(AND($Q56&gt;=6,AVERAGE($S56:$T56)&gt;=6),"Likely",IF(OR($Q56&gt;6,AND($Q56=6,AVERAGE($S56:$T56)&gt;=3),AND($Q56&gt;=5,AVERAGE($S56:$T56)&gt;=5),AVERAGE($Q56,$S56:$T56)&gt;5),"Possible","Unlikely"))</f>
        <v>Possible</v>
      </c>
      <c r="AW56" t="str">
        <f>IF(VLOOKUP($B56,'Draft List'!$D$4:$AB$124,AW$3,FALSE)&lt;&gt;0,VLOOKUP($B56,'Draft List'!$D$4:$AB$124,AW$3,FALSE),"")</f>
        <v/>
      </c>
      <c r="AX56" t="str">
        <f>IF(VLOOKUP($B56,'Draft List'!$D$4:$AB$124,AX$3,FALSE)&lt;&gt;0,VLOOKUP($B56,'Draft List'!$D$4:$AB$124,AX$3,FALSE),"")</f>
        <v/>
      </c>
      <c r="AY56" t="str">
        <f>IF(VLOOKUP($B56,'Draft List'!$D$4:$AB$124,AY$3,FALSE)&lt;&gt;0,VLOOKUP($B56,'Draft List'!$D$4:$AB$124,AY$3,FALSE),"")</f>
        <v/>
      </c>
      <c r="AZ56" t="str">
        <f>IF(VLOOKUP($B56,'Draft List'!$D$4:$AB$124,AZ$3,FALSE)&lt;&gt;0,VLOOKUP($B56,'Draft List'!$D$4:$AB$124,AZ$3,FALSE),"")</f>
        <v/>
      </c>
      <c r="BB56" t="str">
        <f t="shared" ref="BB56:BB66" si="1">PROPER(D56)</f>
        <v>Scott Carpenter</v>
      </c>
    </row>
    <row r="57" spans="1:54" x14ac:dyDescent="0.25">
      <c r="A57" t="str">
        <f>IF(C57="C","C-",C57)&amp;D57&amp;E57</f>
        <v>SSJosé Quintana21</v>
      </c>
      <c r="B57">
        <f>VLOOKUP($A57,draft_listing_batters_stats!$A$1:$B$1310,2,FALSE)</f>
        <v>11446</v>
      </c>
      <c r="C57" s="1" t="s">
        <v>75</v>
      </c>
      <c r="D57" s="1" t="s">
        <v>1392</v>
      </c>
      <c r="E57" s="1">
        <v>21</v>
      </c>
      <c r="F57" s="1" t="s">
        <v>43</v>
      </c>
      <c r="G57" s="1" t="s">
        <v>43</v>
      </c>
      <c r="H57" s="1" t="s">
        <v>51</v>
      </c>
      <c r="I57" s="24" t="s">
        <v>51</v>
      </c>
      <c r="J57" s="1" t="s">
        <v>53</v>
      </c>
      <c r="K57" s="24" t="s">
        <v>49</v>
      </c>
      <c r="L57" s="1">
        <v>4</v>
      </c>
      <c r="M57" s="1">
        <v>4</v>
      </c>
      <c r="N57" s="1">
        <v>2</v>
      </c>
      <c r="O57" s="1">
        <v>1</v>
      </c>
      <c r="P57" s="24">
        <v>2</v>
      </c>
      <c r="Q57" s="1">
        <v>6</v>
      </c>
      <c r="R57" s="1">
        <v>6</v>
      </c>
      <c r="S57" s="1">
        <v>4</v>
      </c>
      <c r="T57" s="1">
        <v>2</v>
      </c>
      <c r="U57" s="24">
        <v>5</v>
      </c>
      <c r="V57" s="1">
        <v>9</v>
      </c>
      <c r="W57" s="1">
        <v>1</v>
      </c>
      <c r="X57" s="24">
        <v>1</v>
      </c>
      <c r="Y57" s="1" t="s">
        <v>47</v>
      </c>
      <c r="Z57" s="1" t="s">
        <v>47</v>
      </c>
      <c r="AA57" s="1">
        <v>1</v>
      </c>
      <c r="AB57" s="1">
        <v>1</v>
      </c>
      <c r="AC57" s="1">
        <v>7</v>
      </c>
      <c r="AD57" s="1" t="s">
        <v>47</v>
      </c>
      <c r="AE57" s="1" t="s">
        <v>47</v>
      </c>
      <c r="AF57" s="24" t="s">
        <v>47</v>
      </c>
      <c r="AG57" s="1">
        <v>6</v>
      </c>
      <c r="AH57" s="1">
        <v>8</v>
      </c>
      <c r="AI57" s="24">
        <v>5</v>
      </c>
      <c r="AJ57" s="30">
        <v>230000</v>
      </c>
      <c r="AK57" s="9">
        <f>($L$3*(L57-$Q$1)/$Q$2+$M$3*(M57-$R$1)/$R$2+$N$3*(N57-$S$1)/$S$2+$O$3*(O57-$T$1)/$T$2+$P$3*(P57-$U$1)/$U$2)/(SUM($L$3:$P$3))</f>
        <v>-0.84041836852245244</v>
      </c>
      <c r="AL57" s="9">
        <f>($L$3*(Q57-$Q$1)/$Q$2+$M$3*(R57-$R$1)/$R$2+$N$3*(S57-$S$1)/$S$2+$O$3*(T57-$T$1)/$T$2+$P$3*(U57-$U$1)/$U$2)/(SUM($L$3:$P$3))</f>
        <v>0.28269462062893846</v>
      </c>
      <c r="AM57">
        <f>IF(AVERAGE(AG57:AH57)&gt;9,1,0)+IF(AVERAGE(AG57:AH57)&gt;7,1,0)+IF(AG57&gt;7,1,0)+IF(AH57&gt;7,1,0)+IF(AI57&gt;8,1,0)+IF(AI57&gt;6,1,0)</f>
        <v>1</v>
      </c>
      <c r="AN57" s="6">
        <f>MIN(2,IF(OR(Y57="-",X57&lt;5),0,1+IF(Y57&gt;7,1+IF(X57&gt;7,0.25,0),IF(Y57&gt;4,0.5+IF(X57&gt;7,0.25,0),0+IF(X57&gt;7,0.25))))+IF(Z57="-",0,IF(Z57&gt;9,0.5,IF(Z57&gt;7,0.25,0)))+IF(AA57="-",0,IF(AA57&gt;7,1.1,IF(AA57&gt;4,0.6,0)))+IF(OR(AB57="-",V57&lt;5),0,IF(AB57&gt;7,1+IF(V57&gt;7,0.25,0),IF(AB57&gt;4,0.5+IF(V57&gt;7,0.25,0),0)))+IF(AC57="-",0,IF(AC57&gt;7,1.5,IF(AC57&gt;4,1,0)))+IF(AD57="-",0,IF(AD57&gt;9,0.5,IF(AD57&gt;7,0.25,0)))+IF(AE57="-",0,IF(AE57&gt;7,1.25,IF(AE57&gt;4,0.75,0)))+IF(OR(AF57="-",W57&lt;4),0,IF(AF57&gt;7,1+IF(W57&gt;7,0.15,0),IF(AF57&gt;4,0.5+IF(W57&gt;7,0.15,0),0))))</f>
        <v>1</v>
      </c>
      <c r="AO57" s="9">
        <f>(($AK$3*AK57+$AL$3*AL57+$AM$3*AM57+$AN$3*AN57)+$J$3*VLOOKUP(J57,COND!$A$2:$C$7,2,FALSE)+$K$3*VLOOKUP(K57,COND!$A$2:$C$7,3,FALSE))*IF(AND($K$2="On",$E57&gt;20),0.75,1)</f>
        <v>14.824960277361683</v>
      </c>
      <c r="AP57" s="28">
        <f>STANDARDIZE(AO57,AVERAGE($AO$5:$AO$1204),STDEVP($AO$5:$AO$1204))</f>
        <v>1.0820514636330798</v>
      </c>
      <c r="AQ57" t="str">
        <f>IF(AND(Y57&lt;&gt;"-",X57&gt;1),"C",IF(AA57=MAX(AA57:AC57),"2B",IF(AC57=MAX(AA57:AC57),"SS",IF(OR(AB57=MAX(Z57:AC57),AND(AB57&lt;&gt;"-",AB57&gt;4,V57&gt;5)),"3B",IF(AE57=MAX(AD57:AF57),"CF",IF(AND(AF57=MAX(AD57,AF57),AND(W57&gt;5,AD57&lt;&gt;"-")),"RF",IF(AD57&lt;&gt;"-","LF",IF(Z57&lt;&gt;"-","1B","DH"))))))))</f>
        <v>SS</v>
      </c>
      <c r="AU57" t="str">
        <f>IF(AND($Q57&gt;=6,AVERAGE($S57:$T57)&gt;=6),"Likely",IF(OR($Q57&gt;6,AND($Q57=6,AVERAGE($S57:$T57)&gt;=3),AND($Q57&gt;=5,AVERAGE($S57:$T57)&gt;=5),AVERAGE($Q57,$S57:$T57)&gt;5),"Possible","Unlikely"))</f>
        <v>Possible</v>
      </c>
      <c r="AW57" t="str">
        <f>IF(VLOOKUP($B57,'Draft List'!$D$4:$AB$124,AW$3,FALSE)&lt;&gt;0,VLOOKUP($B57,'Draft List'!$D$4:$AB$124,AW$3,FALSE),"")</f>
        <v/>
      </c>
      <c r="AX57" t="str">
        <f>IF(VLOOKUP($B57,'Draft List'!$D$4:$AB$124,AX$3,FALSE)&lt;&gt;0,VLOOKUP($B57,'Draft List'!$D$4:$AB$124,AX$3,FALSE),"")</f>
        <v/>
      </c>
      <c r="AY57" t="str">
        <f>IF(VLOOKUP($B57,'Draft List'!$D$4:$AB$124,AY$3,FALSE)&lt;&gt;0,VLOOKUP($B57,'Draft List'!$D$4:$AB$124,AY$3,FALSE),"")</f>
        <v/>
      </c>
      <c r="AZ57" t="str">
        <f>IF(VLOOKUP($B57,'Draft List'!$D$4:$AB$124,AZ$3,FALSE)&lt;&gt;0,VLOOKUP($B57,'Draft List'!$D$4:$AB$124,AZ$3,FALSE),"")</f>
        <v/>
      </c>
      <c r="BB57" t="str">
        <f t="shared" si="1"/>
        <v>José Quintana</v>
      </c>
    </row>
    <row r="58" spans="1:54" x14ac:dyDescent="0.25">
      <c r="A58" t="str">
        <f>IF(C58="C","C-",C58)&amp;D58&amp;E58</f>
        <v>2BJim Barr22</v>
      </c>
      <c r="B58">
        <f>VLOOKUP($A58,draft_listing_batters_stats!$A$1:$B$1310,2,FALSE)</f>
        <v>8827</v>
      </c>
      <c r="C58" s="1" t="s">
        <v>74</v>
      </c>
      <c r="D58" s="1" t="s">
        <v>1393</v>
      </c>
      <c r="E58" s="1">
        <v>22</v>
      </c>
      <c r="F58" s="1" t="s">
        <v>43</v>
      </c>
      <c r="G58" s="1" t="s">
        <v>43</v>
      </c>
      <c r="H58" s="1" t="s">
        <v>51</v>
      </c>
      <c r="I58" s="24" t="s">
        <v>51</v>
      </c>
      <c r="J58" s="1" t="s">
        <v>45</v>
      </c>
      <c r="K58" s="24" t="s">
        <v>53</v>
      </c>
      <c r="L58" s="1">
        <v>3</v>
      </c>
      <c r="M58" s="1">
        <v>5</v>
      </c>
      <c r="N58" s="1">
        <v>2</v>
      </c>
      <c r="O58" s="1">
        <v>3</v>
      </c>
      <c r="P58" s="24">
        <v>3</v>
      </c>
      <c r="Q58" s="1">
        <v>5</v>
      </c>
      <c r="R58" s="1">
        <v>6</v>
      </c>
      <c r="S58" s="1">
        <v>5</v>
      </c>
      <c r="T58" s="1">
        <v>5</v>
      </c>
      <c r="U58" s="24">
        <v>5</v>
      </c>
      <c r="V58" s="1">
        <v>5</v>
      </c>
      <c r="W58" s="1">
        <v>1</v>
      </c>
      <c r="X58" s="24">
        <v>1</v>
      </c>
      <c r="Y58" s="1" t="s">
        <v>47</v>
      </c>
      <c r="Z58" s="1" t="s">
        <v>47</v>
      </c>
      <c r="AA58" s="1">
        <v>4</v>
      </c>
      <c r="AB58" s="1" t="s">
        <v>47</v>
      </c>
      <c r="AC58" s="1" t="s">
        <v>47</v>
      </c>
      <c r="AD58" s="1" t="s">
        <v>47</v>
      </c>
      <c r="AE58" s="1" t="s">
        <v>47</v>
      </c>
      <c r="AF58" s="24" t="s">
        <v>47</v>
      </c>
      <c r="AG58" s="1">
        <v>8</v>
      </c>
      <c r="AH58" s="1">
        <v>10</v>
      </c>
      <c r="AI58" s="24">
        <v>10</v>
      </c>
      <c r="AJ58" s="30">
        <v>850000</v>
      </c>
      <c r="AK58" s="9">
        <f>($L$3*(L58-$Q$1)/$Q$2+$M$3*(M58-$R$1)/$R$2+$N$3*(N58-$S$1)/$S$2+$O$3*(O58-$T$1)/$T$2+$P$3*(P58-$U$1)/$U$2)/(SUM($L$3:$P$3))</f>
        <v>-0.89247888527017827</v>
      </c>
      <c r="AL58" s="9">
        <f>($L$3*(Q58-$Q$1)/$Q$2+$M$3*(R58-$R$1)/$R$2+$N$3*(S58-$S$1)/$S$2+$O$3*(T58-$T$1)/$T$2+$P$3*(U58-$U$1)/$U$2)/(SUM($L$3:$P$3))</f>
        <v>0.31232892847890831</v>
      </c>
      <c r="AM58">
        <f>IF(AVERAGE(AG58:AH58)&gt;9,1,0)+IF(AVERAGE(AG58:AH58)&gt;7,1,0)+IF(AG58&gt;7,1,0)+IF(AH58&gt;7,1,0)+IF(AI58&gt;8,1,0)+IF(AI58&gt;6,1,0)</f>
        <v>5</v>
      </c>
      <c r="AN58" s="6">
        <f>MIN(2,IF(OR(Y58="-",X58&lt;5),0,1+IF(Y58&gt;7,1+IF(X58&gt;7,0.25,0),IF(Y58&gt;4,0.5+IF(X58&gt;7,0.25,0),0+IF(X58&gt;7,0.25))))+IF(Z58="-",0,IF(Z58&gt;9,0.5,IF(Z58&gt;7,0.25,0)))+IF(AA58="-",0,IF(AA58&gt;7,1.1,IF(AA58&gt;4,0.6,0)))+IF(OR(AB58="-",V58&lt;5),0,IF(AB58&gt;7,1+IF(V58&gt;7,0.25,0),IF(AB58&gt;4,0.5+IF(V58&gt;7,0.25,0),0)))+IF(AC58="-",0,IF(AC58&gt;7,1.5,IF(AC58&gt;4,1,0)))+IF(AD58="-",0,IF(AD58&gt;9,0.5,IF(AD58&gt;7,0.25,0)))+IF(AE58="-",0,IF(AE58&gt;7,1.25,IF(AE58&gt;4,0.75,0)))+IF(OR(AF58="-",W58&lt;4),0,IF(AF58&gt;7,1+IF(W58&gt;7,0.15,0),IF(AF58&gt;4,0.5+IF(W58&gt;7,0.15,0),0))))</f>
        <v>0</v>
      </c>
      <c r="AO58" s="9">
        <f>(($AK$3*AK58+$AL$3*AL58+$AM$3*AM58+$AN$3*AN58)+$J$3*VLOOKUP(J58,COND!$A$2:$C$7,2,FALSE)+$K$3*VLOOKUP(K58,COND!$A$2:$C$7,3,FALSE))*IF(AND($K$2="On",$E58&gt;20),0.75,1)</f>
        <v>14.742032586553215</v>
      </c>
      <c r="AP58" s="28">
        <f>STANDARDIZE(AO58,AVERAGE($AO$5:$AO$1204),STDEVP($AO$5:$AO$1204))</f>
        <v>1.0711735232183381</v>
      </c>
      <c r="AQ58" t="str">
        <f>IF(AND(Y58&lt;&gt;"-",X58&gt;1),"C",IF(AA58=MAX(AA58:AC58),"2B",IF(AC58=MAX(AA58:AC58),"SS",IF(OR(AB58=MAX(Z58:AC58),AND(AB58&lt;&gt;"-",AB58&gt;4,V58&gt;5)),"3B",IF(AE58=MAX(AD58:AF58),"CF",IF(AND(AF58=MAX(AD58,AF58),AND(W58&gt;5,AD58&lt;&gt;"-")),"RF",IF(AD58&lt;&gt;"-","LF",IF(Z58&lt;&gt;"-","1B","DH"))))))))</f>
        <v>2B</v>
      </c>
      <c r="AU58" t="str">
        <f>IF(AND($Q58&gt;=6,AVERAGE($S58:$T58)&gt;=6),"Likely",IF(OR($Q58&gt;6,AND($Q58=6,AVERAGE($S58:$T58)&gt;=3),AND($Q58&gt;=5,AVERAGE($S58:$T58)&gt;=5),AVERAGE($Q58,$S58:$T58)&gt;5),"Possible","Unlikely"))</f>
        <v>Possible</v>
      </c>
      <c r="AW58" t="e">
        <f>IF(VLOOKUP($B58,'Draft List'!$D$4:$AB$124,AW$3,FALSE)&lt;&gt;0,VLOOKUP($B58,'Draft List'!$D$4:$AB$124,AW$3,FALSE),"")</f>
        <v>#N/A</v>
      </c>
      <c r="AX58" t="e">
        <f>IF(VLOOKUP($B58,'Draft List'!$D$4:$AB$124,AX$3,FALSE)&lt;&gt;0,VLOOKUP($B58,'Draft List'!$D$4:$AB$124,AX$3,FALSE),"")</f>
        <v>#N/A</v>
      </c>
      <c r="AY58" t="e">
        <f>IF(VLOOKUP($B58,'Draft List'!$D$4:$AB$124,AY$3,FALSE)&lt;&gt;0,VLOOKUP($B58,'Draft List'!$D$4:$AB$124,AY$3,FALSE),"")</f>
        <v>#N/A</v>
      </c>
      <c r="AZ58" t="e">
        <f>IF(VLOOKUP($B58,'Draft List'!$D$4:$AB$124,AZ$3,FALSE)&lt;&gt;0,VLOOKUP($B58,'Draft List'!$D$4:$AB$124,AZ$3,FALSE),"")</f>
        <v>#N/A</v>
      </c>
      <c r="BB58" t="str">
        <f t="shared" si="1"/>
        <v>Jim Barr</v>
      </c>
    </row>
    <row r="59" spans="1:54" x14ac:dyDescent="0.25">
      <c r="A59" t="str">
        <f>IF(C59="C","C-",C59)&amp;D59&amp;E59</f>
        <v>1BJonathan Norman21</v>
      </c>
      <c r="B59">
        <f>VLOOKUP($A59,draft_listing_batters_stats!$A$1:$B$1310,2,FALSE)</f>
        <v>9665</v>
      </c>
      <c r="C59" s="1" t="s">
        <v>90</v>
      </c>
      <c r="D59" s="1" t="s">
        <v>1394</v>
      </c>
      <c r="E59" s="1">
        <v>21</v>
      </c>
      <c r="F59" s="1" t="s">
        <v>55</v>
      </c>
      <c r="G59" s="1" t="s">
        <v>55</v>
      </c>
      <c r="H59" s="1" t="s">
        <v>51</v>
      </c>
      <c r="I59" s="24" t="s">
        <v>51</v>
      </c>
      <c r="J59" s="1" t="s">
        <v>45</v>
      </c>
      <c r="K59" s="24" t="s">
        <v>45</v>
      </c>
      <c r="L59" s="1">
        <v>5</v>
      </c>
      <c r="M59" s="1">
        <v>4</v>
      </c>
      <c r="N59" s="1">
        <v>4</v>
      </c>
      <c r="O59" s="1">
        <v>2</v>
      </c>
      <c r="P59" s="24">
        <v>2</v>
      </c>
      <c r="Q59" s="1">
        <v>6</v>
      </c>
      <c r="R59" s="1">
        <v>4</v>
      </c>
      <c r="S59" s="1">
        <v>6</v>
      </c>
      <c r="T59" s="1">
        <v>3</v>
      </c>
      <c r="U59" s="24">
        <v>4</v>
      </c>
      <c r="V59" s="1">
        <v>3</v>
      </c>
      <c r="W59" s="1">
        <v>5</v>
      </c>
      <c r="X59" s="24">
        <v>1</v>
      </c>
      <c r="Y59" s="1" t="s">
        <v>47</v>
      </c>
      <c r="Z59" s="1">
        <v>5</v>
      </c>
      <c r="AA59" s="1" t="s">
        <v>47</v>
      </c>
      <c r="AB59" s="1" t="s">
        <v>47</v>
      </c>
      <c r="AC59" s="1" t="s">
        <v>47</v>
      </c>
      <c r="AD59" s="1" t="s">
        <v>47</v>
      </c>
      <c r="AE59" s="1" t="s">
        <v>47</v>
      </c>
      <c r="AF59" s="24" t="s">
        <v>47</v>
      </c>
      <c r="AG59" s="1">
        <v>4</v>
      </c>
      <c r="AH59" s="1">
        <v>1</v>
      </c>
      <c r="AI59" s="24">
        <v>2</v>
      </c>
      <c r="AJ59" s="30">
        <v>180000</v>
      </c>
      <c r="AK59" s="9">
        <f>($L$3*(L59-$Q$1)/$Q$2+$M$3*(M59-$R$1)/$R$2+$N$3*(N59-$S$1)/$S$2+$O$3*(O59-$T$1)/$T$2+$P$3*(P59-$U$1)/$U$2)/(SUM($L$3:$P$3))</f>
        <v>-0.26202999426239365</v>
      </c>
      <c r="AL59" s="9">
        <f>($L$3*(Q59-$Q$1)/$Q$2+$M$3*(R59-$R$1)/$R$2+$N$3*(S59-$S$1)/$S$2+$O$3*(T59-$T$1)/$T$2+$P$3*(U59-$U$1)/$U$2)/(SUM($L$3:$P$3))</f>
        <v>0.39639105963183197</v>
      </c>
      <c r="AM59">
        <f>IF(AVERAGE(AG59:AH59)&gt;9,1,0)+IF(AVERAGE(AG59:AH59)&gt;7,1,0)+IF(AG59&gt;7,1,0)+IF(AH59&gt;7,1,0)+IF(AI59&gt;8,1,0)+IF(AI59&gt;6,1,0)</f>
        <v>0</v>
      </c>
      <c r="AN59" s="6">
        <f>MIN(2,IF(OR(Y59="-",X59&lt;5),0,1+IF(Y59&gt;7,1+IF(X59&gt;7,0.25,0),IF(Y59&gt;4,0.5+IF(X59&gt;7,0.25,0),0+IF(X59&gt;7,0.25))))+IF(Z59="-",0,IF(Z59&gt;9,0.5,IF(Z59&gt;7,0.25,0)))+IF(AA59="-",0,IF(AA59&gt;7,1.1,IF(AA59&gt;4,0.6,0)))+IF(OR(AB59="-",V59&lt;5),0,IF(AB59&gt;7,1+IF(V59&gt;7,0.25,0),IF(AB59&gt;4,0.5+IF(V59&gt;7,0.25,0),0)))+IF(AC59="-",0,IF(AC59&gt;7,1.5,IF(AC59&gt;4,1,0)))+IF(AD59="-",0,IF(AD59&gt;9,0.5,IF(AD59&gt;7,0.25,0)))+IF(AE59="-",0,IF(AE59&gt;7,1.25,IF(AE59&gt;4,0.75,0)))+IF(OR(AF59="-",W59&lt;4),0,IF(AF59&gt;7,1+IF(W59&gt;7,0.15,0),IF(AF59&gt;4,0.5+IF(W59&gt;7,0.15,0),0))))</f>
        <v>0</v>
      </c>
      <c r="AO59" s="9">
        <f>(($AK$3*AK59+$AL$3*AL59+$AM$3*AM59+$AN$3*AN59)+$J$3*VLOOKUP(J59,COND!$A$2:$C$7,2,FALSE)+$K$3*VLOOKUP(K59,COND!$A$2:$C$7,3,FALSE))*IF(AND($K$2="On",$E59&gt;20),0.75,1)</f>
        <v>14.730489716155745</v>
      </c>
      <c r="AP59" s="28">
        <f>STANDARDIZE(AO59,AVERAGE($AO$5:$AO$1204),STDEVP($AO$5:$AO$1204))</f>
        <v>1.0696594010334004</v>
      </c>
      <c r="AQ59" t="str">
        <f>IF(AND(Y59&lt;&gt;"-",X59&gt;1),"C",IF(AA59=MAX(AA59:AC59),"2B",IF(AC59=MAX(AA59:AC59),"SS",IF(OR(AB59=MAX(Z59:AC59),AND(AB59&lt;&gt;"-",AB59&gt;4,V59&gt;5)),"3B",IF(AE59=MAX(AD59:AF59),"CF",IF(AND(AF59=MAX(AD59,AF59),AND(W59&gt;5,AD59&lt;&gt;"-")),"RF",IF(AD59&lt;&gt;"-","LF",IF(Z59&lt;&gt;"-","1B","DH"))))))))</f>
        <v>1B</v>
      </c>
      <c r="AU59" t="str">
        <f>IF(AND($Q59&gt;=6,AVERAGE($S59:$T59)&gt;=6),"Likely",IF(OR($Q59&gt;6,AND($Q59=6,AVERAGE($S59:$T59)&gt;=3),AND($Q59&gt;=5,AVERAGE($S59:$T59)&gt;=5),AVERAGE($Q59,$S59:$T59)&gt;5),"Possible","Unlikely"))</f>
        <v>Possible</v>
      </c>
      <c r="AW59" t="e">
        <f>IF(VLOOKUP($B59,'Draft List'!$D$4:$AB$124,AW$3,FALSE)&lt;&gt;0,VLOOKUP($B59,'Draft List'!$D$4:$AB$124,AW$3,FALSE),"")</f>
        <v>#N/A</v>
      </c>
      <c r="AX59" t="e">
        <f>IF(VLOOKUP($B59,'Draft List'!$D$4:$AB$124,AX$3,FALSE)&lt;&gt;0,VLOOKUP($B59,'Draft List'!$D$4:$AB$124,AX$3,FALSE),"")</f>
        <v>#N/A</v>
      </c>
      <c r="AY59" t="e">
        <f>IF(VLOOKUP($B59,'Draft List'!$D$4:$AB$124,AY$3,FALSE)&lt;&gt;0,VLOOKUP($B59,'Draft List'!$D$4:$AB$124,AY$3,FALSE),"")</f>
        <v>#N/A</v>
      </c>
      <c r="AZ59" t="e">
        <f>IF(VLOOKUP($B59,'Draft List'!$D$4:$AB$124,AZ$3,FALSE)&lt;&gt;0,VLOOKUP($B59,'Draft List'!$D$4:$AB$124,AZ$3,FALSE),"")</f>
        <v>#N/A</v>
      </c>
      <c r="BB59" t="str">
        <f t="shared" si="1"/>
        <v>Jonathan Norman</v>
      </c>
    </row>
    <row r="60" spans="1:54" x14ac:dyDescent="0.25">
      <c r="A60" t="str">
        <f>IF(C60="C","C-",C60)&amp;D60&amp;E60</f>
        <v>SSMiguel Rinlón21</v>
      </c>
      <c r="B60">
        <f>VLOOKUP($A60,draft_listing_batters_stats!$A$1:$B$1310,2,FALSE)</f>
        <v>8941</v>
      </c>
      <c r="C60" s="1" t="s">
        <v>75</v>
      </c>
      <c r="D60" s="1" t="s">
        <v>1395</v>
      </c>
      <c r="E60" s="1">
        <v>21</v>
      </c>
      <c r="F60" s="1" t="s">
        <v>55</v>
      </c>
      <c r="G60" s="1" t="s">
        <v>43</v>
      </c>
      <c r="H60" s="1" t="s">
        <v>51</v>
      </c>
      <c r="I60" s="24" t="s">
        <v>44</v>
      </c>
      <c r="J60" s="1" t="s">
        <v>49</v>
      </c>
      <c r="K60" s="24" t="s">
        <v>46</v>
      </c>
      <c r="L60" s="1">
        <v>4</v>
      </c>
      <c r="M60" s="1">
        <v>3</v>
      </c>
      <c r="N60" s="1">
        <v>2</v>
      </c>
      <c r="O60" s="1">
        <v>5</v>
      </c>
      <c r="P60" s="24">
        <v>1</v>
      </c>
      <c r="Q60" s="1">
        <v>5</v>
      </c>
      <c r="R60" s="1">
        <v>4</v>
      </c>
      <c r="S60" s="1">
        <v>4</v>
      </c>
      <c r="T60" s="1">
        <v>7</v>
      </c>
      <c r="U60" s="24">
        <v>3</v>
      </c>
      <c r="V60" s="1">
        <v>10</v>
      </c>
      <c r="W60" s="1">
        <v>2</v>
      </c>
      <c r="X60" s="24">
        <v>1</v>
      </c>
      <c r="Y60" s="1" t="s">
        <v>47</v>
      </c>
      <c r="Z60" s="1">
        <v>4</v>
      </c>
      <c r="AA60" s="1">
        <v>4</v>
      </c>
      <c r="AB60" s="1">
        <v>8</v>
      </c>
      <c r="AC60" s="1">
        <v>8</v>
      </c>
      <c r="AD60" s="1" t="s">
        <v>47</v>
      </c>
      <c r="AE60" s="1" t="s">
        <v>47</v>
      </c>
      <c r="AF60" s="24" t="s">
        <v>47</v>
      </c>
      <c r="AG60" s="1">
        <v>6</v>
      </c>
      <c r="AH60" s="1">
        <v>1</v>
      </c>
      <c r="AI60" s="24">
        <v>2</v>
      </c>
      <c r="AJ60" s="30">
        <v>220000</v>
      </c>
      <c r="AK60" s="9">
        <f>($L$3*(L60-$Q$1)/$Q$2+$M$3*(M60-$R$1)/$R$2+$N$3*(N60-$S$1)/$S$2+$O$3*(O60-$T$1)/$T$2+$P$3*(P60-$U$1)/$U$2)/(SUM($L$3:$P$3))</f>
        <v>-0.57265638791991513</v>
      </c>
      <c r="AL60" s="9">
        <f>($L$3*(Q60-$Q$1)/$Q$2+$M$3*(R60-$R$1)/$R$2+$N$3*(S60-$S$1)/$S$2+$O$3*(T60-$T$1)/$T$2+$P$3*(U60-$U$1)/$U$2)/(SUM($L$3:$P$3))</f>
        <v>0.22653409560259496</v>
      </c>
      <c r="AM60">
        <f>IF(AVERAGE(AG60:AH60)&gt;9,1,0)+IF(AVERAGE(AG60:AH60)&gt;7,1,0)+IF(AG60&gt;7,1,0)+IF(AH60&gt;7,1,0)+IF(AI60&gt;8,1,0)+IF(AI60&gt;6,1,0)</f>
        <v>0</v>
      </c>
      <c r="AN60" s="6">
        <f>MIN(2,IF(OR(Y60="-",X60&lt;5),0,1+IF(Y60&gt;7,1+IF(X60&gt;7,0.25,0),IF(Y60&gt;4,0.5+IF(X60&gt;7,0.25,0),0+IF(X60&gt;7,0.25))))+IF(Z60="-",0,IF(Z60&gt;9,0.5,IF(Z60&gt;7,0.25,0)))+IF(AA60="-",0,IF(AA60&gt;7,1.1,IF(AA60&gt;4,0.6,0)))+IF(OR(AB60="-",V60&lt;5),0,IF(AB60&gt;7,1+IF(V60&gt;7,0.25,0),IF(AB60&gt;4,0.5+IF(V60&gt;7,0.25,0),0)))+IF(AC60="-",0,IF(AC60&gt;7,1.5,IF(AC60&gt;4,1,0)))+IF(AD60="-",0,IF(AD60&gt;9,0.5,IF(AD60&gt;7,0.25,0)))+IF(AE60="-",0,IF(AE60&gt;7,1.25,IF(AE60&gt;4,0.75,0)))+IF(OR(AF60="-",W60&lt;4),0,IF(AF60&gt;7,1+IF(W60&gt;7,0.15,0),IF(AF60&gt;4,0.5+IF(W60&gt;7,0.15,0),0))))</f>
        <v>2</v>
      </c>
      <c r="AO60" s="9">
        <f>(($AK$3*AK60+$AL$3*AL60+$AM$3*AM60+$AN$3*AN60)+$J$3*VLOOKUP(J60,COND!$A$2:$C$7,2,FALSE)+$K$3*VLOOKUP(K60,COND!$A$2:$C$7,3,FALSE))*IF(AND($K$2="On",$E60&gt;20),0.75,1)</f>
        <v>14.661143508439148</v>
      </c>
      <c r="AP60" s="28">
        <f>STANDARDIZE(AO60,AVERAGE($AO$5:$AO$1204),STDEVP($AO$5:$AO$1204))</f>
        <v>1.0605629953795674</v>
      </c>
      <c r="AQ60" t="str">
        <f>IF(AND(Y60&lt;&gt;"-",X60&gt;1),"C",IF(AA60=MAX(AA60:AC60),"2B",IF(AC60=MAX(AA60:AC60),"SS",IF(OR(AB60=MAX(Z60:AC60),AND(AB60&lt;&gt;"-",AB60&gt;4,V60&gt;5)),"3B",IF(AE60=MAX(AD60:AF60),"CF",IF(AND(AF60=MAX(AD60,AF60),AND(W60&gt;5,AD60&lt;&gt;"-")),"RF",IF(AD60&lt;&gt;"-","LF",IF(Z60&lt;&gt;"-","1B","DH"))))))))</f>
        <v>SS</v>
      </c>
      <c r="AU60" t="str">
        <f>IF(AND($Q60&gt;=6,AVERAGE($S60:$T60)&gt;=6),"Likely",IF(OR($Q60&gt;6,AND($Q60=6,AVERAGE($S60:$T60)&gt;=3),AND($Q60&gt;=5,AVERAGE($S60:$T60)&gt;=5),AVERAGE($Q60,$S60:$T60)&gt;5),"Possible","Unlikely"))</f>
        <v>Possible</v>
      </c>
      <c r="AW60" t="e">
        <f>IF(VLOOKUP($B60,'Draft List'!$D$4:$AB$124,AW$3,FALSE)&lt;&gt;0,VLOOKUP($B60,'Draft List'!$D$4:$AB$124,AW$3,FALSE),"")</f>
        <v>#N/A</v>
      </c>
      <c r="AX60" t="e">
        <f>IF(VLOOKUP($B60,'Draft List'!$D$4:$AB$124,AX$3,FALSE)&lt;&gt;0,VLOOKUP($B60,'Draft List'!$D$4:$AB$124,AX$3,FALSE),"")</f>
        <v>#N/A</v>
      </c>
      <c r="AY60" t="e">
        <f>IF(VLOOKUP($B60,'Draft List'!$D$4:$AB$124,AY$3,FALSE)&lt;&gt;0,VLOOKUP($B60,'Draft List'!$D$4:$AB$124,AY$3,FALSE),"")</f>
        <v>#N/A</v>
      </c>
      <c r="AZ60" t="e">
        <f>IF(VLOOKUP($B60,'Draft List'!$D$4:$AB$124,AZ$3,FALSE)&lt;&gt;0,VLOOKUP($B60,'Draft List'!$D$4:$AB$124,AZ$3,FALSE),"")</f>
        <v>#N/A</v>
      </c>
      <c r="BB60" t="str">
        <f t="shared" si="1"/>
        <v>Miguel Rinlón</v>
      </c>
    </row>
    <row r="61" spans="1:54" x14ac:dyDescent="0.25">
      <c r="A61" t="str">
        <f>IF(C61="C","C-",C61)&amp;D61&amp;E61</f>
        <v>1BEd Brown21</v>
      </c>
      <c r="B61">
        <f>VLOOKUP($A61,draft_listing_batters_stats!$A$1:$B$1310,2,FALSE)</f>
        <v>3145</v>
      </c>
      <c r="C61" s="1" t="s">
        <v>90</v>
      </c>
      <c r="D61" s="1" t="s">
        <v>1396</v>
      </c>
      <c r="E61" s="1">
        <v>21</v>
      </c>
      <c r="F61" s="1" t="s">
        <v>43</v>
      </c>
      <c r="G61" s="1" t="s">
        <v>43</v>
      </c>
      <c r="H61" s="1" t="s">
        <v>51</v>
      </c>
      <c r="I61" s="24" t="s">
        <v>51</v>
      </c>
      <c r="J61" s="1" t="s">
        <v>45</v>
      </c>
      <c r="K61" s="24" t="s">
        <v>49</v>
      </c>
      <c r="L61" s="1">
        <v>2</v>
      </c>
      <c r="M61" s="1">
        <v>2</v>
      </c>
      <c r="N61" s="1">
        <v>2</v>
      </c>
      <c r="O61" s="1">
        <v>3</v>
      </c>
      <c r="P61" s="24">
        <v>2</v>
      </c>
      <c r="Q61" s="1">
        <v>5</v>
      </c>
      <c r="R61" s="1">
        <v>4</v>
      </c>
      <c r="S61" s="1">
        <v>5</v>
      </c>
      <c r="T61" s="1">
        <v>7</v>
      </c>
      <c r="U61" s="24">
        <v>4</v>
      </c>
      <c r="V61" s="1">
        <v>9</v>
      </c>
      <c r="W61" s="1">
        <v>1</v>
      </c>
      <c r="X61" s="24">
        <v>1</v>
      </c>
      <c r="Y61" s="1" t="s">
        <v>47</v>
      </c>
      <c r="Z61" s="1">
        <v>4</v>
      </c>
      <c r="AA61" s="1">
        <v>1</v>
      </c>
      <c r="AB61" s="1">
        <v>4</v>
      </c>
      <c r="AC61" s="1" t="s">
        <v>47</v>
      </c>
      <c r="AD61" s="1" t="s">
        <v>47</v>
      </c>
      <c r="AE61" s="1" t="s">
        <v>47</v>
      </c>
      <c r="AF61" s="24" t="s">
        <v>47</v>
      </c>
      <c r="AG61" s="1">
        <v>7</v>
      </c>
      <c r="AH61" s="1">
        <v>8</v>
      </c>
      <c r="AI61" s="24">
        <v>8</v>
      </c>
      <c r="AJ61" s="30">
        <v>1900000</v>
      </c>
      <c r="AK61" s="9">
        <f>($L$3*(L61-$Q$1)/$Q$2+$M$3*(M61-$R$1)/$R$2+$N$3*(N61-$S$1)/$S$2+$O$3*(O61-$T$1)/$T$2+$P$3*(P61-$U$1)/$U$2)/(SUM($L$3:$P$3))</f>
        <v>-1.4082307001460468</v>
      </c>
      <c r="AL61" s="9">
        <f>($L$3*(Q61-$Q$1)/$Q$2+$M$3*(R61-$R$1)/$R$2+$N$3*(S61-$S$1)/$S$2+$O$3*(T61-$T$1)/$T$2+$P$3*(U61-$U$1)/$U$2)/(SUM($L$3:$P$3))</f>
        <v>0.34961192944357994</v>
      </c>
      <c r="AM61">
        <f>IF(AVERAGE(AG61:AH61)&gt;9,1,0)+IF(AVERAGE(AG61:AH61)&gt;7,1,0)+IF(AG61&gt;7,1,0)+IF(AH61&gt;7,1,0)+IF(AI61&gt;8,1,0)+IF(AI61&gt;6,1,0)</f>
        <v>3</v>
      </c>
      <c r="AN61" s="6">
        <f>MIN(2,IF(OR(Y61="-",X61&lt;5),0,1+IF(Y61&gt;7,1+IF(X61&gt;7,0.25,0),IF(Y61&gt;4,0.5+IF(X61&gt;7,0.25,0),0+IF(X61&gt;7,0.25))))+IF(Z61="-",0,IF(Z61&gt;9,0.5,IF(Z61&gt;7,0.25,0)))+IF(AA61="-",0,IF(AA61&gt;7,1.1,IF(AA61&gt;4,0.6,0)))+IF(OR(AB61="-",V61&lt;5),0,IF(AB61&gt;7,1+IF(V61&gt;7,0.25,0),IF(AB61&gt;4,0.5+IF(V61&gt;7,0.25,0),0)))+IF(AC61="-",0,IF(AC61&gt;7,1.5,IF(AC61&gt;4,1,0)))+IF(AD61="-",0,IF(AD61&gt;9,0.5,IF(AD61&gt;7,0.25,0)))+IF(AE61="-",0,IF(AE61&gt;7,1.25,IF(AE61&gt;4,0.75,0)))+IF(OR(AF61="-",W61&lt;4),0,IF(AF61&gt;7,1+IF(W61&gt;7,0.15,0),IF(AF61&gt;4,0.5+IF(W61&gt;7,0.15,0),0))))</f>
        <v>0</v>
      </c>
      <c r="AO61" s="9">
        <f>(($AK$3*AK61+$AL$3*AL61+$AM$3*AM61+$AN$3*AN61)+$J$3*VLOOKUP(J61,COND!$A$2:$C$7,2,FALSE)+$K$3*VLOOKUP(K61,COND!$A$2:$C$7,3,FALSE))*IF(AND($K$2="On",$E61&gt;20),0.75,1)</f>
        <v>14.654520083308354</v>
      </c>
      <c r="AP61" s="28">
        <f>STANDARDIZE(AO61,AVERAGE($AO$5:$AO$1204),STDEVP($AO$5:$AO$1204))</f>
        <v>1.0596941755292633</v>
      </c>
      <c r="AQ61" t="str">
        <f>IF(AND(Y61&lt;&gt;"-",X61&gt;1),"C",IF(AA61=MAX(AA61:AC61),"2B",IF(AC61=MAX(AA61:AC61),"SS",IF(OR(AB61=MAX(Z61:AC61),AND(AB61&lt;&gt;"-",AB61&gt;4,V61&gt;5)),"3B",IF(AE61=MAX(AD61:AF61),"CF",IF(AND(AF61=MAX(AD61,AF61),AND(W61&gt;5,AD61&lt;&gt;"-")),"RF",IF(AD61&lt;&gt;"-","LF",IF(Z61&lt;&gt;"-","1B","DH"))))))))</f>
        <v>3B</v>
      </c>
      <c r="AU61" t="str">
        <f>IF(AND($Q61&gt;=6,AVERAGE($S61:$T61)&gt;=6),"Likely",IF(OR($Q61&gt;6,AND($Q61=6,AVERAGE($S61:$T61)&gt;=3),AND($Q61&gt;=5,AVERAGE($S61:$T61)&gt;=5),AVERAGE($Q61,$S61:$T61)&gt;5),"Possible","Unlikely"))</f>
        <v>Possible</v>
      </c>
      <c r="AW61" t="e">
        <f>IF(VLOOKUP($B61,'Draft List'!$D$4:$AB$124,AW$3,FALSE)&lt;&gt;0,VLOOKUP($B61,'Draft List'!$D$4:$AB$124,AW$3,FALSE),"")</f>
        <v>#N/A</v>
      </c>
      <c r="AX61" t="e">
        <f>IF(VLOOKUP($B61,'Draft List'!$D$4:$AB$124,AX$3,FALSE)&lt;&gt;0,VLOOKUP($B61,'Draft List'!$D$4:$AB$124,AX$3,FALSE),"")</f>
        <v>#N/A</v>
      </c>
      <c r="AY61" t="e">
        <f>IF(VLOOKUP($B61,'Draft List'!$D$4:$AB$124,AY$3,FALSE)&lt;&gt;0,VLOOKUP($B61,'Draft List'!$D$4:$AB$124,AY$3,FALSE),"")</f>
        <v>#N/A</v>
      </c>
      <c r="AZ61" t="e">
        <f>IF(VLOOKUP($B61,'Draft List'!$D$4:$AB$124,AZ$3,FALSE)&lt;&gt;0,VLOOKUP($B61,'Draft List'!$D$4:$AB$124,AZ$3,FALSE),"")</f>
        <v>#N/A</v>
      </c>
      <c r="BB61" t="str">
        <f t="shared" si="1"/>
        <v>Ed Brown</v>
      </c>
    </row>
    <row r="62" spans="1:54" x14ac:dyDescent="0.25">
      <c r="A62" t="str">
        <f>IF(C62="C","C-",C62)&amp;D62&amp;E62</f>
        <v>1BTy Rigsby21</v>
      </c>
      <c r="B62">
        <f>VLOOKUP($A62,draft_listing_batters_stats!$A$1:$B$1310,2,FALSE)</f>
        <v>9112</v>
      </c>
      <c r="C62" s="1" t="s">
        <v>90</v>
      </c>
      <c r="D62" s="1" t="s">
        <v>1397</v>
      </c>
      <c r="E62" s="1">
        <v>21</v>
      </c>
      <c r="F62" s="1" t="s">
        <v>55</v>
      </c>
      <c r="G62" s="1" t="s">
        <v>55</v>
      </c>
      <c r="H62" s="1" t="s">
        <v>51</v>
      </c>
      <c r="I62" s="24" t="s">
        <v>51</v>
      </c>
      <c r="J62" s="1" t="s">
        <v>57</v>
      </c>
      <c r="K62" s="24" t="s">
        <v>45</v>
      </c>
      <c r="L62" s="1">
        <v>5</v>
      </c>
      <c r="M62" s="1">
        <v>6</v>
      </c>
      <c r="N62" s="1">
        <v>2</v>
      </c>
      <c r="O62" s="1">
        <v>3</v>
      </c>
      <c r="P62" s="24">
        <v>2</v>
      </c>
      <c r="Q62" s="1">
        <v>6</v>
      </c>
      <c r="R62" s="1">
        <v>6</v>
      </c>
      <c r="S62" s="1">
        <v>3</v>
      </c>
      <c r="T62" s="1">
        <v>5</v>
      </c>
      <c r="U62" s="24">
        <v>4</v>
      </c>
      <c r="V62" s="1">
        <v>3</v>
      </c>
      <c r="W62" s="1">
        <v>4</v>
      </c>
      <c r="X62" s="24">
        <v>1</v>
      </c>
      <c r="Y62" s="1" t="s">
        <v>47</v>
      </c>
      <c r="Z62" s="1">
        <v>5</v>
      </c>
      <c r="AA62" s="1" t="s">
        <v>47</v>
      </c>
      <c r="AB62" s="1" t="s">
        <v>47</v>
      </c>
      <c r="AC62" s="1" t="s">
        <v>47</v>
      </c>
      <c r="AD62" s="1" t="s">
        <v>47</v>
      </c>
      <c r="AE62" s="1" t="s">
        <v>47</v>
      </c>
      <c r="AF62" s="24" t="s">
        <v>47</v>
      </c>
      <c r="AG62" s="1">
        <v>3</v>
      </c>
      <c r="AH62" s="1">
        <v>5</v>
      </c>
      <c r="AI62" s="24">
        <v>2</v>
      </c>
      <c r="AJ62" s="30">
        <v>230000</v>
      </c>
      <c r="AK62" s="9">
        <f>($L$3*(L62-$Q$1)/$Q$2+$M$3*(M62-$R$1)/$R$2+$N$3*(N62-$S$1)/$S$2+$O$3*(O62-$T$1)/$T$2+$P$3*(P62-$U$1)/$U$2)/(SUM($L$3:$P$3))</f>
        <v>-0.23632367306320864</v>
      </c>
      <c r="AL62" s="9">
        <f>($L$3*(Q62-$Q$1)/$Q$2+$M$3*(R62-$R$1)/$R$2+$N$3*(S62-$S$1)/$S$2+$O$3*(T62-$T$1)/$T$2+$P$3*(U62-$U$1)/$U$2)/(SUM($L$3:$P$3))</f>
        <v>0.42874543681669663</v>
      </c>
      <c r="AM62">
        <f>IF(AVERAGE(AG62:AH62)&gt;9,1,0)+IF(AVERAGE(AG62:AH62)&gt;7,1,0)+IF(AG62&gt;7,1,0)+IF(AH62&gt;7,1,0)+IF(AI62&gt;8,1,0)+IF(AI62&gt;6,1,0)</f>
        <v>0</v>
      </c>
      <c r="AN62" s="6">
        <f>MIN(2,IF(OR(Y62="-",X62&lt;5),0,1+IF(Y62&gt;7,1+IF(X62&gt;7,0.25,0),IF(Y62&gt;4,0.5+IF(X62&gt;7,0.25,0),0+IF(X62&gt;7,0.25))))+IF(Z62="-",0,IF(Z62&gt;9,0.5,IF(Z62&gt;7,0.25,0)))+IF(AA62="-",0,IF(AA62&gt;7,1.1,IF(AA62&gt;4,0.6,0)))+IF(OR(AB62="-",V62&lt;5),0,IF(AB62&gt;7,1+IF(V62&gt;7,0.25,0),IF(AB62&gt;4,0.5+IF(V62&gt;7,0.25,0),0)))+IF(AC62="-",0,IF(AC62&gt;7,1.5,IF(AC62&gt;4,1,0)))+IF(AD62="-",0,IF(AD62&gt;9,0.5,IF(AD62&gt;7,0.25,0)))+IF(AE62="-",0,IF(AE62&gt;7,1.25,IF(AE62&gt;4,0.75,0)))+IF(OR(AF62="-",W62&lt;4),0,IF(AF62&gt;7,1+IF(W62&gt;7,0.15,0),IF(AF62&gt;4,0.5+IF(W62&gt;7,0.15,0),0))))</f>
        <v>0</v>
      </c>
      <c r="AO62" s="9">
        <f>(($AK$3*AK62+$AL$3*AL62+$AM$3*AM62+$AN$3*AN62)+$J$3*VLOOKUP(J62,COND!$A$2:$C$7,2,FALSE)+$K$3*VLOOKUP(K62,COND!$A$2:$C$7,3,FALSE))*IF(AND($K$2="On",$E62&gt;20),0.75,1)</f>
        <v>14.621312874494038</v>
      </c>
      <c r="AP62" s="28">
        <f>STANDARDIZE(AO62,AVERAGE($AO$5:$AO$1204),STDEVP($AO$5:$AO$1204))</f>
        <v>1.0553382597271908</v>
      </c>
      <c r="AQ62" t="str">
        <f>IF(AND(Y62&lt;&gt;"-",X62&gt;1),"C",IF(AA62=MAX(AA62:AC62),"2B",IF(AC62=MAX(AA62:AC62),"SS",IF(OR(AB62=MAX(Z62:AC62),AND(AB62&lt;&gt;"-",AB62&gt;4,V62&gt;5)),"3B",IF(AE62=MAX(AD62:AF62),"CF",IF(AND(AF62=MAX(AD62,AF62),AND(W62&gt;5,AD62&lt;&gt;"-")),"RF",IF(AD62&lt;&gt;"-","LF",IF(Z62&lt;&gt;"-","1B","DH"))))))))</f>
        <v>1B</v>
      </c>
      <c r="AU62" t="str">
        <f>IF(AND($Q62&gt;=6,AVERAGE($S62:$T62)&gt;=6),"Likely",IF(OR($Q62&gt;6,AND($Q62=6,AVERAGE($S62:$T62)&gt;=3),AND($Q62&gt;=5,AVERAGE($S62:$T62)&gt;=5),AVERAGE($Q62,$S62:$T62)&gt;5),"Possible","Unlikely"))</f>
        <v>Possible</v>
      </c>
      <c r="AW62" t="e">
        <f>IF(VLOOKUP($B62,'Draft List'!$D$4:$AB$124,AW$3,FALSE)&lt;&gt;0,VLOOKUP($B62,'Draft List'!$D$4:$AB$124,AW$3,FALSE),"")</f>
        <v>#N/A</v>
      </c>
      <c r="AX62" t="e">
        <f>IF(VLOOKUP($B62,'Draft List'!$D$4:$AB$124,AX$3,FALSE)&lt;&gt;0,VLOOKUP($B62,'Draft List'!$D$4:$AB$124,AX$3,FALSE),"")</f>
        <v>#N/A</v>
      </c>
      <c r="AY62" t="e">
        <f>IF(VLOOKUP($B62,'Draft List'!$D$4:$AB$124,AY$3,FALSE)&lt;&gt;0,VLOOKUP($B62,'Draft List'!$D$4:$AB$124,AY$3,FALSE),"")</f>
        <v>#N/A</v>
      </c>
      <c r="AZ62" t="e">
        <f>IF(VLOOKUP($B62,'Draft List'!$D$4:$AB$124,AZ$3,FALSE)&lt;&gt;0,VLOOKUP($B62,'Draft List'!$D$4:$AB$124,AZ$3,FALSE),"")</f>
        <v>#N/A</v>
      </c>
      <c r="BB62" t="str">
        <f t="shared" si="1"/>
        <v>Ty Rigsby</v>
      </c>
    </row>
    <row r="63" spans="1:54" x14ac:dyDescent="0.25">
      <c r="A63" t="str">
        <f>IF(C63="C","C-",C63)&amp;D63&amp;E63</f>
        <v>SSPaul Daniels21</v>
      </c>
      <c r="B63">
        <f>VLOOKUP($A63,draft_listing_batters_stats!$A$1:$B$1310,2,FALSE)</f>
        <v>6395</v>
      </c>
      <c r="C63" s="1" t="s">
        <v>75</v>
      </c>
      <c r="D63" s="1" t="s">
        <v>1398</v>
      </c>
      <c r="E63" s="1">
        <v>21</v>
      </c>
      <c r="F63" s="1" t="s">
        <v>43</v>
      </c>
      <c r="G63" s="1" t="s">
        <v>43</v>
      </c>
      <c r="H63" s="1" t="s">
        <v>51</v>
      </c>
      <c r="I63" s="24" t="s">
        <v>51</v>
      </c>
      <c r="J63" s="1" t="s">
        <v>46</v>
      </c>
      <c r="K63" s="24" t="s">
        <v>46</v>
      </c>
      <c r="L63" s="1">
        <v>4</v>
      </c>
      <c r="M63" s="1">
        <v>3</v>
      </c>
      <c r="N63" s="1">
        <v>1</v>
      </c>
      <c r="O63" s="1">
        <v>2</v>
      </c>
      <c r="P63" s="24">
        <v>2</v>
      </c>
      <c r="Q63" s="1">
        <v>6</v>
      </c>
      <c r="R63" s="1">
        <v>4</v>
      </c>
      <c r="S63" s="1">
        <v>1</v>
      </c>
      <c r="T63" s="1">
        <v>5</v>
      </c>
      <c r="U63" s="24">
        <v>5</v>
      </c>
      <c r="V63" s="1">
        <v>8</v>
      </c>
      <c r="W63" s="1">
        <v>7</v>
      </c>
      <c r="X63" s="24">
        <v>1</v>
      </c>
      <c r="Y63" s="1" t="s">
        <v>47</v>
      </c>
      <c r="Z63" s="1">
        <v>1</v>
      </c>
      <c r="AA63" s="1">
        <v>2</v>
      </c>
      <c r="AB63" s="1">
        <v>2</v>
      </c>
      <c r="AC63" s="1">
        <v>8</v>
      </c>
      <c r="AD63" s="1">
        <v>1</v>
      </c>
      <c r="AE63" s="1">
        <v>1</v>
      </c>
      <c r="AF63" s="24">
        <v>3</v>
      </c>
      <c r="AG63" s="1">
        <v>9</v>
      </c>
      <c r="AH63" s="1">
        <v>10</v>
      </c>
      <c r="AI63" s="24">
        <v>9</v>
      </c>
      <c r="AJ63" s="30">
        <v>310000</v>
      </c>
      <c r="AK63" s="9">
        <f>($L$3*(L63-$Q$1)/$Q$2+$M$3*(M63-$R$1)/$R$2+$N$3*(N63-$S$1)/$S$2+$O$3*(O63-$T$1)/$T$2+$P$3*(P63-$U$1)/$U$2)/(SUM($L$3:$P$3))</f>
        <v>-0.88483019215547631</v>
      </c>
      <c r="AL63" s="9">
        <f>($L$3*(Q63-$Q$1)/$Q$2+$M$3*(R63-$R$1)/$R$2+$N$3*(S63-$S$1)/$S$2+$O$3*(T63-$T$1)/$T$2+$P$3*(U63-$U$1)/$U$2)/(SUM($L$3:$P$3))</f>
        <v>0.20051902934857005</v>
      </c>
      <c r="AM63">
        <f>IF(AVERAGE(AG63:AH63)&gt;9,1,0)+IF(AVERAGE(AG63:AH63)&gt;7,1,0)+IF(AG63&gt;7,1,0)+IF(AH63&gt;7,1,0)+IF(AI63&gt;8,1,0)+IF(AI63&gt;6,1,0)</f>
        <v>6</v>
      </c>
      <c r="AN63" s="6">
        <f>MIN(2,IF(OR(Y63="-",X63&lt;5),0,1+IF(Y63&gt;7,1+IF(X63&gt;7,0.25,0),IF(Y63&gt;4,0.5+IF(X63&gt;7,0.25,0),0+IF(X63&gt;7,0.25))))+IF(Z63="-",0,IF(Z63&gt;9,0.5,IF(Z63&gt;7,0.25,0)))+IF(AA63="-",0,IF(AA63&gt;7,1.1,IF(AA63&gt;4,0.6,0)))+IF(OR(AB63="-",V63&lt;5),0,IF(AB63&gt;7,1+IF(V63&gt;7,0.25,0),IF(AB63&gt;4,0.5+IF(V63&gt;7,0.25,0),0)))+IF(AC63="-",0,IF(AC63&gt;7,1.5,IF(AC63&gt;4,1,0)))+IF(AD63="-",0,IF(AD63&gt;9,0.5,IF(AD63&gt;7,0.25,0)))+IF(AE63="-",0,IF(AE63&gt;7,1.25,IF(AE63&gt;4,0.75,0)))+IF(OR(AF63="-",W63&lt;4),0,IF(AF63&gt;7,1+IF(W63&gt;7,0.15,0),IF(AF63&gt;4,0.5+IF(W63&gt;7,0.15,0),0))))</f>
        <v>1.5</v>
      </c>
      <c r="AO63" s="9">
        <f>(($AK$3*AK63+$AL$3*AL63+$AM$3*AM63+$AN$3*AN63)+$J$3*VLOOKUP(J63,COND!$A$2:$C$7,2,FALSE)+$K$3*VLOOKUP(K63,COND!$A$2:$C$7,3,FALSE))*IF(AND($K$2="On",$E63&gt;20),0.75,1)</f>
        <v>14.617745332967294</v>
      </c>
      <c r="AP63" s="28">
        <f>STANDARDIZE(AO63,AVERAGE($AO$5:$AO$1204),STDEVP($AO$5:$AO$1204))</f>
        <v>1.0548702917447628</v>
      </c>
      <c r="AQ63" t="str">
        <f>IF(AND(Y63&lt;&gt;"-",X63&gt;1),"C",IF(AA63=MAX(AA63:AC63),"2B",IF(AC63=MAX(AA63:AC63),"SS",IF(OR(AB63=MAX(Z63:AC63),AND(AB63&lt;&gt;"-",AB63&gt;4,V63&gt;5)),"3B",IF(AE63=MAX(AD63:AF63),"CF",IF(AND(AF63=MAX(AD63,AF63),AND(W63&gt;5,AD63&lt;&gt;"-")),"RF",IF(AD63&lt;&gt;"-","LF",IF(Z63&lt;&gt;"-","1B","DH"))))))))</f>
        <v>SS</v>
      </c>
      <c r="AU63" t="str">
        <f>IF(AND($Q63&gt;=6,AVERAGE($S63:$T63)&gt;=6),"Likely",IF(OR($Q63&gt;6,AND($Q63=6,AVERAGE($S63:$T63)&gt;=3),AND($Q63&gt;=5,AVERAGE($S63:$T63)&gt;=5),AVERAGE($Q63,$S63:$T63)&gt;5),"Possible","Unlikely"))</f>
        <v>Possible</v>
      </c>
      <c r="AW63" t="e">
        <f>IF(VLOOKUP($B63,'Draft List'!$D$4:$AB$124,AW$3,FALSE)&lt;&gt;0,VLOOKUP($B63,'Draft List'!$D$4:$AB$124,AW$3,FALSE),"")</f>
        <v>#N/A</v>
      </c>
      <c r="AX63" t="e">
        <f>IF(VLOOKUP($B63,'Draft List'!$D$4:$AB$124,AX$3,FALSE)&lt;&gt;0,VLOOKUP($B63,'Draft List'!$D$4:$AB$124,AX$3,FALSE),"")</f>
        <v>#N/A</v>
      </c>
      <c r="AY63" t="e">
        <f>IF(VLOOKUP($B63,'Draft List'!$D$4:$AB$124,AY$3,FALSE)&lt;&gt;0,VLOOKUP($B63,'Draft List'!$D$4:$AB$124,AY$3,FALSE),"")</f>
        <v>#N/A</v>
      </c>
      <c r="AZ63" t="e">
        <f>IF(VLOOKUP($B63,'Draft List'!$D$4:$AB$124,AZ$3,FALSE)&lt;&gt;0,VLOOKUP($B63,'Draft List'!$D$4:$AB$124,AZ$3,FALSE),"")</f>
        <v>#N/A</v>
      </c>
      <c r="BB63" t="str">
        <f t="shared" si="1"/>
        <v>Paul Daniels</v>
      </c>
    </row>
    <row r="64" spans="1:54" x14ac:dyDescent="0.25">
      <c r="A64" t="str">
        <f>IF(C64="C","C-",C64)&amp;D64&amp;E64</f>
        <v>C-Tom Parsons18</v>
      </c>
      <c r="B64">
        <f>VLOOKUP($A64,draft_listing_batters_stats!$A$1:$B$1310,2,FALSE)</f>
        <v>4822</v>
      </c>
      <c r="C64" s="1" t="s">
        <v>89</v>
      </c>
      <c r="D64" s="1" t="s">
        <v>1399</v>
      </c>
      <c r="E64" s="1">
        <v>18</v>
      </c>
      <c r="F64" s="1" t="s">
        <v>43</v>
      </c>
      <c r="G64" s="1" t="s">
        <v>43</v>
      </c>
      <c r="H64" s="1" t="s">
        <v>51</v>
      </c>
      <c r="I64" s="24" t="s">
        <v>51</v>
      </c>
      <c r="J64" s="1" t="s">
        <v>53</v>
      </c>
      <c r="K64" s="24" t="s">
        <v>49</v>
      </c>
      <c r="L64" s="1">
        <v>3</v>
      </c>
      <c r="M64" s="1">
        <v>1</v>
      </c>
      <c r="N64" s="1">
        <v>1</v>
      </c>
      <c r="O64" s="1">
        <v>2</v>
      </c>
      <c r="P64" s="24">
        <v>2</v>
      </c>
      <c r="Q64" s="1">
        <v>6</v>
      </c>
      <c r="R64" s="1">
        <v>3</v>
      </c>
      <c r="S64" s="1">
        <v>1</v>
      </c>
      <c r="T64" s="1">
        <v>5</v>
      </c>
      <c r="U64" s="24">
        <v>8</v>
      </c>
      <c r="V64" s="1">
        <v>4</v>
      </c>
      <c r="W64" s="1">
        <v>4</v>
      </c>
      <c r="X64" s="24">
        <v>6</v>
      </c>
      <c r="Y64" s="1">
        <v>2</v>
      </c>
      <c r="Z64" s="1" t="s">
        <v>47</v>
      </c>
      <c r="AA64" s="1" t="s">
        <v>47</v>
      </c>
      <c r="AB64" s="1" t="s">
        <v>47</v>
      </c>
      <c r="AC64" s="1" t="s">
        <v>47</v>
      </c>
      <c r="AD64" s="1" t="s">
        <v>47</v>
      </c>
      <c r="AE64" s="1" t="s">
        <v>47</v>
      </c>
      <c r="AF64" s="24" t="s">
        <v>47</v>
      </c>
      <c r="AG64" s="1">
        <v>4</v>
      </c>
      <c r="AH64" s="1">
        <v>5</v>
      </c>
      <c r="AI64" s="24">
        <v>4</v>
      </c>
      <c r="AJ64" s="30">
        <v>200000</v>
      </c>
      <c r="AK64" s="9">
        <f>($L$3*(L64-$Q$1)/$Q$2+$M$3*(M64-$R$1)/$R$2+$N$3*(N64-$S$1)/$S$2+$O$3*(O64-$T$1)/$T$2+$P$3*(P64-$U$1)/$U$2)/(SUM($L$3:$P$3))</f>
        <v>-1.309505787595558</v>
      </c>
      <c r="AL64" s="9">
        <f>($L$3*(Q64-$Q$1)/$Q$2+$M$3*(R64-$R$1)/$R$2+$N$3*(S64-$S$1)/$S$2+$O$3*(T64-$T$1)/$T$2+$P$3*(U64-$U$1)/$U$2)/(SUM($L$3:$P$3))</f>
        <v>0.26950816918111686</v>
      </c>
      <c r="AM64">
        <f>IF(AVERAGE(AG64:AH64)&gt;9,1,0)+IF(AVERAGE(AG64:AH64)&gt;7,1,0)+IF(AG64&gt;7,1,0)+IF(AH64&gt;7,1,0)+IF(AI64&gt;8,1,0)+IF(AI64&gt;6,1,0)</f>
        <v>0</v>
      </c>
      <c r="AN64" s="6">
        <f>MIN(2,IF(OR(Y64="-",X64&lt;5),0,1+IF(Y64&gt;7,1+IF(X64&gt;7,0.25,0),IF(Y64&gt;4,0.5+IF(X64&gt;7,0.25,0),0+IF(X64&gt;7,0.25))))+IF(Z64="-",0,IF(Z64&gt;9,0.5,IF(Z64&gt;7,0.25,0)))+IF(AA64="-",0,IF(AA64&gt;7,1.1,IF(AA64&gt;4,0.6,0)))+IF(OR(AB64="-",V64&lt;5),0,IF(AB64&gt;7,1+IF(V64&gt;7,0.25,0),IF(AB64&gt;4,0.5+IF(V64&gt;7,0.25,0),0)))+IF(AC64="-",0,IF(AC64&gt;7,1.5,IF(AC64&gt;4,1,0)))+IF(AD64="-",0,IF(AD64&gt;9,0.5,IF(AD64&gt;7,0.25,0)))+IF(AE64="-",0,IF(AE64&gt;7,1.25,IF(AE64&gt;4,0.75,0)))+IF(OR(AF64="-",W64&lt;4),0,IF(AF64&gt;7,1+IF(W64&gt;7,0.15,0),IF(AF64&gt;4,0.5+IF(W64&gt;7,0.15,0),0))))</f>
        <v>1</v>
      </c>
      <c r="AO64" s="9">
        <f>(($AK$3*AK64+$AL$3*AL64+$AM$3*AM64+$AN$3*AN64)+$J$3*VLOOKUP(J64,COND!$A$2:$C$7,2,FALSE)+$K$3*VLOOKUP(K64,COND!$A$2:$C$7,3,FALSE))*IF(AND($K$2="On",$E64&gt;20),0.75,1)</f>
        <v>14.453147451413846</v>
      </c>
      <c r="AP64" s="28">
        <f>STANDARDIZE(AO64,AVERAGE($AO$5:$AO$1204),STDEVP($AO$5:$AO$1204))</f>
        <v>1.0332793619784144</v>
      </c>
      <c r="AQ64" t="str">
        <f>IF(AND(Y64&lt;&gt;"-",X64&gt;1),"C",IF(AA64=MAX(AA64:AC64),"2B",IF(AC64=MAX(AA64:AC64),"SS",IF(OR(AB64=MAX(Z64:AC64),AND(AB64&lt;&gt;"-",AB64&gt;4,V64&gt;5)),"3B",IF(AE64=MAX(AD64:AF64),"CF",IF(AND(AF64=MAX(AD64,AF64),AND(W64&gt;5,AD64&lt;&gt;"-")),"RF",IF(AD64&lt;&gt;"-","LF",IF(Z64&lt;&gt;"-","1B","DH"))))))))</f>
        <v>C</v>
      </c>
      <c r="AU64" t="str">
        <f>IF(AND($Q64&gt;=6,AVERAGE($S64:$T64)&gt;=6),"Likely",IF(OR($Q64&gt;6,AND($Q64=6,AVERAGE($S64:$T64)&gt;=3),AND($Q64&gt;=5,AVERAGE($S64:$T64)&gt;=5),AVERAGE($Q64,$S64:$T64)&gt;5),"Possible","Unlikely"))</f>
        <v>Possible</v>
      </c>
      <c r="AW64" t="e">
        <f>IF(VLOOKUP($B64,'Draft List'!$D$4:$AB$124,AW$3,FALSE)&lt;&gt;0,VLOOKUP($B64,'Draft List'!$D$4:$AB$124,AW$3,FALSE),"")</f>
        <v>#N/A</v>
      </c>
      <c r="AX64" t="e">
        <f>IF(VLOOKUP($B64,'Draft List'!$D$4:$AB$124,AX$3,FALSE)&lt;&gt;0,VLOOKUP($B64,'Draft List'!$D$4:$AB$124,AX$3,FALSE),"")</f>
        <v>#N/A</v>
      </c>
      <c r="AY64" t="e">
        <f>IF(VLOOKUP($B64,'Draft List'!$D$4:$AB$124,AY$3,FALSE)&lt;&gt;0,VLOOKUP($B64,'Draft List'!$D$4:$AB$124,AY$3,FALSE),"")</f>
        <v>#N/A</v>
      </c>
      <c r="AZ64" t="e">
        <f>IF(VLOOKUP($B64,'Draft List'!$D$4:$AB$124,AZ$3,FALSE)&lt;&gt;0,VLOOKUP($B64,'Draft List'!$D$4:$AB$124,AZ$3,FALSE),"")</f>
        <v>#N/A</v>
      </c>
      <c r="BB64" t="str">
        <f t="shared" si="1"/>
        <v>Tom Parsons</v>
      </c>
    </row>
    <row r="65" spans="1:54" x14ac:dyDescent="0.25">
      <c r="A65" t="str">
        <f>IF(C65="C","C-",C65)&amp;D65&amp;E65</f>
        <v>CFAndy Dempsey21</v>
      </c>
      <c r="B65">
        <f>VLOOKUP($A65,draft_listing_batters_stats!$A$1:$B$1310,2,FALSE)</f>
        <v>8997</v>
      </c>
      <c r="C65" s="1" t="s">
        <v>77</v>
      </c>
      <c r="D65" s="1" t="s">
        <v>1400</v>
      </c>
      <c r="E65" s="1">
        <v>21</v>
      </c>
      <c r="F65" s="1" t="s">
        <v>43</v>
      </c>
      <c r="G65" s="1" t="s">
        <v>43</v>
      </c>
      <c r="H65" s="1" t="s">
        <v>51</v>
      </c>
      <c r="I65" s="24" t="s">
        <v>44</v>
      </c>
      <c r="J65" s="1" t="s">
        <v>57</v>
      </c>
      <c r="K65" s="24" t="s">
        <v>49</v>
      </c>
      <c r="L65" s="1">
        <v>3</v>
      </c>
      <c r="M65" s="1">
        <v>5</v>
      </c>
      <c r="N65" s="1">
        <v>1</v>
      </c>
      <c r="O65" s="1">
        <v>3</v>
      </c>
      <c r="P65" s="24">
        <v>2</v>
      </c>
      <c r="Q65" s="1">
        <v>5</v>
      </c>
      <c r="R65" s="1">
        <v>7</v>
      </c>
      <c r="S65" s="1">
        <v>2</v>
      </c>
      <c r="T65" s="1">
        <v>6</v>
      </c>
      <c r="U65" s="24">
        <v>4</v>
      </c>
      <c r="V65" s="1">
        <v>1</v>
      </c>
      <c r="W65" s="1">
        <v>10</v>
      </c>
      <c r="X65" s="24">
        <v>2</v>
      </c>
      <c r="Y65" s="1" t="s">
        <v>47</v>
      </c>
      <c r="Z65" s="1">
        <v>1</v>
      </c>
      <c r="AA65" s="1" t="s">
        <v>47</v>
      </c>
      <c r="AB65" s="1" t="s">
        <v>47</v>
      </c>
      <c r="AC65" s="1" t="s">
        <v>47</v>
      </c>
      <c r="AD65" s="1">
        <v>7</v>
      </c>
      <c r="AE65" s="1">
        <v>10</v>
      </c>
      <c r="AF65" s="24">
        <v>6</v>
      </c>
      <c r="AG65" s="1">
        <v>10</v>
      </c>
      <c r="AH65" s="1">
        <v>10</v>
      </c>
      <c r="AI65" s="24">
        <v>10</v>
      </c>
      <c r="AJ65" s="30">
        <v>500000</v>
      </c>
      <c r="AK65" s="9">
        <f>($L$3*(L65-$Q$1)/$Q$2+$M$3*(M65-$R$1)/$R$2+$N$3*(N65-$S$1)/$S$2+$O$3*(O65-$T$1)/$T$2+$P$3*(P65-$U$1)/$U$2)/(SUM($L$3:$P$3))</f>
        <v>-1.0155567191111632</v>
      </c>
      <c r="AL65" s="9">
        <f>($L$3*(Q65-$Q$1)/$Q$2+$M$3*(R65-$R$1)/$R$2+$N$3*(S65-$S$1)/$S$2+$O$3*(T65-$T$1)/$T$2+$P$3*(U65-$U$1)/$U$2)/(SUM($L$3:$P$3))</f>
        <v>0.16389753621840489</v>
      </c>
      <c r="AM65">
        <f>IF(AVERAGE(AG65:AH65)&gt;9,1,0)+IF(AVERAGE(AG65:AH65)&gt;7,1,0)+IF(AG65&gt;7,1,0)+IF(AH65&gt;7,1,0)+IF(AI65&gt;8,1,0)+IF(AI65&gt;6,1,0)</f>
        <v>6</v>
      </c>
      <c r="AN65" s="6">
        <f>MIN(2,IF(OR(Y65="-",X65&lt;5),0,1+IF(Y65&gt;7,1+IF(X65&gt;7,0.25,0),IF(Y65&gt;4,0.5+IF(X65&gt;7,0.25,0),0+IF(X65&gt;7,0.25))))+IF(Z65="-",0,IF(Z65&gt;9,0.5,IF(Z65&gt;7,0.25,0)))+IF(AA65="-",0,IF(AA65&gt;7,1.1,IF(AA65&gt;4,0.6,0)))+IF(OR(AB65="-",V65&lt;5),0,IF(AB65&gt;7,1+IF(V65&gt;7,0.25,0),IF(AB65&gt;4,0.5+IF(V65&gt;7,0.25,0),0)))+IF(AC65="-",0,IF(AC65&gt;7,1.5,IF(AC65&gt;4,1,0)))+IF(AD65="-",0,IF(AD65&gt;9,0.5,IF(AD65&gt;7,0.25,0)))+IF(AE65="-",0,IF(AE65&gt;7,1.25,IF(AE65&gt;4,0.75,0)))+IF(OR(AF65="-",W65&lt;4),0,IF(AF65&gt;7,1+IF(W65&gt;7,0.15,0),IF(AF65&gt;4,0.5+IF(W65&gt;7,0.15,0),0))))</f>
        <v>1.9</v>
      </c>
      <c r="AO65" s="9">
        <f>(($AK$3*AK65+$AL$3*AL65+$AM$3*AM65+$AN$3*AN65)+$J$3*VLOOKUP(J65,COND!$A$2:$C$7,2,FALSE)+$K$3*VLOOKUP(K65,COND!$A$2:$C$7,3,FALSE))*IF(AND($K$2="On",$E65&gt;20),0.75,1)</f>
        <v>14.365214762709742</v>
      </c>
      <c r="AP65" s="28">
        <f>STANDARDIZE(AO65,AVERAGE($AO$5:$AO$1204),STDEVP($AO$5:$AO$1204))</f>
        <v>1.0217448969655094</v>
      </c>
      <c r="AQ65" t="str">
        <f>IF(AND(Y65&lt;&gt;"-",X65&gt;1),"C",IF(AA65=MAX(AA65:AC65),"2B",IF(AC65=MAX(AA65:AC65),"SS",IF(OR(AB65=MAX(Z65:AC65),AND(AB65&lt;&gt;"-",AB65&gt;4,V65&gt;5)),"3B",IF(AE65=MAX(AD65:AF65),"CF",IF(AND(AF65=MAX(AD65,AF65),AND(W65&gt;5,AD65&lt;&gt;"-")),"RF",IF(AD65&lt;&gt;"-","LF",IF(Z65&lt;&gt;"-","1B","DH"))))))))</f>
        <v>CF</v>
      </c>
      <c r="AU65" t="str">
        <f>IF(AND($Q65&gt;=6,AVERAGE($S65:$T65)&gt;=6),"Likely",IF(OR($Q65&gt;6,AND($Q65=6,AVERAGE($S65:$T65)&gt;=3),AND($Q65&gt;=5,AVERAGE($S65:$T65)&gt;=5),AVERAGE($Q65,$S65:$T65)&gt;5),"Possible","Unlikely"))</f>
        <v>Unlikely</v>
      </c>
      <c r="AW65" t="e">
        <f>IF(VLOOKUP($B65,'Draft List'!$D$4:$AB$124,AW$3,FALSE)&lt;&gt;0,VLOOKUP($B65,'Draft List'!$D$4:$AB$124,AW$3,FALSE),"")</f>
        <v>#N/A</v>
      </c>
      <c r="AX65" t="e">
        <f>IF(VLOOKUP($B65,'Draft List'!$D$4:$AB$124,AX$3,FALSE)&lt;&gt;0,VLOOKUP($B65,'Draft List'!$D$4:$AB$124,AX$3,FALSE),"")</f>
        <v>#N/A</v>
      </c>
      <c r="AY65" t="e">
        <f>IF(VLOOKUP($B65,'Draft List'!$D$4:$AB$124,AY$3,FALSE)&lt;&gt;0,VLOOKUP($B65,'Draft List'!$D$4:$AB$124,AY$3,FALSE),"")</f>
        <v>#N/A</v>
      </c>
      <c r="AZ65" t="e">
        <f>IF(VLOOKUP($B65,'Draft List'!$D$4:$AB$124,AZ$3,FALSE)&lt;&gt;0,VLOOKUP($B65,'Draft List'!$D$4:$AB$124,AZ$3,FALSE),"")</f>
        <v>#N/A</v>
      </c>
      <c r="BB65" t="str">
        <f t="shared" si="1"/>
        <v>Andy Dempsey</v>
      </c>
    </row>
    <row r="66" spans="1:54" x14ac:dyDescent="0.25">
      <c r="A66" t="str">
        <f>IF(C66="C","C-",C66)&amp;D66&amp;E66</f>
        <v>3BAndrew Sterling21</v>
      </c>
      <c r="B66">
        <f>VLOOKUP($A66,draft_listing_batters_stats!$A$1:$B$1310,2,FALSE)</f>
        <v>9946</v>
      </c>
      <c r="C66" s="1" t="s">
        <v>72</v>
      </c>
      <c r="D66" s="1" t="s">
        <v>1401</v>
      </c>
      <c r="E66" s="1">
        <v>21</v>
      </c>
      <c r="F66" s="1" t="s">
        <v>55</v>
      </c>
      <c r="G66" s="1" t="s">
        <v>43</v>
      </c>
      <c r="H66" s="1" t="s">
        <v>51</v>
      </c>
      <c r="I66" s="24" t="s">
        <v>51</v>
      </c>
      <c r="J66" s="1" t="s">
        <v>49</v>
      </c>
      <c r="K66" s="24" t="s">
        <v>45</v>
      </c>
      <c r="L66" s="1">
        <v>4</v>
      </c>
      <c r="M66" s="1">
        <v>5</v>
      </c>
      <c r="N66" s="1">
        <v>3</v>
      </c>
      <c r="O66" s="1">
        <v>3</v>
      </c>
      <c r="P66" s="24">
        <v>4</v>
      </c>
      <c r="Q66" s="1">
        <v>5</v>
      </c>
      <c r="R66" s="1">
        <v>6</v>
      </c>
      <c r="S66" s="1">
        <v>5</v>
      </c>
      <c r="T66" s="1">
        <v>5</v>
      </c>
      <c r="U66" s="24">
        <v>5</v>
      </c>
      <c r="V66" s="1">
        <v>6</v>
      </c>
      <c r="W66" s="1">
        <v>2</v>
      </c>
      <c r="X66" s="24">
        <v>1</v>
      </c>
      <c r="Y66" s="1" t="s">
        <v>47</v>
      </c>
      <c r="Z66" s="1" t="s">
        <v>47</v>
      </c>
      <c r="AA66" s="1" t="s">
        <v>47</v>
      </c>
      <c r="AB66" s="1">
        <v>7</v>
      </c>
      <c r="AC66" s="1">
        <v>1</v>
      </c>
      <c r="AD66" s="1" t="s">
        <v>47</v>
      </c>
      <c r="AE66" s="1" t="s">
        <v>47</v>
      </c>
      <c r="AF66" s="24" t="s">
        <v>47</v>
      </c>
      <c r="AG66" s="1">
        <v>5</v>
      </c>
      <c r="AH66" s="1">
        <v>6</v>
      </c>
      <c r="AI66" s="24">
        <v>5</v>
      </c>
      <c r="AJ66" s="30">
        <v>95000</v>
      </c>
      <c r="AK66" s="9">
        <f>($L$3*(L66-$Q$1)/$Q$2+$M$3*(M66-$R$1)/$R$2+$N$3*(N66-$S$1)/$S$2+$O$3*(O66-$T$1)/$T$2+$P$3*(P66-$U$1)/$U$2)/(SUM($L$3:$P$3))</f>
        <v>-0.44684521522651838</v>
      </c>
      <c r="AL66" s="9">
        <f>($L$3*(Q66-$Q$1)/$Q$2+$M$3*(R66-$R$1)/$R$2+$N$3*(S66-$S$1)/$S$2+$O$3*(T66-$T$1)/$T$2+$P$3*(U66-$U$1)/$U$2)/(SUM($L$3:$P$3))</f>
        <v>0.31232892847890831</v>
      </c>
      <c r="AM66">
        <f>IF(AVERAGE(AG66:AH66)&gt;9,1,0)+IF(AVERAGE(AG66:AH66)&gt;7,1,0)+IF(AG66&gt;7,1,0)+IF(AH66&gt;7,1,0)+IF(AI66&gt;8,1,0)+IF(AI66&gt;6,1,0)</f>
        <v>0</v>
      </c>
      <c r="AN66" s="6">
        <f>MIN(2,IF(OR(Y66="-",X66&lt;5),0,1+IF(Y66&gt;7,1+IF(X66&gt;7,0.25,0),IF(Y66&gt;4,0.5+IF(X66&gt;7,0.25,0),0+IF(X66&gt;7,0.25))))+IF(Z66="-",0,IF(Z66&gt;9,0.5,IF(Z66&gt;7,0.25,0)))+IF(AA66="-",0,IF(AA66&gt;7,1.1,IF(AA66&gt;4,0.6,0)))+IF(OR(AB66="-",V66&lt;5),0,IF(AB66&gt;7,1+IF(V66&gt;7,0.25,0),IF(AB66&gt;4,0.5+IF(V66&gt;7,0.25,0),0)))+IF(AC66="-",0,IF(AC66&gt;7,1.5,IF(AC66&gt;4,1,0)))+IF(AD66="-",0,IF(AD66&gt;9,0.5,IF(AD66&gt;7,0.25,0)))+IF(AE66="-",0,IF(AE66&gt;7,1.25,IF(AE66&gt;4,0.75,0)))+IF(OR(AF66="-",W66&lt;4),0,IF(AF66&gt;7,1+IF(W66&gt;7,0.15,0),IF(AF66&gt;4,0.5+IF(W66&gt;7,0.15,0),0))))</f>
        <v>0.5</v>
      </c>
      <c r="AO66" s="9">
        <f>(($AK$3*AK66+$AL$3*AL66+$AM$3*AM66+$AN$3*AN66)+$J$3*VLOOKUP(J66,COND!$A$2:$C$7,2,FALSE)+$K$3*VLOOKUP(K66,COND!$A$2:$C$7,3,FALSE))*IF(AND($K$2="On",$E66&gt;20),0.75,1)</f>
        <v>14.303262620224247</v>
      </c>
      <c r="AP66" s="28">
        <f>STANDARDIZE(AO66,AVERAGE($AO$5:$AO$1204),STDEVP($AO$5:$AO$1204))</f>
        <v>1.0136183989531715</v>
      </c>
      <c r="AQ66" t="str">
        <f>IF(AND(Y66&lt;&gt;"-",X66&gt;1),"C",IF(AA66=MAX(AA66:AC66),"2B",IF(AC66=MAX(AA66:AC66),"SS",IF(OR(AB66=MAX(Z66:AC66),AND(AB66&lt;&gt;"-",AB66&gt;4,V66&gt;5)),"3B",IF(AE66=MAX(AD66:AF66),"CF",IF(AND(AF66=MAX(AD66,AF66),AND(W66&gt;5,AD66&lt;&gt;"-")),"RF",IF(AD66&lt;&gt;"-","LF",IF(Z66&lt;&gt;"-","1B","DH"))))))))</f>
        <v>3B</v>
      </c>
      <c r="AU66" t="str">
        <f>IF(AND($Q66&gt;=6,AVERAGE($S66:$T66)&gt;=6),"Likely",IF(OR($Q66&gt;6,AND($Q66=6,AVERAGE($S66:$T66)&gt;=3),AND($Q66&gt;=5,AVERAGE($S66:$T66)&gt;=5),AVERAGE($Q66,$S66:$T66)&gt;5),"Possible","Unlikely"))</f>
        <v>Possible</v>
      </c>
      <c r="AW66" t="e">
        <f>IF(VLOOKUP($B66,'Draft List'!$D$4:$AB$124,AW$3,FALSE)&lt;&gt;0,VLOOKUP($B66,'Draft List'!$D$4:$AB$124,AW$3,FALSE),"")</f>
        <v>#N/A</v>
      </c>
      <c r="AX66" t="e">
        <f>IF(VLOOKUP($B66,'Draft List'!$D$4:$AB$124,AX$3,FALSE)&lt;&gt;0,VLOOKUP($B66,'Draft List'!$D$4:$AB$124,AX$3,FALSE),"")</f>
        <v>#N/A</v>
      </c>
      <c r="AY66" t="e">
        <f>IF(VLOOKUP($B66,'Draft List'!$D$4:$AB$124,AY$3,FALSE)&lt;&gt;0,VLOOKUP($B66,'Draft List'!$D$4:$AB$124,AY$3,FALSE),"")</f>
        <v>#N/A</v>
      </c>
      <c r="AZ66" t="e">
        <f>IF(VLOOKUP($B66,'Draft List'!$D$4:$AB$124,AZ$3,FALSE)&lt;&gt;0,VLOOKUP($B66,'Draft List'!$D$4:$AB$124,AZ$3,FALSE),"")</f>
        <v>#N/A</v>
      </c>
      <c r="BB66" t="str">
        <f t="shared" si="1"/>
        <v>Andrew Sterling</v>
      </c>
    </row>
    <row r="67" spans="1:54" x14ac:dyDescent="0.25">
      <c r="A67" t="str">
        <f>IF(C67="C","C-",C67)&amp;D67&amp;E67</f>
        <v>LFDan Logan21</v>
      </c>
      <c r="B67">
        <f>VLOOKUP($A67,draft_listing_batters_stats!$A$1:$B$1310,2,FALSE)</f>
        <v>7250</v>
      </c>
      <c r="C67" s="1" t="s">
        <v>52</v>
      </c>
      <c r="D67" s="1" t="s">
        <v>1402</v>
      </c>
      <c r="E67" s="1">
        <v>21</v>
      </c>
      <c r="F67" s="1" t="s">
        <v>43</v>
      </c>
      <c r="G67" s="1" t="s">
        <v>43</v>
      </c>
      <c r="H67" s="1" t="s">
        <v>51</v>
      </c>
      <c r="I67" s="24" t="s">
        <v>44</v>
      </c>
      <c r="J67" s="1" t="s">
        <v>57</v>
      </c>
      <c r="K67" s="24" t="s">
        <v>53</v>
      </c>
      <c r="L67" s="1">
        <v>2</v>
      </c>
      <c r="M67" s="1">
        <v>5</v>
      </c>
      <c r="N67" s="1">
        <v>4</v>
      </c>
      <c r="O67" s="1">
        <v>2</v>
      </c>
      <c r="P67" s="24">
        <v>1</v>
      </c>
      <c r="Q67" s="1">
        <v>4</v>
      </c>
      <c r="R67" s="1">
        <v>7</v>
      </c>
      <c r="S67" s="1">
        <v>8</v>
      </c>
      <c r="T67" s="1">
        <v>5</v>
      </c>
      <c r="U67" s="24">
        <v>3</v>
      </c>
      <c r="V67" s="1">
        <v>1</v>
      </c>
      <c r="W67" s="1">
        <v>8</v>
      </c>
      <c r="X67" s="24">
        <v>1</v>
      </c>
      <c r="Y67" s="1" t="s">
        <v>47</v>
      </c>
      <c r="Z67" s="1" t="s">
        <v>47</v>
      </c>
      <c r="AA67" s="1" t="s">
        <v>47</v>
      </c>
      <c r="AB67" s="1" t="s">
        <v>47</v>
      </c>
      <c r="AC67" s="1" t="s">
        <v>47</v>
      </c>
      <c r="AD67" s="1">
        <v>10</v>
      </c>
      <c r="AE67" s="1">
        <v>2</v>
      </c>
      <c r="AF67" s="24">
        <v>6</v>
      </c>
      <c r="AG67" s="1">
        <v>9</v>
      </c>
      <c r="AH67" s="1">
        <v>10</v>
      </c>
      <c r="AI67" s="24">
        <v>10</v>
      </c>
      <c r="AJ67" s="30">
        <v>5500000</v>
      </c>
      <c r="AK67" s="9">
        <f>($L$3*(L67-$Q$1)/$Q$2+$M$3*(M67-$R$1)/$R$2+$N$3*(N67-$S$1)/$S$2+$O$3*(O67-$T$1)/$T$2+$P$3*(P67-$U$1)/$U$2)/(SUM($L$3:$P$3))</f>
        <v>-1.2186539630687978</v>
      </c>
      <c r="AL67" s="9">
        <f>($L$3*(Q67-$Q$1)/$Q$2+$M$3*(R67-$R$1)/$R$2+$N$3*(S67-$S$1)/$S$2+$O$3*(T67-$T$1)/$T$2+$P$3*(U67-$U$1)/$U$2)/(SUM($L$3:$P$3))</f>
        <v>0.20998477433247476</v>
      </c>
      <c r="AM67">
        <f>IF(AVERAGE(AG67:AH67)&gt;9,1,0)+IF(AVERAGE(AG67:AH67)&gt;7,1,0)+IF(AG67&gt;7,1,0)+IF(AH67&gt;7,1,0)+IF(AI67&gt;8,1,0)+IF(AI67&gt;6,1,0)</f>
        <v>6</v>
      </c>
      <c r="AN67" s="6">
        <f>MIN(2,IF(OR(Y67="-",X67&lt;5),0,1+IF(Y67&gt;7,1+IF(X67&gt;7,0.25,0),IF(Y67&gt;4,0.5+IF(X67&gt;7,0.25,0),0+IF(X67&gt;7,0.25))))+IF(Z67="-",0,IF(Z67&gt;9,0.5,IF(Z67&gt;7,0.25,0)))+IF(AA67="-",0,IF(AA67&gt;7,1.1,IF(AA67&gt;4,0.6,0)))+IF(OR(AB67="-",V67&lt;5),0,IF(AB67&gt;7,1+IF(V67&gt;7,0.25,0),IF(AB67&gt;4,0.5+IF(V67&gt;7,0.25,0),0)))+IF(AC67="-",0,IF(AC67&gt;7,1.5,IF(AC67&gt;4,1,0)))+IF(AD67="-",0,IF(AD67&gt;9,0.5,IF(AD67&gt;7,0.25,0)))+IF(AE67="-",0,IF(AE67&gt;7,1.25,IF(AE67&gt;4,0.75,0)))+IF(OR(AF67="-",W67&lt;4),0,IF(AF67&gt;7,1+IF(W67&gt;7,0.15,0),IF(AF67&gt;4,0.5+IF(W67&gt;7,0.15,0),0))))</f>
        <v>1.1499999999999999</v>
      </c>
      <c r="AO67" s="9">
        <f>(($AK$3*AK67+$AL$3*AL67+$AM$3*AM67+$AN$3*AN67)+$J$3*VLOOKUP(J67,COND!$A$2:$C$7,2,FALSE)+$K$3*VLOOKUP(K67,COND!$A$2:$C$7,3,FALSE))*IF(AND($K$2="On",$E67&gt;20),0.75,1)</f>
        <v>14.297951895682818</v>
      </c>
      <c r="AP67" s="28">
        <f>STANDARDIZE(AO67,AVERAGE($AO$5:$AO$1204),STDEVP($AO$5:$AO$1204))</f>
        <v>1.0129217710288005</v>
      </c>
      <c r="AQ67" t="str">
        <f>IF(AND(Y67&lt;&gt;"-",X67&gt;1),"C",IF(AA67=MAX(AA67:AC67),"2B",IF(AC67=MAX(AA67:AC67),"SS",IF(OR(AB67=MAX(Z67:AC67),AND(AB67&lt;&gt;"-",AB67&gt;4,V67&gt;5)),"3B",IF(AE67=MAX(AD67:AF67),"CF",IF(AND(AF67=MAX(AD67,AF67),AND(W67&gt;5,AD67&lt;&gt;"-")),"RF",IF(AD67&lt;&gt;"-","LF",IF(Z67&lt;&gt;"-","1B","DH"))))))))</f>
        <v>LF</v>
      </c>
      <c r="AU67" t="str">
        <f>IF(AND($Q67&gt;=6,AVERAGE($S67:$T67)&gt;=6),"Likely",IF(OR($Q67&gt;6,AND($Q67=6,AVERAGE($S67:$T67)&gt;=3),AND($Q67&gt;=5,AVERAGE($S67:$T67)&gt;=5),AVERAGE($Q67,$S67:$T67)&gt;5),"Possible","Unlikely"))</f>
        <v>Possible</v>
      </c>
      <c r="AW67" t="e">
        <f>IF(VLOOKUP($B67,'Draft List'!$D$4:$AB$124,AW$3,FALSE)&lt;&gt;0,VLOOKUP($B67,'Draft List'!$D$4:$AB$124,AW$3,FALSE),"")</f>
        <v>#N/A</v>
      </c>
      <c r="AX67" t="e">
        <f>IF(VLOOKUP($B67,'Draft List'!$D$4:$AB$124,AX$3,FALSE)&lt;&gt;0,VLOOKUP($B67,'Draft List'!$D$4:$AB$124,AX$3,FALSE),"")</f>
        <v>#N/A</v>
      </c>
      <c r="AY67" t="e">
        <f>IF(VLOOKUP($B67,'Draft List'!$D$4:$AB$124,AY$3,FALSE)&lt;&gt;0,VLOOKUP($B67,'Draft List'!$D$4:$AB$124,AY$3,FALSE),"")</f>
        <v>#N/A</v>
      </c>
      <c r="AZ67" t="e">
        <f>IF(VLOOKUP($B67,'Draft List'!$D$4:$AB$124,AZ$3,FALSE)&lt;&gt;0,VLOOKUP($B67,'Draft List'!$D$4:$AB$124,AZ$3,FALSE),"")</f>
        <v>#N/A</v>
      </c>
    </row>
    <row r="68" spans="1:54" x14ac:dyDescent="0.25">
      <c r="A68" t="str">
        <f>IF(C68="C","C-",C68)&amp;D68&amp;E68</f>
        <v>RFMototsune Sato18</v>
      </c>
      <c r="B68">
        <f>VLOOKUP($A68,draft_listing_batters_stats!$A$1:$B$1310,2,FALSE)</f>
        <v>9374</v>
      </c>
      <c r="C68" s="1" t="s">
        <v>69</v>
      </c>
      <c r="D68" s="1" t="s">
        <v>1403</v>
      </c>
      <c r="E68" s="1">
        <v>18</v>
      </c>
      <c r="F68" s="1" t="s">
        <v>55</v>
      </c>
      <c r="G68" s="1" t="s">
        <v>55</v>
      </c>
      <c r="H68" s="1" t="s">
        <v>51</v>
      </c>
      <c r="I68" s="24" t="s">
        <v>51</v>
      </c>
      <c r="J68" s="1" t="s">
        <v>49</v>
      </c>
      <c r="K68" s="24" t="s">
        <v>49</v>
      </c>
      <c r="L68" s="1">
        <v>2</v>
      </c>
      <c r="M68" s="1">
        <v>1</v>
      </c>
      <c r="N68" s="1">
        <v>1</v>
      </c>
      <c r="O68" s="1">
        <v>1</v>
      </c>
      <c r="P68" s="24">
        <v>2</v>
      </c>
      <c r="Q68" s="1">
        <v>6</v>
      </c>
      <c r="R68" s="1">
        <v>3</v>
      </c>
      <c r="S68" s="1">
        <v>3</v>
      </c>
      <c r="T68" s="1">
        <v>5</v>
      </c>
      <c r="U68" s="24">
        <v>6</v>
      </c>
      <c r="V68" s="1">
        <v>5</v>
      </c>
      <c r="W68" s="1">
        <v>6</v>
      </c>
      <c r="X68" s="24">
        <v>1</v>
      </c>
      <c r="Y68" s="1" t="s">
        <v>47</v>
      </c>
      <c r="Z68" s="1" t="s">
        <v>47</v>
      </c>
      <c r="AA68" s="1" t="s">
        <v>47</v>
      </c>
      <c r="AB68" s="1" t="s">
        <v>47</v>
      </c>
      <c r="AC68" s="1" t="s">
        <v>47</v>
      </c>
      <c r="AD68" s="1" t="s">
        <v>47</v>
      </c>
      <c r="AE68" s="1" t="s">
        <v>47</v>
      </c>
      <c r="AF68" s="24">
        <v>1</v>
      </c>
      <c r="AG68" s="1">
        <v>4</v>
      </c>
      <c r="AH68" s="1">
        <v>5</v>
      </c>
      <c r="AI68" s="24">
        <v>3</v>
      </c>
      <c r="AJ68" s="30">
        <v>2000000</v>
      </c>
      <c r="AK68" s="9">
        <f>($L$3*(L68-$Q$1)/$Q$2+$M$3*(M68-$R$1)/$R$2+$N$3*(N68-$S$1)/$S$2+$O$3*(O68-$T$1)/$T$2+$P$3*(P68-$U$1)/$U$2)/(SUM($L$3:$P$3))</f>
        <v>-1.7217711738078139</v>
      </c>
      <c r="AL68" s="9">
        <f>($L$3*(Q68-$Q$1)/$Q$2+$M$3*(R68-$R$1)/$R$2+$N$3*(S68-$S$1)/$S$2+$O$3*(T68-$T$1)/$T$2+$P$3*(U68-$U$1)/$U$2)/(SUM($L$3:$P$3))</f>
        <v>0.35559847759475299</v>
      </c>
      <c r="AM68">
        <f>IF(AVERAGE(AG68:AH68)&gt;9,1,0)+IF(AVERAGE(AG68:AH68)&gt;7,1,0)+IF(AG68&gt;7,1,0)+IF(AH68&gt;7,1,0)+IF(AI68&gt;8,1,0)+IF(AI68&gt;6,1,0)</f>
        <v>0</v>
      </c>
      <c r="AN68" s="6">
        <f>MIN(2,IF(OR(Y68="-",X68&lt;5),0,1+IF(Y68&gt;7,1+IF(X68&gt;7,0.25,0),IF(Y68&gt;4,0.5+IF(X68&gt;7,0.25,0),0+IF(X68&gt;7,0.25))))+IF(Z68="-",0,IF(Z68&gt;9,0.5,IF(Z68&gt;7,0.25,0)))+IF(AA68="-",0,IF(AA68&gt;7,1.1,IF(AA68&gt;4,0.6,0)))+IF(OR(AB68="-",V68&lt;5),0,IF(AB68&gt;7,1+IF(V68&gt;7,0.25,0),IF(AB68&gt;4,0.5+IF(V68&gt;7,0.25,0),0)))+IF(AC68="-",0,IF(AC68&gt;7,1.5,IF(AC68&gt;4,1,0)))+IF(AD68="-",0,IF(AD68&gt;9,0.5,IF(AD68&gt;7,0.25,0)))+IF(AE68="-",0,IF(AE68&gt;7,1.25,IF(AE68&gt;4,0.75,0)))+IF(OR(AF68="-",W68&lt;4),0,IF(AF68&gt;7,1+IF(W68&gt;7,0.15,0),IF(AF68&gt;4,0.5+IF(W68&gt;7,0.15,0),0))))</f>
        <v>0</v>
      </c>
      <c r="AO68" s="9">
        <f>(($AK$3*AK68+$AL$3*AL68+$AM$3*AM68+$AN$3*AN68)+$J$3*VLOOKUP(J68,COND!$A$2:$C$7,2,FALSE)+$K$3*VLOOKUP(K68,COND!$A$2:$C$7,3,FALSE))*IF(AND($K$2="On",$E68&gt;20),0.75,1)</f>
        <v>14.295004613756253</v>
      </c>
      <c r="AP68" s="28">
        <f>STANDARDIZE(AO68,AVERAGE($AO$5:$AO$1204),STDEVP($AO$5:$AO$1204))</f>
        <v>1.0125351648557592</v>
      </c>
      <c r="AQ68" t="str">
        <f>IF(AND(Y68&lt;&gt;"-",X68&gt;1),"C",IF(AA68=MAX(AA68:AC68),"2B",IF(AC68=MAX(AA68:AC68),"SS",IF(OR(AB68=MAX(Z68:AC68),AND(AB68&lt;&gt;"-",AB68&gt;4,V68&gt;5)),"3B",IF(AE68=MAX(AD68:AF68),"CF",IF(AND(AF68=MAX(AD68,AF68),AND(W68&gt;5,AD68&lt;&gt;"-")),"RF",IF(AD68&lt;&gt;"-","LF",IF(Z68&lt;&gt;"-","1B","DH"))))))))</f>
        <v>DH</v>
      </c>
      <c r="AU68" t="str">
        <f>IF(AND($Q68&gt;=6,AVERAGE($S68:$T68)&gt;=6),"Likely",IF(OR($Q68&gt;6,AND($Q68=6,AVERAGE($S68:$T68)&gt;=3),AND($Q68&gt;=5,AVERAGE($S68:$T68)&gt;=5),AVERAGE($Q68,$S68:$T68)&gt;5),"Possible","Unlikely"))</f>
        <v>Possible</v>
      </c>
      <c r="AW68" t="e">
        <f>IF(VLOOKUP($B68,'Draft List'!$D$4:$AB$124,AW$3,FALSE)&lt;&gt;0,VLOOKUP($B68,'Draft List'!$D$4:$AB$124,AW$3,FALSE),"")</f>
        <v>#N/A</v>
      </c>
      <c r="AX68" t="e">
        <f>IF(VLOOKUP($B68,'Draft List'!$D$4:$AB$124,AX$3,FALSE)&lt;&gt;0,VLOOKUP($B68,'Draft List'!$D$4:$AB$124,AX$3,FALSE),"")</f>
        <v>#N/A</v>
      </c>
      <c r="AY68" t="e">
        <f>IF(VLOOKUP($B68,'Draft List'!$D$4:$AB$124,AY$3,FALSE)&lt;&gt;0,VLOOKUP($B68,'Draft List'!$D$4:$AB$124,AY$3,FALSE),"")</f>
        <v>#N/A</v>
      </c>
      <c r="AZ68" t="e">
        <f>IF(VLOOKUP($B68,'Draft List'!$D$4:$AB$124,AZ$3,FALSE)&lt;&gt;0,VLOOKUP($B68,'Draft List'!$D$4:$AB$124,AZ$3,FALSE),"")</f>
        <v>#N/A</v>
      </c>
    </row>
    <row r="69" spans="1:54" x14ac:dyDescent="0.25">
      <c r="A69" t="str">
        <f>IF(C69="C","C-",C69)&amp;D69&amp;E69</f>
        <v>2BNamboku Okamoto21</v>
      </c>
      <c r="B69">
        <f>VLOOKUP($A69,draft_listing_batters_stats!$A$1:$B$1310,2,FALSE)</f>
        <v>4573</v>
      </c>
      <c r="C69" s="1" t="s">
        <v>74</v>
      </c>
      <c r="D69" s="1" t="s">
        <v>1404</v>
      </c>
      <c r="E69" s="1">
        <v>21</v>
      </c>
      <c r="F69" s="1" t="s">
        <v>43</v>
      </c>
      <c r="G69" s="1" t="s">
        <v>43</v>
      </c>
      <c r="H69" s="1" t="s">
        <v>51</v>
      </c>
      <c r="I69" s="24" t="s">
        <v>51</v>
      </c>
      <c r="J69" s="1" t="s">
        <v>49</v>
      </c>
      <c r="K69" s="24" t="s">
        <v>45</v>
      </c>
      <c r="L69" s="1">
        <v>3</v>
      </c>
      <c r="M69" s="1">
        <v>3</v>
      </c>
      <c r="N69" s="1">
        <v>1</v>
      </c>
      <c r="O69" s="1">
        <v>3</v>
      </c>
      <c r="P69" s="24">
        <v>3</v>
      </c>
      <c r="Q69" s="1">
        <v>5</v>
      </c>
      <c r="R69" s="1">
        <v>5</v>
      </c>
      <c r="S69" s="1">
        <v>3</v>
      </c>
      <c r="T69" s="1">
        <v>6</v>
      </c>
      <c r="U69" s="24">
        <v>6</v>
      </c>
      <c r="V69" s="1">
        <v>4</v>
      </c>
      <c r="W69" s="1">
        <v>2</v>
      </c>
      <c r="X69" s="24">
        <v>2</v>
      </c>
      <c r="Y69" s="1" t="s">
        <v>47</v>
      </c>
      <c r="Z69" s="1" t="s">
        <v>47</v>
      </c>
      <c r="AA69" s="1">
        <v>5</v>
      </c>
      <c r="AB69" s="1" t="s">
        <v>47</v>
      </c>
      <c r="AC69" s="1" t="s">
        <v>47</v>
      </c>
      <c r="AD69" s="1" t="s">
        <v>47</v>
      </c>
      <c r="AE69" s="1" t="s">
        <v>47</v>
      </c>
      <c r="AF69" s="24" t="s">
        <v>47</v>
      </c>
      <c r="AG69" s="1">
        <v>9</v>
      </c>
      <c r="AH69" s="1">
        <v>10</v>
      </c>
      <c r="AI69" s="24">
        <v>10</v>
      </c>
      <c r="AJ69" s="30">
        <v>420000</v>
      </c>
      <c r="AK69" s="9">
        <f>($L$3*(L69-$Q$1)/$Q$2+$M$3*(M69-$R$1)/$R$2+$N$3*(N69-$S$1)/$S$2+$O$3*(O69-$T$1)/$T$2+$P$3*(P69-$U$1)/$U$2)/(SUM($L$3:$P$3))</f>
        <v>-1.0776601385314866</v>
      </c>
      <c r="AL69" s="9">
        <f>($L$3*(Q69-$Q$1)/$Q$2+$M$3*(R69-$R$1)/$R$2+$N$3*(S69-$S$1)/$S$2+$O$3*(T69-$T$1)/$T$2+$P$3*(U69-$U$1)/$U$2)/(SUM($L$3:$P$3))</f>
        <v>0.22487195063906629</v>
      </c>
      <c r="AM69">
        <f>IF(AVERAGE(AG69:AH69)&gt;9,1,0)+IF(AVERAGE(AG69:AH69)&gt;7,1,0)+IF(AG69&gt;7,1,0)+IF(AH69&gt;7,1,0)+IF(AI69&gt;8,1,0)+IF(AI69&gt;6,1,0)</f>
        <v>6</v>
      </c>
      <c r="AN69" s="6">
        <f>MIN(2,IF(OR(Y69="-",X69&lt;5),0,1+IF(Y69&gt;7,1+IF(X69&gt;7,0.25,0),IF(Y69&gt;4,0.5+IF(X69&gt;7,0.25,0),0+IF(X69&gt;7,0.25))))+IF(Z69="-",0,IF(Z69&gt;9,0.5,IF(Z69&gt;7,0.25,0)))+IF(AA69="-",0,IF(AA69&gt;7,1.1,IF(AA69&gt;4,0.6,0)))+IF(OR(AB69="-",V69&lt;5),0,IF(AB69&gt;7,1+IF(V69&gt;7,0.25,0),IF(AB69&gt;4,0.5+IF(V69&gt;7,0.25,0),0)))+IF(AC69="-",0,IF(AC69&gt;7,1.5,IF(AC69&gt;4,1,0)))+IF(AD69="-",0,IF(AD69&gt;9,0.5,IF(AD69&gt;7,0.25,0)))+IF(AE69="-",0,IF(AE69&gt;7,1.25,IF(AE69&gt;4,0.75,0)))+IF(OR(AF69="-",W69&lt;4),0,IF(AF69&gt;7,1+IF(W69&gt;7,0.15,0),IF(AF69&gt;4,0.5+IF(W69&gt;7,0.15,0),0))))</f>
        <v>0.6</v>
      </c>
      <c r="AO69" s="9">
        <f>(($AK$3*AK69+$AL$3*AL69+$AM$3*AM69+$AN$3*AN69)+$J$3*VLOOKUP(J69,COND!$A$2:$C$7,2,FALSE)+$K$3*VLOOKUP(K69,COND!$A$2:$C$7,3,FALSE))*IF(AND($K$2="On",$E69&gt;20),0.75,1)</f>
        <v>14.290697393815647</v>
      </c>
      <c r="AP69" s="28">
        <f>STANDARDIZE(AO69,AVERAGE($AO$5:$AO$1204),STDEVP($AO$5:$AO$1204))</f>
        <v>1.0119701704442385</v>
      </c>
      <c r="AQ69" t="str">
        <f>IF(AND(Y69&lt;&gt;"-",X69&gt;1),"C",IF(AA69=MAX(AA69:AC69),"2B",IF(AC69=MAX(AA69:AC69),"SS",IF(OR(AB69=MAX(Z69:AC69),AND(AB69&lt;&gt;"-",AB69&gt;4,V69&gt;5)),"3B",IF(AE69=MAX(AD69:AF69),"CF",IF(AND(AF69=MAX(AD69,AF69),AND(W69&gt;5,AD69&lt;&gt;"-")),"RF",IF(AD69&lt;&gt;"-","LF",IF(Z69&lt;&gt;"-","1B","DH"))))))))</f>
        <v>2B</v>
      </c>
      <c r="AU69" t="str">
        <f>IF(AND($Q69&gt;=6,AVERAGE($S69:$T69)&gt;=6),"Likely",IF(OR($Q69&gt;6,AND($Q69=6,AVERAGE($S69:$T69)&gt;=3),AND($Q69&gt;=5,AVERAGE($S69:$T69)&gt;=5),AVERAGE($Q69,$S69:$T69)&gt;5),"Possible","Unlikely"))</f>
        <v>Unlikely</v>
      </c>
      <c r="AW69" t="e">
        <f>IF(VLOOKUP($B69,'Draft List'!$D$4:$AB$124,AW$3,FALSE)&lt;&gt;0,VLOOKUP($B69,'Draft List'!$D$4:$AB$124,AW$3,FALSE),"")</f>
        <v>#N/A</v>
      </c>
      <c r="AX69" t="e">
        <f>IF(VLOOKUP($B69,'Draft List'!$D$4:$AB$124,AX$3,FALSE)&lt;&gt;0,VLOOKUP($B69,'Draft List'!$D$4:$AB$124,AX$3,FALSE),"")</f>
        <v>#N/A</v>
      </c>
      <c r="AY69" t="e">
        <f>IF(VLOOKUP($B69,'Draft List'!$D$4:$AB$124,AY$3,FALSE)&lt;&gt;0,VLOOKUP($B69,'Draft List'!$D$4:$AB$124,AY$3,FALSE),"")</f>
        <v>#N/A</v>
      </c>
      <c r="AZ69" t="e">
        <f>IF(VLOOKUP($B69,'Draft List'!$D$4:$AB$124,AZ$3,FALSE)&lt;&gt;0,VLOOKUP($B69,'Draft List'!$D$4:$AB$124,AZ$3,FALSE),"")</f>
        <v>#N/A</v>
      </c>
    </row>
    <row r="70" spans="1:54" x14ac:dyDescent="0.25">
      <c r="A70" t="str">
        <f>IF(C70="C","C-",C70)&amp;D70&amp;E70</f>
        <v>CFEd Wade18</v>
      </c>
      <c r="B70">
        <f>VLOOKUP($A70,draft_listing_batters_stats!$A$1:$B$1310,2,FALSE)</f>
        <v>5124</v>
      </c>
      <c r="C70" s="1" t="s">
        <v>77</v>
      </c>
      <c r="D70" s="1" t="s">
        <v>1405</v>
      </c>
      <c r="E70" s="1">
        <v>18</v>
      </c>
      <c r="F70" s="1" t="s">
        <v>43</v>
      </c>
      <c r="G70" s="1" t="s">
        <v>43</v>
      </c>
      <c r="H70" s="1" t="s">
        <v>51</v>
      </c>
      <c r="I70" s="24" t="s">
        <v>44</v>
      </c>
      <c r="J70" s="1" t="s">
        <v>46</v>
      </c>
      <c r="K70" s="24" t="s">
        <v>46</v>
      </c>
      <c r="L70" s="1">
        <v>1</v>
      </c>
      <c r="M70" s="1">
        <v>3</v>
      </c>
      <c r="N70" s="1">
        <v>2</v>
      </c>
      <c r="O70" s="1">
        <v>4</v>
      </c>
      <c r="P70" s="24">
        <v>1</v>
      </c>
      <c r="Q70" s="1">
        <v>4</v>
      </c>
      <c r="R70" s="1">
        <v>5</v>
      </c>
      <c r="S70" s="1">
        <v>6</v>
      </c>
      <c r="T70" s="1">
        <v>9</v>
      </c>
      <c r="U70" s="24">
        <v>3</v>
      </c>
      <c r="V70" s="1">
        <v>1</v>
      </c>
      <c r="W70" s="1">
        <v>8</v>
      </c>
      <c r="X70" s="24">
        <v>2</v>
      </c>
      <c r="Y70" s="1" t="s">
        <v>47</v>
      </c>
      <c r="Z70" s="1" t="s">
        <v>47</v>
      </c>
      <c r="AA70" s="1" t="s">
        <v>47</v>
      </c>
      <c r="AB70" s="1" t="s">
        <v>47</v>
      </c>
      <c r="AC70" s="1" t="s">
        <v>47</v>
      </c>
      <c r="AD70" s="1" t="s">
        <v>47</v>
      </c>
      <c r="AE70" s="1">
        <v>3</v>
      </c>
      <c r="AF70" s="24">
        <v>2</v>
      </c>
      <c r="AG70" s="1">
        <v>10</v>
      </c>
      <c r="AH70" s="1">
        <v>10</v>
      </c>
      <c r="AI70" s="24">
        <v>10</v>
      </c>
      <c r="AJ70" s="30">
        <v>490000</v>
      </c>
      <c r="AK70" s="9">
        <f>($L$3*(L70-$Q$1)/$Q$2+$M$3*(M70-$R$1)/$R$2+$N$3*(N70-$S$1)/$S$2+$O$3*(O70-$T$1)/$T$2+$P$3*(P70-$U$1)/$U$2)/(SUM($L$3:$P$3))</f>
        <v>-1.6300334465375204</v>
      </c>
      <c r="AL70" s="9">
        <f>($L$3*(Q70-$Q$1)/$Q$2+$M$3*(R70-$R$1)/$R$2+$N$3*(S70-$S$1)/$S$2+$O$3*(T70-$T$1)/$T$2+$P$3*(U70-$U$1)/$U$2)/(SUM($L$3:$P$3))</f>
        <v>0.3005802270855889</v>
      </c>
      <c r="AM70">
        <f>IF(AVERAGE(AG70:AH70)&gt;9,1,0)+IF(AVERAGE(AG70:AH70)&gt;7,1,0)+IF(AG70&gt;7,1,0)+IF(AH70&gt;7,1,0)+IF(AI70&gt;8,1,0)+IF(AI70&gt;6,1,0)</f>
        <v>6</v>
      </c>
      <c r="AN70" s="6">
        <f>MIN(2,IF(OR(Y70="-",X70&lt;5),0,1+IF(Y70&gt;7,1+IF(X70&gt;7,0.25,0),IF(Y70&gt;4,0.5+IF(X70&gt;7,0.25,0),0+IF(X70&gt;7,0.25))))+IF(Z70="-",0,IF(Z70&gt;9,0.5,IF(Z70&gt;7,0.25,0)))+IF(AA70="-",0,IF(AA70&gt;7,1.1,IF(AA70&gt;4,0.6,0)))+IF(OR(AB70="-",V70&lt;5),0,IF(AB70&gt;7,1+IF(V70&gt;7,0.25,0),IF(AB70&gt;4,0.5+IF(V70&gt;7,0.25,0),0)))+IF(AC70="-",0,IF(AC70&gt;7,1.5,IF(AC70&gt;4,1,0)))+IF(AD70="-",0,IF(AD70&gt;9,0.5,IF(AD70&gt;7,0.25,0)))+IF(AE70="-",0,IF(AE70&gt;7,1.25,IF(AE70&gt;4,0.75,0)))+IF(OR(AF70="-",W70&lt;4),0,IF(AF70&gt;7,1+IF(W70&gt;7,0.15,0),IF(AF70&gt;4,0.5+IF(W70&gt;7,0.15,0),0))))</f>
        <v>0</v>
      </c>
      <c r="AO70" s="9">
        <f>(($AK$3*AK70+$AL$3*AL70+$AM$3*AM70+$AN$3*AN70)+$J$3*VLOOKUP(J70,COND!$A$2:$C$7,2,FALSE)+$K$3*VLOOKUP(K70,COND!$A$2:$C$7,3,FALSE))*IF(AND($K$2="On",$E70&gt;20),0.75,1)</f>
        <v>14.243959380373315</v>
      </c>
      <c r="AP70" s="28">
        <f>STANDARDIZE(AO70,AVERAGE($AO$5:$AO$1204),STDEVP($AO$5:$AO$1204))</f>
        <v>1.0058393675679915</v>
      </c>
      <c r="AQ70" t="str">
        <f>IF(AND(Y70&lt;&gt;"-",X70&gt;1),"C",IF(AA70=MAX(AA70:AC70),"2B",IF(AC70=MAX(AA70:AC70),"SS",IF(OR(AB70=MAX(Z70:AC70),AND(AB70&lt;&gt;"-",AB70&gt;4,V70&gt;5)),"3B",IF(AE70=MAX(AD70:AF70),"CF",IF(AND(AF70=MAX(AD70,AF70),AND(W70&gt;5,AD70&lt;&gt;"-")),"RF",IF(AD70&lt;&gt;"-","LF",IF(Z70&lt;&gt;"-","1B","DH"))))))))</f>
        <v>CF</v>
      </c>
      <c r="AU70" t="str">
        <f>IF(AND($Q70&gt;=6,AVERAGE($S70:$T70)&gt;=6),"Likely",IF(OR($Q70&gt;6,AND($Q70=6,AVERAGE($S70:$T70)&gt;=3),AND($Q70&gt;=5,AVERAGE($S70:$T70)&gt;=5),AVERAGE($Q70,$S70:$T70)&gt;5),"Possible","Unlikely"))</f>
        <v>Possible</v>
      </c>
      <c r="AW70" t="e">
        <f>IF(VLOOKUP($B70,'Draft List'!$D$4:$AB$124,AW$3,FALSE)&lt;&gt;0,VLOOKUP($B70,'Draft List'!$D$4:$AB$124,AW$3,FALSE),"")</f>
        <v>#N/A</v>
      </c>
      <c r="AX70" t="e">
        <f>IF(VLOOKUP($B70,'Draft List'!$D$4:$AB$124,AX$3,FALSE)&lt;&gt;0,VLOOKUP($B70,'Draft List'!$D$4:$AB$124,AX$3,FALSE),"")</f>
        <v>#N/A</v>
      </c>
      <c r="AY70" t="e">
        <f>IF(VLOOKUP($B70,'Draft List'!$D$4:$AB$124,AY$3,FALSE)&lt;&gt;0,VLOOKUP($B70,'Draft List'!$D$4:$AB$124,AY$3,FALSE),"")</f>
        <v>#N/A</v>
      </c>
      <c r="AZ70" t="e">
        <f>IF(VLOOKUP($B70,'Draft List'!$D$4:$AB$124,AZ$3,FALSE)&lt;&gt;0,VLOOKUP($B70,'Draft List'!$D$4:$AB$124,AZ$3,FALSE),"")</f>
        <v>#N/A</v>
      </c>
    </row>
    <row r="71" spans="1:54" x14ac:dyDescent="0.25">
      <c r="A71" t="str">
        <f>IF(C71="C","C-",C71)&amp;D71&amp;E71</f>
        <v>CFAbel van Alpen21</v>
      </c>
      <c r="B71">
        <f>VLOOKUP($A71,draft_listing_batters_stats!$A$1:$B$1310,2,FALSE)</f>
        <v>5638</v>
      </c>
      <c r="C71" s="1" t="s">
        <v>77</v>
      </c>
      <c r="D71" s="1" t="s">
        <v>1406</v>
      </c>
      <c r="E71" s="1">
        <v>21</v>
      </c>
      <c r="F71" s="1" t="s">
        <v>43</v>
      </c>
      <c r="G71" s="1" t="s">
        <v>43</v>
      </c>
      <c r="H71" s="1" t="s">
        <v>51</v>
      </c>
      <c r="I71" s="24" t="s">
        <v>51</v>
      </c>
      <c r="J71" s="1" t="s">
        <v>45</v>
      </c>
      <c r="K71" s="24" t="s">
        <v>46</v>
      </c>
      <c r="L71" s="1">
        <v>5</v>
      </c>
      <c r="M71" s="1">
        <v>2</v>
      </c>
      <c r="N71" s="1">
        <v>2</v>
      </c>
      <c r="O71" s="1">
        <v>2</v>
      </c>
      <c r="P71" s="24">
        <v>3</v>
      </c>
      <c r="Q71" s="1">
        <v>6</v>
      </c>
      <c r="R71" s="1">
        <v>3</v>
      </c>
      <c r="S71" s="1">
        <v>3</v>
      </c>
      <c r="T71" s="1">
        <v>4</v>
      </c>
      <c r="U71" s="24">
        <v>5</v>
      </c>
      <c r="V71" s="1">
        <v>7</v>
      </c>
      <c r="W71" s="1">
        <v>8</v>
      </c>
      <c r="X71" s="24">
        <v>1</v>
      </c>
      <c r="Y71" s="1" t="s">
        <v>47</v>
      </c>
      <c r="Z71" s="1" t="s">
        <v>47</v>
      </c>
      <c r="AA71" s="1" t="s">
        <v>47</v>
      </c>
      <c r="AB71" s="1" t="s">
        <v>47</v>
      </c>
      <c r="AC71" s="1" t="s">
        <v>47</v>
      </c>
      <c r="AD71" s="1">
        <v>2</v>
      </c>
      <c r="AE71" s="1">
        <v>9</v>
      </c>
      <c r="AF71" s="24">
        <v>2</v>
      </c>
      <c r="AG71" s="1">
        <v>8</v>
      </c>
      <c r="AH71" s="1">
        <v>7</v>
      </c>
      <c r="AI71" s="24">
        <v>6</v>
      </c>
      <c r="AJ71" s="30">
        <v>220000</v>
      </c>
      <c r="AK71" s="9">
        <f>($L$3*(L71-$Q$1)/$Q$2+$M$3*(M71-$R$1)/$R$2+$N$3*(N71-$S$1)/$S$2+$O$3*(O71-$T$1)/$T$2+$P$3*(P71-$U$1)/$U$2)/(SUM($L$3:$P$3))</f>
        <v>-0.49025640173052015</v>
      </c>
      <c r="AL71" s="9">
        <f>($L$3*(Q71-$Q$1)/$Q$2+$M$3*(R71-$R$1)/$R$2+$N$3*(S71-$S$1)/$S$2+$O$3*(T71-$T$1)/$T$2+$P$3*(U71-$U$1)/$U$2)/(SUM($L$3:$P$3))</f>
        <v>0.22587258776808852</v>
      </c>
      <c r="AM71">
        <f>IF(AVERAGE(AG71:AH71)&gt;9,1,0)+IF(AVERAGE(AG71:AH71)&gt;7,1,0)+IF(AG71&gt;7,1,0)+IF(AH71&gt;7,1,0)+IF(AI71&gt;8,1,0)+IF(AI71&gt;6,1,0)</f>
        <v>2</v>
      </c>
      <c r="AN71" s="6">
        <f>MIN(2,IF(OR(Y71="-",X71&lt;5),0,1+IF(Y71&gt;7,1+IF(X71&gt;7,0.25,0),IF(Y71&gt;4,0.5+IF(X71&gt;7,0.25,0),0+IF(X71&gt;7,0.25))))+IF(Z71="-",0,IF(Z71&gt;9,0.5,IF(Z71&gt;7,0.25,0)))+IF(AA71="-",0,IF(AA71&gt;7,1.1,IF(AA71&gt;4,0.6,0)))+IF(OR(AB71="-",V71&lt;5),0,IF(AB71&gt;7,1+IF(V71&gt;7,0.25,0),IF(AB71&gt;4,0.5+IF(V71&gt;7,0.25,0),0)))+IF(AC71="-",0,IF(AC71&gt;7,1.5,IF(AC71&gt;4,1,0)))+IF(AD71="-",0,IF(AD71&gt;9,0.5,IF(AD71&gt;7,0.25,0)))+IF(AE71="-",0,IF(AE71&gt;7,1.25,IF(AE71&gt;4,0.75,0)))+IF(OR(AF71="-",W71&lt;4),0,IF(AF71&gt;7,1+IF(W71&gt;7,0.15,0),IF(AF71&gt;4,0.5+IF(W71&gt;7,0.15,0),0))))</f>
        <v>1.25</v>
      </c>
      <c r="AO71" s="9">
        <f>(($AK$3*AK71+$AL$3*AL71+$AM$3*AM71+$AN$3*AN71)+$J$3*VLOOKUP(J71,COND!$A$2:$C$7,2,FALSE)+$K$3*VLOOKUP(K71,COND!$A$2:$C$7,3,FALSE))*IF(AND($K$2="On",$E71&gt;20),0.75,1)</f>
        <v>14.144778746377344</v>
      </c>
      <c r="AP71" s="28">
        <f>STANDARDIZE(AO71,AVERAGE($AO$5:$AO$1204),STDEVP($AO$5:$AO$1204))</f>
        <v>0.99282946681727269</v>
      </c>
      <c r="AQ71" t="str">
        <f>IF(AND(Y71&lt;&gt;"-",X71&gt;1),"C",IF(AA71=MAX(AA71:AC71),"2B",IF(AC71=MAX(AA71:AC71),"SS",IF(OR(AB71=MAX(Z71:AC71),AND(AB71&lt;&gt;"-",AB71&gt;4,V71&gt;5)),"3B",IF(AE71=MAX(AD71:AF71),"CF",IF(AND(AF71=MAX(AD71,AF71),AND(W71&gt;5,AD71&lt;&gt;"-")),"RF",IF(AD71&lt;&gt;"-","LF",IF(Z71&lt;&gt;"-","1B","DH"))))))))</f>
        <v>CF</v>
      </c>
      <c r="AU71" t="str">
        <f>IF(AND($Q71&gt;=6,AVERAGE($S71:$T71)&gt;=6),"Likely",IF(OR($Q71&gt;6,AND($Q71=6,AVERAGE($S71:$T71)&gt;=3),AND($Q71&gt;=5,AVERAGE($S71:$T71)&gt;=5),AVERAGE($Q71,$S71:$T71)&gt;5),"Possible","Unlikely"))</f>
        <v>Possible</v>
      </c>
      <c r="AW71" t="e">
        <f>IF(VLOOKUP($B71,'Draft List'!$D$4:$AB$124,AW$3,FALSE)&lt;&gt;0,VLOOKUP($B71,'Draft List'!$D$4:$AB$124,AW$3,FALSE),"")</f>
        <v>#N/A</v>
      </c>
      <c r="AX71" t="e">
        <f>IF(VLOOKUP($B71,'Draft List'!$D$4:$AB$124,AX$3,FALSE)&lt;&gt;0,VLOOKUP($B71,'Draft List'!$D$4:$AB$124,AX$3,FALSE),"")</f>
        <v>#N/A</v>
      </c>
      <c r="AY71" t="e">
        <f>IF(VLOOKUP($B71,'Draft List'!$D$4:$AB$124,AY$3,FALSE)&lt;&gt;0,VLOOKUP($B71,'Draft List'!$D$4:$AB$124,AY$3,FALSE),"")</f>
        <v>#N/A</v>
      </c>
      <c r="AZ71" t="e">
        <f>IF(VLOOKUP($B71,'Draft List'!$D$4:$AB$124,AZ$3,FALSE)&lt;&gt;0,VLOOKUP($B71,'Draft List'!$D$4:$AB$124,AZ$3,FALSE),"")</f>
        <v>#N/A</v>
      </c>
    </row>
    <row r="72" spans="1:54" x14ac:dyDescent="0.25">
      <c r="A72" t="str">
        <f>IF(C72="C","C-",C72)&amp;D72&amp;E72</f>
        <v>RFÁngel Alejo18</v>
      </c>
      <c r="B72">
        <f>VLOOKUP($A72,draft_listing_batters_stats!$A$1:$B$1310,2,FALSE)</f>
        <v>5067</v>
      </c>
      <c r="C72" s="1" t="s">
        <v>69</v>
      </c>
      <c r="D72" s="1" t="s">
        <v>1407</v>
      </c>
      <c r="E72" s="1">
        <v>18</v>
      </c>
      <c r="F72" s="1" t="s">
        <v>64</v>
      </c>
      <c r="G72" s="1" t="s">
        <v>43</v>
      </c>
      <c r="H72" s="1" t="s">
        <v>51</v>
      </c>
      <c r="I72" s="24" t="s">
        <v>51</v>
      </c>
      <c r="J72" s="1" t="s">
        <v>45</v>
      </c>
      <c r="K72" s="24" t="s">
        <v>45</v>
      </c>
      <c r="L72" s="1">
        <v>2</v>
      </c>
      <c r="M72" s="1">
        <v>1</v>
      </c>
      <c r="N72" s="1">
        <v>1</v>
      </c>
      <c r="O72" s="1">
        <v>3</v>
      </c>
      <c r="P72" s="24">
        <v>1</v>
      </c>
      <c r="Q72" s="1">
        <v>5</v>
      </c>
      <c r="R72" s="1">
        <v>3</v>
      </c>
      <c r="S72" s="1">
        <v>5</v>
      </c>
      <c r="T72" s="1">
        <v>6</v>
      </c>
      <c r="U72" s="24">
        <v>5</v>
      </c>
      <c r="V72" s="1">
        <v>1</v>
      </c>
      <c r="W72" s="1">
        <v>8</v>
      </c>
      <c r="X72" s="24">
        <v>1</v>
      </c>
      <c r="Y72" s="1" t="s">
        <v>47</v>
      </c>
      <c r="Z72" s="1" t="s">
        <v>47</v>
      </c>
      <c r="AA72" s="1" t="s">
        <v>47</v>
      </c>
      <c r="AB72" s="1" t="s">
        <v>47</v>
      </c>
      <c r="AC72" s="1" t="s">
        <v>47</v>
      </c>
      <c r="AD72" s="1" t="s">
        <v>47</v>
      </c>
      <c r="AE72" s="1" t="s">
        <v>47</v>
      </c>
      <c r="AF72" s="24">
        <v>5</v>
      </c>
      <c r="AG72" s="1">
        <v>6</v>
      </c>
      <c r="AH72" s="1">
        <v>10</v>
      </c>
      <c r="AI72" s="24">
        <v>10</v>
      </c>
      <c r="AJ72" s="30">
        <v>600000</v>
      </c>
      <c r="AK72" s="9">
        <f>($L$3*(L72-$Q$1)/$Q$2+$M$3*(M72-$R$1)/$R$2+$N$3*(N72-$S$1)/$S$2+$O$3*(O72-$T$1)/$T$2+$P$3*(P72-$U$1)/$U$2)/(SUM($L$3:$P$3))</f>
        <v>-1.5823684136057352</v>
      </c>
      <c r="AL72" s="9">
        <f>($L$3*(Q72-$Q$1)/$Q$2+$M$3*(R72-$R$1)/$R$2+$N$3*(S72-$S$1)/$S$2+$O$3*(T72-$T$1)/$T$2+$P$3*(U72-$U$1)/$U$2)/(SUM($L$3:$P$3))</f>
        <v>0.24885883963237887</v>
      </c>
      <c r="AM72">
        <f>IF(AVERAGE(AG72:AH72)&gt;9,1,0)+IF(AVERAGE(AG72:AH72)&gt;7,1,0)+IF(AG72&gt;7,1,0)+IF(AH72&gt;7,1,0)+IF(AI72&gt;8,1,0)+IF(AI72&gt;6,1,0)</f>
        <v>4</v>
      </c>
      <c r="AN72" s="6">
        <f>MIN(2,IF(OR(Y72="-",X72&lt;5),0,1+IF(Y72&gt;7,1+IF(X72&gt;7,0.25,0),IF(Y72&gt;4,0.5+IF(X72&gt;7,0.25,0),0+IF(X72&gt;7,0.25))))+IF(Z72="-",0,IF(Z72&gt;9,0.5,IF(Z72&gt;7,0.25,0)))+IF(AA72="-",0,IF(AA72&gt;7,1.1,IF(AA72&gt;4,0.6,0)))+IF(OR(AB72="-",V72&lt;5),0,IF(AB72&gt;7,1+IF(V72&gt;7,0.25,0),IF(AB72&gt;4,0.5+IF(V72&gt;7,0.25,0),0)))+IF(AC72="-",0,IF(AC72&gt;7,1.5,IF(AC72&gt;4,1,0)))+IF(AD72="-",0,IF(AD72&gt;9,0.5,IF(AD72&gt;7,0.25,0)))+IF(AE72="-",0,IF(AE72&gt;7,1.25,IF(AE72&gt;4,0.75,0)))+IF(OR(AF72="-",W72&lt;4),0,IF(AF72&gt;7,1+IF(W72&gt;7,0.15,0),IF(AF72&gt;4,0.5+IF(W72&gt;7,0.15,0),0))))</f>
        <v>0.65</v>
      </c>
      <c r="AO72" s="9">
        <f>(($AK$3*AK72+$AL$3*AL72+$AM$3*AM72+$AN$3*AN72)+$J$3*VLOOKUP(J72,COND!$A$2:$C$7,2,FALSE)+$K$3*VLOOKUP(K72,COND!$A$2:$C$7,3,FALSE))*IF(AND($K$2="On",$E72&gt;20),0.75,1)</f>
        <v>14.14473590089464</v>
      </c>
      <c r="AP72" s="28">
        <f>STANDARDIZE(AO72,AVERAGE($AO$5:$AO$1204),STDEVP($AO$5:$AO$1204))</f>
        <v>0.99282384661244893</v>
      </c>
      <c r="AQ72" t="str">
        <f>IF(AND(Y72&lt;&gt;"-",X72&gt;1),"C",IF(AA72=MAX(AA72:AC72),"2B",IF(AC72=MAX(AA72:AC72),"SS",IF(OR(AB72=MAX(Z72:AC72),AND(AB72&lt;&gt;"-",AB72&gt;4,V72&gt;5)),"3B",IF(AE72=MAX(AD72:AF72),"CF",IF(AND(AF72=MAX(AD72,AF72),AND(W72&gt;5,AD72&lt;&gt;"-")),"RF",IF(AD72&lt;&gt;"-","LF",IF(Z72&lt;&gt;"-","1B","DH"))))))))</f>
        <v>DH</v>
      </c>
      <c r="AU72" t="str">
        <f>IF(AND($Q72&gt;=6,AVERAGE($S72:$T72)&gt;=6),"Likely",IF(OR($Q72&gt;6,AND($Q72=6,AVERAGE($S72:$T72)&gt;=3),AND($Q72&gt;=5,AVERAGE($S72:$T72)&gt;=5),AVERAGE($Q72,$S72:$T72)&gt;5),"Possible","Unlikely"))</f>
        <v>Possible</v>
      </c>
      <c r="AW72" t="e">
        <f>IF(VLOOKUP($B72,'Draft List'!$D$4:$AB$124,AW$3,FALSE)&lt;&gt;0,VLOOKUP($B72,'Draft List'!$D$4:$AB$124,AW$3,FALSE),"")</f>
        <v>#N/A</v>
      </c>
      <c r="AX72" t="e">
        <f>IF(VLOOKUP($B72,'Draft List'!$D$4:$AB$124,AX$3,FALSE)&lt;&gt;0,VLOOKUP($B72,'Draft List'!$D$4:$AB$124,AX$3,FALSE),"")</f>
        <v>#N/A</v>
      </c>
      <c r="AY72" t="e">
        <f>IF(VLOOKUP($B72,'Draft List'!$D$4:$AB$124,AY$3,FALSE)&lt;&gt;0,VLOOKUP($B72,'Draft List'!$D$4:$AB$124,AY$3,FALSE),"")</f>
        <v>#N/A</v>
      </c>
      <c r="AZ72" t="e">
        <f>IF(VLOOKUP($B72,'Draft List'!$D$4:$AB$124,AZ$3,FALSE)&lt;&gt;0,VLOOKUP($B72,'Draft List'!$D$4:$AB$124,AZ$3,FALSE),"")</f>
        <v>#N/A</v>
      </c>
    </row>
    <row r="73" spans="1:54" x14ac:dyDescent="0.25">
      <c r="A73" t="str">
        <f>IF(C73="C","C-",C73)&amp;D73&amp;E73</f>
        <v>C-Héctor Rodríguez21</v>
      </c>
      <c r="B73">
        <f>VLOOKUP($A73,draft_listing_batters_stats!$A$1:$B$1310,2,FALSE)</f>
        <v>9601</v>
      </c>
      <c r="C73" s="1" t="s">
        <v>89</v>
      </c>
      <c r="D73" s="1" t="s">
        <v>1408</v>
      </c>
      <c r="E73" s="1">
        <v>21</v>
      </c>
      <c r="F73" s="1" t="s">
        <v>43</v>
      </c>
      <c r="G73" s="1" t="s">
        <v>43</v>
      </c>
      <c r="H73" s="1" t="s">
        <v>51</v>
      </c>
      <c r="I73" s="24" t="s">
        <v>51</v>
      </c>
      <c r="J73" s="1" t="s">
        <v>57</v>
      </c>
      <c r="K73" s="24" t="s">
        <v>45</v>
      </c>
      <c r="L73" s="1">
        <v>3</v>
      </c>
      <c r="M73" s="1">
        <v>4</v>
      </c>
      <c r="N73" s="1">
        <v>2</v>
      </c>
      <c r="O73" s="1">
        <v>4</v>
      </c>
      <c r="P73" s="24">
        <v>3</v>
      </c>
      <c r="Q73" s="1">
        <v>5</v>
      </c>
      <c r="R73" s="1">
        <v>4</v>
      </c>
      <c r="S73" s="1">
        <v>4</v>
      </c>
      <c r="T73" s="1">
        <v>7</v>
      </c>
      <c r="U73" s="24">
        <v>5</v>
      </c>
      <c r="V73" s="1">
        <v>4</v>
      </c>
      <c r="W73" s="1">
        <v>5</v>
      </c>
      <c r="X73" s="24">
        <v>6</v>
      </c>
      <c r="Y73" s="1">
        <v>4</v>
      </c>
      <c r="Z73" s="1" t="s">
        <v>47</v>
      </c>
      <c r="AA73" s="1" t="s">
        <v>47</v>
      </c>
      <c r="AB73" s="1" t="s">
        <v>47</v>
      </c>
      <c r="AC73" s="1" t="s">
        <v>47</v>
      </c>
      <c r="AD73" s="1" t="s">
        <v>47</v>
      </c>
      <c r="AE73" s="1" t="s">
        <v>47</v>
      </c>
      <c r="AF73" s="24" t="s">
        <v>47</v>
      </c>
      <c r="AG73" s="1">
        <v>2</v>
      </c>
      <c r="AH73" s="1">
        <v>4</v>
      </c>
      <c r="AI73" s="24">
        <v>4</v>
      </c>
      <c r="AJ73" s="30">
        <v>230000</v>
      </c>
      <c r="AK73" s="9">
        <f>($L$3*(L73-$Q$1)/$Q$2+$M$3*(M73-$R$1)/$R$2+$N$3*(N73-$S$1)/$S$2+$O$3*(O73-$T$1)/$T$2+$P$3*(P73-$U$1)/$U$2)/(SUM($L$3:$P$3))</f>
        <v>-0.85382921487930052</v>
      </c>
      <c r="AL73" s="9">
        <f>($L$3*(Q73-$Q$1)/$Q$2+$M$3*(R73-$R$1)/$R$2+$N$3*(S73-$S$1)/$S$2+$O$3*(T73-$T$1)/$T$2+$P$3*(U73-$U$1)/$U$2)/(SUM($L$3:$P$3))</f>
        <v>0.3065667752367619</v>
      </c>
      <c r="AM73">
        <f>IF(AVERAGE(AG73:AH73)&gt;9,1,0)+IF(AVERAGE(AG73:AH73)&gt;7,1,0)+IF(AG73&gt;7,1,0)+IF(AH73&gt;7,1,0)+IF(AI73&gt;8,1,0)+IF(AI73&gt;6,1,0)</f>
        <v>0</v>
      </c>
      <c r="AN73" s="6">
        <f>MIN(2,IF(OR(Y73="-",X73&lt;5),0,1+IF(Y73&gt;7,1+IF(X73&gt;7,0.25,0),IF(Y73&gt;4,0.5+IF(X73&gt;7,0.25,0),0+IF(X73&gt;7,0.25))))+IF(Z73="-",0,IF(Z73&gt;9,0.5,IF(Z73&gt;7,0.25,0)))+IF(AA73="-",0,IF(AA73&gt;7,1.1,IF(AA73&gt;4,0.6,0)))+IF(OR(AB73="-",V73&lt;5),0,IF(AB73&gt;7,1+IF(V73&gt;7,0.25,0),IF(AB73&gt;4,0.5+IF(V73&gt;7,0.25,0),0)))+IF(AC73="-",0,IF(AC73&gt;7,1.5,IF(AC73&gt;4,1,0)))+IF(AD73="-",0,IF(AD73&gt;9,0.5,IF(AD73&gt;7,0.25,0)))+IF(AE73="-",0,IF(AE73&gt;7,1.25,IF(AE73&gt;4,0.75,0)))+IF(OR(AF73="-",W73&lt;4),0,IF(AF73&gt;7,1+IF(W73&gt;7,0.15,0),IF(AF73&gt;4,0.5+IF(W73&gt;7,0.15,0),0))))</f>
        <v>1</v>
      </c>
      <c r="AO73" s="9">
        <f>(($AK$3*AK73+$AL$3*AL73+$AM$3*AM73+$AN$3*AN73)+$J$3*VLOOKUP(J73,COND!$A$2:$C$7,2,FALSE)+$K$3*VLOOKUP(K73,COND!$A$2:$C$7,3,FALSE))*IF(AND($K$2="On",$E73&gt;20),0.75,1)</f>
        <v>14.093418381353214</v>
      </c>
      <c r="AP73" s="28">
        <f>STANDARDIZE(AO73,AVERAGE($AO$5:$AO$1204),STDEVP($AO$5:$AO$1204))</f>
        <v>0.98609233251430206</v>
      </c>
      <c r="AQ73" t="str">
        <f>IF(AND(Y73&lt;&gt;"-",X73&gt;1),"C",IF(AA73=MAX(AA73:AC73),"2B",IF(AC73=MAX(AA73:AC73),"SS",IF(OR(AB73=MAX(Z73:AC73),AND(AB73&lt;&gt;"-",AB73&gt;4,V73&gt;5)),"3B",IF(AE73=MAX(AD73:AF73),"CF",IF(AND(AF73=MAX(AD73,AF73),AND(W73&gt;5,AD73&lt;&gt;"-")),"RF",IF(AD73&lt;&gt;"-","LF",IF(Z73&lt;&gt;"-","1B","DH"))))))))</f>
        <v>C</v>
      </c>
      <c r="AU73" t="str">
        <f>IF(AND($Q73&gt;=6,AVERAGE($S73:$T73)&gt;=6),"Likely",IF(OR($Q73&gt;6,AND($Q73=6,AVERAGE($S73:$T73)&gt;=3),AND($Q73&gt;=5,AVERAGE($S73:$T73)&gt;=5),AVERAGE($Q73,$S73:$T73)&gt;5),"Possible","Unlikely"))</f>
        <v>Possible</v>
      </c>
      <c r="AW73" t="e">
        <f>IF(VLOOKUP($B73,'Draft List'!$D$4:$AB$124,AW$3,FALSE)&lt;&gt;0,VLOOKUP($B73,'Draft List'!$D$4:$AB$124,AW$3,FALSE),"")</f>
        <v>#N/A</v>
      </c>
      <c r="AX73" t="e">
        <f>IF(VLOOKUP($B73,'Draft List'!$D$4:$AB$124,AX$3,FALSE)&lt;&gt;0,VLOOKUP($B73,'Draft List'!$D$4:$AB$124,AX$3,FALSE),"")</f>
        <v>#N/A</v>
      </c>
      <c r="AY73" t="e">
        <f>IF(VLOOKUP($B73,'Draft List'!$D$4:$AB$124,AY$3,FALSE)&lt;&gt;0,VLOOKUP($B73,'Draft List'!$D$4:$AB$124,AY$3,FALSE),"")</f>
        <v>#N/A</v>
      </c>
      <c r="AZ73" t="e">
        <f>IF(VLOOKUP($B73,'Draft List'!$D$4:$AB$124,AZ$3,FALSE)&lt;&gt;0,VLOOKUP($B73,'Draft List'!$D$4:$AB$124,AZ$3,FALSE),"")</f>
        <v>#N/A</v>
      </c>
    </row>
    <row r="74" spans="1:54" x14ac:dyDescent="0.25">
      <c r="A74" t="str">
        <f>IF(C74="C","C-",C74)&amp;D74&amp;E74</f>
        <v>C-Will Vogel21</v>
      </c>
      <c r="B74">
        <f>VLOOKUP($A74,draft_listing_batters_stats!$A$1:$B$1310,2,FALSE)</f>
        <v>6777</v>
      </c>
      <c r="C74" s="1" t="s">
        <v>89</v>
      </c>
      <c r="D74" s="1" t="s">
        <v>1409</v>
      </c>
      <c r="E74" s="1">
        <v>21</v>
      </c>
      <c r="F74" s="1" t="s">
        <v>64</v>
      </c>
      <c r="G74" s="1" t="s">
        <v>43</v>
      </c>
      <c r="H74" s="1" t="s">
        <v>51</v>
      </c>
      <c r="I74" s="24" t="s">
        <v>51</v>
      </c>
      <c r="J74" s="1" t="s">
        <v>49</v>
      </c>
      <c r="K74" s="24" t="s">
        <v>45</v>
      </c>
      <c r="L74" s="1">
        <v>3</v>
      </c>
      <c r="M74" s="1">
        <v>8</v>
      </c>
      <c r="N74" s="1">
        <v>1</v>
      </c>
      <c r="O74" s="1">
        <v>3</v>
      </c>
      <c r="P74" s="24">
        <v>2</v>
      </c>
      <c r="Q74" s="1">
        <v>4</v>
      </c>
      <c r="R74" s="1">
        <v>9</v>
      </c>
      <c r="S74" s="1">
        <v>5</v>
      </c>
      <c r="T74" s="1">
        <v>6</v>
      </c>
      <c r="U74" s="24">
        <v>4</v>
      </c>
      <c r="V74" s="1">
        <v>5</v>
      </c>
      <c r="W74" s="1">
        <v>5</v>
      </c>
      <c r="X74" s="24">
        <v>8</v>
      </c>
      <c r="Y74" s="1">
        <v>7</v>
      </c>
      <c r="Z74" s="1" t="s">
        <v>47</v>
      </c>
      <c r="AA74" s="1" t="s">
        <v>47</v>
      </c>
      <c r="AB74" s="1" t="s">
        <v>47</v>
      </c>
      <c r="AC74" s="1" t="s">
        <v>47</v>
      </c>
      <c r="AD74" s="1" t="s">
        <v>47</v>
      </c>
      <c r="AE74" s="1" t="s">
        <v>47</v>
      </c>
      <c r="AF74" s="24" t="s">
        <v>47</v>
      </c>
      <c r="AG74" s="1">
        <v>1</v>
      </c>
      <c r="AH74" s="1">
        <v>1</v>
      </c>
      <c r="AI74" s="24">
        <v>2</v>
      </c>
      <c r="AJ74" s="30">
        <v>350000</v>
      </c>
      <c r="AK74" s="9">
        <f>($L$3*(L74-$Q$1)/$Q$2+$M$3*(M74-$R$1)/$R$2+$N$3*(N74-$S$1)/$S$2+$O$3*(O74-$T$1)/$T$2+$P$3*(P74-$U$1)/$U$2)/(SUM($L$3:$P$3))</f>
        <v>-0.86237708025505255</v>
      </c>
      <c r="AL74" s="9">
        <f>($L$3*(Q74-$Q$1)/$Q$2+$M$3*(R74-$R$1)/$R$2+$N$3*(S74-$S$1)/$S$2+$O$3*(T74-$T$1)/$T$2+$P$3*(U74-$U$1)/$U$2)/(SUM($L$3:$P$3))</f>
        <v>0.1926459413248417</v>
      </c>
      <c r="AM74">
        <f>IF(AVERAGE(AG74:AH74)&gt;9,1,0)+IF(AVERAGE(AG74:AH74)&gt;7,1,0)+IF(AG74&gt;7,1,0)+IF(AH74&gt;7,1,0)+IF(AI74&gt;8,1,0)+IF(AI74&gt;6,1,0)</f>
        <v>0</v>
      </c>
      <c r="AN74" s="6">
        <f>MIN(2,IF(OR(Y74="-",X74&lt;5),0,1+IF(Y74&gt;7,1+IF(X74&gt;7,0.25,0),IF(Y74&gt;4,0.5+IF(X74&gt;7,0.25,0),0+IF(X74&gt;7,0.25))))+IF(Z74="-",0,IF(Z74&gt;9,0.5,IF(Z74&gt;7,0.25,0)))+IF(AA74="-",0,IF(AA74&gt;7,1.1,IF(AA74&gt;4,0.6,0)))+IF(OR(AB74="-",V74&lt;5),0,IF(AB74&gt;7,1+IF(V74&gt;7,0.25,0),IF(AB74&gt;4,0.5+IF(V74&gt;7,0.25,0),0)))+IF(AC74="-",0,IF(AC74&gt;7,1.5,IF(AC74&gt;4,1,0)))+IF(AD74="-",0,IF(AD74&gt;9,0.5,IF(AD74&gt;7,0.25,0)))+IF(AE74="-",0,IF(AE74&gt;7,1.25,IF(AE74&gt;4,0.75,0)))+IF(OR(AF74="-",W74&lt;4),0,IF(AF74&gt;7,1+IF(W74&gt;7,0.15,0),IF(AF74&gt;4,0.5+IF(W74&gt;7,0.15,0),0))))</f>
        <v>1.75</v>
      </c>
      <c r="AO74" s="9">
        <f>(($AK$3*AK74+$AL$3*AL74+$AM$3*AM74+$AN$3*AN74)+$J$3*VLOOKUP(J74,COND!$A$2:$C$7,2,FALSE)+$K$3*VLOOKUP(K74,COND!$A$2:$C$7,3,FALSE))*IF(AND($K$2="On",$E74&gt;20),0.75,1)</f>
        <v>14.075513587872594</v>
      </c>
      <c r="AP74" s="28">
        <f>STANDARDIZE(AO74,AVERAGE($AO$5:$AO$1204),STDEVP($AO$5:$AO$1204))</f>
        <v>0.98374369269662909</v>
      </c>
      <c r="AQ74" t="str">
        <f>IF(AND(Y74&lt;&gt;"-",X74&gt;1),"C",IF(AA74=MAX(AA74:AC74),"2B",IF(AC74=MAX(AA74:AC74),"SS",IF(OR(AB74=MAX(Z74:AC74),AND(AB74&lt;&gt;"-",AB74&gt;4,V74&gt;5)),"3B",IF(AE74=MAX(AD74:AF74),"CF",IF(AND(AF74=MAX(AD74,AF74),AND(W74&gt;5,AD74&lt;&gt;"-")),"RF",IF(AD74&lt;&gt;"-","LF",IF(Z74&lt;&gt;"-","1B","DH"))))))))</f>
        <v>C</v>
      </c>
      <c r="AU74" t="str">
        <f>IF(AND($Q74&gt;=6,AVERAGE($S74:$T74)&gt;=6),"Likely",IF(OR($Q74&gt;6,AND($Q74=6,AVERAGE($S74:$T74)&gt;=3),AND($Q74&gt;=5,AVERAGE($S74:$T74)&gt;=5),AVERAGE($Q74,$S74:$T74)&gt;5),"Possible","Unlikely"))</f>
        <v>Unlikely</v>
      </c>
      <c r="AW74" t="e">
        <f>IF(VLOOKUP($B74,'Draft List'!$D$4:$AB$124,AW$3,FALSE)&lt;&gt;0,VLOOKUP($B74,'Draft List'!$D$4:$AB$124,AW$3,FALSE),"")</f>
        <v>#N/A</v>
      </c>
      <c r="AX74" t="e">
        <f>IF(VLOOKUP($B74,'Draft List'!$D$4:$AB$124,AX$3,FALSE)&lt;&gt;0,VLOOKUP($B74,'Draft List'!$D$4:$AB$124,AX$3,FALSE),"")</f>
        <v>#N/A</v>
      </c>
      <c r="AY74" t="e">
        <f>IF(VLOOKUP($B74,'Draft List'!$D$4:$AB$124,AY$3,FALSE)&lt;&gt;0,VLOOKUP($B74,'Draft List'!$D$4:$AB$124,AY$3,FALSE),"")</f>
        <v>#N/A</v>
      </c>
      <c r="AZ74" t="e">
        <f>IF(VLOOKUP($B74,'Draft List'!$D$4:$AB$124,AZ$3,FALSE)&lt;&gt;0,VLOOKUP($B74,'Draft List'!$D$4:$AB$124,AZ$3,FALSE),"")</f>
        <v>#N/A</v>
      </c>
    </row>
    <row r="75" spans="1:54" x14ac:dyDescent="0.25">
      <c r="A75" t="str">
        <f>IF(C75="C","C-",C75)&amp;D75&amp;E75</f>
        <v>2BLuis Hernández21</v>
      </c>
      <c r="B75">
        <f>VLOOKUP($A75,draft_listing_batters_stats!$A$1:$B$1310,2,FALSE)</f>
        <v>10954</v>
      </c>
      <c r="C75" s="1" t="s">
        <v>74</v>
      </c>
      <c r="D75" s="1" t="s">
        <v>1410</v>
      </c>
      <c r="E75" s="1">
        <v>21</v>
      </c>
      <c r="F75" s="1" t="s">
        <v>43</v>
      </c>
      <c r="G75" s="1" t="s">
        <v>43</v>
      </c>
      <c r="H75" s="1" t="s">
        <v>51</v>
      </c>
      <c r="I75" s="24" t="s">
        <v>51</v>
      </c>
      <c r="J75" s="1" t="s">
        <v>46</v>
      </c>
      <c r="K75" s="24" t="s">
        <v>57</v>
      </c>
      <c r="L75" s="1">
        <v>3</v>
      </c>
      <c r="M75" s="1">
        <v>2</v>
      </c>
      <c r="N75" s="1">
        <v>2</v>
      </c>
      <c r="O75" s="1">
        <v>4</v>
      </c>
      <c r="P75" s="24">
        <v>2</v>
      </c>
      <c r="Q75" s="1">
        <v>5</v>
      </c>
      <c r="R75" s="1">
        <v>3</v>
      </c>
      <c r="S75" s="1">
        <v>5</v>
      </c>
      <c r="T75" s="1">
        <v>6</v>
      </c>
      <c r="U75" s="24">
        <v>4</v>
      </c>
      <c r="V75" s="1">
        <v>6</v>
      </c>
      <c r="W75" s="1">
        <v>2</v>
      </c>
      <c r="X75" s="24">
        <v>1</v>
      </c>
      <c r="Y75" s="1" t="s">
        <v>47</v>
      </c>
      <c r="Z75" s="1" t="s">
        <v>47</v>
      </c>
      <c r="AA75" s="1">
        <v>7</v>
      </c>
      <c r="AB75" s="1">
        <v>3</v>
      </c>
      <c r="AC75" s="1">
        <v>5</v>
      </c>
      <c r="AD75" s="1" t="s">
        <v>47</v>
      </c>
      <c r="AE75" s="1" t="s">
        <v>47</v>
      </c>
      <c r="AF75" s="24" t="s">
        <v>47</v>
      </c>
      <c r="AG75" s="1">
        <v>9</v>
      </c>
      <c r="AH75" s="1">
        <v>9</v>
      </c>
      <c r="AI75" s="24">
        <v>7</v>
      </c>
      <c r="AJ75" s="30">
        <v>210000</v>
      </c>
      <c r="AK75" s="9">
        <f>($L$3*(L75-$Q$1)/$Q$2+$M$3*(M75-$R$1)/$R$2+$N$3*(N75-$S$1)/$S$2+$O$3*(O75-$T$1)/$T$2+$P$3*(P75-$U$1)/$U$2)/(SUM($L$3:$P$3))</f>
        <v>-0.99596531393379106</v>
      </c>
      <c r="AL75" s="9">
        <f>($L$3*(Q75-$Q$1)/$Q$2+$M$3*(R75-$R$1)/$R$2+$N$3*(S75-$S$1)/$S$2+$O$3*(T75-$T$1)/$T$2+$P$3*(U75-$U$1)/$U$2)/(SUM($L$3:$P$3))</f>
        <v>0.2088424998152954</v>
      </c>
      <c r="AM75">
        <f>IF(AVERAGE(AG75:AH75)&gt;9,1,0)+IF(AVERAGE(AG75:AH75)&gt;7,1,0)+IF(AG75&gt;7,1,0)+IF(AH75&gt;7,1,0)+IF(AI75&gt;8,1,0)+IF(AI75&gt;6,1,0)</f>
        <v>4</v>
      </c>
      <c r="AN75" s="6">
        <f>MIN(2,IF(OR(Y75="-",X75&lt;5),0,1+IF(Y75&gt;7,1+IF(X75&gt;7,0.25,0),IF(Y75&gt;4,0.5+IF(X75&gt;7,0.25,0),0+IF(X75&gt;7,0.25))))+IF(Z75="-",0,IF(Z75&gt;9,0.5,IF(Z75&gt;7,0.25,0)))+IF(AA75="-",0,IF(AA75&gt;7,1.1,IF(AA75&gt;4,0.6,0)))+IF(OR(AB75="-",V75&lt;5),0,IF(AB75&gt;7,1+IF(V75&gt;7,0.25,0),IF(AB75&gt;4,0.5+IF(V75&gt;7,0.25,0),0)))+IF(AC75="-",0,IF(AC75&gt;7,1.5,IF(AC75&gt;4,1,0)))+IF(AD75="-",0,IF(AD75&gt;9,0.5,IF(AD75&gt;7,0.25,0)))+IF(AE75="-",0,IF(AE75&gt;7,1.25,IF(AE75&gt;4,0.75,0)))+IF(OR(AF75="-",W75&lt;4),0,IF(AF75&gt;7,1+IF(W75&gt;7,0.15,0),IF(AF75&gt;4,0.5+IF(W75&gt;7,0.15,0),0))))</f>
        <v>1.6</v>
      </c>
      <c r="AO75" s="9">
        <f>(($AK$3*AK75+$AL$3*AL75+$AM$3*AM75+$AN$3*AN75)+$J$3*VLOOKUP(J75,COND!$A$2:$C$7,2,FALSE)+$K$3*VLOOKUP(K75,COND!$A$2:$C$7,3,FALSE))*IF(AND($K$2="On",$E75&gt;20),0.75,1)</f>
        <v>14.073180133056834</v>
      </c>
      <c r="AP75" s="28">
        <f>STANDARDIZE(AO75,AVERAGE($AO$5:$AO$1204),STDEVP($AO$5:$AO$1204))</f>
        <v>0.98343760455889284</v>
      </c>
      <c r="AQ75" t="str">
        <f>IF(AND(Y75&lt;&gt;"-",X75&gt;1),"C",IF(AA75=MAX(AA75:AC75),"2B",IF(AC75=MAX(AA75:AC75),"SS",IF(OR(AB75=MAX(Z75:AC75),AND(AB75&lt;&gt;"-",AB75&gt;4,V75&gt;5)),"3B",IF(AE75=MAX(AD75:AF75),"CF",IF(AND(AF75=MAX(AD75,AF75),AND(W75&gt;5,AD75&lt;&gt;"-")),"RF",IF(AD75&lt;&gt;"-","LF",IF(Z75&lt;&gt;"-","1B","DH"))))))))</f>
        <v>2B</v>
      </c>
      <c r="AU75" t="str">
        <f>IF(AND($Q75&gt;=6,AVERAGE($S75:$T75)&gt;=6),"Likely",IF(OR($Q75&gt;6,AND($Q75=6,AVERAGE($S75:$T75)&gt;=3),AND($Q75&gt;=5,AVERAGE($S75:$T75)&gt;=5),AVERAGE($Q75,$S75:$T75)&gt;5),"Possible","Unlikely"))</f>
        <v>Possible</v>
      </c>
      <c r="AW75" t="e">
        <f>IF(VLOOKUP($B75,'Draft List'!$D$4:$AB$124,AW$3,FALSE)&lt;&gt;0,VLOOKUP($B75,'Draft List'!$D$4:$AB$124,AW$3,FALSE),"")</f>
        <v>#N/A</v>
      </c>
      <c r="AX75" t="e">
        <f>IF(VLOOKUP($B75,'Draft List'!$D$4:$AB$124,AX$3,FALSE)&lt;&gt;0,VLOOKUP($B75,'Draft List'!$D$4:$AB$124,AX$3,FALSE),"")</f>
        <v>#N/A</v>
      </c>
      <c r="AY75" t="e">
        <f>IF(VLOOKUP($B75,'Draft List'!$D$4:$AB$124,AY$3,FALSE)&lt;&gt;0,VLOOKUP($B75,'Draft List'!$D$4:$AB$124,AY$3,FALSE),"")</f>
        <v>#N/A</v>
      </c>
      <c r="AZ75" t="e">
        <f>IF(VLOOKUP($B75,'Draft List'!$D$4:$AB$124,AZ$3,FALSE)&lt;&gt;0,VLOOKUP($B75,'Draft List'!$D$4:$AB$124,AZ$3,FALSE),"")</f>
        <v>#N/A</v>
      </c>
    </row>
    <row r="76" spans="1:54" x14ac:dyDescent="0.25">
      <c r="A76" t="str">
        <f>IF(C76="C","C-",C76)&amp;D76&amp;E76</f>
        <v>2BFernando De La Garza21</v>
      </c>
      <c r="B76">
        <f>VLOOKUP($A76,draft_listing_batters_stats!$A$1:$B$1310,2,FALSE)</f>
        <v>11404</v>
      </c>
      <c r="C76" s="1" t="s">
        <v>74</v>
      </c>
      <c r="D76" s="1" t="s">
        <v>1411</v>
      </c>
      <c r="E76" s="1">
        <v>21</v>
      </c>
      <c r="F76" s="1" t="s">
        <v>43</v>
      </c>
      <c r="G76" s="1" t="s">
        <v>43</v>
      </c>
      <c r="H76" s="1" t="s">
        <v>51</v>
      </c>
      <c r="I76" s="24" t="s">
        <v>51</v>
      </c>
      <c r="J76" s="1" t="s">
        <v>46</v>
      </c>
      <c r="K76" s="24" t="s">
        <v>49</v>
      </c>
      <c r="L76" s="1">
        <v>4</v>
      </c>
      <c r="M76" s="1">
        <v>3</v>
      </c>
      <c r="N76" s="1">
        <v>2</v>
      </c>
      <c r="O76" s="1">
        <v>1</v>
      </c>
      <c r="P76" s="24">
        <v>4</v>
      </c>
      <c r="Q76" s="1">
        <v>6</v>
      </c>
      <c r="R76" s="1">
        <v>4</v>
      </c>
      <c r="S76" s="1">
        <v>3</v>
      </c>
      <c r="T76" s="1">
        <v>3</v>
      </c>
      <c r="U76" s="24">
        <v>7</v>
      </c>
      <c r="V76" s="1">
        <v>10</v>
      </c>
      <c r="W76" s="1">
        <v>3</v>
      </c>
      <c r="X76" s="24">
        <v>1</v>
      </c>
      <c r="Y76" s="1" t="s">
        <v>47</v>
      </c>
      <c r="Z76" s="1" t="s">
        <v>47</v>
      </c>
      <c r="AA76" s="1">
        <v>5</v>
      </c>
      <c r="AB76" s="1">
        <v>4</v>
      </c>
      <c r="AC76" s="1">
        <v>3</v>
      </c>
      <c r="AD76" s="1" t="s">
        <v>47</v>
      </c>
      <c r="AE76" s="1" t="s">
        <v>47</v>
      </c>
      <c r="AF76" s="24" t="s">
        <v>47</v>
      </c>
      <c r="AG76" s="1">
        <v>4</v>
      </c>
      <c r="AH76" s="1">
        <v>9</v>
      </c>
      <c r="AI76" s="24">
        <v>7</v>
      </c>
      <c r="AJ76" s="30">
        <v>240000</v>
      </c>
      <c r="AK76" s="9">
        <f>($L$3*(L76-$Q$1)/$Q$2+$M$3*(M76-$R$1)/$R$2+$N$3*(N76-$S$1)/$S$2+$O$3*(O76-$T$1)/$T$2+$P$3*(P76-$U$1)/$U$2)/(SUM($L$3:$P$3))</f>
        <v>-0.8114455685069889</v>
      </c>
      <c r="AL76" s="9">
        <f>($L$3*(Q76-$Q$1)/$Q$2+$M$3*(R76-$R$1)/$R$2+$N$3*(S76-$S$1)/$S$2+$O$3*(T76-$T$1)/$T$2+$P$3*(U76-$U$1)/$U$2)/(SUM($L$3:$P$3))</f>
        <v>0.26725559701137785</v>
      </c>
      <c r="AM76">
        <f>IF(AVERAGE(AG76:AH76)&gt;9,1,0)+IF(AVERAGE(AG76:AH76)&gt;7,1,0)+IF(AG76&gt;7,1,0)+IF(AH76&gt;7,1,0)+IF(AI76&gt;8,1,0)+IF(AI76&gt;6,1,0)</f>
        <v>2</v>
      </c>
      <c r="AN76" s="6">
        <f>MIN(2,IF(OR(Y76="-",X76&lt;5),0,1+IF(Y76&gt;7,1+IF(X76&gt;7,0.25,0),IF(Y76&gt;4,0.5+IF(X76&gt;7,0.25,0),0+IF(X76&gt;7,0.25))))+IF(Z76="-",0,IF(Z76&gt;9,0.5,IF(Z76&gt;7,0.25,0)))+IF(AA76="-",0,IF(AA76&gt;7,1.1,IF(AA76&gt;4,0.6,0)))+IF(OR(AB76="-",V76&lt;5),0,IF(AB76&gt;7,1+IF(V76&gt;7,0.25,0),IF(AB76&gt;4,0.5+IF(V76&gt;7,0.25,0),0)))+IF(AC76="-",0,IF(AC76&gt;7,1.5,IF(AC76&gt;4,1,0)))+IF(AD76="-",0,IF(AD76&gt;9,0.5,IF(AD76&gt;7,0.25,0)))+IF(AE76="-",0,IF(AE76&gt;7,1.25,IF(AE76&gt;4,0.75,0)))+IF(OR(AF76="-",W76&lt;4),0,IF(AF76&gt;7,1+IF(W76&gt;7,0.15,0),IF(AF76&gt;4,0.5+IF(W76&gt;7,0.15,0),0))))</f>
        <v>0.6</v>
      </c>
      <c r="AO76" s="9">
        <f>(($AK$3*AK76+$AL$3*AL76+$AM$3*AM76+$AN$3*AN76)+$J$3*VLOOKUP(J76,COND!$A$2:$C$7,2,FALSE)+$K$3*VLOOKUP(K76,COND!$A$2:$C$7,3,FALSE))*IF(AND($K$2="On",$E76&gt;20),0.75,1)</f>
        <v>14.059255940619169</v>
      </c>
      <c r="AP76" s="28">
        <f>STANDARDIZE(AO76,AVERAGE($AO$5:$AO$1204),STDEVP($AO$5:$AO$1204))</f>
        <v>0.98161111531044454</v>
      </c>
      <c r="AQ76" t="str">
        <f>IF(AND(Y76&lt;&gt;"-",X76&gt;1),"C",IF(AA76=MAX(AA76:AC76),"2B",IF(AC76=MAX(AA76:AC76),"SS",IF(OR(AB76=MAX(Z76:AC76),AND(AB76&lt;&gt;"-",AB76&gt;4,V76&gt;5)),"3B",IF(AE76=MAX(AD76:AF76),"CF",IF(AND(AF76=MAX(AD76,AF76),AND(W76&gt;5,AD76&lt;&gt;"-")),"RF",IF(AD76&lt;&gt;"-","LF",IF(Z76&lt;&gt;"-","1B","DH"))))))))</f>
        <v>2B</v>
      </c>
      <c r="AU76" t="str">
        <f>IF(AND($Q76&gt;=6,AVERAGE($S76:$T76)&gt;=6),"Likely",IF(OR($Q76&gt;6,AND($Q76=6,AVERAGE($S76:$T76)&gt;=3),AND($Q76&gt;=5,AVERAGE($S76:$T76)&gt;=5),AVERAGE($Q76,$S76:$T76)&gt;5),"Possible","Unlikely"))</f>
        <v>Possible</v>
      </c>
      <c r="AW76" t="e">
        <f>IF(VLOOKUP($B76,'Draft List'!$D$4:$AB$124,AW$3,FALSE)&lt;&gt;0,VLOOKUP($B76,'Draft List'!$D$4:$AB$124,AW$3,FALSE),"")</f>
        <v>#N/A</v>
      </c>
      <c r="AX76" t="e">
        <f>IF(VLOOKUP($B76,'Draft List'!$D$4:$AB$124,AX$3,FALSE)&lt;&gt;0,VLOOKUP($B76,'Draft List'!$D$4:$AB$124,AX$3,FALSE),"")</f>
        <v>#N/A</v>
      </c>
      <c r="AY76" t="e">
        <f>IF(VLOOKUP($B76,'Draft List'!$D$4:$AB$124,AY$3,FALSE)&lt;&gt;0,VLOOKUP($B76,'Draft List'!$D$4:$AB$124,AY$3,FALSE),"")</f>
        <v>#N/A</v>
      </c>
      <c r="AZ76" t="e">
        <f>IF(VLOOKUP($B76,'Draft List'!$D$4:$AB$124,AZ$3,FALSE)&lt;&gt;0,VLOOKUP($B76,'Draft List'!$D$4:$AB$124,AZ$3,FALSE),"")</f>
        <v>#N/A</v>
      </c>
    </row>
    <row r="77" spans="1:54" x14ac:dyDescent="0.25">
      <c r="A77" t="str">
        <f>IF(C77="C","C-",C77)&amp;D77&amp;E77</f>
        <v>RFSteve Boyer18</v>
      </c>
      <c r="B77">
        <f>VLOOKUP($A77,draft_listing_batters_stats!$A$1:$B$1310,2,FALSE)</f>
        <v>5221</v>
      </c>
      <c r="C77" s="1" t="s">
        <v>69</v>
      </c>
      <c r="D77" s="1" t="s">
        <v>1412</v>
      </c>
      <c r="E77" s="1">
        <v>18</v>
      </c>
      <c r="F77" s="1" t="s">
        <v>55</v>
      </c>
      <c r="G77" s="1" t="s">
        <v>55</v>
      </c>
      <c r="H77" s="1" t="s">
        <v>51</v>
      </c>
      <c r="I77" s="24" t="s">
        <v>44</v>
      </c>
      <c r="J77" s="1" t="s">
        <v>46</v>
      </c>
      <c r="K77" s="24" t="s">
        <v>49</v>
      </c>
      <c r="L77" s="1">
        <v>2</v>
      </c>
      <c r="M77" s="1">
        <v>2</v>
      </c>
      <c r="N77" s="1">
        <v>2</v>
      </c>
      <c r="O77" s="1">
        <v>1</v>
      </c>
      <c r="P77" s="24">
        <v>2</v>
      </c>
      <c r="Q77" s="1">
        <v>5</v>
      </c>
      <c r="R77" s="1">
        <v>4</v>
      </c>
      <c r="S77" s="1">
        <v>8</v>
      </c>
      <c r="T77" s="1">
        <v>3</v>
      </c>
      <c r="U77" s="24">
        <v>6</v>
      </c>
      <c r="V77" s="1">
        <v>1</v>
      </c>
      <c r="W77" s="1">
        <v>6</v>
      </c>
      <c r="X77" s="24">
        <v>1</v>
      </c>
      <c r="Y77" s="1" t="s">
        <v>47</v>
      </c>
      <c r="Z77" s="1" t="s">
        <v>47</v>
      </c>
      <c r="AA77" s="1" t="s">
        <v>47</v>
      </c>
      <c r="AB77" s="1" t="s">
        <v>47</v>
      </c>
      <c r="AC77" s="1" t="s">
        <v>47</v>
      </c>
      <c r="AD77" s="1" t="s">
        <v>47</v>
      </c>
      <c r="AE77" s="1">
        <v>1</v>
      </c>
      <c r="AF77" s="24">
        <v>2</v>
      </c>
      <c r="AG77" s="1">
        <v>7</v>
      </c>
      <c r="AH77" s="1">
        <v>8</v>
      </c>
      <c r="AI77" s="24">
        <v>6</v>
      </c>
      <c r="AJ77" s="30">
        <v>3800000</v>
      </c>
      <c r="AK77" s="9">
        <f>($L$3*(L77-$Q$1)/$Q$2+$M$3*(M77-$R$1)/$R$2+$N$3*(N77-$S$1)/$S$2+$O$3*(O77-$T$1)/$T$2+$P$3*(P77-$U$1)/$U$2)/(SUM($L$3:$P$3))</f>
        <v>-1.5876498001652086</v>
      </c>
      <c r="AL77" s="9">
        <f>($L$3*(Q77-$Q$1)/$Q$2+$M$3*(R77-$R$1)/$R$2+$N$3*(S77-$S$1)/$S$2+$O$3*(T77-$T$1)/$T$2+$P$3*(U77-$U$1)/$U$2)/(SUM($L$3:$P$3))</f>
        <v>0.31999089111112722</v>
      </c>
      <c r="AM77">
        <f>IF(AVERAGE(AG77:AH77)&gt;9,1,0)+IF(AVERAGE(AG77:AH77)&gt;7,1,0)+IF(AG77&gt;7,1,0)+IF(AH77&gt;7,1,0)+IF(AI77&gt;8,1,0)+IF(AI77&gt;6,1,0)</f>
        <v>2</v>
      </c>
      <c r="AN77" s="6">
        <f>MIN(2,IF(OR(Y77="-",X77&lt;5),0,1+IF(Y77&gt;7,1+IF(X77&gt;7,0.25,0),IF(Y77&gt;4,0.5+IF(X77&gt;7,0.25,0),0+IF(X77&gt;7,0.25))))+IF(Z77="-",0,IF(Z77&gt;9,0.5,IF(Z77&gt;7,0.25,0)))+IF(AA77="-",0,IF(AA77&gt;7,1.1,IF(AA77&gt;4,0.6,0)))+IF(OR(AB77="-",V77&lt;5),0,IF(AB77&gt;7,1+IF(V77&gt;7,0.25,0),IF(AB77&gt;4,0.5+IF(V77&gt;7,0.25,0),0)))+IF(AC77="-",0,IF(AC77&gt;7,1.5,IF(AC77&gt;4,1,0)))+IF(AD77="-",0,IF(AD77&gt;9,0.5,IF(AD77&gt;7,0.25,0)))+IF(AE77="-",0,IF(AE77&gt;7,1.25,IF(AE77&gt;4,0.75,0)))+IF(OR(AF77="-",W77&lt;4),0,IF(AF77&gt;7,1+IF(W77&gt;7,0.15,0),IF(AF77&gt;4,0.5+IF(W77&gt;7,0.15,0),0))))</f>
        <v>0</v>
      </c>
      <c r="AO77" s="9">
        <f>(($AK$3*AK77+$AL$3*AL77+$AM$3*AM77+$AN$3*AN77)+$J$3*VLOOKUP(J77,COND!$A$2:$C$7,2,FALSE)+$K$3*VLOOKUP(K77,COND!$A$2:$C$7,3,FALSE))*IF(AND($K$2="On",$E77&gt;20),0.75,1)</f>
        <v>14.014459046650339</v>
      </c>
      <c r="AP77" s="28">
        <f>STANDARDIZE(AO77,AVERAGE($AO$5:$AO$1204),STDEVP($AO$5:$AO$1204))</f>
        <v>0.97573493645380782</v>
      </c>
      <c r="AQ77" t="str">
        <f>IF(AND(Y77&lt;&gt;"-",X77&gt;1),"C",IF(AA77=MAX(AA77:AC77),"2B",IF(AC77=MAX(AA77:AC77),"SS",IF(OR(AB77=MAX(Z77:AC77),AND(AB77&lt;&gt;"-",AB77&gt;4,V77&gt;5)),"3B",IF(AE77=MAX(AD77:AF77),"CF",IF(AND(AF77=MAX(AD77,AF77),AND(W77&gt;5,AD77&lt;&gt;"-")),"RF",IF(AD77&lt;&gt;"-","LF",IF(Z77&lt;&gt;"-","1B","DH"))))))))</f>
        <v>DH</v>
      </c>
      <c r="AU77" t="str">
        <f>IF(AND($Q77&gt;=6,AVERAGE($S77:$T77)&gt;=6),"Likely",IF(OR($Q77&gt;6,AND($Q77=6,AVERAGE($S77:$T77)&gt;=3),AND($Q77&gt;=5,AVERAGE($S77:$T77)&gt;=5),AVERAGE($Q77,$S77:$T77)&gt;5),"Possible","Unlikely"))</f>
        <v>Possible</v>
      </c>
      <c r="AW77" t="e">
        <f>IF(VLOOKUP($B77,'Draft List'!$D$4:$AB$124,AW$3,FALSE)&lt;&gt;0,VLOOKUP($B77,'Draft List'!$D$4:$AB$124,AW$3,FALSE),"")</f>
        <v>#N/A</v>
      </c>
      <c r="AX77" t="e">
        <f>IF(VLOOKUP($B77,'Draft List'!$D$4:$AB$124,AX$3,FALSE)&lt;&gt;0,VLOOKUP($B77,'Draft List'!$D$4:$AB$124,AX$3,FALSE),"")</f>
        <v>#N/A</v>
      </c>
      <c r="AY77" t="e">
        <f>IF(VLOOKUP($B77,'Draft List'!$D$4:$AB$124,AY$3,FALSE)&lt;&gt;0,VLOOKUP($B77,'Draft List'!$D$4:$AB$124,AY$3,FALSE),"")</f>
        <v>#N/A</v>
      </c>
      <c r="AZ77" t="e">
        <f>IF(VLOOKUP($B77,'Draft List'!$D$4:$AB$124,AZ$3,FALSE)&lt;&gt;0,VLOOKUP($B77,'Draft List'!$D$4:$AB$124,AZ$3,FALSE),"")</f>
        <v>#N/A</v>
      </c>
    </row>
    <row r="78" spans="1:54" x14ac:dyDescent="0.25">
      <c r="A78" t="str">
        <f>IF(C78="C","C-",C78)&amp;D78&amp;E78</f>
        <v>3BPaul Paige21</v>
      </c>
      <c r="B78">
        <f>VLOOKUP($A78,draft_listing_batters_stats!$A$1:$B$1310,2,FALSE)</f>
        <v>10228</v>
      </c>
      <c r="C78" s="1" t="s">
        <v>72</v>
      </c>
      <c r="D78" s="1" t="s">
        <v>1413</v>
      </c>
      <c r="E78" s="1">
        <v>21</v>
      </c>
      <c r="F78" s="1" t="s">
        <v>43</v>
      </c>
      <c r="G78" s="1" t="s">
        <v>43</v>
      </c>
      <c r="H78" s="1" t="s">
        <v>51</v>
      </c>
      <c r="I78" s="24" t="s">
        <v>51</v>
      </c>
      <c r="J78" s="1" t="s">
        <v>45</v>
      </c>
      <c r="K78" s="24" t="s">
        <v>46</v>
      </c>
      <c r="L78" s="1">
        <v>4</v>
      </c>
      <c r="M78" s="1">
        <v>3</v>
      </c>
      <c r="N78" s="1">
        <v>1</v>
      </c>
      <c r="O78" s="1">
        <v>3</v>
      </c>
      <c r="P78" s="24">
        <v>2</v>
      </c>
      <c r="Q78" s="1">
        <v>6</v>
      </c>
      <c r="R78" s="1">
        <v>4</v>
      </c>
      <c r="S78" s="1">
        <v>2</v>
      </c>
      <c r="T78" s="1">
        <v>5</v>
      </c>
      <c r="U78" s="24">
        <v>4</v>
      </c>
      <c r="V78" s="1">
        <v>10</v>
      </c>
      <c r="W78" s="1">
        <v>1</v>
      </c>
      <c r="X78" s="24">
        <v>1</v>
      </c>
      <c r="Y78" s="1" t="s">
        <v>47</v>
      </c>
      <c r="Z78" s="1" t="s">
        <v>47</v>
      </c>
      <c r="AA78" s="1">
        <v>2</v>
      </c>
      <c r="AB78" s="1">
        <v>8</v>
      </c>
      <c r="AC78" s="1">
        <v>1</v>
      </c>
      <c r="AD78" s="1" t="s">
        <v>47</v>
      </c>
      <c r="AE78" s="1" t="s">
        <v>47</v>
      </c>
      <c r="AF78" s="24" t="s">
        <v>47</v>
      </c>
      <c r="AG78" s="1">
        <v>5</v>
      </c>
      <c r="AH78" s="1">
        <v>4</v>
      </c>
      <c r="AI78" s="24">
        <v>5</v>
      </c>
      <c r="AJ78" s="30">
        <v>190000</v>
      </c>
      <c r="AK78" s="9">
        <f>($L$3*(L78-$Q$1)/$Q$2+$M$3*(M78-$R$1)/$R$2+$N$3*(N78-$S$1)/$S$2+$O$3*(O78-$T$1)/$T$2+$P$3*(P78-$U$1)/$U$2)/(SUM($L$3:$P$3))</f>
        <v>-0.79512064214589528</v>
      </c>
      <c r="AL78" s="9">
        <f>($L$3*(Q78-$Q$1)/$Q$2+$M$3*(R78-$R$1)/$R$2+$N$3*(S78-$S$1)/$S$2+$O$3*(T78-$T$1)/$T$2+$P$3*(U78-$U$1)/$U$2)/(SUM($L$3:$P$3))</f>
        <v>0.24356418355538806</v>
      </c>
      <c r="AM78">
        <f>IF(AVERAGE(AG78:AH78)&gt;9,1,0)+IF(AVERAGE(AG78:AH78)&gt;7,1,0)+IF(AG78&gt;7,1,0)+IF(AH78&gt;7,1,0)+IF(AI78&gt;8,1,0)+IF(AI78&gt;6,1,0)</f>
        <v>0</v>
      </c>
      <c r="AN78" s="6">
        <f>MIN(2,IF(OR(Y78="-",X78&lt;5),0,1+IF(Y78&gt;7,1+IF(X78&gt;7,0.25,0),IF(Y78&gt;4,0.5+IF(X78&gt;7,0.25,0),0+IF(X78&gt;7,0.25))))+IF(Z78="-",0,IF(Z78&gt;9,0.5,IF(Z78&gt;7,0.25,0)))+IF(AA78="-",0,IF(AA78&gt;7,1.1,IF(AA78&gt;4,0.6,0)))+IF(OR(AB78="-",V78&lt;5),0,IF(AB78&gt;7,1+IF(V78&gt;7,0.25,0),IF(AB78&gt;4,0.5+IF(V78&gt;7,0.25,0),0)))+IF(AC78="-",0,IF(AC78&gt;7,1.5,IF(AC78&gt;4,1,0)))+IF(AD78="-",0,IF(AD78&gt;9,0.5,IF(AD78&gt;7,0.25,0)))+IF(AE78="-",0,IF(AE78&gt;7,1.25,IF(AE78&gt;4,0.75,0)))+IF(OR(AF78="-",W78&lt;4),0,IF(AF78&gt;7,1+IF(W78&gt;7,0.15,0),IF(AF78&gt;4,0.5+IF(W78&gt;7,0.15,0),0))))</f>
        <v>1.25</v>
      </c>
      <c r="AO78" s="9">
        <f>(($AK$3*AK78+$AL$3*AL78+$AM$3*AM78+$AN$3*AN78)+$J$3*VLOOKUP(J78,COND!$A$2:$C$7,2,FALSE)+$K$3*VLOOKUP(K78,COND!$A$2:$C$7,3,FALSE))*IF(AND($K$2="On",$E78&gt;20),0.75,1)</f>
        <v>13.993258138450068</v>
      </c>
      <c r="AP78" s="28">
        <f>STANDARDIZE(AO78,AVERAGE($AO$5:$AO$1204),STDEVP($AO$5:$AO$1204))</f>
        <v>0.97295393273969732</v>
      </c>
      <c r="AQ78" t="str">
        <f>IF(AND(Y78&lt;&gt;"-",X78&gt;1),"C",IF(AA78=MAX(AA78:AC78),"2B",IF(AC78=MAX(AA78:AC78),"SS",IF(OR(AB78=MAX(Z78:AC78),AND(AB78&lt;&gt;"-",AB78&gt;4,V78&gt;5)),"3B",IF(AE78=MAX(AD78:AF78),"CF",IF(AND(AF78=MAX(AD78,AF78),AND(W78&gt;5,AD78&lt;&gt;"-")),"RF",IF(AD78&lt;&gt;"-","LF",IF(Z78&lt;&gt;"-","1B","DH"))))))))</f>
        <v>3B</v>
      </c>
      <c r="AU78" t="str">
        <f>IF(AND($Q78&gt;=6,AVERAGE($S78:$T78)&gt;=6),"Likely",IF(OR($Q78&gt;6,AND($Q78=6,AVERAGE($S78:$T78)&gt;=3),AND($Q78&gt;=5,AVERAGE($S78:$T78)&gt;=5),AVERAGE($Q78,$S78:$T78)&gt;5),"Possible","Unlikely"))</f>
        <v>Possible</v>
      </c>
      <c r="AW78" t="e">
        <f>IF(VLOOKUP($B78,'Draft List'!$D$4:$AB$124,AW$3,FALSE)&lt;&gt;0,VLOOKUP($B78,'Draft List'!$D$4:$AB$124,AW$3,FALSE),"")</f>
        <v>#N/A</v>
      </c>
      <c r="AX78" t="e">
        <f>IF(VLOOKUP($B78,'Draft List'!$D$4:$AB$124,AX$3,FALSE)&lt;&gt;0,VLOOKUP($B78,'Draft List'!$D$4:$AB$124,AX$3,FALSE),"")</f>
        <v>#N/A</v>
      </c>
      <c r="AY78" t="e">
        <f>IF(VLOOKUP($B78,'Draft List'!$D$4:$AB$124,AY$3,FALSE)&lt;&gt;0,VLOOKUP($B78,'Draft List'!$D$4:$AB$124,AY$3,FALSE),"")</f>
        <v>#N/A</v>
      </c>
      <c r="AZ78" t="e">
        <f>IF(VLOOKUP($B78,'Draft List'!$D$4:$AB$124,AZ$3,FALSE)&lt;&gt;0,VLOOKUP($B78,'Draft List'!$D$4:$AB$124,AZ$3,FALSE),"")</f>
        <v>#N/A</v>
      </c>
    </row>
    <row r="79" spans="1:54" x14ac:dyDescent="0.25">
      <c r="A79" t="str">
        <f>IF(C79="C","C-",C79)&amp;D79&amp;E79</f>
        <v>RFRamón Medina21</v>
      </c>
      <c r="B79">
        <f>VLOOKUP($A79,draft_listing_batters_stats!$A$1:$B$1310,2,FALSE)</f>
        <v>8776</v>
      </c>
      <c r="C79" s="1" t="s">
        <v>69</v>
      </c>
      <c r="D79" s="1" t="s">
        <v>1414</v>
      </c>
      <c r="E79" s="1">
        <v>21</v>
      </c>
      <c r="F79" s="1" t="s">
        <v>43</v>
      </c>
      <c r="G79" s="1" t="s">
        <v>43</v>
      </c>
      <c r="H79" s="1" t="s">
        <v>51</v>
      </c>
      <c r="I79" s="24" t="s">
        <v>51</v>
      </c>
      <c r="J79" s="1" t="s">
        <v>45</v>
      </c>
      <c r="K79" s="24" t="s">
        <v>46</v>
      </c>
      <c r="L79" s="1">
        <v>4</v>
      </c>
      <c r="M79" s="1">
        <v>5</v>
      </c>
      <c r="N79" s="1">
        <v>1</v>
      </c>
      <c r="O79" s="1">
        <v>3</v>
      </c>
      <c r="P79" s="24">
        <v>3</v>
      </c>
      <c r="Q79" s="1">
        <v>6</v>
      </c>
      <c r="R79" s="1">
        <v>6</v>
      </c>
      <c r="S79" s="1">
        <v>1</v>
      </c>
      <c r="T79" s="1">
        <v>4</v>
      </c>
      <c r="U79" s="24">
        <v>4</v>
      </c>
      <c r="V79" s="1">
        <v>2</v>
      </c>
      <c r="W79" s="1">
        <v>8</v>
      </c>
      <c r="X79" s="24">
        <v>1</v>
      </c>
      <c r="Y79" s="1" t="s">
        <v>47</v>
      </c>
      <c r="Z79" s="1">
        <v>1</v>
      </c>
      <c r="AA79" s="1" t="s">
        <v>47</v>
      </c>
      <c r="AB79" s="1" t="s">
        <v>47</v>
      </c>
      <c r="AC79" s="1" t="s">
        <v>47</v>
      </c>
      <c r="AD79" s="1">
        <v>2</v>
      </c>
      <c r="AE79" s="1">
        <v>6</v>
      </c>
      <c r="AF79" s="24">
        <v>7</v>
      </c>
      <c r="AG79" s="1">
        <v>9</v>
      </c>
      <c r="AH79" s="1">
        <v>9</v>
      </c>
      <c r="AI79" s="24">
        <v>8</v>
      </c>
      <c r="AJ79" s="30">
        <v>230000</v>
      </c>
      <c r="AK79" s="9">
        <f>($L$3*(L79-$Q$1)/$Q$2+$M$3*(M79-$R$1)/$R$2+$N$3*(N79-$S$1)/$S$2+$O$3*(O79-$T$1)/$T$2+$P$3*(P79-$U$1)/$U$2)/(SUM($L$3:$P$3))</f>
        <v>-0.65298454309140486</v>
      </c>
      <c r="AL79" s="9">
        <f>($L$3*(Q79-$Q$1)/$Q$2+$M$3*(R79-$R$1)/$R$2+$N$3*(S79-$S$1)/$S$2+$O$3*(T79-$T$1)/$T$2+$P$3*(U79-$U$1)/$U$2)/(SUM($L$3:$P$3))</f>
        <v>0.17291289875931259</v>
      </c>
      <c r="AM79">
        <f>IF(AVERAGE(AG79:AH79)&gt;9,1,0)+IF(AVERAGE(AG79:AH79)&gt;7,1,0)+IF(AG79&gt;7,1,0)+IF(AH79&gt;7,1,0)+IF(AI79&gt;8,1,0)+IF(AI79&gt;6,1,0)</f>
        <v>4</v>
      </c>
      <c r="AN79" s="6">
        <f>MIN(2,IF(OR(Y79="-",X79&lt;5),0,1+IF(Y79&gt;7,1+IF(X79&gt;7,0.25,0),IF(Y79&gt;4,0.5+IF(X79&gt;7,0.25,0),0+IF(X79&gt;7,0.25))))+IF(Z79="-",0,IF(Z79&gt;9,0.5,IF(Z79&gt;7,0.25,0)))+IF(AA79="-",0,IF(AA79&gt;7,1.1,IF(AA79&gt;4,0.6,0)))+IF(OR(AB79="-",V79&lt;5),0,IF(AB79&gt;7,1+IF(V79&gt;7,0.25,0),IF(AB79&gt;4,0.5+IF(V79&gt;7,0.25,0),0)))+IF(AC79="-",0,IF(AC79&gt;7,1.5,IF(AC79&gt;4,1,0)))+IF(AD79="-",0,IF(AD79&gt;9,0.5,IF(AD79&gt;7,0.25,0)))+IF(AE79="-",0,IF(AE79&gt;7,1.25,IF(AE79&gt;4,0.75,0)))+IF(OR(AF79="-",W79&lt;4),0,IF(AF79&gt;7,1+IF(W79&gt;7,0.15,0),IF(AF79&gt;4,0.5+IF(W79&gt;7,0.15,0),0))))</f>
        <v>1.4</v>
      </c>
      <c r="AO79" s="9">
        <f>(($AK$3*AK79+$AL$3*AL79+$AM$3*AM79+$AN$3*AN79)+$J$3*VLOOKUP(J79,COND!$A$2:$C$7,2,FALSE)+$K$3*VLOOKUP(K79,COND!$A$2:$C$7,3,FALSE))*IF(AND($K$2="On",$E79&gt;20),0.75,1)</f>
        <v>13.976322997469277</v>
      </c>
      <c r="AP79" s="28">
        <f>STANDARDIZE(AO79,AVERAGE($AO$5:$AO$1204),STDEVP($AO$5:$AO$1204))</f>
        <v>0.97073248592611394</v>
      </c>
      <c r="AQ79" t="str">
        <f>IF(AND(Y79&lt;&gt;"-",X79&gt;1),"C",IF(AA79=MAX(AA79:AC79),"2B",IF(AC79=MAX(AA79:AC79),"SS",IF(OR(AB79=MAX(Z79:AC79),AND(AB79&lt;&gt;"-",AB79&gt;4,V79&gt;5)),"3B",IF(AE79=MAX(AD79:AF79),"CF",IF(AND(AF79=MAX(AD79,AF79),AND(W79&gt;5,AD79&lt;&gt;"-")),"RF",IF(AD79&lt;&gt;"-","LF",IF(Z79&lt;&gt;"-","1B","DH"))))))))</f>
        <v>RF</v>
      </c>
      <c r="AU79" t="str">
        <f>IF(AND($Q79&gt;=6,AVERAGE($S79:$T79)&gt;=6),"Likely",IF(OR($Q79&gt;6,AND($Q79=6,AVERAGE($S79:$T79)&gt;=3),AND($Q79&gt;=5,AVERAGE($S79:$T79)&gt;=5),AVERAGE($Q79,$S79:$T79)&gt;5),"Possible","Unlikely"))</f>
        <v>Unlikely</v>
      </c>
      <c r="AW79" t="e">
        <f>IF(VLOOKUP($B79,'Draft List'!$D$4:$AB$124,AW$3,FALSE)&lt;&gt;0,VLOOKUP($B79,'Draft List'!$D$4:$AB$124,AW$3,FALSE),"")</f>
        <v>#N/A</v>
      </c>
      <c r="AX79" t="e">
        <f>IF(VLOOKUP($B79,'Draft List'!$D$4:$AB$124,AX$3,FALSE)&lt;&gt;0,VLOOKUP($B79,'Draft List'!$D$4:$AB$124,AX$3,FALSE),"")</f>
        <v>#N/A</v>
      </c>
      <c r="AY79" t="e">
        <f>IF(VLOOKUP($B79,'Draft List'!$D$4:$AB$124,AY$3,FALSE)&lt;&gt;0,VLOOKUP($B79,'Draft List'!$D$4:$AB$124,AY$3,FALSE),"")</f>
        <v>#N/A</v>
      </c>
      <c r="AZ79" t="e">
        <f>IF(VLOOKUP($B79,'Draft List'!$D$4:$AB$124,AZ$3,FALSE)&lt;&gt;0,VLOOKUP($B79,'Draft List'!$D$4:$AB$124,AZ$3,FALSE),"")</f>
        <v>#N/A</v>
      </c>
    </row>
    <row r="80" spans="1:54" x14ac:dyDescent="0.25">
      <c r="A80" t="str">
        <f>IF(C80="C","C-",C80)&amp;D80&amp;E80</f>
        <v>CFJason Box18</v>
      </c>
      <c r="B80">
        <f>VLOOKUP($A80,draft_listing_batters_stats!$A$1:$B$1310,2,FALSE)</f>
        <v>5604</v>
      </c>
      <c r="C80" s="1" t="s">
        <v>77</v>
      </c>
      <c r="D80" s="1" t="s">
        <v>1415</v>
      </c>
      <c r="E80" s="1">
        <v>18</v>
      </c>
      <c r="F80" s="1" t="s">
        <v>43</v>
      </c>
      <c r="G80" s="1" t="s">
        <v>43</v>
      </c>
      <c r="H80" s="1" t="s">
        <v>51</v>
      </c>
      <c r="I80" s="24" t="s">
        <v>44</v>
      </c>
      <c r="J80" s="1" t="s">
        <v>45</v>
      </c>
      <c r="K80" s="24" t="s">
        <v>45</v>
      </c>
      <c r="L80" s="1">
        <v>1</v>
      </c>
      <c r="M80" s="1">
        <v>2</v>
      </c>
      <c r="N80" s="1">
        <v>2</v>
      </c>
      <c r="O80" s="1">
        <v>1</v>
      </c>
      <c r="P80" s="24">
        <v>2</v>
      </c>
      <c r="Q80" s="1">
        <v>5</v>
      </c>
      <c r="R80" s="1">
        <v>6</v>
      </c>
      <c r="S80" s="1">
        <v>5</v>
      </c>
      <c r="T80" s="1">
        <v>3</v>
      </c>
      <c r="U80" s="24">
        <v>7</v>
      </c>
      <c r="V80" s="1">
        <v>7</v>
      </c>
      <c r="W80" s="1">
        <v>5</v>
      </c>
      <c r="X80" s="24">
        <v>1</v>
      </c>
      <c r="Y80" s="1" t="s">
        <v>47</v>
      </c>
      <c r="Z80" s="1" t="s">
        <v>47</v>
      </c>
      <c r="AA80" s="1" t="s">
        <v>47</v>
      </c>
      <c r="AB80" s="1" t="s">
        <v>47</v>
      </c>
      <c r="AC80" s="1" t="s">
        <v>47</v>
      </c>
      <c r="AD80" s="1">
        <v>1</v>
      </c>
      <c r="AE80" s="1">
        <v>5</v>
      </c>
      <c r="AF80" s="24">
        <v>1</v>
      </c>
      <c r="AG80" s="1">
        <v>9</v>
      </c>
      <c r="AH80" s="1">
        <v>9</v>
      </c>
      <c r="AI80" s="24">
        <v>10</v>
      </c>
      <c r="AJ80" s="30">
        <v>3000000</v>
      </c>
      <c r="AK80" s="9">
        <f>($L$3*(L80-$Q$1)/$Q$2+$M$3*(M80-$R$1)/$R$2+$N$3*(N80-$S$1)/$S$2+$O$3*(O80-$T$1)/$T$2+$P$3*(P80-$U$1)/$U$2)/(SUM($L$3:$P$3))</f>
        <v>-1.9102056363678834</v>
      </c>
      <c r="AL80" s="9">
        <f>($L$3*(Q80-$Q$1)/$Q$2+$M$3*(R80-$R$1)/$R$2+$N$3*(S80-$S$1)/$S$2+$O$3*(T80-$T$1)/$T$2+$P$3*(U80-$U$1)/$U$2)/(SUM($L$3:$P$3))</f>
        <v>0.21294250809391313</v>
      </c>
      <c r="AM80">
        <f>IF(AVERAGE(AG80:AH80)&gt;9,1,0)+IF(AVERAGE(AG80:AH80)&gt;7,1,0)+IF(AG80&gt;7,1,0)+IF(AH80&gt;7,1,0)+IF(AI80&gt;8,1,0)+IF(AI80&gt;6,1,0)</f>
        <v>5</v>
      </c>
      <c r="AN80" s="6">
        <f>MIN(2,IF(OR(Y80="-",X80&lt;5),0,1+IF(Y80&gt;7,1+IF(X80&gt;7,0.25,0),IF(Y80&gt;4,0.5+IF(X80&gt;7,0.25,0),0+IF(X80&gt;7,0.25))))+IF(Z80="-",0,IF(Z80&gt;9,0.5,IF(Z80&gt;7,0.25,0)))+IF(AA80="-",0,IF(AA80&gt;7,1.1,IF(AA80&gt;4,0.6,0)))+IF(OR(AB80="-",V80&lt;5),0,IF(AB80&gt;7,1+IF(V80&gt;7,0.25,0),IF(AB80&gt;4,0.5+IF(V80&gt;7,0.25,0),0)))+IF(AC80="-",0,IF(AC80&gt;7,1.5,IF(AC80&gt;4,1,0)))+IF(AD80="-",0,IF(AD80&gt;9,0.5,IF(AD80&gt;7,0.25,0)))+IF(AE80="-",0,IF(AE80&gt;7,1.25,IF(AE80&gt;4,0.75,0)))+IF(OR(AF80="-",W80&lt;4),0,IF(AF80&gt;7,1+IF(W80&gt;7,0.15,0),IF(AF80&gt;4,0.5+IF(W80&gt;7,0.15,0),0))))</f>
        <v>0.75</v>
      </c>
      <c r="AO80" s="9">
        <f>(($AK$3*AK80+$AL$3*AL80+$AM$3*AM80+$AN$3*AN80)+$J$3*VLOOKUP(J80,COND!$A$2:$C$7,2,FALSE)+$K$3*VLOOKUP(K80,COND!$A$2:$C$7,3,FALSE))*IF(AND($K$2="On",$E80&gt;20),0.75,1)</f>
        <v>13.947622866823503</v>
      </c>
      <c r="AP80" s="28">
        <f>STANDARDIZE(AO80,AVERAGE($AO$5:$AO$1204),STDEVP($AO$5:$AO$1204))</f>
        <v>0.96696778069898914</v>
      </c>
      <c r="AQ80" t="str">
        <f>IF(AND(Y80&lt;&gt;"-",X80&gt;1),"C",IF(AA80=MAX(AA80:AC80),"2B",IF(AC80=MAX(AA80:AC80),"SS",IF(OR(AB80=MAX(Z80:AC80),AND(AB80&lt;&gt;"-",AB80&gt;4,V80&gt;5)),"3B",IF(AE80=MAX(AD80:AF80),"CF",IF(AND(AF80=MAX(AD80,AF80),AND(W80&gt;5,AD80&lt;&gt;"-")),"RF",IF(AD80&lt;&gt;"-","LF",IF(Z80&lt;&gt;"-","1B","DH"))))))))</f>
        <v>CF</v>
      </c>
      <c r="AU80" t="str">
        <f>IF(AND($Q80&gt;=6,AVERAGE($S80:$T80)&gt;=6),"Likely",IF(OR($Q80&gt;6,AND($Q80=6,AVERAGE($S80:$T80)&gt;=3),AND($Q80&gt;=5,AVERAGE($S80:$T80)&gt;=5),AVERAGE($Q80,$S80:$T80)&gt;5),"Possible","Unlikely"))</f>
        <v>Unlikely</v>
      </c>
      <c r="AW80" t="e">
        <f>IF(VLOOKUP($B80,'Draft List'!$D$4:$AB$124,AW$3,FALSE)&lt;&gt;0,VLOOKUP($B80,'Draft List'!$D$4:$AB$124,AW$3,FALSE),"")</f>
        <v>#N/A</v>
      </c>
      <c r="AX80" t="e">
        <f>IF(VLOOKUP($B80,'Draft List'!$D$4:$AB$124,AX$3,FALSE)&lt;&gt;0,VLOOKUP($B80,'Draft List'!$D$4:$AB$124,AX$3,FALSE),"")</f>
        <v>#N/A</v>
      </c>
      <c r="AY80" t="e">
        <f>IF(VLOOKUP($B80,'Draft List'!$D$4:$AB$124,AY$3,FALSE)&lt;&gt;0,VLOOKUP($B80,'Draft List'!$D$4:$AB$124,AY$3,FALSE),"")</f>
        <v>#N/A</v>
      </c>
      <c r="AZ80" t="e">
        <f>IF(VLOOKUP($B80,'Draft List'!$D$4:$AB$124,AZ$3,FALSE)&lt;&gt;0,VLOOKUP($B80,'Draft List'!$D$4:$AB$124,AZ$3,FALSE),"")</f>
        <v>#N/A</v>
      </c>
    </row>
    <row r="81" spans="1:52" x14ac:dyDescent="0.25">
      <c r="A81" t="str">
        <f>IF(C81="C","C-",C81)&amp;D81&amp;E81</f>
        <v>2BJack Allen18</v>
      </c>
      <c r="B81">
        <f>VLOOKUP($A81,draft_listing_batters_stats!$A$1:$B$1310,2,FALSE)</f>
        <v>5027</v>
      </c>
      <c r="C81" s="1" t="s">
        <v>74</v>
      </c>
      <c r="D81" s="1" t="s">
        <v>1416</v>
      </c>
      <c r="E81" s="1">
        <v>18</v>
      </c>
      <c r="F81" s="1" t="s">
        <v>43</v>
      </c>
      <c r="G81" s="1" t="s">
        <v>43</v>
      </c>
      <c r="H81" s="1" t="s">
        <v>51</v>
      </c>
      <c r="I81" s="24" t="s">
        <v>51</v>
      </c>
      <c r="J81" s="1" t="s">
        <v>57</v>
      </c>
      <c r="K81" s="24" t="s">
        <v>57</v>
      </c>
      <c r="L81" s="1">
        <v>1</v>
      </c>
      <c r="M81" s="1">
        <v>4</v>
      </c>
      <c r="N81" s="1">
        <v>2</v>
      </c>
      <c r="O81" s="1">
        <v>2</v>
      </c>
      <c r="P81" s="24">
        <v>1</v>
      </c>
      <c r="Q81" s="1">
        <v>4</v>
      </c>
      <c r="R81" s="1">
        <v>7</v>
      </c>
      <c r="S81" s="1">
        <v>4</v>
      </c>
      <c r="T81" s="1">
        <v>10</v>
      </c>
      <c r="U81" s="24">
        <v>4</v>
      </c>
      <c r="V81" s="1">
        <v>4</v>
      </c>
      <c r="W81" s="1">
        <v>2</v>
      </c>
      <c r="X81" s="24">
        <v>2</v>
      </c>
      <c r="Y81" s="1" t="s">
        <v>47</v>
      </c>
      <c r="Z81" s="1" t="s">
        <v>47</v>
      </c>
      <c r="AA81" s="1">
        <v>3</v>
      </c>
      <c r="AB81" s="1" t="s">
        <v>47</v>
      </c>
      <c r="AC81" s="1" t="s">
        <v>47</v>
      </c>
      <c r="AD81" s="1" t="s">
        <v>47</v>
      </c>
      <c r="AE81" s="1" t="s">
        <v>47</v>
      </c>
      <c r="AF81" s="24" t="s">
        <v>47</v>
      </c>
      <c r="AG81" s="1">
        <v>8</v>
      </c>
      <c r="AH81" s="1">
        <v>9</v>
      </c>
      <c r="AI81" s="24">
        <v>8</v>
      </c>
      <c r="AJ81" s="30">
        <v>7500000</v>
      </c>
      <c r="AK81" s="9">
        <f>($L$3*(L81-$Q$1)/$Q$2+$M$3*(M81-$R$1)/$R$2+$N$3*(N81-$S$1)/$S$2+$O$3*(O81-$T$1)/$T$2+$P$3*(P81-$U$1)/$U$2)/(SUM($L$3:$P$3))</f>
        <v>-1.758392666937979</v>
      </c>
      <c r="AL81" s="9">
        <f>($L$3*(Q81-$Q$1)/$Q$2+$M$3*(R81-$R$1)/$R$2+$N$3*(S81-$S$1)/$S$2+$O$3*(T81-$T$1)/$T$2+$P$3*(U81-$U$1)/$U$2)/(SUM($L$3:$P$3))</f>
        <v>0.36630288810185735</v>
      </c>
      <c r="AM81">
        <f>IF(AVERAGE(AG81:AH81)&gt;9,1,0)+IF(AVERAGE(AG81:AH81)&gt;7,1,0)+IF(AG81&gt;7,1,0)+IF(AH81&gt;7,1,0)+IF(AI81&gt;8,1,0)+IF(AI81&gt;6,1,0)</f>
        <v>4</v>
      </c>
      <c r="AN81" s="6">
        <f>MIN(2,IF(OR(Y81="-",X81&lt;5),0,1+IF(Y81&gt;7,1+IF(X81&gt;7,0.25,0),IF(Y81&gt;4,0.5+IF(X81&gt;7,0.25,0),0+IF(X81&gt;7,0.25))))+IF(Z81="-",0,IF(Z81&gt;9,0.5,IF(Z81&gt;7,0.25,0)))+IF(AA81="-",0,IF(AA81&gt;7,1.1,IF(AA81&gt;4,0.6,0)))+IF(OR(AB81="-",V81&lt;5),0,IF(AB81&gt;7,1+IF(V81&gt;7,0.25,0),IF(AB81&gt;4,0.5+IF(V81&gt;7,0.25,0),0)))+IF(AC81="-",0,IF(AC81&gt;7,1.5,IF(AC81&gt;4,1,0)))+IF(AD81="-",0,IF(AD81&gt;9,0.5,IF(AD81&gt;7,0.25,0)))+IF(AE81="-",0,IF(AE81&gt;7,1.25,IF(AE81&gt;4,0.75,0)))+IF(OR(AF81="-",W81&lt;4),0,IF(AF81&gt;7,1+IF(W81&gt;7,0.15,0),IF(AF81&gt;4,0.5+IF(W81&gt;7,0.15,0),0))))</f>
        <v>0</v>
      </c>
      <c r="AO81" s="9">
        <f>(($AK$3*AK81+$AL$3*AL81+$AM$3*AM81+$AN$3*AN81)+$J$3*VLOOKUP(J81,COND!$A$2:$C$7,2,FALSE)+$K$3*VLOOKUP(K81,COND!$A$2:$C$7,3,FALSE))*IF(AND($K$2="On",$E81&gt;20),0.75,1)</f>
        <v>13.886462057195157</v>
      </c>
      <c r="AP81" s="28">
        <f>STANDARDIZE(AO81,AVERAGE($AO$5:$AO$1204),STDEVP($AO$5:$AO$1204))</f>
        <v>0.95894508482541052</v>
      </c>
      <c r="AQ81" t="str">
        <f>IF(AND(Y81&lt;&gt;"-",X81&gt;1),"C",IF(AA81=MAX(AA81:AC81),"2B",IF(AC81=MAX(AA81:AC81),"SS",IF(OR(AB81=MAX(Z81:AC81),AND(AB81&lt;&gt;"-",AB81&gt;4,V81&gt;5)),"3B",IF(AE81=MAX(AD81:AF81),"CF",IF(AND(AF81=MAX(AD81,AF81),AND(W81&gt;5,AD81&lt;&gt;"-")),"RF",IF(AD81&lt;&gt;"-","LF",IF(Z81&lt;&gt;"-","1B","DH"))))))))</f>
        <v>2B</v>
      </c>
      <c r="AU81" t="str">
        <f>IF(AND($Q81&gt;=6,AVERAGE($S81:$T81)&gt;=6),"Likely",IF(OR($Q81&gt;6,AND($Q81=6,AVERAGE($S81:$T81)&gt;=3),AND($Q81&gt;=5,AVERAGE($S81:$T81)&gt;=5),AVERAGE($Q81,$S81:$T81)&gt;5),"Possible","Unlikely"))</f>
        <v>Possible</v>
      </c>
      <c r="AW81" t="e">
        <f>IF(VLOOKUP($B81,'Draft List'!$D$4:$AB$124,AW$3,FALSE)&lt;&gt;0,VLOOKUP($B81,'Draft List'!$D$4:$AB$124,AW$3,FALSE),"")</f>
        <v>#N/A</v>
      </c>
      <c r="AX81" t="e">
        <f>IF(VLOOKUP($B81,'Draft List'!$D$4:$AB$124,AX$3,FALSE)&lt;&gt;0,VLOOKUP($B81,'Draft List'!$D$4:$AB$124,AX$3,FALSE),"")</f>
        <v>#N/A</v>
      </c>
      <c r="AY81" t="e">
        <f>IF(VLOOKUP($B81,'Draft List'!$D$4:$AB$124,AY$3,FALSE)&lt;&gt;0,VLOOKUP($B81,'Draft List'!$D$4:$AB$124,AY$3,FALSE),"")</f>
        <v>#N/A</v>
      </c>
      <c r="AZ81" t="e">
        <f>IF(VLOOKUP($B81,'Draft List'!$D$4:$AB$124,AZ$3,FALSE)&lt;&gt;0,VLOOKUP($B81,'Draft List'!$D$4:$AB$124,AZ$3,FALSE),"")</f>
        <v>#N/A</v>
      </c>
    </row>
    <row r="82" spans="1:52" x14ac:dyDescent="0.25">
      <c r="A82" t="str">
        <f>IF(C82="C","C-",C82)&amp;D82&amp;E82</f>
        <v>1BGreg Smith18</v>
      </c>
      <c r="B82">
        <f>VLOOKUP($A82,draft_listing_batters_stats!$A$1:$B$1310,2,FALSE)</f>
        <v>5143</v>
      </c>
      <c r="C82" s="1" t="s">
        <v>90</v>
      </c>
      <c r="D82" s="1" t="s">
        <v>1417</v>
      </c>
      <c r="E82" s="1">
        <v>18</v>
      </c>
      <c r="F82" s="1" t="s">
        <v>43</v>
      </c>
      <c r="G82" s="1" t="s">
        <v>43</v>
      </c>
      <c r="H82" s="1" t="s">
        <v>51</v>
      </c>
      <c r="I82" s="24" t="s">
        <v>51</v>
      </c>
      <c r="J82" s="1" t="s">
        <v>46</v>
      </c>
      <c r="K82" s="24" t="s">
        <v>45</v>
      </c>
      <c r="L82" s="1">
        <v>3</v>
      </c>
      <c r="M82" s="1">
        <v>1</v>
      </c>
      <c r="N82" s="1">
        <v>2</v>
      </c>
      <c r="O82" s="1">
        <v>1</v>
      </c>
      <c r="P82" s="24">
        <v>3</v>
      </c>
      <c r="Q82" s="1">
        <v>6</v>
      </c>
      <c r="R82" s="1">
        <v>3</v>
      </c>
      <c r="S82" s="1">
        <v>6</v>
      </c>
      <c r="T82" s="1">
        <v>1</v>
      </c>
      <c r="U82" s="24">
        <v>7</v>
      </c>
      <c r="V82" s="1">
        <v>4</v>
      </c>
      <c r="W82" s="1">
        <v>3</v>
      </c>
      <c r="X82" s="24">
        <v>1</v>
      </c>
      <c r="Y82" s="1" t="s">
        <v>47</v>
      </c>
      <c r="Z82" s="1">
        <v>2</v>
      </c>
      <c r="AA82" s="1" t="s">
        <v>47</v>
      </c>
      <c r="AB82" s="1" t="s">
        <v>47</v>
      </c>
      <c r="AC82" s="1" t="s">
        <v>47</v>
      </c>
      <c r="AD82" s="1" t="s">
        <v>47</v>
      </c>
      <c r="AE82" s="1" t="s">
        <v>47</v>
      </c>
      <c r="AF82" s="24" t="s">
        <v>47</v>
      </c>
      <c r="AG82" s="1">
        <v>6</v>
      </c>
      <c r="AH82" s="1">
        <v>9</v>
      </c>
      <c r="AI82" s="24">
        <v>9</v>
      </c>
      <c r="AJ82" s="30">
        <v>190000</v>
      </c>
      <c r="AK82" s="9">
        <f>($L$3*(L82-$Q$1)/$Q$2+$M$3*(M82-$R$1)/$R$2+$N$3*(N82-$S$1)/$S$2+$O$3*(O82-$T$1)/$T$2+$P$3*(P82-$U$1)/$U$2)/(SUM($L$3:$P$3))</f>
        <v>-1.276137503764154</v>
      </c>
      <c r="AL82" s="9">
        <f>($L$3*(Q82-$Q$1)/$Q$2+$M$3*(R82-$R$1)/$R$2+$N$3*(S82-$S$1)/$S$2+$O$3*(T82-$T$1)/$T$2+$P$3*(U82-$U$1)/$U$2)/(SUM($L$3:$P$3))</f>
        <v>0.2859610994452168</v>
      </c>
      <c r="AM82">
        <f>IF(AVERAGE(AG82:AH82)&gt;9,1,0)+IF(AVERAGE(AG82:AH82)&gt;7,1,0)+IF(AG82&gt;7,1,0)+IF(AH82&gt;7,1,0)+IF(AI82&gt;8,1,0)+IF(AI82&gt;6,1,0)</f>
        <v>4</v>
      </c>
      <c r="AN82" s="6">
        <f>MIN(2,IF(OR(Y82="-",X82&lt;5),0,1+IF(Y82&gt;7,1+IF(X82&gt;7,0.25,0),IF(Y82&gt;4,0.5+IF(X82&gt;7,0.25,0),0+IF(X82&gt;7,0.25))))+IF(Z82="-",0,IF(Z82&gt;9,0.5,IF(Z82&gt;7,0.25,0)))+IF(AA82="-",0,IF(AA82&gt;7,1.1,IF(AA82&gt;4,0.6,0)))+IF(OR(AB82="-",V82&lt;5),0,IF(AB82&gt;7,1+IF(V82&gt;7,0.25,0),IF(AB82&gt;4,0.5+IF(V82&gt;7,0.25,0),0)))+IF(AC82="-",0,IF(AC82&gt;7,1.5,IF(AC82&gt;4,1,0)))+IF(AD82="-",0,IF(AD82&gt;9,0.5,IF(AD82&gt;7,0.25,0)))+IF(AE82="-",0,IF(AE82&gt;7,1.25,IF(AE82&gt;4,0.75,0)))+IF(OR(AF82="-",W82&lt;4),0,IF(AF82&gt;7,1+IF(W82&gt;7,0.15,0),IF(AF82&gt;4,0.5+IF(W82&gt;7,0.15,0),0))))</f>
        <v>0</v>
      </c>
      <c r="AO82" s="9">
        <f>(($AK$3*AK82+$AL$3*AL82+$AM$3*AM82+$AN$3*AN82)+$J$3*VLOOKUP(J82,COND!$A$2:$C$7,2,FALSE)+$K$3*VLOOKUP(K82,COND!$A$2:$C$7,3,FALSE))*IF(AND($K$2="On",$E82&gt;20),0.75,1)</f>
        <v>13.870586109632853</v>
      </c>
      <c r="AP82" s="28">
        <f>STANDARDIZE(AO82,AVERAGE($AO$5:$AO$1204),STDEVP($AO$5:$AO$1204))</f>
        <v>0.95686257643856576</v>
      </c>
      <c r="AQ82" t="str">
        <f>IF(AND(Y82&lt;&gt;"-",X82&gt;1),"C",IF(AA82=MAX(AA82:AC82),"2B",IF(AC82=MAX(AA82:AC82),"SS",IF(OR(AB82=MAX(Z82:AC82),AND(AB82&lt;&gt;"-",AB82&gt;4,V82&gt;5)),"3B",IF(AE82=MAX(AD82:AF82),"CF",IF(AND(AF82=MAX(AD82,AF82),AND(W82&gt;5,AD82&lt;&gt;"-")),"RF",IF(AD82&lt;&gt;"-","LF",IF(Z82&lt;&gt;"-","1B","DH"))))))))</f>
        <v>1B</v>
      </c>
      <c r="AU82" t="str">
        <f>IF(AND($Q82&gt;=6,AVERAGE($S82:$T82)&gt;=6),"Likely",IF(OR($Q82&gt;6,AND($Q82=6,AVERAGE($S82:$T82)&gt;=3),AND($Q82&gt;=5,AVERAGE($S82:$T82)&gt;=5),AVERAGE($Q82,$S82:$T82)&gt;5),"Possible","Unlikely"))</f>
        <v>Possible</v>
      </c>
      <c r="AW82" t="e">
        <f>IF(VLOOKUP($B82,'Draft List'!$D$4:$AB$124,AW$3,FALSE)&lt;&gt;0,VLOOKUP($B82,'Draft List'!$D$4:$AB$124,AW$3,FALSE),"")</f>
        <v>#N/A</v>
      </c>
      <c r="AX82" t="e">
        <f>IF(VLOOKUP($B82,'Draft List'!$D$4:$AB$124,AX$3,FALSE)&lt;&gt;0,VLOOKUP($B82,'Draft List'!$D$4:$AB$124,AX$3,FALSE),"")</f>
        <v>#N/A</v>
      </c>
      <c r="AY82" t="e">
        <f>IF(VLOOKUP($B82,'Draft List'!$D$4:$AB$124,AY$3,FALSE)&lt;&gt;0,VLOOKUP($B82,'Draft List'!$D$4:$AB$124,AY$3,FALSE),"")</f>
        <v>#N/A</v>
      </c>
      <c r="AZ82" t="e">
        <f>IF(VLOOKUP($B82,'Draft List'!$D$4:$AB$124,AZ$3,FALSE)&lt;&gt;0,VLOOKUP($B82,'Draft List'!$D$4:$AB$124,AZ$3,FALSE),"")</f>
        <v>#N/A</v>
      </c>
    </row>
    <row r="83" spans="1:52" x14ac:dyDescent="0.25">
      <c r="A83" t="str">
        <f>IF(C83="C","C-",C83)&amp;D83&amp;E83</f>
        <v>2BJosé Ruíz18</v>
      </c>
      <c r="B83">
        <f>VLOOKUP($A83,draft_listing_batters_stats!$A$1:$B$1310,2,FALSE)</f>
        <v>5383</v>
      </c>
      <c r="C83" s="1" t="s">
        <v>74</v>
      </c>
      <c r="D83" s="1" t="s">
        <v>1418</v>
      </c>
      <c r="E83" s="1">
        <v>18</v>
      </c>
      <c r="F83" s="1" t="s">
        <v>43</v>
      </c>
      <c r="G83" s="1" t="s">
        <v>43</v>
      </c>
      <c r="H83" s="1" t="s">
        <v>51</v>
      </c>
      <c r="I83" s="24" t="s">
        <v>51</v>
      </c>
      <c r="J83" s="1" t="s">
        <v>45</v>
      </c>
      <c r="K83" s="24" t="s">
        <v>46</v>
      </c>
      <c r="L83" s="1">
        <v>3</v>
      </c>
      <c r="M83" s="1">
        <v>3</v>
      </c>
      <c r="N83" s="1">
        <v>2</v>
      </c>
      <c r="O83" s="1">
        <v>1</v>
      </c>
      <c r="P83" s="24">
        <v>1</v>
      </c>
      <c r="Q83" s="1">
        <v>6</v>
      </c>
      <c r="R83" s="1">
        <v>5</v>
      </c>
      <c r="S83" s="1">
        <v>4</v>
      </c>
      <c r="T83" s="1">
        <v>4</v>
      </c>
      <c r="U83" s="24">
        <v>3</v>
      </c>
      <c r="V83" s="1">
        <v>5</v>
      </c>
      <c r="W83" s="1">
        <v>1</v>
      </c>
      <c r="X83" s="24">
        <v>2</v>
      </c>
      <c r="Y83" s="1" t="s">
        <v>47</v>
      </c>
      <c r="Z83" s="1" t="s">
        <v>47</v>
      </c>
      <c r="AA83" s="1">
        <v>4</v>
      </c>
      <c r="AB83" s="1" t="s">
        <v>47</v>
      </c>
      <c r="AC83" s="1" t="s">
        <v>47</v>
      </c>
      <c r="AD83" s="1" t="s">
        <v>47</v>
      </c>
      <c r="AE83" s="1" t="s">
        <v>47</v>
      </c>
      <c r="AF83" s="24" t="s">
        <v>47</v>
      </c>
      <c r="AG83" s="1">
        <v>5</v>
      </c>
      <c r="AH83" s="1">
        <v>7</v>
      </c>
      <c r="AI83" s="24">
        <v>4</v>
      </c>
      <c r="AJ83" s="30">
        <v>190000</v>
      </c>
      <c r="AK83" s="9">
        <f>($L$3*(L83-$Q$1)/$Q$2+$M$3*(M83-$R$1)/$R$2+$N$3*(N83-$S$1)/$S$2+$O$3*(O83-$T$1)/$T$2+$P$3*(P83-$U$1)/$U$2)/(SUM($L$3:$P$3))</f>
        <v>-1.2540504241609141</v>
      </c>
      <c r="AL83" s="9">
        <f>($L$3*(Q83-$Q$1)/$Q$2+$M$3*(R83-$R$1)/$R$2+$N$3*(S83-$S$1)/$S$2+$O$3*(T83-$T$1)/$T$2+$P$3*(U83-$U$1)/$U$2)/(SUM($L$3:$P$3))</f>
        <v>0.33102116139523013</v>
      </c>
      <c r="AM83">
        <f>IF(AVERAGE(AG83:AH83)&gt;9,1,0)+IF(AVERAGE(AG83:AH83)&gt;7,1,0)+IF(AG83&gt;7,1,0)+IF(AH83&gt;7,1,0)+IF(AI83&gt;8,1,0)+IF(AI83&gt;6,1,0)</f>
        <v>0</v>
      </c>
      <c r="AN83" s="6">
        <f>MIN(2,IF(OR(Y83="-",X83&lt;5),0,1+IF(Y83&gt;7,1+IF(X83&gt;7,0.25,0),IF(Y83&gt;4,0.5+IF(X83&gt;7,0.25,0),0+IF(X83&gt;7,0.25))))+IF(Z83="-",0,IF(Z83&gt;9,0.5,IF(Z83&gt;7,0.25,0)))+IF(AA83="-",0,IF(AA83&gt;7,1.1,IF(AA83&gt;4,0.6,0)))+IF(OR(AB83="-",V83&lt;5),0,IF(AB83&gt;7,1+IF(V83&gt;7,0.25,0),IF(AB83&gt;4,0.5+IF(V83&gt;7,0.25,0),0)))+IF(AC83="-",0,IF(AC83&gt;7,1.5,IF(AC83&gt;4,1,0)))+IF(AD83="-",0,IF(AD83&gt;9,0.5,IF(AD83&gt;7,0.25,0)))+IF(AE83="-",0,IF(AE83&gt;7,1.25,IF(AE83&gt;4,0.75,0)))+IF(OR(AF83="-",W83&lt;4),0,IF(AF83&gt;7,1+IF(W83&gt;7,0.15,0),IF(AF83&gt;4,0.5+IF(W83&gt;7,0.15,0),0))))</f>
        <v>0</v>
      </c>
      <c r="AO83" s="9">
        <f>(($AK$3*AK83+$AL$3*AL83+$AM$3*AM83+$AN$3*AN83)+$J$3*VLOOKUP(J83,COND!$A$2:$C$7,2,FALSE)+$K$3*VLOOKUP(K83,COND!$A$2:$C$7,3,FALSE))*IF(AND($K$2="On",$E83&gt;20),0.75,1)</f>
        <v>13.746848894326671</v>
      </c>
      <c r="AP83" s="28">
        <f>STANDARDIZE(AO83,AVERAGE($AO$5:$AO$1204),STDEVP($AO$5:$AO$1204))</f>
        <v>0.94063149557686088</v>
      </c>
      <c r="AQ83" t="str">
        <f>IF(AND(Y83&lt;&gt;"-",X83&gt;1),"C",IF(AA83=MAX(AA83:AC83),"2B",IF(AC83=MAX(AA83:AC83),"SS",IF(OR(AB83=MAX(Z83:AC83),AND(AB83&lt;&gt;"-",AB83&gt;4,V83&gt;5)),"3B",IF(AE83=MAX(AD83:AF83),"CF",IF(AND(AF83=MAX(AD83,AF83),AND(W83&gt;5,AD83&lt;&gt;"-")),"RF",IF(AD83&lt;&gt;"-","LF",IF(Z83&lt;&gt;"-","1B","DH"))))))))</f>
        <v>2B</v>
      </c>
      <c r="AU83" t="str">
        <f>IF(AND($Q83&gt;=6,AVERAGE($S83:$T83)&gt;=6),"Likely",IF(OR($Q83&gt;6,AND($Q83=6,AVERAGE($S83:$T83)&gt;=3),AND($Q83&gt;=5,AVERAGE($S83:$T83)&gt;=5),AVERAGE($Q83,$S83:$T83)&gt;5),"Possible","Unlikely"))</f>
        <v>Possible</v>
      </c>
      <c r="AW83" t="e">
        <f>IF(VLOOKUP($B83,'Draft List'!$D$4:$AB$124,AW$3,FALSE)&lt;&gt;0,VLOOKUP($B83,'Draft List'!$D$4:$AB$124,AW$3,FALSE),"")</f>
        <v>#N/A</v>
      </c>
      <c r="AX83" t="e">
        <f>IF(VLOOKUP($B83,'Draft List'!$D$4:$AB$124,AX$3,FALSE)&lt;&gt;0,VLOOKUP($B83,'Draft List'!$D$4:$AB$124,AX$3,FALSE),"")</f>
        <v>#N/A</v>
      </c>
      <c r="AY83" t="e">
        <f>IF(VLOOKUP($B83,'Draft List'!$D$4:$AB$124,AY$3,FALSE)&lt;&gt;0,VLOOKUP($B83,'Draft List'!$D$4:$AB$124,AY$3,FALSE),"")</f>
        <v>#N/A</v>
      </c>
      <c r="AZ83" t="e">
        <f>IF(VLOOKUP($B83,'Draft List'!$D$4:$AB$124,AZ$3,FALSE)&lt;&gt;0,VLOOKUP($B83,'Draft List'!$D$4:$AB$124,AZ$3,FALSE),"")</f>
        <v>#N/A</v>
      </c>
    </row>
    <row r="84" spans="1:52" x14ac:dyDescent="0.25">
      <c r="A84" t="str">
        <f>IF(C84="C","C-",C84)&amp;D84&amp;E84</f>
        <v>RFRobert Sims21</v>
      </c>
      <c r="B84">
        <f>VLOOKUP($A84,draft_listing_batters_stats!$A$1:$B$1310,2,FALSE)</f>
        <v>11564</v>
      </c>
      <c r="C84" s="1" t="s">
        <v>69</v>
      </c>
      <c r="D84" s="1" t="s">
        <v>1419</v>
      </c>
      <c r="E84" s="1">
        <v>21</v>
      </c>
      <c r="F84" s="1" t="s">
        <v>55</v>
      </c>
      <c r="G84" s="1" t="s">
        <v>55</v>
      </c>
      <c r="H84" s="1" t="s">
        <v>51</v>
      </c>
      <c r="I84" s="24" t="s">
        <v>44</v>
      </c>
      <c r="J84" s="1" t="s">
        <v>57</v>
      </c>
      <c r="K84" s="24" t="s">
        <v>45</v>
      </c>
      <c r="L84" s="1">
        <v>4</v>
      </c>
      <c r="M84" s="1">
        <v>3</v>
      </c>
      <c r="N84" s="1">
        <v>3</v>
      </c>
      <c r="O84" s="1">
        <v>2</v>
      </c>
      <c r="P84" s="24">
        <v>3</v>
      </c>
      <c r="Q84" s="1">
        <v>6</v>
      </c>
      <c r="R84" s="1">
        <v>4</v>
      </c>
      <c r="S84" s="1">
        <v>4</v>
      </c>
      <c r="T84" s="1">
        <v>3</v>
      </c>
      <c r="U84" s="24">
        <v>4</v>
      </c>
      <c r="V84" s="1">
        <v>1</v>
      </c>
      <c r="W84" s="1">
        <v>7</v>
      </c>
      <c r="X84" s="24">
        <v>1</v>
      </c>
      <c r="Y84" s="1" t="s">
        <v>47</v>
      </c>
      <c r="Z84" s="1" t="s">
        <v>47</v>
      </c>
      <c r="AA84" s="1" t="s">
        <v>47</v>
      </c>
      <c r="AB84" s="1" t="s">
        <v>47</v>
      </c>
      <c r="AC84" s="1" t="s">
        <v>47</v>
      </c>
      <c r="AD84" s="1" t="s">
        <v>47</v>
      </c>
      <c r="AE84" s="1" t="s">
        <v>47</v>
      </c>
      <c r="AF84" s="24">
        <v>7</v>
      </c>
      <c r="AG84" s="1">
        <v>10</v>
      </c>
      <c r="AH84" s="1">
        <v>10</v>
      </c>
      <c r="AI84" s="24">
        <v>10</v>
      </c>
      <c r="AJ84" s="30">
        <v>250000</v>
      </c>
      <c r="AK84" s="9">
        <f>($L$3*(L84-$Q$1)/$Q$2+$M$3*(M84-$R$1)/$R$2+$N$3*(N84-$S$1)/$S$2+$O$3*(O84-$T$1)/$T$2+$P$3*(P84-$U$1)/$U$2)/(SUM($L$3:$P$3))</f>
        <v>-0.67869086429058989</v>
      </c>
      <c r="AL84" s="9">
        <f>($L$3*(Q84-$Q$1)/$Q$2+$M$3*(R84-$R$1)/$R$2+$N$3*(S84-$S$1)/$S$2+$O$3*(T84-$T$1)/$T$2+$P$3*(U84-$U$1)/$U$2)/(SUM($L$3:$P$3))</f>
        <v>0.23026807158402901</v>
      </c>
      <c r="AM84">
        <f>IF(AVERAGE(AG84:AH84)&gt;9,1,0)+IF(AVERAGE(AG84:AH84)&gt;7,1,0)+IF(AG84&gt;7,1,0)+IF(AH84&gt;7,1,0)+IF(AI84&gt;8,1,0)+IF(AI84&gt;6,1,0)</f>
        <v>6</v>
      </c>
      <c r="AN84" s="6">
        <f>MIN(2,IF(OR(Y84="-",X84&lt;5),0,1+IF(Y84&gt;7,1+IF(X84&gt;7,0.25,0),IF(Y84&gt;4,0.5+IF(X84&gt;7,0.25,0),0+IF(X84&gt;7,0.25))))+IF(Z84="-",0,IF(Z84&gt;9,0.5,IF(Z84&gt;7,0.25,0)))+IF(AA84="-",0,IF(AA84&gt;7,1.1,IF(AA84&gt;4,0.6,0)))+IF(OR(AB84="-",V84&lt;5),0,IF(AB84&gt;7,1+IF(V84&gt;7,0.25,0),IF(AB84&gt;4,0.5+IF(V84&gt;7,0.25,0),0)))+IF(AC84="-",0,IF(AC84&gt;7,1.5,IF(AC84&gt;4,1,0)))+IF(AD84="-",0,IF(AD84&gt;9,0.5,IF(AD84&gt;7,0.25,0)))+IF(AE84="-",0,IF(AE84&gt;7,1.25,IF(AE84&gt;4,0.75,0)))+IF(OR(AF84="-",W84&lt;4),0,IF(AF84&gt;7,1+IF(W84&gt;7,0.15,0),IF(AF84&gt;4,0.5+IF(W84&gt;7,0.15,0),0))))</f>
        <v>0.5</v>
      </c>
      <c r="AO84" s="9">
        <f>(($AK$3*AK84+$AL$3*AL84+$AM$3*AM84+$AN$3*AN84)+$J$3*VLOOKUP(J84,COND!$A$2:$C$7,2,FALSE)+$K$3*VLOOKUP(K84,COND!$A$2:$C$7,3,FALSE))*IF(AND($K$2="On",$E84&gt;20),0.75,1)</f>
        <v>13.695347772579289</v>
      </c>
      <c r="AP84" s="28">
        <f>STANDARDIZE(AO84,AVERAGE($AO$5:$AO$1204),STDEVP($AO$5:$AO$1204))</f>
        <v>0.93387589767947965</v>
      </c>
      <c r="AQ84" t="str">
        <f>IF(AND(Y84&lt;&gt;"-",X84&gt;1),"C",IF(AA84=MAX(AA84:AC84),"2B",IF(AC84=MAX(AA84:AC84),"SS",IF(OR(AB84=MAX(Z84:AC84),AND(AB84&lt;&gt;"-",AB84&gt;4,V84&gt;5)),"3B",IF(AE84=MAX(AD84:AF84),"CF",IF(AND(AF84=MAX(AD84,AF84),AND(W84&gt;5,AD84&lt;&gt;"-")),"RF",IF(AD84&lt;&gt;"-","LF",IF(Z84&lt;&gt;"-","1B","DH"))))))))</f>
        <v>DH</v>
      </c>
      <c r="AU84" t="str">
        <f>IF(AND($Q84&gt;=6,AVERAGE($S84:$T84)&gt;=6),"Likely",IF(OR($Q84&gt;6,AND($Q84=6,AVERAGE($S84:$T84)&gt;=3),AND($Q84&gt;=5,AVERAGE($S84:$T84)&gt;=5),AVERAGE($Q84,$S84:$T84)&gt;5),"Possible","Unlikely"))</f>
        <v>Possible</v>
      </c>
      <c r="AW84" t="e">
        <f>IF(VLOOKUP($B84,'Draft List'!$D$4:$AB$124,AW$3,FALSE)&lt;&gt;0,VLOOKUP($B84,'Draft List'!$D$4:$AB$124,AW$3,FALSE),"")</f>
        <v>#N/A</v>
      </c>
      <c r="AX84" t="e">
        <f>IF(VLOOKUP($B84,'Draft List'!$D$4:$AB$124,AX$3,FALSE)&lt;&gt;0,VLOOKUP($B84,'Draft List'!$D$4:$AB$124,AX$3,FALSE),"")</f>
        <v>#N/A</v>
      </c>
      <c r="AY84" t="e">
        <f>IF(VLOOKUP($B84,'Draft List'!$D$4:$AB$124,AY$3,FALSE)&lt;&gt;0,VLOOKUP($B84,'Draft List'!$D$4:$AB$124,AY$3,FALSE),"")</f>
        <v>#N/A</v>
      </c>
      <c r="AZ84" t="e">
        <f>IF(VLOOKUP($B84,'Draft List'!$D$4:$AB$124,AZ$3,FALSE)&lt;&gt;0,VLOOKUP($B84,'Draft List'!$D$4:$AB$124,AZ$3,FALSE),"")</f>
        <v>#N/A</v>
      </c>
    </row>
    <row r="85" spans="1:52" x14ac:dyDescent="0.25">
      <c r="A85" t="str">
        <f>IF(C85="C","C-",C85)&amp;D85&amp;E85</f>
        <v>RFRoberto Morales18</v>
      </c>
      <c r="B85">
        <f>VLOOKUP($A85,draft_listing_batters_stats!$A$1:$B$1310,2,FALSE)</f>
        <v>4981</v>
      </c>
      <c r="C85" s="1" t="s">
        <v>69</v>
      </c>
      <c r="D85" s="1" t="s">
        <v>1420</v>
      </c>
      <c r="E85" s="1">
        <v>18</v>
      </c>
      <c r="F85" s="1" t="s">
        <v>55</v>
      </c>
      <c r="G85" s="1" t="s">
        <v>55</v>
      </c>
      <c r="H85" s="1" t="s">
        <v>51</v>
      </c>
      <c r="I85" s="24" t="s">
        <v>51</v>
      </c>
      <c r="J85" s="1" t="s">
        <v>46</v>
      </c>
      <c r="K85" s="24" t="s">
        <v>46</v>
      </c>
      <c r="L85" s="1">
        <v>1</v>
      </c>
      <c r="M85" s="1">
        <v>3</v>
      </c>
      <c r="N85" s="1">
        <v>2</v>
      </c>
      <c r="O85" s="1">
        <v>4</v>
      </c>
      <c r="P85" s="24">
        <v>3</v>
      </c>
      <c r="Q85" s="1">
        <v>4</v>
      </c>
      <c r="R85" s="1">
        <v>6</v>
      </c>
      <c r="S85" s="1">
        <v>6</v>
      </c>
      <c r="T85" s="1">
        <v>7</v>
      </c>
      <c r="U85" s="24">
        <v>5</v>
      </c>
      <c r="V85" s="1">
        <v>1</v>
      </c>
      <c r="W85" s="1">
        <v>10</v>
      </c>
      <c r="X85" s="24">
        <v>1</v>
      </c>
      <c r="Y85" s="1" t="s">
        <v>47</v>
      </c>
      <c r="Z85" s="1" t="s">
        <v>47</v>
      </c>
      <c r="AA85" s="1" t="s">
        <v>47</v>
      </c>
      <c r="AB85" s="1" t="s">
        <v>47</v>
      </c>
      <c r="AC85" s="1" t="s">
        <v>47</v>
      </c>
      <c r="AD85" s="1" t="s">
        <v>47</v>
      </c>
      <c r="AE85" s="1">
        <v>1</v>
      </c>
      <c r="AF85" s="24">
        <v>3</v>
      </c>
      <c r="AG85" s="1">
        <v>8</v>
      </c>
      <c r="AH85" s="1">
        <v>10</v>
      </c>
      <c r="AI85" s="24">
        <v>9</v>
      </c>
      <c r="AJ85" s="30">
        <v>260000</v>
      </c>
      <c r="AK85" s="9">
        <f>($L$3*(L85-$Q$1)/$Q$2+$M$3*(M85-$R$1)/$R$2+$N$3*(N85-$S$1)/$S$2+$O$3*(O85-$T$1)/$T$2+$P$3*(P85-$U$1)/$U$2)/(SUM($L$3:$P$3))</f>
        <v>-1.5500007669033535</v>
      </c>
      <c r="AL85" s="9">
        <f>($L$3*(Q85-$Q$1)/$Q$2+$M$3*(R85-$R$1)/$R$2+$N$3*(S85-$S$1)/$S$2+$O$3*(T85-$T$1)/$T$2+$P$3*(U85-$U$1)/$U$2)/(SUM($L$3:$P$3))</f>
        <v>0.25225368631929718</v>
      </c>
      <c r="AM85">
        <f>IF(AVERAGE(AG85:AH85)&gt;9,1,0)+IF(AVERAGE(AG85:AH85)&gt;7,1,0)+IF(AG85&gt;7,1,0)+IF(AH85&gt;7,1,0)+IF(AI85&gt;8,1,0)+IF(AI85&gt;6,1,0)</f>
        <v>5</v>
      </c>
      <c r="AN85" s="6">
        <f>MIN(2,IF(OR(Y85="-",X85&lt;5),0,1+IF(Y85&gt;7,1+IF(X85&gt;7,0.25,0),IF(Y85&gt;4,0.5+IF(X85&gt;7,0.25,0),0+IF(X85&gt;7,0.25))))+IF(Z85="-",0,IF(Z85&gt;9,0.5,IF(Z85&gt;7,0.25,0)))+IF(AA85="-",0,IF(AA85&gt;7,1.1,IF(AA85&gt;4,0.6,0)))+IF(OR(AB85="-",V85&lt;5),0,IF(AB85&gt;7,1+IF(V85&gt;7,0.25,0),IF(AB85&gt;4,0.5+IF(V85&gt;7,0.25,0),0)))+IF(AC85="-",0,IF(AC85&gt;7,1.5,IF(AC85&gt;4,1,0)))+IF(AD85="-",0,IF(AD85&gt;9,0.5,IF(AD85&gt;7,0.25,0)))+IF(AE85="-",0,IF(AE85&gt;7,1.25,IF(AE85&gt;4,0.75,0)))+IF(OR(AF85="-",W85&lt;4),0,IF(AF85&gt;7,1+IF(W85&gt;7,0.15,0),IF(AF85&gt;4,0.5+IF(W85&gt;7,0.15,0),0))))</f>
        <v>0</v>
      </c>
      <c r="AO85" s="9">
        <f>(($AK$3*AK85+$AL$3*AL85+$AM$3*AM85+$AN$3*AN85)+$J$3*VLOOKUP(J85,COND!$A$2:$C$7,2,FALSE)+$K$3*VLOOKUP(K85,COND!$A$2:$C$7,3,FALSE))*IF(AND($K$2="On",$E85&gt;20),0.75,1)</f>
        <v>13.505377492474564</v>
      </c>
      <c r="AP85" s="28">
        <f>STANDARDIZE(AO85,AVERAGE($AO$5:$AO$1204),STDEVP($AO$5:$AO$1204))</f>
        <v>0.90895677395368102</v>
      </c>
      <c r="AQ85" t="str">
        <f>IF(AND(Y85&lt;&gt;"-",X85&gt;1),"C",IF(AA85=MAX(AA85:AC85),"2B",IF(AC85=MAX(AA85:AC85),"SS",IF(OR(AB85=MAX(Z85:AC85),AND(AB85&lt;&gt;"-",AB85&gt;4,V85&gt;5)),"3B",IF(AE85=MAX(AD85:AF85),"CF",IF(AND(AF85=MAX(AD85,AF85),AND(W85&gt;5,AD85&lt;&gt;"-")),"RF",IF(AD85&lt;&gt;"-","LF",IF(Z85&lt;&gt;"-","1B","DH"))))))))</f>
        <v>DH</v>
      </c>
      <c r="AU85" t="str">
        <f>IF(AND($Q85&gt;=6,AVERAGE($S85:$T85)&gt;=6),"Likely",IF(OR($Q85&gt;6,AND($Q85=6,AVERAGE($S85:$T85)&gt;=3),AND($Q85&gt;=5,AVERAGE($S85:$T85)&gt;=5),AVERAGE($Q85,$S85:$T85)&gt;5),"Possible","Unlikely"))</f>
        <v>Possible</v>
      </c>
      <c r="AW85" t="e">
        <f>IF(VLOOKUP($B85,'Draft List'!$D$4:$AB$124,AW$3,FALSE)&lt;&gt;0,VLOOKUP($B85,'Draft List'!$D$4:$AB$124,AW$3,FALSE),"")</f>
        <v>#N/A</v>
      </c>
      <c r="AX85" t="e">
        <f>IF(VLOOKUP($B85,'Draft List'!$D$4:$AB$124,AX$3,FALSE)&lt;&gt;0,VLOOKUP($B85,'Draft List'!$D$4:$AB$124,AX$3,FALSE),"")</f>
        <v>#N/A</v>
      </c>
      <c r="AY85" t="e">
        <f>IF(VLOOKUP($B85,'Draft List'!$D$4:$AB$124,AY$3,FALSE)&lt;&gt;0,VLOOKUP($B85,'Draft List'!$D$4:$AB$124,AY$3,FALSE),"")</f>
        <v>#N/A</v>
      </c>
      <c r="AZ85" t="e">
        <f>IF(VLOOKUP($B85,'Draft List'!$D$4:$AB$124,AZ$3,FALSE)&lt;&gt;0,VLOOKUP($B85,'Draft List'!$D$4:$AB$124,AZ$3,FALSE),"")</f>
        <v>#N/A</v>
      </c>
    </row>
    <row r="86" spans="1:52" x14ac:dyDescent="0.25">
      <c r="A86" t="str">
        <f>IF(C86="C","C-",C86)&amp;D86&amp;E86</f>
        <v>CFNick Heath21</v>
      </c>
      <c r="B86">
        <f>VLOOKUP($A86,draft_listing_batters_stats!$A$1:$B$1310,2,FALSE)</f>
        <v>6963</v>
      </c>
      <c r="C86" s="1" t="s">
        <v>77</v>
      </c>
      <c r="D86" s="1" t="s">
        <v>1421</v>
      </c>
      <c r="E86" s="1">
        <v>21</v>
      </c>
      <c r="F86" s="1" t="s">
        <v>55</v>
      </c>
      <c r="G86" s="1" t="s">
        <v>43</v>
      </c>
      <c r="H86" s="1" t="s">
        <v>51</v>
      </c>
      <c r="I86" s="24" t="s">
        <v>51</v>
      </c>
      <c r="J86" s="1" t="s">
        <v>53</v>
      </c>
      <c r="K86" s="24" t="s">
        <v>49</v>
      </c>
      <c r="L86" s="1">
        <v>4</v>
      </c>
      <c r="M86" s="1">
        <v>4</v>
      </c>
      <c r="N86" s="1">
        <v>1</v>
      </c>
      <c r="O86" s="1">
        <v>2</v>
      </c>
      <c r="P86" s="24">
        <v>1</v>
      </c>
      <c r="Q86" s="1">
        <v>6</v>
      </c>
      <c r="R86" s="1">
        <v>4</v>
      </c>
      <c r="S86" s="1">
        <v>4</v>
      </c>
      <c r="T86" s="1">
        <v>3</v>
      </c>
      <c r="U86" s="24">
        <v>3</v>
      </c>
      <c r="V86" s="1">
        <v>1</v>
      </c>
      <c r="W86" s="1">
        <v>7</v>
      </c>
      <c r="X86" s="24">
        <v>1</v>
      </c>
      <c r="Y86" s="1" t="s">
        <v>47</v>
      </c>
      <c r="Z86" s="1" t="s">
        <v>47</v>
      </c>
      <c r="AA86" s="1" t="s">
        <v>47</v>
      </c>
      <c r="AB86" s="1" t="s">
        <v>47</v>
      </c>
      <c r="AC86" s="1" t="s">
        <v>47</v>
      </c>
      <c r="AD86" s="1" t="s">
        <v>47</v>
      </c>
      <c r="AE86" s="1">
        <v>7</v>
      </c>
      <c r="AF86" s="24">
        <v>2</v>
      </c>
      <c r="AG86" s="1">
        <v>7</v>
      </c>
      <c r="AH86" s="1">
        <v>7</v>
      </c>
      <c r="AI86" s="24">
        <v>8</v>
      </c>
      <c r="AJ86" s="30">
        <v>700000</v>
      </c>
      <c r="AK86" s="9">
        <f>($L$3*(L86-$Q$1)/$Q$2+$M$3*(M86-$R$1)/$R$2+$N$3*(N86-$S$1)/$S$2+$O$3*(O86-$T$1)/$T$2+$P$3*(P86-$U$1)/$U$2)/(SUM($L$3:$P$3))</f>
        <v>-0.87378665235385622</v>
      </c>
      <c r="AL86" s="9">
        <f>($L$3*(Q86-$Q$1)/$Q$2+$M$3*(R86-$R$1)/$R$2+$N$3*(S86-$S$1)/$S$2+$O$3*(T86-$T$1)/$T$2+$P$3*(U86-$U$1)/$U$2)/(SUM($L$3:$P$3))</f>
        <v>0.19025173176694557</v>
      </c>
      <c r="AM86">
        <f>IF(AVERAGE(AG86:AH86)&gt;9,1,0)+IF(AVERAGE(AG86:AH86)&gt;7,1,0)+IF(AG86&gt;7,1,0)+IF(AH86&gt;7,1,0)+IF(AI86&gt;8,1,0)+IF(AI86&gt;6,1,0)</f>
        <v>1</v>
      </c>
      <c r="AN86" s="6">
        <f>MIN(2,IF(OR(Y86="-",X86&lt;5),0,1+IF(Y86&gt;7,1+IF(X86&gt;7,0.25,0),IF(Y86&gt;4,0.5+IF(X86&gt;7,0.25,0),0+IF(X86&gt;7,0.25))))+IF(Z86="-",0,IF(Z86&gt;9,0.5,IF(Z86&gt;7,0.25,0)))+IF(AA86="-",0,IF(AA86&gt;7,1.1,IF(AA86&gt;4,0.6,0)))+IF(OR(AB86="-",V86&lt;5),0,IF(AB86&gt;7,1+IF(V86&gt;7,0.25,0),IF(AB86&gt;4,0.5+IF(V86&gt;7,0.25,0),0)))+IF(AC86="-",0,IF(AC86&gt;7,1.5,IF(AC86&gt;4,1,0)))+IF(AD86="-",0,IF(AD86&gt;9,0.5,IF(AD86&gt;7,0.25,0)))+IF(AE86="-",0,IF(AE86&gt;7,1.25,IF(AE86&gt;4,0.75,0)))+IF(OR(AF86="-",W86&lt;4),0,IF(AF86&gt;7,1+IF(W86&gt;7,0.15,0),IF(AF86&gt;4,0.5+IF(W86&gt;7,0.15,0),0))))</f>
        <v>0.75</v>
      </c>
      <c r="AO86" s="9">
        <f>(($AK$3*AK86+$AL$3*AL86+$AM$3*AM86+$AN$3*AN86)+$J$3*VLOOKUP(J86,COND!$A$2:$C$7,2,FALSE)+$K$3*VLOOKUP(K86,COND!$A$2:$C$7,3,FALSE))*IF(AND($K$2="On",$E86&gt;20),0.75,1)</f>
        <v>13.462308782634627</v>
      </c>
      <c r="AP86" s="28">
        <f>STANDARDIZE(AO86,AVERAGE($AO$5:$AO$1204),STDEVP($AO$5:$AO$1204))</f>
        <v>0.90330728757812673</v>
      </c>
      <c r="AQ86" t="str">
        <f>IF(AND(Y86&lt;&gt;"-",X86&gt;1),"C",IF(AA86=MAX(AA86:AC86),"2B",IF(AC86=MAX(AA86:AC86),"SS",IF(OR(AB86=MAX(Z86:AC86),AND(AB86&lt;&gt;"-",AB86&gt;4,V86&gt;5)),"3B",IF(AE86=MAX(AD86:AF86),"CF",IF(AND(AF86=MAX(AD86,AF86),AND(W86&gt;5,AD86&lt;&gt;"-")),"RF",IF(AD86&lt;&gt;"-","LF",IF(Z86&lt;&gt;"-","1B","DH"))))))))</f>
        <v>CF</v>
      </c>
      <c r="AU86" t="str">
        <f>IF(AND($Q86&gt;=6,AVERAGE($S86:$T86)&gt;=6),"Likely",IF(OR($Q86&gt;6,AND($Q86=6,AVERAGE($S86:$T86)&gt;=3),AND($Q86&gt;=5,AVERAGE($S86:$T86)&gt;=5),AVERAGE($Q86,$S86:$T86)&gt;5),"Possible","Unlikely"))</f>
        <v>Possible</v>
      </c>
      <c r="AW86" t="e">
        <f>IF(VLOOKUP($B86,'Draft List'!$D$4:$AB$124,AW$3,FALSE)&lt;&gt;0,VLOOKUP($B86,'Draft List'!$D$4:$AB$124,AW$3,FALSE),"")</f>
        <v>#N/A</v>
      </c>
      <c r="AX86" t="e">
        <f>IF(VLOOKUP($B86,'Draft List'!$D$4:$AB$124,AX$3,FALSE)&lt;&gt;0,VLOOKUP($B86,'Draft List'!$D$4:$AB$124,AX$3,FALSE),"")</f>
        <v>#N/A</v>
      </c>
      <c r="AY86" t="e">
        <f>IF(VLOOKUP($B86,'Draft List'!$D$4:$AB$124,AY$3,FALSE)&lt;&gt;0,VLOOKUP($B86,'Draft List'!$D$4:$AB$124,AY$3,FALSE),"")</f>
        <v>#N/A</v>
      </c>
      <c r="AZ86" t="e">
        <f>IF(VLOOKUP($B86,'Draft List'!$D$4:$AB$124,AZ$3,FALSE)&lt;&gt;0,VLOOKUP($B86,'Draft List'!$D$4:$AB$124,AZ$3,FALSE),"")</f>
        <v>#N/A</v>
      </c>
    </row>
    <row r="87" spans="1:52" x14ac:dyDescent="0.25">
      <c r="A87" t="str">
        <f>IF(C87="C","C-",C87)&amp;D87&amp;E87</f>
        <v>LFEugenio Zúñiga21</v>
      </c>
      <c r="B87">
        <f>VLOOKUP($A87,draft_listing_batters_stats!$A$1:$B$1310,2,FALSE)</f>
        <v>2153</v>
      </c>
      <c r="C87" s="1" t="s">
        <v>52</v>
      </c>
      <c r="D87" s="1" t="s">
        <v>1422</v>
      </c>
      <c r="E87" s="1">
        <v>21</v>
      </c>
      <c r="F87" s="1" t="s">
        <v>43</v>
      </c>
      <c r="G87" s="1" t="s">
        <v>43</v>
      </c>
      <c r="H87" s="1" t="s">
        <v>51</v>
      </c>
      <c r="I87" s="24" t="s">
        <v>51</v>
      </c>
      <c r="J87" s="1" t="s">
        <v>45</v>
      </c>
      <c r="K87" s="24" t="s">
        <v>45</v>
      </c>
      <c r="L87" s="1">
        <v>2</v>
      </c>
      <c r="M87" s="1">
        <v>1</v>
      </c>
      <c r="N87" s="1">
        <v>2</v>
      </c>
      <c r="O87" s="1">
        <v>3</v>
      </c>
      <c r="P87" s="24">
        <v>1</v>
      </c>
      <c r="Q87" s="1">
        <v>5</v>
      </c>
      <c r="R87" s="1">
        <v>3</v>
      </c>
      <c r="S87" s="1">
        <v>5</v>
      </c>
      <c r="T87" s="1">
        <v>7</v>
      </c>
      <c r="U87" s="24">
        <v>3</v>
      </c>
      <c r="V87" s="1">
        <v>1</v>
      </c>
      <c r="W87" s="1">
        <v>6</v>
      </c>
      <c r="X87" s="24">
        <v>2</v>
      </c>
      <c r="Y87" s="1" t="s">
        <v>47</v>
      </c>
      <c r="Z87" s="1" t="s">
        <v>47</v>
      </c>
      <c r="AA87" s="1" t="s">
        <v>47</v>
      </c>
      <c r="AB87" s="1" t="s">
        <v>47</v>
      </c>
      <c r="AC87" s="1" t="s">
        <v>47</v>
      </c>
      <c r="AD87" s="1">
        <v>3</v>
      </c>
      <c r="AE87" s="1" t="s">
        <v>47</v>
      </c>
      <c r="AF87" s="24">
        <v>1</v>
      </c>
      <c r="AG87" s="1">
        <v>4</v>
      </c>
      <c r="AH87" s="1">
        <v>9</v>
      </c>
      <c r="AI87" s="24">
        <v>10</v>
      </c>
      <c r="AJ87" s="30">
        <v>1700000</v>
      </c>
      <c r="AK87" s="9">
        <f>($L$3*(L87-$Q$1)/$Q$2+$M$3*(M87-$R$1)/$R$2+$N$3*(N87-$S$1)/$S$2+$O$3*(O87-$T$1)/$T$2+$P$3*(P87-$U$1)/$U$2)/(SUM($L$3:$P$3))</f>
        <v>-1.4993069195818338</v>
      </c>
      <c r="AL87" s="9">
        <f>($L$3*(Q87-$Q$1)/$Q$2+$M$3*(R87-$R$1)/$R$2+$N$3*(S87-$S$1)/$S$2+$O$3*(T87-$T$1)/$T$2+$P$3*(U87-$U$1)/$U$2)/(SUM($L$3:$P$3))</f>
        <v>0.25853571000779302</v>
      </c>
      <c r="AM87">
        <f>IF(AVERAGE(AG87:AH87)&gt;9,1,0)+IF(AVERAGE(AG87:AH87)&gt;7,1,0)+IF(AG87&gt;7,1,0)+IF(AH87&gt;7,1,0)+IF(AI87&gt;8,1,0)+IF(AI87&gt;6,1,0)</f>
        <v>3</v>
      </c>
      <c r="AN87" s="6">
        <f>MIN(2,IF(OR(Y87="-",X87&lt;5),0,1+IF(Y87&gt;7,1+IF(X87&gt;7,0.25,0),IF(Y87&gt;4,0.5+IF(X87&gt;7,0.25,0),0+IF(X87&gt;7,0.25))))+IF(Z87="-",0,IF(Z87&gt;9,0.5,IF(Z87&gt;7,0.25,0)))+IF(AA87="-",0,IF(AA87&gt;7,1.1,IF(AA87&gt;4,0.6,0)))+IF(OR(AB87="-",V87&lt;5),0,IF(AB87&gt;7,1+IF(V87&gt;7,0.25,0),IF(AB87&gt;4,0.5+IF(V87&gt;7,0.25,0),0)))+IF(AC87="-",0,IF(AC87&gt;7,1.5,IF(AC87&gt;4,1,0)))+IF(AD87="-",0,IF(AD87&gt;9,0.5,IF(AD87&gt;7,0.25,0)))+IF(AE87="-",0,IF(AE87&gt;7,1.25,IF(AE87&gt;4,0.75,0)))+IF(OR(AF87="-",W87&lt;4),0,IF(AF87&gt;7,1+IF(W87&gt;7,0.15,0),IF(AF87&gt;4,0.5+IF(W87&gt;7,0.15,0),0))))</f>
        <v>0</v>
      </c>
      <c r="AO87" s="9">
        <f>(($AK$3*AK87+$AL$3*AL87+$AM$3*AM87+$AN$3*AN87)+$J$3*VLOOKUP(J87,COND!$A$2:$C$7,2,FALSE)+$K$3*VLOOKUP(K87,COND!$A$2:$C$7,3,FALSE))*IF(AND($K$2="On",$E87&gt;20),0.75,1)</f>
        <v>13.452497828135332</v>
      </c>
      <c r="AP87" s="28">
        <f>STANDARDIZE(AO87,AVERAGE($AO$5:$AO$1204),STDEVP($AO$5:$AO$1204))</f>
        <v>0.90202034738463255</v>
      </c>
      <c r="AQ87" t="str">
        <f>IF(AND(Y87&lt;&gt;"-",X87&gt;1),"C",IF(AA87=MAX(AA87:AC87),"2B",IF(AC87=MAX(AA87:AC87),"SS",IF(OR(AB87=MAX(Z87:AC87),AND(AB87&lt;&gt;"-",AB87&gt;4,V87&gt;5)),"3B",IF(AE87=MAX(AD87:AF87),"CF",IF(AND(AF87=MAX(AD87,AF87),AND(W87&gt;5,AD87&lt;&gt;"-")),"RF",IF(AD87&lt;&gt;"-","LF",IF(Z87&lt;&gt;"-","1B","DH"))))))))</f>
        <v>LF</v>
      </c>
      <c r="AU87" t="str">
        <f>IF(AND($Q87&gt;=6,AVERAGE($S87:$T87)&gt;=6),"Likely",IF(OR($Q87&gt;6,AND($Q87=6,AVERAGE($S87:$T87)&gt;=3),AND($Q87&gt;=5,AVERAGE($S87:$T87)&gt;=5),AVERAGE($Q87,$S87:$T87)&gt;5),"Possible","Unlikely"))</f>
        <v>Possible</v>
      </c>
      <c r="AW87" t="e">
        <f>IF(VLOOKUP($B87,'Draft List'!$D$4:$AB$124,AW$3,FALSE)&lt;&gt;0,VLOOKUP($B87,'Draft List'!$D$4:$AB$124,AW$3,FALSE),"")</f>
        <v>#N/A</v>
      </c>
      <c r="AX87" t="e">
        <f>IF(VLOOKUP($B87,'Draft List'!$D$4:$AB$124,AX$3,FALSE)&lt;&gt;0,VLOOKUP($B87,'Draft List'!$D$4:$AB$124,AX$3,FALSE),"")</f>
        <v>#N/A</v>
      </c>
      <c r="AY87" t="e">
        <f>IF(VLOOKUP($B87,'Draft List'!$D$4:$AB$124,AY$3,FALSE)&lt;&gt;0,VLOOKUP($B87,'Draft List'!$D$4:$AB$124,AY$3,FALSE),"")</f>
        <v>#N/A</v>
      </c>
      <c r="AZ87" t="e">
        <f>IF(VLOOKUP($B87,'Draft List'!$D$4:$AB$124,AZ$3,FALSE)&lt;&gt;0,VLOOKUP($B87,'Draft List'!$D$4:$AB$124,AZ$3,FALSE),"")</f>
        <v>#N/A</v>
      </c>
    </row>
    <row r="88" spans="1:52" x14ac:dyDescent="0.25">
      <c r="A88" t="str">
        <f>IF(C88="C","C-",C88)&amp;D88&amp;E88</f>
        <v>CFBradley Dodson22</v>
      </c>
      <c r="B88">
        <f>VLOOKUP($A88,draft_listing_batters_stats!$A$1:$B$1310,2,FALSE)</f>
        <v>8740</v>
      </c>
      <c r="C88" s="1" t="s">
        <v>77</v>
      </c>
      <c r="D88" s="1" t="s">
        <v>1423</v>
      </c>
      <c r="E88" s="1">
        <v>22</v>
      </c>
      <c r="F88" s="1" t="s">
        <v>55</v>
      </c>
      <c r="G88" s="1" t="s">
        <v>55</v>
      </c>
      <c r="H88" s="1" t="s">
        <v>51</v>
      </c>
      <c r="I88" s="24" t="s">
        <v>51</v>
      </c>
      <c r="J88" s="1" t="s">
        <v>49</v>
      </c>
      <c r="K88" s="24" t="s">
        <v>53</v>
      </c>
      <c r="L88" s="1">
        <v>4</v>
      </c>
      <c r="M88" s="1">
        <v>7</v>
      </c>
      <c r="N88" s="1">
        <v>3</v>
      </c>
      <c r="O88" s="1">
        <v>2</v>
      </c>
      <c r="P88" s="24">
        <v>3</v>
      </c>
      <c r="Q88" s="1">
        <v>5</v>
      </c>
      <c r="R88" s="1">
        <v>7</v>
      </c>
      <c r="S88" s="1">
        <v>4</v>
      </c>
      <c r="T88" s="1">
        <v>3</v>
      </c>
      <c r="U88" s="24">
        <v>4</v>
      </c>
      <c r="V88" s="1">
        <v>6</v>
      </c>
      <c r="W88" s="1">
        <v>8</v>
      </c>
      <c r="X88" s="24">
        <v>1</v>
      </c>
      <c r="Y88" s="1" t="s">
        <v>47</v>
      </c>
      <c r="Z88" s="1">
        <v>3</v>
      </c>
      <c r="AA88" s="1" t="s">
        <v>47</v>
      </c>
      <c r="AB88" s="1" t="s">
        <v>47</v>
      </c>
      <c r="AC88" s="1" t="s">
        <v>47</v>
      </c>
      <c r="AD88" s="1">
        <v>8</v>
      </c>
      <c r="AE88" s="1">
        <v>5</v>
      </c>
      <c r="AF88" s="24">
        <v>7</v>
      </c>
      <c r="AG88" s="1">
        <v>7</v>
      </c>
      <c r="AH88" s="1">
        <v>8</v>
      </c>
      <c r="AI88" s="24">
        <v>10</v>
      </c>
      <c r="AJ88" s="30">
        <v>230000</v>
      </c>
      <c r="AK88" s="9">
        <f>($L$3*(L88-$Q$1)/$Q$2+$M$3*(M88-$R$1)/$R$2+$N$3*(N88-$S$1)/$S$2+$O$3*(O88-$T$1)/$T$2+$P$3*(P88-$U$1)/$U$2)/(SUM($L$3:$P$3))</f>
        <v>-0.47445134581577592</v>
      </c>
      <c r="AL88" s="9">
        <f>($L$3*(Q88-$Q$1)/$Q$2+$M$3*(R88-$R$1)/$R$2+$N$3*(S88-$S$1)/$S$2+$O$3*(T88-$T$1)/$T$2+$P$3*(U88-$U$1)/$U$2)/(SUM($L$3:$P$3))</f>
        <v>6.0891874237464783E-2</v>
      </c>
      <c r="AM88">
        <f>IF(AVERAGE(AG88:AH88)&gt;9,1,0)+IF(AVERAGE(AG88:AH88)&gt;7,1,0)+IF(AG88&gt;7,1,0)+IF(AH88&gt;7,1,0)+IF(AI88&gt;8,1,0)+IF(AI88&gt;6,1,0)</f>
        <v>4</v>
      </c>
      <c r="AN88" s="6">
        <f>MIN(2,IF(OR(Y88="-",X88&lt;5),0,1+IF(Y88&gt;7,1+IF(X88&gt;7,0.25,0),IF(Y88&gt;4,0.5+IF(X88&gt;7,0.25,0),0+IF(X88&gt;7,0.25))))+IF(Z88="-",0,IF(Z88&gt;9,0.5,IF(Z88&gt;7,0.25,0)))+IF(AA88="-",0,IF(AA88&gt;7,1.1,IF(AA88&gt;4,0.6,0)))+IF(OR(AB88="-",V88&lt;5),0,IF(AB88&gt;7,1+IF(V88&gt;7,0.25,0),IF(AB88&gt;4,0.5+IF(V88&gt;7,0.25,0),0)))+IF(AC88="-",0,IF(AC88&gt;7,1.5,IF(AC88&gt;4,1,0)))+IF(AD88="-",0,IF(AD88&gt;9,0.5,IF(AD88&gt;7,0.25,0)))+IF(AE88="-",0,IF(AE88&gt;7,1.25,IF(AE88&gt;4,0.75,0)))+IF(OR(AF88="-",W88&lt;4),0,IF(AF88&gt;7,1+IF(W88&gt;7,0.15,0),IF(AF88&gt;4,0.5+IF(W88&gt;7,0.15,0),0))))</f>
        <v>1.65</v>
      </c>
      <c r="AO88" s="9">
        <f>(($AK$3*AK88+$AL$3*AL88+$AM$3*AM88+$AN$3*AN88)+$J$3*VLOOKUP(J88,COND!$A$2:$C$7,2,FALSE)+$K$3*VLOOKUP(K88,COND!$A$2:$C$7,3,FALSE))*IF(AND($K$2="On",$E88&gt;20),0.75,1)</f>
        <v>13.349924022934665</v>
      </c>
      <c r="AP88" s="28">
        <f>STANDARDIZE(AO88,AVERAGE($AO$5:$AO$1204),STDEVP($AO$5:$AO$1204))</f>
        <v>0.88856535146941729</v>
      </c>
      <c r="AQ88" t="str">
        <f>IF(AND(Y88&lt;&gt;"-",X88&gt;1),"C",IF(AA88=MAX(AA88:AC88),"2B",IF(AC88=MAX(AA88:AC88),"SS",IF(OR(AB88=MAX(Z88:AC88),AND(AB88&lt;&gt;"-",AB88&gt;4,V88&gt;5)),"3B",IF(AE88=MAX(AD88:AF88),"CF",IF(AND(AF88=MAX(AD88,AF88),AND(W88&gt;5,AD88&lt;&gt;"-")),"RF",IF(AD88&lt;&gt;"-","LF",IF(Z88&lt;&gt;"-","1B","DH"))))))))</f>
        <v>LF</v>
      </c>
      <c r="AU88" t="str">
        <f>IF(AND($Q88&gt;=6,AVERAGE($S88:$T88)&gt;=6),"Likely",IF(OR($Q88&gt;6,AND($Q88=6,AVERAGE($S88:$T88)&gt;=3),AND($Q88&gt;=5,AVERAGE($S88:$T88)&gt;=5),AVERAGE($Q88,$S88:$T88)&gt;5),"Possible","Unlikely"))</f>
        <v>Unlikely</v>
      </c>
      <c r="AW88" t="e">
        <f>IF(VLOOKUP($B88,'Draft List'!$D$4:$AB$124,AW$3,FALSE)&lt;&gt;0,VLOOKUP($B88,'Draft List'!$D$4:$AB$124,AW$3,FALSE),"")</f>
        <v>#N/A</v>
      </c>
      <c r="AX88" t="e">
        <f>IF(VLOOKUP($B88,'Draft List'!$D$4:$AB$124,AX$3,FALSE)&lt;&gt;0,VLOOKUP($B88,'Draft List'!$D$4:$AB$124,AX$3,FALSE),"")</f>
        <v>#N/A</v>
      </c>
      <c r="AY88" t="e">
        <f>IF(VLOOKUP($B88,'Draft List'!$D$4:$AB$124,AY$3,FALSE)&lt;&gt;0,VLOOKUP($B88,'Draft List'!$D$4:$AB$124,AY$3,FALSE),"")</f>
        <v>#N/A</v>
      </c>
      <c r="AZ88" t="e">
        <f>IF(VLOOKUP($B88,'Draft List'!$D$4:$AB$124,AZ$3,FALSE)&lt;&gt;0,VLOOKUP($B88,'Draft List'!$D$4:$AB$124,AZ$3,FALSE),"")</f>
        <v>#N/A</v>
      </c>
    </row>
    <row r="89" spans="1:52" x14ac:dyDescent="0.25">
      <c r="A89" t="str">
        <f>IF(C89="C","C-",C89)&amp;D89&amp;E89</f>
        <v>LFJason Williams21</v>
      </c>
      <c r="B89">
        <f>VLOOKUP($A89,draft_listing_batters_stats!$A$1:$B$1310,2,FALSE)</f>
        <v>10070</v>
      </c>
      <c r="C89" s="1" t="s">
        <v>52</v>
      </c>
      <c r="D89" s="1" t="s">
        <v>1424</v>
      </c>
      <c r="E89" s="1">
        <v>21</v>
      </c>
      <c r="F89" s="1" t="s">
        <v>43</v>
      </c>
      <c r="G89" s="1" t="s">
        <v>43</v>
      </c>
      <c r="H89" s="1" t="s">
        <v>51</v>
      </c>
      <c r="I89" s="24" t="s">
        <v>51</v>
      </c>
      <c r="J89" s="1" t="s">
        <v>45</v>
      </c>
      <c r="K89" s="24" t="s">
        <v>49</v>
      </c>
      <c r="L89" s="1">
        <v>5</v>
      </c>
      <c r="M89" s="1">
        <v>4</v>
      </c>
      <c r="N89" s="1">
        <v>2</v>
      </c>
      <c r="O89" s="1">
        <v>2</v>
      </c>
      <c r="P89" s="24">
        <v>2</v>
      </c>
      <c r="Q89" s="1">
        <v>6</v>
      </c>
      <c r="R89" s="1">
        <v>5</v>
      </c>
      <c r="S89" s="1">
        <v>2</v>
      </c>
      <c r="T89" s="1">
        <v>4</v>
      </c>
      <c r="U89" s="24">
        <v>4</v>
      </c>
      <c r="V89" s="1">
        <v>1</v>
      </c>
      <c r="W89" s="1">
        <v>8</v>
      </c>
      <c r="X89" s="24">
        <v>1</v>
      </c>
      <c r="Y89" s="1" t="s">
        <v>47</v>
      </c>
      <c r="Z89" s="1" t="s">
        <v>47</v>
      </c>
      <c r="AA89" s="1" t="s">
        <v>47</v>
      </c>
      <c r="AB89" s="1" t="s">
        <v>47</v>
      </c>
      <c r="AC89" s="1" t="s">
        <v>47</v>
      </c>
      <c r="AD89" s="1">
        <v>7</v>
      </c>
      <c r="AE89" s="1">
        <v>1</v>
      </c>
      <c r="AF89" s="24" t="s">
        <v>47</v>
      </c>
      <c r="AG89" s="1">
        <v>9</v>
      </c>
      <c r="AH89" s="1">
        <v>8</v>
      </c>
      <c r="AI89" s="24">
        <v>10</v>
      </c>
      <c r="AJ89" s="30">
        <v>210000</v>
      </c>
      <c r="AK89" s="9">
        <f>($L$3*(L89-$Q$1)/$Q$2+$M$3*(M89-$R$1)/$R$2+$N$3*(N89-$S$1)/$S$2+$O$3*(O89-$T$1)/$T$2+$P$3*(P89-$U$1)/$U$2)/(SUM($L$3:$P$3))</f>
        <v>-0.42815298231019666</v>
      </c>
      <c r="AL89" s="9">
        <f>($L$3*(Q89-$Q$1)/$Q$2+$M$3*(R89-$R$1)/$R$2+$N$3*(S89-$S$1)/$S$2+$O$3*(T89-$T$1)/$T$2+$P$3*(U89-$U$1)/$U$2)/(SUM($L$3:$P$3))</f>
        <v>0.20491451316451056</v>
      </c>
      <c r="AM89">
        <f>IF(AVERAGE(AG89:AH89)&gt;9,1,0)+IF(AVERAGE(AG89:AH89)&gt;7,1,0)+IF(AG89&gt;7,1,0)+IF(AH89&gt;7,1,0)+IF(AI89&gt;8,1,0)+IF(AI89&gt;6,1,0)</f>
        <v>5</v>
      </c>
      <c r="AN89" s="6">
        <f>MIN(2,IF(OR(Y89="-",X89&lt;5),0,1+IF(Y89&gt;7,1+IF(X89&gt;7,0.25,0),IF(Y89&gt;4,0.5+IF(X89&gt;7,0.25,0),0+IF(X89&gt;7,0.25))))+IF(Z89="-",0,IF(Z89&gt;9,0.5,IF(Z89&gt;7,0.25,0)))+IF(AA89="-",0,IF(AA89&gt;7,1.1,IF(AA89&gt;4,0.6,0)))+IF(OR(AB89="-",V89&lt;5),0,IF(AB89&gt;7,1+IF(V89&gt;7,0.25,0),IF(AB89&gt;4,0.5+IF(V89&gt;7,0.25,0),0)))+IF(AC89="-",0,IF(AC89&gt;7,1.5,IF(AC89&gt;4,1,0)))+IF(AD89="-",0,IF(AD89&gt;9,0.5,IF(AD89&gt;7,0.25,0)))+IF(AE89="-",0,IF(AE89&gt;7,1.25,IF(AE89&gt;4,0.75,0)))+IF(OR(AF89="-",W89&lt;4),0,IF(AF89&gt;7,1+IF(W89&gt;7,0.15,0),IF(AF89&gt;4,0.5+IF(W89&gt;7,0.15,0),0))))</f>
        <v>0</v>
      </c>
      <c r="AO89" s="9">
        <f>(($AK$3*AK89+$AL$3*AL89+$AM$3*AM89+$AN$3*AN89)+$J$3*VLOOKUP(J89,COND!$A$2:$C$7,2,FALSE)+$K$3*VLOOKUP(K89,COND!$A$2:$C$7,3,FALSE))*IF(AND($K$2="On",$E89&gt;20),0.75,1)</f>
        <v>13.34949219307644</v>
      </c>
      <c r="AP89" s="28">
        <f>STANDARDIZE(AO89,AVERAGE($AO$5:$AO$1204),STDEVP($AO$5:$AO$1204))</f>
        <v>0.88850870670551174</v>
      </c>
      <c r="AQ89" t="str">
        <f>IF(AND(Y89&lt;&gt;"-",X89&gt;1),"C",IF(AA89=MAX(AA89:AC89),"2B",IF(AC89=MAX(AA89:AC89),"SS",IF(OR(AB89=MAX(Z89:AC89),AND(AB89&lt;&gt;"-",AB89&gt;4,V89&gt;5)),"3B",IF(AE89=MAX(AD89:AF89),"CF",IF(AND(AF89=MAX(AD89,AF89),AND(W89&gt;5,AD89&lt;&gt;"-")),"RF",IF(AD89&lt;&gt;"-","LF",IF(Z89&lt;&gt;"-","1B","DH"))))))))</f>
        <v>LF</v>
      </c>
      <c r="AU89" t="str">
        <f>IF(AND($Q89&gt;=6,AVERAGE($S89:$T89)&gt;=6),"Likely",IF(OR($Q89&gt;6,AND($Q89=6,AVERAGE($S89:$T89)&gt;=3),AND($Q89&gt;=5,AVERAGE($S89:$T89)&gt;=5),AVERAGE($Q89,$S89:$T89)&gt;5),"Possible","Unlikely"))</f>
        <v>Possible</v>
      </c>
      <c r="AW89" t="e">
        <f>IF(VLOOKUP($B89,'Draft List'!$D$4:$AB$124,AW$3,FALSE)&lt;&gt;0,VLOOKUP($B89,'Draft List'!$D$4:$AB$124,AW$3,FALSE),"")</f>
        <v>#N/A</v>
      </c>
      <c r="AX89" t="e">
        <f>IF(VLOOKUP($B89,'Draft List'!$D$4:$AB$124,AX$3,FALSE)&lt;&gt;0,VLOOKUP($B89,'Draft List'!$D$4:$AB$124,AX$3,FALSE),"")</f>
        <v>#N/A</v>
      </c>
      <c r="AY89" t="e">
        <f>IF(VLOOKUP($B89,'Draft List'!$D$4:$AB$124,AY$3,FALSE)&lt;&gt;0,VLOOKUP($B89,'Draft List'!$D$4:$AB$124,AY$3,FALSE),"")</f>
        <v>#N/A</v>
      </c>
      <c r="AZ89" t="e">
        <f>IF(VLOOKUP($B89,'Draft List'!$D$4:$AB$124,AZ$3,FALSE)&lt;&gt;0,VLOOKUP($B89,'Draft List'!$D$4:$AB$124,AZ$3,FALSE),"")</f>
        <v>#N/A</v>
      </c>
    </row>
    <row r="90" spans="1:52" x14ac:dyDescent="0.25">
      <c r="A90" t="str">
        <f>IF(C90="C","C-",C90)&amp;D90&amp;E90</f>
        <v>1BNoboru Abe21</v>
      </c>
      <c r="B90">
        <f>VLOOKUP($A90,draft_listing_batters_stats!$A$1:$B$1310,2,FALSE)</f>
        <v>4319</v>
      </c>
      <c r="C90" s="1" t="s">
        <v>90</v>
      </c>
      <c r="D90" s="1" t="s">
        <v>1425</v>
      </c>
      <c r="E90" s="1">
        <v>21</v>
      </c>
      <c r="F90" s="1" t="s">
        <v>43</v>
      </c>
      <c r="G90" s="1" t="s">
        <v>43</v>
      </c>
      <c r="H90" s="1" t="s">
        <v>51</v>
      </c>
      <c r="I90" s="24" t="s">
        <v>51</v>
      </c>
      <c r="J90" s="1" t="s">
        <v>46</v>
      </c>
      <c r="K90" s="24" t="s">
        <v>45</v>
      </c>
      <c r="L90" s="1">
        <v>4</v>
      </c>
      <c r="M90" s="1">
        <v>3</v>
      </c>
      <c r="N90" s="1">
        <v>2</v>
      </c>
      <c r="O90" s="1">
        <v>2</v>
      </c>
      <c r="P90" s="24">
        <v>1</v>
      </c>
      <c r="Q90" s="1">
        <v>6</v>
      </c>
      <c r="R90" s="1">
        <v>5</v>
      </c>
      <c r="S90" s="1">
        <v>4</v>
      </c>
      <c r="T90" s="1">
        <v>4</v>
      </c>
      <c r="U90" s="24">
        <v>2</v>
      </c>
      <c r="V90" s="1">
        <v>4</v>
      </c>
      <c r="W90" s="1">
        <v>1</v>
      </c>
      <c r="X90" s="24">
        <v>1</v>
      </c>
      <c r="Y90" s="1" t="s">
        <v>47</v>
      </c>
      <c r="Z90" s="1">
        <v>3</v>
      </c>
      <c r="AA90" s="1" t="s">
        <v>47</v>
      </c>
      <c r="AB90" s="1" t="s">
        <v>47</v>
      </c>
      <c r="AC90" s="1" t="s">
        <v>47</v>
      </c>
      <c r="AD90" s="1" t="s">
        <v>47</v>
      </c>
      <c r="AE90" s="1" t="s">
        <v>47</v>
      </c>
      <c r="AF90" s="24" t="s">
        <v>47</v>
      </c>
      <c r="AG90" s="1">
        <v>1</v>
      </c>
      <c r="AH90" s="1">
        <v>5</v>
      </c>
      <c r="AI90" s="24">
        <v>1</v>
      </c>
      <c r="AJ90" s="30">
        <v>180000</v>
      </c>
      <c r="AK90" s="9">
        <f>($L$3*(L90-$Q$1)/$Q$2+$M$3*(M90-$R$1)/$R$2+$N$3*(N90-$S$1)/$S$2+$O$3*(O90-$T$1)/$T$2+$P$3*(P90-$U$1)/$U$2)/(SUM($L$3:$P$3))</f>
        <v>-0.84178503794865822</v>
      </c>
      <c r="AL90" s="9">
        <f>($L$3*(Q90-$Q$1)/$Q$2+$M$3*(R90-$R$1)/$R$2+$N$3*(S90-$S$1)/$S$2+$O$3*(T90-$T$1)/$T$2+$P$3*(U90-$U$1)/$U$2)/(SUM($L$3:$P$3))</f>
        <v>0.29100482157814667</v>
      </c>
      <c r="AM90">
        <f>IF(AVERAGE(AG90:AH90)&gt;9,1,0)+IF(AVERAGE(AG90:AH90)&gt;7,1,0)+IF(AG90&gt;7,1,0)+IF(AH90&gt;7,1,0)+IF(AI90&gt;8,1,0)+IF(AI90&gt;6,1,0)</f>
        <v>0</v>
      </c>
      <c r="AN90" s="6">
        <f>MIN(2,IF(OR(Y90="-",X90&lt;5),0,1+IF(Y90&gt;7,1+IF(X90&gt;7,0.25,0),IF(Y90&gt;4,0.5+IF(X90&gt;7,0.25,0),0+IF(X90&gt;7,0.25))))+IF(Z90="-",0,IF(Z90&gt;9,0.5,IF(Z90&gt;7,0.25,0)))+IF(AA90="-",0,IF(AA90&gt;7,1.1,IF(AA90&gt;4,0.6,0)))+IF(OR(AB90="-",V90&lt;5),0,IF(AB90&gt;7,1+IF(V90&gt;7,0.25,0),IF(AB90&gt;4,0.5+IF(V90&gt;7,0.25,0),0)))+IF(AC90="-",0,IF(AC90&gt;7,1.5,IF(AC90&gt;4,1,0)))+IF(AD90="-",0,IF(AD90&gt;9,0.5,IF(AD90&gt;7,0.25,0)))+IF(AE90="-",0,IF(AE90&gt;7,1.25,IF(AE90&gt;4,0.75,0)))+IF(OR(AF90="-",W90&lt;4),0,IF(AF90&gt;7,1+IF(W90&gt;7,0.15,0),IF(AF90&gt;4,0.5+IF(W90&gt;7,0.15,0),0))))</f>
        <v>0</v>
      </c>
      <c r="AO90" s="9">
        <f>(($AK$3*AK90+$AL$3*AL90+$AM$3*AM90+$AN$3*AN90)+$J$3*VLOOKUP(J90,COND!$A$2:$C$7,2,FALSE)+$K$3*VLOOKUP(K90,COND!$A$2:$C$7,3,FALSE))*IF(AND($K$2="On",$E90&gt;20),0.75,1)</f>
        <v>13.307879355142894</v>
      </c>
      <c r="AP90" s="28">
        <f>STANDARDIZE(AO90,AVERAGE($AO$5:$AO$1204),STDEVP($AO$5:$AO$1204))</f>
        <v>0.88305019258174466</v>
      </c>
      <c r="AQ90" t="str">
        <f>IF(AND(Y90&lt;&gt;"-",X90&gt;1),"C",IF(AA90=MAX(AA90:AC90),"2B",IF(AC90=MAX(AA90:AC90),"SS",IF(OR(AB90=MAX(Z90:AC90),AND(AB90&lt;&gt;"-",AB90&gt;4,V90&gt;5)),"3B",IF(AE90=MAX(AD90:AF90),"CF",IF(AND(AF90=MAX(AD90,AF90),AND(W90&gt;5,AD90&lt;&gt;"-")),"RF",IF(AD90&lt;&gt;"-","LF",IF(Z90&lt;&gt;"-","1B","DH"))))))))</f>
        <v>1B</v>
      </c>
      <c r="AU90" t="str">
        <f>IF(AND($Q90&gt;=6,AVERAGE($S90:$T90)&gt;=6),"Likely",IF(OR($Q90&gt;6,AND($Q90=6,AVERAGE($S90:$T90)&gt;=3),AND($Q90&gt;=5,AVERAGE($S90:$T90)&gt;=5),AVERAGE($Q90,$S90:$T90)&gt;5),"Possible","Unlikely"))</f>
        <v>Possible</v>
      </c>
      <c r="AW90" t="e">
        <f>IF(VLOOKUP($B90,'Draft List'!$D$4:$AB$124,AW$3,FALSE)&lt;&gt;0,VLOOKUP($B90,'Draft List'!$D$4:$AB$124,AW$3,FALSE),"")</f>
        <v>#N/A</v>
      </c>
      <c r="AX90" t="e">
        <f>IF(VLOOKUP($B90,'Draft List'!$D$4:$AB$124,AX$3,FALSE)&lt;&gt;0,VLOOKUP($B90,'Draft List'!$D$4:$AB$124,AX$3,FALSE),"")</f>
        <v>#N/A</v>
      </c>
      <c r="AY90" t="e">
        <f>IF(VLOOKUP($B90,'Draft List'!$D$4:$AB$124,AY$3,FALSE)&lt;&gt;0,VLOOKUP($B90,'Draft List'!$D$4:$AB$124,AY$3,FALSE),"")</f>
        <v>#N/A</v>
      </c>
      <c r="AZ90" t="e">
        <f>IF(VLOOKUP($B90,'Draft List'!$D$4:$AB$124,AZ$3,FALSE)&lt;&gt;0,VLOOKUP($B90,'Draft List'!$D$4:$AB$124,AZ$3,FALSE),"")</f>
        <v>#N/A</v>
      </c>
    </row>
    <row r="91" spans="1:52" x14ac:dyDescent="0.25">
      <c r="A91" t="str">
        <f>IF(C91="C","C-",C91)&amp;D91&amp;E91</f>
        <v>RFHisashi Higuchi22</v>
      </c>
      <c r="B91">
        <f>VLOOKUP($A91,draft_listing_batters_stats!$A$1:$B$1310,2,FALSE)</f>
        <v>5890</v>
      </c>
      <c r="C91" s="1" t="s">
        <v>69</v>
      </c>
      <c r="D91" s="1" t="s">
        <v>1426</v>
      </c>
      <c r="E91" s="1">
        <v>22</v>
      </c>
      <c r="F91" s="1" t="s">
        <v>43</v>
      </c>
      <c r="G91" s="1" t="s">
        <v>43</v>
      </c>
      <c r="H91" s="1" t="s">
        <v>51</v>
      </c>
      <c r="I91" s="24" t="s">
        <v>51</v>
      </c>
      <c r="J91" s="1" t="s">
        <v>45</v>
      </c>
      <c r="K91" s="24" t="s">
        <v>53</v>
      </c>
      <c r="L91" s="1">
        <v>4</v>
      </c>
      <c r="M91" s="1">
        <v>4</v>
      </c>
      <c r="N91" s="1">
        <v>2</v>
      </c>
      <c r="O91" s="1">
        <v>4</v>
      </c>
      <c r="P91" s="24">
        <v>3</v>
      </c>
      <c r="Q91" s="1">
        <v>5</v>
      </c>
      <c r="R91" s="1">
        <v>4</v>
      </c>
      <c r="S91" s="1">
        <v>4</v>
      </c>
      <c r="T91" s="1">
        <v>6</v>
      </c>
      <c r="U91" s="24">
        <v>5</v>
      </c>
      <c r="V91" s="1">
        <v>1</v>
      </c>
      <c r="W91" s="1">
        <v>6</v>
      </c>
      <c r="X91" s="24">
        <v>1</v>
      </c>
      <c r="Y91" s="1" t="s">
        <v>47</v>
      </c>
      <c r="Z91" s="1" t="s">
        <v>47</v>
      </c>
      <c r="AA91" s="1" t="s">
        <v>47</v>
      </c>
      <c r="AB91" s="1" t="s">
        <v>47</v>
      </c>
      <c r="AC91" s="1" t="s">
        <v>47</v>
      </c>
      <c r="AD91" s="1">
        <v>4</v>
      </c>
      <c r="AE91" s="1" t="s">
        <v>47</v>
      </c>
      <c r="AF91" s="24">
        <v>5</v>
      </c>
      <c r="AG91" s="1">
        <v>2</v>
      </c>
      <c r="AH91" s="1">
        <v>5</v>
      </c>
      <c r="AI91" s="24">
        <v>5</v>
      </c>
      <c r="AJ91" s="30">
        <v>140000</v>
      </c>
      <c r="AK91" s="9">
        <f>($L$3*(L91-$Q$1)/$Q$2+$M$3*(M91-$R$1)/$R$2+$N$3*(N91-$S$1)/$S$2+$O$3*(O91-$T$1)/$T$2+$P$3*(P91-$U$1)/$U$2)/(SUM($L$3:$P$3))</f>
        <v>-0.53127337867662583</v>
      </c>
      <c r="AL91" s="9">
        <f>($L$3*(Q91-$Q$1)/$Q$2+$M$3*(R91-$R$1)/$R$2+$N$3*(S91-$S$1)/$S$2+$O$3*(T91-$T$1)/$T$2+$P$3*(U91-$U$1)/$U$2)/(SUM($L$3:$P$3))</f>
        <v>0.21685722522718087</v>
      </c>
      <c r="AM91">
        <f>IF(AVERAGE(AG91:AH91)&gt;9,1,0)+IF(AVERAGE(AG91:AH91)&gt;7,1,0)+IF(AG91&gt;7,1,0)+IF(AH91&gt;7,1,0)+IF(AI91&gt;8,1,0)+IF(AI91&gt;6,1,0)</f>
        <v>0</v>
      </c>
      <c r="AN91" s="6">
        <f>MIN(2,IF(OR(Y91="-",X91&lt;5),0,1+IF(Y91&gt;7,1+IF(X91&gt;7,0.25,0),IF(Y91&gt;4,0.5+IF(X91&gt;7,0.25,0),0+IF(X91&gt;7,0.25))))+IF(Z91="-",0,IF(Z91&gt;9,0.5,IF(Z91&gt;7,0.25,0)))+IF(AA91="-",0,IF(AA91&gt;7,1.1,IF(AA91&gt;4,0.6,0)))+IF(OR(AB91="-",V91&lt;5),0,IF(AB91&gt;7,1+IF(V91&gt;7,0.25,0),IF(AB91&gt;4,0.5+IF(V91&gt;7,0.25,0),0)))+IF(AC91="-",0,IF(AC91&gt;7,1.5,IF(AC91&gt;4,1,0)))+IF(AD91="-",0,IF(AD91&gt;9,0.5,IF(AD91&gt;7,0.25,0)))+IF(AE91="-",0,IF(AE91&gt;7,1.25,IF(AE91&gt;4,0.75,0)))+IF(OR(AF91="-",W91&lt;4),0,IF(AF91&gt;7,1+IF(W91&gt;7,0.15,0),IF(AF91&gt;4,0.5+IF(W91&gt;7,0.15,0),0))))</f>
        <v>0.5</v>
      </c>
      <c r="AO91" s="9">
        <f>(($AK$3*AK91+$AL$3*AL91+$AM$3*AM91+$AN$3*AN91)+$J$3*VLOOKUP(J91,COND!$A$2:$C$7,2,FALSE)+$K$3*VLOOKUP(K91,COND!$A$2:$C$7,3,FALSE))*IF(AND($K$2="On",$E91&gt;20),0.75,1)</f>
        <v>13.299159364858507</v>
      </c>
      <c r="AP91" s="28">
        <f>STANDARDIZE(AO91,AVERAGE($AO$5:$AO$1204),STDEVP($AO$5:$AO$1204))</f>
        <v>0.88190635831111763</v>
      </c>
      <c r="AQ91" t="str">
        <f>IF(AND(Y91&lt;&gt;"-",X91&gt;1),"C",IF(AA91=MAX(AA91:AC91),"2B",IF(AC91=MAX(AA91:AC91),"SS",IF(OR(AB91=MAX(Z91:AC91),AND(AB91&lt;&gt;"-",AB91&gt;4,V91&gt;5)),"3B",IF(AE91=MAX(AD91:AF91),"CF",IF(AND(AF91=MAX(AD91,AF91),AND(W91&gt;5,AD91&lt;&gt;"-")),"RF",IF(AD91&lt;&gt;"-","LF",IF(Z91&lt;&gt;"-","1B","DH"))))))))</f>
        <v>RF</v>
      </c>
      <c r="AU91" t="str">
        <f>IF(AND($Q91&gt;=6,AVERAGE($S91:$T91)&gt;=6),"Likely",IF(OR($Q91&gt;6,AND($Q91=6,AVERAGE($S91:$T91)&gt;=3),AND($Q91&gt;=5,AVERAGE($S91:$T91)&gt;=5),AVERAGE($Q91,$S91:$T91)&gt;5),"Possible","Unlikely"))</f>
        <v>Possible</v>
      </c>
      <c r="AW91" t="e">
        <f>IF(VLOOKUP($B91,'Draft List'!$D$4:$AB$124,AW$3,FALSE)&lt;&gt;0,VLOOKUP($B91,'Draft List'!$D$4:$AB$124,AW$3,FALSE),"")</f>
        <v>#N/A</v>
      </c>
      <c r="AX91" t="e">
        <f>IF(VLOOKUP($B91,'Draft List'!$D$4:$AB$124,AX$3,FALSE)&lt;&gt;0,VLOOKUP($B91,'Draft List'!$D$4:$AB$124,AX$3,FALSE),"")</f>
        <v>#N/A</v>
      </c>
      <c r="AY91" t="e">
        <f>IF(VLOOKUP($B91,'Draft List'!$D$4:$AB$124,AY$3,FALSE)&lt;&gt;0,VLOOKUP($B91,'Draft List'!$D$4:$AB$124,AY$3,FALSE),"")</f>
        <v>#N/A</v>
      </c>
      <c r="AZ91" t="e">
        <f>IF(VLOOKUP($B91,'Draft List'!$D$4:$AB$124,AZ$3,FALSE)&lt;&gt;0,VLOOKUP($B91,'Draft List'!$D$4:$AB$124,AZ$3,FALSE),"")</f>
        <v>#N/A</v>
      </c>
    </row>
    <row r="92" spans="1:52" x14ac:dyDescent="0.25">
      <c r="A92" t="str">
        <f>IF(C92="C","C-",C92)&amp;D92&amp;E92</f>
        <v>2BJesús Rodríguez22</v>
      </c>
      <c r="B92">
        <f>VLOOKUP($A92,draft_listing_batters_stats!$A$1:$B$1310,2,FALSE)</f>
        <v>11072</v>
      </c>
      <c r="C92" s="1" t="s">
        <v>74</v>
      </c>
      <c r="D92" s="1" t="s">
        <v>1427</v>
      </c>
      <c r="E92" s="1">
        <v>22</v>
      </c>
      <c r="F92" s="1" t="s">
        <v>43</v>
      </c>
      <c r="G92" s="1" t="s">
        <v>43</v>
      </c>
      <c r="H92" s="1" t="s">
        <v>51</v>
      </c>
      <c r="I92" s="24" t="s">
        <v>51</v>
      </c>
      <c r="J92" s="1" t="s">
        <v>45</v>
      </c>
      <c r="K92" s="24" t="s">
        <v>53</v>
      </c>
      <c r="L92" s="1">
        <v>5</v>
      </c>
      <c r="M92" s="1">
        <v>5</v>
      </c>
      <c r="N92" s="1">
        <v>1</v>
      </c>
      <c r="O92" s="1">
        <v>2</v>
      </c>
      <c r="P92" s="24">
        <v>2</v>
      </c>
      <c r="Q92" s="1">
        <v>6</v>
      </c>
      <c r="R92" s="1">
        <v>5</v>
      </c>
      <c r="S92" s="1">
        <v>1</v>
      </c>
      <c r="T92" s="1">
        <v>4</v>
      </c>
      <c r="U92" s="24">
        <v>3</v>
      </c>
      <c r="V92" s="1">
        <v>6</v>
      </c>
      <c r="W92" s="1">
        <v>1</v>
      </c>
      <c r="X92" s="24">
        <v>1</v>
      </c>
      <c r="Y92" s="1" t="s">
        <v>47</v>
      </c>
      <c r="Z92" s="1">
        <v>1</v>
      </c>
      <c r="AA92" s="1">
        <v>8</v>
      </c>
      <c r="AB92" s="1">
        <v>4</v>
      </c>
      <c r="AC92" s="1">
        <v>3</v>
      </c>
      <c r="AD92" s="1" t="s">
        <v>47</v>
      </c>
      <c r="AE92" s="1" t="s">
        <v>47</v>
      </c>
      <c r="AF92" s="24" t="s">
        <v>47</v>
      </c>
      <c r="AG92" s="1">
        <v>9</v>
      </c>
      <c r="AH92" s="1">
        <v>10</v>
      </c>
      <c r="AI92" s="24">
        <v>10</v>
      </c>
      <c r="AJ92" s="30">
        <v>95000</v>
      </c>
      <c r="AK92" s="9">
        <f>($L$3*(L92-$Q$1)/$Q$2+$M$3*(M92-$R$1)/$R$2+$N$3*(N92-$S$1)/$S$2+$O$3*(O92-$T$1)/$T$2+$P$3*(P92-$U$1)/$U$2)/(SUM($L$3:$P$3))</f>
        <v>-0.46015459671539466</v>
      </c>
      <c r="AL92" s="9">
        <f>($L$3*(Q92-$Q$1)/$Q$2+$M$3*(R92-$R$1)/$R$2+$N$3*(S92-$S$1)/$S$2+$O$3*(T92-$T$1)/$T$2+$P$3*(U92-$U$1)/$U$2)/(SUM($L$3:$P$3))</f>
        <v>8.1836679323525605E-2</v>
      </c>
      <c r="AM92">
        <f>IF(AVERAGE(AG92:AH92)&gt;9,1,0)+IF(AVERAGE(AG92:AH92)&gt;7,1,0)+IF(AG92&gt;7,1,0)+IF(AH92&gt;7,1,0)+IF(AI92&gt;8,1,0)+IF(AI92&gt;6,1,0)</f>
        <v>6</v>
      </c>
      <c r="AN92" s="6">
        <f>MIN(2,IF(OR(Y92="-",X92&lt;5),0,1+IF(Y92&gt;7,1+IF(X92&gt;7,0.25,0),IF(Y92&gt;4,0.5+IF(X92&gt;7,0.25,0),0+IF(X92&gt;7,0.25))))+IF(Z92="-",0,IF(Z92&gt;9,0.5,IF(Z92&gt;7,0.25,0)))+IF(AA92="-",0,IF(AA92&gt;7,1.1,IF(AA92&gt;4,0.6,0)))+IF(OR(AB92="-",V92&lt;5),0,IF(AB92&gt;7,1+IF(V92&gt;7,0.25,0),IF(AB92&gt;4,0.5+IF(V92&gt;7,0.25,0),0)))+IF(AC92="-",0,IF(AC92&gt;7,1.5,IF(AC92&gt;4,1,0)))+IF(AD92="-",0,IF(AD92&gt;9,0.5,IF(AD92&gt;7,0.25,0)))+IF(AE92="-",0,IF(AE92&gt;7,1.25,IF(AE92&gt;4,0.75,0)))+IF(OR(AF92="-",W92&lt;4),0,IF(AF92&gt;7,1+IF(W92&gt;7,0.15,0),IF(AF92&gt;4,0.5+IF(W92&gt;7,0.15,0),0))))</f>
        <v>1.1000000000000001</v>
      </c>
      <c r="AO92" s="9">
        <f>(($AK$3*AK92+$AL$3*AL92+$AM$3*AM92+$AN$3*AN92)+$J$3*VLOOKUP(J92,COND!$A$2:$C$7,2,FALSE)+$K$3*VLOOKUP(K92,COND!$A$2:$C$7,3,FALSE))*IF(AND($K$2="On",$E92&gt;20),0.75,1)</f>
        <v>13.286024692210768</v>
      </c>
      <c r="AP92" s="28">
        <f>STANDARDIZE(AO92,AVERAGE($AO$5:$AO$1204),STDEVP($AO$5:$AO$1204))</f>
        <v>0.88018343337450944</v>
      </c>
      <c r="AQ92" t="str">
        <f>IF(AND(Y92&lt;&gt;"-",X92&gt;1),"C",IF(AA92=MAX(AA92:AC92),"2B",IF(AC92=MAX(AA92:AC92),"SS",IF(OR(AB92=MAX(Z92:AC92),AND(AB92&lt;&gt;"-",AB92&gt;4,V92&gt;5)),"3B",IF(AE92=MAX(AD92:AF92),"CF",IF(AND(AF92=MAX(AD92,AF92),AND(W92&gt;5,AD92&lt;&gt;"-")),"RF",IF(AD92&lt;&gt;"-","LF",IF(Z92&lt;&gt;"-","1B","DH"))))))))</f>
        <v>2B</v>
      </c>
      <c r="AU92" t="str">
        <f>IF(AND($Q92&gt;=6,AVERAGE($S92:$T92)&gt;=6),"Likely",IF(OR($Q92&gt;6,AND($Q92=6,AVERAGE($S92:$T92)&gt;=3),AND($Q92&gt;=5,AVERAGE($S92:$T92)&gt;=5),AVERAGE($Q92,$S92:$T92)&gt;5),"Possible","Unlikely"))</f>
        <v>Unlikely</v>
      </c>
      <c r="AW92" t="e">
        <f>IF(VLOOKUP($B92,'Draft List'!$D$4:$AB$124,AW$3,FALSE)&lt;&gt;0,VLOOKUP($B92,'Draft List'!$D$4:$AB$124,AW$3,FALSE),"")</f>
        <v>#N/A</v>
      </c>
      <c r="AX92" t="e">
        <f>IF(VLOOKUP($B92,'Draft List'!$D$4:$AB$124,AX$3,FALSE)&lt;&gt;0,VLOOKUP($B92,'Draft List'!$D$4:$AB$124,AX$3,FALSE),"")</f>
        <v>#N/A</v>
      </c>
      <c r="AY92" t="e">
        <f>IF(VLOOKUP($B92,'Draft List'!$D$4:$AB$124,AY$3,FALSE)&lt;&gt;0,VLOOKUP($B92,'Draft List'!$D$4:$AB$124,AY$3,FALSE),"")</f>
        <v>#N/A</v>
      </c>
      <c r="AZ92" t="e">
        <f>IF(VLOOKUP($B92,'Draft List'!$D$4:$AB$124,AZ$3,FALSE)&lt;&gt;0,VLOOKUP($B92,'Draft List'!$D$4:$AB$124,AZ$3,FALSE),"")</f>
        <v>#N/A</v>
      </c>
    </row>
    <row r="93" spans="1:52" x14ac:dyDescent="0.25">
      <c r="A93" t="str">
        <f>IF(C93="C","C-",C93)&amp;D93&amp;E93</f>
        <v>2BSergio Gómez21</v>
      </c>
      <c r="B93">
        <f>VLOOKUP($A93,draft_listing_batters_stats!$A$1:$B$1310,2,FALSE)</f>
        <v>6617</v>
      </c>
      <c r="C93" s="1" t="s">
        <v>74</v>
      </c>
      <c r="D93" s="1" t="s">
        <v>1428</v>
      </c>
      <c r="E93" s="1">
        <v>21</v>
      </c>
      <c r="F93" s="1" t="s">
        <v>43</v>
      </c>
      <c r="G93" s="1" t="s">
        <v>43</v>
      </c>
      <c r="H93" s="1" t="s">
        <v>51</v>
      </c>
      <c r="I93" s="24" t="s">
        <v>51</v>
      </c>
      <c r="J93" s="1" t="s">
        <v>49</v>
      </c>
      <c r="K93" s="24" t="s">
        <v>45</v>
      </c>
      <c r="L93" s="1">
        <v>4</v>
      </c>
      <c r="M93" s="1">
        <v>4</v>
      </c>
      <c r="N93" s="1">
        <v>1</v>
      </c>
      <c r="O93" s="1">
        <v>1</v>
      </c>
      <c r="P93" s="24">
        <v>5</v>
      </c>
      <c r="Q93" s="1">
        <v>6</v>
      </c>
      <c r="R93" s="1">
        <v>5</v>
      </c>
      <c r="S93" s="1">
        <v>1</v>
      </c>
      <c r="T93" s="1">
        <v>2</v>
      </c>
      <c r="U93" s="24">
        <v>8</v>
      </c>
      <c r="V93" s="1">
        <v>5</v>
      </c>
      <c r="W93" s="1">
        <v>2</v>
      </c>
      <c r="X93" s="24">
        <v>1</v>
      </c>
      <c r="Y93" s="1" t="s">
        <v>47</v>
      </c>
      <c r="Z93" s="1" t="s">
        <v>47</v>
      </c>
      <c r="AA93" s="1">
        <v>8</v>
      </c>
      <c r="AB93" s="1" t="s">
        <v>47</v>
      </c>
      <c r="AC93" s="1">
        <v>1</v>
      </c>
      <c r="AD93" s="1" t="s">
        <v>47</v>
      </c>
      <c r="AE93" s="1" t="s">
        <v>47</v>
      </c>
      <c r="AF93" s="24" t="s">
        <v>47</v>
      </c>
      <c r="AG93" s="1">
        <v>10</v>
      </c>
      <c r="AH93" s="1">
        <v>9</v>
      </c>
      <c r="AI93" s="24">
        <v>7</v>
      </c>
      <c r="AJ93" s="30">
        <v>430000</v>
      </c>
      <c r="AK93" s="9">
        <f>($L$3*(L93-$Q$1)/$Q$2+$M$3*(M93-$R$1)/$R$2+$N$3*(N93-$S$1)/$S$2+$O$3*(O93-$T$1)/$T$2+$P$3*(P93-$U$1)/$U$2)/(SUM($L$3:$P$3))</f>
        <v>-0.80343084309510349</v>
      </c>
      <c r="AL93" s="9">
        <f>($L$3*(Q93-$Q$1)/$Q$2+$M$3*(R93-$R$1)/$R$2+$N$3*(S93-$S$1)/$S$2+$O$3*(T93-$T$1)/$T$2+$P$3*(U93-$U$1)/$U$2)/(SUM($L$3:$P$3))</f>
        <v>0.10249927838978078</v>
      </c>
      <c r="AM93">
        <f>IF(AVERAGE(AG93:AH93)&gt;9,1,0)+IF(AVERAGE(AG93:AH93)&gt;7,1,0)+IF(AG93&gt;7,1,0)+IF(AH93&gt;7,1,0)+IF(AI93&gt;8,1,0)+IF(AI93&gt;6,1,0)</f>
        <v>5</v>
      </c>
      <c r="AN93" s="6">
        <f>MIN(2,IF(OR(Y93="-",X93&lt;5),0,1+IF(Y93&gt;7,1+IF(X93&gt;7,0.25,0),IF(Y93&gt;4,0.5+IF(X93&gt;7,0.25,0),0+IF(X93&gt;7,0.25))))+IF(Z93="-",0,IF(Z93&gt;9,0.5,IF(Z93&gt;7,0.25,0)))+IF(AA93="-",0,IF(AA93&gt;7,1.1,IF(AA93&gt;4,0.6,0)))+IF(OR(AB93="-",V93&lt;5),0,IF(AB93&gt;7,1+IF(V93&gt;7,0.25,0),IF(AB93&gt;4,0.5+IF(V93&gt;7,0.25,0),0)))+IF(AC93="-",0,IF(AC93&gt;7,1.5,IF(AC93&gt;4,1,0)))+IF(AD93="-",0,IF(AD93&gt;9,0.5,IF(AD93&gt;7,0.25,0)))+IF(AE93="-",0,IF(AE93&gt;7,1.25,IF(AE93&gt;4,0.75,0)))+IF(OR(AF93="-",W93&lt;4),0,IF(AF93&gt;7,1+IF(W93&gt;7,0.15,0),IF(AF93&gt;4,0.5+IF(W93&gt;7,0.15,0),0))))</f>
        <v>1.1000000000000001</v>
      </c>
      <c r="AO93" s="9">
        <f>(($AK$3*AK93+$AL$3*AL93+$AM$3*AM93+$AN$3*AN93)+$J$3*VLOOKUP(J93,COND!$A$2:$C$7,2,FALSE)+$K$3*VLOOKUP(K93,COND!$A$2:$C$7,3,FALSE))*IF(AND($K$2="On",$E93&gt;20),0.75,1)</f>
        <v>13.182981589701193</v>
      </c>
      <c r="AP93" s="28">
        <f>STANDARDIZE(AO93,AVERAGE($AO$5:$AO$1204),STDEVP($AO$5:$AO$1204))</f>
        <v>0.86666687794746722</v>
      </c>
      <c r="AQ93" t="str">
        <f>IF(AND(Y93&lt;&gt;"-",X93&gt;1),"C",IF(AA93=MAX(AA93:AC93),"2B",IF(AC93=MAX(AA93:AC93),"SS",IF(OR(AB93=MAX(Z93:AC93),AND(AB93&lt;&gt;"-",AB93&gt;4,V93&gt;5)),"3B",IF(AE93=MAX(AD93:AF93),"CF",IF(AND(AF93=MAX(AD93,AF93),AND(W93&gt;5,AD93&lt;&gt;"-")),"RF",IF(AD93&lt;&gt;"-","LF",IF(Z93&lt;&gt;"-","1B","DH"))))))))</f>
        <v>2B</v>
      </c>
      <c r="AU93" t="str">
        <f>IF(AND($Q93&gt;=6,AVERAGE($S93:$T93)&gt;=6),"Likely",IF(OR($Q93&gt;6,AND($Q93=6,AVERAGE($S93:$T93)&gt;=3),AND($Q93&gt;=5,AVERAGE($S93:$T93)&gt;=5),AVERAGE($Q93,$S93:$T93)&gt;5),"Possible","Unlikely"))</f>
        <v>Unlikely</v>
      </c>
      <c r="AW93" t="e">
        <f>IF(VLOOKUP($B93,'Draft List'!$D$4:$AB$124,AW$3,FALSE)&lt;&gt;0,VLOOKUP($B93,'Draft List'!$D$4:$AB$124,AW$3,FALSE),"")</f>
        <v>#N/A</v>
      </c>
      <c r="AX93" t="e">
        <f>IF(VLOOKUP($B93,'Draft List'!$D$4:$AB$124,AX$3,FALSE)&lt;&gt;0,VLOOKUP($B93,'Draft List'!$D$4:$AB$124,AX$3,FALSE),"")</f>
        <v>#N/A</v>
      </c>
      <c r="AY93" t="e">
        <f>IF(VLOOKUP($B93,'Draft List'!$D$4:$AB$124,AY$3,FALSE)&lt;&gt;0,VLOOKUP($B93,'Draft List'!$D$4:$AB$124,AY$3,FALSE),"")</f>
        <v>#N/A</v>
      </c>
      <c r="AZ93" t="e">
        <f>IF(VLOOKUP($B93,'Draft List'!$D$4:$AB$124,AZ$3,FALSE)&lt;&gt;0,VLOOKUP($B93,'Draft List'!$D$4:$AB$124,AZ$3,FALSE),"")</f>
        <v>#N/A</v>
      </c>
    </row>
    <row r="94" spans="1:52" x14ac:dyDescent="0.25">
      <c r="A94" t="str">
        <f>IF(C94="C","C-",C94)&amp;D94&amp;E94</f>
        <v>RFRyoichi Suzuki21</v>
      </c>
      <c r="B94">
        <f>VLOOKUP($A94,draft_listing_batters_stats!$A$1:$B$1310,2,FALSE)</f>
        <v>4132</v>
      </c>
      <c r="C94" s="1" t="s">
        <v>69</v>
      </c>
      <c r="D94" s="1" t="s">
        <v>1429</v>
      </c>
      <c r="E94" s="1">
        <v>21</v>
      </c>
      <c r="F94" s="1" t="s">
        <v>55</v>
      </c>
      <c r="G94" s="1" t="s">
        <v>55</v>
      </c>
      <c r="H94" s="1" t="s">
        <v>51</v>
      </c>
      <c r="I94" s="24" t="s">
        <v>51</v>
      </c>
      <c r="J94" s="1" t="s">
        <v>46</v>
      </c>
      <c r="K94" s="24" t="s">
        <v>49</v>
      </c>
      <c r="L94" s="1">
        <v>3</v>
      </c>
      <c r="M94" s="1">
        <v>2</v>
      </c>
      <c r="N94" s="1">
        <v>3</v>
      </c>
      <c r="O94" s="1">
        <v>3</v>
      </c>
      <c r="P94" s="24">
        <v>2</v>
      </c>
      <c r="Q94" s="1">
        <v>5</v>
      </c>
      <c r="R94" s="1">
        <v>3</v>
      </c>
      <c r="S94" s="1">
        <v>6</v>
      </c>
      <c r="T94" s="1">
        <v>5</v>
      </c>
      <c r="U94" s="24">
        <v>4</v>
      </c>
      <c r="V94" s="1">
        <v>1</v>
      </c>
      <c r="W94" s="1">
        <v>5</v>
      </c>
      <c r="X94" s="24">
        <v>1</v>
      </c>
      <c r="Y94" s="1" t="s">
        <v>47</v>
      </c>
      <c r="Z94" s="1" t="s">
        <v>47</v>
      </c>
      <c r="AA94" s="1" t="s">
        <v>47</v>
      </c>
      <c r="AB94" s="1" t="s">
        <v>47</v>
      </c>
      <c r="AC94" s="1" t="s">
        <v>47</v>
      </c>
      <c r="AD94" s="1" t="s">
        <v>47</v>
      </c>
      <c r="AE94" s="1">
        <v>1</v>
      </c>
      <c r="AF94" s="24">
        <v>3</v>
      </c>
      <c r="AG94" s="1">
        <v>9</v>
      </c>
      <c r="AH94" s="1">
        <v>9</v>
      </c>
      <c r="AI94" s="24">
        <v>10</v>
      </c>
      <c r="AJ94" s="30">
        <v>220000</v>
      </c>
      <c r="AK94" s="9">
        <f>($L$3*(L94-$Q$1)/$Q$2+$M$3*(M94-$R$1)/$R$2+$N$3*(N94-$S$1)/$S$2+$O$3*(O94-$T$1)/$T$2+$P$3*(P94-$U$1)/$U$2)/(SUM($L$3:$P$3))</f>
        <v>-1.0026133699194706</v>
      </c>
      <c r="AL94" s="9">
        <f>($L$3*(Q94-$Q$1)/$Q$2+$M$3*(R94-$R$1)/$R$2+$N$3*(S94-$S$1)/$S$2+$O$3*(T94-$T$1)/$T$2+$P$3*(U94-$U$1)/$U$2)/(SUM($L$3:$P$3))</f>
        <v>0.20219444382961585</v>
      </c>
      <c r="AM94">
        <f>IF(AVERAGE(AG94:AH94)&gt;9,1,0)+IF(AVERAGE(AG94:AH94)&gt;7,1,0)+IF(AG94&gt;7,1,0)+IF(AH94&gt;7,1,0)+IF(AI94&gt;8,1,0)+IF(AI94&gt;6,1,0)</f>
        <v>5</v>
      </c>
      <c r="AN94" s="6">
        <f>MIN(2,IF(OR(Y94="-",X94&lt;5),0,1+IF(Y94&gt;7,1+IF(X94&gt;7,0.25,0),IF(Y94&gt;4,0.5+IF(X94&gt;7,0.25,0),0+IF(X94&gt;7,0.25))))+IF(Z94="-",0,IF(Z94&gt;9,0.5,IF(Z94&gt;7,0.25,0)))+IF(AA94="-",0,IF(AA94&gt;7,1.1,IF(AA94&gt;4,0.6,0)))+IF(OR(AB94="-",V94&lt;5),0,IF(AB94&gt;7,1+IF(V94&gt;7,0.25,0),IF(AB94&gt;4,0.5+IF(V94&gt;7,0.25,0),0)))+IF(AC94="-",0,IF(AC94&gt;7,1.5,IF(AC94&gt;4,1,0)))+IF(AD94="-",0,IF(AD94&gt;9,0.5,IF(AD94&gt;7,0.25,0)))+IF(AE94="-",0,IF(AE94&gt;7,1.25,IF(AE94&gt;4,0.75,0)))+IF(OR(AF94="-",W94&lt;4),0,IF(AF94&gt;7,1+IF(W94&gt;7,0.15,0),IF(AF94&gt;4,0.5+IF(W94&gt;7,0.15,0),0))))</f>
        <v>0</v>
      </c>
      <c r="AO94" s="9">
        <f>(($AK$3*AK94+$AL$3*AL94+$AM$3*AM94+$AN$3*AN94)+$J$3*VLOOKUP(J94,COND!$A$2:$C$7,2,FALSE)+$K$3*VLOOKUP(K94,COND!$A$2:$C$7,3,FALSE))*IF(AND($K$2="On",$E94&gt;20),0.75,1)</f>
        <v>13.159405322296776</v>
      </c>
      <c r="AP94" s="28">
        <f>STANDARDIZE(AO94,AVERAGE($AO$5:$AO$1204),STDEVP($AO$5:$AO$1204))</f>
        <v>0.86357428933771574</v>
      </c>
      <c r="AQ94" t="str">
        <f>IF(AND(Y94&lt;&gt;"-",X94&gt;1),"C",IF(AA94=MAX(AA94:AC94),"2B",IF(AC94=MAX(AA94:AC94),"SS",IF(OR(AB94=MAX(Z94:AC94),AND(AB94&lt;&gt;"-",AB94&gt;4,V94&gt;5)),"3B",IF(AE94=MAX(AD94:AF94),"CF",IF(AND(AF94=MAX(AD94,AF94),AND(W94&gt;5,AD94&lt;&gt;"-")),"RF",IF(AD94&lt;&gt;"-","LF",IF(Z94&lt;&gt;"-","1B","DH"))))))))</f>
        <v>DH</v>
      </c>
      <c r="AU94" t="str">
        <f>IF(AND($Q94&gt;=6,AVERAGE($S94:$T94)&gt;=6),"Likely",IF(OR($Q94&gt;6,AND($Q94=6,AVERAGE($S94:$T94)&gt;=3),AND($Q94&gt;=5,AVERAGE($S94:$T94)&gt;=5),AVERAGE($Q94,$S94:$T94)&gt;5),"Possible","Unlikely"))</f>
        <v>Possible</v>
      </c>
      <c r="AW94" t="e">
        <f>IF(VLOOKUP($B94,'Draft List'!$D$4:$AB$124,AW$3,FALSE)&lt;&gt;0,VLOOKUP($B94,'Draft List'!$D$4:$AB$124,AW$3,FALSE),"")</f>
        <v>#N/A</v>
      </c>
      <c r="AX94" t="e">
        <f>IF(VLOOKUP($B94,'Draft List'!$D$4:$AB$124,AX$3,FALSE)&lt;&gt;0,VLOOKUP($B94,'Draft List'!$D$4:$AB$124,AX$3,FALSE),"")</f>
        <v>#N/A</v>
      </c>
      <c r="AY94" t="e">
        <f>IF(VLOOKUP($B94,'Draft List'!$D$4:$AB$124,AY$3,FALSE)&lt;&gt;0,VLOOKUP($B94,'Draft List'!$D$4:$AB$124,AY$3,FALSE),"")</f>
        <v>#N/A</v>
      </c>
      <c r="AZ94" t="e">
        <f>IF(VLOOKUP($B94,'Draft List'!$D$4:$AB$124,AZ$3,FALSE)&lt;&gt;0,VLOOKUP($B94,'Draft List'!$D$4:$AB$124,AZ$3,FALSE),"")</f>
        <v>#N/A</v>
      </c>
    </row>
    <row r="95" spans="1:52" x14ac:dyDescent="0.25">
      <c r="A95" t="str">
        <f>IF(C95="C","C-",C95)&amp;D95&amp;E95</f>
        <v>CFTsugahara Okawa21</v>
      </c>
      <c r="B95">
        <f>VLOOKUP($A95,draft_listing_batters_stats!$A$1:$B$1310,2,FALSE)</f>
        <v>4513</v>
      </c>
      <c r="C95" s="1" t="s">
        <v>77</v>
      </c>
      <c r="D95" s="1" t="s">
        <v>1430</v>
      </c>
      <c r="E95" s="1">
        <v>21</v>
      </c>
      <c r="F95" s="1" t="s">
        <v>55</v>
      </c>
      <c r="G95" s="1" t="s">
        <v>55</v>
      </c>
      <c r="H95" s="1" t="s">
        <v>51</v>
      </c>
      <c r="I95" s="24" t="s">
        <v>44</v>
      </c>
      <c r="J95" s="1" t="s">
        <v>45</v>
      </c>
      <c r="K95" s="24" t="s">
        <v>46</v>
      </c>
      <c r="L95" s="1">
        <v>4</v>
      </c>
      <c r="M95" s="1">
        <v>5</v>
      </c>
      <c r="N95" s="1">
        <v>3</v>
      </c>
      <c r="O95" s="1">
        <v>1</v>
      </c>
      <c r="P95" s="24">
        <v>5</v>
      </c>
      <c r="Q95" s="1">
        <v>5</v>
      </c>
      <c r="R95" s="1">
        <v>6</v>
      </c>
      <c r="S95" s="1">
        <v>4</v>
      </c>
      <c r="T95" s="1">
        <v>3</v>
      </c>
      <c r="U95" s="24">
        <v>7</v>
      </c>
      <c r="V95" s="1">
        <v>1</v>
      </c>
      <c r="W95" s="1">
        <v>5</v>
      </c>
      <c r="X95" s="24">
        <v>2</v>
      </c>
      <c r="Y95" s="1" t="s">
        <v>47</v>
      </c>
      <c r="Z95" s="1" t="s">
        <v>47</v>
      </c>
      <c r="AA95" s="1" t="s">
        <v>47</v>
      </c>
      <c r="AB95" s="1" t="s">
        <v>47</v>
      </c>
      <c r="AC95" s="1" t="s">
        <v>47</v>
      </c>
      <c r="AD95" s="1" t="s">
        <v>47</v>
      </c>
      <c r="AE95" s="1">
        <v>10</v>
      </c>
      <c r="AF95" s="24" t="s">
        <v>47</v>
      </c>
      <c r="AG95" s="1">
        <v>7</v>
      </c>
      <c r="AH95" s="1">
        <v>8</v>
      </c>
      <c r="AI95" s="24">
        <v>8</v>
      </c>
      <c r="AJ95" s="30">
        <v>330000</v>
      </c>
      <c r="AK95" s="9">
        <f>($L$3*(L95-$Q$1)/$Q$2+$M$3*(M95-$R$1)/$R$2+$N$3*(N95-$S$1)/$S$2+$O$3*(O95-$T$1)/$T$2+$P$3*(P95-$U$1)/$U$2)/(SUM($L$3:$P$3))</f>
        <v>-0.58624797542859708</v>
      </c>
      <c r="AL95" s="9">
        <f>($L$3*(Q95-$Q$1)/$Q$2+$M$3*(R95-$R$1)/$R$2+$N$3*(S95-$S$1)/$S$2+$O$3*(T95-$T$1)/$T$2+$P$3*(U95-$U$1)/$U$2)/(SUM($L$3:$P$3))</f>
        <v>0.1298810140700116</v>
      </c>
      <c r="AM95">
        <f>IF(AVERAGE(AG95:AH95)&gt;9,1,0)+IF(AVERAGE(AG95:AH95)&gt;7,1,0)+IF(AG95&gt;7,1,0)+IF(AH95&gt;7,1,0)+IF(AI95&gt;8,1,0)+IF(AI95&gt;6,1,0)</f>
        <v>3</v>
      </c>
      <c r="AN95" s="6">
        <f>MIN(2,IF(OR(Y95="-",X95&lt;5),0,1+IF(Y95&gt;7,1+IF(X95&gt;7,0.25,0),IF(Y95&gt;4,0.5+IF(X95&gt;7,0.25,0),0+IF(X95&gt;7,0.25))))+IF(Z95="-",0,IF(Z95&gt;9,0.5,IF(Z95&gt;7,0.25,0)))+IF(AA95="-",0,IF(AA95&gt;7,1.1,IF(AA95&gt;4,0.6,0)))+IF(OR(AB95="-",V95&lt;5),0,IF(AB95&gt;7,1+IF(V95&gt;7,0.25,0),IF(AB95&gt;4,0.5+IF(V95&gt;7,0.25,0),0)))+IF(AC95="-",0,IF(AC95&gt;7,1.5,IF(AC95&gt;4,1,0)))+IF(AD95="-",0,IF(AD95&gt;9,0.5,IF(AD95&gt;7,0.25,0)))+IF(AE95="-",0,IF(AE95&gt;7,1.25,IF(AE95&gt;4,0.75,0)))+IF(OR(AF95="-",W95&lt;4),0,IF(AF95&gt;7,1+IF(W95&gt;7,0.15,0),IF(AF95&gt;4,0.5+IF(W95&gt;7,0.15,0),0))))</f>
        <v>1.25</v>
      </c>
      <c r="AO95" s="9">
        <f>(($AK$3*AK95+$AL$3*AL95+$AM$3*AM95+$AN$3*AN95)+$J$3*VLOOKUP(J95,COND!$A$2:$C$7,2,FALSE)+$K$3*VLOOKUP(K95,COND!$A$2:$C$7,3,FALSE))*IF(AND($K$2="On",$E95&gt;20),0.75,1)</f>
        <v>13.14994737129728</v>
      </c>
      <c r="AP95" s="28">
        <f>STANDARDIZE(AO95,AVERAGE($AO$5:$AO$1204),STDEVP($AO$5:$AO$1204))</f>
        <v>0.86233365395507044</v>
      </c>
      <c r="AQ95" t="str">
        <f>IF(AND(Y95&lt;&gt;"-",X95&gt;1),"C",IF(AA95=MAX(AA95:AC95),"2B",IF(AC95=MAX(AA95:AC95),"SS",IF(OR(AB95=MAX(Z95:AC95),AND(AB95&lt;&gt;"-",AB95&gt;4,V95&gt;5)),"3B",IF(AE95=MAX(AD95:AF95),"CF",IF(AND(AF95=MAX(AD95,AF95),AND(W95&gt;5,AD95&lt;&gt;"-")),"RF",IF(AD95&lt;&gt;"-","LF",IF(Z95&lt;&gt;"-","1B","DH"))))))))</f>
        <v>CF</v>
      </c>
      <c r="AU95" t="str">
        <f>IF(AND($Q95&gt;=6,AVERAGE($S95:$T95)&gt;=6),"Likely",IF(OR($Q95&gt;6,AND($Q95=6,AVERAGE($S95:$T95)&gt;=3),AND($Q95&gt;=5,AVERAGE($S95:$T95)&gt;=5),AVERAGE($Q95,$S95:$T95)&gt;5),"Possible","Unlikely"))</f>
        <v>Unlikely</v>
      </c>
      <c r="AW95" t="e">
        <f>IF(VLOOKUP($B95,'Draft List'!$D$4:$AB$124,AW$3,FALSE)&lt;&gt;0,VLOOKUP($B95,'Draft List'!$D$4:$AB$124,AW$3,FALSE),"")</f>
        <v>#N/A</v>
      </c>
      <c r="AX95" t="e">
        <f>IF(VLOOKUP($B95,'Draft List'!$D$4:$AB$124,AX$3,FALSE)&lt;&gt;0,VLOOKUP($B95,'Draft List'!$D$4:$AB$124,AX$3,FALSE),"")</f>
        <v>#N/A</v>
      </c>
      <c r="AY95" t="e">
        <f>IF(VLOOKUP($B95,'Draft List'!$D$4:$AB$124,AY$3,FALSE)&lt;&gt;0,VLOOKUP($B95,'Draft List'!$D$4:$AB$124,AY$3,FALSE),"")</f>
        <v>#N/A</v>
      </c>
      <c r="AZ95" t="e">
        <f>IF(VLOOKUP($B95,'Draft List'!$D$4:$AB$124,AZ$3,FALSE)&lt;&gt;0,VLOOKUP($B95,'Draft List'!$D$4:$AB$124,AZ$3,FALSE),"")</f>
        <v>#N/A</v>
      </c>
    </row>
    <row r="96" spans="1:52" x14ac:dyDescent="0.25">
      <c r="A96" t="str">
        <f>IF(C96="C","C-",C96)&amp;D96&amp;E96</f>
        <v>RFPedro Rodríguez21</v>
      </c>
      <c r="B96">
        <f>VLOOKUP($A96,draft_listing_batters_stats!$A$1:$B$1310,2,FALSE)</f>
        <v>4729</v>
      </c>
      <c r="C96" s="1" t="s">
        <v>69</v>
      </c>
      <c r="D96" s="1" t="s">
        <v>1431</v>
      </c>
      <c r="E96" s="1">
        <v>21</v>
      </c>
      <c r="F96" s="1" t="s">
        <v>55</v>
      </c>
      <c r="G96" s="1" t="s">
        <v>55</v>
      </c>
      <c r="H96" s="1" t="s">
        <v>51</v>
      </c>
      <c r="I96" s="24" t="s">
        <v>51</v>
      </c>
      <c r="J96" s="1" t="s">
        <v>46</v>
      </c>
      <c r="K96" s="24" t="s">
        <v>53</v>
      </c>
      <c r="L96" s="1">
        <v>3</v>
      </c>
      <c r="M96" s="1">
        <v>7</v>
      </c>
      <c r="N96" s="1">
        <v>2</v>
      </c>
      <c r="O96" s="1">
        <v>2</v>
      </c>
      <c r="P96" s="24">
        <v>3</v>
      </c>
      <c r="Q96" s="1">
        <v>5</v>
      </c>
      <c r="R96" s="1">
        <v>8</v>
      </c>
      <c r="S96" s="1">
        <v>4</v>
      </c>
      <c r="T96" s="1">
        <v>3</v>
      </c>
      <c r="U96" s="24">
        <v>5</v>
      </c>
      <c r="V96" s="1">
        <v>1</v>
      </c>
      <c r="W96" s="1">
        <v>6</v>
      </c>
      <c r="X96" s="24">
        <v>2</v>
      </c>
      <c r="Y96" s="1" t="s">
        <v>47</v>
      </c>
      <c r="Z96" s="1" t="s">
        <v>47</v>
      </c>
      <c r="AA96" s="1" t="s">
        <v>47</v>
      </c>
      <c r="AB96" s="1" t="s">
        <v>47</v>
      </c>
      <c r="AC96" s="1" t="s">
        <v>47</v>
      </c>
      <c r="AD96" s="1">
        <v>5</v>
      </c>
      <c r="AE96" s="1">
        <v>1</v>
      </c>
      <c r="AF96" s="24">
        <v>9</v>
      </c>
      <c r="AG96" s="1">
        <v>10</v>
      </c>
      <c r="AH96" s="1">
        <v>4</v>
      </c>
      <c r="AI96" s="24">
        <v>5</v>
      </c>
      <c r="AJ96" s="30">
        <v>190000</v>
      </c>
      <c r="AK96" s="9">
        <f>($L$3*(L96-$Q$1)/$Q$2+$M$3*(M96-$R$1)/$R$2+$N$3*(N96-$S$1)/$S$2+$O$3*(O96-$T$1)/$T$2+$P$3*(P96-$U$1)/$U$2)/(SUM($L$3:$P$3))</f>
        <v>-0.88006867604235217</v>
      </c>
      <c r="AL96" s="9">
        <f>($L$3*(Q96-$Q$1)/$Q$2+$M$3*(R96-$R$1)/$R$2+$N$3*(S96-$S$1)/$S$2+$O$3*(T96-$T$1)/$T$2+$P$3*(U96-$U$1)/$U$2)/(SUM($L$3:$P$3))</f>
        <v>0.1519680936732517</v>
      </c>
      <c r="AM96">
        <f>IF(AVERAGE(AG96:AH96)&gt;9,1,0)+IF(AVERAGE(AG96:AH96)&gt;7,1,0)+IF(AG96&gt;7,1,0)+IF(AH96&gt;7,1,0)+IF(AI96&gt;8,1,0)+IF(AI96&gt;6,1,0)</f>
        <v>1</v>
      </c>
      <c r="AN96" s="6">
        <f>MIN(2,IF(OR(Y96="-",X96&lt;5),0,1+IF(Y96&gt;7,1+IF(X96&gt;7,0.25,0),IF(Y96&gt;4,0.5+IF(X96&gt;7,0.25,0),0+IF(X96&gt;7,0.25))))+IF(Z96="-",0,IF(Z96&gt;9,0.5,IF(Z96&gt;7,0.25,0)))+IF(AA96="-",0,IF(AA96&gt;7,1.1,IF(AA96&gt;4,0.6,0)))+IF(OR(AB96="-",V96&lt;5),0,IF(AB96&gt;7,1+IF(V96&gt;7,0.25,0),IF(AB96&gt;4,0.5+IF(V96&gt;7,0.25,0),0)))+IF(AC96="-",0,IF(AC96&gt;7,1.5,IF(AC96&gt;4,1,0)))+IF(AD96="-",0,IF(AD96&gt;9,0.5,IF(AD96&gt;7,0.25,0)))+IF(AE96="-",0,IF(AE96&gt;7,1.25,IF(AE96&gt;4,0.75,0)))+IF(OR(AF96="-",W96&lt;4),0,IF(AF96&gt;7,1+IF(W96&gt;7,0.15,0),IF(AF96&gt;4,0.5+IF(W96&gt;7,0.15,0),0))))</f>
        <v>1</v>
      </c>
      <c r="AO96" s="9">
        <f>(($AK$3*AK96+$AL$3*AL96+$AM$3*AM96+$AN$3*AN96)+$J$3*VLOOKUP(J96,COND!$A$2:$C$7,2,FALSE)+$K$3*VLOOKUP(K96,COND!$A$2:$C$7,3,FALSE))*IF(AND($K$2="On",$E96&gt;20),0.75,1)</f>
        <v>13.052276923141452</v>
      </c>
      <c r="AP96" s="28">
        <f>STANDARDIZE(AO96,AVERAGE($AO$5:$AO$1204),STDEVP($AO$5:$AO$1204))</f>
        <v>0.84952185002127856</v>
      </c>
      <c r="AQ96" t="str">
        <f>IF(AND(Y96&lt;&gt;"-",X96&gt;1),"C",IF(AA96=MAX(AA96:AC96),"2B",IF(AC96=MAX(AA96:AC96),"SS",IF(OR(AB96=MAX(Z96:AC96),AND(AB96&lt;&gt;"-",AB96&gt;4,V96&gt;5)),"3B",IF(AE96=MAX(AD96:AF96),"CF",IF(AND(AF96=MAX(AD96,AF96),AND(W96&gt;5,AD96&lt;&gt;"-")),"RF",IF(AD96&lt;&gt;"-","LF",IF(Z96&lt;&gt;"-","1B","DH"))))))))</f>
        <v>RF</v>
      </c>
      <c r="AU96" t="str">
        <f>IF(AND($Q96&gt;=6,AVERAGE($S96:$T96)&gt;=6),"Likely",IF(OR($Q96&gt;6,AND($Q96=6,AVERAGE($S96:$T96)&gt;=3),AND($Q96&gt;=5,AVERAGE($S96:$T96)&gt;=5),AVERAGE($Q96,$S96:$T96)&gt;5),"Possible","Unlikely"))</f>
        <v>Unlikely</v>
      </c>
      <c r="AW96" t="e">
        <f>IF(VLOOKUP($B96,'Draft List'!$D$4:$AB$124,AW$3,FALSE)&lt;&gt;0,VLOOKUP($B96,'Draft List'!$D$4:$AB$124,AW$3,FALSE),"")</f>
        <v>#N/A</v>
      </c>
      <c r="AX96" t="e">
        <f>IF(VLOOKUP($B96,'Draft List'!$D$4:$AB$124,AX$3,FALSE)&lt;&gt;0,VLOOKUP($B96,'Draft List'!$D$4:$AB$124,AX$3,FALSE),"")</f>
        <v>#N/A</v>
      </c>
      <c r="AY96" t="e">
        <f>IF(VLOOKUP($B96,'Draft List'!$D$4:$AB$124,AY$3,FALSE)&lt;&gt;0,VLOOKUP($B96,'Draft List'!$D$4:$AB$124,AY$3,FALSE),"")</f>
        <v>#N/A</v>
      </c>
      <c r="AZ96" t="e">
        <f>IF(VLOOKUP($B96,'Draft List'!$D$4:$AB$124,AZ$3,FALSE)&lt;&gt;0,VLOOKUP($B96,'Draft List'!$D$4:$AB$124,AZ$3,FALSE),"")</f>
        <v>#N/A</v>
      </c>
    </row>
    <row r="97" spans="1:52" x14ac:dyDescent="0.25">
      <c r="A97" t="str">
        <f>IF(C97="C","C-",C97)&amp;D97&amp;E97</f>
        <v>C-Shoichi Kawamura18</v>
      </c>
      <c r="B97">
        <f>VLOOKUP($A97,draft_listing_batters_stats!$A$1:$B$1310,2,FALSE)</f>
        <v>5016</v>
      </c>
      <c r="C97" s="1" t="s">
        <v>89</v>
      </c>
      <c r="D97" s="1" t="s">
        <v>1432</v>
      </c>
      <c r="E97" s="1">
        <v>18</v>
      </c>
      <c r="F97" s="1" t="s">
        <v>43</v>
      </c>
      <c r="G97" s="1" t="s">
        <v>43</v>
      </c>
      <c r="H97" s="1" t="s">
        <v>51</v>
      </c>
      <c r="I97" s="24" t="s">
        <v>51</v>
      </c>
      <c r="J97" s="1" t="s">
        <v>57</v>
      </c>
      <c r="K97" s="24" t="s">
        <v>45</v>
      </c>
      <c r="L97" s="1">
        <v>2</v>
      </c>
      <c r="M97" s="1">
        <v>3</v>
      </c>
      <c r="N97" s="1">
        <v>2</v>
      </c>
      <c r="O97" s="1">
        <v>2</v>
      </c>
      <c r="P97" s="24">
        <v>3</v>
      </c>
      <c r="Q97" s="1">
        <v>5</v>
      </c>
      <c r="R97" s="1">
        <v>5</v>
      </c>
      <c r="S97" s="1">
        <v>4</v>
      </c>
      <c r="T97" s="1">
        <v>5</v>
      </c>
      <c r="U97" s="24">
        <v>6</v>
      </c>
      <c r="V97" s="1">
        <v>6</v>
      </c>
      <c r="W97" s="1">
        <v>7</v>
      </c>
      <c r="X97" s="24">
        <v>7</v>
      </c>
      <c r="Y97" s="1">
        <v>3</v>
      </c>
      <c r="Z97" s="1" t="s">
        <v>47</v>
      </c>
      <c r="AA97" s="1" t="s">
        <v>47</v>
      </c>
      <c r="AB97" s="1" t="s">
        <v>47</v>
      </c>
      <c r="AC97" s="1" t="s">
        <v>47</v>
      </c>
      <c r="AD97" s="1" t="s">
        <v>47</v>
      </c>
      <c r="AE97" s="1" t="s">
        <v>47</v>
      </c>
      <c r="AF97" s="24" t="s">
        <v>47</v>
      </c>
      <c r="AG97" s="1">
        <v>2</v>
      </c>
      <c r="AH97" s="1">
        <v>5</v>
      </c>
      <c r="AI97" s="24">
        <v>2</v>
      </c>
      <c r="AJ97" s="30">
        <v>180000</v>
      </c>
      <c r="AK97" s="9">
        <f>($L$3*(L97-$Q$1)/$Q$2+$M$3*(M97-$R$1)/$R$2+$N$3*(N97-$S$1)/$S$2+$O$3*(O97-$T$1)/$T$2+$P$3*(P97-$U$1)/$U$2)/(SUM($L$3:$P$3))</f>
        <v>-1.406864030719841</v>
      </c>
      <c r="AL97" s="9">
        <f>($L$3*(Q97-$Q$1)/$Q$2+$M$3*(R97-$R$1)/$R$2+$N$3*(S97-$S$1)/$S$2+$O$3*(T97-$T$1)/$T$2+$P$3*(U97-$U$1)/$U$2)/(SUM($L$3:$P$3))</f>
        <v>0.21822389465338676</v>
      </c>
      <c r="AM97">
        <f>IF(AVERAGE(AG97:AH97)&gt;9,1,0)+IF(AVERAGE(AG97:AH97)&gt;7,1,0)+IF(AG97&gt;7,1,0)+IF(AH97&gt;7,1,0)+IF(AI97&gt;8,1,0)+IF(AI97&gt;6,1,0)</f>
        <v>0</v>
      </c>
      <c r="AN97" s="6">
        <f>MIN(2,IF(OR(Y97="-",X97&lt;5),0,1+IF(Y97&gt;7,1+IF(X97&gt;7,0.25,0),IF(Y97&gt;4,0.5+IF(X97&gt;7,0.25,0),0+IF(X97&gt;7,0.25))))+IF(Z97="-",0,IF(Z97&gt;9,0.5,IF(Z97&gt;7,0.25,0)))+IF(AA97="-",0,IF(AA97&gt;7,1.1,IF(AA97&gt;4,0.6,0)))+IF(OR(AB97="-",V97&lt;5),0,IF(AB97&gt;7,1+IF(V97&gt;7,0.25,0),IF(AB97&gt;4,0.5+IF(V97&gt;7,0.25,0),0)))+IF(AC97="-",0,IF(AC97&gt;7,1.5,IF(AC97&gt;4,1,0)))+IF(AD97="-",0,IF(AD97&gt;9,0.5,IF(AD97&gt;7,0.25,0)))+IF(AE97="-",0,IF(AE97&gt;7,1.25,IF(AE97&gt;4,0.75,0)))+IF(OR(AF97="-",W97&lt;4),0,IF(AF97&gt;7,1+IF(W97&gt;7,0.15,0),IF(AF97&gt;4,0.5+IF(W97&gt;7,0.15,0),0))))</f>
        <v>1</v>
      </c>
      <c r="AO97" s="9">
        <f>(($AK$3*AK97+$AL$3*AL97+$AM$3*AM97+$AN$3*AN97)+$J$3*VLOOKUP(J97,COND!$A$2:$C$7,2,FALSE)+$K$3*VLOOKUP(K97,COND!$A$2:$C$7,3,FALSE))*IF(AND($K$2="On",$E97&gt;20),0.75,1)</f>
        <v>12.978000332768657</v>
      </c>
      <c r="AP97" s="28">
        <f>STANDARDIZE(AO97,AVERAGE($AO$5:$AO$1204),STDEVP($AO$5:$AO$1204))</f>
        <v>0.83977870733385507</v>
      </c>
      <c r="AQ97" t="str">
        <f>IF(AND(Y97&lt;&gt;"-",X97&gt;1),"C",IF(AA97=MAX(AA97:AC97),"2B",IF(AC97=MAX(AA97:AC97),"SS",IF(OR(AB97=MAX(Z97:AC97),AND(AB97&lt;&gt;"-",AB97&gt;4,V97&gt;5)),"3B",IF(AE97=MAX(AD97:AF97),"CF",IF(AND(AF97=MAX(AD97,AF97),AND(W97&gt;5,AD97&lt;&gt;"-")),"RF",IF(AD97&lt;&gt;"-","LF",IF(Z97&lt;&gt;"-","1B","DH"))))))))</f>
        <v>C</v>
      </c>
      <c r="AU97" t="str">
        <f>IF(AND($Q97&gt;=6,AVERAGE($S97:$T97)&gt;=6),"Likely",IF(OR($Q97&gt;6,AND($Q97=6,AVERAGE($S97:$T97)&gt;=3),AND($Q97&gt;=5,AVERAGE($S97:$T97)&gt;=5),AVERAGE($Q97,$S97:$T97)&gt;5),"Possible","Unlikely"))</f>
        <v>Unlikely</v>
      </c>
      <c r="AW97" t="e">
        <f>IF(VLOOKUP($B97,'Draft List'!$D$4:$AB$124,AW$3,FALSE)&lt;&gt;0,VLOOKUP($B97,'Draft List'!$D$4:$AB$124,AW$3,FALSE),"")</f>
        <v>#N/A</v>
      </c>
      <c r="AX97" t="e">
        <f>IF(VLOOKUP($B97,'Draft List'!$D$4:$AB$124,AX$3,FALSE)&lt;&gt;0,VLOOKUP($B97,'Draft List'!$D$4:$AB$124,AX$3,FALSE),"")</f>
        <v>#N/A</v>
      </c>
      <c r="AY97" t="e">
        <f>IF(VLOOKUP($B97,'Draft List'!$D$4:$AB$124,AY$3,FALSE)&lt;&gt;0,VLOOKUP($B97,'Draft List'!$D$4:$AB$124,AY$3,FALSE),"")</f>
        <v>#N/A</v>
      </c>
      <c r="AZ97" t="e">
        <f>IF(VLOOKUP($B97,'Draft List'!$D$4:$AB$124,AZ$3,FALSE)&lt;&gt;0,VLOOKUP($B97,'Draft List'!$D$4:$AB$124,AZ$3,FALSE),"")</f>
        <v>#N/A</v>
      </c>
    </row>
    <row r="98" spans="1:52" x14ac:dyDescent="0.25">
      <c r="A98" t="str">
        <f>IF(C98="C","C-",C98)&amp;D98&amp;E98</f>
        <v>CFFrancisco Ramírez18</v>
      </c>
      <c r="B98">
        <f>VLOOKUP($A98,draft_listing_batters_stats!$A$1:$B$1310,2,FALSE)</f>
        <v>4972</v>
      </c>
      <c r="C98" s="1" t="s">
        <v>77</v>
      </c>
      <c r="D98" s="1" t="s">
        <v>1433</v>
      </c>
      <c r="E98" s="1">
        <v>18</v>
      </c>
      <c r="F98" s="1" t="s">
        <v>55</v>
      </c>
      <c r="G98" s="1" t="s">
        <v>55</v>
      </c>
      <c r="H98" s="1" t="s">
        <v>51</v>
      </c>
      <c r="I98" s="24" t="s">
        <v>44</v>
      </c>
      <c r="J98" s="1" t="s">
        <v>45</v>
      </c>
      <c r="K98" s="24" t="s">
        <v>46</v>
      </c>
      <c r="L98" s="1">
        <v>2</v>
      </c>
      <c r="M98" s="1">
        <v>2</v>
      </c>
      <c r="N98" s="1">
        <v>3</v>
      </c>
      <c r="O98" s="1">
        <v>2</v>
      </c>
      <c r="P98" s="24">
        <v>1</v>
      </c>
      <c r="Q98" s="1">
        <v>5</v>
      </c>
      <c r="R98" s="1">
        <v>3</v>
      </c>
      <c r="S98" s="1">
        <v>6</v>
      </c>
      <c r="T98" s="1">
        <v>5</v>
      </c>
      <c r="U98" s="24">
        <v>3</v>
      </c>
      <c r="V98" s="1">
        <v>6</v>
      </c>
      <c r="W98" s="1">
        <v>6</v>
      </c>
      <c r="X98" s="24">
        <v>1</v>
      </c>
      <c r="Y98" s="1" t="s">
        <v>47</v>
      </c>
      <c r="Z98" s="1" t="s">
        <v>47</v>
      </c>
      <c r="AA98" s="1" t="s">
        <v>47</v>
      </c>
      <c r="AB98" s="1" t="s">
        <v>47</v>
      </c>
      <c r="AC98" s="1" t="s">
        <v>47</v>
      </c>
      <c r="AD98" s="1" t="s">
        <v>47</v>
      </c>
      <c r="AE98" s="1">
        <v>4</v>
      </c>
      <c r="AF98" s="24" t="s">
        <v>47</v>
      </c>
      <c r="AG98" s="1">
        <v>10</v>
      </c>
      <c r="AH98" s="1">
        <v>10</v>
      </c>
      <c r="AI98" s="24">
        <v>10</v>
      </c>
      <c r="AJ98" s="30">
        <v>210000</v>
      </c>
      <c r="AK98" s="9">
        <f>($L$3*(L98-$Q$1)/$Q$2+$M$3*(M98-$R$1)/$R$2+$N$3*(N98-$S$1)/$S$2+$O$3*(O98-$T$1)/$T$2+$P$3*(P98-$U$1)/$U$2)/(SUM($L$3:$P$3))</f>
        <v>-1.4548950959488096</v>
      </c>
      <c r="AL98" s="9">
        <f>($L$3*(Q98-$Q$1)/$Q$2+$M$3*(R98-$R$1)/$R$2+$N$3*(S98-$S$1)/$S$2+$O$3*(T98-$T$1)/$T$2+$P$3*(U98-$U$1)/$U$2)/(SUM($L$3:$P$3))</f>
        <v>0.16217810401253238</v>
      </c>
      <c r="AM98">
        <f>IF(AVERAGE(AG98:AH98)&gt;9,1,0)+IF(AVERAGE(AG98:AH98)&gt;7,1,0)+IF(AG98&gt;7,1,0)+IF(AH98&gt;7,1,0)+IF(AI98&gt;8,1,0)+IF(AI98&gt;6,1,0)</f>
        <v>6</v>
      </c>
      <c r="AN98" s="6">
        <f>MIN(2,IF(OR(Y98="-",X98&lt;5),0,1+IF(Y98&gt;7,1+IF(X98&gt;7,0.25,0),IF(Y98&gt;4,0.5+IF(X98&gt;7,0.25,0),0+IF(X98&gt;7,0.25))))+IF(Z98="-",0,IF(Z98&gt;9,0.5,IF(Z98&gt;7,0.25,0)))+IF(AA98="-",0,IF(AA98&gt;7,1.1,IF(AA98&gt;4,0.6,0)))+IF(OR(AB98="-",V98&lt;5),0,IF(AB98&gt;7,1+IF(V98&gt;7,0.25,0),IF(AB98&gt;4,0.5+IF(V98&gt;7,0.25,0),0)))+IF(AC98="-",0,IF(AC98&gt;7,1.5,IF(AC98&gt;4,1,0)))+IF(AD98="-",0,IF(AD98&gt;9,0.5,IF(AD98&gt;7,0.25,0)))+IF(AE98="-",0,IF(AE98&gt;7,1.25,IF(AE98&gt;4,0.75,0)))+IF(OR(AF98="-",W98&lt;4),0,IF(AF98&gt;7,1+IF(W98&gt;7,0.15,0),IF(AF98&gt;4,0.5+IF(W98&gt;7,0.15,0),0))))</f>
        <v>0</v>
      </c>
      <c r="AO98" s="9">
        <f>(($AK$3*AK98+$AL$3*AL98+$AM$3*AM98+$AN$3*AN98)+$J$3*VLOOKUP(J98,COND!$A$2:$C$7,2,FALSE)+$K$3*VLOOKUP(K98,COND!$A$2:$C$7,3,FALSE))*IF(AND($K$2="On",$E98&gt;20),0.75,1)</f>
        <v>12.700647738555508</v>
      </c>
      <c r="AP98" s="28">
        <f>STANDARDIZE(AO98,AVERAGE($AO$5:$AO$1204),STDEVP($AO$5:$AO$1204))</f>
        <v>0.80339731332286257</v>
      </c>
      <c r="AQ98" t="str">
        <f>IF(AND(Y98&lt;&gt;"-",X98&gt;1),"C",IF(AA98=MAX(AA98:AC98),"2B",IF(AC98=MAX(AA98:AC98),"SS",IF(OR(AB98=MAX(Z98:AC98),AND(AB98&lt;&gt;"-",AB98&gt;4,V98&gt;5)),"3B",IF(AE98=MAX(AD98:AF98),"CF",IF(AND(AF98=MAX(AD98,AF98),AND(W98&gt;5,AD98&lt;&gt;"-")),"RF",IF(AD98&lt;&gt;"-","LF",IF(Z98&lt;&gt;"-","1B","DH"))))))))</f>
        <v>CF</v>
      </c>
      <c r="AU98" t="str">
        <f>IF(AND($Q98&gt;=6,AVERAGE($S98:$T98)&gt;=6),"Likely",IF(OR($Q98&gt;6,AND($Q98=6,AVERAGE($S98:$T98)&gt;=3),AND($Q98&gt;=5,AVERAGE($S98:$T98)&gt;=5),AVERAGE($Q98,$S98:$T98)&gt;5),"Possible","Unlikely"))</f>
        <v>Possible</v>
      </c>
      <c r="AW98" t="e">
        <f>IF(VLOOKUP($B98,'Draft List'!$D$4:$AB$124,AW$3,FALSE)&lt;&gt;0,VLOOKUP($B98,'Draft List'!$D$4:$AB$124,AW$3,FALSE),"")</f>
        <v>#N/A</v>
      </c>
      <c r="AX98" t="e">
        <f>IF(VLOOKUP($B98,'Draft List'!$D$4:$AB$124,AX$3,FALSE)&lt;&gt;0,VLOOKUP($B98,'Draft List'!$D$4:$AB$124,AX$3,FALSE),"")</f>
        <v>#N/A</v>
      </c>
      <c r="AY98" t="e">
        <f>IF(VLOOKUP($B98,'Draft List'!$D$4:$AB$124,AY$3,FALSE)&lt;&gt;0,VLOOKUP($B98,'Draft List'!$D$4:$AB$124,AY$3,FALSE),"")</f>
        <v>#N/A</v>
      </c>
      <c r="AZ98" t="e">
        <f>IF(VLOOKUP($B98,'Draft List'!$D$4:$AB$124,AZ$3,FALSE)&lt;&gt;0,VLOOKUP($B98,'Draft List'!$D$4:$AB$124,AZ$3,FALSE),"")</f>
        <v>#N/A</v>
      </c>
    </row>
    <row r="99" spans="1:52" x14ac:dyDescent="0.25">
      <c r="A99" t="str">
        <f>IF(C99="C","C-",C99)&amp;D99&amp;E99</f>
        <v>LFHugh Howell21</v>
      </c>
      <c r="B99">
        <f>VLOOKUP($A99,draft_listing_batters_stats!$A$1:$B$1310,2,FALSE)</f>
        <v>10027</v>
      </c>
      <c r="C99" s="1" t="s">
        <v>52</v>
      </c>
      <c r="D99" s="1" t="s">
        <v>1434</v>
      </c>
      <c r="E99" s="1">
        <v>21</v>
      </c>
      <c r="F99" s="1" t="s">
        <v>55</v>
      </c>
      <c r="G99" s="1" t="s">
        <v>55</v>
      </c>
      <c r="H99" s="1" t="s">
        <v>51</v>
      </c>
      <c r="I99" s="24" t="s">
        <v>51</v>
      </c>
      <c r="J99" s="1" t="s">
        <v>57</v>
      </c>
      <c r="K99" s="24" t="s">
        <v>45</v>
      </c>
      <c r="L99" s="1">
        <v>3</v>
      </c>
      <c r="M99" s="1">
        <v>5</v>
      </c>
      <c r="N99" s="1">
        <v>2</v>
      </c>
      <c r="O99" s="1">
        <v>4</v>
      </c>
      <c r="P99" s="24">
        <v>2</v>
      </c>
      <c r="Q99" s="1">
        <v>5</v>
      </c>
      <c r="R99" s="1">
        <v>6</v>
      </c>
      <c r="S99" s="1">
        <v>5</v>
      </c>
      <c r="T99" s="1">
        <v>5</v>
      </c>
      <c r="U99" s="24">
        <v>3</v>
      </c>
      <c r="V99" s="1">
        <v>5</v>
      </c>
      <c r="W99" s="1">
        <v>7</v>
      </c>
      <c r="X99" s="24">
        <v>1</v>
      </c>
      <c r="Y99" s="1" t="s">
        <v>47</v>
      </c>
      <c r="Z99" s="1">
        <v>1</v>
      </c>
      <c r="AA99" s="1" t="s">
        <v>47</v>
      </c>
      <c r="AB99" s="1" t="s">
        <v>47</v>
      </c>
      <c r="AC99" s="1" t="s">
        <v>47</v>
      </c>
      <c r="AD99" s="1">
        <v>8</v>
      </c>
      <c r="AE99" s="1" t="s">
        <v>47</v>
      </c>
      <c r="AF99" s="24">
        <v>2</v>
      </c>
      <c r="AG99" s="1">
        <v>3</v>
      </c>
      <c r="AH99" s="1">
        <v>6</v>
      </c>
      <c r="AI99" s="24">
        <v>5</v>
      </c>
      <c r="AJ99" s="30">
        <v>280000</v>
      </c>
      <c r="AK99" s="9">
        <f>($L$3*(L99-$Q$1)/$Q$2+$M$3*(M99-$R$1)/$R$2+$N$3*(N99-$S$1)/$S$2+$O$3*(O99-$T$1)/$T$2+$P$3*(P99-$U$1)/$U$2)/(SUM($L$3:$P$3))</f>
        <v>-0.84278567507768054</v>
      </c>
      <c r="AL99" s="9">
        <f>($L$3*(Q99-$Q$1)/$Q$2+$M$3*(R99-$R$1)/$R$2+$N$3*(S99-$S$1)/$S$2+$O$3*(T99-$T$1)/$T$2+$P$3*(U99-$U$1)/$U$2)/(SUM($L$3:$P$3))</f>
        <v>0.2322962488447414</v>
      </c>
      <c r="AM99">
        <f>IF(AVERAGE(AG99:AH99)&gt;9,1,0)+IF(AVERAGE(AG99:AH99)&gt;7,1,0)+IF(AG99&gt;7,1,0)+IF(AH99&gt;7,1,0)+IF(AI99&gt;8,1,0)+IF(AI99&gt;6,1,0)</f>
        <v>0</v>
      </c>
      <c r="AN99" s="6">
        <f>MIN(2,IF(OR(Y99="-",X99&lt;5),0,1+IF(Y99&gt;7,1+IF(X99&gt;7,0.25,0),IF(Y99&gt;4,0.5+IF(X99&gt;7,0.25,0),0+IF(X99&gt;7,0.25))))+IF(Z99="-",0,IF(Z99&gt;9,0.5,IF(Z99&gt;7,0.25,0)))+IF(AA99="-",0,IF(AA99&gt;7,1.1,IF(AA99&gt;4,0.6,0)))+IF(OR(AB99="-",V99&lt;5),0,IF(AB99&gt;7,1+IF(V99&gt;7,0.25,0),IF(AB99&gt;4,0.5+IF(V99&gt;7,0.25,0),0)))+IF(AC99="-",0,IF(AC99&gt;7,1.5,IF(AC99&gt;4,1,0)))+IF(AD99="-",0,IF(AD99&gt;9,0.5,IF(AD99&gt;7,0.25,0)))+IF(AE99="-",0,IF(AE99&gt;7,1.25,IF(AE99&gt;4,0.75,0)))+IF(OR(AF99="-",W99&lt;4),0,IF(AF99&gt;7,1+IF(W99&gt;7,0.15,0),IF(AF99&gt;4,0.5+IF(W99&gt;7,0.15,0),0))))</f>
        <v>0.25</v>
      </c>
      <c r="AO99" s="9">
        <f>(($AK$3*AK99+$AL$3*AL99+$AM$3*AM99+$AN$3*AN99)+$J$3*VLOOKUP(J99,COND!$A$2:$C$7,2,FALSE)+$K$3*VLOOKUP(K99,COND!$A$2:$C$7,3,FALSE))*IF(AND($K$2="On",$E99&gt;20),0.75,1)</f>
        <v>12.453276418629128</v>
      </c>
      <c r="AP99" s="28">
        <f>STANDARDIZE(AO99,AVERAGE($AO$5:$AO$1204),STDEVP($AO$5:$AO$1204))</f>
        <v>0.77094867702006109</v>
      </c>
      <c r="AQ99" t="str">
        <f>IF(AND(Y99&lt;&gt;"-",X99&gt;1),"C",IF(AA99=MAX(AA99:AC99),"2B",IF(AC99=MAX(AA99:AC99),"SS",IF(OR(AB99=MAX(Z99:AC99),AND(AB99&lt;&gt;"-",AB99&gt;4,V99&gt;5)),"3B",IF(AE99=MAX(AD99:AF99),"CF",IF(AND(AF99=MAX(AD99,AF99),AND(W99&gt;5,AD99&lt;&gt;"-")),"RF",IF(AD99&lt;&gt;"-","LF",IF(Z99&lt;&gt;"-","1B","DH"))))))))</f>
        <v>LF</v>
      </c>
      <c r="AU99" t="str">
        <f>IF(AND($Q99&gt;=6,AVERAGE($S99:$T99)&gt;=6),"Likely",IF(OR($Q99&gt;6,AND($Q99=6,AVERAGE($S99:$T99)&gt;=3),AND($Q99&gt;=5,AVERAGE($S99:$T99)&gt;=5),AVERAGE($Q99,$S99:$T99)&gt;5),"Possible","Unlikely"))</f>
        <v>Possible</v>
      </c>
      <c r="AW99" t="e">
        <f>IF(VLOOKUP($B99,'Draft List'!$D$4:$AB$124,AW$3,FALSE)&lt;&gt;0,VLOOKUP($B99,'Draft List'!$D$4:$AB$124,AW$3,FALSE),"")</f>
        <v>#N/A</v>
      </c>
      <c r="AX99" t="e">
        <f>IF(VLOOKUP($B99,'Draft List'!$D$4:$AB$124,AX$3,FALSE)&lt;&gt;0,VLOOKUP($B99,'Draft List'!$D$4:$AB$124,AX$3,FALSE),"")</f>
        <v>#N/A</v>
      </c>
      <c r="AY99" t="e">
        <f>IF(VLOOKUP($B99,'Draft List'!$D$4:$AB$124,AY$3,FALSE)&lt;&gt;0,VLOOKUP($B99,'Draft List'!$D$4:$AB$124,AY$3,FALSE),"")</f>
        <v>#N/A</v>
      </c>
      <c r="AZ99" t="e">
        <f>IF(VLOOKUP($B99,'Draft List'!$D$4:$AB$124,AZ$3,FALSE)&lt;&gt;0,VLOOKUP($B99,'Draft List'!$D$4:$AB$124,AZ$3,FALSE),"")</f>
        <v>#N/A</v>
      </c>
    </row>
    <row r="100" spans="1:52" x14ac:dyDescent="0.25">
      <c r="A100" t="str">
        <f>IF(C100="C","C-",C100)&amp;D100&amp;E100</f>
        <v>3BEarl Davis21</v>
      </c>
      <c r="B100">
        <f>VLOOKUP($A100,draft_listing_batters_stats!$A$1:$B$1310,2,FALSE)</f>
        <v>11518</v>
      </c>
      <c r="C100" s="1" t="s">
        <v>72</v>
      </c>
      <c r="D100" s="1" t="s">
        <v>1435</v>
      </c>
      <c r="E100" s="1">
        <v>21</v>
      </c>
      <c r="F100" s="1" t="s">
        <v>43</v>
      </c>
      <c r="G100" s="1" t="s">
        <v>43</v>
      </c>
      <c r="H100" s="1" t="s">
        <v>51</v>
      </c>
      <c r="I100" s="24" t="s">
        <v>51</v>
      </c>
      <c r="J100" s="1" t="s">
        <v>49</v>
      </c>
      <c r="K100" s="24" t="s">
        <v>45</v>
      </c>
      <c r="L100" s="1">
        <v>5</v>
      </c>
      <c r="M100" s="1">
        <v>4</v>
      </c>
      <c r="N100" s="1">
        <v>1</v>
      </c>
      <c r="O100" s="1">
        <v>2</v>
      </c>
      <c r="P100" s="24">
        <v>2</v>
      </c>
      <c r="Q100" s="1">
        <v>6</v>
      </c>
      <c r="R100" s="1">
        <v>5</v>
      </c>
      <c r="S100" s="1">
        <v>1</v>
      </c>
      <c r="T100" s="1">
        <v>4</v>
      </c>
      <c r="U100" s="24">
        <v>3</v>
      </c>
      <c r="V100" s="1">
        <v>10</v>
      </c>
      <c r="W100" s="1">
        <v>2</v>
      </c>
      <c r="X100" s="24">
        <v>1</v>
      </c>
      <c r="Y100" s="1" t="s">
        <v>47</v>
      </c>
      <c r="Z100" s="1" t="s">
        <v>47</v>
      </c>
      <c r="AA100" s="1">
        <v>1</v>
      </c>
      <c r="AB100" s="1">
        <v>10</v>
      </c>
      <c r="AC100" s="1">
        <v>3</v>
      </c>
      <c r="AD100" s="1" t="s">
        <v>47</v>
      </c>
      <c r="AE100" s="1" t="s">
        <v>47</v>
      </c>
      <c r="AF100" s="24" t="s">
        <v>47</v>
      </c>
      <c r="AG100" s="1">
        <v>5</v>
      </c>
      <c r="AH100" s="1">
        <v>4</v>
      </c>
      <c r="AI100" s="24">
        <v>4</v>
      </c>
      <c r="AJ100" s="30">
        <v>230000</v>
      </c>
      <c r="AK100" s="9">
        <f>($L$3*(L100-$Q$1)/$Q$2+$M$3*(M100-$R$1)/$R$2+$N$3*(N100-$S$1)/$S$2+$O$3*(O100-$T$1)/$T$2+$P$3*(P100-$U$1)/$U$2)/(SUM($L$3:$P$3))</f>
        <v>-0.51121447633409811</v>
      </c>
      <c r="AL100" s="9">
        <f>($L$3*(Q100-$Q$1)/$Q$2+$M$3*(R100-$R$1)/$R$2+$N$3*(S100-$S$1)/$S$2+$O$3*(T100-$T$1)/$T$2+$P$3*(U100-$U$1)/$U$2)/(SUM($L$3:$P$3))</f>
        <v>8.1836679323525605E-2</v>
      </c>
      <c r="AM100">
        <f>IF(AVERAGE(AG100:AH100)&gt;9,1,0)+IF(AVERAGE(AG100:AH100)&gt;7,1,0)+IF(AG100&gt;7,1,0)+IF(AH100&gt;7,1,0)+IF(AI100&gt;8,1,0)+IF(AI100&gt;6,1,0)</f>
        <v>0</v>
      </c>
      <c r="AN100" s="6">
        <f>MIN(2,IF(OR(Y100="-",X100&lt;5),0,1+IF(Y100&gt;7,1+IF(X100&gt;7,0.25,0),IF(Y100&gt;4,0.5+IF(X100&gt;7,0.25,0),0+IF(X100&gt;7,0.25))))+IF(Z100="-",0,IF(Z100&gt;9,0.5,IF(Z100&gt;7,0.25,0)))+IF(AA100="-",0,IF(AA100&gt;7,1.1,IF(AA100&gt;4,0.6,0)))+IF(OR(AB100="-",V100&lt;5),0,IF(AB100&gt;7,1+IF(V100&gt;7,0.25,0),IF(AB100&gt;4,0.5+IF(V100&gt;7,0.25,0),0)))+IF(AC100="-",0,IF(AC100&gt;7,1.5,IF(AC100&gt;4,1,0)))+IF(AD100="-",0,IF(AD100&gt;9,0.5,IF(AD100&gt;7,0.25,0)))+IF(AE100="-",0,IF(AE100&gt;7,1.25,IF(AE100&gt;4,0.75,0)))+IF(OR(AF100="-",W100&lt;4),0,IF(AF100&gt;7,1+IF(W100&gt;7,0.15,0),IF(AF100&gt;4,0.5+IF(W100&gt;7,0.15,0),0))))</f>
        <v>1.25</v>
      </c>
      <c r="AO100" s="9">
        <f>(($AK$3*AK100+$AL$3*AL100+$AM$3*AM100+$AN$3*AN100)+$J$3*VLOOKUP(J100,COND!$A$2:$C$7,2,FALSE)+$K$3*VLOOKUP(K100,COND!$A$2:$C$7,3,FALSE))*IF(AND($K$2="On",$E100&gt;20),0.75,1)</f>
        <v>12.280918704248897</v>
      </c>
      <c r="AP100" s="28">
        <f>STANDARDIZE(AO100,AVERAGE($AO$5:$AO$1204),STDEVP($AO$5:$AO$1204))</f>
        <v>0.74833986048639534</v>
      </c>
      <c r="AQ100" t="str">
        <f>IF(AND(Y100&lt;&gt;"-",X100&gt;1),"C",IF(AA100=MAX(AA100:AC100),"2B",IF(AC100=MAX(AA100:AC100),"SS",IF(OR(AB100=MAX(Z100:AC100),AND(AB100&lt;&gt;"-",AB100&gt;4,V100&gt;5)),"3B",IF(AE100=MAX(AD100:AF100),"CF",IF(AND(AF100=MAX(AD100,AF100),AND(W100&gt;5,AD100&lt;&gt;"-")),"RF",IF(AD100&lt;&gt;"-","LF",IF(Z100&lt;&gt;"-","1B","DH"))))))))</f>
        <v>3B</v>
      </c>
      <c r="AU100" t="str">
        <f>IF(AND($Q100&gt;=6,AVERAGE($S100:$T100)&gt;=6),"Likely",IF(OR($Q100&gt;6,AND($Q100=6,AVERAGE($S100:$T100)&gt;=3),AND($Q100&gt;=5,AVERAGE($S100:$T100)&gt;=5),AVERAGE($Q100,$S100:$T100)&gt;5),"Possible","Unlikely"))</f>
        <v>Unlikely</v>
      </c>
      <c r="AW100" t="e">
        <f>IF(VLOOKUP($B100,'Draft List'!$D$4:$AB$124,AW$3,FALSE)&lt;&gt;0,VLOOKUP($B100,'Draft List'!$D$4:$AB$124,AW$3,FALSE),"")</f>
        <v>#N/A</v>
      </c>
      <c r="AX100" t="e">
        <f>IF(VLOOKUP($B100,'Draft List'!$D$4:$AB$124,AX$3,FALSE)&lt;&gt;0,VLOOKUP($B100,'Draft List'!$D$4:$AB$124,AX$3,FALSE),"")</f>
        <v>#N/A</v>
      </c>
      <c r="AY100" t="e">
        <f>IF(VLOOKUP($B100,'Draft List'!$D$4:$AB$124,AY$3,FALSE)&lt;&gt;0,VLOOKUP($B100,'Draft List'!$D$4:$AB$124,AY$3,FALSE),"")</f>
        <v>#N/A</v>
      </c>
      <c r="AZ100" t="e">
        <f>IF(VLOOKUP($B100,'Draft List'!$D$4:$AB$124,AZ$3,FALSE)&lt;&gt;0,VLOOKUP($B100,'Draft List'!$D$4:$AB$124,AZ$3,FALSE),"")</f>
        <v>#N/A</v>
      </c>
    </row>
    <row r="101" spans="1:52" x14ac:dyDescent="0.25">
      <c r="A101" t="str">
        <f>IF(C101="C","C-",C101)&amp;D101&amp;E101</f>
        <v>C-Alex-Antoine Parent21</v>
      </c>
      <c r="B101">
        <f>VLOOKUP($A101,draft_listing_batters_stats!$A$1:$B$1310,2,FALSE)</f>
        <v>9530</v>
      </c>
      <c r="C101" s="1" t="s">
        <v>89</v>
      </c>
      <c r="D101" s="1" t="s">
        <v>1436</v>
      </c>
      <c r="E101" s="1">
        <v>21</v>
      </c>
      <c r="F101" s="1" t="s">
        <v>43</v>
      </c>
      <c r="G101" s="1" t="s">
        <v>43</v>
      </c>
      <c r="H101" s="1" t="s">
        <v>51</v>
      </c>
      <c r="I101" s="24" t="s">
        <v>51</v>
      </c>
      <c r="J101" s="1" t="s">
        <v>46</v>
      </c>
      <c r="K101" s="24" t="s">
        <v>53</v>
      </c>
      <c r="L101" s="1">
        <v>3</v>
      </c>
      <c r="M101" s="1">
        <v>4</v>
      </c>
      <c r="N101" s="1">
        <v>3</v>
      </c>
      <c r="O101" s="1">
        <v>4</v>
      </c>
      <c r="P101" s="24">
        <v>3</v>
      </c>
      <c r="Q101" s="1">
        <v>5</v>
      </c>
      <c r="R101" s="1">
        <v>4</v>
      </c>
      <c r="S101" s="1">
        <v>4</v>
      </c>
      <c r="T101" s="1">
        <v>6</v>
      </c>
      <c r="U101" s="24">
        <v>4</v>
      </c>
      <c r="V101" s="1">
        <v>4</v>
      </c>
      <c r="W101" s="1">
        <v>4</v>
      </c>
      <c r="X101" s="24">
        <v>4</v>
      </c>
      <c r="Y101" s="1">
        <v>4</v>
      </c>
      <c r="Z101" s="1" t="s">
        <v>47</v>
      </c>
      <c r="AA101" s="1" t="s">
        <v>47</v>
      </c>
      <c r="AB101" s="1" t="s">
        <v>47</v>
      </c>
      <c r="AC101" s="1" t="s">
        <v>47</v>
      </c>
      <c r="AD101" s="1" t="s">
        <v>47</v>
      </c>
      <c r="AE101" s="1" t="s">
        <v>47</v>
      </c>
      <c r="AF101" s="24" t="s">
        <v>47</v>
      </c>
      <c r="AG101" s="1">
        <v>1</v>
      </c>
      <c r="AH101" s="1">
        <v>1</v>
      </c>
      <c r="AI101" s="24">
        <v>1</v>
      </c>
      <c r="AJ101" s="30">
        <v>130000</v>
      </c>
      <c r="AK101" s="9">
        <f>($L$3*(L101-$Q$1)/$Q$2+$M$3*(M101-$R$1)/$R$2+$N$3*(N101-$S$1)/$S$2+$O$3*(O101-$T$1)/$T$2+$P$3*(P101-$U$1)/$U$2)/(SUM($L$3:$P$3))</f>
        <v>-0.77076772085539913</v>
      </c>
      <c r="AL101" s="9">
        <f>($L$3*(Q101-$Q$1)/$Q$2+$M$3*(R101-$R$1)/$R$2+$N$3*(S101-$S$1)/$S$2+$O$3*(T101-$T$1)/$T$2+$P$3*(U101-$U$1)/$U$2)/(SUM($L$3:$P$3))</f>
        <v>0.1768408854100974</v>
      </c>
      <c r="AM101">
        <f>IF(AVERAGE(AG101:AH101)&gt;9,1,0)+IF(AVERAGE(AG101:AH101)&gt;7,1,0)+IF(AG101&gt;7,1,0)+IF(AH101&gt;7,1,0)+IF(AI101&gt;8,1,0)+IF(AI101&gt;6,1,0)</f>
        <v>0</v>
      </c>
      <c r="AN101" s="6">
        <f>MIN(2,IF(OR(Y101="-",X101&lt;5),0,1+IF(Y101&gt;7,1+IF(X101&gt;7,0.25,0),IF(Y101&gt;4,0.5+IF(X101&gt;7,0.25,0),0+IF(X101&gt;7,0.25))))+IF(Z101="-",0,IF(Z101&gt;9,0.5,IF(Z101&gt;7,0.25,0)))+IF(AA101="-",0,IF(AA101&gt;7,1.1,IF(AA101&gt;4,0.6,0)))+IF(OR(AB101="-",V101&lt;5),0,IF(AB101&gt;7,1+IF(V101&gt;7,0.25,0),IF(AB101&gt;4,0.5+IF(V101&gt;7,0.25,0),0)))+IF(AC101="-",0,IF(AC101&gt;7,1.5,IF(AC101&gt;4,1,0)))+IF(AD101="-",0,IF(AD101&gt;9,0.5,IF(AD101&gt;7,0.25,0)))+IF(AE101="-",0,IF(AE101&gt;7,1.25,IF(AE101&gt;4,0.75,0)))+IF(OR(AF101="-",W101&lt;4),0,IF(AF101&gt;7,1+IF(W101&gt;7,0.15,0),IF(AF101&gt;4,0.5+IF(W101&gt;7,0.15,0),0))))</f>
        <v>0</v>
      </c>
      <c r="AO101" s="9">
        <f>(($AK$3*AK101+$AL$3*AL101+$AM$3*AM101+$AN$3*AN101)+$J$3*VLOOKUP(J101,COND!$A$2:$C$7,2,FALSE)+$K$3*VLOOKUP(K101,COND!$A$2:$C$7,3,FALSE))*IF(AND($K$2="On",$E101&gt;20),0.75,1)</f>
        <v>12.195013852835629</v>
      </c>
      <c r="AP101" s="28">
        <f>STANDARDIZE(AO101,AVERAGE($AO$5:$AO$1204),STDEVP($AO$5:$AO$1204))</f>
        <v>0.73707139459881832</v>
      </c>
      <c r="AQ101" t="str">
        <f>IF(AND(Y101&lt;&gt;"-",X101&gt;1),"C",IF(AA101=MAX(AA101:AC101),"2B",IF(AC101=MAX(AA101:AC101),"SS",IF(OR(AB101=MAX(Z101:AC101),AND(AB101&lt;&gt;"-",AB101&gt;4,V101&gt;5)),"3B",IF(AE101=MAX(AD101:AF101),"CF",IF(AND(AF101=MAX(AD101,AF101),AND(W101&gt;5,AD101&lt;&gt;"-")),"RF",IF(AD101&lt;&gt;"-","LF",IF(Z101&lt;&gt;"-","1B","DH"))))))))</f>
        <v>C</v>
      </c>
      <c r="AU101" t="str">
        <f>IF(AND($Q101&gt;=6,AVERAGE($S101:$T101)&gt;=6),"Likely",IF(OR($Q101&gt;6,AND($Q101=6,AVERAGE($S101:$T101)&gt;=3),AND($Q101&gt;=5,AVERAGE($S101:$T101)&gt;=5),AVERAGE($Q101,$S101:$T101)&gt;5),"Possible","Unlikely"))</f>
        <v>Possible</v>
      </c>
      <c r="AW101" t="e">
        <f>IF(VLOOKUP($B101,'Draft List'!$D$4:$AB$124,AW$3,FALSE)&lt;&gt;0,VLOOKUP($B101,'Draft List'!$D$4:$AB$124,AW$3,FALSE),"")</f>
        <v>#N/A</v>
      </c>
      <c r="AX101" t="e">
        <f>IF(VLOOKUP($B101,'Draft List'!$D$4:$AB$124,AX$3,FALSE)&lt;&gt;0,VLOOKUP($B101,'Draft List'!$D$4:$AB$124,AX$3,FALSE),"")</f>
        <v>#N/A</v>
      </c>
      <c r="AY101" t="e">
        <f>IF(VLOOKUP($B101,'Draft List'!$D$4:$AB$124,AY$3,FALSE)&lt;&gt;0,VLOOKUP($B101,'Draft List'!$D$4:$AB$124,AY$3,FALSE),"")</f>
        <v>#N/A</v>
      </c>
      <c r="AZ101" t="e">
        <f>IF(VLOOKUP($B101,'Draft List'!$D$4:$AB$124,AZ$3,FALSE)&lt;&gt;0,VLOOKUP($B101,'Draft List'!$D$4:$AB$124,AZ$3,FALSE),"")</f>
        <v>#N/A</v>
      </c>
    </row>
    <row r="102" spans="1:52" x14ac:dyDescent="0.25">
      <c r="A102" t="str">
        <f>IF(C102="C","C-",C102)&amp;D102&amp;E102</f>
        <v>CFArmando Ruíz21</v>
      </c>
      <c r="B102">
        <f>VLOOKUP($A102,draft_listing_batters_stats!$A$1:$B$1310,2,FALSE)</f>
        <v>10421</v>
      </c>
      <c r="C102" s="1" t="s">
        <v>77</v>
      </c>
      <c r="D102" s="1" t="s">
        <v>1437</v>
      </c>
      <c r="E102" s="1">
        <v>21</v>
      </c>
      <c r="F102" s="1" t="s">
        <v>43</v>
      </c>
      <c r="G102" s="1" t="s">
        <v>43</v>
      </c>
      <c r="H102" s="1" t="s">
        <v>51</v>
      </c>
      <c r="I102" s="24" t="s">
        <v>44</v>
      </c>
      <c r="J102" s="1" t="s">
        <v>49</v>
      </c>
      <c r="K102" s="24" t="s">
        <v>45</v>
      </c>
      <c r="L102" s="1">
        <v>4</v>
      </c>
      <c r="M102" s="1">
        <v>4</v>
      </c>
      <c r="N102" s="1">
        <v>2</v>
      </c>
      <c r="O102" s="1">
        <v>3</v>
      </c>
      <c r="P102" s="24">
        <v>2</v>
      </c>
      <c r="Q102" s="1">
        <v>5</v>
      </c>
      <c r="R102" s="1">
        <v>5</v>
      </c>
      <c r="S102" s="1">
        <v>2</v>
      </c>
      <c r="T102" s="1">
        <v>5</v>
      </c>
      <c r="U102" s="24">
        <v>4</v>
      </c>
      <c r="V102" s="1">
        <v>2</v>
      </c>
      <c r="W102" s="1">
        <v>7</v>
      </c>
      <c r="X102" s="24">
        <v>1</v>
      </c>
      <c r="Y102" s="1" t="s">
        <v>47</v>
      </c>
      <c r="Z102" s="1" t="s">
        <v>47</v>
      </c>
      <c r="AA102" s="1" t="s">
        <v>47</v>
      </c>
      <c r="AB102" s="1" t="s">
        <v>47</v>
      </c>
      <c r="AC102" s="1" t="s">
        <v>47</v>
      </c>
      <c r="AD102" s="1">
        <v>5</v>
      </c>
      <c r="AE102" s="1">
        <v>9</v>
      </c>
      <c r="AF102" s="24">
        <v>4</v>
      </c>
      <c r="AG102" s="1">
        <v>10</v>
      </c>
      <c r="AH102" s="1">
        <v>10</v>
      </c>
      <c r="AI102" s="24">
        <v>9</v>
      </c>
      <c r="AJ102" s="30">
        <v>220000</v>
      </c>
      <c r="AK102" s="9">
        <f>($L$3*(L102-$Q$1)/$Q$2+$M$3*(M102-$R$1)/$R$2+$N$3*(N102-$S$1)/$S$2+$O$3*(O102-$T$1)/$T$2+$P$3*(P102-$U$1)/$U$2)/(SUM($L$3:$P$3))</f>
        <v>-0.66099926850329038</v>
      </c>
      <c r="AL102" s="9">
        <f>($L$3*(Q102-$Q$1)/$Q$2+$M$3*(R102-$R$1)/$R$2+$N$3*(S102-$S$1)/$S$2+$O$3*(T102-$T$1)/$T$2+$P$3*(U102-$U$1)/$U$2)/(SUM($L$3:$P$3))</f>
        <v>-2.7931773028583153E-2</v>
      </c>
      <c r="AM102">
        <f>IF(AVERAGE(AG102:AH102)&gt;9,1,0)+IF(AVERAGE(AG102:AH102)&gt;7,1,0)+IF(AG102&gt;7,1,0)+IF(AH102&gt;7,1,0)+IF(AI102&gt;8,1,0)+IF(AI102&gt;6,1,0)</f>
        <v>6</v>
      </c>
      <c r="AN102" s="6">
        <f>MIN(2,IF(OR(Y102="-",X102&lt;5),0,1+IF(Y102&gt;7,1+IF(X102&gt;7,0.25,0),IF(Y102&gt;4,0.5+IF(X102&gt;7,0.25,0),0+IF(X102&gt;7,0.25))))+IF(Z102="-",0,IF(Z102&gt;9,0.5,IF(Z102&gt;7,0.25,0)))+IF(AA102="-",0,IF(AA102&gt;7,1.1,IF(AA102&gt;4,0.6,0)))+IF(OR(AB102="-",V102&lt;5),0,IF(AB102&gt;7,1+IF(V102&gt;7,0.25,0),IF(AB102&gt;4,0.5+IF(V102&gt;7,0.25,0),0)))+IF(AC102="-",0,IF(AC102&gt;7,1.5,IF(AC102&gt;4,1,0)))+IF(AD102="-",0,IF(AD102&gt;9,0.5,IF(AD102&gt;7,0.25,0)))+IF(AE102="-",0,IF(AE102&gt;7,1.25,IF(AE102&gt;4,0.75,0)))+IF(OR(AF102="-",W102&lt;4),0,IF(AF102&gt;7,1+IF(W102&gt;7,0.15,0),IF(AF102&gt;4,0.5+IF(W102&gt;7,0.15,0),0))))</f>
        <v>1.25</v>
      </c>
      <c r="AO102" s="9">
        <f>(($AK$3*AK102+$AL$3*AL102+$AM$3*AM102+$AN$3*AN102)+$J$3*VLOOKUP(J102,COND!$A$2:$C$7,2,FALSE)+$K$3*VLOOKUP(K102,COND!$A$2:$C$7,3,FALSE))*IF(AND($K$2="On",$E102&gt;20),0.75,1)</f>
        <v>11.948718796806673</v>
      </c>
      <c r="AP102" s="28">
        <f>STANDARDIZE(AO102,AVERAGE($AO$5:$AO$1204),STDEVP($AO$5:$AO$1204))</f>
        <v>0.70476393592236319</v>
      </c>
      <c r="AQ102" t="str">
        <f>IF(AND(Y102&lt;&gt;"-",X102&gt;1),"C",IF(AA102=MAX(AA102:AC102),"2B",IF(AC102=MAX(AA102:AC102),"SS",IF(OR(AB102=MAX(Z102:AC102),AND(AB102&lt;&gt;"-",AB102&gt;4,V102&gt;5)),"3B",IF(AE102=MAX(AD102:AF102),"CF",IF(AND(AF102=MAX(AD102,AF102),AND(W102&gt;5,AD102&lt;&gt;"-")),"RF",IF(AD102&lt;&gt;"-","LF",IF(Z102&lt;&gt;"-","1B","DH"))))))))</f>
        <v>CF</v>
      </c>
      <c r="AU102" t="str">
        <f>IF(AND($Q102&gt;=6,AVERAGE($S102:$T102)&gt;=6),"Likely",IF(OR($Q102&gt;6,AND($Q102=6,AVERAGE($S102:$T102)&gt;=3),AND($Q102&gt;=5,AVERAGE($S102:$T102)&gt;=5),AVERAGE($Q102,$S102:$T102)&gt;5),"Possible","Unlikely"))</f>
        <v>Unlikely</v>
      </c>
      <c r="AW102" t="e">
        <f>IF(VLOOKUP($B102,'Draft List'!$D$4:$AB$124,AW$3,FALSE)&lt;&gt;0,VLOOKUP($B102,'Draft List'!$D$4:$AB$124,AW$3,FALSE),"")</f>
        <v>#N/A</v>
      </c>
      <c r="AX102" t="e">
        <f>IF(VLOOKUP($B102,'Draft List'!$D$4:$AB$124,AX$3,FALSE)&lt;&gt;0,VLOOKUP($B102,'Draft List'!$D$4:$AB$124,AX$3,FALSE),"")</f>
        <v>#N/A</v>
      </c>
      <c r="AY102" t="e">
        <f>IF(VLOOKUP($B102,'Draft List'!$D$4:$AB$124,AY$3,FALSE)&lt;&gt;0,VLOOKUP($B102,'Draft List'!$D$4:$AB$124,AY$3,FALSE),"")</f>
        <v>#N/A</v>
      </c>
      <c r="AZ102" t="e">
        <f>IF(VLOOKUP($B102,'Draft List'!$D$4:$AB$124,AZ$3,FALSE)&lt;&gt;0,VLOOKUP($B102,'Draft List'!$D$4:$AB$124,AZ$3,FALSE),"")</f>
        <v>#N/A</v>
      </c>
    </row>
    <row r="103" spans="1:52" x14ac:dyDescent="0.25">
      <c r="A103" t="str">
        <f>IF(C103="C","C-",C103)&amp;D103&amp;E103</f>
        <v>C-Brendon Murphy21</v>
      </c>
      <c r="B103">
        <f>VLOOKUP($A103,draft_listing_batters_stats!$A$1:$B$1310,2,FALSE)</f>
        <v>6262</v>
      </c>
      <c r="C103" s="1" t="s">
        <v>89</v>
      </c>
      <c r="D103" s="1" t="s">
        <v>1438</v>
      </c>
      <c r="E103" s="1">
        <v>21</v>
      </c>
      <c r="F103" s="1" t="s">
        <v>64</v>
      </c>
      <c r="G103" s="1" t="s">
        <v>43</v>
      </c>
      <c r="H103" s="1" t="s">
        <v>51</v>
      </c>
      <c r="I103" s="24" t="s">
        <v>51</v>
      </c>
      <c r="J103" s="1" t="s">
        <v>53</v>
      </c>
      <c r="K103" s="24" t="s">
        <v>46</v>
      </c>
      <c r="L103" s="1">
        <v>4</v>
      </c>
      <c r="M103" s="1">
        <v>6</v>
      </c>
      <c r="N103" s="1">
        <v>2</v>
      </c>
      <c r="O103" s="1">
        <v>3</v>
      </c>
      <c r="P103" s="24">
        <v>3</v>
      </c>
      <c r="Q103" s="1">
        <v>5</v>
      </c>
      <c r="R103" s="1">
        <v>6</v>
      </c>
      <c r="S103" s="1">
        <v>4</v>
      </c>
      <c r="T103" s="1">
        <v>4</v>
      </c>
      <c r="U103" s="24">
        <v>5</v>
      </c>
      <c r="V103" s="1">
        <v>3</v>
      </c>
      <c r="W103" s="1">
        <v>3</v>
      </c>
      <c r="X103" s="24">
        <v>4</v>
      </c>
      <c r="Y103" s="1">
        <v>2</v>
      </c>
      <c r="Z103" s="1" t="s">
        <v>47</v>
      </c>
      <c r="AA103" s="1" t="s">
        <v>47</v>
      </c>
      <c r="AB103" s="1" t="s">
        <v>47</v>
      </c>
      <c r="AC103" s="1" t="s">
        <v>47</v>
      </c>
      <c r="AD103" s="1" t="s">
        <v>47</v>
      </c>
      <c r="AE103" s="1" t="s">
        <v>47</v>
      </c>
      <c r="AF103" s="24" t="s">
        <v>47</v>
      </c>
      <c r="AG103" s="1">
        <v>1</v>
      </c>
      <c r="AH103" s="1">
        <v>2</v>
      </c>
      <c r="AI103" s="24">
        <v>2</v>
      </c>
      <c r="AJ103" s="30">
        <v>180000</v>
      </c>
      <c r="AK103" s="9">
        <f>($L$3*(L103-$Q$1)/$Q$2+$M$3*(M103-$R$1)/$R$2+$N$3*(N103-$S$1)/$S$2+$O$3*(O103-$T$1)/$T$2+$P$3*(P103-$U$1)/$U$2)/(SUM($L$3:$P$3))</f>
        <v>-0.51886316944879984</v>
      </c>
      <c r="AL103" s="9">
        <f>($L$3*(Q103-$Q$1)/$Q$2+$M$3*(R103-$R$1)/$R$2+$N$3*(S103-$S$1)/$S$2+$O$3*(T103-$T$1)/$T$2+$P$3*(U103-$U$1)/$U$2)/(SUM($L$3:$P$3))</f>
        <v>0.13955788444542577</v>
      </c>
      <c r="AM103">
        <f>IF(AVERAGE(AG103:AH103)&gt;9,1,0)+IF(AVERAGE(AG103:AH103)&gt;7,1,0)+IF(AG103&gt;7,1,0)+IF(AH103&gt;7,1,0)+IF(AI103&gt;8,1,0)+IF(AI103&gt;6,1,0)</f>
        <v>0</v>
      </c>
      <c r="AN103" s="6">
        <f>MIN(2,IF(OR(Y103="-",X103&lt;5),0,1+IF(Y103&gt;7,1+IF(X103&gt;7,0.25,0),IF(Y103&gt;4,0.5+IF(X103&gt;7,0.25,0),0+IF(X103&gt;7,0.25))))+IF(Z103="-",0,IF(Z103&gt;9,0.5,IF(Z103&gt;7,0.25,0)))+IF(AA103="-",0,IF(AA103&gt;7,1.1,IF(AA103&gt;4,0.6,0)))+IF(OR(AB103="-",V103&lt;5),0,IF(AB103&gt;7,1+IF(V103&gt;7,0.25,0),IF(AB103&gt;4,0.5+IF(V103&gt;7,0.25,0),0)))+IF(AC103="-",0,IF(AC103&gt;7,1.5,IF(AC103&gt;4,1,0)))+IF(AD103="-",0,IF(AD103&gt;9,0.5,IF(AD103&gt;7,0.25,0)))+IF(AE103="-",0,IF(AE103&gt;7,1.25,IF(AE103&gt;4,0.75,0)))+IF(OR(AF103="-",W103&lt;4),0,IF(AF103&gt;7,1+IF(W103&gt;7,0.15,0),IF(AF103&gt;4,0.5+IF(W103&gt;7,0.15,0),0))))</f>
        <v>0</v>
      </c>
      <c r="AO103" s="9">
        <f>(($AK$3*AK103+$AL$3*AL103+$AM$3*AM103+$AN$3*AN103)+$J$3*VLOOKUP(J103,COND!$A$2:$C$7,2,FALSE)+$K$3*VLOOKUP(K103,COND!$A$2:$C$7,3,FALSE))*IF(AND($K$2="On",$E103&gt;20),0.75,1)</f>
        <v>11.77280829640023</v>
      </c>
      <c r="AP103" s="28">
        <f>STANDARDIZE(AO103,AVERAGE($AO$5:$AO$1204),STDEVP($AO$5:$AO$1204))</f>
        <v>0.68168908694136054</v>
      </c>
      <c r="AQ103" t="str">
        <f>IF(AND(Y103&lt;&gt;"-",X103&gt;1),"C",IF(AA103=MAX(AA103:AC103),"2B",IF(AC103=MAX(AA103:AC103),"SS",IF(OR(AB103=MAX(Z103:AC103),AND(AB103&lt;&gt;"-",AB103&gt;4,V103&gt;5)),"3B",IF(AE103=MAX(AD103:AF103),"CF",IF(AND(AF103=MAX(AD103,AF103),AND(W103&gt;5,AD103&lt;&gt;"-")),"RF",IF(AD103&lt;&gt;"-","LF",IF(Z103&lt;&gt;"-","1B","DH"))))))))</f>
        <v>C</v>
      </c>
      <c r="AU103" t="str">
        <f>IF(AND($Q103&gt;=6,AVERAGE($S103:$T103)&gt;=6),"Likely",IF(OR($Q103&gt;6,AND($Q103=6,AVERAGE($S103:$T103)&gt;=3),AND($Q103&gt;=5,AVERAGE($S103:$T103)&gt;=5),AVERAGE($Q103,$S103:$T103)&gt;5),"Possible","Unlikely"))</f>
        <v>Unlikely</v>
      </c>
      <c r="AW103" t="e">
        <f>IF(VLOOKUP($B103,'Draft List'!$D$4:$AB$124,AW$3,FALSE)&lt;&gt;0,VLOOKUP($B103,'Draft List'!$D$4:$AB$124,AW$3,FALSE),"")</f>
        <v>#N/A</v>
      </c>
      <c r="AX103" t="e">
        <f>IF(VLOOKUP($B103,'Draft List'!$D$4:$AB$124,AX$3,FALSE)&lt;&gt;0,VLOOKUP($B103,'Draft List'!$D$4:$AB$124,AX$3,FALSE),"")</f>
        <v>#N/A</v>
      </c>
      <c r="AY103" t="e">
        <f>IF(VLOOKUP($B103,'Draft List'!$D$4:$AB$124,AY$3,FALSE)&lt;&gt;0,VLOOKUP($B103,'Draft List'!$D$4:$AB$124,AY$3,FALSE),"")</f>
        <v>#N/A</v>
      </c>
      <c r="AZ103" t="e">
        <f>IF(VLOOKUP($B103,'Draft List'!$D$4:$AB$124,AZ$3,FALSE)&lt;&gt;0,VLOOKUP($B103,'Draft List'!$D$4:$AB$124,AZ$3,FALSE),"")</f>
        <v>#N/A</v>
      </c>
    </row>
    <row r="104" spans="1:52" x14ac:dyDescent="0.25">
      <c r="A104" t="str">
        <f>IF(C104="C","C-",C104)&amp;D104&amp;E104</f>
        <v>C-Jimmy Stephens21</v>
      </c>
      <c r="B104">
        <f>VLOOKUP($A104,draft_listing_batters_stats!$A$1:$B$1310,2,FALSE)</f>
        <v>11504</v>
      </c>
      <c r="C104" s="1" t="s">
        <v>89</v>
      </c>
      <c r="D104" s="1" t="s">
        <v>1439</v>
      </c>
      <c r="E104" s="1">
        <v>21</v>
      </c>
      <c r="F104" s="1" t="s">
        <v>43</v>
      </c>
      <c r="G104" s="1" t="s">
        <v>43</v>
      </c>
      <c r="H104" s="1" t="s">
        <v>51</v>
      </c>
      <c r="I104" s="24" t="s">
        <v>51</v>
      </c>
      <c r="J104" s="1" t="s">
        <v>46</v>
      </c>
      <c r="K104" s="24" t="s">
        <v>45</v>
      </c>
      <c r="L104" s="1">
        <v>5</v>
      </c>
      <c r="M104" s="1">
        <v>5</v>
      </c>
      <c r="N104" s="1">
        <v>1</v>
      </c>
      <c r="O104" s="1">
        <v>1</v>
      </c>
      <c r="P104" s="24">
        <v>2</v>
      </c>
      <c r="Q104" s="1">
        <v>6</v>
      </c>
      <c r="R104" s="1">
        <v>5</v>
      </c>
      <c r="S104" s="1">
        <v>1</v>
      </c>
      <c r="T104" s="1">
        <v>3</v>
      </c>
      <c r="U104" s="24">
        <v>4</v>
      </c>
      <c r="V104" s="1">
        <v>5</v>
      </c>
      <c r="W104" s="1">
        <v>4</v>
      </c>
      <c r="X104" s="24">
        <v>6</v>
      </c>
      <c r="Y104" s="1">
        <v>5</v>
      </c>
      <c r="Z104" s="1" t="s">
        <v>47</v>
      </c>
      <c r="AA104" s="1" t="s">
        <v>47</v>
      </c>
      <c r="AB104" s="1" t="s">
        <v>47</v>
      </c>
      <c r="AC104" s="1" t="s">
        <v>47</v>
      </c>
      <c r="AD104" s="1" t="s">
        <v>47</v>
      </c>
      <c r="AE104" s="1" t="s">
        <v>47</v>
      </c>
      <c r="AF104" s="24" t="s">
        <v>47</v>
      </c>
      <c r="AG104" s="1">
        <v>1</v>
      </c>
      <c r="AH104" s="1">
        <v>2</v>
      </c>
      <c r="AI104" s="24">
        <v>1</v>
      </c>
      <c r="AJ104" s="30">
        <v>210000</v>
      </c>
      <c r="AK104" s="9">
        <f>($L$3*(L104-$Q$1)/$Q$2+$M$3*(M104-$R$1)/$R$2+$N$3*(N104-$S$1)/$S$2+$O$3*(O104-$T$1)/$T$2+$P$3*(P104-$U$1)/$U$2)/(SUM($L$3:$P$3))</f>
        <v>-0.54986414672497563</v>
      </c>
      <c r="AL104" s="9">
        <f>($L$3*(Q104-$Q$1)/$Q$2+$M$3*(R104-$R$1)/$R$2+$N$3*(S104-$S$1)/$S$2+$O$3*(T104-$T$1)/$T$2+$P$3*(U104-$U$1)/$U$2)/(SUM($L$3:$P$3))</f>
        <v>3.2143469131028009E-2</v>
      </c>
      <c r="AM104">
        <f>IF(AVERAGE(AG104:AH104)&gt;9,1,0)+IF(AVERAGE(AG104:AH104)&gt;7,1,0)+IF(AG104&gt;7,1,0)+IF(AH104&gt;7,1,0)+IF(AI104&gt;8,1,0)+IF(AI104&gt;6,1,0)</f>
        <v>0</v>
      </c>
      <c r="AN104" s="6">
        <f>MIN(2,IF(OR(Y104="-",X104&lt;5),0,1+IF(Y104&gt;7,1+IF(X104&gt;7,0.25,0),IF(Y104&gt;4,0.5+IF(X104&gt;7,0.25,0),0+IF(X104&gt;7,0.25))))+IF(Z104="-",0,IF(Z104&gt;9,0.5,IF(Z104&gt;7,0.25,0)))+IF(AA104="-",0,IF(AA104&gt;7,1.1,IF(AA104&gt;4,0.6,0)))+IF(OR(AB104="-",V104&lt;5),0,IF(AB104&gt;7,1+IF(V104&gt;7,0.25,0),IF(AB104&gt;4,0.5+IF(V104&gt;7,0.25,0),0)))+IF(AC104="-",0,IF(AC104&gt;7,1.5,IF(AC104&gt;4,1,0)))+IF(AD104="-",0,IF(AD104&gt;9,0.5,IF(AD104&gt;7,0.25,0)))+IF(AE104="-",0,IF(AE104&gt;7,1.25,IF(AE104&gt;4,0.75,0)))+IF(OR(AF104="-",W104&lt;4),0,IF(AF104&gt;7,1+IF(W104&gt;7,0.15,0),IF(AF104&gt;4,0.5+IF(W104&gt;7,0.15,0),0))))</f>
        <v>1.5</v>
      </c>
      <c r="AO104" s="9">
        <f>(($AK$3*AK104+$AL$3*AL104+$AM$3*AM104+$AN$3*AN104)+$J$3*VLOOKUP(J104,COND!$A$2:$C$7,2,FALSE)+$K$3*VLOOKUP(K104,COND!$A$2:$C$7,3,FALSE))*IF(AND($K$2="On",$E104&gt;20),0.75,1)</f>
        <v>11.730735214899839</v>
      </c>
      <c r="AP104" s="28">
        <f>STANDARDIZE(AO104,AVERAGE($AO$5:$AO$1204),STDEVP($AO$5:$AO$1204))</f>
        <v>0.67617020091952673</v>
      </c>
      <c r="AQ104" t="str">
        <f>IF(AND(Y104&lt;&gt;"-",X104&gt;1),"C",IF(AA104=MAX(AA104:AC104),"2B",IF(AC104=MAX(AA104:AC104),"SS",IF(OR(AB104=MAX(Z104:AC104),AND(AB104&lt;&gt;"-",AB104&gt;4,V104&gt;5)),"3B",IF(AE104=MAX(AD104:AF104),"CF",IF(AND(AF104=MAX(AD104,AF104),AND(W104&gt;5,AD104&lt;&gt;"-")),"RF",IF(AD104&lt;&gt;"-","LF",IF(Z104&lt;&gt;"-","1B","DH"))))))))</f>
        <v>C</v>
      </c>
      <c r="AU104" t="str">
        <f>IF(AND($Q104&gt;=6,AVERAGE($S104:$T104)&gt;=6),"Likely",IF(OR($Q104&gt;6,AND($Q104=6,AVERAGE($S104:$T104)&gt;=3),AND($Q104&gt;=5,AVERAGE($S104:$T104)&gt;=5),AVERAGE($Q104,$S104:$T104)&gt;5),"Possible","Unlikely"))</f>
        <v>Unlikely</v>
      </c>
      <c r="AW104" t="e">
        <f>IF(VLOOKUP($B104,'Draft List'!$D$4:$AB$124,AW$3,FALSE)&lt;&gt;0,VLOOKUP($B104,'Draft List'!$D$4:$AB$124,AW$3,FALSE),"")</f>
        <v>#N/A</v>
      </c>
      <c r="AX104" t="e">
        <f>IF(VLOOKUP($B104,'Draft List'!$D$4:$AB$124,AX$3,FALSE)&lt;&gt;0,VLOOKUP($B104,'Draft List'!$D$4:$AB$124,AX$3,FALSE),"")</f>
        <v>#N/A</v>
      </c>
      <c r="AY104" t="e">
        <f>IF(VLOOKUP($B104,'Draft List'!$D$4:$AB$124,AY$3,FALSE)&lt;&gt;0,VLOOKUP($B104,'Draft List'!$D$4:$AB$124,AY$3,FALSE),"")</f>
        <v>#N/A</v>
      </c>
      <c r="AZ104" t="e">
        <f>IF(VLOOKUP($B104,'Draft List'!$D$4:$AB$124,AZ$3,FALSE)&lt;&gt;0,VLOOKUP($B104,'Draft List'!$D$4:$AB$124,AZ$3,FALSE),"")</f>
        <v>#N/A</v>
      </c>
    </row>
    <row r="105" spans="1:52" x14ac:dyDescent="0.25">
      <c r="A105" t="str">
        <f>IF(C105="C","C-",C105)&amp;D105&amp;E105</f>
        <v>2BMike Scott21</v>
      </c>
      <c r="B105">
        <f>VLOOKUP($A105,draft_listing_batters_stats!$A$1:$B$1310,2,FALSE)</f>
        <v>8852</v>
      </c>
      <c r="C105" s="1" t="s">
        <v>74</v>
      </c>
      <c r="D105" s="1" t="s">
        <v>1440</v>
      </c>
      <c r="E105" s="1">
        <v>21</v>
      </c>
      <c r="F105" s="1" t="s">
        <v>43</v>
      </c>
      <c r="G105" s="1" t="s">
        <v>43</v>
      </c>
      <c r="H105" s="1" t="s">
        <v>51</v>
      </c>
      <c r="I105" s="24" t="s">
        <v>51</v>
      </c>
      <c r="J105" s="1" t="s">
        <v>45</v>
      </c>
      <c r="K105" s="24" t="s">
        <v>45</v>
      </c>
      <c r="L105" s="1">
        <v>3</v>
      </c>
      <c r="M105" s="1">
        <v>4</v>
      </c>
      <c r="N105" s="1">
        <v>2</v>
      </c>
      <c r="O105" s="1">
        <v>4</v>
      </c>
      <c r="P105" s="24">
        <v>3</v>
      </c>
      <c r="Q105" s="1">
        <v>4</v>
      </c>
      <c r="R105" s="1">
        <v>4</v>
      </c>
      <c r="S105" s="1">
        <v>5</v>
      </c>
      <c r="T105" s="1">
        <v>7</v>
      </c>
      <c r="U105" s="24">
        <v>4</v>
      </c>
      <c r="V105" s="1">
        <v>2</v>
      </c>
      <c r="W105" s="1">
        <v>2</v>
      </c>
      <c r="X105" s="24">
        <v>1</v>
      </c>
      <c r="Y105" s="1" t="s">
        <v>47</v>
      </c>
      <c r="Z105" s="1" t="s">
        <v>47</v>
      </c>
      <c r="AA105" s="1">
        <v>7</v>
      </c>
      <c r="AB105" s="1" t="s">
        <v>47</v>
      </c>
      <c r="AC105" s="1" t="s">
        <v>47</v>
      </c>
      <c r="AD105" s="1" t="s">
        <v>47</v>
      </c>
      <c r="AE105" s="1" t="s">
        <v>47</v>
      </c>
      <c r="AF105" s="24" t="s">
        <v>47</v>
      </c>
      <c r="AG105" s="1">
        <v>8</v>
      </c>
      <c r="AH105" s="1">
        <v>10</v>
      </c>
      <c r="AI105" s="24">
        <v>10</v>
      </c>
      <c r="AJ105" s="30">
        <v>280000</v>
      </c>
      <c r="AK105" s="9">
        <f>($L$3*(L105-$Q$1)/$Q$2+$M$3*(M105-$R$1)/$R$2+$N$3*(N105-$S$1)/$S$2+$O$3*(O105-$T$1)/$T$2+$P$3*(P105-$U$1)/$U$2)/(SUM($L$3:$P$3))</f>
        <v>-0.85382921487930052</v>
      </c>
      <c r="AL105" s="9">
        <f>($L$3*(Q105-$Q$1)/$Q$2+$M$3*(R105-$R$1)/$R$2+$N$3*(S105-$S$1)/$S$2+$O$3*(T105-$T$1)/$T$2+$P$3*(U105-$U$1)/$U$2)/(SUM($L$3:$P$3))</f>
        <v>2.7056093240905198E-2</v>
      </c>
      <c r="AM105">
        <f>IF(AVERAGE(AG105:AH105)&gt;9,1,0)+IF(AVERAGE(AG105:AH105)&gt;7,1,0)+IF(AG105&gt;7,1,0)+IF(AH105&gt;7,1,0)+IF(AI105&gt;8,1,0)+IF(AI105&gt;6,1,0)</f>
        <v>5</v>
      </c>
      <c r="AN105" s="6">
        <f>MIN(2,IF(OR(Y105="-",X105&lt;5),0,1+IF(Y105&gt;7,1+IF(X105&gt;7,0.25,0),IF(Y105&gt;4,0.5+IF(X105&gt;7,0.25,0),0+IF(X105&gt;7,0.25))))+IF(Z105="-",0,IF(Z105&gt;9,0.5,IF(Z105&gt;7,0.25,0)))+IF(AA105="-",0,IF(AA105&gt;7,1.1,IF(AA105&gt;4,0.6,0)))+IF(OR(AB105="-",V105&lt;5),0,IF(AB105&gt;7,1+IF(V105&gt;7,0.25,0),IF(AB105&gt;4,0.5+IF(V105&gt;7,0.25,0),0)))+IF(AC105="-",0,IF(AC105&gt;7,1.5,IF(AC105&gt;4,1,0)))+IF(AD105="-",0,IF(AD105&gt;9,0.5,IF(AD105&gt;7,0.25,0)))+IF(AE105="-",0,IF(AE105&gt;7,1.25,IF(AE105&gt;4,0.75,0)))+IF(OR(AF105="-",W105&lt;4),0,IF(AF105&gt;7,1+IF(W105&gt;7,0.15,0),IF(AF105&gt;4,0.5+IF(W105&gt;7,0.15,0),0))))</f>
        <v>0.6</v>
      </c>
      <c r="AO105" s="9">
        <f>(($AK$3*AK105+$AL$3*AL105+$AM$3*AM105+$AN$3*AN105)+$J$3*VLOOKUP(J105,COND!$A$2:$C$7,2,FALSE)+$K$3*VLOOKUP(K105,COND!$A$2:$C$7,3,FALSE))*IF(AND($K$2="On",$E105&gt;20),0.75,1)</f>
        <v>11.672623530736265</v>
      </c>
      <c r="AP105" s="28">
        <f>STANDARDIZE(AO105,AVERAGE($AO$5:$AO$1204),STDEVP($AO$5:$AO$1204))</f>
        <v>0.66854747042300722</v>
      </c>
      <c r="AQ105" t="str">
        <f>IF(AND(Y105&lt;&gt;"-",X105&gt;1),"C",IF(AA105=MAX(AA105:AC105),"2B",IF(AC105=MAX(AA105:AC105),"SS",IF(OR(AB105=MAX(Z105:AC105),AND(AB105&lt;&gt;"-",AB105&gt;4,V105&gt;5)),"3B",IF(AE105=MAX(AD105:AF105),"CF",IF(AND(AF105=MAX(AD105,AF105),AND(W105&gt;5,AD105&lt;&gt;"-")),"RF",IF(AD105&lt;&gt;"-","LF",IF(Z105&lt;&gt;"-","1B","DH"))))))))</f>
        <v>2B</v>
      </c>
      <c r="AU105" t="str">
        <f>IF(AND($Q105&gt;=6,AVERAGE($S105:$T105)&gt;=6),"Likely",IF(OR($Q105&gt;6,AND($Q105=6,AVERAGE($S105:$T105)&gt;=3),AND($Q105&gt;=5,AVERAGE($S105:$T105)&gt;=5),AVERAGE($Q105,$S105:$T105)&gt;5),"Possible","Unlikely"))</f>
        <v>Possible</v>
      </c>
      <c r="AW105" t="e">
        <f>IF(VLOOKUP($B105,'Draft List'!$D$4:$AB$124,AW$3,FALSE)&lt;&gt;0,VLOOKUP($B105,'Draft List'!$D$4:$AB$124,AW$3,FALSE),"")</f>
        <v>#N/A</v>
      </c>
      <c r="AX105" t="e">
        <f>IF(VLOOKUP($B105,'Draft List'!$D$4:$AB$124,AX$3,FALSE)&lt;&gt;0,VLOOKUP($B105,'Draft List'!$D$4:$AB$124,AX$3,FALSE),"")</f>
        <v>#N/A</v>
      </c>
      <c r="AY105" t="e">
        <f>IF(VLOOKUP($B105,'Draft List'!$D$4:$AB$124,AY$3,FALSE)&lt;&gt;0,VLOOKUP($B105,'Draft List'!$D$4:$AB$124,AY$3,FALSE),"")</f>
        <v>#N/A</v>
      </c>
      <c r="AZ105" t="e">
        <f>IF(VLOOKUP($B105,'Draft List'!$D$4:$AB$124,AZ$3,FALSE)&lt;&gt;0,VLOOKUP($B105,'Draft List'!$D$4:$AB$124,AZ$3,FALSE),"")</f>
        <v>#N/A</v>
      </c>
    </row>
    <row r="106" spans="1:52" x14ac:dyDescent="0.25">
      <c r="A106" t="str">
        <f>IF(C106="C","C-",C106)&amp;D106&amp;E106</f>
        <v>RFSergio Sosa21</v>
      </c>
      <c r="B106">
        <f>VLOOKUP($A106,draft_listing_batters_stats!$A$1:$B$1310,2,FALSE)</f>
        <v>7073</v>
      </c>
      <c r="C106" s="1" t="s">
        <v>69</v>
      </c>
      <c r="D106" s="1" t="s">
        <v>1441</v>
      </c>
      <c r="E106" s="1">
        <v>21</v>
      </c>
      <c r="F106" s="1" t="s">
        <v>55</v>
      </c>
      <c r="G106" s="1" t="s">
        <v>55</v>
      </c>
      <c r="H106" s="1" t="s">
        <v>51</v>
      </c>
      <c r="I106" s="24" t="s">
        <v>51</v>
      </c>
      <c r="J106" s="1" t="s">
        <v>53</v>
      </c>
      <c r="K106" s="24" t="s">
        <v>45</v>
      </c>
      <c r="L106" s="1">
        <v>3</v>
      </c>
      <c r="M106" s="1">
        <v>6</v>
      </c>
      <c r="N106" s="1">
        <v>2</v>
      </c>
      <c r="O106" s="1">
        <v>4</v>
      </c>
      <c r="P106" s="24">
        <v>2</v>
      </c>
      <c r="Q106" s="1">
        <v>4</v>
      </c>
      <c r="R106" s="1">
        <v>7</v>
      </c>
      <c r="S106" s="1">
        <v>4</v>
      </c>
      <c r="T106" s="1">
        <v>6</v>
      </c>
      <c r="U106" s="24">
        <v>5</v>
      </c>
      <c r="V106" s="1">
        <v>5</v>
      </c>
      <c r="W106" s="1">
        <v>7</v>
      </c>
      <c r="X106" s="24">
        <v>1</v>
      </c>
      <c r="Y106" s="1" t="s">
        <v>47</v>
      </c>
      <c r="Z106" s="1" t="s">
        <v>47</v>
      </c>
      <c r="AA106" s="1" t="s">
        <v>47</v>
      </c>
      <c r="AB106" s="1" t="s">
        <v>47</v>
      </c>
      <c r="AC106" s="1" t="s">
        <v>47</v>
      </c>
      <c r="AD106" s="1">
        <v>3</v>
      </c>
      <c r="AE106" s="1" t="s">
        <v>47</v>
      </c>
      <c r="AF106" s="24">
        <v>7</v>
      </c>
      <c r="AG106" s="1">
        <v>8</v>
      </c>
      <c r="AH106" s="1">
        <v>5</v>
      </c>
      <c r="AI106" s="24">
        <v>7</v>
      </c>
      <c r="AJ106" s="30">
        <v>105000</v>
      </c>
      <c r="AK106" s="9">
        <f>($L$3*(L106-$Q$1)/$Q$2+$M$3*(M106-$R$1)/$R$2+$N$3*(N106-$S$1)/$S$2+$O$3*(O106-$T$1)/$T$2+$P$3*(P106-$U$1)/$U$2)/(SUM($L$3:$P$3))</f>
        <v>-0.79172579545897692</v>
      </c>
      <c r="AL106" s="9">
        <f>($L$3*(Q106-$Q$1)/$Q$2+$M$3*(R106-$R$1)/$R$2+$N$3*(S106-$S$1)/$S$2+$O$3*(T106-$T$1)/$T$2+$P$3*(U106-$U$1)/$U$2)/(SUM($L$3:$P$3))</f>
        <v>4.748102788061663E-2</v>
      </c>
      <c r="AM106">
        <f>IF(AVERAGE(AG106:AH106)&gt;9,1,0)+IF(AVERAGE(AG106:AH106)&gt;7,1,0)+IF(AG106&gt;7,1,0)+IF(AH106&gt;7,1,0)+IF(AI106&gt;8,1,0)+IF(AI106&gt;6,1,0)</f>
        <v>2</v>
      </c>
      <c r="AN106" s="6">
        <f>MIN(2,IF(OR(Y106="-",X106&lt;5),0,1+IF(Y106&gt;7,1+IF(X106&gt;7,0.25,0),IF(Y106&gt;4,0.5+IF(X106&gt;7,0.25,0),0+IF(X106&gt;7,0.25))))+IF(Z106="-",0,IF(Z106&gt;9,0.5,IF(Z106&gt;7,0.25,0)))+IF(AA106="-",0,IF(AA106&gt;7,1.1,IF(AA106&gt;4,0.6,0)))+IF(OR(AB106="-",V106&lt;5),0,IF(AB106&gt;7,1+IF(V106&gt;7,0.25,0),IF(AB106&gt;4,0.5+IF(V106&gt;7,0.25,0),0)))+IF(AC106="-",0,IF(AC106&gt;7,1.5,IF(AC106&gt;4,1,0)))+IF(AD106="-",0,IF(AD106&gt;9,0.5,IF(AD106&gt;7,0.25,0)))+IF(AE106="-",0,IF(AE106&gt;7,1.25,IF(AE106&gt;4,0.75,0)))+IF(OR(AF106="-",W106&lt;4),0,IF(AF106&gt;7,1+IF(W106&gt;7,0.15,0),IF(AF106&gt;4,0.5+IF(W106&gt;7,0.15,0),0))))</f>
        <v>0.5</v>
      </c>
      <c r="AO106" s="9">
        <f>(($AK$3*AK106+$AL$3*AL106+$AM$3*AM106+$AN$3*AN106)+$J$3*VLOOKUP(J106,COND!$A$2:$C$7,2,FALSE)+$K$3*VLOOKUP(K106,COND!$A$2:$C$7,3,FALSE))*IF(AND($K$2="On",$E106&gt;20),0.75,1)</f>
        <v>11.573933088354835</v>
      </c>
      <c r="AP106" s="28">
        <f>STANDARDIZE(AO106,AVERAGE($AO$5:$AO$1204),STDEVP($AO$5:$AO$1204))</f>
        <v>0.65560186996960512</v>
      </c>
      <c r="AQ106" t="str">
        <f>IF(AND(Y106&lt;&gt;"-",X106&gt;1),"C",IF(AA106=MAX(AA106:AC106),"2B",IF(AC106=MAX(AA106:AC106),"SS",IF(OR(AB106=MAX(Z106:AC106),AND(AB106&lt;&gt;"-",AB106&gt;4,V106&gt;5)),"3B",IF(AE106=MAX(AD106:AF106),"CF",IF(AND(AF106=MAX(AD106,AF106),AND(W106&gt;5,AD106&lt;&gt;"-")),"RF",IF(AD106&lt;&gt;"-","LF",IF(Z106&lt;&gt;"-","1B","DH"))))))))</f>
        <v>RF</v>
      </c>
      <c r="AU106" t="str">
        <f>IF(AND($Q106&gt;=6,AVERAGE($S106:$T106)&gt;=6),"Likely",IF(OR($Q106&gt;6,AND($Q106=6,AVERAGE($S106:$T106)&gt;=3),AND($Q106&gt;=5,AVERAGE($S106:$T106)&gt;=5),AVERAGE($Q106,$S106:$T106)&gt;5),"Possible","Unlikely"))</f>
        <v>Unlikely</v>
      </c>
      <c r="AW106" t="e">
        <f>IF(VLOOKUP($B106,'Draft List'!$D$4:$AB$124,AW$3,FALSE)&lt;&gt;0,VLOOKUP($B106,'Draft List'!$D$4:$AB$124,AW$3,FALSE),"")</f>
        <v>#N/A</v>
      </c>
      <c r="AX106" t="e">
        <f>IF(VLOOKUP($B106,'Draft List'!$D$4:$AB$124,AX$3,FALSE)&lt;&gt;0,VLOOKUP($B106,'Draft List'!$D$4:$AB$124,AX$3,FALSE),"")</f>
        <v>#N/A</v>
      </c>
      <c r="AY106" t="e">
        <f>IF(VLOOKUP($B106,'Draft List'!$D$4:$AB$124,AY$3,FALSE)&lt;&gt;0,VLOOKUP($B106,'Draft List'!$D$4:$AB$124,AY$3,FALSE),"")</f>
        <v>#N/A</v>
      </c>
      <c r="AZ106" t="e">
        <f>IF(VLOOKUP($B106,'Draft List'!$D$4:$AB$124,AZ$3,FALSE)&lt;&gt;0,VLOOKUP($B106,'Draft List'!$D$4:$AB$124,AZ$3,FALSE),"")</f>
        <v>#N/A</v>
      </c>
    </row>
    <row r="107" spans="1:52" x14ac:dyDescent="0.25">
      <c r="A107" t="str">
        <f>IF(C107="C","C-",C107)&amp;D107&amp;E107</f>
        <v>C-Bryan Richardson21</v>
      </c>
      <c r="B107">
        <f>VLOOKUP($A107,draft_listing_batters_stats!$A$1:$B$1310,2,FALSE)</f>
        <v>4772</v>
      </c>
      <c r="C107" s="1" t="s">
        <v>89</v>
      </c>
      <c r="D107" s="1" t="s">
        <v>1442</v>
      </c>
      <c r="E107" s="1">
        <v>21</v>
      </c>
      <c r="F107" s="1" t="s">
        <v>43</v>
      </c>
      <c r="G107" s="1" t="s">
        <v>43</v>
      </c>
      <c r="H107" s="1" t="s">
        <v>51</v>
      </c>
      <c r="I107" s="24" t="s">
        <v>51</v>
      </c>
      <c r="J107" s="1" t="s">
        <v>49</v>
      </c>
      <c r="K107" s="24" t="s">
        <v>46</v>
      </c>
      <c r="L107" s="1">
        <v>3</v>
      </c>
      <c r="M107" s="1">
        <v>6</v>
      </c>
      <c r="N107" s="1">
        <v>1</v>
      </c>
      <c r="O107" s="1">
        <v>2</v>
      </c>
      <c r="P107" s="24">
        <v>1</v>
      </c>
      <c r="Q107" s="1">
        <v>5</v>
      </c>
      <c r="R107" s="1">
        <v>7</v>
      </c>
      <c r="S107" s="1">
        <v>2</v>
      </c>
      <c r="T107" s="1">
        <v>5</v>
      </c>
      <c r="U107" s="24">
        <v>2</v>
      </c>
      <c r="V107" s="1">
        <v>5</v>
      </c>
      <c r="W107" s="1">
        <v>4</v>
      </c>
      <c r="X107" s="24">
        <v>6</v>
      </c>
      <c r="Y107" s="1">
        <v>6</v>
      </c>
      <c r="Z107" s="1" t="s">
        <v>47</v>
      </c>
      <c r="AA107" s="1" t="s">
        <v>47</v>
      </c>
      <c r="AB107" s="1" t="s">
        <v>47</v>
      </c>
      <c r="AC107" s="1" t="s">
        <v>47</v>
      </c>
      <c r="AD107" s="1" t="s">
        <v>47</v>
      </c>
      <c r="AE107" s="1" t="s">
        <v>47</v>
      </c>
      <c r="AF107" s="24" t="s">
        <v>47</v>
      </c>
      <c r="AG107" s="1">
        <v>4</v>
      </c>
      <c r="AH107" s="1">
        <v>8</v>
      </c>
      <c r="AI107" s="24">
        <v>5</v>
      </c>
      <c r="AJ107" s="30">
        <v>210000</v>
      </c>
      <c r="AK107" s="9">
        <f>($L$3*(L107-$Q$1)/$Q$2+$M$3*(M107-$R$1)/$R$2+$N$3*(N107-$S$1)/$S$2+$O$3*(O107-$T$1)/$T$2+$P$3*(P107-$U$1)/$U$2)/(SUM($L$3:$P$3))</f>
        <v>-1.094222729319124</v>
      </c>
      <c r="AL107" s="9">
        <f>($L$3*(Q107-$Q$1)/$Q$2+$M$3*(R107-$R$1)/$R$2+$N$3*(S107-$S$1)/$S$2+$O$3*(T107-$T$1)/$T$2+$P$3*(U107-$U$1)/$U$2)/(SUM($L$3:$P$3))</f>
        <v>-5.8446934253430626E-3</v>
      </c>
      <c r="AM107">
        <f>IF(AVERAGE(AG107:AH107)&gt;9,1,0)+IF(AVERAGE(AG107:AH107)&gt;7,1,0)+IF(AG107&gt;7,1,0)+IF(AH107&gt;7,1,0)+IF(AI107&gt;8,1,0)+IF(AI107&gt;6,1,0)</f>
        <v>1</v>
      </c>
      <c r="AN107" s="6">
        <f>MIN(2,IF(OR(Y107="-",X107&lt;5),0,1+IF(Y107&gt;7,1+IF(X107&gt;7,0.25,0),IF(Y107&gt;4,0.5+IF(X107&gt;7,0.25,0),0+IF(X107&gt;7,0.25))))+IF(Z107="-",0,IF(Z107&gt;9,0.5,IF(Z107&gt;7,0.25,0)))+IF(AA107="-",0,IF(AA107&gt;7,1.1,IF(AA107&gt;4,0.6,0)))+IF(OR(AB107="-",V107&lt;5),0,IF(AB107&gt;7,1+IF(V107&gt;7,0.25,0),IF(AB107&gt;4,0.5+IF(V107&gt;7,0.25,0),0)))+IF(AC107="-",0,IF(AC107&gt;7,1.5,IF(AC107&gt;4,1,0)))+IF(AD107="-",0,IF(AD107&gt;9,0.5,IF(AD107&gt;7,0.25,0)))+IF(AE107="-",0,IF(AE107&gt;7,1.25,IF(AE107&gt;4,0.75,0)))+IF(OR(AF107="-",W107&lt;4),0,IF(AF107&gt;7,1+IF(W107&gt;7,0.15,0),IF(AF107&gt;4,0.5+IF(W107&gt;7,0.15,0),0))))</f>
        <v>1.5</v>
      </c>
      <c r="AO107" s="9">
        <f>(($AK$3*AK107+$AL$3*AL107+$AM$3*AM107+$AN$3*AN107)+$J$3*VLOOKUP(J107,COND!$A$2:$C$7,2,FALSE)+$K$3*VLOOKUP(K107,COND!$A$2:$C$7,3,FALSE))*IF(AND($K$2="On",$E107&gt;20),0.75,1)</f>
        <v>11.487108072630637</v>
      </c>
      <c r="AP107" s="28">
        <f>STANDARDIZE(AO107,AVERAGE($AO$5:$AO$1204),STDEVP($AO$5:$AO$1204))</f>
        <v>0.64421270263178287</v>
      </c>
      <c r="AQ107" t="str">
        <f>IF(AND(Y107&lt;&gt;"-",X107&gt;1),"C",IF(AA107=MAX(AA107:AC107),"2B",IF(AC107=MAX(AA107:AC107),"SS",IF(OR(AB107=MAX(Z107:AC107),AND(AB107&lt;&gt;"-",AB107&gt;4,V107&gt;5)),"3B",IF(AE107=MAX(AD107:AF107),"CF",IF(AND(AF107=MAX(AD107,AF107),AND(W107&gt;5,AD107&lt;&gt;"-")),"RF",IF(AD107&lt;&gt;"-","LF",IF(Z107&lt;&gt;"-","1B","DH"))))))))</f>
        <v>C</v>
      </c>
      <c r="AU107" t="str">
        <f>IF(AND($Q107&gt;=6,AVERAGE($S107:$T107)&gt;=6),"Likely",IF(OR($Q107&gt;6,AND($Q107=6,AVERAGE($S107:$T107)&gt;=3),AND($Q107&gt;=5,AVERAGE($S107:$T107)&gt;=5),AVERAGE($Q107,$S107:$T107)&gt;5),"Possible","Unlikely"))</f>
        <v>Unlikely</v>
      </c>
      <c r="AW107" t="e">
        <f>IF(VLOOKUP($B107,'Draft List'!$D$4:$AB$124,AW$3,FALSE)&lt;&gt;0,VLOOKUP($B107,'Draft List'!$D$4:$AB$124,AW$3,FALSE),"")</f>
        <v>#N/A</v>
      </c>
      <c r="AX107" t="e">
        <f>IF(VLOOKUP($B107,'Draft List'!$D$4:$AB$124,AX$3,FALSE)&lt;&gt;0,VLOOKUP($B107,'Draft List'!$D$4:$AB$124,AX$3,FALSE),"")</f>
        <v>#N/A</v>
      </c>
      <c r="AY107" t="e">
        <f>IF(VLOOKUP($B107,'Draft List'!$D$4:$AB$124,AY$3,FALSE)&lt;&gt;0,VLOOKUP($B107,'Draft List'!$D$4:$AB$124,AY$3,FALSE),"")</f>
        <v>#N/A</v>
      </c>
      <c r="AZ107" t="e">
        <f>IF(VLOOKUP($B107,'Draft List'!$D$4:$AB$124,AZ$3,FALSE)&lt;&gt;0,VLOOKUP($B107,'Draft List'!$D$4:$AB$124,AZ$3,FALSE),"")</f>
        <v>#N/A</v>
      </c>
    </row>
    <row r="108" spans="1:52" x14ac:dyDescent="0.25">
      <c r="A108" t="str">
        <f>IF(C108="C","C-",C108)&amp;D108&amp;E108</f>
        <v>RFJim McLean18</v>
      </c>
      <c r="B108">
        <f>VLOOKUP($A108,draft_listing_batters_stats!$A$1:$B$1310,2,FALSE)</f>
        <v>4876</v>
      </c>
      <c r="C108" s="1" t="s">
        <v>69</v>
      </c>
      <c r="D108" s="1" t="s">
        <v>1443</v>
      </c>
      <c r="E108" s="1">
        <v>18</v>
      </c>
      <c r="F108" s="1" t="s">
        <v>55</v>
      </c>
      <c r="G108" s="1" t="s">
        <v>55</v>
      </c>
      <c r="H108" s="1" t="s">
        <v>51</v>
      </c>
      <c r="I108" s="24" t="s">
        <v>51</v>
      </c>
      <c r="J108" s="1" t="s">
        <v>45</v>
      </c>
      <c r="K108" s="24" t="s">
        <v>45</v>
      </c>
      <c r="L108" s="1">
        <v>3</v>
      </c>
      <c r="M108" s="1">
        <v>4</v>
      </c>
      <c r="N108" s="1">
        <v>2</v>
      </c>
      <c r="O108" s="1">
        <v>2</v>
      </c>
      <c r="P108" s="24">
        <v>1</v>
      </c>
      <c r="Q108" s="1">
        <v>5</v>
      </c>
      <c r="R108" s="1">
        <v>7</v>
      </c>
      <c r="S108" s="1">
        <v>3</v>
      </c>
      <c r="T108" s="1">
        <v>5</v>
      </c>
      <c r="U108" s="24">
        <v>3</v>
      </c>
      <c r="V108" s="1">
        <v>2</v>
      </c>
      <c r="W108" s="1">
        <v>7</v>
      </c>
      <c r="X108" s="24">
        <v>1</v>
      </c>
      <c r="Y108" s="1" t="s">
        <v>47</v>
      </c>
      <c r="Z108" s="1" t="s">
        <v>47</v>
      </c>
      <c r="AA108" s="1" t="s">
        <v>47</v>
      </c>
      <c r="AB108" s="1" t="s">
        <v>47</v>
      </c>
      <c r="AC108" s="1" t="s">
        <v>47</v>
      </c>
      <c r="AD108" s="1" t="s">
        <v>47</v>
      </c>
      <c r="AE108" s="1" t="s">
        <v>47</v>
      </c>
      <c r="AF108" s="24">
        <v>2</v>
      </c>
      <c r="AG108" s="1">
        <v>4</v>
      </c>
      <c r="AH108" s="1">
        <v>8</v>
      </c>
      <c r="AI108" s="24">
        <v>5</v>
      </c>
      <c r="AJ108" s="30">
        <v>200000</v>
      </c>
      <c r="AK108" s="9">
        <f>($L$3*(L108-$Q$1)/$Q$2+$M$3*(M108-$R$1)/$R$2+$N$3*(N108-$S$1)/$S$2+$O$3*(O108-$T$1)/$T$2+$P$3*(P108-$U$1)/$U$2)/(SUM($L$3:$P$3))</f>
        <v>-1.1132809945326294</v>
      </c>
      <c r="AL108" s="9">
        <f>($L$3*(Q108-$Q$1)/$Q$2+$M$3*(R108-$R$1)/$R$2+$N$3*(S108-$S$1)/$S$2+$O$3*(T108-$T$1)/$T$2+$P$3*(U108-$U$1)/$U$2)/(SUM($L$3:$P$3))</f>
        <v>0.1172331404156419</v>
      </c>
      <c r="AM108">
        <f>IF(AVERAGE(AG108:AH108)&gt;9,1,0)+IF(AVERAGE(AG108:AH108)&gt;7,1,0)+IF(AG108&gt;7,1,0)+IF(AH108&gt;7,1,0)+IF(AI108&gt;8,1,0)+IF(AI108&gt;6,1,0)</f>
        <v>1</v>
      </c>
      <c r="AN108" s="6">
        <f>MIN(2,IF(OR(Y108="-",X108&lt;5),0,1+IF(Y108&gt;7,1+IF(X108&gt;7,0.25,0),IF(Y108&gt;4,0.5+IF(X108&gt;7,0.25,0),0+IF(X108&gt;7,0.25))))+IF(Z108="-",0,IF(Z108&gt;9,0.5,IF(Z108&gt;7,0.25,0)))+IF(AA108="-",0,IF(AA108&gt;7,1.1,IF(AA108&gt;4,0.6,0)))+IF(OR(AB108="-",V108&lt;5),0,IF(AB108&gt;7,1+IF(V108&gt;7,0.25,0),IF(AB108&gt;4,0.5+IF(V108&gt;7,0.25,0),0)))+IF(AC108="-",0,IF(AC108&gt;7,1.5,IF(AC108&gt;4,1,0)))+IF(AD108="-",0,IF(AD108&gt;9,0.5,IF(AD108&gt;7,0.25,0)))+IF(AE108="-",0,IF(AE108&gt;7,1.25,IF(AE108&gt;4,0.75,0)))+IF(OR(AF108="-",W108&lt;4),0,IF(AF108&gt;7,1+IF(W108&gt;7,0.15,0),IF(AF108&gt;4,0.5+IF(W108&gt;7,0.15,0),0))))</f>
        <v>0</v>
      </c>
      <c r="AO108" s="9">
        <f>(($AK$3*AK108+$AL$3*AL108+$AM$3*AM108+$AN$3*AN108)+$J$3*VLOOKUP(J108,COND!$A$2:$C$7,2,FALSE)+$K$3*VLOOKUP(K108,COND!$A$2:$C$7,3,FALSE))*IF(AND($K$2="On",$E108&gt;20),0.75,1)</f>
        <v>11.462136252201105</v>
      </c>
      <c r="AP108" s="28">
        <f>STANDARDIZE(AO108,AVERAGE($AO$5:$AO$1204),STDEVP($AO$5:$AO$1204))</f>
        <v>0.64093705402717549</v>
      </c>
      <c r="AQ108" t="str">
        <f>IF(AND(Y108&lt;&gt;"-",X108&gt;1),"C",IF(AA108=MAX(AA108:AC108),"2B",IF(AC108=MAX(AA108:AC108),"SS",IF(OR(AB108=MAX(Z108:AC108),AND(AB108&lt;&gt;"-",AB108&gt;4,V108&gt;5)),"3B",IF(AE108=MAX(AD108:AF108),"CF",IF(AND(AF108=MAX(AD108,AF108),AND(W108&gt;5,AD108&lt;&gt;"-")),"RF",IF(AD108&lt;&gt;"-","LF",IF(Z108&lt;&gt;"-","1B","DH"))))))))</f>
        <v>DH</v>
      </c>
      <c r="AU108" t="str">
        <f>IF(AND($Q108&gt;=6,AVERAGE($S108:$T108)&gt;=6),"Likely",IF(OR($Q108&gt;6,AND($Q108=6,AVERAGE($S108:$T108)&gt;=3),AND($Q108&gt;=5,AVERAGE($S108:$T108)&gt;=5),AVERAGE($Q108,$S108:$T108)&gt;5),"Possible","Unlikely"))</f>
        <v>Unlikely</v>
      </c>
      <c r="AW108" t="e">
        <f>IF(VLOOKUP($B108,'Draft List'!$D$4:$AB$124,AW$3,FALSE)&lt;&gt;0,VLOOKUP($B108,'Draft List'!$D$4:$AB$124,AW$3,FALSE),"")</f>
        <v>#N/A</v>
      </c>
      <c r="AX108" t="e">
        <f>IF(VLOOKUP($B108,'Draft List'!$D$4:$AB$124,AX$3,FALSE)&lt;&gt;0,VLOOKUP($B108,'Draft List'!$D$4:$AB$124,AX$3,FALSE),"")</f>
        <v>#N/A</v>
      </c>
      <c r="AY108" t="e">
        <f>IF(VLOOKUP($B108,'Draft List'!$D$4:$AB$124,AY$3,FALSE)&lt;&gt;0,VLOOKUP($B108,'Draft List'!$D$4:$AB$124,AY$3,FALSE),"")</f>
        <v>#N/A</v>
      </c>
      <c r="AZ108" t="e">
        <f>IF(VLOOKUP($B108,'Draft List'!$D$4:$AB$124,AZ$3,FALSE)&lt;&gt;0,VLOOKUP($B108,'Draft List'!$D$4:$AB$124,AZ$3,FALSE),"")</f>
        <v>#N/A</v>
      </c>
    </row>
    <row r="109" spans="1:52" x14ac:dyDescent="0.25">
      <c r="A109" t="str">
        <f>IF(C109="C","C-",C109)&amp;D109&amp;E109</f>
        <v>RFAntónio Figueroa18</v>
      </c>
      <c r="B109">
        <f>VLOOKUP($A109,draft_listing_batters_stats!$A$1:$B$1310,2,FALSE)</f>
        <v>5122</v>
      </c>
      <c r="C109" s="1" t="s">
        <v>69</v>
      </c>
      <c r="D109" s="1" t="s">
        <v>1444</v>
      </c>
      <c r="E109" s="1">
        <v>18</v>
      </c>
      <c r="F109" s="1" t="s">
        <v>55</v>
      </c>
      <c r="G109" s="1" t="s">
        <v>55</v>
      </c>
      <c r="H109" s="1" t="s">
        <v>51</v>
      </c>
      <c r="I109" s="24" t="s">
        <v>44</v>
      </c>
      <c r="J109" s="1" t="s">
        <v>53</v>
      </c>
      <c r="K109" s="24" t="s">
        <v>49</v>
      </c>
      <c r="L109" s="1">
        <v>1</v>
      </c>
      <c r="M109" s="1">
        <v>1</v>
      </c>
      <c r="N109" s="1">
        <v>2</v>
      </c>
      <c r="O109" s="1">
        <v>2</v>
      </c>
      <c r="P109" s="24">
        <v>3</v>
      </c>
      <c r="Q109" s="1">
        <v>4</v>
      </c>
      <c r="R109" s="1">
        <v>4</v>
      </c>
      <c r="S109" s="1">
        <v>6</v>
      </c>
      <c r="T109" s="1">
        <v>5</v>
      </c>
      <c r="U109" s="24">
        <v>6</v>
      </c>
      <c r="V109" s="1">
        <v>1</v>
      </c>
      <c r="W109" s="1">
        <v>10</v>
      </c>
      <c r="X109" s="24">
        <v>1</v>
      </c>
      <c r="Y109" s="1" t="s">
        <v>47</v>
      </c>
      <c r="Z109" s="1" t="s">
        <v>47</v>
      </c>
      <c r="AA109" s="1" t="s">
        <v>47</v>
      </c>
      <c r="AB109" s="1" t="s">
        <v>47</v>
      </c>
      <c r="AC109" s="1" t="s">
        <v>47</v>
      </c>
      <c r="AD109" s="1">
        <v>1</v>
      </c>
      <c r="AE109" s="1" t="s">
        <v>47</v>
      </c>
      <c r="AF109" s="24">
        <v>5</v>
      </c>
      <c r="AG109" s="1">
        <v>10</v>
      </c>
      <c r="AH109" s="1">
        <v>8</v>
      </c>
      <c r="AI109" s="24">
        <v>6</v>
      </c>
      <c r="AJ109" s="30">
        <v>3400000</v>
      </c>
      <c r="AK109" s="9">
        <f>($L$3*(L109-$Q$1)/$Q$2+$M$3*(M109-$R$1)/$R$2+$N$3*(N109-$S$1)/$S$2+$O$3*(O109-$T$1)/$T$2+$P$3*(P109-$U$1)/$U$2)/(SUM($L$3:$P$3))</f>
        <v>-1.8315396261599226</v>
      </c>
      <c r="AL109" s="9">
        <f>($L$3*(Q109-$Q$1)/$Q$2+$M$3*(R109-$R$1)/$R$2+$N$3*(S109-$S$1)/$S$2+$O$3*(T109-$T$1)/$T$2+$P$3*(U109-$U$1)/$U$2)/(SUM($L$3:$P$3))</f>
        <v>1.0731166879811519E-2</v>
      </c>
      <c r="AM109">
        <f>IF(AVERAGE(AG109:AH109)&gt;9,1,0)+IF(AVERAGE(AG109:AH109)&gt;7,1,0)+IF(AG109&gt;7,1,0)+IF(AH109&gt;7,1,0)+IF(AI109&gt;8,1,0)+IF(AI109&gt;6,1,0)</f>
        <v>3</v>
      </c>
      <c r="AN109" s="6">
        <f>MIN(2,IF(OR(Y109="-",X109&lt;5),0,1+IF(Y109&gt;7,1+IF(X109&gt;7,0.25,0),IF(Y109&gt;4,0.5+IF(X109&gt;7,0.25,0),0+IF(X109&gt;7,0.25))))+IF(Z109="-",0,IF(Z109&gt;9,0.5,IF(Z109&gt;7,0.25,0)))+IF(AA109="-",0,IF(AA109&gt;7,1.1,IF(AA109&gt;4,0.6,0)))+IF(OR(AB109="-",V109&lt;5),0,IF(AB109&gt;7,1+IF(V109&gt;7,0.25,0),IF(AB109&gt;4,0.5+IF(V109&gt;7,0.25,0),0)))+IF(AC109="-",0,IF(AC109&gt;7,1.5,IF(AC109&gt;4,1,0)))+IF(AD109="-",0,IF(AD109&gt;9,0.5,IF(AD109&gt;7,0.25,0)))+IF(AE109="-",0,IF(AE109&gt;7,1.25,IF(AE109&gt;4,0.75,0)))+IF(OR(AF109="-",W109&lt;4),0,IF(AF109&gt;7,1+IF(W109&gt;7,0.15,0),IF(AF109&gt;4,0.5+IF(W109&gt;7,0.15,0),0))))</f>
        <v>0.65</v>
      </c>
      <c r="AO109" s="9">
        <f>(($AK$3*AK109+$AL$3*AL109+$AM$3*AM109+$AN$3*AN109)+$J$3*VLOOKUP(J109,COND!$A$2:$C$7,2,FALSE)+$K$3*VLOOKUP(K109,COND!$A$2:$C$7,3,FALSE))*IF(AND($K$2="On",$E109&gt;20),0.75,1)</f>
        <v>11.445620039941746</v>
      </c>
      <c r="AP109" s="28">
        <f>STANDARDIZE(AO109,AVERAGE($AO$5:$AO$1204),STDEVP($AO$5:$AO$1204))</f>
        <v>0.63877055968634677</v>
      </c>
      <c r="AQ109" t="str">
        <f>IF(AND(Y109&lt;&gt;"-",X109&gt;1),"C",IF(AA109=MAX(AA109:AC109),"2B",IF(AC109=MAX(AA109:AC109),"SS",IF(OR(AB109=MAX(Z109:AC109),AND(AB109&lt;&gt;"-",AB109&gt;4,V109&gt;5)),"3B",IF(AE109=MAX(AD109:AF109),"CF",IF(AND(AF109=MAX(AD109,AF109),AND(W109&gt;5,AD109&lt;&gt;"-")),"RF",IF(AD109&lt;&gt;"-","LF",IF(Z109&lt;&gt;"-","1B","DH"))))))))</f>
        <v>RF</v>
      </c>
      <c r="AU109" t="str">
        <f>IF(AND($Q109&gt;=6,AVERAGE($S109:$T109)&gt;=6),"Likely",IF(OR($Q109&gt;6,AND($Q109=6,AVERAGE($S109:$T109)&gt;=3),AND($Q109&gt;=5,AVERAGE($S109:$T109)&gt;=5),AVERAGE($Q109,$S109:$T109)&gt;5),"Possible","Unlikely"))</f>
        <v>Unlikely</v>
      </c>
      <c r="AW109" t="e">
        <f>IF(VLOOKUP($B109,'Draft List'!$D$4:$AB$124,AW$3,FALSE)&lt;&gt;0,VLOOKUP($B109,'Draft List'!$D$4:$AB$124,AW$3,FALSE),"")</f>
        <v>#N/A</v>
      </c>
      <c r="AX109" t="e">
        <f>IF(VLOOKUP($B109,'Draft List'!$D$4:$AB$124,AX$3,FALSE)&lt;&gt;0,VLOOKUP($B109,'Draft List'!$D$4:$AB$124,AX$3,FALSE),"")</f>
        <v>#N/A</v>
      </c>
      <c r="AY109" t="e">
        <f>IF(VLOOKUP($B109,'Draft List'!$D$4:$AB$124,AY$3,FALSE)&lt;&gt;0,VLOOKUP($B109,'Draft List'!$D$4:$AB$124,AY$3,FALSE),"")</f>
        <v>#N/A</v>
      </c>
      <c r="AZ109" t="e">
        <f>IF(VLOOKUP($B109,'Draft List'!$D$4:$AB$124,AZ$3,FALSE)&lt;&gt;0,VLOOKUP($B109,'Draft List'!$D$4:$AB$124,AZ$3,FALSE),"")</f>
        <v>#N/A</v>
      </c>
    </row>
    <row r="110" spans="1:52" x14ac:dyDescent="0.25">
      <c r="A110" t="str">
        <f>IF(C110="C","C-",C110)&amp;D110&amp;E110</f>
        <v>CFHenry Fox21</v>
      </c>
      <c r="B110">
        <f>VLOOKUP($A110,draft_listing_batters_stats!$A$1:$B$1310,2,FALSE)</f>
        <v>10022</v>
      </c>
      <c r="C110" s="1" t="s">
        <v>77</v>
      </c>
      <c r="D110" s="1" t="s">
        <v>1445</v>
      </c>
      <c r="E110" s="1">
        <v>21</v>
      </c>
      <c r="F110" s="1" t="s">
        <v>43</v>
      </c>
      <c r="G110" s="1" t="s">
        <v>43</v>
      </c>
      <c r="H110" s="1" t="s">
        <v>51</v>
      </c>
      <c r="I110" s="24" t="s">
        <v>44</v>
      </c>
      <c r="J110" s="1" t="s">
        <v>45</v>
      </c>
      <c r="K110" s="24" t="s">
        <v>46</v>
      </c>
      <c r="L110" s="1">
        <v>4</v>
      </c>
      <c r="M110" s="1">
        <v>6</v>
      </c>
      <c r="N110" s="1">
        <v>2</v>
      </c>
      <c r="O110" s="1">
        <v>2</v>
      </c>
      <c r="P110" s="24">
        <v>2</v>
      </c>
      <c r="Q110" s="1">
        <v>5</v>
      </c>
      <c r="R110" s="1">
        <v>7</v>
      </c>
      <c r="S110" s="1">
        <v>2</v>
      </c>
      <c r="T110" s="1">
        <v>4</v>
      </c>
      <c r="U110" s="24">
        <v>4</v>
      </c>
      <c r="V110" s="1">
        <v>1</v>
      </c>
      <c r="W110" s="1">
        <v>8</v>
      </c>
      <c r="X110" s="24">
        <v>1</v>
      </c>
      <c r="Y110" s="1" t="s">
        <v>47</v>
      </c>
      <c r="Z110" s="1" t="s">
        <v>47</v>
      </c>
      <c r="AA110" s="1" t="s">
        <v>47</v>
      </c>
      <c r="AB110" s="1" t="s">
        <v>47</v>
      </c>
      <c r="AC110" s="1" t="s">
        <v>47</v>
      </c>
      <c r="AD110" s="1">
        <v>4</v>
      </c>
      <c r="AE110" s="1">
        <v>6</v>
      </c>
      <c r="AF110" s="24">
        <v>2</v>
      </c>
      <c r="AG110" s="1">
        <v>10</v>
      </c>
      <c r="AH110" s="1">
        <v>9</v>
      </c>
      <c r="AI110" s="24">
        <v>9</v>
      </c>
      <c r="AJ110" s="30">
        <v>190000</v>
      </c>
      <c r="AK110" s="9">
        <f>($L$3*(L110-$Q$1)/$Q$2+$M$3*(M110-$R$1)/$R$2+$N$3*(N110-$S$1)/$S$2+$O$3*(O110-$T$1)/$T$2+$P$3*(P110-$U$1)/$U$2)/(SUM($L$3:$P$3))</f>
        <v>-0.64858905927546429</v>
      </c>
      <c r="AL110" s="9">
        <f>($L$3*(Q110-$Q$1)/$Q$2+$M$3*(R110-$R$1)/$R$2+$N$3*(S110-$S$1)/$S$2+$O$3*(T110-$T$1)/$T$2+$P$3*(U110-$U$1)/$U$2)/(SUM($L$3:$P$3))</f>
        <v>-1.5521563800757194E-2</v>
      </c>
      <c r="AM110">
        <f>IF(AVERAGE(AG110:AH110)&gt;9,1,0)+IF(AVERAGE(AG110:AH110)&gt;7,1,0)+IF(AG110&gt;7,1,0)+IF(AH110&gt;7,1,0)+IF(AI110&gt;8,1,0)+IF(AI110&gt;6,1,0)</f>
        <v>6</v>
      </c>
      <c r="AN110" s="6">
        <f>MIN(2,IF(OR(Y110="-",X110&lt;5),0,1+IF(Y110&gt;7,1+IF(X110&gt;7,0.25,0),IF(Y110&gt;4,0.5+IF(X110&gt;7,0.25,0),0+IF(X110&gt;7,0.25))))+IF(Z110="-",0,IF(Z110&gt;9,0.5,IF(Z110&gt;7,0.25,0)))+IF(AA110="-",0,IF(AA110&gt;7,1.1,IF(AA110&gt;4,0.6,0)))+IF(OR(AB110="-",V110&lt;5),0,IF(AB110&gt;7,1+IF(V110&gt;7,0.25,0),IF(AB110&gt;4,0.5+IF(V110&gt;7,0.25,0),0)))+IF(AC110="-",0,IF(AC110&gt;7,1.5,IF(AC110&gt;4,1,0)))+IF(AD110="-",0,IF(AD110&gt;9,0.5,IF(AD110&gt;7,0.25,0)))+IF(AE110="-",0,IF(AE110&gt;7,1.25,IF(AE110&gt;4,0.75,0)))+IF(OR(AF110="-",W110&lt;4),0,IF(AF110&gt;7,1+IF(W110&gt;7,0.15,0),IF(AF110&gt;4,0.5+IF(W110&gt;7,0.15,0),0))))</f>
        <v>0.75</v>
      </c>
      <c r="AO110" s="9">
        <f>(($AK$3*AK110+$AL$3*AL110+$AM$3*AM110+$AN$3*AN110)+$J$3*VLOOKUP(J110,COND!$A$2:$C$7,2,FALSE)+$K$3*VLOOKUP(K110,COND!$A$2:$C$7,3,FALSE))*IF(AND($K$2="On",$E110&gt;20),0.75,1)</f>
        <v>11.398882328463367</v>
      </c>
      <c r="AP110" s="28">
        <f>STANDARDIZE(AO110,AVERAGE($AO$5:$AO$1204),STDEVP($AO$5:$AO$1204))</f>
        <v>0.63263979641985923</v>
      </c>
      <c r="AQ110" t="str">
        <f>IF(AND(Y110&lt;&gt;"-",X110&gt;1),"C",IF(AA110=MAX(AA110:AC110),"2B",IF(AC110=MAX(AA110:AC110),"SS",IF(OR(AB110=MAX(Z110:AC110),AND(AB110&lt;&gt;"-",AB110&gt;4,V110&gt;5)),"3B",IF(AE110=MAX(AD110:AF110),"CF",IF(AND(AF110=MAX(AD110,AF110),AND(W110&gt;5,AD110&lt;&gt;"-")),"RF",IF(AD110&lt;&gt;"-","LF",IF(Z110&lt;&gt;"-","1B","DH"))))))))</f>
        <v>CF</v>
      </c>
      <c r="AU110" t="str">
        <f>IF(AND($Q110&gt;=6,AVERAGE($S110:$T110)&gt;=6),"Likely",IF(OR($Q110&gt;6,AND($Q110=6,AVERAGE($S110:$T110)&gt;=3),AND($Q110&gt;=5,AVERAGE($S110:$T110)&gt;=5),AVERAGE($Q110,$S110:$T110)&gt;5),"Possible","Unlikely"))</f>
        <v>Unlikely</v>
      </c>
      <c r="AW110" t="e">
        <f>IF(VLOOKUP($B110,'Draft List'!$D$4:$AB$124,AW$3,FALSE)&lt;&gt;0,VLOOKUP($B110,'Draft List'!$D$4:$AB$124,AW$3,FALSE),"")</f>
        <v>#N/A</v>
      </c>
      <c r="AX110" t="e">
        <f>IF(VLOOKUP($B110,'Draft List'!$D$4:$AB$124,AX$3,FALSE)&lt;&gt;0,VLOOKUP($B110,'Draft List'!$D$4:$AB$124,AX$3,FALSE),"")</f>
        <v>#N/A</v>
      </c>
      <c r="AY110" t="e">
        <f>IF(VLOOKUP($B110,'Draft List'!$D$4:$AB$124,AY$3,FALSE)&lt;&gt;0,VLOOKUP($B110,'Draft List'!$D$4:$AB$124,AY$3,FALSE),"")</f>
        <v>#N/A</v>
      </c>
      <c r="AZ110" t="e">
        <f>IF(VLOOKUP($B110,'Draft List'!$D$4:$AB$124,AZ$3,FALSE)&lt;&gt;0,VLOOKUP($B110,'Draft List'!$D$4:$AB$124,AZ$3,FALSE),"")</f>
        <v>#N/A</v>
      </c>
    </row>
    <row r="111" spans="1:52" x14ac:dyDescent="0.25">
      <c r="A111" t="str">
        <f>IF(C111="C","C-",C111)&amp;D111&amp;E111</f>
        <v>3BEd Graham21</v>
      </c>
      <c r="B111">
        <f>VLOOKUP($A111,draft_listing_batters_stats!$A$1:$B$1310,2,FALSE)</f>
        <v>8015</v>
      </c>
      <c r="C111" s="1" t="s">
        <v>72</v>
      </c>
      <c r="D111" s="1" t="s">
        <v>1446</v>
      </c>
      <c r="E111" s="1">
        <v>21</v>
      </c>
      <c r="F111" s="1" t="s">
        <v>43</v>
      </c>
      <c r="G111" s="1" t="s">
        <v>43</v>
      </c>
      <c r="H111" s="1" t="s">
        <v>51</v>
      </c>
      <c r="I111" s="24" t="s">
        <v>51</v>
      </c>
      <c r="J111" s="1" t="s">
        <v>45</v>
      </c>
      <c r="K111" s="24" t="s">
        <v>45</v>
      </c>
      <c r="L111" s="1">
        <v>3</v>
      </c>
      <c r="M111" s="1">
        <v>5</v>
      </c>
      <c r="N111" s="1">
        <v>1</v>
      </c>
      <c r="O111" s="1">
        <v>2</v>
      </c>
      <c r="P111" s="24">
        <v>3</v>
      </c>
      <c r="Q111" s="1">
        <v>5</v>
      </c>
      <c r="R111" s="1">
        <v>5</v>
      </c>
      <c r="S111" s="1">
        <v>3</v>
      </c>
      <c r="T111" s="1">
        <v>4</v>
      </c>
      <c r="U111" s="24">
        <v>5</v>
      </c>
      <c r="V111" s="1">
        <v>10</v>
      </c>
      <c r="W111" s="1">
        <v>3</v>
      </c>
      <c r="X111" s="24">
        <v>1</v>
      </c>
      <c r="Y111" s="1" t="s">
        <v>47</v>
      </c>
      <c r="Z111" s="1" t="s">
        <v>47</v>
      </c>
      <c r="AA111" s="1" t="s">
        <v>47</v>
      </c>
      <c r="AB111" s="1">
        <v>9</v>
      </c>
      <c r="AC111" s="1" t="s">
        <v>47</v>
      </c>
      <c r="AD111" s="1" t="s">
        <v>47</v>
      </c>
      <c r="AE111" s="1" t="s">
        <v>47</v>
      </c>
      <c r="AF111" s="24" t="s">
        <v>47</v>
      </c>
      <c r="AG111" s="1">
        <v>7</v>
      </c>
      <c r="AH111" s="1">
        <v>7</v>
      </c>
      <c r="AI111" s="24">
        <v>7</v>
      </c>
      <c r="AJ111" s="30">
        <v>270000</v>
      </c>
      <c r="AK111" s="9">
        <f>($L$3*(L111-$Q$1)/$Q$2+$M$3*(M111-$R$1)/$R$2+$N$3*(N111-$S$1)/$S$2+$O$3*(O111-$T$1)/$T$2+$P$3*(P111-$U$1)/$U$2)/(SUM($L$3:$P$3))</f>
        <v>-1.0652499293036606</v>
      </c>
      <c r="AL111" s="9">
        <f>($L$3*(Q111-$Q$1)/$Q$2+$M$3*(R111-$R$1)/$R$2+$N$3*(S111-$S$1)/$S$2+$O$3*(T111-$T$1)/$T$2+$P$3*(U111-$U$1)/$U$2)/(SUM($L$3:$P$3))</f>
        <v>5.4365108028207737E-3</v>
      </c>
      <c r="AM111">
        <f>IF(AVERAGE(AG111:AH111)&gt;9,1,0)+IF(AVERAGE(AG111:AH111)&gt;7,1,0)+IF(AG111&gt;7,1,0)+IF(AH111&gt;7,1,0)+IF(AI111&gt;8,1,0)+IF(AI111&gt;6,1,0)</f>
        <v>1</v>
      </c>
      <c r="AN111" s="6">
        <f>MIN(2,IF(OR(Y111="-",X111&lt;5),0,1+IF(Y111&gt;7,1+IF(X111&gt;7,0.25,0),IF(Y111&gt;4,0.5+IF(X111&gt;7,0.25,0),0+IF(X111&gt;7,0.25))))+IF(Z111="-",0,IF(Z111&gt;9,0.5,IF(Z111&gt;7,0.25,0)))+IF(AA111="-",0,IF(AA111&gt;7,1.1,IF(AA111&gt;4,0.6,0)))+IF(OR(AB111="-",V111&lt;5),0,IF(AB111&gt;7,1+IF(V111&gt;7,0.25,0),IF(AB111&gt;4,0.5+IF(V111&gt;7,0.25,0),0)))+IF(AC111="-",0,IF(AC111&gt;7,1.5,IF(AC111&gt;4,1,0)))+IF(AD111="-",0,IF(AD111&gt;9,0.5,IF(AD111&gt;7,0.25,0)))+IF(AE111="-",0,IF(AE111&gt;7,1.25,IF(AE111&gt;4,0.75,0)))+IF(OR(AF111="-",W111&lt;4),0,IF(AF111&gt;7,1+IF(W111&gt;7,0.15,0),IF(AF111&gt;4,0.5+IF(W111&gt;7,0.15,0),0))))</f>
        <v>1.25</v>
      </c>
      <c r="AO111" s="9">
        <f>(($AK$3*AK111+$AL$3*AL111+$AM$3*AM111+$AN$3*AN111)+$J$3*VLOOKUP(J111,COND!$A$2:$C$7,2,FALSE)+$K$3*VLOOKUP(K111,COND!$A$2:$C$7,3,FALSE))*IF(AND($K$2="On",$E111&gt;20),0.75,1)</f>
        <v>11.37537980337015</v>
      </c>
      <c r="AP111" s="28">
        <f>STANDARDIZE(AO111,AVERAGE($AO$5:$AO$1204),STDEVP($AO$5:$AO$1204))</f>
        <v>0.62955688086936523</v>
      </c>
      <c r="AQ111" t="str">
        <f>IF(AND(Y111&lt;&gt;"-",X111&gt;1),"C",IF(AA111=MAX(AA111:AC111),"2B",IF(AC111=MAX(AA111:AC111),"SS",IF(OR(AB111=MAX(Z111:AC111),AND(AB111&lt;&gt;"-",AB111&gt;4,V111&gt;5)),"3B",IF(AE111=MAX(AD111:AF111),"CF",IF(AND(AF111=MAX(AD111,AF111),AND(W111&gt;5,AD111&lt;&gt;"-")),"RF",IF(AD111&lt;&gt;"-","LF",IF(Z111&lt;&gt;"-","1B","DH"))))))))</f>
        <v>3B</v>
      </c>
      <c r="AU111" t="str">
        <f>IF(AND($Q111&gt;=6,AVERAGE($S111:$T111)&gt;=6),"Likely",IF(OR($Q111&gt;6,AND($Q111=6,AVERAGE($S111:$T111)&gt;=3),AND($Q111&gt;=5,AVERAGE($S111:$T111)&gt;=5),AVERAGE($Q111,$S111:$T111)&gt;5),"Possible","Unlikely"))</f>
        <v>Unlikely</v>
      </c>
      <c r="AW111" t="e">
        <f>IF(VLOOKUP($B111,'Draft List'!$D$4:$AB$124,AW$3,FALSE)&lt;&gt;0,VLOOKUP($B111,'Draft List'!$D$4:$AB$124,AW$3,FALSE),"")</f>
        <v>#N/A</v>
      </c>
      <c r="AX111" t="e">
        <f>IF(VLOOKUP($B111,'Draft List'!$D$4:$AB$124,AX$3,FALSE)&lt;&gt;0,VLOOKUP($B111,'Draft List'!$D$4:$AB$124,AX$3,FALSE),"")</f>
        <v>#N/A</v>
      </c>
      <c r="AY111" t="e">
        <f>IF(VLOOKUP($B111,'Draft List'!$D$4:$AB$124,AY$3,FALSE)&lt;&gt;0,VLOOKUP($B111,'Draft List'!$D$4:$AB$124,AY$3,FALSE),"")</f>
        <v>#N/A</v>
      </c>
      <c r="AZ111" t="e">
        <f>IF(VLOOKUP($B111,'Draft List'!$D$4:$AB$124,AZ$3,FALSE)&lt;&gt;0,VLOOKUP($B111,'Draft List'!$D$4:$AB$124,AZ$3,FALSE),"")</f>
        <v>#N/A</v>
      </c>
    </row>
    <row r="112" spans="1:52" x14ac:dyDescent="0.25">
      <c r="A112" t="str">
        <f>IF(C112="C","C-",C112)&amp;D112&amp;E112</f>
        <v>2BOscar Bishop21</v>
      </c>
      <c r="B112">
        <f>VLOOKUP($A112,draft_listing_batters_stats!$A$1:$B$1310,2,FALSE)</f>
        <v>11474</v>
      </c>
      <c r="C112" s="1" t="s">
        <v>74</v>
      </c>
      <c r="D112" s="1" t="s">
        <v>1447</v>
      </c>
      <c r="E112" s="1">
        <v>21</v>
      </c>
      <c r="F112" s="1" t="s">
        <v>43</v>
      </c>
      <c r="G112" s="1" t="s">
        <v>43</v>
      </c>
      <c r="H112" s="1" t="s">
        <v>51</v>
      </c>
      <c r="I112" s="24" t="s">
        <v>51</v>
      </c>
      <c r="J112" s="1" t="s">
        <v>45</v>
      </c>
      <c r="K112" s="24" t="s">
        <v>53</v>
      </c>
      <c r="L112" s="1">
        <v>3</v>
      </c>
      <c r="M112" s="1">
        <v>4</v>
      </c>
      <c r="N112" s="1">
        <v>1</v>
      </c>
      <c r="O112" s="1">
        <v>3</v>
      </c>
      <c r="P112" s="24">
        <v>1</v>
      </c>
      <c r="Q112" s="1">
        <v>5</v>
      </c>
      <c r="R112" s="1">
        <v>5</v>
      </c>
      <c r="S112" s="1">
        <v>1</v>
      </c>
      <c r="T112" s="1">
        <v>6</v>
      </c>
      <c r="U112" s="24">
        <v>5</v>
      </c>
      <c r="V112" s="1">
        <v>8</v>
      </c>
      <c r="W112" s="1">
        <v>1</v>
      </c>
      <c r="X112" s="24">
        <v>1</v>
      </c>
      <c r="Y112" s="1" t="s">
        <v>47</v>
      </c>
      <c r="Z112" s="1" t="s">
        <v>47</v>
      </c>
      <c r="AA112" s="1">
        <v>7</v>
      </c>
      <c r="AB112" s="1" t="s">
        <v>47</v>
      </c>
      <c r="AC112" s="1">
        <v>2</v>
      </c>
      <c r="AD112" s="1" t="s">
        <v>47</v>
      </c>
      <c r="AE112" s="1" t="s">
        <v>47</v>
      </c>
      <c r="AF112" s="24" t="s">
        <v>47</v>
      </c>
      <c r="AG112" s="1">
        <v>8</v>
      </c>
      <c r="AH112" s="1">
        <v>6</v>
      </c>
      <c r="AI112" s="24">
        <v>8</v>
      </c>
      <c r="AJ112" s="30">
        <v>120000</v>
      </c>
      <c r="AK112" s="9">
        <f>($L$3*(L112-$Q$1)/$Q$2+$M$3*(M112-$R$1)/$R$2+$N$3*(N112-$S$1)/$S$2+$O$3*(O112-$T$1)/$T$2+$P$3*(P112-$U$1)/$U$2)/(SUM($L$3:$P$3))</f>
        <v>-1.10663293854695</v>
      </c>
      <c r="AL112" s="9">
        <f>($L$3*(Q112-$Q$1)/$Q$2+$M$3*(R112-$R$1)/$R$2+$N$3*(S112-$S$1)/$S$2+$O$3*(T112-$T$1)/$T$2+$P$3*(U112-$U$1)/$U$2)/(SUM($L$3:$P$3))</f>
        <v>1.873262277417986E-2</v>
      </c>
      <c r="AM112">
        <f>IF(AVERAGE(AG112:AH112)&gt;9,1,0)+IF(AVERAGE(AG112:AH112)&gt;7,1,0)+IF(AG112&gt;7,1,0)+IF(AH112&gt;7,1,0)+IF(AI112&gt;8,1,0)+IF(AI112&gt;6,1,0)</f>
        <v>2</v>
      </c>
      <c r="AN112" s="6">
        <f>MIN(2,IF(OR(Y112="-",X112&lt;5),0,1+IF(Y112&gt;7,1+IF(X112&gt;7,0.25,0),IF(Y112&gt;4,0.5+IF(X112&gt;7,0.25,0),0+IF(X112&gt;7,0.25))))+IF(Z112="-",0,IF(Z112&gt;9,0.5,IF(Z112&gt;7,0.25,0)))+IF(AA112="-",0,IF(AA112&gt;7,1.1,IF(AA112&gt;4,0.6,0)))+IF(OR(AB112="-",V112&lt;5),0,IF(AB112&gt;7,1+IF(V112&gt;7,0.25,0),IF(AB112&gt;4,0.5+IF(V112&gt;7,0.25,0),0)))+IF(AC112="-",0,IF(AC112&gt;7,1.5,IF(AC112&gt;4,1,0)))+IF(AD112="-",0,IF(AD112&gt;9,0.5,IF(AD112&gt;7,0.25,0)))+IF(AE112="-",0,IF(AE112&gt;7,1.25,IF(AE112&gt;4,0.75,0)))+IF(OR(AF112="-",W112&lt;4),0,IF(AF112&gt;7,1+IF(W112&gt;7,0.15,0),IF(AF112&gt;4,0.5+IF(W112&gt;7,0.15,0),0))))</f>
        <v>0.6</v>
      </c>
      <c r="AO112" s="9">
        <f>(($AK$3*AK112+$AL$3*AL112+$AM$3*AM112+$AN$3*AN112)+$J$3*VLOOKUP(J112,COND!$A$2:$C$7,2,FALSE)+$K$3*VLOOKUP(K112,COND!$A$2:$C$7,3,FALSE))*IF(AND($K$2="On",$E112&gt;20),0.75,1)</f>
        <v>11.297461512768797</v>
      </c>
      <c r="AP112" s="28">
        <f>STANDARDIZE(AO112,AVERAGE($AO$5:$AO$1204),STDEVP($AO$5:$AO$1204))</f>
        <v>0.61933604252071695</v>
      </c>
      <c r="AQ112" t="str">
        <f>IF(AND(Y112&lt;&gt;"-",X112&gt;1),"C",IF(AA112=MAX(AA112:AC112),"2B",IF(AC112=MAX(AA112:AC112),"SS",IF(OR(AB112=MAX(Z112:AC112),AND(AB112&lt;&gt;"-",AB112&gt;4,V112&gt;5)),"3B",IF(AE112=MAX(AD112:AF112),"CF",IF(AND(AF112=MAX(AD112,AF112),AND(W112&gt;5,AD112&lt;&gt;"-")),"RF",IF(AD112&lt;&gt;"-","LF",IF(Z112&lt;&gt;"-","1B","DH"))))))))</f>
        <v>2B</v>
      </c>
      <c r="AU112" t="str">
        <f>IF(AND($Q112&gt;=6,AVERAGE($S112:$T112)&gt;=6),"Likely",IF(OR($Q112&gt;6,AND($Q112=6,AVERAGE($S112:$T112)&gt;=3),AND($Q112&gt;=5,AVERAGE($S112:$T112)&gt;=5),AVERAGE($Q112,$S112:$T112)&gt;5),"Possible","Unlikely"))</f>
        <v>Unlikely</v>
      </c>
      <c r="AW112" t="e">
        <f>IF(VLOOKUP($B112,'Draft List'!$D$4:$AB$124,AW$3,FALSE)&lt;&gt;0,VLOOKUP($B112,'Draft List'!$D$4:$AB$124,AW$3,FALSE),"")</f>
        <v>#N/A</v>
      </c>
      <c r="AX112" t="e">
        <f>IF(VLOOKUP($B112,'Draft List'!$D$4:$AB$124,AX$3,FALSE)&lt;&gt;0,VLOOKUP($B112,'Draft List'!$D$4:$AB$124,AX$3,FALSE),"")</f>
        <v>#N/A</v>
      </c>
      <c r="AY112" t="e">
        <f>IF(VLOOKUP($B112,'Draft List'!$D$4:$AB$124,AY$3,FALSE)&lt;&gt;0,VLOOKUP($B112,'Draft List'!$D$4:$AB$124,AY$3,FALSE),"")</f>
        <v>#N/A</v>
      </c>
      <c r="AZ112" t="e">
        <f>IF(VLOOKUP($B112,'Draft List'!$D$4:$AB$124,AZ$3,FALSE)&lt;&gt;0,VLOOKUP($B112,'Draft List'!$D$4:$AB$124,AZ$3,FALSE),"")</f>
        <v>#N/A</v>
      </c>
    </row>
    <row r="113" spans="1:52" x14ac:dyDescent="0.25">
      <c r="A113" t="str">
        <f>IF(C113="C","C-",C113)&amp;D113&amp;E113</f>
        <v>RFJimmy Locke21</v>
      </c>
      <c r="B113">
        <f>VLOOKUP($A113,draft_listing_batters_stats!$A$1:$B$1310,2,FALSE)</f>
        <v>9647</v>
      </c>
      <c r="C113" s="1" t="s">
        <v>69</v>
      </c>
      <c r="D113" s="1" t="s">
        <v>1448</v>
      </c>
      <c r="E113" s="1">
        <v>21</v>
      </c>
      <c r="F113" s="1" t="s">
        <v>55</v>
      </c>
      <c r="G113" s="1" t="s">
        <v>55</v>
      </c>
      <c r="H113" s="1" t="s">
        <v>51</v>
      </c>
      <c r="I113" s="24" t="s">
        <v>51</v>
      </c>
      <c r="J113" s="1" t="s">
        <v>57</v>
      </c>
      <c r="K113" s="24" t="s">
        <v>45</v>
      </c>
      <c r="L113" s="1">
        <v>3</v>
      </c>
      <c r="M113" s="1">
        <v>2</v>
      </c>
      <c r="N113" s="1">
        <v>3</v>
      </c>
      <c r="O113" s="1">
        <v>3</v>
      </c>
      <c r="P113" s="24">
        <v>2</v>
      </c>
      <c r="Q113" s="1">
        <v>5</v>
      </c>
      <c r="R113" s="1">
        <v>2</v>
      </c>
      <c r="S113" s="1">
        <v>4</v>
      </c>
      <c r="T113" s="1">
        <v>5</v>
      </c>
      <c r="U113" s="24">
        <v>4</v>
      </c>
      <c r="V113" s="1">
        <v>2</v>
      </c>
      <c r="W113" s="1">
        <v>9</v>
      </c>
      <c r="X113" s="24">
        <v>1</v>
      </c>
      <c r="Y113" s="1" t="s">
        <v>47</v>
      </c>
      <c r="Z113" s="1" t="s">
        <v>47</v>
      </c>
      <c r="AA113" s="1" t="s">
        <v>47</v>
      </c>
      <c r="AB113" s="1" t="s">
        <v>47</v>
      </c>
      <c r="AC113" s="1" t="s">
        <v>47</v>
      </c>
      <c r="AD113" s="1" t="s">
        <v>47</v>
      </c>
      <c r="AE113" s="1" t="s">
        <v>47</v>
      </c>
      <c r="AF113" s="24">
        <v>8</v>
      </c>
      <c r="AG113" s="1">
        <v>8</v>
      </c>
      <c r="AH113" s="1">
        <v>10</v>
      </c>
      <c r="AI113" s="24">
        <v>10</v>
      </c>
      <c r="AJ113" s="30">
        <v>200000</v>
      </c>
      <c r="AK113" s="9">
        <f>($L$3*(L113-$Q$1)/$Q$2+$M$3*(M113-$R$1)/$R$2+$N$3*(N113-$S$1)/$S$2+$O$3*(O113-$T$1)/$T$2+$P$3*(P113-$U$1)/$U$2)/(SUM($L$3:$P$3))</f>
        <v>-1.0026133699194706</v>
      </c>
      <c r="AL113" s="9">
        <f>($L$3*(Q113-$Q$1)/$Q$2+$M$3*(R113-$R$1)/$R$2+$N$3*(S113-$S$1)/$S$2+$O$3*(T113-$T$1)/$T$2+$P$3*(U113-$U$1)/$U$2)/(SUM($L$3:$P$3))</f>
        <v>-1.4988423836890608E-2</v>
      </c>
      <c r="AM113">
        <f>IF(AVERAGE(AG113:AH113)&gt;9,1,0)+IF(AVERAGE(AG113:AH113)&gt;7,1,0)+IF(AG113&gt;7,1,0)+IF(AH113&gt;7,1,0)+IF(AI113&gt;8,1,0)+IF(AI113&gt;6,1,0)</f>
        <v>5</v>
      </c>
      <c r="AN113" s="6">
        <f>MIN(2,IF(OR(Y113="-",X113&lt;5),0,1+IF(Y113&gt;7,1+IF(X113&gt;7,0.25,0),IF(Y113&gt;4,0.5+IF(X113&gt;7,0.25,0),0+IF(X113&gt;7,0.25))))+IF(Z113="-",0,IF(Z113&gt;9,0.5,IF(Z113&gt;7,0.25,0)))+IF(AA113="-",0,IF(AA113&gt;7,1.1,IF(AA113&gt;4,0.6,0)))+IF(OR(AB113="-",V113&lt;5),0,IF(AB113&gt;7,1+IF(V113&gt;7,0.25,0),IF(AB113&gt;4,0.5+IF(V113&gt;7,0.25,0),0)))+IF(AC113="-",0,IF(AC113&gt;7,1.5,IF(AC113&gt;4,1,0)))+IF(AD113="-",0,IF(AD113&gt;9,0.5,IF(AD113&gt;7,0.25,0)))+IF(AE113="-",0,IF(AE113&gt;7,1.25,IF(AE113&gt;4,0.75,0)))+IF(OR(AF113="-",W113&lt;4),0,IF(AF113&gt;7,1+IF(W113&gt;7,0.15,0),IF(AF113&gt;4,0.5+IF(W113&gt;7,0.15,0),0))))</f>
        <v>1.1499999999999999</v>
      </c>
      <c r="AO113" s="9">
        <f>(($AK$3*AK113+$AL$3*AL113+$AM$3*AM113+$AN$3*AN113)+$J$3*VLOOKUP(J113,COND!$A$2:$C$7,2,FALSE)+$K$3*VLOOKUP(K113,COND!$A$2:$C$7,3,FALSE))*IF(AND($K$2="On",$E113&gt;20),0.75,1)</f>
        <v>11.203210910298699</v>
      </c>
      <c r="AP113" s="28">
        <f>STANDARDIZE(AO113,AVERAGE($AO$5:$AO$1204),STDEVP($AO$5:$AO$1204))</f>
        <v>0.60697283274448943</v>
      </c>
      <c r="AQ113" t="str">
        <f>IF(AND(Y113&lt;&gt;"-",X113&gt;1),"C",IF(AA113=MAX(AA113:AC113),"2B",IF(AC113=MAX(AA113:AC113),"SS",IF(OR(AB113=MAX(Z113:AC113),AND(AB113&lt;&gt;"-",AB113&gt;4,V113&gt;5)),"3B",IF(AE113=MAX(AD113:AF113),"CF",IF(AND(AF113=MAX(AD113,AF113),AND(W113&gt;5,AD113&lt;&gt;"-")),"RF",IF(AD113&lt;&gt;"-","LF",IF(Z113&lt;&gt;"-","1B","DH"))))))))</f>
        <v>DH</v>
      </c>
      <c r="AU113" t="str">
        <f>IF(AND($Q113&gt;=6,AVERAGE($S113:$T113)&gt;=6),"Likely",IF(OR($Q113&gt;6,AND($Q113=6,AVERAGE($S113:$T113)&gt;=3),AND($Q113&gt;=5,AVERAGE($S113:$T113)&gt;=5),AVERAGE($Q113,$S113:$T113)&gt;5),"Possible","Unlikely"))</f>
        <v>Unlikely</v>
      </c>
      <c r="AW113" t="e">
        <f>IF(VLOOKUP($B113,'Draft List'!$D$4:$AB$124,AW$3,FALSE)&lt;&gt;0,VLOOKUP($B113,'Draft List'!$D$4:$AB$124,AW$3,FALSE),"")</f>
        <v>#N/A</v>
      </c>
      <c r="AX113" t="e">
        <f>IF(VLOOKUP($B113,'Draft List'!$D$4:$AB$124,AX$3,FALSE)&lt;&gt;0,VLOOKUP($B113,'Draft List'!$D$4:$AB$124,AX$3,FALSE),"")</f>
        <v>#N/A</v>
      </c>
      <c r="AY113" t="e">
        <f>IF(VLOOKUP($B113,'Draft List'!$D$4:$AB$124,AY$3,FALSE)&lt;&gt;0,VLOOKUP($B113,'Draft List'!$D$4:$AB$124,AY$3,FALSE),"")</f>
        <v>#N/A</v>
      </c>
      <c r="AZ113" t="e">
        <f>IF(VLOOKUP($B113,'Draft List'!$D$4:$AB$124,AZ$3,FALSE)&lt;&gt;0,VLOOKUP($B113,'Draft List'!$D$4:$AB$124,AZ$3,FALSE),"")</f>
        <v>#N/A</v>
      </c>
    </row>
    <row r="114" spans="1:52" x14ac:dyDescent="0.25">
      <c r="A114" t="str">
        <f>IF(C114="C","C-",C114)&amp;D114&amp;E114</f>
        <v>LFEstefan Alvarado21</v>
      </c>
      <c r="B114">
        <f>VLOOKUP($A114,draft_listing_batters_stats!$A$1:$B$1310,2,FALSE)</f>
        <v>7272</v>
      </c>
      <c r="C114" s="1" t="s">
        <v>52</v>
      </c>
      <c r="D114" s="1" t="s">
        <v>1449</v>
      </c>
      <c r="E114" s="1">
        <v>21</v>
      </c>
      <c r="F114" s="1" t="s">
        <v>43</v>
      </c>
      <c r="G114" s="1" t="s">
        <v>43</v>
      </c>
      <c r="H114" s="1" t="s">
        <v>51</v>
      </c>
      <c r="I114" s="24" t="s">
        <v>51</v>
      </c>
      <c r="J114" s="1" t="s">
        <v>45</v>
      </c>
      <c r="K114" s="24" t="s">
        <v>46</v>
      </c>
      <c r="L114" s="1">
        <v>3</v>
      </c>
      <c r="M114" s="1">
        <v>2</v>
      </c>
      <c r="N114" s="1">
        <v>3</v>
      </c>
      <c r="O114" s="1">
        <v>3</v>
      </c>
      <c r="P114" s="24">
        <v>1</v>
      </c>
      <c r="Q114" s="1">
        <v>4</v>
      </c>
      <c r="R114" s="1">
        <v>4</v>
      </c>
      <c r="S114" s="1">
        <v>6</v>
      </c>
      <c r="T114" s="1">
        <v>7</v>
      </c>
      <c r="U114" s="24">
        <v>2</v>
      </c>
      <c r="V114" s="1">
        <v>8</v>
      </c>
      <c r="W114" s="1">
        <v>8</v>
      </c>
      <c r="X114" s="24">
        <v>1</v>
      </c>
      <c r="Y114" s="1" t="s">
        <v>47</v>
      </c>
      <c r="Z114" s="1">
        <v>1</v>
      </c>
      <c r="AA114" s="1" t="s">
        <v>47</v>
      </c>
      <c r="AB114" s="1" t="s">
        <v>47</v>
      </c>
      <c r="AC114" s="1" t="s">
        <v>47</v>
      </c>
      <c r="AD114" s="1">
        <v>7</v>
      </c>
      <c r="AE114" s="1" t="s">
        <v>47</v>
      </c>
      <c r="AF114" s="24">
        <v>4</v>
      </c>
      <c r="AG114" s="1">
        <v>9</v>
      </c>
      <c r="AH114" s="1">
        <v>10</v>
      </c>
      <c r="AI114" s="24">
        <v>10</v>
      </c>
      <c r="AJ114" s="30">
        <v>200000</v>
      </c>
      <c r="AK114" s="9">
        <f>($L$3*(L114-$Q$1)/$Q$2+$M$3*(M114-$R$1)/$R$2+$N$3*(N114-$S$1)/$S$2+$O$3*(O114-$T$1)/$T$2+$P$3*(P114-$U$1)/$U$2)/(SUM($L$3:$P$3))</f>
        <v>-1.042629709736554</v>
      </c>
      <c r="AL114" s="9">
        <f>($L$3*(Q114-$Q$1)/$Q$2+$M$3*(R114-$R$1)/$R$2+$N$3*(S114-$S$1)/$S$2+$O$3*(T114-$T$1)/$T$2+$P$3*(U114-$U$1)/$U$2)/(SUM($L$3:$P$3))</f>
        <v>3.0084907630639812E-2</v>
      </c>
      <c r="AM114">
        <f>IF(AVERAGE(AG114:AH114)&gt;9,1,0)+IF(AVERAGE(AG114:AH114)&gt;7,1,0)+IF(AG114&gt;7,1,0)+IF(AH114&gt;7,1,0)+IF(AI114&gt;8,1,0)+IF(AI114&gt;6,1,0)</f>
        <v>6</v>
      </c>
      <c r="AN114" s="6">
        <f>MIN(2,IF(OR(Y114="-",X114&lt;5),0,1+IF(Y114&gt;7,1+IF(X114&gt;7,0.25,0),IF(Y114&gt;4,0.5+IF(X114&gt;7,0.25,0),0+IF(X114&gt;7,0.25))))+IF(Z114="-",0,IF(Z114&gt;9,0.5,IF(Z114&gt;7,0.25,0)))+IF(AA114="-",0,IF(AA114&gt;7,1.1,IF(AA114&gt;4,0.6,0)))+IF(OR(AB114="-",V114&lt;5),0,IF(AB114&gt;7,1+IF(V114&gt;7,0.25,0),IF(AB114&gt;4,0.5+IF(V114&gt;7,0.25,0),0)))+IF(AC114="-",0,IF(AC114&gt;7,1.5,IF(AC114&gt;4,1,0)))+IF(AD114="-",0,IF(AD114&gt;9,0.5,IF(AD114&gt;7,0.25,0)))+IF(AE114="-",0,IF(AE114&gt;7,1.25,IF(AE114&gt;4,0.75,0)))+IF(OR(AF114="-",W114&lt;4),0,IF(AF114&gt;7,1+IF(W114&gt;7,0.15,0),IF(AF114&gt;4,0.5+IF(W114&gt;7,0.15,0),0))))</f>
        <v>0</v>
      </c>
      <c r="AO114" s="9">
        <f>(($AK$3*AK114+$AL$3*AL114+$AM$3*AM114+$AN$3*AN114)+$J$3*VLOOKUP(J114,COND!$A$2:$C$7,2,FALSE)+$K$3*VLOOKUP(K114,COND!$A$2:$C$7,3,FALSE))*IF(AND($K$2="On",$E114&gt;20),0.75,1)</f>
        <v>11.156755920594023</v>
      </c>
      <c r="AP114" s="28">
        <f>STANDARDIZE(AO114,AVERAGE($AO$5:$AO$1204),STDEVP($AO$5:$AO$1204))</f>
        <v>0.60087915516769497</v>
      </c>
      <c r="AQ114" t="str">
        <f>IF(AND(Y114&lt;&gt;"-",X114&gt;1),"C",IF(AA114=MAX(AA114:AC114),"2B",IF(AC114=MAX(AA114:AC114),"SS",IF(OR(AB114=MAX(Z114:AC114),AND(AB114&lt;&gt;"-",AB114&gt;4,V114&gt;5)),"3B",IF(AE114=MAX(AD114:AF114),"CF",IF(AND(AF114=MAX(AD114,AF114),AND(W114&gt;5,AD114&lt;&gt;"-")),"RF",IF(AD114&lt;&gt;"-","LF",IF(Z114&lt;&gt;"-","1B","DH"))))))))</f>
        <v>LF</v>
      </c>
      <c r="AU114" t="str">
        <f>IF(AND($Q114&gt;=6,AVERAGE($S114:$T114)&gt;=6),"Likely",IF(OR($Q114&gt;6,AND($Q114=6,AVERAGE($S114:$T114)&gt;=3),AND($Q114&gt;=5,AVERAGE($S114:$T114)&gt;=5),AVERAGE($Q114,$S114:$T114)&gt;5),"Possible","Unlikely"))</f>
        <v>Possible</v>
      </c>
      <c r="AW114" t="e">
        <f>IF(VLOOKUP($B114,'Draft List'!$D$4:$AB$124,AW$3,FALSE)&lt;&gt;0,VLOOKUP($B114,'Draft List'!$D$4:$AB$124,AW$3,FALSE),"")</f>
        <v>#N/A</v>
      </c>
      <c r="AX114" t="e">
        <f>IF(VLOOKUP($B114,'Draft List'!$D$4:$AB$124,AX$3,FALSE)&lt;&gt;0,VLOOKUP($B114,'Draft List'!$D$4:$AB$124,AX$3,FALSE),"")</f>
        <v>#N/A</v>
      </c>
      <c r="AY114" t="e">
        <f>IF(VLOOKUP($B114,'Draft List'!$D$4:$AB$124,AY$3,FALSE)&lt;&gt;0,VLOOKUP($B114,'Draft List'!$D$4:$AB$124,AY$3,FALSE),"")</f>
        <v>#N/A</v>
      </c>
      <c r="AZ114" t="e">
        <f>IF(VLOOKUP($B114,'Draft List'!$D$4:$AB$124,AZ$3,FALSE)&lt;&gt;0,VLOOKUP($B114,'Draft List'!$D$4:$AB$124,AZ$3,FALSE),"")</f>
        <v>#N/A</v>
      </c>
    </row>
    <row r="115" spans="1:52" x14ac:dyDescent="0.25">
      <c r="A115" t="str">
        <f>IF(C115="C","C-",C115)&amp;D115&amp;E115</f>
        <v>1BNori Fujimoto20</v>
      </c>
      <c r="B115">
        <f>VLOOKUP($A115,draft_listing_batters_stats!$A$1:$B$1310,2,FALSE)</f>
        <v>7511</v>
      </c>
      <c r="C115" s="1" t="s">
        <v>90</v>
      </c>
      <c r="D115" s="1" t="s">
        <v>1450</v>
      </c>
      <c r="E115" s="1">
        <v>20</v>
      </c>
      <c r="F115" s="1" t="s">
        <v>43</v>
      </c>
      <c r="G115" s="1" t="s">
        <v>55</v>
      </c>
      <c r="H115" s="1" t="s">
        <v>51</v>
      </c>
      <c r="I115" s="24" t="s">
        <v>51</v>
      </c>
      <c r="J115" s="1" t="s">
        <v>45</v>
      </c>
      <c r="K115" s="24" t="s">
        <v>46</v>
      </c>
      <c r="L115" s="1">
        <v>3</v>
      </c>
      <c r="M115" s="1">
        <v>4</v>
      </c>
      <c r="N115" s="1">
        <v>1</v>
      </c>
      <c r="O115" s="1">
        <v>3</v>
      </c>
      <c r="P115" s="24">
        <v>2</v>
      </c>
      <c r="Q115" s="1">
        <v>5</v>
      </c>
      <c r="R115" s="1">
        <v>6</v>
      </c>
      <c r="S115" s="1">
        <v>2</v>
      </c>
      <c r="T115" s="1">
        <v>5</v>
      </c>
      <c r="U115" s="24">
        <v>4</v>
      </c>
      <c r="V115" s="1">
        <v>5</v>
      </c>
      <c r="W115" s="1">
        <v>6</v>
      </c>
      <c r="X115" s="24">
        <v>1</v>
      </c>
      <c r="Y115" s="1" t="s">
        <v>47</v>
      </c>
      <c r="Z115" s="1">
        <v>4</v>
      </c>
      <c r="AA115" s="1" t="s">
        <v>47</v>
      </c>
      <c r="AB115" s="1" t="s">
        <v>47</v>
      </c>
      <c r="AC115" s="1" t="s">
        <v>47</v>
      </c>
      <c r="AD115" s="1">
        <v>3</v>
      </c>
      <c r="AE115" s="1" t="s">
        <v>47</v>
      </c>
      <c r="AF115" s="24">
        <v>1</v>
      </c>
      <c r="AG115" s="1">
        <v>8</v>
      </c>
      <c r="AH115" s="1">
        <v>9</v>
      </c>
      <c r="AI115" s="24">
        <v>10</v>
      </c>
      <c r="AJ115" s="30">
        <v>180000</v>
      </c>
      <c r="AK115" s="9">
        <f>($L$3*(L115-$Q$1)/$Q$2+$M$3*(M115-$R$1)/$R$2+$N$3*(N115-$S$1)/$S$2+$O$3*(O115-$T$1)/$T$2+$P$3*(P115-$U$1)/$U$2)/(SUM($L$3:$P$3))</f>
        <v>-1.0666165987298666</v>
      </c>
      <c r="AL115" s="9">
        <f>($L$3*(Q115-$Q$1)/$Q$2+$M$3*(R115-$R$1)/$R$2+$N$3*(S115-$S$1)/$S$2+$O$3*(T115-$T$1)/$T$2+$P$3*(U115-$U$1)/$U$2)/(SUM($L$3:$P$3))</f>
        <v>2.3128106590120344E-2</v>
      </c>
      <c r="AM115">
        <f>IF(AVERAGE(AG115:AH115)&gt;9,1,0)+IF(AVERAGE(AG115:AH115)&gt;7,1,0)+IF(AG115&gt;7,1,0)+IF(AH115&gt;7,1,0)+IF(AI115&gt;8,1,0)+IF(AI115&gt;6,1,0)</f>
        <v>5</v>
      </c>
      <c r="AN115" s="6">
        <f>MIN(2,IF(OR(Y115="-",X115&lt;5),0,1+IF(Y115&gt;7,1+IF(X115&gt;7,0.25,0),IF(Y115&gt;4,0.5+IF(X115&gt;7,0.25,0),0+IF(X115&gt;7,0.25))))+IF(Z115="-",0,IF(Z115&gt;9,0.5,IF(Z115&gt;7,0.25,0)))+IF(AA115="-",0,IF(AA115&gt;7,1.1,IF(AA115&gt;4,0.6,0)))+IF(OR(AB115="-",V115&lt;5),0,IF(AB115&gt;7,1+IF(V115&gt;7,0.25,0),IF(AB115&gt;4,0.5+IF(V115&gt;7,0.25,0),0)))+IF(AC115="-",0,IF(AC115&gt;7,1.5,IF(AC115&gt;4,1,0)))+IF(AD115="-",0,IF(AD115&gt;9,0.5,IF(AD115&gt;7,0.25,0)))+IF(AE115="-",0,IF(AE115&gt;7,1.25,IF(AE115&gt;4,0.75,0)))+IF(OR(AF115="-",W115&lt;4),0,IF(AF115&gt;7,1+IF(W115&gt;7,0.15,0),IF(AF115&gt;4,0.5+IF(W115&gt;7,0.15,0),0))))</f>
        <v>0</v>
      </c>
      <c r="AO115" s="9">
        <f>(($AK$3*AK115+$AL$3*AL115+$AM$3*AM115+$AN$3*AN115)+$J$3*VLOOKUP(J115,COND!$A$2:$C$7,2,FALSE)+$K$3*VLOOKUP(K115,COND!$A$2:$C$7,3,FALSE))*IF(AND($K$2="On",$E115&gt;20),0.75,1)</f>
        <v>10.90420895254179</v>
      </c>
      <c r="AP115" s="28">
        <f>STANDARDIZE(AO115,AVERAGE($AO$5:$AO$1204),STDEVP($AO$5:$AO$1204))</f>
        <v>0.56775160942738456</v>
      </c>
      <c r="AQ115" t="str">
        <f>IF(AND(Y115&lt;&gt;"-",X115&gt;1),"C",IF(AA115=MAX(AA115:AC115),"2B",IF(AC115=MAX(AA115:AC115),"SS",IF(OR(AB115=MAX(Z115:AC115),AND(AB115&lt;&gt;"-",AB115&gt;4,V115&gt;5)),"3B",IF(AE115=MAX(AD115:AF115),"CF",IF(AND(AF115=MAX(AD115,AF115),AND(W115&gt;5,AD115&lt;&gt;"-")),"RF",IF(AD115&lt;&gt;"-","LF",IF(Z115&lt;&gt;"-","1B","DH"))))))))</f>
        <v>LF</v>
      </c>
      <c r="AU115" t="str">
        <f>IF(AND($Q115&gt;=6,AVERAGE($S115:$T115)&gt;=6),"Likely",IF(OR($Q115&gt;6,AND($Q115=6,AVERAGE($S115:$T115)&gt;=3),AND($Q115&gt;=5,AVERAGE($S115:$T115)&gt;=5),AVERAGE($Q115,$S115:$T115)&gt;5),"Possible","Unlikely"))</f>
        <v>Unlikely</v>
      </c>
      <c r="AW115" t="e">
        <f>IF(VLOOKUP($B115,'Draft List'!$D$4:$AB$124,AW$3,FALSE)&lt;&gt;0,VLOOKUP($B115,'Draft List'!$D$4:$AB$124,AW$3,FALSE),"")</f>
        <v>#N/A</v>
      </c>
      <c r="AX115" t="e">
        <f>IF(VLOOKUP($B115,'Draft List'!$D$4:$AB$124,AX$3,FALSE)&lt;&gt;0,VLOOKUP($B115,'Draft List'!$D$4:$AB$124,AX$3,FALSE),"")</f>
        <v>#N/A</v>
      </c>
      <c r="AY115" t="e">
        <f>IF(VLOOKUP($B115,'Draft List'!$D$4:$AB$124,AY$3,FALSE)&lt;&gt;0,VLOOKUP($B115,'Draft List'!$D$4:$AB$124,AY$3,FALSE),"")</f>
        <v>#N/A</v>
      </c>
      <c r="AZ115" t="e">
        <f>IF(VLOOKUP($B115,'Draft List'!$D$4:$AB$124,AZ$3,FALSE)&lt;&gt;0,VLOOKUP($B115,'Draft List'!$D$4:$AB$124,AZ$3,FALSE),"")</f>
        <v>#N/A</v>
      </c>
    </row>
    <row r="116" spans="1:52" x14ac:dyDescent="0.25">
      <c r="A116" t="str">
        <f>IF(C116="C","C-",C116)&amp;D116&amp;E116</f>
        <v>3BWalter Holt21</v>
      </c>
      <c r="B116">
        <f>VLOOKUP($A116,draft_listing_batters_stats!$A$1:$B$1310,2,FALSE)</f>
        <v>11445</v>
      </c>
      <c r="C116" s="1" t="s">
        <v>72</v>
      </c>
      <c r="D116" s="1" t="s">
        <v>1451</v>
      </c>
      <c r="E116" s="1">
        <v>21</v>
      </c>
      <c r="F116" s="1" t="s">
        <v>43</v>
      </c>
      <c r="G116" s="1" t="s">
        <v>43</v>
      </c>
      <c r="H116" s="1" t="s">
        <v>51</v>
      </c>
      <c r="I116" s="24" t="s">
        <v>51</v>
      </c>
      <c r="J116" s="1" t="s">
        <v>46</v>
      </c>
      <c r="K116" s="24" t="s">
        <v>57</v>
      </c>
      <c r="L116" s="1">
        <v>3</v>
      </c>
      <c r="M116" s="1">
        <v>3</v>
      </c>
      <c r="N116" s="1">
        <v>1</v>
      </c>
      <c r="O116" s="1">
        <v>2</v>
      </c>
      <c r="P116" s="24">
        <v>2</v>
      </c>
      <c r="Q116" s="1">
        <v>5</v>
      </c>
      <c r="R116" s="1">
        <v>5</v>
      </c>
      <c r="S116" s="1">
        <v>1</v>
      </c>
      <c r="T116" s="1">
        <v>4</v>
      </c>
      <c r="U116" s="24">
        <v>7</v>
      </c>
      <c r="V116" s="1">
        <v>10</v>
      </c>
      <c r="W116" s="1">
        <v>1</v>
      </c>
      <c r="X116" s="24">
        <v>2</v>
      </c>
      <c r="Y116" s="1" t="s">
        <v>47</v>
      </c>
      <c r="Z116" s="1">
        <v>1</v>
      </c>
      <c r="AA116" s="1" t="s">
        <v>47</v>
      </c>
      <c r="AB116" s="1">
        <v>7</v>
      </c>
      <c r="AC116" s="1">
        <v>6</v>
      </c>
      <c r="AD116" s="1" t="s">
        <v>47</v>
      </c>
      <c r="AE116" s="1" t="s">
        <v>47</v>
      </c>
      <c r="AF116" s="24" t="s">
        <v>47</v>
      </c>
      <c r="AG116" s="1">
        <v>8</v>
      </c>
      <c r="AH116" s="1">
        <v>10</v>
      </c>
      <c r="AI116" s="24">
        <v>10</v>
      </c>
      <c r="AJ116" s="30">
        <v>230000</v>
      </c>
      <c r="AK116" s="9">
        <f>($L$3*(L116-$Q$1)/$Q$2+$M$3*(M116-$R$1)/$R$2+$N$3*(N116-$S$1)/$S$2+$O$3*(O116-$T$1)/$T$2+$P$3*(P116-$U$1)/$U$2)/(SUM($L$3:$P$3))</f>
        <v>-1.207386028358151</v>
      </c>
      <c r="AL116" s="9">
        <f>($L$3*(Q116-$Q$1)/$Q$2+$M$3*(R116-$R$1)/$R$2+$N$3*(S116-$S$1)/$S$2+$O$3*(T116-$T$1)/$T$2+$P$3*(U116-$U$1)/$U$2)/(SUM($L$3:$P$3))</f>
        <v>-8.06537976108153E-2</v>
      </c>
      <c r="AM116">
        <f>IF(AVERAGE(AG116:AH116)&gt;9,1,0)+IF(AVERAGE(AG116:AH116)&gt;7,1,0)+IF(AG116&gt;7,1,0)+IF(AH116&gt;7,1,0)+IF(AI116&gt;8,1,0)+IF(AI116&gt;6,1,0)</f>
        <v>5</v>
      </c>
      <c r="AN116" s="6">
        <f>MIN(2,IF(OR(Y116="-",X116&lt;5),0,1+IF(Y116&gt;7,1+IF(X116&gt;7,0.25,0),IF(Y116&gt;4,0.5+IF(X116&gt;7,0.25,0),0+IF(X116&gt;7,0.25))))+IF(Z116="-",0,IF(Z116&gt;9,0.5,IF(Z116&gt;7,0.25,0)))+IF(AA116="-",0,IF(AA116&gt;7,1.1,IF(AA116&gt;4,0.6,0)))+IF(OR(AB116="-",V116&lt;5),0,IF(AB116&gt;7,1+IF(V116&gt;7,0.25,0),IF(AB116&gt;4,0.5+IF(V116&gt;7,0.25,0),0)))+IF(AC116="-",0,IF(AC116&gt;7,1.5,IF(AC116&gt;4,1,0)))+IF(AD116="-",0,IF(AD116&gt;9,0.5,IF(AD116&gt;7,0.25,0)))+IF(AE116="-",0,IF(AE116&gt;7,1.25,IF(AE116&gt;4,0.75,0)))+IF(OR(AF116="-",W116&lt;4),0,IF(AF116&gt;7,1+IF(W116&gt;7,0.15,0),IF(AF116&gt;4,0.5+IF(W116&gt;7,0.15,0),0))))</f>
        <v>1.75</v>
      </c>
      <c r="AO116" s="9">
        <f>(($AK$3*AK116+$AL$3*AL116+$AM$3*AM116+$AN$3*AN116)+$J$3*VLOOKUP(J116,COND!$A$2:$C$7,2,FALSE)+$K$3*VLOOKUP(K116,COND!$A$2:$C$7,3,FALSE))*IF(AND($K$2="On",$E116&gt;20),0.75,1)</f>
        <v>10.894749159167734</v>
      </c>
      <c r="AP116" s="28">
        <f>STANDARDIZE(AO116,AVERAGE($AO$5:$AO$1204),STDEVP($AO$5:$AO$1204))</f>
        <v>0.56651073237346528</v>
      </c>
      <c r="AQ116" t="str">
        <f>IF(AND(Y116&lt;&gt;"-",X116&gt;1),"C",IF(AA116=MAX(AA116:AC116),"2B",IF(AC116=MAX(AA116:AC116),"SS",IF(OR(AB116=MAX(Z116:AC116),AND(AB116&lt;&gt;"-",AB116&gt;4,V116&gt;5)),"3B",IF(AE116=MAX(AD116:AF116),"CF",IF(AND(AF116=MAX(AD116,AF116),AND(W116&gt;5,AD116&lt;&gt;"-")),"RF",IF(AD116&lt;&gt;"-","LF",IF(Z116&lt;&gt;"-","1B","DH"))))))))</f>
        <v>3B</v>
      </c>
      <c r="AU116" t="str">
        <f>IF(AND($Q116&gt;=6,AVERAGE($S116:$T116)&gt;=6),"Likely",IF(OR($Q116&gt;6,AND($Q116=6,AVERAGE($S116:$T116)&gt;=3),AND($Q116&gt;=5,AVERAGE($S116:$T116)&gt;=5),AVERAGE($Q116,$S116:$T116)&gt;5),"Possible","Unlikely"))</f>
        <v>Unlikely</v>
      </c>
      <c r="AW116" t="e">
        <f>IF(VLOOKUP($B116,'Draft List'!$D$4:$AB$124,AW$3,FALSE)&lt;&gt;0,VLOOKUP($B116,'Draft List'!$D$4:$AB$124,AW$3,FALSE),"")</f>
        <v>#N/A</v>
      </c>
      <c r="AX116" t="e">
        <f>IF(VLOOKUP($B116,'Draft List'!$D$4:$AB$124,AX$3,FALSE)&lt;&gt;0,VLOOKUP($B116,'Draft List'!$D$4:$AB$124,AX$3,FALSE),"")</f>
        <v>#N/A</v>
      </c>
      <c r="AY116" t="e">
        <f>IF(VLOOKUP($B116,'Draft List'!$D$4:$AB$124,AY$3,FALSE)&lt;&gt;0,VLOOKUP($B116,'Draft List'!$D$4:$AB$124,AY$3,FALSE),"")</f>
        <v>#N/A</v>
      </c>
      <c r="AZ116" t="e">
        <f>IF(VLOOKUP($B116,'Draft List'!$D$4:$AB$124,AZ$3,FALSE)&lt;&gt;0,VLOOKUP($B116,'Draft List'!$D$4:$AB$124,AZ$3,FALSE),"")</f>
        <v>#N/A</v>
      </c>
    </row>
    <row r="117" spans="1:52" x14ac:dyDescent="0.25">
      <c r="A117" t="str">
        <f>IF(C117="C","C-",C117)&amp;D117&amp;E117</f>
        <v>RFKatsuhiko Araki21</v>
      </c>
      <c r="B117">
        <f>VLOOKUP($A117,draft_listing_batters_stats!$A$1:$B$1310,2,FALSE)</f>
        <v>6898</v>
      </c>
      <c r="C117" s="1" t="s">
        <v>69</v>
      </c>
      <c r="D117" s="1" t="s">
        <v>1452</v>
      </c>
      <c r="E117" s="1">
        <v>21</v>
      </c>
      <c r="F117" s="1" t="s">
        <v>43</v>
      </c>
      <c r="G117" s="1" t="s">
        <v>43</v>
      </c>
      <c r="H117" s="1" t="s">
        <v>51</v>
      </c>
      <c r="I117" s="24" t="s">
        <v>51</v>
      </c>
      <c r="J117" s="1" t="s">
        <v>46</v>
      </c>
      <c r="K117" s="24" t="s">
        <v>45</v>
      </c>
      <c r="L117" s="1">
        <v>3</v>
      </c>
      <c r="M117" s="1">
        <v>4</v>
      </c>
      <c r="N117" s="1">
        <v>1</v>
      </c>
      <c r="O117" s="1">
        <v>3</v>
      </c>
      <c r="P117" s="24">
        <v>1</v>
      </c>
      <c r="Q117" s="1">
        <v>5</v>
      </c>
      <c r="R117" s="1">
        <v>5</v>
      </c>
      <c r="S117" s="1">
        <v>2</v>
      </c>
      <c r="T117" s="1">
        <v>6</v>
      </c>
      <c r="U117" s="24">
        <v>3</v>
      </c>
      <c r="V117" s="1">
        <v>1</v>
      </c>
      <c r="W117" s="1">
        <v>6</v>
      </c>
      <c r="X117" s="24">
        <v>1</v>
      </c>
      <c r="Y117" s="1" t="s">
        <v>47</v>
      </c>
      <c r="Z117" s="1">
        <v>1</v>
      </c>
      <c r="AA117" s="1" t="s">
        <v>47</v>
      </c>
      <c r="AB117" s="1" t="s">
        <v>47</v>
      </c>
      <c r="AC117" s="1" t="s">
        <v>47</v>
      </c>
      <c r="AD117" s="1">
        <v>2</v>
      </c>
      <c r="AE117" s="1">
        <v>3</v>
      </c>
      <c r="AF117" s="24">
        <v>4</v>
      </c>
      <c r="AG117" s="1">
        <v>10</v>
      </c>
      <c r="AH117" s="1">
        <v>10</v>
      </c>
      <c r="AI117" s="24">
        <v>8</v>
      </c>
      <c r="AJ117" s="30">
        <v>290000</v>
      </c>
      <c r="AK117" s="9">
        <f>($L$3*(L117-$Q$1)/$Q$2+$M$3*(M117-$R$1)/$R$2+$N$3*(N117-$S$1)/$S$2+$O$3*(O117-$T$1)/$T$2+$P$3*(P117-$U$1)/$U$2)/(SUM($L$3:$P$3))</f>
        <v>-1.10663293854695</v>
      </c>
      <c r="AL117" s="9">
        <f>($L$3*(Q117-$Q$1)/$Q$2+$M$3*(R117-$R$1)/$R$2+$N$3*(S117-$S$1)/$S$2+$O$3*(T117-$T$1)/$T$2+$P$3*(U117-$U$1)/$U$2)/(SUM($L$3:$P$3))</f>
        <v>2.1761437163914439E-2</v>
      </c>
      <c r="AM117">
        <f>IF(AVERAGE(AG117:AH117)&gt;9,1,0)+IF(AVERAGE(AG117:AH117)&gt;7,1,0)+IF(AG117&gt;7,1,0)+IF(AH117&gt;7,1,0)+IF(AI117&gt;8,1,0)+IF(AI117&gt;6,1,0)</f>
        <v>5</v>
      </c>
      <c r="AN117" s="6">
        <f>MIN(2,IF(OR(Y117="-",X117&lt;5),0,1+IF(Y117&gt;7,1+IF(X117&gt;7,0.25,0),IF(Y117&gt;4,0.5+IF(X117&gt;7,0.25,0),0+IF(X117&gt;7,0.25))))+IF(Z117="-",0,IF(Z117&gt;9,0.5,IF(Z117&gt;7,0.25,0)))+IF(AA117="-",0,IF(AA117&gt;7,1.1,IF(AA117&gt;4,0.6,0)))+IF(OR(AB117="-",V117&lt;5),0,IF(AB117&gt;7,1+IF(V117&gt;7,0.25,0),IF(AB117&gt;4,0.5+IF(V117&gt;7,0.25,0),0)))+IF(AC117="-",0,IF(AC117&gt;7,1.5,IF(AC117&gt;4,1,0)))+IF(AD117="-",0,IF(AD117&gt;9,0.5,IF(AD117&gt;7,0.25,0)))+IF(AE117="-",0,IF(AE117&gt;7,1.25,IF(AE117&gt;4,0.75,0)))+IF(OR(AF117="-",W117&lt;4),0,IF(AF117&gt;7,1+IF(W117&gt;7,0.15,0),IF(AF117&gt;4,0.5+IF(W117&gt;7,0.15,0),0))))</f>
        <v>0</v>
      </c>
      <c r="AO117" s="9">
        <f>(($AK$3*AK117+$AL$3*AL117+$AM$3*AM117+$AN$3*AN117)+$J$3*VLOOKUP(J117,COND!$A$2:$C$7,2,FALSE)+$K$3*VLOOKUP(K117,COND!$A$2:$C$7,3,FALSE))*IF(AND($K$2="On",$E117&gt;20),0.75,1)</f>
        <v>10.883807285445613</v>
      </c>
      <c r="AP117" s="28">
        <f>STANDARDIZE(AO117,AVERAGE($AO$5:$AO$1204),STDEVP($AO$5:$AO$1204))</f>
        <v>0.56507544520684483</v>
      </c>
      <c r="AQ117" t="str">
        <f>IF(AND(Y117&lt;&gt;"-",X117&gt;1),"C",IF(AA117=MAX(AA117:AC117),"2B",IF(AC117=MAX(AA117:AC117),"SS",IF(OR(AB117=MAX(Z117:AC117),AND(AB117&lt;&gt;"-",AB117&gt;4,V117&gt;5)),"3B",IF(AE117=MAX(AD117:AF117),"CF",IF(AND(AF117=MAX(AD117,AF117),AND(W117&gt;5,AD117&lt;&gt;"-")),"RF",IF(AD117&lt;&gt;"-","LF",IF(Z117&lt;&gt;"-","1B","DH"))))))))</f>
        <v>RF</v>
      </c>
      <c r="AU117" t="str">
        <f>IF(AND($Q117&gt;=6,AVERAGE($S117:$T117)&gt;=6),"Likely",IF(OR($Q117&gt;6,AND($Q117=6,AVERAGE($S117:$T117)&gt;=3),AND($Q117&gt;=5,AVERAGE($S117:$T117)&gt;=5),AVERAGE($Q117,$S117:$T117)&gt;5),"Possible","Unlikely"))</f>
        <v>Unlikely</v>
      </c>
      <c r="AW117" t="e">
        <f>IF(VLOOKUP($B117,'Draft List'!$D$4:$AB$124,AW$3,FALSE)&lt;&gt;0,VLOOKUP($B117,'Draft List'!$D$4:$AB$124,AW$3,FALSE),"")</f>
        <v>#N/A</v>
      </c>
      <c r="AX117" t="e">
        <f>IF(VLOOKUP($B117,'Draft List'!$D$4:$AB$124,AX$3,FALSE)&lt;&gt;0,VLOOKUP($B117,'Draft List'!$D$4:$AB$124,AX$3,FALSE),"")</f>
        <v>#N/A</v>
      </c>
      <c r="AY117" t="e">
        <f>IF(VLOOKUP($B117,'Draft List'!$D$4:$AB$124,AY$3,FALSE)&lt;&gt;0,VLOOKUP($B117,'Draft List'!$D$4:$AB$124,AY$3,FALSE),"")</f>
        <v>#N/A</v>
      </c>
      <c r="AZ117" t="e">
        <f>IF(VLOOKUP($B117,'Draft List'!$D$4:$AB$124,AZ$3,FALSE)&lt;&gt;0,VLOOKUP($B117,'Draft List'!$D$4:$AB$124,AZ$3,FALSE),"")</f>
        <v>#N/A</v>
      </c>
    </row>
    <row r="118" spans="1:52" x14ac:dyDescent="0.25">
      <c r="A118" t="str">
        <f>IF(C118="C","C-",C118)&amp;D118&amp;E118</f>
        <v>LFTodd Rogers21</v>
      </c>
      <c r="B118">
        <f>VLOOKUP($A118,draft_listing_batters_stats!$A$1:$B$1310,2,FALSE)</f>
        <v>8940</v>
      </c>
      <c r="C118" s="1" t="s">
        <v>52</v>
      </c>
      <c r="D118" s="1" t="s">
        <v>1453</v>
      </c>
      <c r="E118" s="1">
        <v>21</v>
      </c>
      <c r="F118" s="1" t="s">
        <v>43</v>
      </c>
      <c r="G118" s="1" t="s">
        <v>43</v>
      </c>
      <c r="H118" s="1" t="s">
        <v>51</v>
      </c>
      <c r="I118" s="24" t="s">
        <v>51</v>
      </c>
      <c r="J118" s="1" t="s">
        <v>57</v>
      </c>
      <c r="K118" s="24" t="s">
        <v>53</v>
      </c>
      <c r="L118" s="1">
        <v>4</v>
      </c>
      <c r="M118" s="1">
        <v>4</v>
      </c>
      <c r="N118" s="1">
        <v>1</v>
      </c>
      <c r="O118" s="1">
        <v>2</v>
      </c>
      <c r="P118" s="24">
        <v>1</v>
      </c>
      <c r="Q118" s="1">
        <v>6</v>
      </c>
      <c r="R118" s="1">
        <v>5</v>
      </c>
      <c r="S118" s="1">
        <v>1</v>
      </c>
      <c r="T118" s="1">
        <v>3</v>
      </c>
      <c r="U118" s="24">
        <v>3</v>
      </c>
      <c r="V118" s="1">
        <v>2</v>
      </c>
      <c r="W118" s="1">
        <v>9</v>
      </c>
      <c r="X118" s="24">
        <v>1</v>
      </c>
      <c r="Y118" s="1" t="s">
        <v>47</v>
      </c>
      <c r="Z118" s="1" t="s">
        <v>47</v>
      </c>
      <c r="AA118" s="1" t="s">
        <v>47</v>
      </c>
      <c r="AB118" s="1" t="s">
        <v>47</v>
      </c>
      <c r="AC118" s="1" t="s">
        <v>47</v>
      </c>
      <c r="AD118" s="1">
        <v>10</v>
      </c>
      <c r="AE118" s="1" t="s">
        <v>47</v>
      </c>
      <c r="AF118" s="24" t="s">
        <v>47</v>
      </c>
      <c r="AG118" s="1">
        <v>8</v>
      </c>
      <c r="AH118" s="1">
        <v>8</v>
      </c>
      <c r="AI118" s="24">
        <v>7</v>
      </c>
      <c r="AJ118" s="30">
        <v>200000</v>
      </c>
      <c r="AK118" s="9">
        <f>($L$3*(L118-$Q$1)/$Q$2+$M$3*(M118-$R$1)/$R$2+$N$3*(N118-$S$1)/$S$2+$O$3*(O118-$T$1)/$T$2+$P$3*(P118-$U$1)/$U$2)/(SUM($L$3:$P$3))</f>
        <v>-0.87378665235385622</v>
      </c>
      <c r="AL118" s="9">
        <f>($L$3*(Q118-$Q$1)/$Q$2+$M$3*(R118-$R$1)/$R$2+$N$3*(S118-$S$1)/$S$2+$O$3*(T118-$T$1)/$T$2+$P$3*(U118-$U$1)/$U$2)/(SUM($L$3:$P$3))</f>
        <v>-7.8728706860554387E-3</v>
      </c>
      <c r="AM118">
        <f>IF(AVERAGE(AG118:AH118)&gt;9,1,0)+IF(AVERAGE(AG118:AH118)&gt;7,1,0)+IF(AG118&gt;7,1,0)+IF(AH118&gt;7,1,0)+IF(AI118&gt;8,1,0)+IF(AI118&gt;6,1,0)</f>
        <v>4</v>
      </c>
      <c r="AN118" s="6">
        <f>MIN(2,IF(OR(Y118="-",X118&lt;5),0,1+IF(Y118&gt;7,1+IF(X118&gt;7,0.25,0),IF(Y118&gt;4,0.5+IF(X118&gt;7,0.25,0),0+IF(X118&gt;7,0.25))))+IF(Z118="-",0,IF(Z118&gt;9,0.5,IF(Z118&gt;7,0.25,0)))+IF(AA118="-",0,IF(AA118&gt;7,1.1,IF(AA118&gt;4,0.6,0)))+IF(OR(AB118="-",V118&lt;5),0,IF(AB118&gt;7,1+IF(V118&gt;7,0.25,0),IF(AB118&gt;4,0.5+IF(V118&gt;7,0.25,0),0)))+IF(AC118="-",0,IF(AC118&gt;7,1.5,IF(AC118&gt;4,1,0)))+IF(AD118="-",0,IF(AD118&gt;9,0.5,IF(AD118&gt;7,0.25,0)))+IF(AE118="-",0,IF(AE118&gt;7,1.25,IF(AE118&gt;4,0.75,0)))+IF(OR(AF118="-",W118&lt;4),0,IF(AF118&gt;7,1+IF(W118&gt;7,0.15,0),IF(AF118&gt;4,0.5+IF(W118&gt;7,0.15,0),0))))</f>
        <v>0.5</v>
      </c>
      <c r="AO118" s="9">
        <f>(($AK$3*AK118+$AL$3*AL118+$AM$3*AM118+$AN$3*AN118)+$J$3*VLOOKUP(J118,COND!$A$2:$C$7,2,FALSE)+$K$3*VLOOKUP(K118,COND!$A$2:$C$7,3,FALSE))*IF(AND($K$2="On",$E118&gt;20),0.75,1)</f>
        <v>10.734813553198617</v>
      </c>
      <c r="AP118" s="28">
        <f>STANDARDIZE(AO118,AVERAGE($AO$5:$AO$1204),STDEVP($AO$5:$AO$1204))</f>
        <v>0.545531371017005</v>
      </c>
      <c r="AQ118" t="str">
        <f>IF(AND(Y118&lt;&gt;"-",X118&gt;1),"C",IF(AA118=MAX(AA118:AC118),"2B",IF(AC118=MAX(AA118:AC118),"SS",IF(OR(AB118=MAX(Z118:AC118),AND(AB118&lt;&gt;"-",AB118&gt;4,V118&gt;5)),"3B",IF(AE118=MAX(AD118:AF118),"CF",IF(AND(AF118=MAX(AD118,AF118),AND(W118&gt;5,AD118&lt;&gt;"-")),"RF",IF(AD118&lt;&gt;"-","LF",IF(Z118&lt;&gt;"-","1B","DH"))))))))</f>
        <v>LF</v>
      </c>
      <c r="AU118" t="str">
        <f>IF(AND($Q118&gt;=6,AVERAGE($S118:$T118)&gt;=6),"Likely",IF(OR($Q118&gt;6,AND($Q118=6,AVERAGE($S118:$T118)&gt;=3),AND($Q118&gt;=5,AVERAGE($S118:$T118)&gt;=5),AVERAGE($Q118,$S118:$T118)&gt;5),"Possible","Unlikely"))</f>
        <v>Unlikely</v>
      </c>
      <c r="AW118" t="e">
        <f>IF(VLOOKUP($B118,'Draft List'!$D$4:$AB$124,AW$3,FALSE)&lt;&gt;0,VLOOKUP($B118,'Draft List'!$D$4:$AB$124,AW$3,FALSE),"")</f>
        <v>#N/A</v>
      </c>
      <c r="AX118" t="e">
        <f>IF(VLOOKUP($B118,'Draft List'!$D$4:$AB$124,AX$3,FALSE)&lt;&gt;0,VLOOKUP($B118,'Draft List'!$D$4:$AB$124,AX$3,FALSE),"")</f>
        <v>#N/A</v>
      </c>
      <c r="AY118" t="e">
        <f>IF(VLOOKUP($B118,'Draft List'!$D$4:$AB$124,AY$3,FALSE)&lt;&gt;0,VLOOKUP($B118,'Draft List'!$D$4:$AB$124,AY$3,FALSE),"")</f>
        <v>#N/A</v>
      </c>
      <c r="AZ118" t="e">
        <f>IF(VLOOKUP($B118,'Draft List'!$D$4:$AB$124,AZ$3,FALSE)&lt;&gt;0,VLOOKUP($B118,'Draft List'!$D$4:$AB$124,AZ$3,FALSE),"")</f>
        <v>#N/A</v>
      </c>
    </row>
    <row r="119" spans="1:52" x14ac:dyDescent="0.25">
      <c r="A119" t="str">
        <f>IF(C119="C","C-",C119)&amp;D119&amp;E119</f>
        <v>3BJosé Castro21</v>
      </c>
      <c r="B119">
        <f>VLOOKUP($A119,draft_listing_batters_stats!$A$1:$B$1310,2,FALSE)</f>
        <v>7584</v>
      </c>
      <c r="C119" s="1" t="s">
        <v>72</v>
      </c>
      <c r="D119" s="1" t="s">
        <v>1454</v>
      </c>
      <c r="E119" s="1">
        <v>21</v>
      </c>
      <c r="F119" s="1" t="s">
        <v>43</v>
      </c>
      <c r="G119" s="1" t="s">
        <v>43</v>
      </c>
      <c r="H119" s="1" t="s">
        <v>51</v>
      </c>
      <c r="I119" s="24" t="s">
        <v>51</v>
      </c>
      <c r="J119" s="1" t="s">
        <v>49</v>
      </c>
      <c r="K119" s="24" t="s">
        <v>49</v>
      </c>
      <c r="L119" s="1">
        <v>3</v>
      </c>
      <c r="M119" s="1">
        <v>4</v>
      </c>
      <c r="N119" s="1">
        <v>3</v>
      </c>
      <c r="O119" s="1">
        <v>3</v>
      </c>
      <c r="P119" s="24">
        <v>4</v>
      </c>
      <c r="Q119" s="1">
        <v>4</v>
      </c>
      <c r="R119" s="1">
        <v>5</v>
      </c>
      <c r="S119" s="1">
        <v>5</v>
      </c>
      <c r="T119" s="1">
        <v>5</v>
      </c>
      <c r="U119" s="24">
        <v>6</v>
      </c>
      <c r="V119" s="1">
        <v>9</v>
      </c>
      <c r="W119" s="1">
        <v>9</v>
      </c>
      <c r="X119" s="24">
        <v>1</v>
      </c>
      <c r="Y119" s="1" t="s">
        <v>47</v>
      </c>
      <c r="Z119" s="1" t="s">
        <v>47</v>
      </c>
      <c r="AA119" s="1" t="s">
        <v>47</v>
      </c>
      <c r="AB119" s="1">
        <v>7</v>
      </c>
      <c r="AC119" s="1" t="s">
        <v>47</v>
      </c>
      <c r="AD119" s="1" t="s">
        <v>47</v>
      </c>
      <c r="AE119" s="1" t="s">
        <v>47</v>
      </c>
      <c r="AF119" s="24" t="s">
        <v>47</v>
      </c>
      <c r="AG119" s="1">
        <v>3</v>
      </c>
      <c r="AH119" s="1">
        <v>2</v>
      </c>
      <c r="AI119" s="24">
        <v>3</v>
      </c>
      <c r="AJ119" s="30">
        <v>210000</v>
      </c>
      <c r="AK119" s="9">
        <f>($L$3*(L119-$Q$1)/$Q$2+$M$3*(M119-$R$1)/$R$2+$N$3*(N119-$S$1)/$S$2+$O$3*(O119-$T$1)/$T$2+$P$3*(P119-$U$1)/$U$2)/(SUM($L$3:$P$3))</f>
        <v>-0.82046093104789664</v>
      </c>
      <c r="AL119" s="9">
        <f>($L$3*(Q119-$Q$1)/$Q$2+$M$3*(R119-$R$1)/$R$2+$N$3*(S119-$S$1)/$S$2+$O$3*(T119-$T$1)/$T$2+$P$3*(U119-$U$1)/$U$2)/(SUM($L$3:$P$3))</f>
        <v>-2.1270447525386489E-2</v>
      </c>
      <c r="AM119">
        <f>IF(AVERAGE(AG119:AH119)&gt;9,1,0)+IF(AVERAGE(AG119:AH119)&gt;7,1,0)+IF(AG119&gt;7,1,0)+IF(AH119&gt;7,1,0)+IF(AI119&gt;8,1,0)+IF(AI119&gt;6,1,0)</f>
        <v>0</v>
      </c>
      <c r="AN119" s="6">
        <f>MIN(2,IF(OR(Y119="-",X119&lt;5),0,1+IF(Y119&gt;7,1+IF(X119&gt;7,0.25,0),IF(Y119&gt;4,0.5+IF(X119&gt;7,0.25,0),0+IF(X119&gt;7,0.25))))+IF(Z119="-",0,IF(Z119&gt;9,0.5,IF(Z119&gt;7,0.25,0)))+IF(AA119="-",0,IF(AA119&gt;7,1.1,IF(AA119&gt;4,0.6,0)))+IF(OR(AB119="-",V119&lt;5),0,IF(AB119&gt;7,1+IF(V119&gt;7,0.25,0),IF(AB119&gt;4,0.5+IF(V119&gt;7,0.25,0),0)))+IF(AC119="-",0,IF(AC119&gt;7,1.5,IF(AC119&gt;4,1,0)))+IF(AD119="-",0,IF(AD119&gt;9,0.5,IF(AD119&gt;7,0.25,0)))+IF(AE119="-",0,IF(AE119&gt;7,1.25,IF(AE119&gt;4,0.75,0)))+IF(OR(AF119="-",W119&lt;4),0,IF(AF119&gt;7,1+IF(W119&gt;7,0.15,0),IF(AF119&gt;4,0.5+IF(W119&gt;7,0.15,0),0))))</f>
        <v>0.75</v>
      </c>
      <c r="AO119" s="9">
        <f>(($AK$3*AK119+$AL$3*AL119+$AM$3*AM119+$AN$3*AN119)+$J$3*VLOOKUP(J119,COND!$A$2:$C$7,2,FALSE)+$K$3*VLOOKUP(K119,COND!$A$2:$C$7,3,FALSE))*IF(AND($K$2="On",$E119&gt;20),0.75,1)</f>
        <v>10.612708536590571</v>
      </c>
      <c r="AP119" s="28">
        <f>STANDARDIZE(AO119,AVERAGE($AO$5:$AO$1204),STDEVP($AO$5:$AO$1204))</f>
        <v>0.52951439186258575</v>
      </c>
      <c r="AQ119" t="str">
        <f>IF(AND(Y119&lt;&gt;"-",X119&gt;1),"C",IF(AA119=MAX(AA119:AC119),"2B",IF(AC119=MAX(AA119:AC119),"SS",IF(OR(AB119=MAX(Z119:AC119),AND(AB119&lt;&gt;"-",AB119&gt;4,V119&gt;5)),"3B",IF(AE119=MAX(AD119:AF119),"CF",IF(AND(AF119=MAX(AD119,AF119),AND(W119&gt;5,AD119&lt;&gt;"-")),"RF",IF(AD119&lt;&gt;"-","LF",IF(Z119&lt;&gt;"-","1B","DH"))))))))</f>
        <v>3B</v>
      </c>
      <c r="AU119" t="str">
        <f>IF(AND($Q119&gt;=6,AVERAGE($S119:$T119)&gt;=6),"Likely",IF(OR($Q119&gt;6,AND($Q119=6,AVERAGE($S119:$T119)&gt;=3),AND($Q119&gt;=5,AVERAGE($S119:$T119)&gt;=5),AVERAGE($Q119,$S119:$T119)&gt;5),"Possible","Unlikely"))</f>
        <v>Unlikely</v>
      </c>
      <c r="AW119" t="e">
        <f>IF(VLOOKUP($B119,'Draft List'!$D$4:$AB$124,AW$3,FALSE)&lt;&gt;0,VLOOKUP($B119,'Draft List'!$D$4:$AB$124,AW$3,FALSE),"")</f>
        <v>#N/A</v>
      </c>
      <c r="AX119" t="e">
        <f>IF(VLOOKUP($B119,'Draft List'!$D$4:$AB$124,AX$3,FALSE)&lt;&gt;0,VLOOKUP($B119,'Draft List'!$D$4:$AB$124,AX$3,FALSE),"")</f>
        <v>#N/A</v>
      </c>
      <c r="AY119" t="e">
        <f>IF(VLOOKUP($B119,'Draft List'!$D$4:$AB$124,AY$3,FALSE)&lt;&gt;0,VLOOKUP($B119,'Draft List'!$D$4:$AB$124,AY$3,FALSE),"")</f>
        <v>#N/A</v>
      </c>
      <c r="AZ119" t="e">
        <f>IF(VLOOKUP($B119,'Draft List'!$D$4:$AB$124,AZ$3,FALSE)&lt;&gt;0,VLOOKUP($B119,'Draft List'!$D$4:$AB$124,AZ$3,FALSE),"")</f>
        <v>#N/A</v>
      </c>
    </row>
    <row r="120" spans="1:52" x14ac:dyDescent="0.25">
      <c r="A120" t="str">
        <f>IF(C120="C","C-",C120)&amp;D120&amp;E120</f>
        <v>RFTadaaki Shirai21</v>
      </c>
      <c r="B120">
        <f>VLOOKUP($A120,draft_listing_batters_stats!$A$1:$B$1310,2,FALSE)</f>
        <v>4484</v>
      </c>
      <c r="C120" s="1" t="s">
        <v>69</v>
      </c>
      <c r="D120" s="1" t="s">
        <v>1455</v>
      </c>
      <c r="E120" s="1">
        <v>21</v>
      </c>
      <c r="F120" s="1" t="s">
        <v>55</v>
      </c>
      <c r="G120" s="1" t="s">
        <v>55</v>
      </c>
      <c r="H120" s="1" t="s">
        <v>51</v>
      </c>
      <c r="I120" s="24" t="s">
        <v>51</v>
      </c>
      <c r="J120" s="1" t="s">
        <v>45</v>
      </c>
      <c r="K120" s="24" t="s">
        <v>45</v>
      </c>
      <c r="L120" s="1">
        <v>4</v>
      </c>
      <c r="M120" s="1">
        <v>5</v>
      </c>
      <c r="N120" s="1">
        <v>2</v>
      </c>
      <c r="O120" s="1">
        <v>2</v>
      </c>
      <c r="P120" s="24">
        <v>3</v>
      </c>
      <c r="Q120" s="1">
        <v>5</v>
      </c>
      <c r="R120" s="1">
        <v>5</v>
      </c>
      <c r="S120" s="1">
        <v>3</v>
      </c>
      <c r="T120" s="1">
        <v>3</v>
      </c>
      <c r="U120" s="24">
        <v>4</v>
      </c>
      <c r="V120" s="1">
        <v>1</v>
      </c>
      <c r="W120" s="1">
        <v>10</v>
      </c>
      <c r="X120" s="24">
        <v>1</v>
      </c>
      <c r="Y120" s="1" t="s">
        <v>47</v>
      </c>
      <c r="Z120" s="1" t="s">
        <v>47</v>
      </c>
      <c r="AA120" s="1" t="s">
        <v>47</v>
      </c>
      <c r="AB120" s="1" t="s">
        <v>47</v>
      </c>
      <c r="AC120" s="1" t="s">
        <v>47</v>
      </c>
      <c r="AD120" s="1" t="s">
        <v>47</v>
      </c>
      <c r="AE120" s="1" t="s">
        <v>47</v>
      </c>
      <c r="AF120" s="24">
        <v>8</v>
      </c>
      <c r="AG120" s="1">
        <v>10</v>
      </c>
      <c r="AH120" s="1">
        <v>10</v>
      </c>
      <c r="AI120" s="24">
        <v>10</v>
      </c>
      <c r="AJ120" s="30">
        <v>230000</v>
      </c>
      <c r="AK120" s="9">
        <f>($L$3*(L120-$Q$1)/$Q$2+$M$3*(M120-$R$1)/$R$2+$N$3*(N120-$S$1)/$S$2+$O$3*(O120-$T$1)/$T$2+$P$3*(P120-$U$1)/$U$2)/(SUM($L$3:$P$3))</f>
        <v>-0.65963259907708449</v>
      </c>
      <c r="AL120" s="9">
        <f>($L$3*(Q120-$Q$1)/$Q$2+$M$3*(R120-$R$1)/$R$2+$N$3*(S120-$S$1)/$S$2+$O$3*(T120-$T$1)/$T$2+$P$3*(U120-$U$1)/$U$2)/(SUM($L$3:$P$3))</f>
        <v>-0.12428937902384372</v>
      </c>
      <c r="AM120">
        <f>IF(AVERAGE(AG120:AH120)&gt;9,1,0)+IF(AVERAGE(AG120:AH120)&gt;7,1,0)+IF(AG120&gt;7,1,0)+IF(AH120&gt;7,1,0)+IF(AI120&gt;8,1,0)+IF(AI120&gt;6,1,0)</f>
        <v>6</v>
      </c>
      <c r="AN120" s="6">
        <f>MIN(2,IF(OR(Y120="-",X120&lt;5),0,1+IF(Y120&gt;7,1+IF(X120&gt;7,0.25,0),IF(Y120&gt;4,0.5+IF(X120&gt;7,0.25,0),0+IF(X120&gt;7,0.25))))+IF(Z120="-",0,IF(Z120&gt;9,0.5,IF(Z120&gt;7,0.25,0)))+IF(AA120="-",0,IF(AA120&gt;7,1.1,IF(AA120&gt;4,0.6,0)))+IF(OR(AB120="-",V120&lt;5),0,IF(AB120&gt;7,1+IF(V120&gt;7,0.25,0),IF(AB120&gt;4,0.5+IF(V120&gt;7,0.25,0),0)))+IF(AC120="-",0,IF(AC120&gt;7,1.5,IF(AC120&gt;4,1,0)))+IF(AD120="-",0,IF(AD120&gt;9,0.5,IF(AD120&gt;7,0.25,0)))+IF(AE120="-",0,IF(AE120&gt;7,1.25,IF(AE120&gt;4,0.75,0)))+IF(OR(AF120="-",W120&lt;4),0,IF(AF120&gt;7,1+IF(W120&gt;7,0.15,0),IF(AF120&gt;4,0.5+IF(W120&gt;7,0.15,0),0))))</f>
        <v>1.1499999999999999</v>
      </c>
      <c r="AO120" s="9">
        <f>(($AK$3*AK120+$AL$3*AL120+$AM$3*AM120+$AN$3*AN120)+$J$3*VLOOKUP(J120,COND!$A$2:$C$7,2,FALSE)+$K$3*VLOOKUP(K120,COND!$A$2:$C$7,3,FALSE))*IF(AND($K$2="On",$E120&gt;20),0.75,1)</f>
        <v>10.592564191806167</v>
      </c>
      <c r="AP120" s="28">
        <f>STANDARDIZE(AO120,AVERAGE($AO$5:$AO$1204),STDEVP($AO$5:$AO$1204))</f>
        <v>0.52687198158777337</v>
      </c>
      <c r="AQ120" t="str">
        <f>IF(AND(Y120&lt;&gt;"-",X120&gt;1),"C",IF(AA120=MAX(AA120:AC120),"2B",IF(AC120=MAX(AA120:AC120),"SS",IF(OR(AB120=MAX(Z120:AC120),AND(AB120&lt;&gt;"-",AB120&gt;4,V120&gt;5)),"3B",IF(AE120=MAX(AD120:AF120),"CF",IF(AND(AF120=MAX(AD120,AF120),AND(W120&gt;5,AD120&lt;&gt;"-")),"RF",IF(AD120&lt;&gt;"-","LF",IF(Z120&lt;&gt;"-","1B","DH"))))))))</f>
        <v>DH</v>
      </c>
      <c r="AU120" t="str">
        <f>IF(AND($Q120&gt;=6,AVERAGE($S120:$T120)&gt;=6),"Likely",IF(OR($Q120&gt;6,AND($Q120=6,AVERAGE($S120:$T120)&gt;=3),AND($Q120&gt;=5,AVERAGE($S120:$T120)&gt;=5),AVERAGE($Q120,$S120:$T120)&gt;5),"Possible","Unlikely"))</f>
        <v>Unlikely</v>
      </c>
      <c r="AW120" t="e">
        <f>IF(VLOOKUP($B120,'Draft List'!$D$4:$AB$124,AW$3,FALSE)&lt;&gt;0,VLOOKUP($B120,'Draft List'!$D$4:$AB$124,AW$3,FALSE),"")</f>
        <v>#N/A</v>
      </c>
      <c r="AX120" t="e">
        <f>IF(VLOOKUP($B120,'Draft List'!$D$4:$AB$124,AX$3,FALSE)&lt;&gt;0,VLOOKUP($B120,'Draft List'!$D$4:$AB$124,AX$3,FALSE),"")</f>
        <v>#N/A</v>
      </c>
      <c r="AY120" t="e">
        <f>IF(VLOOKUP($B120,'Draft List'!$D$4:$AB$124,AY$3,FALSE)&lt;&gt;0,VLOOKUP($B120,'Draft List'!$D$4:$AB$124,AY$3,FALSE),"")</f>
        <v>#N/A</v>
      </c>
      <c r="AZ120" t="e">
        <f>IF(VLOOKUP($B120,'Draft List'!$D$4:$AB$124,AZ$3,FALSE)&lt;&gt;0,VLOOKUP($B120,'Draft List'!$D$4:$AB$124,AZ$3,FALSE),"")</f>
        <v>#N/A</v>
      </c>
    </row>
    <row r="121" spans="1:52" x14ac:dyDescent="0.25">
      <c r="A121" t="str">
        <f>IF(C121="C","C-",C121)&amp;D121&amp;E121</f>
        <v>SSJaime Juárez18</v>
      </c>
      <c r="B121">
        <f>VLOOKUP($A121,draft_listing_batters_stats!$A$1:$B$1310,2,FALSE)</f>
        <v>5164</v>
      </c>
      <c r="C121" s="1" t="s">
        <v>75</v>
      </c>
      <c r="D121" s="1" t="s">
        <v>1456</v>
      </c>
      <c r="E121" s="1">
        <v>18</v>
      </c>
      <c r="F121" s="1" t="s">
        <v>43</v>
      </c>
      <c r="G121" s="1" t="s">
        <v>43</v>
      </c>
      <c r="H121" s="1" t="s">
        <v>51</v>
      </c>
      <c r="I121" s="24" t="s">
        <v>51</v>
      </c>
      <c r="J121" s="1" t="s">
        <v>57</v>
      </c>
      <c r="K121" s="24" t="s">
        <v>46</v>
      </c>
      <c r="L121" s="1">
        <v>3</v>
      </c>
      <c r="M121" s="1">
        <v>1</v>
      </c>
      <c r="N121" s="1">
        <v>1</v>
      </c>
      <c r="O121" s="1">
        <v>3</v>
      </c>
      <c r="P121" s="24">
        <v>1</v>
      </c>
      <c r="Q121" s="1">
        <v>6</v>
      </c>
      <c r="R121" s="1">
        <v>2</v>
      </c>
      <c r="S121" s="1">
        <v>2</v>
      </c>
      <c r="T121" s="1">
        <v>5</v>
      </c>
      <c r="U121" s="24">
        <v>3</v>
      </c>
      <c r="V121" s="1">
        <v>7</v>
      </c>
      <c r="W121" s="1">
        <v>2</v>
      </c>
      <c r="X121" s="24">
        <v>2</v>
      </c>
      <c r="Y121" s="1" t="s">
        <v>47</v>
      </c>
      <c r="Z121" s="1" t="s">
        <v>47</v>
      </c>
      <c r="AA121" s="1">
        <v>1</v>
      </c>
      <c r="AB121" s="1" t="s">
        <v>47</v>
      </c>
      <c r="AC121" s="1">
        <v>3</v>
      </c>
      <c r="AD121" s="1" t="s">
        <v>47</v>
      </c>
      <c r="AE121" s="1" t="s">
        <v>47</v>
      </c>
      <c r="AF121" s="24" t="s">
        <v>47</v>
      </c>
      <c r="AG121" s="1">
        <v>6</v>
      </c>
      <c r="AH121" s="1">
        <v>6</v>
      </c>
      <c r="AI121" s="24">
        <v>3</v>
      </c>
      <c r="AJ121" s="30">
        <v>210000</v>
      </c>
      <c r="AK121" s="9">
        <f>($L$3*(L121-$Q$1)/$Q$2+$M$3*(M121-$R$1)/$R$2+$N$3*(N121-$S$1)/$S$2+$O$3*(O121-$T$1)/$T$2+$P$3*(P121-$U$1)/$U$2)/(SUM($L$3:$P$3))</f>
        <v>-1.2598125774030604</v>
      </c>
      <c r="AL121" s="9">
        <f>($L$3*(Q121-$Q$1)/$Q$2+$M$3*(R121-$R$1)/$R$2+$N$3*(S121-$S$1)/$S$2+$O$3*(T121-$T$1)/$T$2+$P$3*(U121-$U$1)/$U$2)/(SUM($L$3:$P$3))</f>
        <v>0.10142808450089767</v>
      </c>
      <c r="AM121">
        <f>IF(AVERAGE(AG121:AH121)&gt;9,1,0)+IF(AVERAGE(AG121:AH121)&gt;7,1,0)+IF(AG121&gt;7,1,0)+IF(AH121&gt;7,1,0)+IF(AI121&gt;8,1,0)+IF(AI121&gt;6,1,0)</f>
        <v>0</v>
      </c>
      <c r="AN121" s="6">
        <f>MIN(2,IF(OR(Y121="-",X121&lt;5),0,1+IF(Y121&gt;7,1+IF(X121&gt;7,0.25,0),IF(Y121&gt;4,0.5+IF(X121&gt;7,0.25,0),0+IF(X121&gt;7,0.25))))+IF(Z121="-",0,IF(Z121&gt;9,0.5,IF(Z121&gt;7,0.25,0)))+IF(AA121="-",0,IF(AA121&gt;7,1.1,IF(AA121&gt;4,0.6,0)))+IF(OR(AB121="-",V121&lt;5),0,IF(AB121&gt;7,1+IF(V121&gt;7,0.25,0),IF(AB121&gt;4,0.5+IF(V121&gt;7,0.25,0),0)))+IF(AC121="-",0,IF(AC121&gt;7,1.5,IF(AC121&gt;4,1,0)))+IF(AD121="-",0,IF(AD121&gt;9,0.5,IF(AD121&gt;7,0.25,0)))+IF(AE121="-",0,IF(AE121&gt;7,1.25,IF(AE121&gt;4,0.75,0)))+IF(OR(AF121="-",W121&lt;4),0,IF(AF121&gt;7,1+IF(W121&gt;7,0.15,0),IF(AF121&gt;4,0.5+IF(W121&gt;7,0.15,0),0))))</f>
        <v>0</v>
      </c>
      <c r="AO121" s="9">
        <f>(($AK$3*AK121+$AL$3*AL121+$AM$3*AM121+$AN$3*AN121)+$J$3*VLOOKUP(J121,COND!$A$2:$C$7,2,FALSE)+$K$3*VLOOKUP(K121,COND!$A$2:$C$7,3,FALSE))*IF(AND($K$2="On",$E121&gt;20),0.75,1)</f>
        <v>10.491155756270466</v>
      </c>
      <c r="AP121" s="28">
        <f>STANDARDIZE(AO121,AVERAGE($AO$5:$AO$1204),STDEVP($AO$5:$AO$1204))</f>
        <v>0.51356985164112745</v>
      </c>
      <c r="AQ121" t="str">
        <f>IF(AND(Y121&lt;&gt;"-",X121&gt;1),"C",IF(AA121=MAX(AA121:AC121),"2B",IF(AC121=MAX(AA121:AC121),"SS",IF(OR(AB121=MAX(Z121:AC121),AND(AB121&lt;&gt;"-",AB121&gt;4,V121&gt;5)),"3B",IF(AE121=MAX(AD121:AF121),"CF",IF(AND(AF121=MAX(AD121,AF121),AND(W121&gt;5,AD121&lt;&gt;"-")),"RF",IF(AD121&lt;&gt;"-","LF",IF(Z121&lt;&gt;"-","1B","DH"))))))))</f>
        <v>SS</v>
      </c>
      <c r="AU121" t="str">
        <f>IF(AND($Q121&gt;=6,AVERAGE($S121:$T121)&gt;=6),"Likely",IF(OR($Q121&gt;6,AND($Q121=6,AVERAGE($S121:$T121)&gt;=3),AND($Q121&gt;=5,AVERAGE($S121:$T121)&gt;=5),AVERAGE($Q121,$S121:$T121)&gt;5),"Possible","Unlikely"))</f>
        <v>Possible</v>
      </c>
      <c r="AW121" t="e">
        <f>IF(VLOOKUP($B121,'Draft List'!$D$4:$AB$124,AW$3,FALSE)&lt;&gt;0,VLOOKUP($B121,'Draft List'!$D$4:$AB$124,AW$3,FALSE),"")</f>
        <v>#N/A</v>
      </c>
      <c r="AX121" t="e">
        <f>IF(VLOOKUP($B121,'Draft List'!$D$4:$AB$124,AX$3,FALSE)&lt;&gt;0,VLOOKUP($B121,'Draft List'!$D$4:$AB$124,AX$3,FALSE),"")</f>
        <v>#N/A</v>
      </c>
      <c r="AY121" t="e">
        <f>IF(VLOOKUP($B121,'Draft List'!$D$4:$AB$124,AY$3,FALSE)&lt;&gt;0,VLOOKUP($B121,'Draft List'!$D$4:$AB$124,AY$3,FALSE),"")</f>
        <v>#N/A</v>
      </c>
      <c r="AZ121" t="e">
        <f>IF(VLOOKUP($B121,'Draft List'!$D$4:$AB$124,AZ$3,FALSE)&lt;&gt;0,VLOOKUP($B121,'Draft List'!$D$4:$AB$124,AZ$3,FALSE),"")</f>
        <v>#N/A</v>
      </c>
    </row>
    <row r="122" spans="1:52" x14ac:dyDescent="0.25">
      <c r="A122" t="str">
        <f>IF(C122="C","C-",C122)&amp;D122&amp;E122</f>
        <v>LFDan Brennan21</v>
      </c>
      <c r="B122">
        <f>VLOOKUP($A122,draft_listing_batters_stats!$A$1:$B$1310,2,FALSE)</f>
        <v>8892</v>
      </c>
      <c r="C122" s="1" t="s">
        <v>52</v>
      </c>
      <c r="D122" s="1" t="s">
        <v>1457</v>
      </c>
      <c r="E122" s="1">
        <v>21</v>
      </c>
      <c r="F122" s="1" t="s">
        <v>64</v>
      </c>
      <c r="G122" s="1" t="s">
        <v>55</v>
      </c>
      <c r="H122" s="1" t="s">
        <v>51</v>
      </c>
      <c r="I122" s="24" t="s">
        <v>51</v>
      </c>
      <c r="J122" s="1" t="s">
        <v>57</v>
      </c>
      <c r="K122" s="24" t="s">
        <v>53</v>
      </c>
      <c r="L122" s="1">
        <v>4</v>
      </c>
      <c r="M122" s="1">
        <v>4</v>
      </c>
      <c r="N122" s="1">
        <v>2</v>
      </c>
      <c r="O122" s="1">
        <v>2</v>
      </c>
      <c r="P122" s="24">
        <v>2</v>
      </c>
      <c r="Q122" s="1">
        <v>5</v>
      </c>
      <c r="R122" s="1">
        <v>5</v>
      </c>
      <c r="S122" s="1">
        <v>4</v>
      </c>
      <c r="T122" s="1">
        <v>4</v>
      </c>
      <c r="U122" s="24">
        <v>4</v>
      </c>
      <c r="V122" s="1">
        <v>4</v>
      </c>
      <c r="W122" s="1">
        <v>5</v>
      </c>
      <c r="X122" s="24">
        <v>1</v>
      </c>
      <c r="Y122" s="1" t="s">
        <v>47</v>
      </c>
      <c r="Z122" s="1">
        <v>2</v>
      </c>
      <c r="AA122" s="1" t="s">
        <v>47</v>
      </c>
      <c r="AB122" s="1" t="s">
        <v>47</v>
      </c>
      <c r="AC122" s="1" t="s">
        <v>47</v>
      </c>
      <c r="AD122" s="1">
        <v>6</v>
      </c>
      <c r="AE122" s="1">
        <v>1</v>
      </c>
      <c r="AF122" s="24">
        <v>3</v>
      </c>
      <c r="AG122" s="1">
        <v>8</v>
      </c>
      <c r="AH122" s="1">
        <v>6</v>
      </c>
      <c r="AI122" s="24">
        <v>6</v>
      </c>
      <c r="AJ122" s="30">
        <v>230000</v>
      </c>
      <c r="AK122" s="9">
        <f>($L$3*(L122-$Q$1)/$Q$2+$M$3*(M122-$R$1)/$R$2+$N$3*(N122-$S$1)/$S$2+$O$3*(O122-$T$1)/$T$2+$P$3*(P122-$U$1)/$U$2)/(SUM($L$3:$P$3))</f>
        <v>-0.75070881851287141</v>
      </c>
      <c r="AL122" s="9">
        <f>($L$3*(Q122-$Q$1)/$Q$2+$M$3*(R122-$R$1)/$R$2+$N$3*(S122-$S$1)/$S$2+$O$3*(T122-$T$1)/$T$2+$P$3*(U122-$U$1)/$U$2)/(SUM($L$3:$P$3))</f>
        <v>4.8481665009638825E-2</v>
      </c>
      <c r="AM122">
        <f>IF(AVERAGE(AG122:AH122)&gt;9,1,0)+IF(AVERAGE(AG122:AH122)&gt;7,1,0)+IF(AG122&gt;7,1,0)+IF(AH122&gt;7,1,0)+IF(AI122&gt;8,1,0)+IF(AI122&gt;6,1,0)</f>
        <v>1</v>
      </c>
      <c r="AN122" s="6">
        <f>MIN(2,IF(OR(Y122="-",X122&lt;5),0,1+IF(Y122&gt;7,1+IF(X122&gt;7,0.25,0),IF(Y122&gt;4,0.5+IF(X122&gt;7,0.25,0),0+IF(X122&gt;7,0.25))))+IF(Z122="-",0,IF(Z122&gt;9,0.5,IF(Z122&gt;7,0.25,0)))+IF(AA122="-",0,IF(AA122&gt;7,1.1,IF(AA122&gt;4,0.6,0)))+IF(OR(AB122="-",V122&lt;5),0,IF(AB122&gt;7,1+IF(V122&gt;7,0.25,0),IF(AB122&gt;4,0.5+IF(V122&gt;7,0.25,0),0)))+IF(AC122="-",0,IF(AC122&gt;7,1.5,IF(AC122&gt;4,1,0)))+IF(AD122="-",0,IF(AD122&gt;9,0.5,IF(AD122&gt;7,0.25,0)))+IF(AE122="-",0,IF(AE122&gt;7,1.25,IF(AE122&gt;4,0.75,0)))+IF(OR(AF122="-",W122&lt;4),0,IF(AF122&gt;7,1+IF(W122&gt;7,0.15,0),IF(AF122&gt;4,0.5+IF(W122&gt;7,0.15,0),0))))</f>
        <v>0</v>
      </c>
      <c r="AO122" s="9">
        <f>(($AK$3*AK122+$AL$3*AL122+$AM$3*AM122+$AN$3*AN122)+$J$3*VLOOKUP(J122,COND!$A$2:$C$7,2,FALSE)+$K$3*VLOOKUP(K122,COND!$A$2:$C$7,3,FALSE))*IF(AND($K$2="On",$E122&gt;20),0.75,1)</f>
        <v>10.423375764931045</v>
      </c>
      <c r="AP122" s="28">
        <f>STANDARDIZE(AO122,AVERAGE($AO$5:$AO$1204),STDEVP($AO$5:$AO$1204))</f>
        <v>0.50467889254273857</v>
      </c>
      <c r="AQ122" t="str">
        <f>IF(AND(Y122&lt;&gt;"-",X122&gt;1),"C",IF(AA122=MAX(AA122:AC122),"2B",IF(AC122=MAX(AA122:AC122),"SS",IF(OR(AB122=MAX(Z122:AC122),AND(AB122&lt;&gt;"-",AB122&gt;4,V122&gt;5)),"3B",IF(AE122=MAX(AD122:AF122),"CF",IF(AND(AF122=MAX(AD122,AF122),AND(W122&gt;5,AD122&lt;&gt;"-")),"RF",IF(AD122&lt;&gt;"-","LF",IF(Z122&lt;&gt;"-","1B","DH"))))))))</f>
        <v>LF</v>
      </c>
      <c r="AU122" t="str">
        <f>IF(AND($Q122&gt;=6,AVERAGE($S122:$T122)&gt;=6),"Likely",IF(OR($Q122&gt;6,AND($Q122=6,AVERAGE($S122:$T122)&gt;=3),AND($Q122&gt;=5,AVERAGE($S122:$T122)&gt;=5),AVERAGE($Q122,$S122:$T122)&gt;5),"Possible","Unlikely"))</f>
        <v>Unlikely</v>
      </c>
      <c r="AW122" t="e">
        <f>IF(VLOOKUP($B122,'Draft List'!$D$4:$AB$124,AW$3,FALSE)&lt;&gt;0,VLOOKUP($B122,'Draft List'!$D$4:$AB$124,AW$3,FALSE),"")</f>
        <v>#N/A</v>
      </c>
      <c r="AX122" t="e">
        <f>IF(VLOOKUP($B122,'Draft List'!$D$4:$AB$124,AX$3,FALSE)&lt;&gt;0,VLOOKUP($B122,'Draft List'!$D$4:$AB$124,AX$3,FALSE),"")</f>
        <v>#N/A</v>
      </c>
      <c r="AY122" t="e">
        <f>IF(VLOOKUP($B122,'Draft List'!$D$4:$AB$124,AY$3,FALSE)&lt;&gt;0,VLOOKUP($B122,'Draft List'!$D$4:$AB$124,AY$3,FALSE),"")</f>
        <v>#N/A</v>
      </c>
      <c r="AZ122" t="e">
        <f>IF(VLOOKUP($B122,'Draft List'!$D$4:$AB$124,AZ$3,FALSE)&lt;&gt;0,VLOOKUP($B122,'Draft List'!$D$4:$AB$124,AZ$3,FALSE),"")</f>
        <v>#N/A</v>
      </c>
    </row>
    <row r="123" spans="1:52" x14ac:dyDescent="0.25">
      <c r="A123" t="str">
        <f>IF(C123="C","C-",C123)&amp;D123&amp;E123</f>
        <v>SSJavier Rodríguez18</v>
      </c>
      <c r="B123">
        <f>VLOOKUP($A123,draft_listing_batters_stats!$A$1:$B$1310,2,FALSE)</f>
        <v>4977</v>
      </c>
      <c r="C123" s="1" t="s">
        <v>75</v>
      </c>
      <c r="D123" s="1" t="s">
        <v>1458</v>
      </c>
      <c r="E123" s="1">
        <v>18</v>
      </c>
      <c r="F123" s="1" t="s">
        <v>43</v>
      </c>
      <c r="G123" s="1" t="s">
        <v>43</v>
      </c>
      <c r="H123" s="1" t="s">
        <v>51</v>
      </c>
      <c r="I123" s="24" t="s">
        <v>66</v>
      </c>
      <c r="J123" s="1" t="s">
        <v>53</v>
      </c>
      <c r="K123" s="24" t="s">
        <v>46</v>
      </c>
      <c r="L123" s="1">
        <v>2</v>
      </c>
      <c r="M123" s="1">
        <v>2</v>
      </c>
      <c r="N123" s="1">
        <v>2</v>
      </c>
      <c r="O123" s="1">
        <v>1</v>
      </c>
      <c r="P123" s="24">
        <v>1</v>
      </c>
      <c r="Q123" s="1">
        <v>5</v>
      </c>
      <c r="R123" s="1">
        <v>5</v>
      </c>
      <c r="S123" s="1">
        <v>7</v>
      </c>
      <c r="T123" s="1">
        <v>1</v>
      </c>
      <c r="U123" s="24">
        <v>2</v>
      </c>
      <c r="V123" s="1">
        <v>7</v>
      </c>
      <c r="W123" s="1">
        <v>1</v>
      </c>
      <c r="X123" s="24">
        <v>1</v>
      </c>
      <c r="Y123" s="1" t="s">
        <v>47</v>
      </c>
      <c r="Z123" s="1" t="s">
        <v>47</v>
      </c>
      <c r="AA123" s="1">
        <v>1</v>
      </c>
      <c r="AB123" s="1" t="s">
        <v>47</v>
      </c>
      <c r="AC123" s="1">
        <v>5</v>
      </c>
      <c r="AD123" s="1" t="s">
        <v>47</v>
      </c>
      <c r="AE123" s="1" t="s">
        <v>47</v>
      </c>
      <c r="AF123" s="24" t="s">
        <v>47</v>
      </c>
      <c r="AG123" s="1">
        <v>7</v>
      </c>
      <c r="AH123" s="1">
        <v>6</v>
      </c>
      <c r="AI123" s="24">
        <v>5</v>
      </c>
      <c r="AJ123" s="30">
        <v>550000</v>
      </c>
      <c r="AK123" s="9">
        <f>($L$3*(L123-$Q$1)/$Q$2+$M$3*(M123-$R$1)/$R$2+$N$3*(N123-$S$1)/$S$2+$O$3*(O123-$T$1)/$T$2+$P$3*(P123-$U$1)/$U$2)/(SUM($L$3:$P$3))</f>
        <v>-1.6276661399822923</v>
      </c>
      <c r="AL123" s="9">
        <f>($L$3*(Q123-$Q$1)/$Q$2+$M$3*(R123-$R$1)/$R$2+$N$3*(S123-$S$1)/$S$2+$O$3*(T123-$T$1)/$T$2+$P$3*(U123-$U$1)/$U$2)/(SUM($L$3:$P$3))</f>
        <v>-5.1495182581566684E-2</v>
      </c>
      <c r="AM123">
        <f>IF(AVERAGE(AG123:AH123)&gt;9,1,0)+IF(AVERAGE(AG123:AH123)&gt;7,1,0)+IF(AG123&gt;7,1,0)+IF(AH123&gt;7,1,0)+IF(AI123&gt;8,1,0)+IF(AI123&gt;6,1,0)</f>
        <v>0</v>
      </c>
      <c r="AN123" s="6">
        <f>MIN(2,IF(OR(Y123="-",X123&lt;5),0,1+IF(Y123&gt;7,1+IF(X123&gt;7,0.25,0),IF(Y123&gt;4,0.5+IF(X123&gt;7,0.25,0),0+IF(X123&gt;7,0.25))))+IF(Z123="-",0,IF(Z123&gt;9,0.5,IF(Z123&gt;7,0.25,0)))+IF(AA123="-",0,IF(AA123&gt;7,1.1,IF(AA123&gt;4,0.6,0)))+IF(OR(AB123="-",V123&lt;5),0,IF(AB123&gt;7,1+IF(V123&gt;7,0.25,0),IF(AB123&gt;4,0.5+IF(V123&gt;7,0.25,0),0)))+IF(AC123="-",0,IF(AC123&gt;7,1.5,IF(AC123&gt;4,1,0)))+IF(AD123="-",0,IF(AD123&gt;9,0.5,IF(AD123&gt;7,0.25,0)))+IF(AE123="-",0,IF(AE123&gt;7,1.25,IF(AE123&gt;4,0.75,0)))+IF(OR(AF123="-",W123&lt;4),0,IF(AF123&gt;7,1+IF(W123&gt;7,0.15,0),IF(AF123&gt;4,0.5+IF(W123&gt;7,0.15,0),0))))</f>
        <v>1</v>
      </c>
      <c r="AO123" s="9">
        <f>(($AK$3*AK123+$AL$3*AL123+$AM$3*AM123+$AN$3*AN123)+$J$3*VLOOKUP(J123,COND!$A$2:$C$7,2,FALSE)+$K$3*VLOOKUP(K123,COND!$A$2:$C$7,3,FALSE))*IF(AND($K$2="On",$E123&gt;20),0.75,1)</f>
        <v>10.369291195022971</v>
      </c>
      <c r="AP123" s="28">
        <f>STANDARDIZE(AO123,AVERAGE($AO$5:$AO$1204),STDEVP($AO$5:$AO$1204))</f>
        <v>0.49758441393033181</v>
      </c>
      <c r="AQ123" t="str">
        <f>IF(AND(Y123&lt;&gt;"-",X123&gt;1),"C",IF(AA123=MAX(AA123:AC123),"2B",IF(AC123=MAX(AA123:AC123),"SS",IF(OR(AB123=MAX(Z123:AC123),AND(AB123&lt;&gt;"-",AB123&gt;4,V123&gt;5)),"3B",IF(AE123=MAX(AD123:AF123),"CF",IF(AND(AF123=MAX(AD123,AF123),AND(W123&gt;5,AD123&lt;&gt;"-")),"RF",IF(AD123&lt;&gt;"-","LF",IF(Z123&lt;&gt;"-","1B","DH"))))))))</f>
        <v>SS</v>
      </c>
      <c r="AU123" t="str">
        <f>IF(AND($Q123&gt;=6,AVERAGE($S123:$T123)&gt;=6),"Likely",IF(OR($Q123&gt;6,AND($Q123=6,AVERAGE($S123:$T123)&gt;=3),AND($Q123&gt;=5,AVERAGE($S123:$T123)&gt;=5),AVERAGE($Q123,$S123:$T123)&gt;5),"Possible","Unlikely"))</f>
        <v>Unlikely</v>
      </c>
      <c r="AW123" t="e">
        <f>IF(VLOOKUP($B123,'Draft List'!$D$4:$AB$124,AW$3,FALSE)&lt;&gt;0,VLOOKUP($B123,'Draft List'!$D$4:$AB$124,AW$3,FALSE),"")</f>
        <v>#N/A</v>
      </c>
      <c r="AX123" t="e">
        <f>IF(VLOOKUP($B123,'Draft List'!$D$4:$AB$124,AX$3,FALSE)&lt;&gt;0,VLOOKUP($B123,'Draft List'!$D$4:$AB$124,AX$3,FALSE),"")</f>
        <v>#N/A</v>
      </c>
      <c r="AY123" t="e">
        <f>IF(VLOOKUP($B123,'Draft List'!$D$4:$AB$124,AY$3,FALSE)&lt;&gt;0,VLOOKUP($B123,'Draft List'!$D$4:$AB$124,AY$3,FALSE),"")</f>
        <v>#N/A</v>
      </c>
      <c r="AZ123" t="e">
        <f>IF(VLOOKUP($B123,'Draft List'!$D$4:$AB$124,AZ$3,FALSE)&lt;&gt;0,VLOOKUP($B123,'Draft List'!$D$4:$AB$124,AZ$3,FALSE),"")</f>
        <v>#N/A</v>
      </c>
    </row>
    <row r="124" spans="1:52" x14ac:dyDescent="0.25">
      <c r="A124" t="str">
        <f>IF(C124="C","C-",C124)&amp;D124&amp;E124</f>
        <v>1BTetsuzan Iida21</v>
      </c>
      <c r="B124">
        <f>VLOOKUP($A124,draft_listing_batters_stats!$A$1:$B$1310,2,FALSE)</f>
        <v>4378</v>
      </c>
      <c r="C124" s="1" t="s">
        <v>90</v>
      </c>
      <c r="D124" s="1" t="s">
        <v>1459</v>
      </c>
      <c r="E124" s="1">
        <v>21</v>
      </c>
      <c r="F124" s="1" t="s">
        <v>43</v>
      </c>
      <c r="G124" s="1" t="s">
        <v>43</v>
      </c>
      <c r="H124" s="1" t="s">
        <v>51</v>
      </c>
      <c r="I124" s="24" t="s">
        <v>51</v>
      </c>
      <c r="J124" s="1" t="s">
        <v>53</v>
      </c>
      <c r="K124" s="24" t="s">
        <v>53</v>
      </c>
      <c r="L124" s="1">
        <v>4</v>
      </c>
      <c r="M124" s="1">
        <v>2</v>
      </c>
      <c r="N124" s="1">
        <v>2</v>
      </c>
      <c r="O124" s="1">
        <v>3</v>
      </c>
      <c r="P124" s="24">
        <v>1</v>
      </c>
      <c r="Q124" s="1">
        <v>5</v>
      </c>
      <c r="R124" s="1">
        <v>2</v>
      </c>
      <c r="S124" s="1">
        <v>4</v>
      </c>
      <c r="T124" s="1">
        <v>6</v>
      </c>
      <c r="U124" s="24">
        <v>2</v>
      </c>
      <c r="V124" s="1">
        <v>3</v>
      </c>
      <c r="W124" s="1">
        <v>1</v>
      </c>
      <c r="X124" s="24">
        <v>1</v>
      </c>
      <c r="Y124" s="1" t="s">
        <v>47</v>
      </c>
      <c r="Z124" s="1">
        <v>6</v>
      </c>
      <c r="AA124" s="1" t="s">
        <v>47</v>
      </c>
      <c r="AB124" s="1" t="s">
        <v>47</v>
      </c>
      <c r="AC124" s="1" t="s">
        <v>47</v>
      </c>
      <c r="AD124" s="1" t="s">
        <v>47</v>
      </c>
      <c r="AE124" s="1" t="s">
        <v>47</v>
      </c>
      <c r="AF124" s="24" t="s">
        <v>47</v>
      </c>
      <c r="AG124" s="1">
        <v>2</v>
      </c>
      <c r="AH124" s="1">
        <v>2</v>
      </c>
      <c r="AI124" s="24">
        <v>1</v>
      </c>
      <c r="AJ124" s="30">
        <v>230000</v>
      </c>
      <c r="AK124" s="9">
        <f>($L$3*(L124-$Q$1)/$Q$2+$M$3*(M124-$R$1)/$R$2+$N$3*(N124-$S$1)/$S$2+$O$3*(O124-$T$1)/$T$2+$P$3*(P124-$U$1)/$U$2)/(SUM($L$3:$P$3))</f>
        <v>-0.80313536755778081</v>
      </c>
      <c r="AL124" s="9">
        <f>($L$3*(Q124-$Q$1)/$Q$2+$M$3*(R124-$R$1)/$R$2+$N$3*(S124-$S$1)/$S$2+$O$3*(T124-$T$1)/$T$2+$P$3*(U124-$U$1)/$U$2)/(SUM($L$3:$P$3))</f>
        <v>-5.3115534614764578E-3</v>
      </c>
      <c r="AM124">
        <f>IF(AVERAGE(AG124:AH124)&gt;9,1,0)+IF(AVERAGE(AG124:AH124)&gt;7,1,0)+IF(AG124&gt;7,1,0)+IF(AH124&gt;7,1,0)+IF(AI124&gt;8,1,0)+IF(AI124&gt;6,1,0)</f>
        <v>0</v>
      </c>
      <c r="AN124" s="6">
        <f>MIN(2,IF(OR(Y124="-",X124&lt;5),0,1+IF(Y124&gt;7,1+IF(X124&gt;7,0.25,0),IF(Y124&gt;4,0.5+IF(X124&gt;7,0.25,0),0+IF(X124&gt;7,0.25))))+IF(Z124="-",0,IF(Z124&gt;9,0.5,IF(Z124&gt;7,0.25,0)))+IF(AA124="-",0,IF(AA124&gt;7,1.1,IF(AA124&gt;4,0.6,0)))+IF(OR(AB124="-",V124&lt;5),0,IF(AB124&gt;7,1+IF(V124&gt;7,0.25,0),IF(AB124&gt;4,0.5+IF(V124&gt;7,0.25,0),0)))+IF(AC124="-",0,IF(AC124&gt;7,1.5,IF(AC124&gt;4,1,0)))+IF(AD124="-",0,IF(AD124&gt;9,0.5,IF(AD124&gt;7,0.25,0)))+IF(AE124="-",0,IF(AE124&gt;7,1.25,IF(AE124&gt;4,0.75,0)))+IF(OR(AF124="-",W124&lt;4),0,IF(AF124&gt;7,1+IF(W124&gt;7,0.15,0),IF(AF124&gt;4,0.5+IF(W124&gt;7,0.15,0),0))))</f>
        <v>0</v>
      </c>
      <c r="AO124" s="9">
        <f>(($AK$3*AK124+$AL$3*AL124+$AM$3*AM124+$AN$3*AN124)+$J$3*VLOOKUP(J124,COND!$A$2:$C$7,2,FALSE)+$K$3*VLOOKUP(K124,COND!$A$2:$C$7,3,FALSE))*IF(AND($K$2="On",$E124&gt;20),0.75,1)</f>
        <v>10.355947821706504</v>
      </c>
      <c r="AP124" s="28">
        <f>STANDARDIZE(AO124,AVERAGE($AO$5:$AO$1204),STDEVP($AO$5:$AO$1204))</f>
        <v>0.49583411293372726</v>
      </c>
      <c r="AQ124" t="str">
        <f>IF(AND(Y124&lt;&gt;"-",X124&gt;1),"C",IF(AA124=MAX(AA124:AC124),"2B",IF(AC124=MAX(AA124:AC124),"SS",IF(OR(AB124=MAX(Z124:AC124),AND(AB124&lt;&gt;"-",AB124&gt;4,V124&gt;5)),"3B",IF(AE124=MAX(AD124:AF124),"CF",IF(AND(AF124=MAX(AD124,AF124),AND(W124&gt;5,AD124&lt;&gt;"-")),"RF",IF(AD124&lt;&gt;"-","LF",IF(Z124&lt;&gt;"-","1B","DH"))))))))</f>
        <v>1B</v>
      </c>
      <c r="AU124" t="str">
        <f>IF(AND($Q124&gt;=6,AVERAGE($S124:$T124)&gt;=6),"Likely",IF(OR($Q124&gt;6,AND($Q124=6,AVERAGE($S124:$T124)&gt;=3),AND($Q124&gt;=5,AVERAGE($S124:$T124)&gt;=5),AVERAGE($Q124,$S124:$T124)&gt;5),"Possible","Unlikely"))</f>
        <v>Possible</v>
      </c>
      <c r="AW124" t="e">
        <f>IF(VLOOKUP($B124,'Draft List'!$D$4:$AB$124,AW$3,FALSE)&lt;&gt;0,VLOOKUP($B124,'Draft List'!$D$4:$AB$124,AW$3,FALSE),"")</f>
        <v>#N/A</v>
      </c>
      <c r="AX124" t="e">
        <f>IF(VLOOKUP($B124,'Draft List'!$D$4:$AB$124,AX$3,FALSE)&lt;&gt;0,VLOOKUP($B124,'Draft List'!$D$4:$AB$124,AX$3,FALSE),"")</f>
        <v>#N/A</v>
      </c>
      <c r="AY124" t="e">
        <f>IF(VLOOKUP($B124,'Draft List'!$D$4:$AB$124,AY$3,FALSE)&lt;&gt;0,VLOOKUP($B124,'Draft List'!$D$4:$AB$124,AY$3,FALSE),"")</f>
        <v>#N/A</v>
      </c>
      <c r="AZ124" t="e">
        <f>IF(VLOOKUP($B124,'Draft List'!$D$4:$AB$124,AZ$3,FALSE)&lt;&gt;0,VLOOKUP($B124,'Draft List'!$D$4:$AB$124,AZ$3,FALSE),"")</f>
        <v>#N/A</v>
      </c>
    </row>
    <row r="125" spans="1:52" x14ac:dyDescent="0.25">
      <c r="A125" t="str">
        <f>IF(C125="C","C-",C125)&amp;D125&amp;E125</f>
        <v>RFStephen James21</v>
      </c>
      <c r="B125">
        <f>VLOOKUP($A125,draft_listing_batters_stats!$A$1:$B$1310,2,FALSE)</f>
        <v>9784</v>
      </c>
      <c r="C125" s="1" t="s">
        <v>69</v>
      </c>
      <c r="D125" s="1" t="s">
        <v>1460</v>
      </c>
      <c r="E125" s="1">
        <v>21</v>
      </c>
      <c r="F125" s="1" t="s">
        <v>43</v>
      </c>
      <c r="G125" s="1" t="s">
        <v>43</v>
      </c>
      <c r="H125" s="1" t="s">
        <v>51</v>
      </c>
      <c r="I125" s="24" t="s">
        <v>51</v>
      </c>
      <c r="J125" s="1" t="s">
        <v>46</v>
      </c>
      <c r="K125" s="24" t="s">
        <v>49</v>
      </c>
      <c r="L125" s="1">
        <v>4</v>
      </c>
      <c r="M125" s="1">
        <v>2</v>
      </c>
      <c r="N125" s="1">
        <v>1</v>
      </c>
      <c r="O125" s="1">
        <v>2</v>
      </c>
      <c r="P125" s="24">
        <v>2</v>
      </c>
      <c r="Q125" s="1">
        <v>5</v>
      </c>
      <c r="R125" s="1">
        <v>3</v>
      </c>
      <c r="S125" s="1">
        <v>2</v>
      </c>
      <c r="T125" s="1">
        <v>4</v>
      </c>
      <c r="U125" s="24">
        <v>4</v>
      </c>
      <c r="V125" s="1">
        <v>2</v>
      </c>
      <c r="W125" s="1">
        <v>7</v>
      </c>
      <c r="X125" s="24">
        <v>1</v>
      </c>
      <c r="Y125" s="1" t="s">
        <v>47</v>
      </c>
      <c r="Z125" s="1">
        <v>1</v>
      </c>
      <c r="AA125" s="1" t="s">
        <v>47</v>
      </c>
      <c r="AB125" s="1" t="s">
        <v>47</v>
      </c>
      <c r="AC125" s="1" t="s">
        <v>47</v>
      </c>
      <c r="AD125" s="1">
        <v>8</v>
      </c>
      <c r="AE125" s="1">
        <v>6</v>
      </c>
      <c r="AF125" s="24">
        <v>8</v>
      </c>
      <c r="AG125" s="1">
        <v>10</v>
      </c>
      <c r="AH125" s="1">
        <v>10</v>
      </c>
      <c r="AI125" s="24">
        <v>9</v>
      </c>
      <c r="AJ125" s="30">
        <v>190000</v>
      </c>
      <c r="AK125" s="9">
        <f>($L$3*(L125-$Q$1)/$Q$2+$M$3*(M125-$R$1)/$R$2+$N$3*(N125-$S$1)/$S$2+$O$3*(O125-$T$1)/$T$2+$P$3*(P125-$U$1)/$U$2)/(SUM($L$3:$P$3))</f>
        <v>-0.93589007177417982</v>
      </c>
      <c r="AL125" s="9">
        <f>($L$3*(Q125-$Q$1)/$Q$2+$M$3*(R125-$R$1)/$R$2+$N$3*(S125-$S$1)/$S$2+$O$3*(T125-$T$1)/$T$2+$P$3*(U125-$U$1)/$U$2)/(SUM($L$3:$P$3))</f>
        <v>-0.2197610822755712</v>
      </c>
      <c r="AM125">
        <f>IF(AVERAGE(AG125:AH125)&gt;9,1,0)+IF(AVERAGE(AG125:AH125)&gt;7,1,0)+IF(AG125&gt;7,1,0)+IF(AH125&gt;7,1,0)+IF(AI125&gt;8,1,0)+IF(AI125&gt;6,1,0)</f>
        <v>6</v>
      </c>
      <c r="AN125" s="6">
        <f>MIN(2,IF(OR(Y125="-",X125&lt;5),0,1+IF(Y125&gt;7,1+IF(X125&gt;7,0.25,0),IF(Y125&gt;4,0.5+IF(X125&gt;7,0.25,0),0+IF(X125&gt;7,0.25))))+IF(Z125="-",0,IF(Z125&gt;9,0.5,IF(Z125&gt;7,0.25,0)))+IF(AA125="-",0,IF(AA125&gt;7,1.1,IF(AA125&gt;4,0.6,0)))+IF(OR(AB125="-",V125&lt;5),0,IF(AB125&gt;7,1+IF(V125&gt;7,0.25,0),IF(AB125&gt;4,0.5+IF(V125&gt;7,0.25,0),0)))+IF(AC125="-",0,IF(AC125&gt;7,1.5,IF(AC125&gt;4,1,0)))+IF(AD125="-",0,IF(AD125&gt;9,0.5,IF(AD125&gt;7,0.25,0)))+IF(AE125="-",0,IF(AE125&gt;7,1.25,IF(AE125&gt;4,0.75,0)))+IF(OR(AF125="-",W125&lt;4),0,IF(AF125&gt;7,1+IF(W125&gt;7,0.15,0),IF(AF125&gt;4,0.5+IF(W125&gt;7,0.15,0),0))))</f>
        <v>2</v>
      </c>
      <c r="AO125" s="9">
        <f>(($AK$3*AK125+$AL$3*AL125+$AM$3*AM125+$AN$3*AN125)+$J$3*VLOOKUP(J125,COND!$A$2:$C$7,2,FALSE)+$K$3*VLOOKUP(K125,COND!$A$2:$C$7,3,FALSE))*IF(AND($K$2="On",$E125&gt;20),0.75,1)</f>
        <v>10.269278005515728</v>
      </c>
      <c r="AP125" s="28">
        <f>STANDARDIZE(AO125,AVERAGE($AO$5:$AO$1204),STDEVP($AO$5:$AO$1204))</f>
        <v>0.4844653037086234</v>
      </c>
      <c r="AQ125" t="str">
        <f>IF(AND(Y125&lt;&gt;"-",X125&gt;1),"C",IF(AA125=MAX(AA125:AC125),"2B",IF(AC125=MAX(AA125:AC125),"SS",IF(OR(AB125=MAX(Z125:AC125),AND(AB125&lt;&gt;"-",AB125&gt;4,V125&gt;5)),"3B",IF(AE125=MAX(AD125:AF125),"CF",IF(AND(AF125=MAX(AD125,AF125),AND(W125&gt;5,AD125&lt;&gt;"-")),"RF",IF(AD125&lt;&gt;"-","LF",IF(Z125&lt;&gt;"-","1B","DH"))))))))</f>
        <v>RF</v>
      </c>
      <c r="AU125" t="str">
        <f>IF(AND($Q125&gt;=6,AVERAGE($S125:$T125)&gt;=6),"Likely",IF(OR($Q125&gt;6,AND($Q125=6,AVERAGE($S125:$T125)&gt;=3),AND($Q125&gt;=5,AVERAGE($S125:$T125)&gt;=5),AVERAGE($Q125,$S125:$T125)&gt;5),"Possible","Unlikely"))</f>
        <v>Unlikely</v>
      </c>
      <c r="AW125" t="e">
        <f>IF(VLOOKUP($B125,'Draft List'!$D$4:$AB$124,AW$3,FALSE)&lt;&gt;0,VLOOKUP($B125,'Draft List'!$D$4:$AB$124,AW$3,FALSE),"")</f>
        <v>#N/A</v>
      </c>
      <c r="AX125" t="e">
        <f>IF(VLOOKUP($B125,'Draft List'!$D$4:$AB$124,AX$3,FALSE)&lt;&gt;0,VLOOKUP($B125,'Draft List'!$D$4:$AB$124,AX$3,FALSE),"")</f>
        <v>#N/A</v>
      </c>
      <c r="AY125" t="e">
        <f>IF(VLOOKUP($B125,'Draft List'!$D$4:$AB$124,AY$3,FALSE)&lt;&gt;0,VLOOKUP($B125,'Draft List'!$D$4:$AB$124,AY$3,FALSE),"")</f>
        <v>#N/A</v>
      </c>
      <c r="AZ125" t="e">
        <f>IF(VLOOKUP($B125,'Draft List'!$D$4:$AB$124,AZ$3,FALSE)&lt;&gt;0,VLOOKUP($B125,'Draft List'!$D$4:$AB$124,AZ$3,FALSE),"")</f>
        <v>#N/A</v>
      </c>
    </row>
    <row r="126" spans="1:52" x14ac:dyDescent="0.25">
      <c r="A126" t="str">
        <f>IF(C126="C","C-",C126)&amp;D126&amp;E126</f>
        <v>SSJosé Franco22</v>
      </c>
      <c r="B126">
        <f>VLOOKUP($A126,draft_listing_batters_stats!$A$1:$B$1310,2,FALSE)</f>
        <v>11686</v>
      </c>
      <c r="C126" s="1" t="s">
        <v>75</v>
      </c>
      <c r="D126" s="1" t="s">
        <v>1461</v>
      </c>
      <c r="E126" s="1">
        <v>22</v>
      </c>
      <c r="F126" s="1" t="s">
        <v>55</v>
      </c>
      <c r="G126" s="1" t="s">
        <v>43</v>
      </c>
      <c r="H126" s="1" t="s">
        <v>51</v>
      </c>
      <c r="I126" s="24" t="s">
        <v>51</v>
      </c>
      <c r="J126" s="1" t="s">
        <v>45</v>
      </c>
      <c r="K126" s="24" t="s">
        <v>53</v>
      </c>
      <c r="L126" s="1">
        <v>4</v>
      </c>
      <c r="M126" s="1">
        <v>5</v>
      </c>
      <c r="N126" s="1">
        <v>1</v>
      </c>
      <c r="O126" s="1">
        <v>2</v>
      </c>
      <c r="P126" s="24">
        <v>2</v>
      </c>
      <c r="Q126" s="1">
        <v>5</v>
      </c>
      <c r="R126" s="1">
        <v>6</v>
      </c>
      <c r="S126" s="1">
        <v>1</v>
      </c>
      <c r="T126" s="1">
        <v>4</v>
      </c>
      <c r="U126" s="24">
        <v>3</v>
      </c>
      <c r="V126" s="1">
        <v>8</v>
      </c>
      <c r="W126" s="1">
        <v>3</v>
      </c>
      <c r="X126" s="24">
        <v>1</v>
      </c>
      <c r="Y126" s="1" t="s">
        <v>47</v>
      </c>
      <c r="Z126" s="1">
        <v>6</v>
      </c>
      <c r="AA126" s="1">
        <v>7</v>
      </c>
      <c r="AB126" s="1">
        <v>5</v>
      </c>
      <c r="AC126" s="1">
        <v>10</v>
      </c>
      <c r="AD126" s="1" t="s">
        <v>47</v>
      </c>
      <c r="AE126" s="1" t="s">
        <v>47</v>
      </c>
      <c r="AF126" s="24" t="s">
        <v>47</v>
      </c>
      <c r="AG126" s="1">
        <v>7</v>
      </c>
      <c r="AH126" s="1">
        <v>10</v>
      </c>
      <c r="AI126" s="24">
        <v>6</v>
      </c>
      <c r="AJ126" s="30">
        <v>190000</v>
      </c>
      <c r="AK126" s="9">
        <f>($L$3*(L126-$Q$1)/$Q$2+$M$3*(M126-$R$1)/$R$2+$N$3*(N126-$S$1)/$S$2+$O$3*(O126-$T$1)/$T$2+$P$3*(P126-$U$1)/$U$2)/(SUM($L$3:$P$3))</f>
        <v>-0.78271043291806941</v>
      </c>
      <c r="AL126" s="9">
        <f>($L$3*(Q126-$Q$1)/$Q$2+$M$3*(R126-$R$1)/$R$2+$N$3*(S126-$S$1)/$S$2+$O$3*(T126-$T$1)/$T$2+$P$3*(U126-$U$1)/$U$2)/(SUM($L$3:$P$3))</f>
        <v>-0.18965927726044562</v>
      </c>
      <c r="AM126">
        <f>IF(AVERAGE(AG126:AH126)&gt;9,1,0)+IF(AVERAGE(AG126:AH126)&gt;7,1,0)+IF(AG126&gt;7,1,0)+IF(AH126&gt;7,1,0)+IF(AI126&gt;8,1,0)+IF(AI126&gt;6,1,0)</f>
        <v>2</v>
      </c>
      <c r="AN126" s="6">
        <f>MIN(2,IF(OR(Y126="-",X126&lt;5),0,1+IF(Y126&gt;7,1+IF(X126&gt;7,0.25,0),IF(Y126&gt;4,0.5+IF(X126&gt;7,0.25,0),0+IF(X126&gt;7,0.25))))+IF(Z126="-",0,IF(Z126&gt;9,0.5,IF(Z126&gt;7,0.25,0)))+IF(AA126="-",0,IF(AA126&gt;7,1.1,IF(AA126&gt;4,0.6,0)))+IF(OR(AB126="-",V126&lt;5),0,IF(AB126&gt;7,1+IF(V126&gt;7,0.25,0),IF(AB126&gt;4,0.5+IF(V126&gt;7,0.25,0),0)))+IF(AC126="-",0,IF(AC126&gt;7,1.5,IF(AC126&gt;4,1,0)))+IF(AD126="-",0,IF(AD126&gt;9,0.5,IF(AD126&gt;7,0.25,0)))+IF(AE126="-",0,IF(AE126&gt;7,1.25,IF(AE126&gt;4,0.75,0)))+IF(OR(AF126="-",W126&lt;4),0,IF(AF126&gt;7,1+IF(W126&gt;7,0.15,0),IF(AF126&gt;4,0.5+IF(W126&gt;7,0.15,0),0))))</f>
        <v>2</v>
      </c>
      <c r="AO126" s="9">
        <f>(($AK$3*AK126+$AL$3*AL126+$AM$3*AM126+$AN$3*AN126)+$J$3*VLOOKUP(J126,COND!$A$2:$C$7,2,FALSE)+$K$3*VLOOKUP(K126,COND!$A$2:$C$7,3,FALSE))*IF(AND($K$2="On",$E126&gt;20),0.75,1)</f>
        <v>10.229150962916179</v>
      </c>
      <c r="AP126" s="28">
        <f>STANDARDIZE(AO126,AVERAGE($AO$5:$AO$1204),STDEVP($AO$5:$AO$1204))</f>
        <v>0.47920168700638288</v>
      </c>
      <c r="AQ126" t="str">
        <f>IF(AND(Y126&lt;&gt;"-",X126&gt;1),"C",IF(AA126=MAX(AA126:AC126),"2B",IF(AC126=MAX(AA126:AC126),"SS",IF(OR(AB126=MAX(Z126:AC126),AND(AB126&lt;&gt;"-",AB126&gt;4,V126&gt;5)),"3B",IF(AE126=MAX(AD126:AF126),"CF",IF(AND(AF126=MAX(AD126,AF126),AND(W126&gt;5,AD126&lt;&gt;"-")),"RF",IF(AD126&lt;&gt;"-","LF",IF(Z126&lt;&gt;"-","1B","DH"))))))))</f>
        <v>SS</v>
      </c>
      <c r="AU126" t="str">
        <f>IF(AND($Q126&gt;=6,AVERAGE($S126:$T126)&gt;=6),"Likely",IF(OR($Q126&gt;6,AND($Q126=6,AVERAGE($S126:$T126)&gt;=3),AND($Q126&gt;=5,AVERAGE($S126:$T126)&gt;=5),AVERAGE($Q126,$S126:$T126)&gt;5),"Possible","Unlikely"))</f>
        <v>Unlikely</v>
      </c>
      <c r="AW126" t="e">
        <f>IF(VLOOKUP($B126,'Draft List'!$D$4:$AB$124,AW$3,FALSE)&lt;&gt;0,VLOOKUP($B126,'Draft List'!$D$4:$AB$124,AW$3,FALSE),"")</f>
        <v>#N/A</v>
      </c>
      <c r="AX126" t="e">
        <f>IF(VLOOKUP($B126,'Draft List'!$D$4:$AB$124,AX$3,FALSE)&lt;&gt;0,VLOOKUP($B126,'Draft List'!$D$4:$AB$124,AX$3,FALSE),"")</f>
        <v>#N/A</v>
      </c>
      <c r="AY126" t="e">
        <f>IF(VLOOKUP($B126,'Draft List'!$D$4:$AB$124,AY$3,FALSE)&lt;&gt;0,VLOOKUP($B126,'Draft List'!$D$4:$AB$124,AY$3,FALSE),"")</f>
        <v>#N/A</v>
      </c>
      <c r="AZ126" t="e">
        <f>IF(VLOOKUP($B126,'Draft List'!$D$4:$AB$124,AZ$3,FALSE)&lt;&gt;0,VLOOKUP($B126,'Draft List'!$D$4:$AB$124,AZ$3,FALSE),"")</f>
        <v>#N/A</v>
      </c>
    </row>
    <row r="127" spans="1:52" x14ac:dyDescent="0.25">
      <c r="A127" t="str">
        <f>IF(C127="C","C-",C127)&amp;D127&amp;E127</f>
        <v>RFDan Boyd18</v>
      </c>
      <c r="B127">
        <f>VLOOKUP($A127,draft_listing_batters_stats!$A$1:$B$1310,2,FALSE)</f>
        <v>5555</v>
      </c>
      <c r="C127" s="1" t="s">
        <v>69</v>
      </c>
      <c r="D127" s="1" t="s">
        <v>1462</v>
      </c>
      <c r="E127" s="1">
        <v>18</v>
      </c>
      <c r="F127" s="1" t="s">
        <v>55</v>
      </c>
      <c r="G127" s="1" t="s">
        <v>55</v>
      </c>
      <c r="H127" s="1" t="s">
        <v>51</v>
      </c>
      <c r="I127" s="24" t="s">
        <v>51</v>
      </c>
      <c r="J127" s="1" t="s">
        <v>57</v>
      </c>
      <c r="K127" s="24" t="s">
        <v>45</v>
      </c>
      <c r="L127" s="1">
        <v>4</v>
      </c>
      <c r="M127" s="1">
        <v>3</v>
      </c>
      <c r="N127" s="1">
        <v>1</v>
      </c>
      <c r="O127" s="1">
        <v>1</v>
      </c>
      <c r="P127" s="24">
        <v>1</v>
      </c>
      <c r="Q127" s="1">
        <v>6</v>
      </c>
      <c r="R127" s="1">
        <v>5</v>
      </c>
      <c r="S127" s="1">
        <v>2</v>
      </c>
      <c r="T127" s="1">
        <v>2</v>
      </c>
      <c r="U127" s="24">
        <v>4</v>
      </c>
      <c r="V127" s="1">
        <v>2</v>
      </c>
      <c r="W127" s="1">
        <v>7</v>
      </c>
      <c r="X127" s="24">
        <v>1</v>
      </c>
      <c r="Y127" s="1" t="s">
        <v>47</v>
      </c>
      <c r="Z127" s="1" t="s">
        <v>47</v>
      </c>
      <c r="AA127" s="1" t="s">
        <v>47</v>
      </c>
      <c r="AB127" s="1" t="s">
        <v>47</v>
      </c>
      <c r="AC127" s="1" t="s">
        <v>47</v>
      </c>
      <c r="AD127" s="1" t="s">
        <v>47</v>
      </c>
      <c r="AE127" s="1" t="s">
        <v>47</v>
      </c>
      <c r="AF127" s="24">
        <v>3</v>
      </c>
      <c r="AG127" s="1">
        <v>7</v>
      </c>
      <c r="AH127" s="1">
        <v>10</v>
      </c>
      <c r="AI127" s="24">
        <v>7</v>
      </c>
      <c r="AJ127" s="30">
        <v>105000</v>
      </c>
      <c r="AK127" s="9">
        <f>($L$3*(L127-$Q$1)/$Q$2+$M$3*(M127-$R$1)/$R$2+$N$3*(N127-$S$1)/$S$2+$O$3*(O127-$T$1)/$T$2+$P$3*(P127-$U$1)/$U$2)/(SUM($L$3:$P$3))</f>
        <v>-1.0145560819821409</v>
      </c>
      <c r="AL127" s="9">
        <f>($L$3*(Q127-$Q$1)/$Q$2+$M$3*(R127-$R$1)/$R$2+$N$3*(S127-$S$1)/$S$2+$O$3*(T127-$T$1)/$T$2+$P$3*(U127-$U$1)/$U$2)/(SUM($L$3:$P$3))</f>
        <v>2.5495413145348457E-2</v>
      </c>
      <c r="AM127">
        <f>IF(AVERAGE(AG127:AH127)&gt;9,1,0)+IF(AVERAGE(AG127:AH127)&gt;7,1,0)+IF(AG127&gt;7,1,0)+IF(AH127&gt;7,1,0)+IF(AI127&gt;8,1,0)+IF(AI127&gt;6,1,0)</f>
        <v>3</v>
      </c>
      <c r="AN127" s="6">
        <f>MIN(2,IF(OR(Y127="-",X127&lt;5),0,1+IF(Y127&gt;7,1+IF(X127&gt;7,0.25,0),IF(Y127&gt;4,0.5+IF(X127&gt;7,0.25,0),0+IF(X127&gt;7,0.25))))+IF(Z127="-",0,IF(Z127&gt;9,0.5,IF(Z127&gt;7,0.25,0)))+IF(AA127="-",0,IF(AA127&gt;7,1.1,IF(AA127&gt;4,0.6,0)))+IF(OR(AB127="-",V127&lt;5),0,IF(AB127&gt;7,1+IF(V127&gt;7,0.25,0),IF(AB127&gt;4,0.5+IF(V127&gt;7,0.25,0),0)))+IF(AC127="-",0,IF(AC127&gt;7,1.5,IF(AC127&gt;4,1,0)))+IF(AD127="-",0,IF(AD127&gt;9,0.5,IF(AD127&gt;7,0.25,0)))+IF(AE127="-",0,IF(AE127&gt;7,1.25,IF(AE127&gt;4,0.75,0)))+IF(OR(AF127="-",W127&lt;4),0,IF(AF127&gt;7,1+IF(W127&gt;7,0.15,0),IF(AF127&gt;4,0.5+IF(W127&gt;7,0.15,0),0))))</f>
        <v>0</v>
      </c>
      <c r="AO127" s="9">
        <f>(($AK$3*AK127+$AL$3*AL127+$AM$3*AM127+$AN$3*AN127)+$J$3*VLOOKUP(J127,COND!$A$2:$C$7,2,FALSE)+$K$3*VLOOKUP(K127,COND!$A$2:$C$7,3,FALSE))*IF(AND($K$2="On",$E127&gt;20),0.75,1)</f>
        <v>10.204489349545968</v>
      </c>
      <c r="AP127" s="28">
        <f>STANDARDIZE(AO127,AVERAGE($AO$5:$AO$1204),STDEVP($AO$5:$AO$1204))</f>
        <v>0.47596672944085566</v>
      </c>
      <c r="AQ127" t="str">
        <f>IF(AND(Y127&lt;&gt;"-",X127&gt;1),"C",IF(AA127=MAX(AA127:AC127),"2B",IF(AC127=MAX(AA127:AC127),"SS",IF(OR(AB127=MAX(Z127:AC127),AND(AB127&lt;&gt;"-",AB127&gt;4,V127&gt;5)),"3B",IF(AE127=MAX(AD127:AF127),"CF",IF(AND(AF127=MAX(AD127,AF127),AND(W127&gt;5,AD127&lt;&gt;"-")),"RF",IF(AD127&lt;&gt;"-","LF",IF(Z127&lt;&gt;"-","1B","DH"))))))))</f>
        <v>DH</v>
      </c>
      <c r="AU127" t="str">
        <f>IF(AND($Q127&gt;=6,AVERAGE($S127:$T127)&gt;=6),"Likely",IF(OR($Q127&gt;6,AND($Q127=6,AVERAGE($S127:$T127)&gt;=3),AND($Q127&gt;=5,AVERAGE($S127:$T127)&gt;=5),AVERAGE($Q127,$S127:$T127)&gt;5),"Possible","Unlikely"))</f>
        <v>Unlikely</v>
      </c>
      <c r="AW127" t="e">
        <f>IF(VLOOKUP($B127,'Draft List'!$D$4:$AB$124,AW$3,FALSE)&lt;&gt;0,VLOOKUP($B127,'Draft List'!$D$4:$AB$124,AW$3,FALSE),"")</f>
        <v>#N/A</v>
      </c>
      <c r="AX127" t="e">
        <f>IF(VLOOKUP($B127,'Draft List'!$D$4:$AB$124,AX$3,FALSE)&lt;&gt;0,VLOOKUP($B127,'Draft List'!$D$4:$AB$124,AX$3,FALSE),"")</f>
        <v>#N/A</v>
      </c>
      <c r="AY127" t="e">
        <f>IF(VLOOKUP($B127,'Draft List'!$D$4:$AB$124,AY$3,FALSE)&lt;&gt;0,VLOOKUP($B127,'Draft List'!$D$4:$AB$124,AY$3,FALSE),"")</f>
        <v>#N/A</v>
      </c>
      <c r="AZ127" t="e">
        <f>IF(VLOOKUP($B127,'Draft List'!$D$4:$AB$124,AZ$3,FALSE)&lt;&gt;0,VLOOKUP($B127,'Draft List'!$D$4:$AB$124,AZ$3,FALSE),"")</f>
        <v>#N/A</v>
      </c>
    </row>
    <row r="128" spans="1:52" x14ac:dyDescent="0.25">
      <c r="A128" t="str">
        <f>IF(C128="C","C-",C128)&amp;D128&amp;E128</f>
        <v>SSMiguel Pérez21</v>
      </c>
      <c r="B128">
        <f>VLOOKUP($A128,draft_listing_batters_stats!$A$1:$B$1310,2,FALSE)</f>
        <v>12140</v>
      </c>
      <c r="C128" s="1" t="s">
        <v>75</v>
      </c>
      <c r="D128" s="1" t="s">
        <v>1463</v>
      </c>
      <c r="E128" s="1">
        <v>21</v>
      </c>
      <c r="F128" s="1" t="s">
        <v>43</v>
      </c>
      <c r="G128" s="1" t="s">
        <v>43</v>
      </c>
      <c r="H128" s="1" t="s">
        <v>51</v>
      </c>
      <c r="I128" s="24" t="s">
        <v>51</v>
      </c>
      <c r="J128" s="1" t="s">
        <v>57</v>
      </c>
      <c r="K128" s="24" t="s">
        <v>46</v>
      </c>
      <c r="L128" s="1">
        <v>4</v>
      </c>
      <c r="M128" s="1">
        <v>1</v>
      </c>
      <c r="N128" s="1">
        <v>2</v>
      </c>
      <c r="O128" s="1">
        <v>1</v>
      </c>
      <c r="P128" s="24">
        <v>3</v>
      </c>
      <c r="Q128" s="1">
        <v>6</v>
      </c>
      <c r="R128" s="1">
        <v>3</v>
      </c>
      <c r="S128" s="1">
        <v>3</v>
      </c>
      <c r="T128" s="1">
        <v>2</v>
      </c>
      <c r="U128" s="24">
        <v>5</v>
      </c>
      <c r="V128" s="1">
        <v>6</v>
      </c>
      <c r="W128" s="1">
        <v>7</v>
      </c>
      <c r="X128" s="24">
        <v>1</v>
      </c>
      <c r="Y128" s="1" t="s">
        <v>47</v>
      </c>
      <c r="Z128" s="1" t="s">
        <v>47</v>
      </c>
      <c r="AA128" s="1">
        <v>2</v>
      </c>
      <c r="AB128" s="1">
        <v>2</v>
      </c>
      <c r="AC128" s="1">
        <v>4</v>
      </c>
      <c r="AD128" s="1">
        <v>2</v>
      </c>
      <c r="AE128" s="1" t="s">
        <v>47</v>
      </c>
      <c r="AF128" s="24" t="s">
        <v>47</v>
      </c>
      <c r="AG128" s="1">
        <v>8</v>
      </c>
      <c r="AH128" s="1">
        <v>7</v>
      </c>
      <c r="AI128" s="24">
        <v>5</v>
      </c>
      <c r="AJ128" s="30">
        <v>200000</v>
      </c>
      <c r="AK128" s="9">
        <f>($L$3*(L128-$Q$1)/$Q$2+$M$3*(M128-$R$1)/$R$2+$N$3*(N128-$S$1)/$S$2+$O$3*(O128-$T$1)/$T$2+$P$3*(P128-$U$1)/$U$2)/(SUM($L$3:$P$3))</f>
        <v>-0.95358166756147955</v>
      </c>
      <c r="AL128" s="9">
        <f>($L$3*(Q128-$Q$1)/$Q$2+$M$3*(R128-$R$1)/$R$2+$N$3*(S128-$S$1)/$S$2+$O$3*(T128-$T$1)/$T$2+$P$3*(U128-$U$1)/$U$2)/(SUM($L$3:$P$3))</f>
        <v>4.6453487748926423E-2</v>
      </c>
      <c r="AM128">
        <f>IF(AVERAGE(AG128:AH128)&gt;9,1,0)+IF(AVERAGE(AG128:AH128)&gt;7,1,0)+IF(AG128&gt;7,1,0)+IF(AH128&gt;7,1,0)+IF(AI128&gt;8,1,0)+IF(AI128&gt;6,1,0)</f>
        <v>2</v>
      </c>
      <c r="AN128" s="6">
        <f>MIN(2,IF(OR(Y128="-",X128&lt;5),0,1+IF(Y128&gt;7,1+IF(X128&gt;7,0.25,0),IF(Y128&gt;4,0.5+IF(X128&gt;7,0.25,0),0+IF(X128&gt;7,0.25))))+IF(Z128="-",0,IF(Z128&gt;9,0.5,IF(Z128&gt;7,0.25,0)))+IF(AA128="-",0,IF(AA128&gt;7,1.1,IF(AA128&gt;4,0.6,0)))+IF(OR(AB128="-",V128&lt;5),0,IF(AB128&gt;7,1+IF(V128&gt;7,0.25,0),IF(AB128&gt;4,0.5+IF(V128&gt;7,0.25,0),0)))+IF(AC128="-",0,IF(AC128&gt;7,1.5,IF(AC128&gt;4,1,0)))+IF(AD128="-",0,IF(AD128&gt;9,0.5,IF(AD128&gt;7,0.25,0)))+IF(AE128="-",0,IF(AE128&gt;7,1.25,IF(AE128&gt;4,0.75,0)))+IF(OR(AF128="-",W128&lt;4),0,IF(AF128&gt;7,1+IF(W128&gt;7,0.15,0),IF(AF128&gt;4,0.5+IF(W128&gt;7,0.15,0),0))))</f>
        <v>0</v>
      </c>
      <c r="AO128" s="9">
        <f>(($AK$3*AK128+$AL$3*AL128+$AM$3*AM128+$AN$3*AN128)+$J$3*VLOOKUP(J128,COND!$A$2:$C$7,2,FALSE)+$K$3*VLOOKUP(K128,COND!$A$2:$C$7,3,FALSE))*IF(AND($K$2="On",$E128&gt;20),0.75,1)</f>
        <v>10.195417019564303</v>
      </c>
      <c r="AP128" s="28">
        <f>STANDARDIZE(AO128,AVERAGE($AO$5:$AO$1204),STDEVP($AO$5:$AO$1204))</f>
        <v>0.47477667743287971</v>
      </c>
      <c r="AQ128" t="str">
        <f>IF(AND(Y128&lt;&gt;"-",X128&gt;1),"C",IF(AA128=MAX(AA128:AC128),"2B",IF(AC128=MAX(AA128:AC128),"SS",IF(OR(AB128=MAX(Z128:AC128),AND(AB128&lt;&gt;"-",AB128&gt;4,V128&gt;5)),"3B",IF(AE128=MAX(AD128:AF128),"CF",IF(AND(AF128=MAX(AD128,AF128),AND(W128&gt;5,AD128&lt;&gt;"-")),"RF",IF(AD128&lt;&gt;"-","LF",IF(Z128&lt;&gt;"-","1B","DH"))))))))</f>
        <v>SS</v>
      </c>
      <c r="AU128" t="str">
        <f>IF(AND($Q128&gt;=6,AVERAGE($S128:$T128)&gt;=6),"Likely",IF(OR($Q128&gt;6,AND($Q128=6,AVERAGE($S128:$T128)&gt;=3),AND($Q128&gt;=5,AVERAGE($S128:$T128)&gt;=5),AVERAGE($Q128,$S128:$T128)&gt;5),"Possible","Unlikely"))</f>
        <v>Unlikely</v>
      </c>
      <c r="AW128" t="e">
        <f>IF(VLOOKUP($B128,'Draft List'!$D$4:$AB$124,AW$3,FALSE)&lt;&gt;0,VLOOKUP($B128,'Draft List'!$D$4:$AB$124,AW$3,FALSE),"")</f>
        <v>#N/A</v>
      </c>
      <c r="AX128" t="e">
        <f>IF(VLOOKUP($B128,'Draft List'!$D$4:$AB$124,AX$3,FALSE)&lt;&gt;0,VLOOKUP($B128,'Draft List'!$D$4:$AB$124,AX$3,FALSE),"")</f>
        <v>#N/A</v>
      </c>
      <c r="AY128" t="e">
        <f>IF(VLOOKUP($B128,'Draft List'!$D$4:$AB$124,AY$3,FALSE)&lt;&gt;0,VLOOKUP($B128,'Draft List'!$D$4:$AB$124,AY$3,FALSE),"")</f>
        <v>#N/A</v>
      </c>
      <c r="AZ128" t="e">
        <f>IF(VLOOKUP($B128,'Draft List'!$D$4:$AB$124,AZ$3,FALSE)&lt;&gt;0,VLOOKUP($B128,'Draft List'!$D$4:$AB$124,AZ$3,FALSE),"")</f>
        <v>#N/A</v>
      </c>
    </row>
    <row r="129" spans="1:52" x14ac:dyDescent="0.25">
      <c r="A129" t="str">
        <f>IF(C129="C","C-",C129)&amp;D129&amp;E129</f>
        <v>C-Tony Ladd21</v>
      </c>
      <c r="B129">
        <f>VLOOKUP($A129,draft_listing_batters_stats!$A$1:$B$1310,2,FALSE)</f>
        <v>11409</v>
      </c>
      <c r="C129" s="1" t="s">
        <v>89</v>
      </c>
      <c r="D129" s="1" t="s">
        <v>1464</v>
      </c>
      <c r="E129" s="1">
        <v>21</v>
      </c>
      <c r="F129" s="1" t="s">
        <v>43</v>
      </c>
      <c r="G129" s="1" t="s">
        <v>43</v>
      </c>
      <c r="H129" s="1" t="s">
        <v>51</v>
      </c>
      <c r="I129" s="24" t="s">
        <v>51</v>
      </c>
      <c r="J129" s="1" t="s">
        <v>46</v>
      </c>
      <c r="K129" s="24" t="s">
        <v>45</v>
      </c>
      <c r="L129" s="1">
        <v>5</v>
      </c>
      <c r="M129" s="1">
        <v>4</v>
      </c>
      <c r="N129" s="1">
        <v>1</v>
      </c>
      <c r="O129" s="1">
        <v>1</v>
      </c>
      <c r="P129" s="24">
        <v>2</v>
      </c>
      <c r="Q129" s="1">
        <v>6</v>
      </c>
      <c r="R129" s="1">
        <v>5</v>
      </c>
      <c r="S129" s="1">
        <v>1</v>
      </c>
      <c r="T129" s="1">
        <v>2</v>
      </c>
      <c r="U129" s="24">
        <v>3</v>
      </c>
      <c r="V129" s="1">
        <v>3</v>
      </c>
      <c r="W129" s="1">
        <v>1</v>
      </c>
      <c r="X129" s="24">
        <v>7</v>
      </c>
      <c r="Y129" s="1">
        <v>5</v>
      </c>
      <c r="Z129" s="1" t="s">
        <v>47</v>
      </c>
      <c r="AA129" s="1" t="s">
        <v>47</v>
      </c>
      <c r="AB129" s="1" t="s">
        <v>47</v>
      </c>
      <c r="AC129" s="1" t="s">
        <v>47</v>
      </c>
      <c r="AD129" s="1" t="s">
        <v>47</v>
      </c>
      <c r="AE129" s="1" t="s">
        <v>47</v>
      </c>
      <c r="AF129" s="24" t="s">
        <v>47</v>
      </c>
      <c r="AG129" s="1">
        <v>2</v>
      </c>
      <c r="AH129" s="1">
        <v>1</v>
      </c>
      <c r="AI129" s="24">
        <v>2</v>
      </c>
      <c r="AJ129" s="30">
        <v>220000</v>
      </c>
      <c r="AK129" s="9">
        <f>($L$3*(L129-$Q$1)/$Q$2+$M$3*(M129-$R$1)/$R$2+$N$3*(N129-$S$1)/$S$2+$O$3*(O129-$T$1)/$T$2+$P$3*(P129-$U$1)/$U$2)/(SUM($L$3:$P$3))</f>
        <v>-0.60092402634367925</v>
      </c>
      <c r="AL129" s="9">
        <f>($L$3*(Q129-$Q$1)/$Q$2+$M$3*(R129-$R$1)/$R$2+$N$3*(S129-$S$1)/$S$2+$O$3*(T129-$T$1)/$T$2+$P$3*(U129-$U$1)/$U$2)/(SUM($L$3:$P$3))</f>
        <v>-9.7582420695636468E-2</v>
      </c>
      <c r="AM129">
        <f>IF(AVERAGE(AG129:AH129)&gt;9,1,0)+IF(AVERAGE(AG129:AH129)&gt;7,1,0)+IF(AG129&gt;7,1,0)+IF(AH129&gt;7,1,0)+IF(AI129&gt;8,1,0)+IF(AI129&gt;6,1,0)</f>
        <v>0</v>
      </c>
      <c r="AN129" s="6">
        <f>MIN(2,IF(OR(Y129="-",X129&lt;5),0,1+IF(Y129&gt;7,1+IF(X129&gt;7,0.25,0),IF(Y129&gt;4,0.5+IF(X129&gt;7,0.25,0),0+IF(X129&gt;7,0.25))))+IF(Z129="-",0,IF(Z129&gt;9,0.5,IF(Z129&gt;7,0.25,0)))+IF(AA129="-",0,IF(AA129&gt;7,1.1,IF(AA129&gt;4,0.6,0)))+IF(OR(AB129="-",V129&lt;5),0,IF(AB129&gt;7,1+IF(V129&gt;7,0.25,0),IF(AB129&gt;4,0.5+IF(V129&gt;7,0.25,0),0)))+IF(AC129="-",0,IF(AC129&gt;7,1.5,IF(AC129&gt;4,1,0)))+IF(AD129="-",0,IF(AD129&gt;9,0.5,IF(AD129&gt;7,0.25,0)))+IF(AE129="-",0,IF(AE129&gt;7,1.25,IF(AE129&gt;4,0.75,0)))+IF(OR(AF129="-",W129&lt;4),0,IF(AF129&gt;7,1+IF(W129&gt;7,0.15,0),IF(AF129&gt;4,0.5+IF(W129&gt;7,0.15,0),0))))</f>
        <v>1.5</v>
      </c>
      <c r="AO129" s="9">
        <f>(($AK$3*AK129+$AL$3*AL129+$AM$3*AM129+$AN$3*AN129)+$J$3*VLOOKUP(J129,COND!$A$2:$C$7,2,FALSE)+$K$3*VLOOKUP(K129,COND!$A$2:$C$7,3,FALSE))*IF(AND($K$2="On",$E129&gt;20),0.75,1)</f>
        <v>10.168918549017995</v>
      </c>
      <c r="AP129" s="28">
        <f>STANDARDIZE(AO129,AVERAGE($AO$5:$AO$1204),STDEVP($AO$5:$AO$1204))</f>
        <v>0.47130077232959799</v>
      </c>
      <c r="AQ129" t="str">
        <f>IF(AND(Y129&lt;&gt;"-",X129&gt;1),"C",IF(AA129=MAX(AA129:AC129),"2B",IF(AC129=MAX(AA129:AC129),"SS",IF(OR(AB129=MAX(Z129:AC129),AND(AB129&lt;&gt;"-",AB129&gt;4,V129&gt;5)),"3B",IF(AE129=MAX(AD129:AF129),"CF",IF(AND(AF129=MAX(AD129,AF129),AND(W129&gt;5,AD129&lt;&gt;"-")),"RF",IF(AD129&lt;&gt;"-","LF",IF(Z129&lt;&gt;"-","1B","DH"))))))))</f>
        <v>C</v>
      </c>
      <c r="AU129" t="str">
        <f>IF(AND($Q129&gt;=6,AVERAGE($S129:$T129)&gt;=6),"Likely",IF(OR($Q129&gt;6,AND($Q129=6,AVERAGE($S129:$T129)&gt;=3),AND($Q129&gt;=5,AVERAGE($S129:$T129)&gt;=5),AVERAGE($Q129,$S129:$T129)&gt;5),"Possible","Unlikely"))</f>
        <v>Unlikely</v>
      </c>
      <c r="AW129" t="e">
        <f>IF(VLOOKUP($B129,'Draft List'!$D$4:$AB$124,AW$3,FALSE)&lt;&gt;0,VLOOKUP($B129,'Draft List'!$D$4:$AB$124,AW$3,FALSE),"")</f>
        <v>#N/A</v>
      </c>
      <c r="AX129" t="e">
        <f>IF(VLOOKUP($B129,'Draft List'!$D$4:$AB$124,AX$3,FALSE)&lt;&gt;0,VLOOKUP($B129,'Draft List'!$D$4:$AB$124,AX$3,FALSE),"")</f>
        <v>#N/A</v>
      </c>
      <c r="AY129" t="e">
        <f>IF(VLOOKUP($B129,'Draft List'!$D$4:$AB$124,AY$3,FALSE)&lt;&gt;0,VLOOKUP($B129,'Draft List'!$D$4:$AB$124,AY$3,FALSE),"")</f>
        <v>#N/A</v>
      </c>
      <c r="AZ129" t="e">
        <f>IF(VLOOKUP($B129,'Draft List'!$D$4:$AB$124,AZ$3,FALSE)&lt;&gt;0,VLOOKUP($B129,'Draft List'!$D$4:$AB$124,AZ$3,FALSE),"")</f>
        <v>#N/A</v>
      </c>
    </row>
    <row r="130" spans="1:52" x14ac:dyDescent="0.25">
      <c r="A130" t="str">
        <f>IF(C130="C","C-",C130)&amp;D130&amp;E130</f>
        <v>C-Bob Kidd21</v>
      </c>
      <c r="B130">
        <f>VLOOKUP($A130,draft_listing_batters_stats!$A$1:$B$1310,2,FALSE)</f>
        <v>8934</v>
      </c>
      <c r="C130" s="1" t="s">
        <v>89</v>
      </c>
      <c r="D130" s="1" t="s">
        <v>1465</v>
      </c>
      <c r="E130" s="1">
        <v>21</v>
      </c>
      <c r="F130" s="1" t="s">
        <v>43</v>
      </c>
      <c r="G130" s="1" t="s">
        <v>43</v>
      </c>
      <c r="H130" s="1" t="s">
        <v>51</v>
      </c>
      <c r="I130" s="24" t="s">
        <v>51</v>
      </c>
      <c r="J130" s="1" t="s">
        <v>57</v>
      </c>
      <c r="K130" s="24" t="s">
        <v>45</v>
      </c>
      <c r="L130" s="1">
        <v>3</v>
      </c>
      <c r="M130" s="1">
        <v>4</v>
      </c>
      <c r="N130" s="1">
        <v>1</v>
      </c>
      <c r="O130" s="1">
        <v>3</v>
      </c>
      <c r="P130" s="24">
        <v>2</v>
      </c>
      <c r="Q130" s="1">
        <v>5</v>
      </c>
      <c r="R130" s="1">
        <v>5</v>
      </c>
      <c r="S130" s="1">
        <v>1</v>
      </c>
      <c r="T130" s="1">
        <v>5</v>
      </c>
      <c r="U130" s="24">
        <v>4</v>
      </c>
      <c r="V130" s="1">
        <v>4</v>
      </c>
      <c r="W130" s="1">
        <v>4</v>
      </c>
      <c r="X130" s="24">
        <v>6</v>
      </c>
      <c r="Y130" s="1">
        <v>5</v>
      </c>
      <c r="Z130" s="1" t="s">
        <v>47</v>
      </c>
      <c r="AA130" s="1" t="s">
        <v>47</v>
      </c>
      <c r="AB130" s="1" t="s">
        <v>47</v>
      </c>
      <c r="AC130" s="1" t="s">
        <v>47</v>
      </c>
      <c r="AD130" s="1" t="s">
        <v>47</v>
      </c>
      <c r="AE130" s="1" t="s">
        <v>47</v>
      </c>
      <c r="AF130" s="24" t="s">
        <v>47</v>
      </c>
      <c r="AG130" s="1">
        <v>5</v>
      </c>
      <c r="AH130" s="1">
        <v>9</v>
      </c>
      <c r="AI130" s="24">
        <v>9</v>
      </c>
      <c r="AJ130" s="30">
        <v>210000</v>
      </c>
      <c r="AK130" s="9">
        <f>($L$3*(L130-$Q$1)/$Q$2+$M$3*(M130-$R$1)/$R$2+$N$3*(N130-$S$1)/$S$2+$O$3*(O130-$T$1)/$T$2+$P$3*(P130-$U$1)/$U$2)/(SUM($L$3:$P$3))</f>
        <v>-1.0666165987298666</v>
      </c>
      <c r="AL130" s="9">
        <f>($L$3*(Q130-$Q$1)/$Q$2+$M$3*(R130-$R$1)/$R$2+$N$3*(S130-$S$1)/$S$2+$O$3*(T130-$T$1)/$T$2+$P$3*(U130-$U$1)/$U$2)/(SUM($L$3:$P$3))</f>
        <v>-0.11099326705248463</v>
      </c>
      <c r="AM130">
        <f>IF(AVERAGE(AG130:AH130)&gt;9,1,0)+IF(AVERAGE(AG130:AH130)&gt;7,1,0)+IF(AG130&gt;7,1,0)+IF(AH130&gt;7,1,0)+IF(AI130&gt;8,1,0)+IF(AI130&gt;6,1,0)</f>
        <v>3</v>
      </c>
      <c r="AN130" s="6">
        <f>MIN(2,IF(OR(Y130="-",X130&lt;5),0,1+IF(Y130&gt;7,1+IF(X130&gt;7,0.25,0),IF(Y130&gt;4,0.5+IF(X130&gt;7,0.25,0),0+IF(X130&gt;7,0.25))))+IF(Z130="-",0,IF(Z130&gt;9,0.5,IF(Z130&gt;7,0.25,0)))+IF(AA130="-",0,IF(AA130&gt;7,1.1,IF(AA130&gt;4,0.6,0)))+IF(OR(AB130="-",V130&lt;5),0,IF(AB130&gt;7,1+IF(V130&gt;7,0.25,0),IF(AB130&gt;4,0.5+IF(V130&gt;7,0.25,0),0)))+IF(AC130="-",0,IF(AC130&gt;7,1.5,IF(AC130&gt;4,1,0)))+IF(AD130="-",0,IF(AD130&gt;9,0.5,IF(AD130&gt;7,0.25,0)))+IF(AE130="-",0,IF(AE130&gt;7,1.25,IF(AE130&gt;4,0.75,0)))+IF(OR(AF130="-",W130&lt;4),0,IF(AF130&gt;7,1+IF(W130&gt;7,0.15,0),IF(AF130&gt;4,0.5+IF(W130&gt;7,0.15,0),0))))</f>
        <v>1.5</v>
      </c>
      <c r="AO130" s="9">
        <f>(($AK$3*AK130+$AL$3*AL130+$AM$3*AM130+$AN$3*AN130)+$J$3*VLOOKUP(J130,COND!$A$2:$C$7,2,FALSE)+$K$3*VLOOKUP(K130,COND!$A$2:$C$7,3,FALSE))*IF(AND($K$2="On",$E130&gt;20),0.75,1)</f>
        <v>10.061419135497198</v>
      </c>
      <c r="AP130" s="28">
        <f>STANDARDIZE(AO130,AVERAGE($AO$5:$AO$1204),STDEVP($AO$5:$AO$1204))</f>
        <v>0.45719966564860154</v>
      </c>
      <c r="AQ130" t="str">
        <f>IF(AND(Y130&lt;&gt;"-",X130&gt;1),"C",IF(AA130=MAX(AA130:AC130),"2B",IF(AC130=MAX(AA130:AC130),"SS",IF(OR(AB130=MAX(Z130:AC130),AND(AB130&lt;&gt;"-",AB130&gt;4,V130&gt;5)),"3B",IF(AE130=MAX(AD130:AF130),"CF",IF(AND(AF130=MAX(AD130,AF130),AND(W130&gt;5,AD130&lt;&gt;"-")),"RF",IF(AD130&lt;&gt;"-","LF",IF(Z130&lt;&gt;"-","1B","DH"))))))))</f>
        <v>C</v>
      </c>
      <c r="AU130" t="str">
        <f>IF(AND($Q130&gt;=6,AVERAGE($S130:$T130)&gt;=6),"Likely",IF(OR($Q130&gt;6,AND($Q130=6,AVERAGE($S130:$T130)&gt;=3),AND($Q130&gt;=5,AVERAGE($S130:$T130)&gt;=5),AVERAGE($Q130,$S130:$T130)&gt;5),"Possible","Unlikely"))</f>
        <v>Unlikely</v>
      </c>
      <c r="AW130" t="e">
        <f>IF(VLOOKUP($B130,'Draft List'!$D$4:$AB$124,AW$3,FALSE)&lt;&gt;0,VLOOKUP($B130,'Draft List'!$D$4:$AB$124,AW$3,FALSE),"")</f>
        <v>#N/A</v>
      </c>
      <c r="AX130" t="e">
        <f>IF(VLOOKUP($B130,'Draft List'!$D$4:$AB$124,AX$3,FALSE)&lt;&gt;0,VLOOKUP($B130,'Draft List'!$D$4:$AB$124,AX$3,FALSE),"")</f>
        <v>#N/A</v>
      </c>
      <c r="AY130" t="e">
        <f>IF(VLOOKUP($B130,'Draft List'!$D$4:$AB$124,AY$3,FALSE)&lt;&gt;0,VLOOKUP($B130,'Draft List'!$D$4:$AB$124,AY$3,FALSE),"")</f>
        <v>#N/A</v>
      </c>
      <c r="AZ130" t="e">
        <f>IF(VLOOKUP($B130,'Draft List'!$D$4:$AB$124,AZ$3,FALSE)&lt;&gt;0,VLOOKUP($B130,'Draft List'!$D$4:$AB$124,AZ$3,FALSE),"")</f>
        <v>#N/A</v>
      </c>
    </row>
    <row r="131" spans="1:52" x14ac:dyDescent="0.25">
      <c r="A131" t="str">
        <f>IF(C131="C","C-",C131)&amp;D131&amp;E131</f>
        <v>2BJeremy Lindsey21</v>
      </c>
      <c r="B131">
        <f>VLOOKUP($A131,draft_listing_batters_stats!$A$1:$B$1310,2,FALSE)</f>
        <v>8884</v>
      </c>
      <c r="C131" s="1" t="s">
        <v>74</v>
      </c>
      <c r="D131" s="1" t="s">
        <v>1466</v>
      </c>
      <c r="E131" s="1">
        <v>21</v>
      </c>
      <c r="F131" s="1" t="s">
        <v>43</v>
      </c>
      <c r="G131" s="1" t="s">
        <v>43</v>
      </c>
      <c r="H131" s="1" t="s">
        <v>51</v>
      </c>
      <c r="I131" s="24" t="s">
        <v>51</v>
      </c>
      <c r="J131" s="1" t="s">
        <v>46</v>
      </c>
      <c r="K131" s="24" t="s">
        <v>49</v>
      </c>
      <c r="L131" s="1">
        <v>4</v>
      </c>
      <c r="M131" s="1">
        <v>4</v>
      </c>
      <c r="N131" s="1">
        <v>1</v>
      </c>
      <c r="O131" s="1">
        <v>2</v>
      </c>
      <c r="P131" s="24">
        <v>3</v>
      </c>
      <c r="Q131" s="1">
        <v>5</v>
      </c>
      <c r="R131" s="1">
        <v>5</v>
      </c>
      <c r="S131" s="1">
        <v>1</v>
      </c>
      <c r="T131" s="1">
        <v>4</v>
      </c>
      <c r="U131" s="24">
        <v>5</v>
      </c>
      <c r="V131" s="1">
        <v>5</v>
      </c>
      <c r="W131" s="1">
        <v>2</v>
      </c>
      <c r="X131" s="24">
        <v>1</v>
      </c>
      <c r="Y131" s="1" t="s">
        <v>47</v>
      </c>
      <c r="Z131" s="1" t="s">
        <v>47</v>
      </c>
      <c r="AA131" s="1">
        <v>8</v>
      </c>
      <c r="AB131" s="1" t="s">
        <v>47</v>
      </c>
      <c r="AC131" s="1">
        <v>3</v>
      </c>
      <c r="AD131" s="1" t="s">
        <v>47</v>
      </c>
      <c r="AE131" s="1" t="s">
        <v>47</v>
      </c>
      <c r="AF131" s="24" t="s">
        <v>47</v>
      </c>
      <c r="AG131" s="1">
        <v>8</v>
      </c>
      <c r="AH131" s="1">
        <v>10</v>
      </c>
      <c r="AI131" s="24">
        <v>10</v>
      </c>
      <c r="AJ131" s="30">
        <v>220000</v>
      </c>
      <c r="AK131" s="9">
        <f>($L$3*(L131-$Q$1)/$Q$2+$M$3*(M131-$R$1)/$R$2+$N$3*(N131-$S$1)/$S$2+$O$3*(O131-$T$1)/$T$2+$P$3*(P131-$U$1)/$U$2)/(SUM($L$3:$P$3))</f>
        <v>-0.79375397271968939</v>
      </c>
      <c r="AL131" s="9">
        <f>($L$3*(Q131-$Q$1)/$Q$2+$M$3*(R131-$R$1)/$R$2+$N$3*(S131-$S$1)/$S$2+$O$3*(T131-$T$1)/$T$2+$P$3*(U131-$U$1)/$U$2)/(SUM($L$3:$P$3))</f>
        <v>-0.1606864772449822</v>
      </c>
      <c r="AM131">
        <f>IF(AVERAGE(AG131:AH131)&gt;9,1,0)+IF(AVERAGE(AG131:AH131)&gt;7,1,0)+IF(AG131&gt;7,1,0)+IF(AH131&gt;7,1,0)+IF(AI131&gt;8,1,0)+IF(AI131&gt;6,1,0)</f>
        <v>5</v>
      </c>
      <c r="AN131" s="6">
        <f>MIN(2,IF(OR(Y131="-",X131&lt;5),0,1+IF(Y131&gt;7,1+IF(X131&gt;7,0.25,0),IF(Y131&gt;4,0.5+IF(X131&gt;7,0.25,0),0+IF(X131&gt;7,0.25))))+IF(Z131="-",0,IF(Z131&gt;9,0.5,IF(Z131&gt;7,0.25,0)))+IF(AA131="-",0,IF(AA131&gt;7,1.1,IF(AA131&gt;4,0.6,0)))+IF(OR(AB131="-",V131&lt;5),0,IF(AB131&gt;7,1+IF(V131&gt;7,0.25,0),IF(AB131&gt;4,0.5+IF(V131&gt;7,0.25,0),0)))+IF(AC131="-",0,IF(AC131&gt;7,1.5,IF(AC131&gt;4,1,0)))+IF(AD131="-",0,IF(AD131&gt;9,0.5,IF(AD131&gt;7,0.25,0)))+IF(AE131="-",0,IF(AE131&gt;7,1.25,IF(AE131&gt;4,0.75,0)))+IF(OR(AF131="-",W131&lt;4),0,IF(AF131&gt;7,1+IF(W131&gt;7,0.15,0),IF(AF131&gt;4,0.5+IF(W131&gt;7,0.15,0),0))))</f>
        <v>1.1000000000000001</v>
      </c>
      <c r="AO131" s="9">
        <f>(($AK$3*AK131+$AL$3*AL131+$AM$3*AM131+$AN$3*AN131)+$J$3*VLOOKUP(J131,COND!$A$2:$C$7,2,FALSE)+$K$3*VLOOKUP(K131,COND!$A$2:$C$7,3,FALSE))*IF(AND($K$2="On",$E131&gt;20),0.75,1)</f>
        <v>9.9257202091215788</v>
      </c>
      <c r="AP131" s="28">
        <f>STANDARDIZE(AO131,AVERAGE($AO$5:$AO$1204),STDEVP($AO$5:$AO$1204))</f>
        <v>0.43939952167898716</v>
      </c>
      <c r="AQ131" t="str">
        <f>IF(AND(Y131&lt;&gt;"-",X131&gt;1),"C",IF(AA131=MAX(AA131:AC131),"2B",IF(AC131=MAX(AA131:AC131),"SS",IF(OR(AB131=MAX(Z131:AC131),AND(AB131&lt;&gt;"-",AB131&gt;4,V131&gt;5)),"3B",IF(AE131=MAX(AD131:AF131),"CF",IF(AND(AF131=MAX(AD131,AF131),AND(W131&gt;5,AD131&lt;&gt;"-")),"RF",IF(AD131&lt;&gt;"-","LF",IF(Z131&lt;&gt;"-","1B","DH"))))))))</f>
        <v>2B</v>
      </c>
      <c r="AU131" t="str">
        <f>IF(AND($Q131&gt;=6,AVERAGE($S131:$T131)&gt;=6),"Likely",IF(OR($Q131&gt;6,AND($Q131=6,AVERAGE($S131:$T131)&gt;=3),AND($Q131&gt;=5,AVERAGE($S131:$T131)&gt;=5),AVERAGE($Q131,$S131:$T131)&gt;5),"Possible","Unlikely"))</f>
        <v>Unlikely</v>
      </c>
      <c r="AW131" t="e">
        <f>IF(VLOOKUP($B131,'Draft List'!$D$4:$AB$124,AW$3,FALSE)&lt;&gt;0,VLOOKUP($B131,'Draft List'!$D$4:$AB$124,AW$3,FALSE),"")</f>
        <v>#N/A</v>
      </c>
      <c r="AX131" t="e">
        <f>IF(VLOOKUP($B131,'Draft List'!$D$4:$AB$124,AX$3,FALSE)&lt;&gt;0,VLOOKUP($B131,'Draft List'!$D$4:$AB$124,AX$3,FALSE),"")</f>
        <v>#N/A</v>
      </c>
      <c r="AY131" t="e">
        <f>IF(VLOOKUP($B131,'Draft List'!$D$4:$AB$124,AY$3,FALSE)&lt;&gt;0,VLOOKUP($B131,'Draft List'!$D$4:$AB$124,AY$3,FALSE),"")</f>
        <v>#N/A</v>
      </c>
      <c r="AZ131" t="e">
        <f>IF(VLOOKUP($B131,'Draft List'!$D$4:$AB$124,AZ$3,FALSE)&lt;&gt;0,VLOOKUP($B131,'Draft List'!$D$4:$AB$124,AZ$3,FALSE),"")</f>
        <v>#N/A</v>
      </c>
    </row>
    <row r="132" spans="1:52" x14ac:dyDescent="0.25">
      <c r="A132" t="str">
        <f>IF(C132="C","C-",C132)&amp;D132&amp;E132</f>
        <v>CFJúlio Velásquez21</v>
      </c>
      <c r="B132">
        <f>VLOOKUP($A132,draft_listing_batters_stats!$A$1:$B$1310,2,FALSE)</f>
        <v>9602</v>
      </c>
      <c r="C132" s="1" t="s">
        <v>77</v>
      </c>
      <c r="D132" s="1" t="s">
        <v>1467</v>
      </c>
      <c r="E132" s="1">
        <v>21</v>
      </c>
      <c r="F132" s="1" t="s">
        <v>43</v>
      </c>
      <c r="G132" s="1" t="s">
        <v>43</v>
      </c>
      <c r="H132" s="1" t="s">
        <v>51</v>
      </c>
      <c r="I132" s="24" t="s">
        <v>51</v>
      </c>
      <c r="J132" s="1" t="s">
        <v>57</v>
      </c>
      <c r="K132" s="24" t="s">
        <v>45</v>
      </c>
      <c r="L132" s="1">
        <v>5</v>
      </c>
      <c r="M132" s="1">
        <v>2</v>
      </c>
      <c r="N132" s="1">
        <v>1</v>
      </c>
      <c r="O132" s="1">
        <v>2</v>
      </c>
      <c r="P132" s="24">
        <v>2</v>
      </c>
      <c r="Q132" s="1">
        <v>6</v>
      </c>
      <c r="R132" s="1">
        <v>3</v>
      </c>
      <c r="S132" s="1">
        <v>1</v>
      </c>
      <c r="T132" s="1">
        <v>3</v>
      </c>
      <c r="U132" s="24">
        <v>3</v>
      </c>
      <c r="V132" s="1">
        <v>2</v>
      </c>
      <c r="W132" s="1">
        <v>10</v>
      </c>
      <c r="X132" s="24">
        <v>1</v>
      </c>
      <c r="Y132" s="1" t="s">
        <v>47</v>
      </c>
      <c r="Z132" s="1" t="s">
        <v>47</v>
      </c>
      <c r="AA132" s="1" t="s">
        <v>47</v>
      </c>
      <c r="AB132" s="1" t="s">
        <v>47</v>
      </c>
      <c r="AC132" s="1" t="s">
        <v>47</v>
      </c>
      <c r="AD132" s="1" t="s">
        <v>47</v>
      </c>
      <c r="AE132" s="1">
        <v>6</v>
      </c>
      <c r="AF132" s="24">
        <v>4</v>
      </c>
      <c r="AG132" s="1">
        <v>9</v>
      </c>
      <c r="AH132" s="1">
        <v>10</v>
      </c>
      <c r="AI132" s="24">
        <v>10</v>
      </c>
      <c r="AJ132" s="30">
        <v>190000</v>
      </c>
      <c r="AK132" s="9">
        <f>($L$3*(L132-$Q$1)/$Q$2+$M$3*(M132-$R$1)/$R$2+$N$3*(N132-$S$1)/$S$2+$O$3*(O132-$T$1)/$T$2+$P$3*(P132-$U$1)/$U$2)/(SUM($L$3:$P$3))</f>
        <v>-0.61333423557150513</v>
      </c>
      <c r="AL132" s="9">
        <f>($L$3*(Q132-$Q$1)/$Q$2+$M$3*(R132-$R$1)/$R$2+$N$3*(S132-$S$1)/$S$2+$O$3*(T132-$T$1)/$T$2+$P$3*(U132-$U$1)/$U$2)/(SUM($L$3:$P$3))</f>
        <v>-0.10999262992346243</v>
      </c>
      <c r="AM132">
        <f>IF(AVERAGE(AG132:AH132)&gt;9,1,0)+IF(AVERAGE(AG132:AH132)&gt;7,1,0)+IF(AG132&gt;7,1,0)+IF(AH132&gt;7,1,0)+IF(AI132&gt;8,1,0)+IF(AI132&gt;6,1,0)</f>
        <v>6</v>
      </c>
      <c r="AN132" s="6">
        <f>MIN(2,IF(OR(Y132="-",X132&lt;5),0,1+IF(Y132&gt;7,1+IF(X132&gt;7,0.25,0),IF(Y132&gt;4,0.5+IF(X132&gt;7,0.25,0),0+IF(X132&gt;7,0.25))))+IF(Z132="-",0,IF(Z132&gt;9,0.5,IF(Z132&gt;7,0.25,0)))+IF(AA132="-",0,IF(AA132&gt;7,1.1,IF(AA132&gt;4,0.6,0)))+IF(OR(AB132="-",V132&lt;5),0,IF(AB132&gt;7,1+IF(V132&gt;7,0.25,0),IF(AB132&gt;4,0.5+IF(V132&gt;7,0.25,0),0)))+IF(AC132="-",0,IF(AC132&gt;7,1.5,IF(AC132&gt;4,1,0)))+IF(AD132="-",0,IF(AD132&gt;9,0.5,IF(AD132&gt;7,0.25,0)))+IF(AE132="-",0,IF(AE132&gt;7,1.25,IF(AE132&gt;4,0.75,0)))+IF(OR(AF132="-",W132&lt;4),0,IF(AF132&gt;7,1+IF(W132&gt;7,0.15,0),IF(AF132&gt;4,0.5+IF(W132&gt;7,0.15,0),0))))</f>
        <v>0.75</v>
      </c>
      <c r="AO132" s="9">
        <f>(($AK$3*AK132+$AL$3*AL132+$AM$3*AM132+$AN$3*AN132)+$J$3*VLOOKUP(J132,COND!$A$2:$C$7,2,FALSE)+$K$3*VLOOKUP(K132,COND!$A$2:$C$7,3,FALSE))*IF(AND($K$2="On",$E132&gt;20),0.75,1)</f>
        <v>9.8687550173613001</v>
      </c>
      <c r="AP132" s="28">
        <f>STANDARDIZE(AO132,AVERAGE($AO$5:$AO$1204),STDEVP($AO$5:$AO$1204))</f>
        <v>0.43192718094887039</v>
      </c>
      <c r="AQ132" t="str">
        <f>IF(AND(Y132&lt;&gt;"-",X132&gt;1),"C",IF(AA132=MAX(AA132:AC132),"2B",IF(AC132=MAX(AA132:AC132),"SS",IF(OR(AB132=MAX(Z132:AC132),AND(AB132&lt;&gt;"-",AB132&gt;4,V132&gt;5)),"3B",IF(AE132=MAX(AD132:AF132),"CF",IF(AND(AF132=MAX(AD132,AF132),AND(W132&gt;5,AD132&lt;&gt;"-")),"RF",IF(AD132&lt;&gt;"-","LF",IF(Z132&lt;&gt;"-","1B","DH"))))))))</f>
        <v>CF</v>
      </c>
      <c r="AU132" t="str">
        <f>IF(AND($Q132&gt;=6,AVERAGE($S132:$T132)&gt;=6),"Likely",IF(OR($Q132&gt;6,AND($Q132=6,AVERAGE($S132:$T132)&gt;=3),AND($Q132&gt;=5,AVERAGE($S132:$T132)&gt;=5),AVERAGE($Q132,$S132:$T132)&gt;5),"Possible","Unlikely"))</f>
        <v>Unlikely</v>
      </c>
      <c r="AW132" t="e">
        <f>IF(VLOOKUP($B132,'Draft List'!$D$4:$AB$124,AW$3,FALSE)&lt;&gt;0,VLOOKUP($B132,'Draft List'!$D$4:$AB$124,AW$3,FALSE),"")</f>
        <v>#N/A</v>
      </c>
      <c r="AX132" t="e">
        <f>IF(VLOOKUP($B132,'Draft List'!$D$4:$AB$124,AX$3,FALSE)&lt;&gt;0,VLOOKUP($B132,'Draft List'!$D$4:$AB$124,AX$3,FALSE),"")</f>
        <v>#N/A</v>
      </c>
      <c r="AY132" t="e">
        <f>IF(VLOOKUP($B132,'Draft List'!$D$4:$AB$124,AY$3,FALSE)&lt;&gt;0,VLOOKUP($B132,'Draft List'!$D$4:$AB$124,AY$3,FALSE),"")</f>
        <v>#N/A</v>
      </c>
      <c r="AZ132" t="e">
        <f>IF(VLOOKUP($B132,'Draft List'!$D$4:$AB$124,AZ$3,FALSE)&lt;&gt;0,VLOOKUP($B132,'Draft List'!$D$4:$AB$124,AZ$3,FALSE),"")</f>
        <v>#N/A</v>
      </c>
    </row>
    <row r="133" spans="1:52" x14ac:dyDescent="0.25">
      <c r="A133" t="str">
        <f>IF(C133="C","C-",C133)&amp;D133&amp;E133</f>
        <v>CFCisco Guerra21</v>
      </c>
      <c r="B133">
        <f>VLOOKUP($A133,draft_listing_batters_stats!$A$1:$B$1310,2,FALSE)</f>
        <v>9878</v>
      </c>
      <c r="C133" s="1" t="s">
        <v>77</v>
      </c>
      <c r="D133" s="1" t="s">
        <v>1468</v>
      </c>
      <c r="E133" s="1">
        <v>21</v>
      </c>
      <c r="F133" s="1" t="s">
        <v>55</v>
      </c>
      <c r="G133" s="1" t="s">
        <v>55</v>
      </c>
      <c r="H133" s="1" t="s">
        <v>51</v>
      </c>
      <c r="I133" s="24" t="s">
        <v>51</v>
      </c>
      <c r="J133" s="1" t="s">
        <v>45</v>
      </c>
      <c r="K133" s="24" t="s">
        <v>46</v>
      </c>
      <c r="L133" s="1">
        <v>4</v>
      </c>
      <c r="M133" s="1">
        <v>4</v>
      </c>
      <c r="N133" s="1">
        <v>2</v>
      </c>
      <c r="O133" s="1">
        <v>2</v>
      </c>
      <c r="P133" s="24">
        <v>2</v>
      </c>
      <c r="Q133" s="1">
        <v>5</v>
      </c>
      <c r="R133" s="1">
        <v>5</v>
      </c>
      <c r="S133" s="1">
        <v>3</v>
      </c>
      <c r="T133" s="1">
        <v>4</v>
      </c>
      <c r="U133" s="24">
        <v>3</v>
      </c>
      <c r="V133" s="1">
        <v>1</v>
      </c>
      <c r="W133" s="1">
        <v>4</v>
      </c>
      <c r="X133" s="24">
        <v>1</v>
      </c>
      <c r="Y133" s="1" t="s">
        <v>47</v>
      </c>
      <c r="Z133" s="1" t="s">
        <v>47</v>
      </c>
      <c r="AA133" s="1" t="s">
        <v>47</v>
      </c>
      <c r="AB133" s="1" t="s">
        <v>47</v>
      </c>
      <c r="AC133" s="1" t="s">
        <v>47</v>
      </c>
      <c r="AD133" s="1" t="s">
        <v>47</v>
      </c>
      <c r="AE133" s="1">
        <v>6</v>
      </c>
      <c r="AF133" s="24" t="s">
        <v>47</v>
      </c>
      <c r="AG133" s="1">
        <v>9</v>
      </c>
      <c r="AH133" s="1">
        <v>5</v>
      </c>
      <c r="AI133" s="24">
        <v>3</v>
      </c>
      <c r="AJ133" s="30">
        <v>220000</v>
      </c>
      <c r="AK133" s="9">
        <f>($L$3*(L133-$Q$1)/$Q$2+$M$3*(M133-$R$1)/$R$2+$N$3*(N133-$S$1)/$S$2+$O$3*(O133-$T$1)/$T$2+$P$3*(P133-$U$1)/$U$2)/(SUM($L$3:$P$3))</f>
        <v>-0.75070881851287141</v>
      </c>
      <c r="AL133" s="9">
        <f>($L$3*(Q133-$Q$1)/$Q$2+$M$3*(R133-$R$1)/$R$2+$N$3*(S133-$S$1)/$S$2+$O$3*(T133-$T$1)/$T$2+$P$3*(U133-$U$1)/$U$2)/(SUM($L$3:$P$3))</f>
        <v>-7.4596168831346121E-2</v>
      </c>
      <c r="AM133">
        <f>IF(AVERAGE(AG133:AH133)&gt;9,1,0)+IF(AVERAGE(AG133:AH133)&gt;7,1,0)+IF(AG133&gt;7,1,0)+IF(AH133&gt;7,1,0)+IF(AI133&gt;8,1,0)+IF(AI133&gt;6,1,0)</f>
        <v>1</v>
      </c>
      <c r="AN133" s="6">
        <f>MIN(2,IF(OR(Y133="-",X133&lt;5),0,1+IF(Y133&gt;7,1+IF(X133&gt;7,0.25,0),IF(Y133&gt;4,0.5+IF(X133&gt;7,0.25,0),0+IF(X133&gt;7,0.25))))+IF(Z133="-",0,IF(Z133&gt;9,0.5,IF(Z133&gt;7,0.25,0)))+IF(AA133="-",0,IF(AA133&gt;7,1.1,IF(AA133&gt;4,0.6,0)))+IF(OR(AB133="-",V133&lt;5),0,IF(AB133&gt;7,1+IF(V133&gt;7,0.25,0),IF(AB133&gt;4,0.5+IF(V133&gt;7,0.25,0),0)))+IF(AC133="-",0,IF(AC133&gt;7,1.5,IF(AC133&gt;4,1,0)))+IF(AD133="-",0,IF(AD133&gt;9,0.5,IF(AD133&gt;7,0.25,0)))+IF(AE133="-",0,IF(AE133&gt;7,1.25,IF(AE133&gt;4,0.75,0)))+IF(OR(AF133="-",W133&lt;4),0,IF(AF133&gt;7,1+IF(W133&gt;7,0.15,0),IF(AF133&gt;4,0.5+IF(W133&gt;7,0.15,0),0))))</f>
        <v>0.75</v>
      </c>
      <c r="AO133" s="9">
        <f>(($AK$3*AK133+$AL$3*AL133+$AM$3*AM133+$AN$3*AN133)+$J$3*VLOOKUP(J133,COND!$A$2:$C$7,2,FALSE)+$K$3*VLOOKUP(K133,COND!$A$2:$C$7,3,FALSE))*IF(AND($K$2="On",$E133&gt;20),0.75,1)</f>
        <v>9.8464417588392266</v>
      </c>
      <c r="AP133" s="28">
        <f>STANDARDIZE(AO133,AVERAGE($AO$5:$AO$1204),STDEVP($AO$5:$AO$1204))</f>
        <v>0.42900026601496205</v>
      </c>
      <c r="AQ133" t="str">
        <f>IF(AND(Y133&lt;&gt;"-",X133&gt;1),"C",IF(AA133=MAX(AA133:AC133),"2B",IF(AC133=MAX(AA133:AC133),"SS",IF(OR(AB133=MAX(Z133:AC133),AND(AB133&lt;&gt;"-",AB133&gt;4,V133&gt;5)),"3B",IF(AE133=MAX(AD133:AF133),"CF",IF(AND(AF133=MAX(AD133,AF133),AND(W133&gt;5,AD133&lt;&gt;"-")),"RF",IF(AD133&lt;&gt;"-","LF",IF(Z133&lt;&gt;"-","1B","DH"))))))))</f>
        <v>CF</v>
      </c>
      <c r="AU133" t="str">
        <f>IF(AND($Q133&gt;=6,AVERAGE($S133:$T133)&gt;=6),"Likely",IF(OR($Q133&gt;6,AND($Q133=6,AVERAGE($S133:$T133)&gt;=3),AND($Q133&gt;=5,AVERAGE($S133:$T133)&gt;=5),AVERAGE($Q133,$S133:$T133)&gt;5),"Possible","Unlikely"))</f>
        <v>Unlikely</v>
      </c>
      <c r="AW133" t="e">
        <f>IF(VLOOKUP($B133,'Draft List'!$D$4:$AB$124,AW$3,FALSE)&lt;&gt;0,VLOOKUP($B133,'Draft List'!$D$4:$AB$124,AW$3,FALSE),"")</f>
        <v>#N/A</v>
      </c>
      <c r="AX133" t="e">
        <f>IF(VLOOKUP($B133,'Draft List'!$D$4:$AB$124,AX$3,FALSE)&lt;&gt;0,VLOOKUP($B133,'Draft List'!$D$4:$AB$124,AX$3,FALSE),"")</f>
        <v>#N/A</v>
      </c>
      <c r="AY133" t="e">
        <f>IF(VLOOKUP($B133,'Draft List'!$D$4:$AB$124,AY$3,FALSE)&lt;&gt;0,VLOOKUP($B133,'Draft List'!$D$4:$AB$124,AY$3,FALSE),"")</f>
        <v>#N/A</v>
      </c>
      <c r="AZ133" t="e">
        <f>IF(VLOOKUP($B133,'Draft List'!$D$4:$AB$124,AZ$3,FALSE)&lt;&gt;0,VLOOKUP($B133,'Draft List'!$D$4:$AB$124,AZ$3,FALSE),"")</f>
        <v>#N/A</v>
      </c>
    </row>
    <row r="134" spans="1:52" x14ac:dyDescent="0.25">
      <c r="A134" t="str">
        <f>IF(C134="C","C-",C134)&amp;D134&amp;E134</f>
        <v>1BWill Smith21</v>
      </c>
      <c r="B134">
        <f>VLOOKUP($A134,draft_listing_batters_stats!$A$1:$B$1310,2,FALSE)</f>
        <v>4761</v>
      </c>
      <c r="C134" s="1" t="s">
        <v>90</v>
      </c>
      <c r="D134" s="1" t="s">
        <v>1469</v>
      </c>
      <c r="E134" s="1">
        <v>21</v>
      </c>
      <c r="F134" s="1" t="s">
        <v>55</v>
      </c>
      <c r="G134" s="1" t="s">
        <v>43</v>
      </c>
      <c r="H134" s="1" t="s">
        <v>51</v>
      </c>
      <c r="I134" s="24" t="s">
        <v>51</v>
      </c>
      <c r="J134" s="1" t="s">
        <v>57</v>
      </c>
      <c r="K134" s="24" t="s">
        <v>45</v>
      </c>
      <c r="L134" s="1">
        <v>4</v>
      </c>
      <c r="M134" s="1">
        <v>3</v>
      </c>
      <c r="N134" s="1">
        <v>3</v>
      </c>
      <c r="O134" s="1">
        <v>3</v>
      </c>
      <c r="P134" s="24">
        <v>1</v>
      </c>
      <c r="Q134" s="1">
        <v>5</v>
      </c>
      <c r="R134" s="1">
        <v>3</v>
      </c>
      <c r="S134" s="1">
        <v>5</v>
      </c>
      <c r="T134" s="1">
        <v>4</v>
      </c>
      <c r="U134" s="24">
        <v>3</v>
      </c>
      <c r="V134" s="1">
        <v>5</v>
      </c>
      <c r="W134" s="1">
        <v>2</v>
      </c>
      <c r="X134" s="24">
        <v>1</v>
      </c>
      <c r="Y134" s="1" t="s">
        <v>47</v>
      </c>
      <c r="Z134" s="1">
        <v>10</v>
      </c>
      <c r="AA134" s="1" t="s">
        <v>47</v>
      </c>
      <c r="AB134" s="1" t="s">
        <v>47</v>
      </c>
      <c r="AC134" s="1" t="s">
        <v>47</v>
      </c>
      <c r="AD134" s="1" t="s">
        <v>47</v>
      </c>
      <c r="AE134" s="1" t="s">
        <v>47</v>
      </c>
      <c r="AF134" s="24" t="s">
        <v>47</v>
      </c>
      <c r="AG134" s="1">
        <v>5</v>
      </c>
      <c r="AH134" s="1">
        <v>6</v>
      </c>
      <c r="AI134" s="24">
        <v>4</v>
      </c>
      <c r="AJ134" s="30">
        <v>180000</v>
      </c>
      <c r="AK134" s="9">
        <f>($L$3*(L134-$Q$1)/$Q$2+$M$3*(M134-$R$1)/$R$2+$N$3*(N134-$S$1)/$S$2+$O$3*(O134-$T$1)/$T$2+$P$3*(P134-$U$1)/$U$2)/(SUM($L$3:$P$3))</f>
        <v>-0.66901399391517569</v>
      </c>
      <c r="AL134" s="9">
        <f>($L$3*(Q134-$Q$1)/$Q$2+$M$3*(R134-$R$1)/$R$2+$N$3*(S134-$S$1)/$S$2+$O$3*(T134-$T$1)/$T$2+$P$3*(U134-$U$1)/$U$2)/(SUM($L$3:$P$3))</f>
        <v>-1.0592940020950131E-2</v>
      </c>
      <c r="AM134">
        <f>IF(AVERAGE(AG134:AH134)&gt;9,1,0)+IF(AVERAGE(AG134:AH134)&gt;7,1,0)+IF(AG134&gt;7,1,0)+IF(AH134&gt;7,1,0)+IF(AI134&gt;8,1,0)+IF(AI134&gt;6,1,0)</f>
        <v>0</v>
      </c>
      <c r="AN134" s="6">
        <f>MIN(2,IF(OR(Y134="-",X134&lt;5),0,1+IF(Y134&gt;7,1+IF(X134&gt;7,0.25,0),IF(Y134&gt;4,0.5+IF(X134&gt;7,0.25,0),0+IF(X134&gt;7,0.25))))+IF(Z134="-",0,IF(Z134&gt;9,0.5,IF(Z134&gt;7,0.25,0)))+IF(AA134="-",0,IF(AA134&gt;7,1.1,IF(AA134&gt;4,0.6,0)))+IF(OR(AB134="-",V134&lt;5),0,IF(AB134&gt;7,1+IF(V134&gt;7,0.25,0),IF(AB134&gt;4,0.5+IF(V134&gt;7,0.25,0),0)))+IF(AC134="-",0,IF(AC134&gt;7,1.5,IF(AC134&gt;4,1,0)))+IF(AD134="-",0,IF(AD134&gt;9,0.5,IF(AD134&gt;7,0.25,0)))+IF(AE134="-",0,IF(AE134&gt;7,1.25,IF(AE134&gt;4,0.75,0)))+IF(OR(AF134="-",W134&lt;4),0,IF(AF134&gt;7,1+IF(W134&gt;7,0.15,0),IF(AF134&gt;4,0.5+IF(W134&gt;7,0.15,0),0))))</f>
        <v>0.5</v>
      </c>
      <c r="AO134" s="9">
        <f>(($AK$3*AK134+$AL$3*AL134+$AM$3*AM134+$AN$3*AN134)+$J$3*VLOOKUP(J134,COND!$A$2:$C$7,2,FALSE)+$K$3*VLOOKUP(K134,COND!$A$2:$C$7,3,FALSE))*IF(AND($K$2="On",$E134&gt;20),0.75,1)</f>
        <v>9.8059833203570808</v>
      </c>
      <c r="AP134" s="28">
        <f>STANDARDIZE(AO134,AVERAGE($AO$5:$AO$1204),STDEVP($AO$5:$AO$1204))</f>
        <v>0.42369317885515256</v>
      </c>
      <c r="AQ134" t="str">
        <f>IF(AND(Y134&lt;&gt;"-",X134&gt;1),"C",IF(AA134=MAX(AA134:AC134),"2B",IF(AC134=MAX(AA134:AC134),"SS",IF(OR(AB134=MAX(Z134:AC134),AND(AB134&lt;&gt;"-",AB134&gt;4,V134&gt;5)),"3B",IF(AE134=MAX(AD134:AF134),"CF",IF(AND(AF134=MAX(AD134,AF134),AND(W134&gt;5,AD134&lt;&gt;"-")),"RF",IF(AD134&lt;&gt;"-","LF",IF(Z134&lt;&gt;"-","1B","DH"))))))))</f>
        <v>1B</v>
      </c>
      <c r="AU134" t="str">
        <f>IF(AND($Q134&gt;=6,AVERAGE($S134:$T134)&gt;=6),"Likely",IF(OR($Q134&gt;6,AND($Q134=6,AVERAGE($S134:$T134)&gt;=3),AND($Q134&gt;=5,AVERAGE($S134:$T134)&gt;=5),AVERAGE($Q134,$S134:$T134)&gt;5),"Possible","Unlikely"))</f>
        <v>Unlikely</v>
      </c>
      <c r="AW134" t="e">
        <f>IF(VLOOKUP($B134,'Draft List'!$D$4:$AB$124,AW$3,FALSE)&lt;&gt;0,VLOOKUP($B134,'Draft List'!$D$4:$AB$124,AW$3,FALSE),"")</f>
        <v>#N/A</v>
      </c>
      <c r="AX134" t="e">
        <f>IF(VLOOKUP($B134,'Draft List'!$D$4:$AB$124,AX$3,FALSE)&lt;&gt;0,VLOOKUP($B134,'Draft List'!$D$4:$AB$124,AX$3,FALSE),"")</f>
        <v>#N/A</v>
      </c>
      <c r="AY134" t="e">
        <f>IF(VLOOKUP($B134,'Draft List'!$D$4:$AB$124,AY$3,FALSE)&lt;&gt;0,VLOOKUP($B134,'Draft List'!$D$4:$AB$124,AY$3,FALSE),"")</f>
        <v>#N/A</v>
      </c>
      <c r="AZ134" t="e">
        <f>IF(VLOOKUP($B134,'Draft List'!$D$4:$AB$124,AZ$3,FALSE)&lt;&gt;0,VLOOKUP($B134,'Draft List'!$D$4:$AB$124,AZ$3,FALSE),"")</f>
        <v>#N/A</v>
      </c>
    </row>
    <row r="135" spans="1:52" x14ac:dyDescent="0.25">
      <c r="A135" t="str">
        <f>IF(C135="C","C-",C135)&amp;D135&amp;E135</f>
        <v>RFJason Davis21</v>
      </c>
      <c r="B135">
        <f>VLOOKUP($A135,draft_listing_batters_stats!$A$1:$B$1310,2,FALSE)</f>
        <v>8897</v>
      </c>
      <c r="C135" s="1" t="s">
        <v>69</v>
      </c>
      <c r="D135" s="1" t="s">
        <v>1470</v>
      </c>
      <c r="E135" s="1">
        <v>21</v>
      </c>
      <c r="F135" s="1" t="s">
        <v>55</v>
      </c>
      <c r="G135" s="1" t="s">
        <v>55</v>
      </c>
      <c r="H135" s="1" t="s">
        <v>51</v>
      </c>
      <c r="I135" s="24" t="s">
        <v>51</v>
      </c>
      <c r="J135" s="1" t="s">
        <v>45</v>
      </c>
      <c r="K135" s="24" t="s">
        <v>45</v>
      </c>
      <c r="L135" s="1">
        <v>4</v>
      </c>
      <c r="M135" s="1">
        <v>4</v>
      </c>
      <c r="N135" s="1">
        <v>3</v>
      </c>
      <c r="O135" s="1">
        <v>2</v>
      </c>
      <c r="P135" s="24">
        <v>3</v>
      </c>
      <c r="Q135" s="1">
        <v>5</v>
      </c>
      <c r="R135" s="1">
        <v>4</v>
      </c>
      <c r="S135" s="1">
        <v>4</v>
      </c>
      <c r="T135" s="1">
        <v>2</v>
      </c>
      <c r="U135" s="24">
        <v>5</v>
      </c>
      <c r="V135" s="1">
        <v>1</v>
      </c>
      <c r="W135" s="1">
        <v>5</v>
      </c>
      <c r="X135" s="24">
        <v>1</v>
      </c>
      <c r="Y135" s="1" t="s">
        <v>47</v>
      </c>
      <c r="Z135" s="1" t="s">
        <v>47</v>
      </c>
      <c r="AA135" s="1" t="s">
        <v>47</v>
      </c>
      <c r="AB135" s="1" t="s">
        <v>47</v>
      </c>
      <c r="AC135" s="1" t="s">
        <v>47</v>
      </c>
      <c r="AD135" s="1">
        <v>3</v>
      </c>
      <c r="AE135" s="1" t="s">
        <v>47</v>
      </c>
      <c r="AF135" s="24">
        <v>6</v>
      </c>
      <c r="AG135" s="1">
        <v>9</v>
      </c>
      <c r="AH135" s="1">
        <v>10</v>
      </c>
      <c r="AI135" s="24">
        <v>9</v>
      </c>
      <c r="AJ135" s="30">
        <v>180000</v>
      </c>
      <c r="AK135" s="9">
        <f>($L$3*(L135-$Q$1)/$Q$2+$M$3*(M135-$R$1)/$R$2+$N$3*(N135-$S$1)/$S$2+$O$3*(O135-$T$1)/$T$2+$P$3*(P135-$U$1)/$U$2)/(SUM($L$3:$P$3))</f>
        <v>-0.62763098467188649</v>
      </c>
      <c r="AL135" s="9">
        <f>($L$3*(Q135-$Q$1)/$Q$2+$M$3*(R135-$R$1)/$R$2+$N$3*(S135-$S$1)/$S$2+$O$3*(T135-$T$1)/$T$2+$P$3*(U135-$U$1)/$U$2)/(SUM($L$3:$P$3))</f>
        <v>-0.1419809748111433</v>
      </c>
      <c r="AM135">
        <f>IF(AVERAGE(AG135:AH135)&gt;9,1,0)+IF(AVERAGE(AG135:AH135)&gt;7,1,0)+IF(AG135&gt;7,1,0)+IF(AH135&gt;7,1,0)+IF(AI135&gt;8,1,0)+IF(AI135&gt;6,1,0)</f>
        <v>6</v>
      </c>
      <c r="AN135" s="6">
        <f>MIN(2,IF(OR(Y135="-",X135&lt;5),0,1+IF(Y135&gt;7,1+IF(X135&gt;7,0.25,0),IF(Y135&gt;4,0.5+IF(X135&gt;7,0.25,0),0+IF(X135&gt;7,0.25))))+IF(Z135="-",0,IF(Z135&gt;9,0.5,IF(Z135&gt;7,0.25,0)))+IF(AA135="-",0,IF(AA135&gt;7,1.1,IF(AA135&gt;4,0.6,0)))+IF(OR(AB135="-",V135&lt;5),0,IF(AB135&gt;7,1+IF(V135&gt;7,0.25,0),IF(AB135&gt;4,0.5+IF(V135&gt;7,0.25,0),0)))+IF(AC135="-",0,IF(AC135&gt;7,1.5,IF(AC135&gt;4,1,0)))+IF(AD135="-",0,IF(AD135&gt;9,0.5,IF(AD135&gt;7,0.25,0)))+IF(AE135="-",0,IF(AE135&gt;7,1.25,IF(AE135&gt;4,0.75,0)))+IF(OR(AF135="-",W135&lt;4),0,IF(AF135&gt;7,1+IF(W135&gt;7,0.15,0),IF(AF135&gt;4,0.5+IF(W135&gt;7,0.15,0),0))))</f>
        <v>0.5</v>
      </c>
      <c r="AO135" s="9">
        <f>(($AK$3*AK135+$AL$3*AL135+$AM$3*AM135+$AN$3*AN135)+$J$3*VLOOKUP(J135,COND!$A$2:$C$7,2,FALSE)+$K$3*VLOOKUP(K135,COND!$A$2:$C$7,3,FALSE))*IF(AND($K$2="On",$E135&gt;20),0.75,1)</f>
        <v>9.7334652037990921</v>
      </c>
      <c r="AP135" s="28">
        <f>STANDARDIZE(AO135,AVERAGE($AO$5:$AO$1204),STDEVP($AO$5:$AO$1204))</f>
        <v>0.41418070186204498</v>
      </c>
      <c r="AQ135" t="str">
        <f>IF(AND(Y135&lt;&gt;"-",X135&gt;1),"C",IF(AA135=MAX(AA135:AC135),"2B",IF(AC135=MAX(AA135:AC135),"SS",IF(OR(AB135=MAX(Z135:AC135),AND(AB135&lt;&gt;"-",AB135&gt;4,V135&gt;5)),"3B",IF(AE135=MAX(AD135:AF135),"CF",IF(AND(AF135=MAX(AD135,AF135),AND(W135&gt;5,AD135&lt;&gt;"-")),"RF",IF(AD135&lt;&gt;"-","LF",IF(Z135&lt;&gt;"-","1B","DH"))))))))</f>
        <v>LF</v>
      </c>
      <c r="AU135" t="str">
        <f>IF(AND($Q135&gt;=6,AVERAGE($S135:$T135)&gt;=6),"Likely",IF(OR($Q135&gt;6,AND($Q135=6,AVERAGE($S135:$T135)&gt;=3),AND($Q135&gt;=5,AVERAGE($S135:$T135)&gt;=5),AVERAGE($Q135,$S135:$T135)&gt;5),"Possible","Unlikely"))</f>
        <v>Unlikely</v>
      </c>
      <c r="AW135" t="e">
        <f>IF(VLOOKUP($B135,'Draft List'!$D$4:$AB$124,AW$3,FALSE)&lt;&gt;0,VLOOKUP($B135,'Draft List'!$D$4:$AB$124,AW$3,FALSE),"")</f>
        <v>#N/A</v>
      </c>
      <c r="AX135" t="e">
        <f>IF(VLOOKUP($B135,'Draft List'!$D$4:$AB$124,AX$3,FALSE)&lt;&gt;0,VLOOKUP($B135,'Draft List'!$D$4:$AB$124,AX$3,FALSE),"")</f>
        <v>#N/A</v>
      </c>
      <c r="AY135" t="e">
        <f>IF(VLOOKUP($B135,'Draft List'!$D$4:$AB$124,AY$3,FALSE)&lt;&gt;0,VLOOKUP($B135,'Draft List'!$D$4:$AB$124,AY$3,FALSE),"")</f>
        <v>#N/A</v>
      </c>
      <c r="AZ135" t="e">
        <f>IF(VLOOKUP($B135,'Draft List'!$D$4:$AB$124,AZ$3,FALSE)&lt;&gt;0,VLOOKUP($B135,'Draft List'!$D$4:$AB$124,AZ$3,FALSE),"")</f>
        <v>#N/A</v>
      </c>
    </row>
    <row r="136" spans="1:52" x14ac:dyDescent="0.25">
      <c r="A136" t="str">
        <f>IF(C136="C","C-",C136)&amp;D136&amp;E136</f>
        <v>1BAugusto Carrillo21</v>
      </c>
      <c r="B136">
        <f>VLOOKUP($A136,draft_listing_batters_stats!$A$1:$B$1310,2,FALSE)</f>
        <v>6679</v>
      </c>
      <c r="C136" s="1" t="s">
        <v>90</v>
      </c>
      <c r="D136" s="1" t="s">
        <v>1471</v>
      </c>
      <c r="E136" s="1">
        <v>21</v>
      </c>
      <c r="F136" s="1" t="s">
        <v>43</v>
      </c>
      <c r="G136" s="1" t="s">
        <v>43</v>
      </c>
      <c r="H136" s="1" t="s">
        <v>51</v>
      </c>
      <c r="I136" s="24" t="s">
        <v>51</v>
      </c>
      <c r="J136" s="1" t="s">
        <v>45</v>
      </c>
      <c r="K136" s="24" t="s">
        <v>45</v>
      </c>
      <c r="L136" s="1">
        <v>2</v>
      </c>
      <c r="M136" s="1">
        <v>4</v>
      </c>
      <c r="N136" s="1">
        <v>2</v>
      </c>
      <c r="O136" s="1">
        <v>3</v>
      </c>
      <c r="P136" s="24">
        <v>2</v>
      </c>
      <c r="Q136" s="1">
        <v>4</v>
      </c>
      <c r="R136" s="1">
        <v>5</v>
      </c>
      <c r="S136" s="1">
        <v>5</v>
      </c>
      <c r="T136" s="1">
        <v>6</v>
      </c>
      <c r="U136" s="24">
        <v>4</v>
      </c>
      <c r="V136" s="1">
        <v>3</v>
      </c>
      <c r="W136" s="1">
        <v>3</v>
      </c>
      <c r="X136" s="24">
        <v>1</v>
      </c>
      <c r="Y136" s="1" t="s">
        <v>47</v>
      </c>
      <c r="Z136" s="1">
        <v>7</v>
      </c>
      <c r="AA136" s="1" t="s">
        <v>47</v>
      </c>
      <c r="AB136" s="1" t="s">
        <v>47</v>
      </c>
      <c r="AC136" s="1" t="s">
        <v>47</v>
      </c>
      <c r="AD136" s="1" t="s">
        <v>47</v>
      </c>
      <c r="AE136" s="1" t="s">
        <v>47</v>
      </c>
      <c r="AF136" s="24" t="s">
        <v>47</v>
      </c>
      <c r="AG136" s="1">
        <v>2</v>
      </c>
      <c r="AH136" s="1">
        <v>2</v>
      </c>
      <c r="AI136" s="24">
        <v>1</v>
      </c>
      <c r="AJ136" s="30">
        <v>180000</v>
      </c>
      <c r="AK136" s="9">
        <f>($L$3*(L136-$Q$1)/$Q$2+$M$3*(M136-$R$1)/$R$2+$N$3*(N136-$S$1)/$S$2+$O$3*(O136-$T$1)/$T$2+$P$3*(P136-$U$1)/$U$2)/(SUM($L$3:$P$3))</f>
        <v>-1.3061109409086398</v>
      </c>
      <c r="AL136" s="9">
        <f>($L$3*(Q136-$Q$1)/$Q$2+$M$3*(R136-$R$1)/$R$2+$N$3*(S136-$S$1)/$S$2+$O$3*(T136-$T$1)/$T$2+$P$3*(U136-$U$1)/$U$2)/(SUM($L$3:$P$3))</f>
        <v>-1.1593577149972334E-2</v>
      </c>
      <c r="AM136">
        <f>IF(AVERAGE(AG136:AH136)&gt;9,1,0)+IF(AVERAGE(AG136:AH136)&gt;7,1,0)+IF(AG136&gt;7,1,0)+IF(AH136&gt;7,1,0)+IF(AI136&gt;8,1,0)+IF(AI136&gt;6,1,0)</f>
        <v>0</v>
      </c>
      <c r="AN136" s="6">
        <f>MIN(2,IF(OR(Y136="-",X136&lt;5),0,1+IF(Y136&gt;7,1+IF(X136&gt;7,0.25,0),IF(Y136&gt;4,0.5+IF(X136&gt;7,0.25,0),0+IF(X136&gt;7,0.25))))+IF(Z136="-",0,IF(Z136&gt;9,0.5,IF(Z136&gt;7,0.25,0)))+IF(AA136="-",0,IF(AA136&gt;7,1.1,IF(AA136&gt;4,0.6,0)))+IF(OR(AB136="-",V136&lt;5),0,IF(AB136&gt;7,1+IF(V136&gt;7,0.25,0),IF(AB136&gt;4,0.5+IF(V136&gt;7,0.25,0),0)))+IF(AC136="-",0,IF(AC136&gt;7,1.5,IF(AC136&gt;4,1,0)))+IF(AD136="-",0,IF(AD136&gt;9,0.5,IF(AD136&gt;7,0.25,0)))+IF(AE136="-",0,IF(AE136&gt;7,1.25,IF(AE136&gt;4,0.75,0)))+IF(OR(AF136="-",W136&lt;4),0,IF(AF136&gt;7,1+IF(W136&gt;7,0.15,0),IF(AF136&gt;4,0.5+IF(W136&gt;7,0.15,0),0))))</f>
        <v>0</v>
      </c>
      <c r="AO136" s="9">
        <f>(($AK$3*AK136+$AL$3*AL136+$AM$3*AM136+$AN$3*AN136)+$J$3*VLOOKUP(J136,COND!$A$2:$C$7,2,FALSE)+$K$3*VLOOKUP(K136,COND!$A$2:$C$7,3,FALSE))*IF(AND($K$2="On",$E136&gt;20),0.75,1)</f>
        <v>9.7302659801094684</v>
      </c>
      <c r="AP136" s="28">
        <f>STANDARDIZE(AO136,AVERAGE($AO$5:$AO$1204),STDEVP($AO$5:$AO$1204))</f>
        <v>0.41376104753030274</v>
      </c>
      <c r="AQ136" t="str">
        <f>IF(AND(Y136&lt;&gt;"-",X136&gt;1),"C",IF(AA136=MAX(AA136:AC136),"2B",IF(AC136=MAX(AA136:AC136),"SS",IF(OR(AB136=MAX(Z136:AC136),AND(AB136&lt;&gt;"-",AB136&gt;4,V136&gt;5)),"3B",IF(AE136=MAX(AD136:AF136),"CF",IF(AND(AF136=MAX(AD136,AF136),AND(W136&gt;5,AD136&lt;&gt;"-")),"RF",IF(AD136&lt;&gt;"-","LF",IF(Z136&lt;&gt;"-","1B","DH"))))))))</f>
        <v>1B</v>
      </c>
      <c r="AU136" t="str">
        <f>IF(AND($Q136&gt;=6,AVERAGE($S136:$T136)&gt;=6),"Likely",IF(OR($Q136&gt;6,AND($Q136=6,AVERAGE($S136:$T136)&gt;=3),AND($Q136&gt;=5,AVERAGE($S136:$T136)&gt;=5),AVERAGE($Q136,$S136:$T136)&gt;5),"Possible","Unlikely"))</f>
        <v>Unlikely</v>
      </c>
      <c r="AW136" t="e">
        <f>IF(VLOOKUP($B136,'Draft List'!$D$4:$AB$124,AW$3,FALSE)&lt;&gt;0,VLOOKUP($B136,'Draft List'!$D$4:$AB$124,AW$3,FALSE),"")</f>
        <v>#N/A</v>
      </c>
      <c r="AX136" t="e">
        <f>IF(VLOOKUP($B136,'Draft List'!$D$4:$AB$124,AX$3,FALSE)&lt;&gt;0,VLOOKUP($B136,'Draft List'!$D$4:$AB$124,AX$3,FALSE),"")</f>
        <v>#N/A</v>
      </c>
      <c r="AY136" t="e">
        <f>IF(VLOOKUP($B136,'Draft List'!$D$4:$AB$124,AY$3,FALSE)&lt;&gt;0,VLOOKUP($B136,'Draft List'!$D$4:$AB$124,AY$3,FALSE),"")</f>
        <v>#N/A</v>
      </c>
      <c r="AZ136" t="e">
        <f>IF(VLOOKUP($B136,'Draft List'!$D$4:$AB$124,AZ$3,FALSE)&lt;&gt;0,VLOOKUP($B136,'Draft List'!$D$4:$AB$124,AZ$3,FALSE),"")</f>
        <v>#N/A</v>
      </c>
    </row>
    <row r="137" spans="1:52" x14ac:dyDescent="0.25">
      <c r="A137" t="str">
        <f>IF(C137="C","C-",C137)&amp;D137&amp;E137</f>
        <v>LFTomás Moralis21</v>
      </c>
      <c r="B137">
        <f>VLOOKUP($A137,draft_listing_batters_stats!$A$1:$B$1310,2,FALSE)</f>
        <v>8670</v>
      </c>
      <c r="C137" s="1" t="s">
        <v>52</v>
      </c>
      <c r="D137" s="1" t="s">
        <v>1472</v>
      </c>
      <c r="E137" s="1">
        <v>21</v>
      </c>
      <c r="F137" s="1" t="s">
        <v>43</v>
      </c>
      <c r="G137" s="1" t="s">
        <v>43</v>
      </c>
      <c r="H137" s="1" t="s">
        <v>51</v>
      </c>
      <c r="I137" s="24" t="s">
        <v>51</v>
      </c>
      <c r="J137" s="1" t="s">
        <v>57</v>
      </c>
      <c r="K137" s="24" t="s">
        <v>45</v>
      </c>
      <c r="L137" s="1">
        <v>4</v>
      </c>
      <c r="M137" s="1">
        <v>3</v>
      </c>
      <c r="N137" s="1">
        <v>1</v>
      </c>
      <c r="O137" s="1">
        <v>2</v>
      </c>
      <c r="P137" s="24">
        <v>3</v>
      </c>
      <c r="Q137" s="1">
        <v>6</v>
      </c>
      <c r="R137" s="1">
        <v>3</v>
      </c>
      <c r="S137" s="1">
        <v>1</v>
      </c>
      <c r="T137" s="1">
        <v>3</v>
      </c>
      <c r="U137" s="24">
        <v>5</v>
      </c>
      <c r="V137" s="1">
        <v>2</v>
      </c>
      <c r="W137" s="1">
        <v>6</v>
      </c>
      <c r="X137" s="24">
        <v>1</v>
      </c>
      <c r="Y137" s="1" t="s">
        <v>47</v>
      </c>
      <c r="Z137" s="1" t="s">
        <v>47</v>
      </c>
      <c r="AA137" s="1" t="s">
        <v>47</v>
      </c>
      <c r="AB137" s="1" t="s">
        <v>47</v>
      </c>
      <c r="AC137" s="1" t="s">
        <v>47</v>
      </c>
      <c r="AD137" s="1">
        <v>6</v>
      </c>
      <c r="AE137" s="1" t="s">
        <v>47</v>
      </c>
      <c r="AF137" s="24" t="s">
        <v>47</v>
      </c>
      <c r="AG137" s="1">
        <v>7</v>
      </c>
      <c r="AH137" s="1">
        <v>10</v>
      </c>
      <c r="AI137" s="24">
        <v>10</v>
      </c>
      <c r="AJ137" s="30">
        <v>95000</v>
      </c>
      <c r="AK137" s="9">
        <f>($L$3*(L137-$Q$1)/$Q$2+$M$3*(M137-$R$1)/$R$2+$N$3*(N137-$S$1)/$S$2+$O$3*(O137-$T$1)/$T$2+$P$3*(P137-$U$1)/$U$2)/(SUM($L$3:$P$3))</f>
        <v>-0.8448138523383929</v>
      </c>
      <c r="AL137" s="9">
        <f>($L$3*(Q137-$Q$1)/$Q$2+$M$3*(R137-$R$1)/$R$2+$N$3*(S137-$S$1)/$S$2+$O$3*(T137-$T$1)/$T$2+$P$3*(U137-$U$1)/$U$2)/(SUM($L$3:$P$3))</f>
        <v>-2.9959950289295531E-2</v>
      </c>
      <c r="AM137">
        <f>IF(AVERAGE(AG137:AH137)&gt;9,1,0)+IF(AVERAGE(AG137:AH137)&gt;7,1,0)+IF(AG137&gt;7,1,0)+IF(AH137&gt;7,1,0)+IF(AI137&gt;8,1,0)+IF(AI137&gt;6,1,0)</f>
        <v>4</v>
      </c>
      <c r="AN137" s="6">
        <f>MIN(2,IF(OR(Y137="-",X137&lt;5),0,1+IF(Y137&gt;7,1+IF(X137&gt;7,0.25,0),IF(Y137&gt;4,0.5+IF(X137&gt;7,0.25,0),0+IF(X137&gt;7,0.25))))+IF(Z137="-",0,IF(Z137&gt;9,0.5,IF(Z137&gt;7,0.25,0)))+IF(AA137="-",0,IF(AA137&gt;7,1.1,IF(AA137&gt;4,0.6,0)))+IF(OR(AB137="-",V137&lt;5),0,IF(AB137&gt;7,1+IF(V137&gt;7,0.25,0),IF(AB137&gt;4,0.5+IF(V137&gt;7,0.25,0),0)))+IF(AC137="-",0,IF(AC137&gt;7,1.5,IF(AC137&gt;4,1,0)))+IF(AD137="-",0,IF(AD137&gt;9,0.5,IF(AD137&gt;7,0.25,0)))+IF(AE137="-",0,IF(AE137&gt;7,1.25,IF(AE137&gt;4,0.75,0)))+IF(OR(AF137="-",W137&lt;4),0,IF(AF137&gt;7,1+IF(W137&gt;7,0.15,0),IF(AF137&gt;4,0.5+IF(W137&gt;7,0.15,0),0))))</f>
        <v>0</v>
      </c>
      <c r="AO137" s="9">
        <f>(($AK$3*AK137+$AL$3*AL137+$AM$3*AM137+$AN$3*AN137)+$J$3*VLOOKUP(J137,COND!$A$2:$C$7,2,FALSE)+$K$3*VLOOKUP(K137,COND!$A$2:$C$7,3,FALSE))*IF(AND($K$2="On",$E137&gt;20),0.75,1)</f>
        <v>9.7226658779612798</v>
      </c>
      <c r="AP137" s="28">
        <f>STANDARDIZE(AO137,AVERAGE($AO$5:$AO$1204),STDEVP($AO$5:$AO$1204))</f>
        <v>0.41276411324323942</v>
      </c>
      <c r="AQ137" t="str">
        <f>IF(AND(Y137&lt;&gt;"-",X137&gt;1),"C",IF(AA137=MAX(AA137:AC137),"2B",IF(AC137=MAX(AA137:AC137),"SS",IF(OR(AB137=MAX(Z137:AC137),AND(AB137&lt;&gt;"-",AB137&gt;4,V137&gt;5)),"3B",IF(AE137=MAX(AD137:AF137),"CF",IF(AND(AF137=MAX(AD137,AF137),AND(W137&gt;5,AD137&lt;&gt;"-")),"RF",IF(AD137&lt;&gt;"-","LF",IF(Z137&lt;&gt;"-","1B","DH"))))))))</f>
        <v>LF</v>
      </c>
      <c r="AU137" t="str">
        <f>IF(AND($Q137&gt;=6,AVERAGE($S137:$T137)&gt;=6),"Likely",IF(OR($Q137&gt;6,AND($Q137=6,AVERAGE($S137:$T137)&gt;=3),AND($Q137&gt;=5,AVERAGE($S137:$T137)&gt;=5),AVERAGE($Q137,$S137:$T137)&gt;5),"Possible","Unlikely"))</f>
        <v>Unlikely</v>
      </c>
      <c r="AW137" t="e">
        <f>IF(VLOOKUP($B137,'Draft List'!$D$4:$AB$124,AW$3,FALSE)&lt;&gt;0,VLOOKUP($B137,'Draft List'!$D$4:$AB$124,AW$3,FALSE),"")</f>
        <v>#N/A</v>
      </c>
      <c r="AX137" t="e">
        <f>IF(VLOOKUP($B137,'Draft List'!$D$4:$AB$124,AX$3,FALSE)&lt;&gt;0,VLOOKUP($B137,'Draft List'!$D$4:$AB$124,AX$3,FALSE),"")</f>
        <v>#N/A</v>
      </c>
      <c r="AY137" t="e">
        <f>IF(VLOOKUP($B137,'Draft List'!$D$4:$AB$124,AY$3,FALSE)&lt;&gt;0,VLOOKUP($B137,'Draft List'!$D$4:$AB$124,AY$3,FALSE),"")</f>
        <v>#N/A</v>
      </c>
      <c r="AZ137" t="e">
        <f>IF(VLOOKUP($B137,'Draft List'!$D$4:$AB$124,AZ$3,FALSE)&lt;&gt;0,VLOOKUP($B137,'Draft List'!$D$4:$AB$124,AZ$3,FALSE),"")</f>
        <v>#N/A</v>
      </c>
    </row>
    <row r="138" spans="1:52" x14ac:dyDescent="0.25">
      <c r="A138" t="str">
        <f>IF(C138="C","C-",C138)&amp;D138&amp;E138</f>
        <v>LFJosé Villarreal18</v>
      </c>
      <c r="B138">
        <f>VLOOKUP($A138,draft_listing_batters_stats!$A$1:$B$1310,2,FALSE)</f>
        <v>5140</v>
      </c>
      <c r="C138" s="1" t="s">
        <v>52</v>
      </c>
      <c r="D138" s="1" t="s">
        <v>1473</v>
      </c>
      <c r="E138" s="1">
        <v>18</v>
      </c>
      <c r="F138" s="1" t="s">
        <v>43</v>
      </c>
      <c r="G138" s="1" t="s">
        <v>43</v>
      </c>
      <c r="H138" s="1" t="s">
        <v>51</v>
      </c>
      <c r="I138" s="24" t="s">
        <v>51</v>
      </c>
      <c r="J138" s="1" t="s">
        <v>45</v>
      </c>
      <c r="K138" s="24" t="s">
        <v>53</v>
      </c>
      <c r="L138" s="1">
        <v>1</v>
      </c>
      <c r="M138" s="1">
        <v>4</v>
      </c>
      <c r="N138" s="1">
        <v>1</v>
      </c>
      <c r="O138" s="1">
        <v>1</v>
      </c>
      <c r="P138" s="24">
        <v>2</v>
      </c>
      <c r="Q138" s="1">
        <v>4</v>
      </c>
      <c r="R138" s="1">
        <v>9</v>
      </c>
      <c r="S138" s="1">
        <v>2</v>
      </c>
      <c r="T138" s="1">
        <v>4</v>
      </c>
      <c r="U138" s="24">
        <v>7</v>
      </c>
      <c r="V138" s="1">
        <v>1</v>
      </c>
      <c r="W138" s="1">
        <v>10</v>
      </c>
      <c r="X138" s="24">
        <v>1</v>
      </c>
      <c r="Y138" s="1" t="s">
        <v>47</v>
      </c>
      <c r="Z138" s="1" t="s">
        <v>47</v>
      </c>
      <c r="AA138" s="1" t="s">
        <v>47</v>
      </c>
      <c r="AB138" s="1" t="s">
        <v>47</v>
      </c>
      <c r="AC138" s="1" t="s">
        <v>47</v>
      </c>
      <c r="AD138" s="1">
        <v>5</v>
      </c>
      <c r="AE138" s="1" t="s">
        <v>47</v>
      </c>
      <c r="AF138" s="24" t="s">
        <v>47</v>
      </c>
      <c r="AG138" s="1">
        <v>10</v>
      </c>
      <c r="AH138" s="1">
        <v>9</v>
      </c>
      <c r="AI138" s="24">
        <v>10</v>
      </c>
      <c r="AJ138" s="30">
        <v>1900000</v>
      </c>
      <c r="AK138" s="9">
        <f>($L$3*(L138-$Q$1)/$Q$2+$M$3*(M138-$R$1)/$R$2+$N$3*(N138-$S$1)/$S$2+$O$3*(O138-$T$1)/$T$2+$P$3*(P138-$U$1)/$U$2)/(SUM($L$3:$P$3))</f>
        <v>-1.891147371154378</v>
      </c>
      <c r="AL138" s="9">
        <f>($L$3*(Q138-$Q$1)/$Q$2+$M$3*(R138-$R$1)/$R$2+$N$3*(S138-$S$1)/$S$2+$O$3*(T138-$T$1)/$T$2+$P$3*(U138-$U$1)/$U$2)/(SUM($L$3:$P$3))</f>
        <v>-0.11590862131477457</v>
      </c>
      <c r="AM138">
        <f>IF(AVERAGE(AG138:AH138)&gt;9,1,0)+IF(AVERAGE(AG138:AH138)&gt;7,1,0)+IF(AG138&gt;7,1,0)+IF(AH138&gt;7,1,0)+IF(AI138&gt;8,1,0)+IF(AI138&gt;6,1,0)</f>
        <v>6</v>
      </c>
      <c r="AN138" s="6">
        <f>MIN(2,IF(OR(Y138="-",X138&lt;5),0,1+IF(Y138&gt;7,1+IF(X138&gt;7,0.25,0),IF(Y138&gt;4,0.5+IF(X138&gt;7,0.25,0),0+IF(X138&gt;7,0.25))))+IF(Z138="-",0,IF(Z138&gt;9,0.5,IF(Z138&gt;7,0.25,0)))+IF(AA138="-",0,IF(AA138&gt;7,1.1,IF(AA138&gt;4,0.6,0)))+IF(OR(AB138="-",V138&lt;5),0,IF(AB138&gt;7,1+IF(V138&gt;7,0.25,0),IF(AB138&gt;4,0.5+IF(V138&gt;7,0.25,0),0)))+IF(AC138="-",0,IF(AC138&gt;7,1.5,IF(AC138&gt;4,1,0)))+IF(AD138="-",0,IF(AD138&gt;9,0.5,IF(AD138&gt;7,0.25,0)))+IF(AE138="-",0,IF(AE138&gt;7,1.25,IF(AE138&gt;4,0.75,0)))+IF(OR(AF138="-",W138&lt;4),0,IF(AF138&gt;7,1+IF(W138&gt;7,0.15,0),IF(AF138&gt;4,0.5+IF(W138&gt;7,0.15,0),0))))</f>
        <v>0</v>
      </c>
      <c r="AO138" s="9">
        <f>(($AK$3*AK138+$AL$3*AL138+$AM$3*AM138+$AN$3*AN138)+$J$3*VLOOKUP(J138,COND!$A$2:$C$7,2,FALSE)+$K$3*VLOOKUP(K138,COND!$A$2:$C$7,3,FALSE))*IF(AND($K$2="On",$E138&gt;20),0.75,1)</f>
        <v>9.6699818071072663</v>
      </c>
      <c r="AP138" s="28">
        <f>STANDARDIZE(AO138,AVERAGE($AO$5:$AO$1204),STDEVP($AO$5:$AO$1204))</f>
        <v>0.40585334341510548</v>
      </c>
      <c r="AQ138" t="str">
        <f>IF(AND(Y138&lt;&gt;"-",X138&gt;1),"C",IF(AA138=MAX(AA138:AC138),"2B",IF(AC138=MAX(AA138:AC138),"SS",IF(OR(AB138=MAX(Z138:AC138),AND(AB138&lt;&gt;"-",AB138&gt;4,V138&gt;5)),"3B",IF(AE138=MAX(AD138:AF138),"CF",IF(AND(AF138=MAX(AD138,AF138),AND(W138&gt;5,AD138&lt;&gt;"-")),"RF",IF(AD138&lt;&gt;"-","LF",IF(Z138&lt;&gt;"-","1B","DH"))))))))</f>
        <v>LF</v>
      </c>
      <c r="AU138" t="str">
        <f>IF(AND($Q138&gt;=6,AVERAGE($S138:$T138)&gt;=6),"Likely",IF(OR($Q138&gt;6,AND($Q138=6,AVERAGE($S138:$T138)&gt;=3),AND($Q138&gt;=5,AVERAGE($S138:$T138)&gt;=5),AVERAGE($Q138,$S138:$T138)&gt;5),"Possible","Unlikely"))</f>
        <v>Unlikely</v>
      </c>
      <c r="AW138" t="e">
        <f>IF(VLOOKUP($B138,'Draft List'!$D$4:$AB$124,AW$3,FALSE)&lt;&gt;0,VLOOKUP($B138,'Draft List'!$D$4:$AB$124,AW$3,FALSE),"")</f>
        <v>#N/A</v>
      </c>
      <c r="AX138" t="e">
        <f>IF(VLOOKUP($B138,'Draft List'!$D$4:$AB$124,AX$3,FALSE)&lt;&gt;0,VLOOKUP($B138,'Draft List'!$D$4:$AB$124,AX$3,FALSE),"")</f>
        <v>#N/A</v>
      </c>
      <c r="AY138" t="e">
        <f>IF(VLOOKUP($B138,'Draft List'!$D$4:$AB$124,AY$3,FALSE)&lt;&gt;0,VLOOKUP($B138,'Draft List'!$D$4:$AB$124,AY$3,FALSE),"")</f>
        <v>#N/A</v>
      </c>
      <c r="AZ138" t="e">
        <f>IF(VLOOKUP($B138,'Draft List'!$D$4:$AB$124,AZ$3,FALSE)&lt;&gt;0,VLOOKUP($B138,'Draft List'!$D$4:$AB$124,AZ$3,FALSE),"")</f>
        <v>#N/A</v>
      </c>
    </row>
    <row r="139" spans="1:52" x14ac:dyDescent="0.25">
      <c r="A139" t="str">
        <f>IF(C139="C","C-",C139)&amp;D139&amp;E139</f>
        <v>RFEddie Davis21</v>
      </c>
      <c r="B139">
        <f>VLOOKUP($A139,draft_listing_batters_stats!$A$1:$B$1310,2,FALSE)</f>
        <v>10072</v>
      </c>
      <c r="C139" s="1" t="s">
        <v>69</v>
      </c>
      <c r="D139" s="1" t="s">
        <v>1474</v>
      </c>
      <c r="E139" s="1">
        <v>21</v>
      </c>
      <c r="F139" s="1" t="s">
        <v>55</v>
      </c>
      <c r="G139" s="1" t="s">
        <v>55</v>
      </c>
      <c r="H139" s="1" t="s">
        <v>51</v>
      </c>
      <c r="I139" s="24" t="s">
        <v>51</v>
      </c>
      <c r="J139" s="1" t="s">
        <v>53</v>
      </c>
      <c r="K139" s="24" t="s">
        <v>53</v>
      </c>
      <c r="L139" s="1">
        <v>3</v>
      </c>
      <c r="M139" s="1">
        <v>6</v>
      </c>
      <c r="N139" s="1">
        <v>4</v>
      </c>
      <c r="O139" s="1">
        <v>2</v>
      </c>
      <c r="P139" s="24">
        <v>1</v>
      </c>
      <c r="Q139" s="1">
        <v>4</v>
      </c>
      <c r="R139" s="1">
        <v>7</v>
      </c>
      <c r="S139" s="1">
        <v>6</v>
      </c>
      <c r="T139" s="1">
        <v>3</v>
      </c>
      <c r="U139" s="24">
        <v>3</v>
      </c>
      <c r="V139" s="1">
        <v>1</v>
      </c>
      <c r="W139" s="1">
        <v>5</v>
      </c>
      <c r="X139" s="24">
        <v>1</v>
      </c>
      <c r="Y139" s="1" t="s">
        <v>47</v>
      </c>
      <c r="Z139" s="1" t="s">
        <v>47</v>
      </c>
      <c r="AA139" s="1" t="s">
        <v>47</v>
      </c>
      <c r="AB139" s="1" t="s">
        <v>47</v>
      </c>
      <c r="AC139" s="1" t="s">
        <v>47</v>
      </c>
      <c r="AD139" s="1">
        <v>2</v>
      </c>
      <c r="AE139" s="1">
        <v>2</v>
      </c>
      <c r="AF139" s="24">
        <v>6</v>
      </c>
      <c r="AG139" s="1">
        <v>8</v>
      </c>
      <c r="AH139" s="1">
        <v>7</v>
      </c>
      <c r="AI139" s="24">
        <v>6</v>
      </c>
      <c r="AJ139" s="30">
        <v>230000</v>
      </c>
      <c r="AK139" s="9">
        <f>($L$3*(L139-$Q$1)/$Q$2+$M$3*(M139-$R$1)/$R$2+$N$3*(N139-$S$1)/$S$2+$O$3*(O139-$T$1)/$T$2+$P$3*(P139-$U$1)/$U$2)/(SUM($L$3:$P$3))</f>
        <v>-0.84503824724741949</v>
      </c>
      <c r="AL139" s="9">
        <f>($L$3*(Q139-$Q$1)/$Q$2+$M$3*(R139-$R$1)/$R$2+$N$3*(S139-$S$1)/$S$2+$O$3*(T139-$T$1)/$T$2+$P$3*(U139-$U$1)/$U$2)/(SUM($L$3:$P$3))</f>
        <v>-0.1355573137344904</v>
      </c>
      <c r="AM139">
        <f>IF(AVERAGE(AG139:AH139)&gt;9,1,0)+IF(AVERAGE(AG139:AH139)&gt;7,1,0)+IF(AG139&gt;7,1,0)+IF(AH139&gt;7,1,0)+IF(AI139&gt;8,1,0)+IF(AI139&gt;6,1,0)</f>
        <v>2</v>
      </c>
      <c r="AN139" s="6">
        <f>MIN(2,IF(OR(Y139="-",X139&lt;5),0,1+IF(Y139&gt;7,1+IF(X139&gt;7,0.25,0),IF(Y139&gt;4,0.5+IF(X139&gt;7,0.25,0),0+IF(X139&gt;7,0.25))))+IF(Z139="-",0,IF(Z139&gt;9,0.5,IF(Z139&gt;7,0.25,0)))+IF(AA139="-",0,IF(AA139&gt;7,1.1,IF(AA139&gt;4,0.6,0)))+IF(OR(AB139="-",V139&lt;5),0,IF(AB139&gt;7,1+IF(V139&gt;7,0.25,0),IF(AB139&gt;4,0.5+IF(V139&gt;7,0.25,0),0)))+IF(AC139="-",0,IF(AC139&gt;7,1.5,IF(AC139&gt;4,1,0)))+IF(AD139="-",0,IF(AD139&gt;9,0.5,IF(AD139&gt;7,0.25,0)))+IF(AE139="-",0,IF(AE139&gt;7,1.25,IF(AE139&gt;4,0.75,0)))+IF(OR(AF139="-",W139&lt;4),0,IF(AF139&gt;7,1+IF(W139&gt;7,0.15,0),IF(AF139&gt;4,0.5+IF(W139&gt;7,0.15,0),0))))</f>
        <v>0.5</v>
      </c>
      <c r="AO139" s="9">
        <f>(($AK$3*AK139+$AL$3*AL139+$AM$3*AM139+$AN$3*AN139)+$J$3*VLOOKUP(J139,COND!$A$2:$C$7,2,FALSE)+$K$3*VLOOKUP(K139,COND!$A$2:$C$7,3,FALSE))*IF(AND($K$2="On",$E139&gt;20),0.75,1)</f>
        <v>9.6221417437947068</v>
      </c>
      <c r="AP139" s="28">
        <f>STANDARDIZE(AO139,AVERAGE($AO$5:$AO$1204),STDEVP($AO$5:$AO$1204))</f>
        <v>0.39957798046844606</v>
      </c>
      <c r="AQ139" t="str">
        <f>IF(AND(Y139&lt;&gt;"-",X139&gt;1),"C",IF(AA139=MAX(AA139:AC139),"2B",IF(AC139=MAX(AA139:AC139),"SS",IF(OR(AB139=MAX(Z139:AC139),AND(AB139&lt;&gt;"-",AB139&gt;4,V139&gt;5)),"3B",IF(AE139=MAX(AD139:AF139),"CF",IF(AND(AF139=MAX(AD139,AF139),AND(W139&gt;5,AD139&lt;&gt;"-")),"RF",IF(AD139&lt;&gt;"-","LF",IF(Z139&lt;&gt;"-","1B","DH"))))))))</f>
        <v>LF</v>
      </c>
      <c r="AU139" t="str">
        <f>IF(AND($Q139&gt;=6,AVERAGE($S139:$T139)&gt;=6),"Likely",IF(OR($Q139&gt;6,AND($Q139=6,AVERAGE($S139:$T139)&gt;=3),AND($Q139&gt;=5,AVERAGE($S139:$T139)&gt;=5),AVERAGE($Q139,$S139:$T139)&gt;5),"Possible","Unlikely"))</f>
        <v>Unlikely</v>
      </c>
      <c r="AW139" t="e">
        <f>IF(VLOOKUP($B139,'Draft List'!$D$4:$AB$124,AW$3,FALSE)&lt;&gt;0,VLOOKUP($B139,'Draft List'!$D$4:$AB$124,AW$3,FALSE),"")</f>
        <v>#N/A</v>
      </c>
      <c r="AX139" t="e">
        <f>IF(VLOOKUP($B139,'Draft List'!$D$4:$AB$124,AX$3,FALSE)&lt;&gt;0,VLOOKUP($B139,'Draft List'!$D$4:$AB$124,AX$3,FALSE),"")</f>
        <v>#N/A</v>
      </c>
      <c r="AY139" t="e">
        <f>IF(VLOOKUP($B139,'Draft List'!$D$4:$AB$124,AY$3,FALSE)&lt;&gt;0,VLOOKUP($B139,'Draft List'!$D$4:$AB$124,AY$3,FALSE),"")</f>
        <v>#N/A</v>
      </c>
      <c r="AZ139" t="e">
        <f>IF(VLOOKUP($B139,'Draft List'!$D$4:$AB$124,AZ$3,FALSE)&lt;&gt;0,VLOOKUP($B139,'Draft List'!$D$4:$AB$124,AZ$3,FALSE),"")</f>
        <v>#N/A</v>
      </c>
    </row>
    <row r="140" spans="1:52" x14ac:dyDescent="0.25">
      <c r="A140" t="str">
        <f>IF(C140="C","C-",C140)&amp;D140&amp;E140</f>
        <v>C-Roy Powell22</v>
      </c>
      <c r="B140">
        <f>VLOOKUP($A140,draft_listing_batters_stats!$A$1:$B$1310,2,FALSE)</f>
        <v>11045</v>
      </c>
      <c r="C140" s="1" t="s">
        <v>89</v>
      </c>
      <c r="D140" s="1" t="s">
        <v>1475</v>
      </c>
      <c r="E140" s="1">
        <v>22</v>
      </c>
      <c r="F140" s="1" t="s">
        <v>43</v>
      </c>
      <c r="G140" s="1" t="s">
        <v>43</v>
      </c>
      <c r="H140" s="1" t="s">
        <v>51</v>
      </c>
      <c r="I140" s="24" t="s">
        <v>51</v>
      </c>
      <c r="J140" s="1" t="s">
        <v>46</v>
      </c>
      <c r="K140" s="24" t="s">
        <v>53</v>
      </c>
      <c r="L140" s="1">
        <v>4</v>
      </c>
      <c r="M140" s="1">
        <v>3</v>
      </c>
      <c r="N140" s="1">
        <v>2</v>
      </c>
      <c r="O140" s="1">
        <v>3</v>
      </c>
      <c r="P140" s="24">
        <v>2</v>
      </c>
      <c r="Q140" s="1">
        <v>5</v>
      </c>
      <c r="R140" s="1">
        <v>3</v>
      </c>
      <c r="S140" s="1">
        <v>3</v>
      </c>
      <c r="T140" s="1">
        <v>4</v>
      </c>
      <c r="U140" s="24">
        <v>3</v>
      </c>
      <c r="V140" s="1">
        <v>6</v>
      </c>
      <c r="W140" s="1">
        <v>4</v>
      </c>
      <c r="X140" s="24">
        <v>7</v>
      </c>
      <c r="Y140" s="1">
        <v>6</v>
      </c>
      <c r="Z140" s="1" t="s">
        <v>47</v>
      </c>
      <c r="AA140" s="1" t="s">
        <v>47</v>
      </c>
      <c r="AB140" s="1" t="s">
        <v>47</v>
      </c>
      <c r="AC140" s="1" t="s">
        <v>47</v>
      </c>
      <c r="AD140" s="1" t="s">
        <v>47</v>
      </c>
      <c r="AE140" s="1" t="s">
        <v>47</v>
      </c>
      <c r="AF140" s="24" t="s">
        <v>47</v>
      </c>
      <c r="AG140" s="1">
        <v>1</v>
      </c>
      <c r="AH140" s="1">
        <v>2</v>
      </c>
      <c r="AI140" s="24">
        <v>1</v>
      </c>
      <c r="AJ140" s="30">
        <v>190000</v>
      </c>
      <c r="AK140" s="9">
        <f>($L$3*(L140-$Q$1)/$Q$2+$M$3*(M140-$R$1)/$R$2+$N$3*(N140-$S$1)/$S$2+$O$3*(O140-$T$1)/$T$2+$P$3*(P140-$U$1)/$U$2)/(SUM($L$3:$P$3))</f>
        <v>-0.71205914812199378</v>
      </c>
      <c r="AL140" s="9">
        <f>($L$3*(Q140-$Q$1)/$Q$2+$M$3*(R140-$R$1)/$R$2+$N$3*(S140-$S$1)/$S$2+$O$3*(T140-$T$1)/$T$2+$P$3*(U140-$U$1)/$U$2)/(SUM($L$3:$P$3))</f>
        <v>-0.17671592806875311</v>
      </c>
      <c r="AM140">
        <f>IF(AVERAGE(AG140:AH140)&gt;9,1,0)+IF(AVERAGE(AG140:AH140)&gt;7,1,0)+IF(AG140&gt;7,1,0)+IF(AH140&gt;7,1,0)+IF(AI140&gt;8,1,0)+IF(AI140&gt;6,1,0)</f>
        <v>0</v>
      </c>
      <c r="AN140" s="6">
        <f>MIN(2,IF(OR(Y140="-",X140&lt;5),0,1+IF(Y140&gt;7,1+IF(X140&gt;7,0.25,0),IF(Y140&gt;4,0.5+IF(X140&gt;7,0.25,0),0+IF(X140&gt;7,0.25))))+IF(Z140="-",0,IF(Z140&gt;9,0.5,IF(Z140&gt;7,0.25,0)))+IF(AA140="-",0,IF(AA140&gt;7,1.1,IF(AA140&gt;4,0.6,0)))+IF(OR(AB140="-",V140&lt;5),0,IF(AB140&gt;7,1+IF(V140&gt;7,0.25,0),IF(AB140&gt;4,0.5+IF(V140&gt;7,0.25,0),0)))+IF(AC140="-",0,IF(AC140&gt;7,1.5,IF(AC140&gt;4,1,0)))+IF(AD140="-",0,IF(AD140&gt;9,0.5,IF(AD140&gt;7,0.25,0)))+IF(AE140="-",0,IF(AE140&gt;7,1.25,IF(AE140&gt;4,0.75,0)))+IF(OR(AF140="-",W140&lt;4),0,IF(AF140&gt;7,1+IF(W140&gt;7,0.15,0),IF(AF140&gt;4,0.5+IF(W140&gt;7,0.15,0),0))))</f>
        <v>1.5</v>
      </c>
      <c r="AO140" s="9">
        <f>(($AK$3*AK140+$AL$3*AL140+$AM$3*AM140+$AN$3*AN140)+$J$3*VLOOKUP(J140,COND!$A$2:$C$7,2,FALSE)+$K$3*VLOOKUP(K140,COND!$A$2:$C$7,3,FALSE))*IF(AND($K$2="On",$E140&gt;20),0.75,1)</f>
        <v>9.4582029483627643</v>
      </c>
      <c r="AP140" s="28">
        <f>STANDARDIZE(AO140,AVERAGE($AO$5:$AO$1204),STDEVP($AO$5:$AO$1204))</f>
        <v>0.37807350553386743</v>
      </c>
      <c r="AQ140" t="str">
        <f>IF(AND(Y140&lt;&gt;"-",X140&gt;1),"C",IF(AA140=MAX(AA140:AC140),"2B",IF(AC140=MAX(AA140:AC140),"SS",IF(OR(AB140=MAX(Z140:AC140),AND(AB140&lt;&gt;"-",AB140&gt;4,V140&gt;5)),"3B",IF(AE140=MAX(AD140:AF140),"CF",IF(AND(AF140=MAX(AD140,AF140),AND(W140&gt;5,AD140&lt;&gt;"-")),"RF",IF(AD140&lt;&gt;"-","LF",IF(Z140&lt;&gt;"-","1B","DH"))))))))</f>
        <v>C</v>
      </c>
      <c r="AU140" t="str">
        <f>IF(AND($Q140&gt;=6,AVERAGE($S140:$T140)&gt;=6),"Likely",IF(OR($Q140&gt;6,AND($Q140=6,AVERAGE($S140:$T140)&gt;=3),AND($Q140&gt;=5,AVERAGE($S140:$T140)&gt;=5),AVERAGE($Q140,$S140:$T140)&gt;5),"Possible","Unlikely"))</f>
        <v>Unlikely</v>
      </c>
      <c r="AW140" t="e">
        <f>IF(VLOOKUP($B140,'Draft List'!$D$4:$AB$124,AW$3,FALSE)&lt;&gt;0,VLOOKUP($B140,'Draft List'!$D$4:$AB$124,AW$3,FALSE),"")</f>
        <v>#N/A</v>
      </c>
      <c r="AX140" t="e">
        <f>IF(VLOOKUP($B140,'Draft List'!$D$4:$AB$124,AX$3,FALSE)&lt;&gt;0,VLOOKUP($B140,'Draft List'!$D$4:$AB$124,AX$3,FALSE),"")</f>
        <v>#N/A</v>
      </c>
      <c r="AY140" t="e">
        <f>IF(VLOOKUP($B140,'Draft List'!$D$4:$AB$124,AY$3,FALSE)&lt;&gt;0,VLOOKUP($B140,'Draft List'!$D$4:$AB$124,AY$3,FALSE),"")</f>
        <v>#N/A</v>
      </c>
      <c r="AZ140" t="e">
        <f>IF(VLOOKUP($B140,'Draft List'!$D$4:$AB$124,AZ$3,FALSE)&lt;&gt;0,VLOOKUP($B140,'Draft List'!$D$4:$AB$124,AZ$3,FALSE),"")</f>
        <v>#N/A</v>
      </c>
    </row>
    <row r="141" spans="1:52" x14ac:dyDescent="0.25">
      <c r="A141" t="str">
        <f>IF(C141="C","C-",C141)&amp;D141&amp;E141</f>
        <v>1BTadamichi Fujita21</v>
      </c>
      <c r="B141">
        <f>VLOOKUP($A141,draft_listing_batters_stats!$A$1:$B$1310,2,FALSE)</f>
        <v>4552</v>
      </c>
      <c r="C141" s="1" t="s">
        <v>90</v>
      </c>
      <c r="D141" s="1" t="s">
        <v>1476</v>
      </c>
      <c r="E141" s="1">
        <v>21</v>
      </c>
      <c r="F141" s="1" t="s">
        <v>43</v>
      </c>
      <c r="G141" s="1" t="s">
        <v>43</v>
      </c>
      <c r="H141" s="1" t="s">
        <v>51</v>
      </c>
      <c r="I141" s="24" t="s">
        <v>51</v>
      </c>
      <c r="J141" s="1" t="s">
        <v>45</v>
      </c>
      <c r="K141" s="24" t="s">
        <v>46</v>
      </c>
      <c r="L141" s="1">
        <v>3</v>
      </c>
      <c r="M141" s="1">
        <v>4</v>
      </c>
      <c r="N141" s="1">
        <v>1</v>
      </c>
      <c r="O141" s="1">
        <v>1</v>
      </c>
      <c r="P141" s="24">
        <v>2</v>
      </c>
      <c r="Q141" s="1">
        <v>5</v>
      </c>
      <c r="R141" s="1">
        <v>6</v>
      </c>
      <c r="S141" s="1">
        <v>4</v>
      </c>
      <c r="T141" s="1">
        <v>3</v>
      </c>
      <c r="U141" s="24">
        <v>3</v>
      </c>
      <c r="V141" s="1">
        <v>2</v>
      </c>
      <c r="W141" s="1">
        <v>2</v>
      </c>
      <c r="X141" s="24">
        <v>1</v>
      </c>
      <c r="Y141" s="1" t="s">
        <v>47</v>
      </c>
      <c r="Z141" s="1">
        <v>6</v>
      </c>
      <c r="AA141" s="1" t="s">
        <v>47</v>
      </c>
      <c r="AB141" s="1" t="s">
        <v>47</v>
      </c>
      <c r="AC141" s="1" t="s">
        <v>47</v>
      </c>
      <c r="AD141" s="1" t="s">
        <v>47</v>
      </c>
      <c r="AE141" s="1" t="s">
        <v>47</v>
      </c>
      <c r="AF141" s="24" t="s">
        <v>47</v>
      </c>
      <c r="AG141" s="1">
        <v>2</v>
      </c>
      <c r="AH141" s="1">
        <v>2</v>
      </c>
      <c r="AI141" s="24">
        <v>2</v>
      </c>
      <c r="AJ141" s="30">
        <v>220000</v>
      </c>
      <c r="AK141" s="9">
        <f>($L$3*(L141-$Q$1)/$Q$2+$M$3*(M141-$R$1)/$R$2+$N$3*(N141-$S$1)/$S$2+$O$3*(O141-$T$1)/$T$2+$P$3*(P141-$U$1)/$U$2)/(SUM($L$3:$P$3))</f>
        <v>-1.2460356987490286</v>
      </c>
      <c r="AL141" s="9">
        <f>($L$3*(Q141-$Q$1)/$Q$2+$M$3*(R141-$R$1)/$R$2+$N$3*(S141-$S$1)/$S$2+$O$3*(T141-$T$1)/$T$2+$P$3*(U141-$U$1)/$U$2)/(SUM($L$3:$P$3))</f>
        <v>-3.0184345198322183E-2</v>
      </c>
      <c r="AM141">
        <f>IF(AVERAGE(AG141:AH141)&gt;9,1,0)+IF(AVERAGE(AG141:AH141)&gt;7,1,0)+IF(AG141&gt;7,1,0)+IF(AH141&gt;7,1,0)+IF(AI141&gt;8,1,0)+IF(AI141&gt;6,1,0)</f>
        <v>0</v>
      </c>
      <c r="AN141" s="6">
        <f>MIN(2,IF(OR(Y141="-",X141&lt;5),0,1+IF(Y141&gt;7,1+IF(X141&gt;7,0.25,0),IF(Y141&gt;4,0.5+IF(X141&gt;7,0.25,0),0+IF(X141&gt;7,0.25))))+IF(Z141="-",0,IF(Z141&gt;9,0.5,IF(Z141&gt;7,0.25,0)))+IF(AA141="-",0,IF(AA141&gt;7,1.1,IF(AA141&gt;4,0.6,0)))+IF(OR(AB141="-",V141&lt;5),0,IF(AB141&gt;7,1+IF(V141&gt;7,0.25,0),IF(AB141&gt;4,0.5+IF(V141&gt;7,0.25,0),0)))+IF(AC141="-",0,IF(AC141&gt;7,1.5,IF(AC141&gt;4,1,0)))+IF(AD141="-",0,IF(AD141&gt;9,0.5,IF(AD141&gt;7,0.25,0)))+IF(AE141="-",0,IF(AE141&gt;7,1.25,IF(AE141&gt;4,0.75,0)))+IF(OR(AF141="-",W141&lt;4),0,IF(AF141&gt;7,1+IF(W141&gt;7,0.15,0),IF(AF141&gt;4,0.5+IF(W141&gt;7,0.15,0),0))))</f>
        <v>0</v>
      </c>
      <c r="AO141" s="9">
        <f>(($AK$3*AK141+$AL$3*AL141+$AM$3*AM141+$AN$3*AN141)+$J$3*VLOOKUP(J141,COND!$A$2:$C$7,2,FALSE)+$K$3*VLOOKUP(K141,COND!$A$2:$C$7,3,FALSE))*IF(AND($K$2="On",$E141&gt;20),0.75,1)</f>
        <v>9.4131842877452314</v>
      </c>
      <c r="AP141" s="28">
        <f>STANDARDIZE(AO141,AVERAGE($AO$5:$AO$1204),STDEVP($AO$5:$AO$1204))</f>
        <v>0.37216823670297661</v>
      </c>
      <c r="AQ141" t="str">
        <f>IF(AND(Y141&lt;&gt;"-",X141&gt;1),"C",IF(AA141=MAX(AA141:AC141),"2B",IF(AC141=MAX(AA141:AC141),"SS",IF(OR(AB141=MAX(Z141:AC141),AND(AB141&lt;&gt;"-",AB141&gt;4,V141&gt;5)),"3B",IF(AE141=MAX(AD141:AF141),"CF",IF(AND(AF141=MAX(AD141,AF141),AND(W141&gt;5,AD141&lt;&gt;"-")),"RF",IF(AD141&lt;&gt;"-","LF",IF(Z141&lt;&gt;"-","1B","DH"))))))))</f>
        <v>1B</v>
      </c>
      <c r="AU141" t="str">
        <f>IF(AND($Q141&gt;=6,AVERAGE($S141:$T141)&gt;=6),"Likely",IF(OR($Q141&gt;6,AND($Q141=6,AVERAGE($S141:$T141)&gt;=3),AND($Q141&gt;=5,AVERAGE($S141:$T141)&gt;=5),AVERAGE($Q141,$S141:$T141)&gt;5),"Possible","Unlikely"))</f>
        <v>Unlikely</v>
      </c>
      <c r="AW141" t="e">
        <f>IF(VLOOKUP($B141,'Draft List'!$D$4:$AB$124,AW$3,FALSE)&lt;&gt;0,VLOOKUP($B141,'Draft List'!$D$4:$AB$124,AW$3,FALSE),"")</f>
        <v>#N/A</v>
      </c>
      <c r="AX141" t="e">
        <f>IF(VLOOKUP($B141,'Draft List'!$D$4:$AB$124,AX$3,FALSE)&lt;&gt;0,VLOOKUP($B141,'Draft List'!$D$4:$AB$124,AX$3,FALSE),"")</f>
        <v>#N/A</v>
      </c>
      <c r="AY141" t="e">
        <f>IF(VLOOKUP($B141,'Draft List'!$D$4:$AB$124,AY$3,FALSE)&lt;&gt;0,VLOOKUP($B141,'Draft List'!$D$4:$AB$124,AY$3,FALSE),"")</f>
        <v>#N/A</v>
      </c>
      <c r="AZ141" t="e">
        <f>IF(VLOOKUP($B141,'Draft List'!$D$4:$AB$124,AZ$3,FALSE)&lt;&gt;0,VLOOKUP($B141,'Draft List'!$D$4:$AB$124,AZ$3,FALSE),"")</f>
        <v>#N/A</v>
      </c>
    </row>
    <row r="142" spans="1:52" x14ac:dyDescent="0.25">
      <c r="A142" t="str">
        <f>IF(C142="C","C-",C142)&amp;D142&amp;E142</f>
        <v>CFJerry Taylor21</v>
      </c>
      <c r="B142">
        <f>VLOOKUP($A142,draft_listing_batters_stats!$A$1:$B$1310,2,FALSE)</f>
        <v>9761</v>
      </c>
      <c r="C142" s="1" t="s">
        <v>77</v>
      </c>
      <c r="D142" s="1" t="s">
        <v>1477</v>
      </c>
      <c r="E142" s="1">
        <v>21</v>
      </c>
      <c r="F142" s="1" t="s">
        <v>55</v>
      </c>
      <c r="G142" s="1" t="s">
        <v>55</v>
      </c>
      <c r="H142" s="1" t="s">
        <v>51</v>
      </c>
      <c r="I142" s="24" t="s">
        <v>51</v>
      </c>
      <c r="J142" s="1" t="s">
        <v>46</v>
      </c>
      <c r="K142" s="24" t="s">
        <v>53</v>
      </c>
      <c r="L142" s="1">
        <v>3</v>
      </c>
      <c r="M142" s="1">
        <v>7</v>
      </c>
      <c r="N142" s="1">
        <v>2</v>
      </c>
      <c r="O142" s="1">
        <v>3</v>
      </c>
      <c r="P142" s="24">
        <v>3</v>
      </c>
      <c r="Q142" s="1">
        <v>4</v>
      </c>
      <c r="R142" s="1">
        <v>7</v>
      </c>
      <c r="S142" s="1">
        <v>3</v>
      </c>
      <c r="T142" s="1">
        <v>4</v>
      </c>
      <c r="U142" s="24">
        <v>5</v>
      </c>
      <c r="V142" s="1">
        <v>1</v>
      </c>
      <c r="W142" s="1">
        <v>7</v>
      </c>
      <c r="X142" s="24">
        <v>1</v>
      </c>
      <c r="Y142" s="1" t="s">
        <v>47</v>
      </c>
      <c r="Z142" s="1" t="s">
        <v>47</v>
      </c>
      <c r="AA142" s="1" t="s">
        <v>47</v>
      </c>
      <c r="AB142" s="1" t="s">
        <v>47</v>
      </c>
      <c r="AC142" s="1" t="s">
        <v>47</v>
      </c>
      <c r="AD142" s="1">
        <v>5</v>
      </c>
      <c r="AE142" s="1">
        <v>10</v>
      </c>
      <c r="AF142" s="24" t="s">
        <v>47</v>
      </c>
      <c r="AG142" s="1">
        <v>9</v>
      </c>
      <c r="AH142" s="1">
        <v>8</v>
      </c>
      <c r="AI142" s="24">
        <v>7</v>
      </c>
      <c r="AJ142" s="30">
        <v>210000</v>
      </c>
      <c r="AK142" s="9">
        <f>($L$3*(L142-$Q$1)/$Q$2+$M$3*(M142-$R$1)/$R$2+$N$3*(N142-$S$1)/$S$2+$O$3*(O142-$T$1)/$T$2+$P$3*(P142-$U$1)/$U$2)/(SUM($L$3:$P$3))</f>
        <v>-0.79035912603277125</v>
      </c>
      <c r="AL142" s="9">
        <f>($L$3*(Q142-$Q$1)/$Q$2+$M$3*(R142-$R$1)/$R$2+$N$3*(S142-$S$1)/$S$2+$O$3*(T142-$T$1)/$T$2+$P$3*(U142-$U$1)/$U$2)/(SUM($L$3:$P$3))</f>
        <v>-0.21499956616244692</v>
      </c>
      <c r="AM142">
        <f>IF(AVERAGE(AG142:AH142)&gt;9,1,0)+IF(AVERAGE(AG142:AH142)&gt;7,1,0)+IF(AG142&gt;7,1,0)+IF(AH142&gt;7,1,0)+IF(AI142&gt;8,1,0)+IF(AI142&gt;6,1,0)</f>
        <v>4</v>
      </c>
      <c r="AN142" s="6">
        <f>MIN(2,IF(OR(Y142="-",X142&lt;5),0,1+IF(Y142&gt;7,1+IF(X142&gt;7,0.25,0),IF(Y142&gt;4,0.5+IF(X142&gt;7,0.25,0),0+IF(X142&gt;7,0.25))))+IF(Z142="-",0,IF(Z142&gt;9,0.5,IF(Z142&gt;7,0.25,0)))+IF(AA142="-",0,IF(AA142&gt;7,1.1,IF(AA142&gt;4,0.6,0)))+IF(OR(AB142="-",V142&lt;5),0,IF(AB142&gt;7,1+IF(V142&gt;7,0.25,0),IF(AB142&gt;4,0.5+IF(V142&gt;7,0.25,0),0)))+IF(AC142="-",0,IF(AC142&gt;7,1.5,IF(AC142&gt;4,1,0)))+IF(AD142="-",0,IF(AD142&gt;9,0.5,IF(AD142&gt;7,0.25,0)))+IF(AE142="-",0,IF(AE142&gt;7,1.25,IF(AE142&gt;4,0.75,0)))+IF(OR(AF142="-",W142&lt;4),0,IF(AF142&gt;7,1+IF(W142&gt;7,0.15,0),IF(AF142&gt;4,0.5+IF(W142&gt;7,0.15,0),0))))</f>
        <v>1.25</v>
      </c>
      <c r="AO142" s="9">
        <f>(($AK$3*AK142+$AL$3*AL142+$AM$3*AM142+$AN$3*AN142)+$J$3*VLOOKUP(J142,COND!$A$2:$C$7,2,FALSE)+$K$3*VLOOKUP(K142,COND!$A$2:$C$7,3,FALSE))*IF(AND($K$2="On",$E142&gt;20),0.75,1)</f>
        <v>9.4076359601140265</v>
      </c>
      <c r="AP142" s="28">
        <f>STANDARDIZE(AO142,AVERAGE($AO$5:$AO$1204),STDEVP($AO$5:$AO$1204))</f>
        <v>0.37144044147818123</v>
      </c>
      <c r="AQ142" t="str">
        <f>IF(AND(Y142&lt;&gt;"-",X142&gt;1),"C",IF(AA142=MAX(AA142:AC142),"2B",IF(AC142=MAX(AA142:AC142),"SS",IF(OR(AB142=MAX(Z142:AC142),AND(AB142&lt;&gt;"-",AB142&gt;4,V142&gt;5)),"3B",IF(AE142=MAX(AD142:AF142),"CF",IF(AND(AF142=MAX(AD142,AF142),AND(W142&gt;5,AD142&lt;&gt;"-")),"RF",IF(AD142&lt;&gt;"-","LF",IF(Z142&lt;&gt;"-","1B","DH"))))))))</f>
        <v>CF</v>
      </c>
      <c r="AU142" t="str">
        <f>IF(AND($Q142&gt;=6,AVERAGE($S142:$T142)&gt;=6),"Likely",IF(OR($Q142&gt;6,AND($Q142=6,AVERAGE($S142:$T142)&gt;=3),AND($Q142&gt;=5,AVERAGE($S142:$T142)&gt;=5),AVERAGE($Q142,$S142:$T142)&gt;5),"Possible","Unlikely"))</f>
        <v>Unlikely</v>
      </c>
      <c r="AW142" t="e">
        <f>IF(VLOOKUP($B142,'Draft List'!$D$4:$AB$124,AW$3,FALSE)&lt;&gt;0,VLOOKUP($B142,'Draft List'!$D$4:$AB$124,AW$3,FALSE),"")</f>
        <v>#N/A</v>
      </c>
      <c r="AX142" t="e">
        <f>IF(VLOOKUP($B142,'Draft List'!$D$4:$AB$124,AX$3,FALSE)&lt;&gt;0,VLOOKUP($B142,'Draft List'!$D$4:$AB$124,AX$3,FALSE),"")</f>
        <v>#N/A</v>
      </c>
      <c r="AY142" t="e">
        <f>IF(VLOOKUP($B142,'Draft List'!$D$4:$AB$124,AY$3,FALSE)&lt;&gt;0,VLOOKUP($B142,'Draft List'!$D$4:$AB$124,AY$3,FALSE),"")</f>
        <v>#N/A</v>
      </c>
      <c r="AZ142" t="e">
        <f>IF(VLOOKUP($B142,'Draft List'!$D$4:$AB$124,AZ$3,FALSE)&lt;&gt;0,VLOOKUP($B142,'Draft List'!$D$4:$AB$124,AZ$3,FALSE),"")</f>
        <v>#N/A</v>
      </c>
    </row>
    <row r="143" spans="1:52" x14ac:dyDescent="0.25">
      <c r="A143" t="str">
        <f>IF(C143="C","C-",C143)&amp;D143&amp;E143</f>
        <v>1BCraig Wright21</v>
      </c>
      <c r="B143">
        <f>VLOOKUP($A143,draft_listing_batters_stats!$A$1:$B$1310,2,FALSE)</f>
        <v>10870</v>
      </c>
      <c r="C143" s="1" t="s">
        <v>90</v>
      </c>
      <c r="D143" s="1" t="s">
        <v>1478</v>
      </c>
      <c r="E143" s="1">
        <v>21</v>
      </c>
      <c r="F143" s="1" t="s">
        <v>43</v>
      </c>
      <c r="G143" s="1" t="s">
        <v>43</v>
      </c>
      <c r="H143" s="1" t="s">
        <v>51</v>
      </c>
      <c r="I143" s="24" t="s">
        <v>51</v>
      </c>
      <c r="J143" s="1" t="s">
        <v>45</v>
      </c>
      <c r="K143" s="24" t="s">
        <v>49</v>
      </c>
      <c r="L143" s="1">
        <v>3</v>
      </c>
      <c r="M143" s="1">
        <v>4</v>
      </c>
      <c r="N143" s="1">
        <v>1</v>
      </c>
      <c r="O143" s="1">
        <v>2</v>
      </c>
      <c r="P143" s="24">
        <v>2</v>
      </c>
      <c r="Q143" s="1">
        <v>4</v>
      </c>
      <c r="R143" s="1">
        <v>6</v>
      </c>
      <c r="S143" s="1">
        <v>5</v>
      </c>
      <c r="T143" s="1">
        <v>5</v>
      </c>
      <c r="U143" s="24">
        <v>4</v>
      </c>
      <c r="V143" s="1">
        <v>3</v>
      </c>
      <c r="W143" s="1">
        <v>1</v>
      </c>
      <c r="X143" s="24">
        <v>1</v>
      </c>
      <c r="Y143" s="1" t="s">
        <v>47</v>
      </c>
      <c r="Z143" s="1">
        <v>5</v>
      </c>
      <c r="AA143" s="1" t="s">
        <v>47</v>
      </c>
      <c r="AB143" s="1" t="s">
        <v>47</v>
      </c>
      <c r="AC143" s="1" t="s">
        <v>47</v>
      </c>
      <c r="AD143" s="1" t="s">
        <v>47</v>
      </c>
      <c r="AE143" s="1" t="s">
        <v>47</v>
      </c>
      <c r="AF143" s="24" t="s">
        <v>47</v>
      </c>
      <c r="AG143" s="1">
        <v>2</v>
      </c>
      <c r="AH143" s="1">
        <v>4</v>
      </c>
      <c r="AI143" s="24">
        <v>4</v>
      </c>
      <c r="AJ143" s="30">
        <v>600000</v>
      </c>
      <c r="AK143" s="9">
        <f>($L$3*(L143-$Q$1)/$Q$2+$M$3*(M143-$R$1)/$R$2+$N$3*(N143-$S$1)/$S$2+$O$3*(O143-$T$1)/$T$2+$P$3*(P143-$U$1)/$U$2)/(SUM($L$3:$P$3))</f>
        <v>-1.1563261487394476</v>
      </c>
      <c r="AL143" s="9">
        <f>($L$3*(Q143-$Q$1)/$Q$2+$M$3*(R143-$R$1)/$R$2+$N$3*(S143-$S$1)/$S$2+$O$3*(T143-$T$1)/$T$2+$P$3*(U143-$U$1)/$U$2)/(SUM($L$3:$P$3))</f>
        <v>-5.0243247540849842E-2</v>
      </c>
      <c r="AM143">
        <f>IF(AVERAGE(AG143:AH143)&gt;9,1,0)+IF(AVERAGE(AG143:AH143)&gt;7,1,0)+IF(AG143&gt;7,1,0)+IF(AH143&gt;7,1,0)+IF(AI143&gt;8,1,0)+IF(AI143&gt;6,1,0)</f>
        <v>0</v>
      </c>
      <c r="AN143" s="6">
        <f>MIN(2,IF(OR(Y143="-",X143&lt;5),0,1+IF(Y143&gt;7,1+IF(X143&gt;7,0.25,0),IF(Y143&gt;4,0.5+IF(X143&gt;7,0.25,0),0+IF(X143&gt;7,0.25))))+IF(Z143="-",0,IF(Z143&gt;9,0.5,IF(Z143&gt;7,0.25,0)))+IF(AA143="-",0,IF(AA143&gt;7,1.1,IF(AA143&gt;4,0.6,0)))+IF(OR(AB143="-",V143&lt;5),0,IF(AB143&gt;7,1+IF(V143&gt;7,0.25,0),IF(AB143&gt;4,0.5+IF(V143&gt;7,0.25,0),0)))+IF(AC143="-",0,IF(AC143&gt;7,1.5,IF(AC143&gt;4,1,0)))+IF(AD143="-",0,IF(AD143&gt;9,0.5,IF(AD143&gt;7,0.25,0)))+IF(AE143="-",0,IF(AE143&gt;7,1.25,IF(AE143&gt;4,0.75,0)))+IF(OR(AF143="-",W143&lt;4),0,IF(AF143&gt;7,1+IF(W143&gt;7,0.15,0),IF(AF143&gt;4,0.5+IF(W143&gt;7,0.15,0),0))))</f>
        <v>0</v>
      </c>
      <c r="AO143" s="9">
        <f>(($AK$3*AK143+$AL$3*AL143+$AM$3*AM143+$AN$3*AN143)+$J$3*VLOOKUP(J143,COND!$A$2:$C$7,2,FALSE)+$K$3*VLOOKUP(K143,COND!$A$2:$C$7,3,FALSE))*IF(AND($K$2="On",$E143&gt;20),0.75,1)</f>
        <v>9.381448414635857</v>
      </c>
      <c r="AP143" s="28">
        <f>STANDARDIZE(AO143,AVERAGE($AO$5:$AO$1204),STDEVP($AO$5:$AO$1204))</f>
        <v>0.36800532159792554</v>
      </c>
      <c r="AQ143" t="str">
        <f>IF(AND(Y143&lt;&gt;"-",X143&gt;1),"C",IF(AA143=MAX(AA143:AC143),"2B",IF(AC143=MAX(AA143:AC143),"SS",IF(OR(AB143=MAX(Z143:AC143),AND(AB143&lt;&gt;"-",AB143&gt;4,V143&gt;5)),"3B",IF(AE143=MAX(AD143:AF143),"CF",IF(AND(AF143=MAX(AD143,AF143),AND(W143&gt;5,AD143&lt;&gt;"-")),"RF",IF(AD143&lt;&gt;"-","LF",IF(Z143&lt;&gt;"-","1B","DH"))))))))</f>
        <v>1B</v>
      </c>
      <c r="AU143" t="str">
        <f>IF(AND($Q143&gt;=6,AVERAGE($S143:$T143)&gt;=6),"Likely",IF(OR($Q143&gt;6,AND($Q143=6,AVERAGE($S143:$T143)&gt;=3),AND($Q143&gt;=5,AVERAGE($S143:$T143)&gt;=5),AVERAGE($Q143,$S143:$T143)&gt;5),"Possible","Unlikely"))</f>
        <v>Unlikely</v>
      </c>
      <c r="AW143" t="e">
        <f>IF(VLOOKUP($B143,'Draft List'!$D$4:$AB$124,AW$3,FALSE)&lt;&gt;0,VLOOKUP($B143,'Draft List'!$D$4:$AB$124,AW$3,FALSE),"")</f>
        <v>#N/A</v>
      </c>
      <c r="AX143" t="e">
        <f>IF(VLOOKUP($B143,'Draft List'!$D$4:$AB$124,AX$3,FALSE)&lt;&gt;0,VLOOKUP($B143,'Draft List'!$D$4:$AB$124,AX$3,FALSE),"")</f>
        <v>#N/A</v>
      </c>
      <c r="AY143" t="e">
        <f>IF(VLOOKUP($B143,'Draft List'!$D$4:$AB$124,AY$3,FALSE)&lt;&gt;0,VLOOKUP($B143,'Draft List'!$D$4:$AB$124,AY$3,FALSE),"")</f>
        <v>#N/A</v>
      </c>
      <c r="AZ143" t="e">
        <f>IF(VLOOKUP($B143,'Draft List'!$D$4:$AB$124,AZ$3,FALSE)&lt;&gt;0,VLOOKUP($B143,'Draft List'!$D$4:$AB$124,AZ$3,FALSE),"")</f>
        <v>#N/A</v>
      </c>
    </row>
    <row r="144" spans="1:52" x14ac:dyDescent="0.25">
      <c r="A144" t="str">
        <f>IF(C144="C","C-",C144)&amp;D144&amp;E144</f>
        <v>SSCoy Smith21</v>
      </c>
      <c r="B144">
        <f>VLOOKUP($A144,draft_listing_batters_stats!$A$1:$B$1310,2,FALSE)</f>
        <v>7440</v>
      </c>
      <c r="C144" s="1" t="s">
        <v>75</v>
      </c>
      <c r="D144" s="1" t="s">
        <v>1479</v>
      </c>
      <c r="E144" s="1">
        <v>21</v>
      </c>
      <c r="F144" s="1" t="s">
        <v>64</v>
      </c>
      <c r="G144" s="1" t="s">
        <v>43</v>
      </c>
      <c r="H144" s="1" t="s">
        <v>51</v>
      </c>
      <c r="I144" s="24" t="s">
        <v>51</v>
      </c>
      <c r="J144" s="1" t="s">
        <v>45</v>
      </c>
      <c r="K144" s="24" t="s">
        <v>57</v>
      </c>
      <c r="L144" s="1">
        <v>4</v>
      </c>
      <c r="M144" s="1">
        <v>3</v>
      </c>
      <c r="N144" s="1">
        <v>2</v>
      </c>
      <c r="O144" s="1">
        <v>3</v>
      </c>
      <c r="P144" s="24">
        <v>1</v>
      </c>
      <c r="Q144" s="1">
        <v>5</v>
      </c>
      <c r="R144" s="1">
        <v>3</v>
      </c>
      <c r="S144" s="1">
        <v>3</v>
      </c>
      <c r="T144" s="1">
        <v>5</v>
      </c>
      <c r="U144" s="24">
        <v>3</v>
      </c>
      <c r="V144" s="1">
        <v>8</v>
      </c>
      <c r="W144" s="1">
        <v>1</v>
      </c>
      <c r="X144" s="24">
        <v>1</v>
      </c>
      <c r="Y144" s="1" t="s">
        <v>47</v>
      </c>
      <c r="Z144" s="1" t="s">
        <v>47</v>
      </c>
      <c r="AA144" s="1">
        <v>4</v>
      </c>
      <c r="AB144" s="1">
        <v>3</v>
      </c>
      <c r="AC144" s="1">
        <v>7</v>
      </c>
      <c r="AD144" s="1" t="s">
        <v>47</v>
      </c>
      <c r="AE144" s="1" t="s">
        <v>47</v>
      </c>
      <c r="AF144" s="24" t="s">
        <v>47</v>
      </c>
      <c r="AG144" s="1">
        <v>5</v>
      </c>
      <c r="AH144" s="1">
        <v>6</v>
      </c>
      <c r="AI144" s="24">
        <v>5</v>
      </c>
      <c r="AJ144" s="30">
        <v>180000</v>
      </c>
      <c r="AK144" s="9">
        <f>($L$3*(L144-$Q$1)/$Q$2+$M$3*(M144-$R$1)/$R$2+$N$3*(N144-$S$1)/$S$2+$O$3*(O144-$T$1)/$T$2+$P$3*(P144-$U$1)/$U$2)/(SUM($L$3:$P$3))</f>
        <v>-0.7520754879390773</v>
      </c>
      <c r="AL144" s="9">
        <f>($L$3*(Q144-$Q$1)/$Q$2+$M$3*(R144-$R$1)/$R$2+$N$3*(S144-$S$1)/$S$2+$O$3*(T144-$T$1)/$T$2+$P$3*(U144-$U$1)/$U$2)/(SUM($L$3:$P$3))</f>
        <v>-8.7006378059172065E-2</v>
      </c>
      <c r="AM144">
        <f>IF(AVERAGE(AG144:AH144)&gt;9,1,0)+IF(AVERAGE(AG144:AH144)&gt;7,1,0)+IF(AG144&gt;7,1,0)+IF(AH144&gt;7,1,0)+IF(AI144&gt;8,1,0)+IF(AI144&gt;6,1,0)</f>
        <v>0</v>
      </c>
      <c r="AN144" s="6">
        <f>MIN(2,IF(OR(Y144="-",X144&lt;5),0,1+IF(Y144&gt;7,1+IF(X144&gt;7,0.25,0),IF(Y144&gt;4,0.5+IF(X144&gt;7,0.25,0),0+IF(X144&gt;7,0.25))))+IF(Z144="-",0,IF(Z144&gt;9,0.5,IF(Z144&gt;7,0.25,0)))+IF(AA144="-",0,IF(AA144&gt;7,1.1,IF(AA144&gt;4,0.6,0)))+IF(OR(AB144="-",V144&lt;5),0,IF(AB144&gt;7,1+IF(V144&gt;7,0.25,0),IF(AB144&gt;4,0.5+IF(V144&gt;7,0.25,0),0)))+IF(AC144="-",0,IF(AC144&gt;7,1.5,IF(AC144&gt;4,1,0)))+IF(AD144="-",0,IF(AD144&gt;9,0.5,IF(AD144&gt;7,0.25,0)))+IF(AE144="-",0,IF(AE144&gt;7,1.25,IF(AE144&gt;4,0.75,0)))+IF(OR(AF144="-",W144&lt;4),0,IF(AF144&gt;7,1+IF(W144&gt;7,0.15,0),IF(AF144&gt;4,0.5+IF(W144&gt;7,0.15,0),0))))</f>
        <v>1</v>
      </c>
      <c r="AO144" s="9">
        <f>(($AK$3*AK144+$AL$3*AL144+$AM$3*AM144+$AN$3*AN144)+$J$3*VLOOKUP(J144,COND!$A$2:$C$7,2,FALSE)+$K$3*VLOOKUP(K144,COND!$A$2:$C$7,3,FALSE))*IF(AND($K$2="On",$E144&gt;20),0.75,1)</f>
        <v>9.3807159144960277</v>
      </c>
      <c r="AP144" s="28">
        <f>STANDARDIZE(AO144,AVERAGE($AO$5:$AO$1204),STDEVP($AO$5:$AO$1204))</f>
        <v>0.36790923677032245</v>
      </c>
      <c r="AQ144" t="str">
        <f>IF(AND(Y144&lt;&gt;"-",X144&gt;1),"C",IF(AA144=MAX(AA144:AC144),"2B",IF(AC144=MAX(AA144:AC144),"SS",IF(OR(AB144=MAX(Z144:AC144),AND(AB144&lt;&gt;"-",AB144&gt;4,V144&gt;5)),"3B",IF(AE144=MAX(AD144:AF144),"CF",IF(AND(AF144=MAX(AD144,AF144),AND(W144&gt;5,AD144&lt;&gt;"-")),"RF",IF(AD144&lt;&gt;"-","LF",IF(Z144&lt;&gt;"-","1B","DH"))))))))</f>
        <v>SS</v>
      </c>
      <c r="AU144" t="str">
        <f>IF(AND($Q144&gt;=6,AVERAGE($S144:$T144)&gt;=6),"Likely",IF(OR($Q144&gt;6,AND($Q144=6,AVERAGE($S144:$T144)&gt;=3),AND($Q144&gt;=5,AVERAGE($S144:$T144)&gt;=5),AVERAGE($Q144,$S144:$T144)&gt;5),"Possible","Unlikely"))</f>
        <v>Unlikely</v>
      </c>
      <c r="AW144" t="e">
        <f>IF(VLOOKUP($B144,'Draft List'!$D$4:$AB$124,AW$3,FALSE)&lt;&gt;0,VLOOKUP($B144,'Draft List'!$D$4:$AB$124,AW$3,FALSE),"")</f>
        <v>#N/A</v>
      </c>
      <c r="AX144" t="e">
        <f>IF(VLOOKUP($B144,'Draft List'!$D$4:$AB$124,AX$3,FALSE)&lt;&gt;0,VLOOKUP($B144,'Draft List'!$D$4:$AB$124,AX$3,FALSE),"")</f>
        <v>#N/A</v>
      </c>
      <c r="AY144" t="e">
        <f>IF(VLOOKUP($B144,'Draft List'!$D$4:$AB$124,AY$3,FALSE)&lt;&gt;0,VLOOKUP($B144,'Draft List'!$D$4:$AB$124,AY$3,FALSE),"")</f>
        <v>#N/A</v>
      </c>
      <c r="AZ144" t="e">
        <f>IF(VLOOKUP($B144,'Draft List'!$D$4:$AB$124,AZ$3,FALSE)&lt;&gt;0,VLOOKUP($B144,'Draft List'!$D$4:$AB$124,AZ$3,FALSE),"")</f>
        <v>#N/A</v>
      </c>
    </row>
    <row r="145" spans="1:52" x14ac:dyDescent="0.25">
      <c r="A145" t="str">
        <f>IF(C145="C","C-",C145)&amp;D145&amp;E145</f>
        <v>RFSteve Glenn21</v>
      </c>
      <c r="B145">
        <f>VLOOKUP($A145,draft_listing_batters_stats!$A$1:$B$1310,2,FALSE)</f>
        <v>9887</v>
      </c>
      <c r="C145" s="1" t="s">
        <v>69</v>
      </c>
      <c r="D145" s="1" t="s">
        <v>1480</v>
      </c>
      <c r="E145" s="1">
        <v>21</v>
      </c>
      <c r="F145" s="1" t="s">
        <v>43</v>
      </c>
      <c r="G145" s="1" t="s">
        <v>55</v>
      </c>
      <c r="H145" s="1" t="s">
        <v>51</v>
      </c>
      <c r="I145" s="24" t="s">
        <v>51</v>
      </c>
      <c r="J145" s="1" t="s">
        <v>46</v>
      </c>
      <c r="K145" s="24" t="s">
        <v>53</v>
      </c>
      <c r="L145" s="1">
        <v>3</v>
      </c>
      <c r="M145" s="1">
        <v>4</v>
      </c>
      <c r="N145" s="1">
        <v>2</v>
      </c>
      <c r="O145" s="1">
        <v>3</v>
      </c>
      <c r="P145" s="24">
        <v>2</v>
      </c>
      <c r="Q145" s="1">
        <v>4</v>
      </c>
      <c r="R145" s="1">
        <v>5</v>
      </c>
      <c r="S145" s="1">
        <v>4</v>
      </c>
      <c r="T145" s="1">
        <v>5</v>
      </c>
      <c r="U145" s="24">
        <v>3</v>
      </c>
      <c r="V145" s="1">
        <v>1</v>
      </c>
      <c r="W145" s="1">
        <v>7</v>
      </c>
      <c r="X145" s="24">
        <v>2</v>
      </c>
      <c r="Y145" s="1" t="s">
        <v>47</v>
      </c>
      <c r="Z145" s="1" t="s">
        <v>47</v>
      </c>
      <c r="AA145" s="1" t="s">
        <v>47</v>
      </c>
      <c r="AB145" s="1" t="s">
        <v>47</v>
      </c>
      <c r="AC145" s="1" t="s">
        <v>47</v>
      </c>
      <c r="AD145" s="1">
        <v>4</v>
      </c>
      <c r="AE145" s="1">
        <v>3</v>
      </c>
      <c r="AF145" s="24">
        <v>9</v>
      </c>
      <c r="AG145" s="1">
        <v>9</v>
      </c>
      <c r="AH145" s="1">
        <v>10</v>
      </c>
      <c r="AI145" s="24">
        <v>9</v>
      </c>
      <c r="AJ145" s="30">
        <v>105000</v>
      </c>
      <c r="AK145" s="9">
        <f>($L$3*(L145-$Q$1)/$Q$2+$M$3*(M145-$R$1)/$R$2+$N$3*(N145-$S$1)/$S$2+$O$3*(O145-$T$1)/$T$2+$P$3*(P145-$U$1)/$U$2)/(SUM($L$3:$P$3))</f>
        <v>-0.98355510470596508</v>
      </c>
      <c r="AL145" s="9">
        <f>($L$3*(Q145-$Q$1)/$Q$2+$M$3*(R145-$R$1)/$R$2+$N$3*(S145-$S$1)/$S$2+$O$3*(T145-$T$1)/$T$2+$P$3*(U145-$U$1)/$U$2)/(SUM($L$3:$P$3))</f>
        <v>-0.22438096100053834</v>
      </c>
      <c r="AM145">
        <f>IF(AVERAGE(AG145:AH145)&gt;9,1,0)+IF(AVERAGE(AG145:AH145)&gt;7,1,0)+IF(AG145&gt;7,1,0)+IF(AH145&gt;7,1,0)+IF(AI145&gt;8,1,0)+IF(AI145&gt;6,1,0)</f>
        <v>6</v>
      </c>
      <c r="AN145" s="6">
        <f>MIN(2,IF(OR(Y145="-",X145&lt;5),0,1+IF(Y145&gt;7,1+IF(X145&gt;7,0.25,0),IF(Y145&gt;4,0.5+IF(X145&gt;7,0.25,0),0+IF(X145&gt;7,0.25))))+IF(Z145="-",0,IF(Z145&gt;9,0.5,IF(Z145&gt;7,0.25,0)))+IF(AA145="-",0,IF(AA145&gt;7,1.1,IF(AA145&gt;4,0.6,0)))+IF(OR(AB145="-",V145&lt;5),0,IF(AB145&gt;7,1+IF(V145&gt;7,0.25,0),IF(AB145&gt;4,0.5+IF(V145&gt;7,0.25,0),0)))+IF(AC145="-",0,IF(AC145&gt;7,1.5,IF(AC145&gt;4,1,0)))+IF(AD145="-",0,IF(AD145&gt;9,0.5,IF(AD145&gt;7,0.25,0)))+IF(AE145="-",0,IF(AE145&gt;7,1.25,IF(AE145&gt;4,0.75,0)))+IF(OR(AF145="-",W145&lt;4),0,IF(AF145&gt;7,1+IF(W145&gt;7,0.15,0),IF(AF145&gt;4,0.5+IF(W145&gt;7,0.15,0),0))))</f>
        <v>1</v>
      </c>
      <c r="AO145" s="9">
        <f>(($AK$3*AK145+$AL$3*AL145+$AM$3*AM145+$AN$3*AN145)+$J$3*VLOOKUP(J145,COND!$A$2:$C$7,2,FALSE)+$K$3*VLOOKUP(K145,COND!$A$2:$C$7,3,FALSE))*IF(AND($K$2="On",$E145&gt;20),0.75,1)</f>
        <v>9.3590729575229439</v>
      </c>
      <c r="AP145" s="28">
        <f>STANDARDIZE(AO145,AVERAGE($AO$5:$AO$1204),STDEVP($AO$5:$AO$1204))</f>
        <v>0.36507024783843744</v>
      </c>
      <c r="AQ145" t="str">
        <f>IF(AND(Y145&lt;&gt;"-",X145&gt;1),"C",IF(AA145=MAX(AA145:AC145),"2B",IF(AC145=MAX(AA145:AC145),"SS",IF(OR(AB145=MAX(Z145:AC145),AND(AB145&lt;&gt;"-",AB145&gt;4,V145&gt;5)),"3B",IF(AE145=MAX(AD145:AF145),"CF",IF(AND(AF145=MAX(AD145,AF145),AND(W145&gt;5,AD145&lt;&gt;"-")),"RF",IF(AD145&lt;&gt;"-","LF",IF(Z145&lt;&gt;"-","1B","DH"))))))))</f>
        <v>RF</v>
      </c>
      <c r="AU145" t="str">
        <f>IF(AND($Q145&gt;=6,AVERAGE($S145:$T145)&gt;=6),"Likely",IF(OR($Q145&gt;6,AND($Q145=6,AVERAGE($S145:$T145)&gt;=3),AND($Q145&gt;=5,AVERAGE($S145:$T145)&gt;=5),AVERAGE($Q145,$S145:$T145)&gt;5),"Possible","Unlikely"))</f>
        <v>Unlikely</v>
      </c>
      <c r="AW145" t="e">
        <f>IF(VLOOKUP($B145,'Draft List'!$D$4:$AB$124,AW$3,FALSE)&lt;&gt;0,VLOOKUP($B145,'Draft List'!$D$4:$AB$124,AW$3,FALSE),"")</f>
        <v>#N/A</v>
      </c>
      <c r="AX145" t="e">
        <f>IF(VLOOKUP($B145,'Draft List'!$D$4:$AB$124,AX$3,FALSE)&lt;&gt;0,VLOOKUP($B145,'Draft List'!$D$4:$AB$124,AX$3,FALSE),"")</f>
        <v>#N/A</v>
      </c>
      <c r="AY145" t="e">
        <f>IF(VLOOKUP($B145,'Draft List'!$D$4:$AB$124,AY$3,FALSE)&lt;&gt;0,VLOOKUP($B145,'Draft List'!$D$4:$AB$124,AY$3,FALSE),"")</f>
        <v>#N/A</v>
      </c>
      <c r="AZ145" t="e">
        <f>IF(VLOOKUP($B145,'Draft List'!$D$4:$AB$124,AZ$3,FALSE)&lt;&gt;0,VLOOKUP($B145,'Draft List'!$D$4:$AB$124,AZ$3,FALSE),"")</f>
        <v>#N/A</v>
      </c>
    </row>
    <row r="146" spans="1:52" x14ac:dyDescent="0.25">
      <c r="A146" t="str">
        <f>IF(C146="C","C-",C146)&amp;D146&amp;E146</f>
        <v>CFSeishiro Kokura18</v>
      </c>
      <c r="B146">
        <f>VLOOKUP($A146,draft_listing_batters_stats!$A$1:$B$1310,2,FALSE)</f>
        <v>3594</v>
      </c>
      <c r="C146" s="1" t="s">
        <v>77</v>
      </c>
      <c r="D146" s="1" t="s">
        <v>1481</v>
      </c>
      <c r="E146" s="1">
        <v>18</v>
      </c>
      <c r="F146" s="1" t="s">
        <v>43</v>
      </c>
      <c r="G146" s="1" t="s">
        <v>43</v>
      </c>
      <c r="H146" s="1" t="s">
        <v>51</v>
      </c>
      <c r="I146" s="24" t="s">
        <v>51</v>
      </c>
      <c r="J146" s="1" t="s">
        <v>49</v>
      </c>
      <c r="K146" s="24" t="s">
        <v>45</v>
      </c>
      <c r="L146" s="1">
        <v>1</v>
      </c>
      <c r="M146" s="1">
        <v>1</v>
      </c>
      <c r="N146" s="1">
        <v>3</v>
      </c>
      <c r="O146" s="1">
        <v>1</v>
      </c>
      <c r="P146" s="24">
        <v>3</v>
      </c>
      <c r="Q146" s="1">
        <v>4</v>
      </c>
      <c r="R146" s="1">
        <v>3</v>
      </c>
      <c r="S146" s="1">
        <v>8</v>
      </c>
      <c r="T146" s="1">
        <v>2</v>
      </c>
      <c r="U146" s="24">
        <v>8</v>
      </c>
      <c r="V146" s="1">
        <v>6</v>
      </c>
      <c r="W146" s="1">
        <v>9</v>
      </c>
      <c r="X146" s="24">
        <v>1</v>
      </c>
      <c r="Y146" s="1" t="s">
        <v>47</v>
      </c>
      <c r="Z146" s="1" t="s">
        <v>47</v>
      </c>
      <c r="AA146" s="1" t="s">
        <v>47</v>
      </c>
      <c r="AB146" s="1" t="s">
        <v>47</v>
      </c>
      <c r="AC146" s="1" t="s">
        <v>47</v>
      </c>
      <c r="AD146" s="1" t="s">
        <v>47</v>
      </c>
      <c r="AE146" s="1">
        <v>3</v>
      </c>
      <c r="AF146" s="24" t="s">
        <v>47</v>
      </c>
      <c r="AG146" s="1">
        <v>10</v>
      </c>
      <c r="AH146" s="1">
        <v>4</v>
      </c>
      <c r="AI146" s="24">
        <v>5</v>
      </c>
      <c r="AJ146" s="30">
        <v>260000</v>
      </c>
      <c r="AK146" s="9">
        <f>($L$3*(L146-$Q$1)/$Q$2+$M$3*(M146-$R$1)/$R$2+$N$3*(N146-$S$1)/$S$2+$O$3*(O146-$T$1)/$T$2+$P$3*(P146-$U$1)/$U$2)/(SUM($L$3:$P$3))</f>
        <v>-1.8381876821456025</v>
      </c>
      <c r="AL146" s="9">
        <f>($L$3*(Q146-$Q$1)/$Q$2+$M$3*(R146-$R$1)/$R$2+$N$3*(S146-$S$1)/$S$2+$O$3*(T146-$T$1)/$T$2+$P$3*(U146-$U$1)/$U$2)/(SUM($L$3:$P$3))</f>
        <v>-6.3301695085665091E-2</v>
      </c>
      <c r="AM146">
        <f>IF(AVERAGE(AG146:AH146)&gt;9,1,0)+IF(AVERAGE(AG146:AH146)&gt;7,1,0)+IF(AG146&gt;7,1,0)+IF(AH146&gt;7,1,0)+IF(AI146&gt;8,1,0)+IF(AI146&gt;6,1,0)</f>
        <v>1</v>
      </c>
      <c r="AN146" s="6">
        <f>MIN(2,IF(OR(Y146="-",X146&lt;5),0,1+IF(Y146&gt;7,1+IF(X146&gt;7,0.25,0),IF(Y146&gt;4,0.5+IF(X146&gt;7,0.25,0),0+IF(X146&gt;7,0.25))))+IF(Z146="-",0,IF(Z146&gt;9,0.5,IF(Z146&gt;7,0.25,0)))+IF(AA146="-",0,IF(AA146&gt;7,1.1,IF(AA146&gt;4,0.6,0)))+IF(OR(AB146="-",V146&lt;5),0,IF(AB146&gt;7,1+IF(V146&gt;7,0.25,0),IF(AB146&gt;4,0.5+IF(V146&gt;7,0.25,0),0)))+IF(AC146="-",0,IF(AC146&gt;7,1.5,IF(AC146&gt;4,1,0)))+IF(AD146="-",0,IF(AD146&gt;9,0.5,IF(AD146&gt;7,0.25,0)))+IF(AE146="-",0,IF(AE146&gt;7,1.25,IF(AE146&gt;4,0.75,0)))+IF(OR(AF146="-",W146&lt;4),0,IF(AF146&gt;7,1+IF(W146&gt;7,0.15,0),IF(AF146&gt;4,0.5+IF(W146&gt;7,0.15,0),0))))</f>
        <v>0</v>
      </c>
      <c r="AO146" s="9">
        <f>(($AK$3*AK146+$AL$3*AL146+$AM$3*AM146+$AN$3*AN146)+$J$3*VLOOKUP(J146,COND!$A$2:$C$7,2,FALSE)+$K$3*VLOOKUP(K146,COND!$A$2:$C$7,3,FALSE))*IF(AND($K$2="On",$E146&gt;20),0.75,1)</f>
        <v>9.3232275574241257</v>
      </c>
      <c r="AP146" s="28">
        <f>STANDARDIZE(AO146,AVERAGE($AO$5:$AO$1204),STDEVP($AO$5:$AO$1204))</f>
        <v>0.36036827045770831</v>
      </c>
      <c r="AQ146" t="str">
        <f>IF(AND(Y146&lt;&gt;"-",X146&gt;1),"C",IF(AA146=MAX(AA146:AC146),"2B",IF(AC146=MAX(AA146:AC146),"SS",IF(OR(AB146=MAX(Z146:AC146),AND(AB146&lt;&gt;"-",AB146&gt;4,V146&gt;5)),"3B",IF(AE146=MAX(AD146:AF146),"CF",IF(AND(AF146=MAX(AD146,AF146),AND(W146&gt;5,AD146&lt;&gt;"-")),"RF",IF(AD146&lt;&gt;"-","LF",IF(Z146&lt;&gt;"-","1B","DH"))))))))</f>
        <v>CF</v>
      </c>
      <c r="AU146" t="str">
        <f>IF(AND($Q146&gt;=6,AVERAGE($S146:$T146)&gt;=6),"Likely",IF(OR($Q146&gt;6,AND($Q146=6,AVERAGE($S146:$T146)&gt;=3),AND($Q146&gt;=5,AVERAGE($S146:$T146)&gt;=5),AVERAGE($Q146,$S146:$T146)&gt;5),"Possible","Unlikely"))</f>
        <v>Unlikely</v>
      </c>
      <c r="AW146" t="e">
        <f>IF(VLOOKUP($B146,'Draft List'!$D$4:$AB$124,AW$3,FALSE)&lt;&gt;0,VLOOKUP($B146,'Draft List'!$D$4:$AB$124,AW$3,FALSE),"")</f>
        <v>#N/A</v>
      </c>
      <c r="AX146" t="e">
        <f>IF(VLOOKUP($B146,'Draft List'!$D$4:$AB$124,AX$3,FALSE)&lt;&gt;0,VLOOKUP($B146,'Draft List'!$D$4:$AB$124,AX$3,FALSE),"")</f>
        <v>#N/A</v>
      </c>
      <c r="AY146" t="e">
        <f>IF(VLOOKUP($B146,'Draft List'!$D$4:$AB$124,AY$3,FALSE)&lt;&gt;0,VLOOKUP($B146,'Draft List'!$D$4:$AB$124,AY$3,FALSE),"")</f>
        <v>#N/A</v>
      </c>
      <c r="AZ146" t="e">
        <f>IF(VLOOKUP($B146,'Draft List'!$D$4:$AB$124,AZ$3,FALSE)&lt;&gt;0,VLOOKUP($B146,'Draft List'!$D$4:$AB$124,AZ$3,FALSE),"")</f>
        <v>#N/A</v>
      </c>
    </row>
    <row r="147" spans="1:52" x14ac:dyDescent="0.25">
      <c r="A147" t="str">
        <f>IF(C147="C","C-",C147)&amp;D147&amp;E147</f>
        <v>CFLarry Springer21</v>
      </c>
      <c r="B147">
        <f>VLOOKUP($A147,draft_listing_batters_stats!$A$1:$B$1310,2,FALSE)</f>
        <v>9997</v>
      </c>
      <c r="C147" s="1" t="s">
        <v>77</v>
      </c>
      <c r="D147" s="1" t="s">
        <v>1482</v>
      </c>
      <c r="E147" s="1">
        <v>21</v>
      </c>
      <c r="F147" s="1" t="s">
        <v>64</v>
      </c>
      <c r="G147" s="1" t="s">
        <v>43</v>
      </c>
      <c r="H147" s="1" t="s">
        <v>51</v>
      </c>
      <c r="I147" s="24" t="s">
        <v>51</v>
      </c>
      <c r="J147" s="1" t="s">
        <v>49</v>
      </c>
      <c r="K147" s="24" t="s">
        <v>45</v>
      </c>
      <c r="L147" s="1">
        <v>3</v>
      </c>
      <c r="M147" s="1">
        <v>3</v>
      </c>
      <c r="N147" s="1">
        <v>2</v>
      </c>
      <c r="O147" s="1">
        <v>3</v>
      </c>
      <c r="P147" s="24">
        <v>2</v>
      </c>
      <c r="Q147" s="1">
        <v>4</v>
      </c>
      <c r="R147" s="1">
        <v>4</v>
      </c>
      <c r="S147" s="1">
        <v>5</v>
      </c>
      <c r="T147" s="1">
        <v>5</v>
      </c>
      <c r="U147" s="24">
        <v>3</v>
      </c>
      <c r="V147" s="1">
        <v>5</v>
      </c>
      <c r="W147" s="1">
        <v>10</v>
      </c>
      <c r="X147" s="24">
        <v>1</v>
      </c>
      <c r="Y147" s="1" t="s">
        <v>47</v>
      </c>
      <c r="Z147" s="1" t="s">
        <v>47</v>
      </c>
      <c r="AA147" s="1" t="s">
        <v>47</v>
      </c>
      <c r="AB147" s="1" t="s">
        <v>47</v>
      </c>
      <c r="AC147" s="1" t="s">
        <v>47</v>
      </c>
      <c r="AD147" s="1" t="s">
        <v>47</v>
      </c>
      <c r="AE147" s="1">
        <v>6</v>
      </c>
      <c r="AF147" s="24" t="s">
        <v>47</v>
      </c>
      <c r="AG147" s="1">
        <v>8</v>
      </c>
      <c r="AH147" s="1">
        <v>9</v>
      </c>
      <c r="AI147" s="24">
        <v>8</v>
      </c>
      <c r="AJ147" s="30">
        <v>95000</v>
      </c>
      <c r="AK147" s="9">
        <f>($L$3*(L147-$Q$1)/$Q$2+$M$3*(M147-$R$1)/$R$2+$N$3*(N147-$S$1)/$S$2+$O$3*(O147-$T$1)/$T$2+$P$3*(P147-$U$1)/$U$2)/(SUM($L$3:$P$3))</f>
        <v>-1.0346149843246686</v>
      </c>
      <c r="AL147" s="9">
        <f>($L$3*(Q147-$Q$1)/$Q$2+$M$3*(R147-$R$1)/$R$2+$N$3*(S147-$S$1)/$S$2+$O$3*(T147-$T$1)/$T$2+$P$3*(U147-$U$1)/$U$2)/(SUM($L$3:$P$3))</f>
        <v>-0.19237934659534037</v>
      </c>
      <c r="AM147">
        <f>IF(AVERAGE(AG147:AH147)&gt;9,1,0)+IF(AVERAGE(AG147:AH147)&gt;7,1,0)+IF(AG147&gt;7,1,0)+IF(AH147&gt;7,1,0)+IF(AI147&gt;8,1,0)+IF(AI147&gt;6,1,0)</f>
        <v>4</v>
      </c>
      <c r="AN147" s="6">
        <f>MIN(2,IF(OR(Y147="-",X147&lt;5),0,1+IF(Y147&gt;7,1+IF(X147&gt;7,0.25,0),IF(Y147&gt;4,0.5+IF(X147&gt;7,0.25,0),0+IF(X147&gt;7,0.25))))+IF(Z147="-",0,IF(Z147&gt;9,0.5,IF(Z147&gt;7,0.25,0)))+IF(AA147="-",0,IF(AA147&gt;7,1.1,IF(AA147&gt;4,0.6,0)))+IF(OR(AB147="-",V147&lt;5),0,IF(AB147&gt;7,1+IF(V147&gt;7,0.25,0),IF(AB147&gt;4,0.5+IF(V147&gt;7,0.25,0),0)))+IF(AC147="-",0,IF(AC147&gt;7,1.5,IF(AC147&gt;4,1,0)))+IF(AD147="-",0,IF(AD147&gt;9,0.5,IF(AD147&gt;7,0.25,0)))+IF(AE147="-",0,IF(AE147&gt;7,1.25,IF(AE147&gt;4,0.75,0)))+IF(OR(AF147="-",W147&lt;4),0,IF(AF147&gt;7,1+IF(W147&gt;7,0.15,0),IF(AF147&gt;4,0.5+IF(W147&gt;7,0.15,0),0))))</f>
        <v>0.75</v>
      </c>
      <c r="AO147" s="9">
        <f>(($AK$3*AK147+$AL$3*AL147+$AM$3*AM147+$AN$3*AN147)+$J$3*VLOOKUP(J147,COND!$A$2:$C$7,2,FALSE)+$K$3*VLOOKUP(K147,COND!$A$2:$C$7,3,FALSE))*IF(AND($K$2="On",$E147&gt;20),0.75,1)</f>
        <v>9.1046530090901143</v>
      </c>
      <c r="AP147" s="28">
        <f>STANDARDIZE(AO147,AVERAGE($AO$5:$AO$1204),STDEVP($AO$5:$AO$1204))</f>
        <v>0.33169701614233249</v>
      </c>
      <c r="AQ147" t="str">
        <f>IF(AND(Y147&lt;&gt;"-",X147&gt;1),"C",IF(AA147=MAX(AA147:AC147),"2B",IF(AC147=MAX(AA147:AC147),"SS",IF(OR(AB147=MAX(Z147:AC147),AND(AB147&lt;&gt;"-",AB147&gt;4,V147&gt;5)),"3B",IF(AE147=MAX(AD147:AF147),"CF",IF(AND(AF147=MAX(AD147,AF147),AND(W147&gt;5,AD147&lt;&gt;"-")),"RF",IF(AD147&lt;&gt;"-","LF",IF(Z147&lt;&gt;"-","1B","DH"))))))))</f>
        <v>CF</v>
      </c>
      <c r="AU147" t="str">
        <f>IF(AND($Q147&gt;=6,AVERAGE($S147:$T147)&gt;=6),"Likely",IF(OR($Q147&gt;6,AND($Q147=6,AVERAGE($S147:$T147)&gt;=3),AND($Q147&gt;=5,AVERAGE($S147:$T147)&gt;=5),AVERAGE($Q147,$S147:$T147)&gt;5),"Possible","Unlikely"))</f>
        <v>Unlikely</v>
      </c>
      <c r="AW147" t="e">
        <f>IF(VLOOKUP($B147,'Draft List'!$D$4:$AB$124,AW$3,FALSE)&lt;&gt;0,VLOOKUP($B147,'Draft List'!$D$4:$AB$124,AW$3,FALSE),"")</f>
        <v>#N/A</v>
      </c>
      <c r="AX147" t="e">
        <f>IF(VLOOKUP($B147,'Draft List'!$D$4:$AB$124,AX$3,FALSE)&lt;&gt;0,VLOOKUP($B147,'Draft List'!$D$4:$AB$124,AX$3,FALSE),"")</f>
        <v>#N/A</v>
      </c>
      <c r="AY147" t="e">
        <f>IF(VLOOKUP($B147,'Draft List'!$D$4:$AB$124,AY$3,FALSE)&lt;&gt;0,VLOOKUP($B147,'Draft List'!$D$4:$AB$124,AY$3,FALSE),"")</f>
        <v>#N/A</v>
      </c>
      <c r="AZ147" t="e">
        <f>IF(VLOOKUP($B147,'Draft List'!$D$4:$AB$124,AZ$3,FALSE)&lt;&gt;0,VLOOKUP($B147,'Draft List'!$D$4:$AB$124,AZ$3,FALSE),"")</f>
        <v>#N/A</v>
      </c>
    </row>
    <row r="148" spans="1:52" x14ac:dyDescent="0.25">
      <c r="A148" t="str">
        <f>IF(C148="C","C-",C148)&amp;D148&amp;E148</f>
        <v>RFFred Greer18</v>
      </c>
      <c r="B148">
        <f>VLOOKUP($A148,draft_listing_batters_stats!$A$1:$B$1310,2,FALSE)</f>
        <v>5168</v>
      </c>
      <c r="C148" s="1" t="s">
        <v>69</v>
      </c>
      <c r="D148" s="1" t="s">
        <v>1483</v>
      </c>
      <c r="E148" s="1">
        <v>18</v>
      </c>
      <c r="F148" s="1" t="s">
        <v>55</v>
      </c>
      <c r="G148" s="1" t="s">
        <v>55</v>
      </c>
      <c r="H148" s="1" t="s">
        <v>51</v>
      </c>
      <c r="I148" s="24" t="s">
        <v>51</v>
      </c>
      <c r="J148" s="1" t="s">
        <v>49</v>
      </c>
      <c r="K148" s="24" t="s">
        <v>53</v>
      </c>
      <c r="L148" s="1">
        <v>2</v>
      </c>
      <c r="M148" s="1">
        <v>1</v>
      </c>
      <c r="N148" s="1">
        <v>2</v>
      </c>
      <c r="O148" s="1">
        <v>3</v>
      </c>
      <c r="P148" s="24">
        <v>1</v>
      </c>
      <c r="Q148" s="1">
        <v>5</v>
      </c>
      <c r="R148" s="1">
        <v>2</v>
      </c>
      <c r="S148" s="1">
        <v>2</v>
      </c>
      <c r="T148" s="1">
        <v>6</v>
      </c>
      <c r="U148" s="24">
        <v>2</v>
      </c>
      <c r="V148" s="1">
        <v>2</v>
      </c>
      <c r="W148" s="1">
        <v>8</v>
      </c>
      <c r="X148" s="24">
        <v>1</v>
      </c>
      <c r="Y148" s="1" t="s">
        <v>47</v>
      </c>
      <c r="Z148" s="1" t="s">
        <v>47</v>
      </c>
      <c r="AA148" s="1" t="s">
        <v>47</v>
      </c>
      <c r="AB148" s="1" t="s">
        <v>47</v>
      </c>
      <c r="AC148" s="1" t="s">
        <v>47</v>
      </c>
      <c r="AD148" s="1" t="s">
        <v>47</v>
      </c>
      <c r="AE148" s="1" t="s">
        <v>47</v>
      </c>
      <c r="AF148" s="24">
        <v>1</v>
      </c>
      <c r="AG148" s="1">
        <v>10</v>
      </c>
      <c r="AH148" s="1">
        <v>10</v>
      </c>
      <c r="AI148" s="24">
        <v>8</v>
      </c>
      <c r="AJ148" s="30">
        <v>2800000</v>
      </c>
      <c r="AK148" s="9">
        <f>($L$3*(L148-$Q$1)/$Q$2+$M$3*(M148-$R$1)/$R$2+$N$3*(N148-$S$1)/$S$2+$O$3*(O148-$T$1)/$T$2+$P$3*(P148-$U$1)/$U$2)/(SUM($L$3:$P$3))</f>
        <v>-1.4993069195818338</v>
      </c>
      <c r="AL148" s="9">
        <f>($L$3*(Q148-$Q$1)/$Q$2+$M$3*(R148-$R$1)/$R$2+$N$3*(S148-$S$1)/$S$2+$O$3*(T148-$T$1)/$T$2+$P$3*(U148-$U$1)/$U$2)/(SUM($L$3:$P$3))</f>
        <v>-0.17143454150927948</v>
      </c>
      <c r="AM148">
        <f>IF(AVERAGE(AG148:AH148)&gt;9,1,0)+IF(AVERAGE(AG148:AH148)&gt;7,1,0)+IF(AG148&gt;7,1,0)+IF(AH148&gt;7,1,0)+IF(AI148&gt;8,1,0)+IF(AI148&gt;6,1,0)</f>
        <v>5</v>
      </c>
      <c r="AN148" s="6">
        <f>MIN(2,IF(OR(Y148="-",X148&lt;5),0,1+IF(Y148&gt;7,1+IF(X148&gt;7,0.25,0),IF(Y148&gt;4,0.5+IF(X148&gt;7,0.25,0),0+IF(X148&gt;7,0.25))))+IF(Z148="-",0,IF(Z148&gt;9,0.5,IF(Z148&gt;7,0.25,0)))+IF(AA148="-",0,IF(AA148&gt;7,1.1,IF(AA148&gt;4,0.6,0)))+IF(OR(AB148="-",V148&lt;5),0,IF(AB148&gt;7,1+IF(V148&gt;7,0.25,0),IF(AB148&gt;4,0.5+IF(V148&gt;7,0.25,0),0)))+IF(AC148="-",0,IF(AC148&gt;7,1.5,IF(AC148&gt;4,1,0)))+IF(AD148="-",0,IF(AD148&gt;9,0.5,IF(AD148&gt;7,0.25,0)))+IF(AE148="-",0,IF(AE148&gt;7,1.25,IF(AE148&gt;4,0.75,0)))+IF(OR(AF148="-",W148&lt;4),0,IF(AF148&gt;7,1+IF(W148&gt;7,0.15,0),IF(AF148&gt;4,0.5+IF(W148&gt;7,0.15,0),0))))</f>
        <v>0</v>
      </c>
      <c r="AO148" s="9">
        <f>(($AK$3*AK148+$AL$3*AL148+$AM$3*AM148+$AN$3*AN148)+$J$3*VLOOKUP(J148,COND!$A$2:$C$7,2,FALSE)+$K$3*VLOOKUP(K148,COND!$A$2:$C$7,3,FALSE))*IF(AND($K$2="On",$E148&gt;20),0.75,1)</f>
        <v>8.976188143263796</v>
      </c>
      <c r="AP148" s="28">
        <f>STANDARDIZE(AO148,AVERAGE($AO$5:$AO$1204),STDEVP($AO$5:$AO$1204))</f>
        <v>0.31484579139191693</v>
      </c>
      <c r="AQ148" t="str">
        <f>IF(AND(Y148&lt;&gt;"-",X148&gt;1),"C",IF(AA148=MAX(AA148:AC148),"2B",IF(AC148=MAX(AA148:AC148),"SS",IF(OR(AB148=MAX(Z148:AC148),AND(AB148&lt;&gt;"-",AB148&gt;4,V148&gt;5)),"3B",IF(AE148=MAX(AD148:AF148),"CF",IF(AND(AF148=MAX(AD148,AF148),AND(W148&gt;5,AD148&lt;&gt;"-")),"RF",IF(AD148&lt;&gt;"-","LF",IF(Z148&lt;&gt;"-","1B","DH"))))))))</f>
        <v>DH</v>
      </c>
      <c r="AU148" t="str">
        <f>IF(AND($Q148&gt;=6,AVERAGE($S148:$T148)&gt;=6),"Likely",IF(OR($Q148&gt;6,AND($Q148=6,AVERAGE($S148:$T148)&gt;=3),AND($Q148&gt;=5,AVERAGE($S148:$T148)&gt;=5),AVERAGE($Q148,$S148:$T148)&gt;5),"Possible","Unlikely"))</f>
        <v>Unlikely</v>
      </c>
      <c r="AW148" t="e">
        <f>IF(VLOOKUP($B148,'Draft List'!$D$4:$AB$124,AW$3,FALSE)&lt;&gt;0,VLOOKUP($B148,'Draft List'!$D$4:$AB$124,AW$3,FALSE),"")</f>
        <v>#N/A</v>
      </c>
      <c r="AX148" t="e">
        <f>IF(VLOOKUP($B148,'Draft List'!$D$4:$AB$124,AX$3,FALSE)&lt;&gt;0,VLOOKUP($B148,'Draft List'!$D$4:$AB$124,AX$3,FALSE),"")</f>
        <v>#N/A</v>
      </c>
      <c r="AY148" t="e">
        <f>IF(VLOOKUP($B148,'Draft List'!$D$4:$AB$124,AY$3,FALSE)&lt;&gt;0,VLOOKUP($B148,'Draft List'!$D$4:$AB$124,AY$3,FALSE),"")</f>
        <v>#N/A</v>
      </c>
      <c r="AZ148" t="e">
        <f>IF(VLOOKUP($B148,'Draft List'!$D$4:$AB$124,AZ$3,FALSE)&lt;&gt;0,VLOOKUP($B148,'Draft List'!$D$4:$AB$124,AZ$3,FALSE),"")</f>
        <v>#N/A</v>
      </c>
    </row>
    <row r="149" spans="1:52" x14ac:dyDescent="0.25">
      <c r="A149" t="str">
        <f>IF(C149="C","C-",C149)&amp;D149&amp;E149</f>
        <v>CFYasunobu Tamura21</v>
      </c>
      <c r="B149">
        <f>VLOOKUP($A149,draft_listing_batters_stats!$A$1:$B$1310,2,FALSE)</f>
        <v>4485</v>
      </c>
      <c r="C149" s="1" t="s">
        <v>77</v>
      </c>
      <c r="D149" s="1" t="s">
        <v>1484</v>
      </c>
      <c r="E149" s="1">
        <v>21</v>
      </c>
      <c r="F149" s="1" t="s">
        <v>64</v>
      </c>
      <c r="G149" s="1" t="s">
        <v>55</v>
      </c>
      <c r="H149" s="1" t="s">
        <v>51</v>
      </c>
      <c r="I149" s="24" t="s">
        <v>51</v>
      </c>
      <c r="J149" s="1" t="s">
        <v>49</v>
      </c>
      <c r="K149" s="24" t="s">
        <v>45</v>
      </c>
      <c r="L149" s="1">
        <v>4</v>
      </c>
      <c r="M149" s="1">
        <v>4</v>
      </c>
      <c r="N149" s="1">
        <v>2</v>
      </c>
      <c r="O149" s="1">
        <v>3</v>
      </c>
      <c r="P149" s="24">
        <v>2</v>
      </c>
      <c r="Q149" s="1">
        <v>4</v>
      </c>
      <c r="R149" s="1">
        <v>4</v>
      </c>
      <c r="S149" s="1">
        <v>4</v>
      </c>
      <c r="T149" s="1">
        <v>5</v>
      </c>
      <c r="U149" s="24">
        <v>4</v>
      </c>
      <c r="V149" s="1">
        <v>1</v>
      </c>
      <c r="W149" s="1">
        <v>7</v>
      </c>
      <c r="X149" s="24">
        <v>1</v>
      </c>
      <c r="Y149" s="1" t="s">
        <v>47</v>
      </c>
      <c r="Z149" s="1" t="s">
        <v>47</v>
      </c>
      <c r="AA149" s="1" t="s">
        <v>47</v>
      </c>
      <c r="AB149" s="1" t="s">
        <v>47</v>
      </c>
      <c r="AC149" s="1" t="s">
        <v>47</v>
      </c>
      <c r="AD149" s="1">
        <v>5</v>
      </c>
      <c r="AE149" s="1">
        <v>6</v>
      </c>
      <c r="AF149" s="24">
        <v>4</v>
      </c>
      <c r="AG149" s="1">
        <v>10</v>
      </c>
      <c r="AH149" s="1">
        <v>9</v>
      </c>
      <c r="AI149" s="24">
        <v>10</v>
      </c>
      <c r="AJ149" s="30">
        <v>180000</v>
      </c>
      <c r="AK149" s="9">
        <f>($L$3*(L149-$Q$1)/$Q$2+$M$3*(M149-$R$1)/$R$2+$N$3*(N149-$S$1)/$S$2+$O$3*(O149-$T$1)/$T$2+$P$3*(P149-$U$1)/$U$2)/(SUM($L$3:$P$3))</f>
        <v>-0.66099926850329038</v>
      </c>
      <c r="AL149" s="9">
        <f>($L$3*(Q149-$Q$1)/$Q$2+$M$3*(R149-$R$1)/$R$2+$N$3*(S149-$S$1)/$S$2+$O$3*(T149-$T$1)/$T$2+$P$3*(U149-$U$1)/$U$2)/(SUM($L$3:$P$3))</f>
        <v>-0.23542450080215838</v>
      </c>
      <c r="AM149">
        <f>IF(AVERAGE(AG149:AH149)&gt;9,1,0)+IF(AVERAGE(AG149:AH149)&gt;7,1,0)+IF(AG149&gt;7,1,0)+IF(AH149&gt;7,1,0)+IF(AI149&gt;8,1,0)+IF(AI149&gt;6,1,0)</f>
        <v>6</v>
      </c>
      <c r="AN149" s="6">
        <f>MIN(2,IF(OR(Y149="-",X149&lt;5),0,1+IF(Y149&gt;7,1+IF(X149&gt;7,0.25,0),IF(Y149&gt;4,0.5+IF(X149&gt;7,0.25,0),0+IF(X149&gt;7,0.25))))+IF(Z149="-",0,IF(Z149&gt;9,0.5,IF(Z149&gt;7,0.25,0)))+IF(AA149="-",0,IF(AA149&gt;7,1.1,IF(AA149&gt;4,0.6,0)))+IF(OR(AB149="-",V149&lt;5),0,IF(AB149&gt;7,1+IF(V149&gt;7,0.25,0),IF(AB149&gt;4,0.5+IF(V149&gt;7,0.25,0),0)))+IF(AC149="-",0,IF(AC149&gt;7,1.5,IF(AC149&gt;4,1,0)))+IF(AD149="-",0,IF(AD149&gt;9,0.5,IF(AD149&gt;7,0.25,0)))+IF(AE149="-",0,IF(AE149&gt;7,1.25,IF(AE149&gt;4,0.75,0)))+IF(OR(AF149="-",W149&lt;4),0,IF(AF149&gt;7,1+IF(W149&gt;7,0.15,0),IF(AF149&gt;4,0.5+IF(W149&gt;7,0.15,0),0))))</f>
        <v>0.75</v>
      </c>
      <c r="AO149" s="9">
        <f>(($AK$3*AK149+$AL$3*AL149+$AM$3*AM149+$AN$3*AN149)+$J$3*VLOOKUP(J149,COND!$A$2:$C$7,2,FALSE)+$K$3*VLOOKUP(K149,COND!$A$2:$C$7,3,FALSE))*IF(AND($K$2="On",$E149&gt;20),0.75,1)</f>
        <v>8.9588060635237703</v>
      </c>
      <c r="AP149" s="28">
        <f>STANDARDIZE(AO149,AVERAGE($AO$5:$AO$1204),STDEVP($AO$5:$AO$1204))</f>
        <v>0.31256571792245308</v>
      </c>
      <c r="AQ149" t="str">
        <f>IF(AND(Y149&lt;&gt;"-",X149&gt;1),"C",IF(AA149=MAX(AA149:AC149),"2B",IF(AC149=MAX(AA149:AC149),"SS",IF(OR(AB149=MAX(Z149:AC149),AND(AB149&lt;&gt;"-",AB149&gt;4,V149&gt;5)),"3B",IF(AE149=MAX(AD149:AF149),"CF",IF(AND(AF149=MAX(AD149,AF149),AND(W149&gt;5,AD149&lt;&gt;"-")),"RF",IF(AD149&lt;&gt;"-","LF",IF(Z149&lt;&gt;"-","1B","DH"))))))))</f>
        <v>CF</v>
      </c>
      <c r="AU149" t="str">
        <f>IF(AND($Q149&gt;=6,AVERAGE($S149:$T149)&gt;=6),"Likely",IF(OR($Q149&gt;6,AND($Q149=6,AVERAGE($S149:$T149)&gt;=3),AND($Q149&gt;=5,AVERAGE($S149:$T149)&gt;=5),AVERAGE($Q149,$S149:$T149)&gt;5),"Possible","Unlikely"))</f>
        <v>Unlikely</v>
      </c>
      <c r="AW149" t="e">
        <f>IF(VLOOKUP($B149,'Draft List'!$D$4:$AB$124,AW$3,FALSE)&lt;&gt;0,VLOOKUP($B149,'Draft List'!$D$4:$AB$124,AW$3,FALSE),"")</f>
        <v>#N/A</v>
      </c>
      <c r="AX149" t="e">
        <f>IF(VLOOKUP($B149,'Draft List'!$D$4:$AB$124,AX$3,FALSE)&lt;&gt;0,VLOOKUP($B149,'Draft List'!$D$4:$AB$124,AX$3,FALSE),"")</f>
        <v>#N/A</v>
      </c>
      <c r="AY149" t="e">
        <f>IF(VLOOKUP($B149,'Draft List'!$D$4:$AB$124,AY$3,FALSE)&lt;&gt;0,VLOOKUP($B149,'Draft List'!$D$4:$AB$124,AY$3,FALSE),"")</f>
        <v>#N/A</v>
      </c>
      <c r="AZ149" t="e">
        <f>IF(VLOOKUP($B149,'Draft List'!$D$4:$AB$124,AZ$3,FALSE)&lt;&gt;0,VLOOKUP($B149,'Draft List'!$D$4:$AB$124,AZ$3,FALSE),"")</f>
        <v>#N/A</v>
      </c>
    </row>
    <row r="150" spans="1:52" x14ac:dyDescent="0.25">
      <c r="A150" t="str">
        <f>IF(C150="C","C-",C150)&amp;D150&amp;E150</f>
        <v>C-Joe Howard21</v>
      </c>
      <c r="B150">
        <f>VLOOKUP($A150,draft_listing_batters_stats!$A$1:$B$1310,2,FALSE)</f>
        <v>9694</v>
      </c>
      <c r="C150" s="1" t="s">
        <v>89</v>
      </c>
      <c r="D150" s="1" t="s">
        <v>1485</v>
      </c>
      <c r="E150" s="1">
        <v>21</v>
      </c>
      <c r="F150" s="1" t="s">
        <v>43</v>
      </c>
      <c r="G150" s="1" t="s">
        <v>43</v>
      </c>
      <c r="H150" s="1" t="s">
        <v>51</v>
      </c>
      <c r="I150" s="24" t="s">
        <v>51</v>
      </c>
      <c r="J150" s="1" t="s">
        <v>45</v>
      </c>
      <c r="K150" s="24" t="s">
        <v>53</v>
      </c>
      <c r="L150" s="1">
        <v>3</v>
      </c>
      <c r="M150" s="1">
        <v>6</v>
      </c>
      <c r="N150" s="1">
        <v>1</v>
      </c>
      <c r="O150" s="1">
        <v>1</v>
      </c>
      <c r="P150" s="24">
        <v>2</v>
      </c>
      <c r="Q150" s="1">
        <v>5</v>
      </c>
      <c r="R150" s="1">
        <v>6</v>
      </c>
      <c r="S150" s="1">
        <v>2</v>
      </c>
      <c r="T150" s="1">
        <v>2</v>
      </c>
      <c r="U150" s="24">
        <v>4</v>
      </c>
      <c r="V150" s="1">
        <v>6</v>
      </c>
      <c r="W150" s="1">
        <v>7</v>
      </c>
      <c r="X150" s="24">
        <v>7</v>
      </c>
      <c r="Y150" s="1">
        <v>5</v>
      </c>
      <c r="Z150" s="1" t="s">
        <v>47</v>
      </c>
      <c r="AA150" s="1" t="s">
        <v>47</v>
      </c>
      <c r="AB150" s="1">
        <v>1</v>
      </c>
      <c r="AC150" s="1" t="s">
        <v>47</v>
      </c>
      <c r="AD150" s="1" t="s">
        <v>47</v>
      </c>
      <c r="AE150" s="1" t="s">
        <v>47</v>
      </c>
      <c r="AF150" s="24" t="s">
        <v>47</v>
      </c>
      <c r="AG150" s="1">
        <v>3</v>
      </c>
      <c r="AH150" s="1">
        <v>8</v>
      </c>
      <c r="AI150" s="24">
        <v>5</v>
      </c>
      <c r="AJ150" s="30">
        <v>210000</v>
      </c>
      <c r="AK150" s="9">
        <f>($L$3*(L150-$Q$1)/$Q$2+$M$3*(M150-$R$1)/$R$2+$N$3*(N150-$S$1)/$S$2+$O$3*(O150-$T$1)/$T$2+$P$3*(P150-$U$1)/$U$2)/(SUM($L$3:$P$3))</f>
        <v>-1.1439159395116218</v>
      </c>
      <c r="AL150" s="9">
        <f>($L$3*(Q150-$Q$1)/$Q$2+$M$3*(R150-$R$1)/$R$2+$N$3*(S150-$S$1)/$S$2+$O$3*(T150-$T$1)/$T$2+$P$3*(U150-$U$1)/$U$2)/(SUM($L$3:$P$3))</f>
        <v>-0.24600054343862277</v>
      </c>
      <c r="AM150">
        <f>IF(AVERAGE(AG150:AH150)&gt;9,1,0)+IF(AVERAGE(AG150:AH150)&gt;7,1,0)+IF(AG150&gt;7,1,0)+IF(AH150&gt;7,1,0)+IF(AI150&gt;8,1,0)+IF(AI150&gt;6,1,0)</f>
        <v>1</v>
      </c>
      <c r="AN150" s="6">
        <f>MIN(2,IF(OR(Y150="-",X150&lt;5),0,1+IF(Y150&gt;7,1+IF(X150&gt;7,0.25,0),IF(Y150&gt;4,0.5+IF(X150&gt;7,0.25,0),0+IF(X150&gt;7,0.25))))+IF(Z150="-",0,IF(Z150&gt;9,0.5,IF(Z150&gt;7,0.25,0)))+IF(AA150="-",0,IF(AA150&gt;7,1.1,IF(AA150&gt;4,0.6,0)))+IF(OR(AB150="-",V150&lt;5),0,IF(AB150&gt;7,1+IF(V150&gt;7,0.25,0),IF(AB150&gt;4,0.5+IF(V150&gt;7,0.25,0),0)))+IF(AC150="-",0,IF(AC150&gt;7,1.5,IF(AC150&gt;4,1,0)))+IF(AD150="-",0,IF(AD150&gt;9,0.5,IF(AD150&gt;7,0.25,0)))+IF(AE150="-",0,IF(AE150&gt;7,1.25,IF(AE150&gt;4,0.75,0)))+IF(OR(AF150="-",W150&lt;4),0,IF(AF150&gt;7,1+IF(W150&gt;7,0.15,0),IF(AF150&gt;4,0.5+IF(W150&gt;7,0.15,0),0))))</f>
        <v>1.5</v>
      </c>
      <c r="AO150" s="9">
        <f>(($AK$3*AK150+$AL$3*AL150+$AM$3*AM150+$AN$3*AN150)+$J$3*VLOOKUP(J150,COND!$A$2:$C$7,2,FALSE)+$K$3*VLOOKUP(K150,COND!$A$2:$C$7,3,FALSE))*IF(AND($K$2="On",$E150&gt;20),0.75,1)</f>
        <v>8.8502685514520305</v>
      </c>
      <c r="AP150" s="28">
        <f>STANDARDIZE(AO150,AVERAGE($AO$5:$AO$1204),STDEVP($AO$5:$AO$1204))</f>
        <v>0.29832843990867625</v>
      </c>
      <c r="AQ150" t="str">
        <f>IF(AND(Y150&lt;&gt;"-",X150&gt;1),"C",IF(AA150=MAX(AA150:AC150),"2B",IF(AC150=MAX(AA150:AC150),"SS",IF(OR(AB150=MAX(Z150:AC150),AND(AB150&lt;&gt;"-",AB150&gt;4,V150&gt;5)),"3B",IF(AE150=MAX(AD150:AF150),"CF",IF(AND(AF150=MAX(AD150,AF150),AND(W150&gt;5,AD150&lt;&gt;"-")),"RF",IF(AD150&lt;&gt;"-","LF",IF(Z150&lt;&gt;"-","1B","DH"))))))))</f>
        <v>C</v>
      </c>
      <c r="AU150" t="str">
        <f>IF(AND($Q150&gt;=6,AVERAGE($S150:$T150)&gt;=6),"Likely",IF(OR($Q150&gt;6,AND($Q150=6,AVERAGE($S150:$T150)&gt;=3),AND($Q150&gt;=5,AVERAGE($S150:$T150)&gt;=5),AVERAGE($Q150,$S150:$T150)&gt;5),"Possible","Unlikely"))</f>
        <v>Unlikely</v>
      </c>
      <c r="AW150" t="e">
        <f>IF(VLOOKUP($B150,'Draft List'!$D$4:$AB$124,AW$3,FALSE)&lt;&gt;0,VLOOKUP($B150,'Draft List'!$D$4:$AB$124,AW$3,FALSE),"")</f>
        <v>#N/A</v>
      </c>
      <c r="AX150" t="e">
        <f>IF(VLOOKUP($B150,'Draft List'!$D$4:$AB$124,AX$3,FALSE)&lt;&gt;0,VLOOKUP($B150,'Draft List'!$D$4:$AB$124,AX$3,FALSE),"")</f>
        <v>#N/A</v>
      </c>
      <c r="AY150" t="e">
        <f>IF(VLOOKUP($B150,'Draft List'!$D$4:$AB$124,AY$3,FALSE)&lt;&gt;0,VLOOKUP($B150,'Draft List'!$D$4:$AB$124,AY$3,FALSE),"")</f>
        <v>#N/A</v>
      </c>
      <c r="AZ150" t="e">
        <f>IF(VLOOKUP($B150,'Draft List'!$D$4:$AB$124,AZ$3,FALSE)&lt;&gt;0,VLOOKUP($B150,'Draft List'!$D$4:$AB$124,AZ$3,FALSE),"")</f>
        <v>#N/A</v>
      </c>
    </row>
    <row r="151" spans="1:52" x14ac:dyDescent="0.25">
      <c r="A151" t="str">
        <f>IF(C151="C","C-",C151)&amp;D151&amp;E151</f>
        <v>3BTetsu Tsuchiya21</v>
      </c>
      <c r="B151">
        <f>VLOOKUP($A151,draft_listing_batters_stats!$A$1:$B$1310,2,FALSE)</f>
        <v>4450</v>
      </c>
      <c r="C151" s="1" t="s">
        <v>72</v>
      </c>
      <c r="D151" s="1" t="s">
        <v>1486</v>
      </c>
      <c r="E151" s="1">
        <v>21</v>
      </c>
      <c r="F151" s="1" t="s">
        <v>43</v>
      </c>
      <c r="G151" s="1" t="s">
        <v>43</v>
      </c>
      <c r="H151" s="1" t="s">
        <v>51</v>
      </c>
      <c r="I151" s="24" t="s">
        <v>51</v>
      </c>
      <c r="J151" s="1" t="s">
        <v>45</v>
      </c>
      <c r="K151" s="24" t="s">
        <v>49</v>
      </c>
      <c r="L151" s="1">
        <v>4</v>
      </c>
      <c r="M151" s="1">
        <v>2</v>
      </c>
      <c r="N151" s="1">
        <v>1</v>
      </c>
      <c r="O151" s="1">
        <v>3</v>
      </c>
      <c r="P151" s="24">
        <v>3</v>
      </c>
      <c r="Q151" s="1">
        <v>5</v>
      </c>
      <c r="R151" s="1">
        <v>3</v>
      </c>
      <c r="S151" s="1">
        <v>2</v>
      </c>
      <c r="T151" s="1">
        <v>4</v>
      </c>
      <c r="U151" s="24">
        <v>4</v>
      </c>
      <c r="V151" s="1">
        <v>10</v>
      </c>
      <c r="W151" s="1">
        <v>3</v>
      </c>
      <c r="X151" s="24">
        <v>1</v>
      </c>
      <c r="Y151" s="1" t="s">
        <v>47</v>
      </c>
      <c r="Z151" s="1">
        <v>4</v>
      </c>
      <c r="AA151" s="1">
        <v>3</v>
      </c>
      <c r="AB151" s="1">
        <v>9</v>
      </c>
      <c r="AC151" s="1">
        <v>2</v>
      </c>
      <c r="AD151" s="1" t="s">
        <v>47</v>
      </c>
      <c r="AE151" s="1" t="s">
        <v>47</v>
      </c>
      <c r="AF151" s="24" t="s">
        <v>47</v>
      </c>
      <c r="AG151" s="1">
        <v>4</v>
      </c>
      <c r="AH151" s="1">
        <v>8</v>
      </c>
      <c r="AI151" s="24">
        <v>6</v>
      </c>
      <c r="AJ151" s="30">
        <v>200000</v>
      </c>
      <c r="AK151" s="9">
        <f>($L$3*(L151-$Q$1)/$Q$2+$M$3*(M151-$R$1)/$R$2+$N$3*(N151-$S$1)/$S$2+$O$3*(O151-$T$1)/$T$2+$P$3*(P151-$U$1)/$U$2)/(SUM($L$3:$P$3))</f>
        <v>-0.80616418194751549</v>
      </c>
      <c r="AL151" s="9">
        <f>($L$3*(Q151-$Q$1)/$Q$2+$M$3*(R151-$R$1)/$R$2+$N$3*(S151-$S$1)/$S$2+$O$3*(T151-$T$1)/$T$2+$P$3*(U151-$U$1)/$U$2)/(SUM($L$3:$P$3))</f>
        <v>-0.2197610822755712</v>
      </c>
      <c r="AM151">
        <f>IF(AVERAGE(AG151:AH151)&gt;9,1,0)+IF(AVERAGE(AG151:AH151)&gt;7,1,0)+IF(AG151&gt;7,1,0)+IF(AH151&gt;7,1,0)+IF(AI151&gt;8,1,0)+IF(AI151&gt;6,1,0)</f>
        <v>1</v>
      </c>
      <c r="AN151" s="6">
        <f>MIN(2,IF(OR(Y151="-",X151&lt;5),0,1+IF(Y151&gt;7,1+IF(X151&gt;7,0.25,0),IF(Y151&gt;4,0.5+IF(X151&gt;7,0.25,0),0+IF(X151&gt;7,0.25))))+IF(Z151="-",0,IF(Z151&gt;9,0.5,IF(Z151&gt;7,0.25,0)))+IF(AA151="-",0,IF(AA151&gt;7,1.1,IF(AA151&gt;4,0.6,0)))+IF(OR(AB151="-",V151&lt;5),0,IF(AB151&gt;7,1+IF(V151&gt;7,0.25,0),IF(AB151&gt;4,0.5+IF(V151&gt;7,0.25,0),0)))+IF(AC151="-",0,IF(AC151&gt;7,1.5,IF(AC151&gt;4,1,0)))+IF(AD151="-",0,IF(AD151&gt;9,0.5,IF(AD151&gt;7,0.25,0)))+IF(AE151="-",0,IF(AE151&gt;7,1.25,IF(AE151&gt;4,0.75,0)))+IF(OR(AF151="-",W151&lt;4),0,IF(AF151&gt;7,1+IF(W151&gt;7,0.15,0),IF(AF151&gt;4,0.5+IF(W151&gt;7,0.15,0),0))))</f>
        <v>1.25</v>
      </c>
      <c r="AO151" s="9">
        <f>(($AK$3*AK151+$AL$3*AL151+$AM$3*AM151+$AN$3*AN151)+$J$3*VLOOKUP(J151,COND!$A$2:$C$7,2,FALSE)+$K$3*VLOOKUP(K151,COND!$A$2:$C$7,3,FALSE))*IF(AND($K$2="On",$E151&gt;20),0.75,1)</f>
        <v>8.7989172611650606</v>
      </c>
      <c r="AP151" s="28">
        <f>STANDARDIZE(AO151,AVERAGE($AO$5:$AO$1204),STDEVP($AO$5:$AO$1204))</f>
        <v>0.29159249597347242</v>
      </c>
      <c r="AQ151" t="str">
        <f>IF(AND(Y151&lt;&gt;"-",X151&gt;1),"C",IF(AA151=MAX(AA151:AC151),"2B",IF(AC151=MAX(AA151:AC151),"SS",IF(OR(AB151=MAX(Z151:AC151),AND(AB151&lt;&gt;"-",AB151&gt;4,V151&gt;5)),"3B",IF(AE151=MAX(AD151:AF151),"CF",IF(AND(AF151=MAX(AD151,AF151),AND(W151&gt;5,AD151&lt;&gt;"-")),"RF",IF(AD151&lt;&gt;"-","LF",IF(Z151&lt;&gt;"-","1B","DH"))))))))</f>
        <v>3B</v>
      </c>
      <c r="AU151" t="str">
        <f>IF(AND($Q151&gt;=6,AVERAGE($S151:$T151)&gt;=6),"Likely",IF(OR($Q151&gt;6,AND($Q151=6,AVERAGE($S151:$T151)&gt;=3),AND($Q151&gt;=5,AVERAGE($S151:$T151)&gt;=5),AVERAGE($Q151,$S151:$T151)&gt;5),"Possible","Unlikely"))</f>
        <v>Unlikely</v>
      </c>
      <c r="AW151" t="e">
        <f>IF(VLOOKUP($B151,'Draft List'!$D$4:$AB$124,AW$3,FALSE)&lt;&gt;0,VLOOKUP($B151,'Draft List'!$D$4:$AB$124,AW$3,FALSE),"")</f>
        <v>#N/A</v>
      </c>
      <c r="AX151" t="e">
        <f>IF(VLOOKUP($B151,'Draft List'!$D$4:$AB$124,AX$3,FALSE)&lt;&gt;0,VLOOKUP($B151,'Draft List'!$D$4:$AB$124,AX$3,FALSE),"")</f>
        <v>#N/A</v>
      </c>
      <c r="AY151" t="e">
        <f>IF(VLOOKUP($B151,'Draft List'!$D$4:$AB$124,AY$3,FALSE)&lt;&gt;0,VLOOKUP($B151,'Draft List'!$D$4:$AB$124,AY$3,FALSE),"")</f>
        <v>#N/A</v>
      </c>
      <c r="AZ151" t="e">
        <f>IF(VLOOKUP($B151,'Draft List'!$D$4:$AB$124,AZ$3,FALSE)&lt;&gt;0,VLOOKUP($B151,'Draft List'!$D$4:$AB$124,AZ$3,FALSE),"")</f>
        <v>#N/A</v>
      </c>
    </row>
    <row r="152" spans="1:52" x14ac:dyDescent="0.25">
      <c r="A152" t="str">
        <f>IF(C152="C","C-",C152)&amp;D152&amp;E152</f>
        <v>1BWang Chuko22</v>
      </c>
      <c r="B152">
        <f>VLOOKUP($A152,draft_listing_batters_stats!$A$1:$B$1310,2,FALSE)</f>
        <v>6282</v>
      </c>
      <c r="C152" s="1" t="s">
        <v>90</v>
      </c>
      <c r="D152" s="1" t="s">
        <v>1487</v>
      </c>
      <c r="E152" s="1">
        <v>22</v>
      </c>
      <c r="F152" s="1" t="s">
        <v>55</v>
      </c>
      <c r="G152" s="1" t="s">
        <v>55</v>
      </c>
      <c r="H152" s="1" t="s">
        <v>51</v>
      </c>
      <c r="I152" s="24" t="s">
        <v>51</v>
      </c>
      <c r="J152" s="1" t="s">
        <v>49</v>
      </c>
      <c r="K152" s="24" t="s">
        <v>53</v>
      </c>
      <c r="L152" s="1">
        <v>4</v>
      </c>
      <c r="M152" s="1">
        <v>4</v>
      </c>
      <c r="N152" s="1">
        <v>1</v>
      </c>
      <c r="O152" s="1">
        <v>2</v>
      </c>
      <c r="P152" s="24">
        <v>2</v>
      </c>
      <c r="Q152" s="1">
        <v>5</v>
      </c>
      <c r="R152" s="1">
        <v>4</v>
      </c>
      <c r="S152" s="1">
        <v>3</v>
      </c>
      <c r="T152" s="1">
        <v>4</v>
      </c>
      <c r="U152" s="24">
        <v>3</v>
      </c>
      <c r="V152" s="1">
        <v>5</v>
      </c>
      <c r="W152" s="1">
        <v>4</v>
      </c>
      <c r="X152" s="24">
        <v>1</v>
      </c>
      <c r="Y152" s="1" t="s">
        <v>47</v>
      </c>
      <c r="Z152" s="1">
        <v>6</v>
      </c>
      <c r="AA152" s="1" t="s">
        <v>47</v>
      </c>
      <c r="AB152" s="1" t="s">
        <v>47</v>
      </c>
      <c r="AC152" s="1" t="s">
        <v>47</v>
      </c>
      <c r="AD152" s="1" t="s">
        <v>47</v>
      </c>
      <c r="AE152" s="1" t="s">
        <v>47</v>
      </c>
      <c r="AF152" s="24" t="s">
        <v>47</v>
      </c>
      <c r="AG152" s="1">
        <v>4</v>
      </c>
      <c r="AH152" s="1">
        <v>5</v>
      </c>
      <c r="AI152" s="24">
        <v>5</v>
      </c>
      <c r="AJ152" s="30">
        <v>230000</v>
      </c>
      <c r="AK152" s="9">
        <f>($L$3*(L152-$Q$1)/$Q$2+$M$3*(M152-$R$1)/$R$2+$N$3*(N152-$S$1)/$S$2+$O$3*(O152-$T$1)/$T$2+$P$3*(P152-$U$1)/$U$2)/(SUM($L$3:$P$3))</f>
        <v>-0.83377031253677281</v>
      </c>
      <c r="AL152" s="9">
        <f>($L$3*(Q152-$Q$1)/$Q$2+$M$3*(R152-$R$1)/$R$2+$N$3*(S152-$S$1)/$S$2+$O$3*(T152-$T$1)/$T$2+$P$3*(U152-$U$1)/$U$2)/(SUM($L$3:$P$3))</f>
        <v>-0.12565604845004963</v>
      </c>
      <c r="AM152">
        <f>IF(AVERAGE(AG152:AH152)&gt;9,1,0)+IF(AVERAGE(AG152:AH152)&gt;7,1,0)+IF(AG152&gt;7,1,0)+IF(AH152&gt;7,1,0)+IF(AI152&gt;8,1,0)+IF(AI152&gt;6,1,0)</f>
        <v>0</v>
      </c>
      <c r="AN152" s="6">
        <f>MIN(2,IF(OR(Y152="-",X152&lt;5),0,1+IF(Y152&gt;7,1+IF(X152&gt;7,0.25,0),IF(Y152&gt;4,0.5+IF(X152&gt;7,0.25,0),0+IF(X152&gt;7,0.25))))+IF(Z152="-",0,IF(Z152&gt;9,0.5,IF(Z152&gt;7,0.25,0)))+IF(AA152="-",0,IF(AA152&gt;7,1.1,IF(AA152&gt;4,0.6,0)))+IF(OR(AB152="-",V152&lt;5),0,IF(AB152&gt;7,1+IF(V152&gt;7,0.25,0),IF(AB152&gt;4,0.5+IF(V152&gt;7,0.25,0),0)))+IF(AC152="-",0,IF(AC152&gt;7,1.5,IF(AC152&gt;4,1,0)))+IF(AD152="-",0,IF(AD152&gt;9,0.5,IF(AD152&gt;7,0.25,0)))+IF(AE152="-",0,IF(AE152&gt;7,1.25,IF(AE152&gt;4,0.75,0)))+IF(OR(AF152="-",W152&lt;4),0,IF(AF152&gt;7,1+IF(W152&gt;7,0.15,0),IF(AF152&gt;4,0.5+IF(W152&gt;7,0.15,0),0))))</f>
        <v>0</v>
      </c>
      <c r="AO152" s="9">
        <f>(($AK$3*AK152+$AL$3*AL152+$AM$3*AM152+$AN$3*AN152)+$J$3*VLOOKUP(J152,COND!$A$2:$C$7,2,FALSE)+$K$3*VLOOKUP(K152,COND!$A$2:$C$7,3,FALSE))*IF(AND($K$2="On",$E152&gt;20),0.75,1)</f>
        <v>8.758750387345728</v>
      </c>
      <c r="AP152" s="28">
        <f>STANDARDIZE(AO152,AVERAGE($AO$5:$AO$1204),STDEVP($AO$5:$AO$1204))</f>
        <v>0.28632365445873281</v>
      </c>
      <c r="AQ152" t="str">
        <f>IF(AND(Y152&lt;&gt;"-",X152&gt;1),"C",IF(AA152=MAX(AA152:AC152),"2B",IF(AC152=MAX(AA152:AC152),"SS",IF(OR(AB152=MAX(Z152:AC152),AND(AB152&lt;&gt;"-",AB152&gt;4,V152&gt;5)),"3B",IF(AE152=MAX(AD152:AF152),"CF",IF(AND(AF152=MAX(AD152,AF152),AND(W152&gt;5,AD152&lt;&gt;"-")),"RF",IF(AD152&lt;&gt;"-","LF",IF(Z152&lt;&gt;"-","1B","DH"))))))))</f>
        <v>1B</v>
      </c>
      <c r="AU152" t="str">
        <f>IF(AND($Q152&gt;=6,AVERAGE($S152:$T152)&gt;=6),"Likely",IF(OR($Q152&gt;6,AND($Q152=6,AVERAGE($S152:$T152)&gt;=3),AND($Q152&gt;=5,AVERAGE($S152:$T152)&gt;=5),AVERAGE($Q152,$S152:$T152)&gt;5),"Possible","Unlikely"))</f>
        <v>Unlikely</v>
      </c>
      <c r="AW152" t="e">
        <f>IF(VLOOKUP($B152,'Draft List'!$D$4:$AB$124,AW$3,FALSE)&lt;&gt;0,VLOOKUP($B152,'Draft List'!$D$4:$AB$124,AW$3,FALSE),"")</f>
        <v>#N/A</v>
      </c>
      <c r="AX152" t="e">
        <f>IF(VLOOKUP($B152,'Draft List'!$D$4:$AB$124,AX$3,FALSE)&lt;&gt;0,VLOOKUP($B152,'Draft List'!$D$4:$AB$124,AX$3,FALSE),"")</f>
        <v>#N/A</v>
      </c>
      <c r="AY152" t="e">
        <f>IF(VLOOKUP($B152,'Draft List'!$D$4:$AB$124,AY$3,FALSE)&lt;&gt;0,VLOOKUP($B152,'Draft List'!$D$4:$AB$124,AY$3,FALSE),"")</f>
        <v>#N/A</v>
      </c>
      <c r="AZ152" t="e">
        <f>IF(VLOOKUP($B152,'Draft List'!$D$4:$AB$124,AZ$3,FALSE)&lt;&gt;0,VLOOKUP($B152,'Draft List'!$D$4:$AB$124,AZ$3,FALSE),"")</f>
        <v>#N/A</v>
      </c>
    </row>
    <row r="153" spans="1:52" x14ac:dyDescent="0.25">
      <c r="A153" t="str">
        <f>IF(C153="C","C-",C153)&amp;D153&amp;E153</f>
        <v>1BHoshi Takahashi21</v>
      </c>
      <c r="B153">
        <f>VLOOKUP($A153,draft_listing_batters_stats!$A$1:$B$1310,2,FALSE)</f>
        <v>4372</v>
      </c>
      <c r="C153" s="1" t="s">
        <v>90</v>
      </c>
      <c r="D153" s="1" t="s">
        <v>1488</v>
      </c>
      <c r="E153" s="1">
        <v>21</v>
      </c>
      <c r="F153" s="1" t="s">
        <v>55</v>
      </c>
      <c r="G153" s="1" t="s">
        <v>55</v>
      </c>
      <c r="H153" s="1" t="s">
        <v>51</v>
      </c>
      <c r="I153" s="24" t="s">
        <v>51</v>
      </c>
      <c r="J153" s="1" t="s">
        <v>45</v>
      </c>
      <c r="K153" s="24" t="s">
        <v>49</v>
      </c>
      <c r="L153" s="1">
        <v>4</v>
      </c>
      <c r="M153" s="1">
        <v>2</v>
      </c>
      <c r="N153" s="1">
        <v>1</v>
      </c>
      <c r="O153" s="1">
        <v>2</v>
      </c>
      <c r="P153" s="24">
        <v>3</v>
      </c>
      <c r="Q153" s="1">
        <v>5</v>
      </c>
      <c r="R153" s="1">
        <v>4</v>
      </c>
      <c r="S153" s="1">
        <v>2</v>
      </c>
      <c r="T153" s="1">
        <v>4</v>
      </c>
      <c r="U153" s="24">
        <v>5</v>
      </c>
      <c r="V153" s="1">
        <v>5</v>
      </c>
      <c r="W153" s="1">
        <v>1</v>
      </c>
      <c r="X153" s="24">
        <v>1</v>
      </c>
      <c r="Y153" s="1" t="s">
        <v>47</v>
      </c>
      <c r="Z153" s="1">
        <v>8</v>
      </c>
      <c r="AA153" s="1" t="s">
        <v>47</v>
      </c>
      <c r="AB153" s="1" t="s">
        <v>47</v>
      </c>
      <c r="AC153" s="1" t="s">
        <v>47</v>
      </c>
      <c r="AD153" s="1" t="s">
        <v>47</v>
      </c>
      <c r="AE153" s="1" t="s">
        <v>47</v>
      </c>
      <c r="AF153" s="24" t="s">
        <v>47</v>
      </c>
      <c r="AG153" s="1">
        <v>3</v>
      </c>
      <c r="AH153" s="1">
        <v>2</v>
      </c>
      <c r="AI153" s="24">
        <v>2</v>
      </c>
      <c r="AJ153" s="30">
        <v>140000</v>
      </c>
      <c r="AK153" s="9">
        <f>($L$3*(L153-$Q$1)/$Q$2+$M$3*(M153-$R$1)/$R$2+$N$3*(N153-$S$1)/$S$2+$O$3*(O153-$T$1)/$T$2+$P$3*(P153-$U$1)/$U$2)/(SUM($L$3:$P$3))</f>
        <v>-0.89587373195709641</v>
      </c>
      <c r="AL153" s="9">
        <f>($L$3*(Q153-$Q$1)/$Q$2+$M$3*(R153-$R$1)/$R$2+$N$3*(S153-$S$1)/$S$2+$O$3*(T153-$T$1)/$T$2+$P$3*(U153-$U$1)/$U$2)/(SUM($L$3:$P$3))</f>
        <v>-0.12868486283978423</v>
      </c>
      <c r="AM153">
        <f>IF(AVERAGE(AG153:AH153)&gt;9,1,0)+IF(AVERAGE(AG153:AH153)&gt;7,1,0)+IF(AG153&gt;7,1,0)+IF(AH153&gt;7,1,0)+IF(AI153&gt;8,1,0)+IF(AI153&gt;6,1,0)</f>
        <v>0</v>
      </c>
      <c r="AN153" s="6">
        <f>MIN(2,IF(OR(Y153="-",X153&lt;5),0,1+IF(Y153&gt;7,1+IF(X153&gt;7,0.25,0),IF(Y153&gt;4,0.5+IF(X153&gt;7,0.25,0),0+IF(X153&gt;7,0.25))))+IF(Z153="-",0,IF(Z153&gt;9,0.5,IF(Z153&gt;7,0.25,0)))+IF(AA153="-",0,IF(AA153&gt;7,1.1,IF(AA153&gt;4,0.6,0)))+IF(OR(AB153="-",V153&lt;5),0,IF(AB153&gt;7,1+IF(V153&gt;7,0.25,0),IF(AB153&gt;4,0.5+IF(V153&gt;7,0.25,0),0)))+IF(AC153="-",0,IF(AC153&gt;7,1.5,IF(AC153&gt;4,1,0)))+IF(AD153="-",0,IF(AD153&gt;9,0.5,IF(AD153&gt;7,0.25,0)))+IF(AE153="-",0,IF(AE153&gt;7,1.25,IF(AE153&gt;4,0.75,0)))+IF(OR(AF153="-",W153&lt;4),0,IF(AF153&gt;7,1+IF(W153&gt;7,0.15,0),IF(AF153&gt;4,0.5+IF(W153&gt;7,0.15,0),0))))</f>
        <v>0.25</v>
      </c>
      <c r="AO153" s="9">
        <f>(($AK$3*AK153+$AL$3*AL153+$AM$3*AM153+$AN$3*AN153)+$J$3*VLOOKUP(J153,COND!$A$2:$C$7,2,FALSE)+$K$3*VLOOKUP(K153,COND!$A$2:$C$7,3,FALSE))*IF(AND($K$2="On",$E153&gt;20),0.75,1)</f>
        <v>8.7161942727268791</v>
      </c>
      <c r="AP153" s="28">
        <f>STANDARDIZE(AO153,AVERAGE($AO$5:$AO$1204),STDEVP($AO$5:$AO$1204))</f>
        <v>0.28074140714672297</v>
      </c>
      <c r="AQ153" t="str">
        <f>IF(AND(Y153&lt;&gt;"-",X153&gt;1),"C",IF(AA153=MAX(AA153:AC153),"2B",IF(AC153=MAX(AA153:AC153),"SS",IF(OR(AB153=MAX(Z153:AC153),AND(AB153&lt;&gt;"-",AB153&gt;4,V153&gt;5)),"3B",IF(AE153=MAX(AD153:AF153),"CF",IF(AND(AF153=MAX(AD153,AF153),AND(W153&gt;5,AD153&lt;&gt;"-")),"RF",IF(AD153&lt;&gt;"-","LF",IF(Z153&lt;&gt;"-","1B","DH"))))))))</f>
        <v>1B</v>
      </c>
      <c r="AU153" t="str">
        <f>IF(AND($Q153&gt;=6,AVERAGE($S153:$T153)&gt;=6),"Likely",IF(OR($Q153&gt;6,AND($Q153=6,AVERAGE($S153:$T153)&gt;=3),AND($Q153&gt;=5,AVERAGE($S153:$T153)&gt;=5),AVERAGE($Q153,$S153:$T153)&gt;5),"Possible","Unlikely"))</f>
        <v>Unlikely</v>
      </c>
      <c r="AW153" t="e">
        <f>IF(VLOOKUP($B153,'Draft List'!$D$4:$AB$124,AW$3,FALSE)&lt;&gt;0,VLOOKUP($B153,'Draft List'!$D$4:$AB$124,AW$3,FALSE),"")</f>
        <v>#N/A</v>
      </c>
      <c r="AX153" t="e">
        <f>IF(VLOOKUP($B153,'Draft List'!$D$4:$AB$124,AX$3,FALSE)&lt;&gt;0,VLOOKUP($B153,'Draft List'!$D$4:$AB$124,AX$3,FALSE),"")</f>
        <v>#N/A</v>
      </c>
      <c r="AY153" t="e">
        <f>IF(VLOOKUP($B153,'Draft List'!$D$4:$AB$124,AY$3,FALSE)&lt;&gt;0,VLOOKUP($B153,'Draft List'!$D$4:$AB$124,AY$3,FALSE),"")</f>
        <v>#N/A</v>
      </c>
      <c r="AZ153" t="e">
        <f>IF(VLOOKUP($B153,'Draft List'!$D$4:$AB$124,AZ$3,FALSE)&lt;&gt;0,VLOOKUP($B153,'Draft List'!$D$4:$AB$124,AZ$3,FALSE),"")</f>
        <v>#N/A</v>
      </c>
    </row>
    <row r="154" spans="1:52" x14ac:dyDescent="0.25">
      <c r="A154" t="str">
        <f>IF(C154="C","C-",C154)&amp;D154&amp;E154</f>
        <v>CFTroy Washington21</v>
      </c>
      <c r="B154">
        <f>VLOOKUP($A154,draft_listing_batters_stats!$A$1:$B$1310,2,FALSE)</f>
        <v>8522</v>
      </c>
      <c r="C154" s="1" t="s">
        <v>77</v>
      </c>
      <c r="D154" s="1" t="s">
        <v>1489</v>
      </c>
      <c r="E154" s="1">
        <v>21</v>
      </c>
      <c r="F154" s="1" t="s">
        <v>43</v>
      </c>
      <c r="G154" s="1" t="s">
        <v>43</v>
      </c>
      <c r="H154" s="1" t="s">
        <v>51</v>
      </c>
      <c r="I154" s="24" t="s">
        <v>51</v>
      </c>
      <c r="J154" s="1" t="s">
        <v>46</v>
      </c>
      <c r="K154" s="24" t="s">
        <v>49</v>
      </c>
      <c r="L154" s="1">
        <v>4</v>
      </c>
      <c r="M154" s="1">
        <v>2</v>
      </c>
      <c r="N154" s="1">
        <v>1</v>
      </c>
      <c r="O154" s="1">
        <v>1</v>
      </c>
      <c r="P154" s="24">
        <v>2</v>
      </c>
      <c r="Q154" s="1">
        <v>5</v>
      </c>
      <c r="R154" s="1">
        <v>4</v>
      </c>
      <c r="S154" s="1">
        <v>2</v>
      </c>
      <c r="T154" s="1">
        <v>3</v>
      </c>
      <c r="U154" s="24">
        <v>4</v>
      </c>
      <c r="V154" s="1">
        <v>1</v>
      </c>
      <c r="W154" s="1">
        <v>8</v>
      </c>
      <c r="X154" s="24">
        <v>1</v>
      </c>
      <c r="Y154" s="1" t="s">
        <v>47</v>
      </c>
      <c r="Z154" s="1" t="s">
        <v>47</v>
      </c>
      <c r="AA154" s="1" t="s">
        <v>47</v>
      </c>
      <c r="AB154" s="1" t="s">
        <v>47</v>
      </c>
      <c r="AC154" s="1" t="s">
        <v>47</v>
      </c>
      <c r="AD154" s="1" t="s">
        <v>47</v>
      </c>
      <c r="AE154" s="1">
        <v>8</v>
      </c>
      <c r="AF154" s="24" t="s">
        <v>47</v>
      </c>
      <c r="AG154" s="1">
        <v>9</v>
      </c>
      <c r="AH154" s="1">
        <v>9</v>
      </c>
      <c r="AI154" s="24">
        <v>7</v>
      </c>
      <c r="AJ154" s="30">
        <v>200000</v>
      </c>
      <c r="AK154" s="9">
        <f>($L$3*(L154-$Q$1)/$Q$2+$M$3*(M154-$R$1)/$R$2+$N$3*(N154-$S$1)/$S$2+$O$3*(O154-$T$1)/$T$2+$P$3*(P154-$U$1)/$U$2)/(SUM($L$3:$P$3))</f>
        <v>-1.0255996217837609</v>
      </c>
      <c r="AL154" s="9">
        <f>($L$3*(Q154-$Q$1)/$Q$2+$M$3*(R154-$R$1)/$R$2+$N$3*(S154-$S$1)/$S$2+$O$3*(T154-$T$1)/$T$2+$P$3*(U154-$U$1)/$U$2)/(SUM($L$3:$P$3))</f>
        <v>-0.25841075266644875</v>
      </c>
      <c r="AM154">
        <f>IF(AVERAGE(AG154:AH154)&gt;9,1,0)+IF(AVERAGE(AG154:AH154)&gt;7,1,0)+IF(AG154&gt;7,1,0)+IF(AH154&gt;7,1,0)+IF(AI154&gt;8,1,0)+IF(AI154&gt;6,1,0)</f>
        <v>4</v>
      </c>
      <c r="AN154" s="6">
        <f>MIN(2,IF(OR(Y154="-",X154&lt;5),0,1+IF(Y154&gt;7,1+IF(X154&gt;7,0.25,0),IF(Y154&gt;4,0.5+IF(X154&gt;7,0.25,0),0+IF(X154&gt;7,0.25))))+IF(Z154="-",0,IF(Z154&gt;9,0.5,IF(Z154&gt;7,0.25,0)))+IF(AA154="-",0,IF(AA154&gt;7,1.1,IF(AA154&gt;4,0.6,0)))+IF(OR(AB154="-",V154&lt;5),0,IF(AB154&gt;7,1+IF(V154&gt;7,0.25,0),IF(AB154&gt;4,0.5+IF(V154&gt;7,0.25,0),0)))+IF(AC154="-",0,IF(AC154&gt;7,1.5,IF(AC154&gt;4,1,0)))+IF(AD154="-",0,IF(AD154&gt;9,0.5,IF(AD154&gt;7,0.25,0)))+IF(AE154="-",0,IF(AE154&gt;7,1.25,IF(AE154&gt;4,0.75,0)))+IF(OR(AF154="-",W154&lt;4),0,IF(AF154&gt;7,1+IF(W154&gt;7,0.15,0),IF(AF154&gt;4,0.5+IF(W154&gt;7,0.15,0),0))))</f>
        <v>1.25</v>
      </c>
      <c r="AO154" s="9">
        <f>(($AK$3*AK154+$AL$3*AL154+$AM$3*AM154+$AN$3*AN154)+$J$3*VLOOKUP(J154,COND!$A$2:$C$7,2,FALSE)+$K$3*VLOOKUP(K154,COND!$A$2:$C$7,3,FALSE))*IF(AND($K$2="On",$E154&gt;20),0.75,1)</f>
        <v>8.7131776724909056</v>
      </c>
      <c r="AP154" s="28">
        <f>STANDARDIZE(AO154,AVERAGE($AO$5:$AO$1204),STDEVP($AO$5:$AO$1204))</f>
        <v>0.28034570822755489</v>
      </c>
      <c r="AQ154" t="str">
        <f>IF(AND(Y154&lt;&gt;"-",X154&gt;1),"C",IF(AA154=MAX(AA154:AC154),"2B",IF(AC154=MAX(AA154:AC154),"SS",IF(OR(AB154=MAX(Z154:AC154),AND(AB154&lt;&gt;"-",AB154&gt;4,V154&gt;5)),"3B",IF(AE154=MAX(AD154:AF154),"CF",IF(AND(AF154=MAX(AD154,AF154),AND(W154&gt;5,AD154&lt;&gt;"-")),"RF",IF(AD154&lt;&gt;"-","LF",IF(Z154&lt;&gt;"-","1B","DH"))))))))</f>
        <v>CF</v>
      </c>
      <c r="AU154" t="str">
        <f>IF(AND($Q154&gt;=6,AVERAGE($S154:$T154)&gt;=6),"Likely",IF(OR($Q154&gt;6,AND($Q154=6,AVERAGE($S154:$T154)&gt;=3),AND($Q154&gt;=5,AVERAGE($S154:$T154)&gt;=5),AVERAGE($Q154,$S154:$T154)&gt;5),"Possible","Unlikely"))</f>
        <v>Unlikely</v>
      </c>
      <c r="AW154" t="e">
        <f>IF(VLOOKUP($B154,'Draft List'!$D$4:$AB$124,AW$3,FALSE)&lt;&gt;0,VLOOKUP($B154,'Draft List'!$D$4:$AB$124,AW$3,FALSE),"")</f>
        <v>#N/A</v>
      </c>
      <c r="AX154" t="e">
        <f>IF(VLOOKUP($B154,'Draft List'!$D$4:$AB$124,AX$3,FALSE)&lt;&gt;0,VLOOKUP($B154,'Draft List'!$D$4:$AB$124,AX$3,FALSE),"")</f>
        <v>#N/A</v>
      </c>
      <c r="AY154" t="e">
        <f>IF(VLOOKUP($B154,'Draft List'!$D$4:$AB$124,AY$3,FALSE)&lt;&gt;0,VLOOKUP($B154,'Draft List'!$D$4:$AB$124,AY$3,FALSE),"")</f>
        <v>#N/A</v>
      </c>
      <c r="AZ154" t="e">
        <f>IF(VLOOKUP($B154,'Draft List'!$D$4:$AB$124,AZ$3,FALSE)&lt;&gt;0,VLOOKUP($B154,'Draft List'!$D$4:$AB$124,AZ$3,FALSE),"")</f>
        <v>#N/A</v>
      </c>
    </row>
    <row r="155" spans="1:52" x14ac:dyDescent="0.25">
      <c r="A155" t="str">
        <f>IF(C155="C","C-",C155)&amp;D155&amp;E155</f>
        <v>C-Forrest MacPherson18</v>
      </c>
      <c r="B155">
        <f>VLOOKUP($A155,draft_listing_batters_stats!$A$1:$B$1310,2,FALSE)</f>
        <v>6845</v>
      </c>
      <c r="C155" s="1" t="s">
        <v>89</v>
      </c>
      <c r="D155" s="1" t="s">
        <v>1490</v>
      </c>
      <c r="E155" s="1">
        <v>18</v>
      </c>
      <c r="F155" s="1" t="s">
        <v>43</v>
      </c>
      <c r="G155" s="1" t="s">
        <v>43</v>
      </c>
      <c r="H155" s="1" t="s">
        <v>51</v>
      </c>
      <c r="I155" s="24" t="s">
        <v>51</v>
      </c>
      <c r="J155" s="1" t="s">
        <v>53</v>
      </c>
      <c r="K155" s="24" t="s">
        <v>53</v>
      </c>
      <c r="L155" s="1">
        <v>1</v>
      </c>
      <c r="M155" s="1">
        <v>1</v>
      </c>
      <c r="N155" s="1">
        <v>3</v>
      </c>
      <c r="O155" s="1">
        <v>2</v>
      </c>
      <c r="P155" s="24">
        <v>1</v>
      </c>
      <c r="Q155" s="1">
        <v>3</v>
      </c>
      <c r="R155" s="1">
        <v>3</v>
      </c>
      <c r="S155" s="1">
        <v>8</v>
      </c>
      <c r="T155" s="1">
        <v>7</v>
      </c>
      <c r="U155" s="24">
        <v>3</v>
      </c>
      <c r="V155" s="1">
        <v>3</v>
      </c>
      <c r="W155" s="1">
        <v>3</v>
      </c>
      <c r="X155" s="24">
        <v>4</v>
      </c>
      <c r="Y155" s="1">
        <v>2</v>
      </c>
      <c r="Z155" s="1" t="s">
        <v>47</v>
      </c>
      <c r="AA155" s="1" t="s">
        <v>47</v>
      </c>
      <c r="AB155" s="1" t="s">
        <v>47</v>
      </c>
      <c r="AC155" s="1" t="s">
        <v>47</v>
      </c>
      <c r="AD155" s="1" t="s">
        <v>47</v>
      </c>
      <c r="AE155" s="1" t="s">
        <v>47</v>
      </c>
      <c r="AF155" s="24" t="s">
        <v>47</v>
      </c>
      <c r="AG155" s="1">
        <v>2</v>
      </c>
      <c r="AH155" s="1">
        <v>5</v>
      </c>
      <c r="AI155" s="24">
        <v>5</v>
      </c>
      <c r="AJ155" s="30">
        <v>2400000</v>
      </c>
      <c r="AK155" s="9">
        <f>($L$3*(L155-$Q$1)/$Q$2+$M$3*(M155-$R$1)/$R$2+$N$3*(N155-$S$1)/$S$2+$O$3*(O155-$T$1)/$T$2+$P$3*(P155-$U$1)/$U$2)/(SUM($L$3:$P$3))</f>
        <v>-1.828510811770188</v>
      </c>
      <c r="AL155" s="9">
        <f>($L$3*(Q155-$Q$1)/$Q$2+$M$3*(R155-$R$1)/$R$2+$N$3*(S155-$S$1)/$S$2+$O$3*(T155-$T$1)/$T$2+$P$3*(U155-$U$1)/$U$2)/(SUM($L$3:$P$3))</f>
        <v>-0.13739148032585186</v>
      </c>
      <c r="AM155">
        <f>IF(AVERAGE(AG155:AH155)&gt;9,1,0)+IF(AVERAGE(AG155:AH155)&gt;7,1,0)+IF(AG155&gt;7,1,0)+IF(AH155&gt;7,1,0)+IF(AI155&gt;8,1,0)+IF(AI155&gt;6,1,0)</f>
        <v>0</v>
      </c>
      <c r="AN155" s="6">
        <f>MIN(2,IF(OR(Y155="-",X155&lt;5),0,1+IF(Y155&gt;7,1+IF(X155&gt;7,0.25,0),IF(Y155&gt;4,0.5+IF(X155&gt;7,0.25,0),0+IF(X155&gt;7,0.25))))+IF(Z155="-",0,IF(Z155&gt;9,0.5,IF(Z155&gt;7,0.25,0)))+IF(AA155="-",0,IF(AA155&gt;7,1.1,IF(AA155&gt;4,0.6,0)))+IF(OR(AB155="-",V155&lt;5),0,IF(AB155&gt;7,1+IF(V155&gt;7,0.25,0),IF(AB155&gt;4,0.5+IF(V155&gt;7,0.25,0),0)))+IF(AC155="-",0,IF(AC155&gt;7,1.5,IF(AC155&gt;4,1,0)))+IF(AD155="-",0,IF(AD155&gt;9,0.5,IF(AD155&gt;7,0.25,0)))+IF(AE155="-",0,IF(AE155&gt;7,1.25,IF(AE155&gt;4,0.75,0)))+IF(OR(AF155="-",W155&lt;4),0,IF(AF155&gt;7,1+IF(W155&gt;7,0.15,0),IF(AF155&gt;4,0.5+IF(W155&gt;7,0.15,0),0))))</f>
        <v>0</v>
      </c>
      <c r="AO155" s="9">
        <f>(($AK$3*AK155+$AL$3*AL155+$AM$3*AM155+$AN$3*AN155)+$J$3*VLOOKUP(J155,COND!$A$2:$C$7,2,FALSE)+$K$3*VLOOKUP(K155,COND!$A$2:$C$7,3,FALSE))*IF(AND($K$2="On",$E155&gt;20),0.75,1)</f>
        <v>8.6684511549127592</v>
      </c>
      <c r="AP155" s="28">
        <f>STANDARDIZE(AO155,AVERAGE($AO$5:$AO$1204),STDEVP($AO$5:$AO$1204))</f>
        <v>0.2744787609095875</v>
      </c>
      <c r="AQ155" t="str">
        <f>IF(AND(Y155&lt;&gt;"-",X155&gt;1),"C",IF(AA155=MAX(AA155:AC155),"2B",IF(AC155=MAX(AA155:AC155),"SS",IF(OR(AB155=MAX(Z155:AC155),AND(AB155&lt;&gt;"-",AB155&gt;4,V155&gt;5)),"3B",IF(AE155=MAX(AD155:AF155),"CF",IF(AND(AF155=MAX(AD155,AF155),AND(W155&gt;5,AD155&lt;&gt;"-")),"RF",IF(AD155&lt;&gt;"-","LF",IF(Z155&lt;&gt;"-","1B","DH"))))))))</f>
        <v>C</v>
      </c>
      <c r="AU155" t="str">
        <f>IF(AND($Q155&gt;=6,AVERAGE($S155:$T155)&gt;=6),"Likely",IF(OR($Q155&gt;6,AND($Q155=6,AVERAGE($S155:$T155)&gt;=3),AND($Q155&gt;=5,AVERAGE($S155:$T155)&gt;=5),AVERAGE($Q155,$S155:$T155)&gt;5),"Possible","Unlikely"))</f>
        <v>Possible</v>
      </c>
      <c r="AW155" t="e">
        <f>IF(VLOOKUP($B155,'Draft List'!$D$4:$AB$124,AW$3,FALSE)&lt;&gt;0,VLOOKUP($B155,'Draft List'!$D$4:$AB$124,AW$3,FALSE),"")</f>
        <v>#N/A</v>
      </c>
      <c r="AX155" t="e">
        <f>IF(VLOOKUP($B155,'Draft List'!$D$4:$AB$124,AX$3,FALSE)&lt;&gt;0,VLOOKUP($B155,'Draft List'!$D$4:$AB$124,AX$3,FALSE),"")</f>
        <v>#N/A</v>
      </c>
      <c r="AY155" t="e">
        <f>IF(VLOOKUP($B155,'Draft List'!$D$4:$AB$124,AY$3,FALSE)&lt;&gt;0,VLOOKUP($B155,'Draft List'!$D$4:$AB$124,AY$3,FALSE),"")</f>
        <v>#N/A</v>
      </c>
      <c r="AZ155" t="e">
        <f>IF(VLOOKUP($B155,'Draft List'!$D$4:$AB$124,AZ$3,FALSE)&lt;&gt;0,VLOOKUP($B155,'Draft List'!$D$4:$AB$124,AZ$3,FALSE),"")</f>
        <v>#N/A</v>
      </c>
    </row>
    <row r="156" spans="1:52" x14ac:dyDescent="0.25">
      <c r="A156" t="str">
        <f>IF(C156="C","C-",C156)&amp;D156&amp;E156</f>
        <v>C-Katsuhiko Horiuchi21</v>
      </c>
      <c r="B156">
        <f>VLOOKUP($A156,draft_listing_batters_stats!$A$1:$B$1310,2,FALSE)</f>
        <v>9575</v>
      </c>
      <c r="C156" s="1" t="s">
        <v>89</v>
      </c>
      <c r="D156" s="1" t="s">
        <v>1491</v>
      </c>
      <c r="E156" s="1">
        <v>21</v>
      </c>
      <c r="F156" s="1" t="s">
        <v>43</v>
      </c>
      <c r="G156" s="1" t="s">
        <v>43</v>
      </c>
      <c r="H156" s="1" t="s">
        <v>51</v>
      </c>
      <c r="I156" s="24" t="s">
        <v>51</v>
      </c>
      <c r="J156" s="1" t="s">
        <v>57</v>
      </c>
      <c r="K156" s="24" t="s">
        <v>46</v>
      </c>
      <c r="L156" s="1">
        <v>3</v>
      </c>
      <c r="M156" s="1">
        <v>4</v>
      </c>
      <c r="N156" s="1">
        <v>2</v>
      </c>
      <c r="O156" s="1">
        <v>4</v>
      </c>
      <c r="P156" s="24">
        <v>1</v>
      </c>
      <c r="Q156" s="1">
        <v>4</v>
      </c>
      <c r="R156" s="1">
        <v>4</v>
      </c>
      <c r="S156" s="1">
        <v>3</v>
      </c>
      <c r="T156" s="1">
        <v>7</v>
      </c>
      <c r="U156" s="24">
        <v>3</v>
      </c>
      <c r="V156" s="1">
        <v>5</v>
      </c>
      <c r="W156" s="1">
        <v>4</v>
      </c>
      <c r="X156" s="24">
        <v>7</v>
      </c>
      <c r="Y156" s="1">
        <v>7</v>
      </c>
      <c r="Z156" s="1">
        <v>5</v>
      </c>
      <c r="AA156" s="1" t="s">
        <v>47</v>
      </c>
      <c r="AB156" s="1" t="s">
        <v>47</v>
      </c>
      <c r="AC156" s="1" t="s">
        <v>47</v>
      </c>
      <c r="AD156" s="1" t="s">
        <v>47</v>
      </c>
      <c r="AE156" s="1" t="s">
        <v>47</v>
      </c>
      <c r="AF156" s="24" t="s">
        <v>47</v>
      </c>
      <c r="AG156" s="1">
        <v>2</v>
      </c>
      <c r="AH156" s="1">
        <v>2</v>
      </c>
      <c r="AI156" s="24">
        <v>3</v>
      </c>
      <c r="AJ156" s="30">
        <v>200000</v>
      </c>
      <c r="AK156" s="9">
        <f>($L$3*(L156-$Q$1)/$Q$2+$M$3*(M156-$R$1)/$R$2+$N$3*(N156-$S$1)/$S$2+$O$3*(O156-$T$1)/$T$2+$P$3*(P156-$U$1)/$U$2)/(SUM($L$3:$P$3))</f>
        <v>-0.93386189451346746</v>
      </c>
      <c r="AL156" s="9">
        <f>($L$3*(Q156-$Q$1)/$Q$2+$M$3*(R156-$R$1)/$R$2+$N$3*(S156-$S$1)/$S$2+$O$3*(T156-$T$1)/$T$2+$P$3*(U156-$U$1)/$U$2)/(SUM($L$3:$P$3))</f>
        <v>-0.17908323462398124</v>
      </c>
      <c r="AM156">
        <f>IF(AVERAGE(AG156:AH156)&gt;9,1,0)+IF(AVERAGE(AG156:AH156)&gt;7,1,0)+IF(AG156&gt;7,1,0)+IF(AH156&gt;7,1,0)+IF(AI156&gt;8,1,0)+IF(AI156&gt;6,1,0)</f>
        <v>0</v>
      </c>
      <c r="AN156" s="6">
        <f>MIN(2,IF(OR(Y156="-",X156&lt;5),0,1+IF(Y156&gt;7,1+IF(X156&gt;7,0.25,0),IF(Y156&gt;4,0.5+IF(X156&gt;7,0.25,0),0+IF(X156&gt;7,0.25))))+IF(Z156="-",0,IF(Z156&gt;9,0.5,IF(Z156&gt;7,0.25,0)))+IF(AA156="-",0,IF(AA156&gt;7,1.1,IF(AA156&gt;4,0.6,0)))+IF(OR(AB156="-",V156&lt;5),0,IF(AB156&gt;7,1+IF(V156&gt;7,0.25,0),IF(AB156&gt;4,0.5+IF(V156&gt;7,0.25,0),0)))+IF(AC156="-",0,IF(AC156&gt;7,1.5,IF(AC156&gt;4,1,0)))+IF(AD156="-",0,IF(AD156&gt;9,0.5,IF(AD156&gt;7,0.25,0)))+IF(AE156="-",0,IF(AE156&gt;7,1.25,IF(AE156&gt;4,0.75,0)))+IF(OR(AF156="-",W156&lt;4),0,IF(AF156&gt;7,1+IF(W156&gt;7,0.15,0),IF(AF156&gt;4,0.5+IF(W156&gt;7,0.15,0),0))))</f>
        <v>1.5</v>
      </c>
      <c r="AO156" s="9">
        <f>(($AK$3*AK156+$AL$3*AL156+$AM$3*AM156+$AN$3*AN156)+$J$3*VLOOKUP(J156,COND!$A$2:$C$7,2,FALSE)+$K$3*VLOOKUP(K156,COND!$A$2:$C$7,3,FALSE))*IF(AND($K$2="On",$E156&gt;20),0.75,1)</f>
        <v>8.6576149950608787</v>
      </c>
      <c r="AP156" s="28">
        <f>STANDARDIZE(AO156,AVERAGE($AO$5:$AO$1204),STDEVP($AO$5:$AO$1204))</f>
        <v>0.27305734063314913</v>
      </c>
      <c r="AQ156" t="str">
        <f>IF(AND(Y156&lt;&gt;"-",X156&gt;1),"C",IF(AA156=MAX(AA156:AC156),"2B",IF(AC156=MAX(AA156:AC156),"SS",IF(OR(AB156=MAX(Z156:AC156),AND(AB156&lt;&gt;"-",AB156&gt;4,V156&gt;5)),"3B",IF(AE156=MAX(AD156:AF156),"CF",IF(AND(AF156=MAX(AD156,AF156),AND(W156&gt;5,AD156&lt;&gt;"-")),"RF",IF(AD156&lt;&gt;"-","LF",IF(Z156&lt;&gt;"-","1B","DH"))))))))</f>
        <v>C</v>
      </c>
      <c r="AU156" t="str">
        <f>IF(AND($Q156&gt;=6,AVERAGE($S156:$T156)&gt;=6),"Likely",IF(OR($Q156&gt;6,AND($Q156=6,AVERAGE($S156:$T156)&gt;=3),AND($Q156&gt;=5,AVERAGE($S156:$T156)&gt;=5),AVERAGE($Q156,$S156:$T156)&gt;5),"Possible","Unlikely"))</f>
        <v>Unlikely</v>
      </c>
      <c r="AW156" t="e">
        <f>IF(VLOOKUP($B156,'Draft List'!$D$4:$AB$124,AW$3,FALSE)&lt;&gt;0,VLOOKUP($B156,'Draft List'!$D$4:$AB$124,AW$3,FALSE),"")</f>
        <v>#N/A</v>
      </c>
      <c r="AX156" t="e">
        <f>IF(VLOOKUP($B156,'Draft List'!$D$4:$AB$124,AX$3,FALSE)&lt;&gt;0,VLOOKUP($B156,'Draft List'!$D$4:$AB$124,AX$3,FALSE),"")</f>
        <v>#N/A</v>
      </c>
      <c r="AY156" t="e">
        <f>IF(VLOOKUP($B156,'Draft List'!$D$4:$AB$124,AY$3,FALSE)&lt;&gt;0,VLOOKUP($B156,'Draft List'!$D$4:$AB$124,AY$3,FALSE),"")</f>
        <v>#N/A</v>
      </c>
      <c r="AZ156" t="e">
        <f>IF(VLOOKUP($B156,'Draft List'!$D$4:$AB$124,AZ$3,FALSE)&lt;&gt;0,VLOOKUP($B156,'Draft List'!$D$4:$AB$124,AZ$3,FALSE),"")</f>
        <v>#N/A</v>
      </c>
    </row>
    <row r="157" spans="1:52" x14ac:dyDescent="0.25">
      <c r="A157" t="str">
        <f>IF(C157="C","C-",C157)&amp;D157&amp;E157</f>
        <v>CFIemochi Ohayashi21</v>
      </c>
      <c r="B157">
        <f>VLOOKUP($A157,draft_listing_batters_stats!$A$1:$B$1310,2,FALSE)</f>
        <v>7419</v>
      </c>
      <c r="C157" s="1" t="s">
        <v>77</v>
      </c>
      <c r="D157" s="1" t="s">
        <v>1492</v>
      </c>
      <c r="E157" s="1">
        <v>21</v>
      </c>
      <c r="F157" s="1" t="s">
        <v>43</v>
      </c>
      <c r="G157" s="1" t="s">
        <v>43</v>
      </c>
      <c r="H157" s="1" t="s">
        <v>51</v>
      </c>
      <c r="I157" s="24" t="s">
        <v>51</v>
      </c>
      <c r="J157" s="1" t="s">
        <v>46</v>
      </c>
      <c r="K157" s="24" t="s">
        <v>49</v>
      </c>
      <c r="L157" s="1">
        <v>3</v>
      </c>
      <c r="M157" s="1">
        <v>2</v>
      </c>
      <c r="N157" s="1">
        <v>1</v>
      </c>
      <c r="O157" s="1">
        <v>2</v>
      </c>
      <c r="P157" s="24">
        <v>2</v>
      </c>
      <c r="Q157" s="1">
        <v>5</v>
      </c>
      <c r="R157" s="1">
        <v>3</v>
      </c>
      <c r="S157" s="1">
        <v>2</v>
      </c>
      <c r="T157" s="1">
        <v>4</v>
      </c>
      <c r="U157" s="24">
        <v>5</v>
      </c>
      <c r="V157" s="1">
        <v>2</v>
      </c>
      <c r="W157" s="1">
        <v>5</v>
      </c>
      <c r="X157" s="24">
        <v>1</v>
      </c>
      <c r="Y157" s="1" t="s">
        <v>47</v>
      </c>
      <c r="Z157" s="1" t="s">
        <v>47</v>
      </c>
      <c r="AA157" s="1" t="s">
        <v>47</v>
      </c>
      <c r="AB157" s="1" t="s">
        <v>47</v>
      </c>
      <c r="AC157" s="1" t="s">
        <v>47</v>
      </c>
      <c r="AD157" s="1" t="s">
        <v>47</v>
      </c>
      <c r="AE157" s="1">
        <v>6</v>
      </c>
      <c r="AF157" s="24">
        <v>3</v>
      </c>
      <c r="AG157" s="1">
        <v>9</v>
      </c>
      <c r="AH157" s="1">
        <v>5</v>
      </c>
      <c r="AI157" s="24">
        <v>5</v>
      </c>
      <c r="AJ157" s="30">
        <v>220000</v>
      </c>
      <c r="AK157" s="9">
        <f>($L$3*(L157-$Q$1)/$Q$2+$M$3*(M157-$R$1)/$R$2+$N$3*(N157-$S$1)/$S$2+$O$3*(O157-$T$1)/$T$2+$P$3*(P157-$U$1)/$U$2)/(SUM($L$3:$P$3))</f>
        <v>-1.2584459079768546</v>
      </c>
      <c r="AL157" s="9">
        <f>($L$3*(Q157-$Q$1)/$Q$2+$M$3*(R157-$R$1)/$R$2+$N$3*(S157-$S$1)/$S$2+$O$3*(T157-$T$1)/$T$2+$P$3*(U157-$U$1)/$U$2)/(SUM($L$3:$P$3))</f>
        <v>-0.17974474245848773</v>
      </c>
      <c r="AM157">
        <f>IF(AVERAGE(AG157:AH157)&gt;9,1,0)+IF(AVERAGE(AG157:AH157)&gt;7,1,0)+IF(AG157&gt;7,1,0)+IF(AH157&gt;7,1,0)+IF(AI157&gt;8,1,0)+IF(AI157&gt;6,1,0)</f>
        <v>1</v>
      </c>
      <c r="AN157" s="6">
        <f>MIN(2,IF(OR(Y157="-",X157&lt;5),0,1+IF(Y157&gt;7,1+IF(X157&gt;7,0.25,0),IF(Y157&gt;4,0.5+IF(X157&gt;7,0.25,0),0+IF(X157&gt;7,0.25))))+IF(Z157="-",0,IF(Z157&gt;9,0.5,IF(Z157&gt;7,0.25,0)))+IF(AA157="-",0,IF(AA157&gt;7,1.1,IF(AA157&gt;4,0.6,0)))+IF(OR(AB157="-",V157&lt;5),0,IF(AB157&gt;7,1+IF(V157&gt;7,0.25,0),IF(AB157&gt;4,0.5+IF(V157&gt;7,0.25,0),0)))+IF(AC157="-",0,IF(AC157&gt;7,1.5,IF(AC157&gt;4,1,0)))+IF(AD157="-",0,IF(AD157&gt;9,0.5,IF(AD157&gt;7,0.25,0)))+IF(AE157="-",0,IF(AE157&gt;7,1.25,IF(AE157&gt;4,0.75,0)))+IF(OR(AF157="-",W157&lt;4),0,IF(AF157&gt;7,1+IF(W157&gt;7,0.15,0),IF(AF157&gt;4,0.5+IF(W157&gt;7,0.15,0),0))))</f>
        <v>0.75</v>
      </c>
      <c r="AO157" s="9">
        <f>(($AK$3*AK157+$AL$3*AL157+$AM$3*AM157+$AN$3*AN157)+$J$3*VLOOKUP(J157,COND!$A$2:$C$7,2,FALSE)+$K$3*VLOOKUP(K157,COND!$A$2:$C$7,3,FALSE))*IF(AND($K$2="On",$E157&gt;20),0.75,1)</f>
        <v>8.6338851663671292</v>
      </c>
      <c r="AP157" s="28">
        <f>STANDARDIZE(AO157,AVERAGE($AO$5:$AO$1204),STDEVP($AO$5:$AO$1204))</f>
        <v>0.2699446088053834</v>
      </c>
      <c r="AQ157" t="str">
        <f>IF(AND(Y157&lt;&gt;"-",X157&gt;1),"C",IF(AA157=MAX(AA157:AC157),"2B",IF(AC157=MAX(AA157:AC157),"SS",IF(OR(AB157=MAX(Z157:AC157),AND(AB157&lt;&gt;"-",AB157&gt;4,V157&gt;5)),"3B",IF(AE157=MAX(AD157:AF157),"CF",IF(AND(AF157=MAX(AD157,AF157),AND(W157&gt;5,AD157&lt;&gt;"-")),"RF",IF(AD157&lt;&gt;"-","LF",IF(Z157&lt;&gt;"-","1B","DH"))))))))</f>
        <v>CF</v>
      </c>
      <c r="AU157" t="str">
        <f>IF(AND($Q157&gt;=6,AVERAGE($S157:$T157)&gt;=6),"Likely",IF(OR($Q157&gt;6,AND($Q157=6,AVERAGE($S157:$T157)&gt;=3),AND($Q157&gt;=5,AVERAGE($S157:$T157)&gt;=5),AVERAGE($Q157,$S157:$T157)&gt;5),"Possible","Unlikely"))</f>
        <v>Unlikely</v>
      </c>
      <c r="AW157" t="e">
        <f>IF(VLOOKUP($B157,'Draft List'!$D$4:$AB$124,AW$3,FALSE)&lt;&gt;0,VLOOKUP($B157,'Draft List'!$D$4:$AB$124,AW$3,FALSE),"")</f>
        <v>#N/A</v>
      </c>
      <c r="AX157" t="e">
        <f>IF(VLOOKUP($B157,'Draft List'!$D$4:$AB$124,AX$3,FALSE)&lt;&gt;0,VLOOKUP($B157,'Draft List'!$D$4:$AB$124,AX$3,FALSE),"")</f>
        <v>#N/A</v>
      </c>
      <c r="AY157" t="e">
        <f>IF(VLOOKUP($B157,'Draft List'!$D$4:$AB$124,AY$3,FALSE)&lt;&gt;0,VLOOKUP($B157,'Draft List'!$D$4:$AB$124,AY$3,FALSE),"")</f>
        <v>#N/A</v>
      </c>
      <c r="AZ157" t="e">
        <f>IF(VLOOKUP($B157,'Draft List'!$D$4:$AB$124,AZ$3,FALSE)&lt;&gt;0,VLOOKUP($B157,'Draft List'!$D$4:$AB$124,AZ$3,FALSE),"")</f>
        <v>#N/A</v>
      </c>
    </row>
    <row r="158" spans="1:52" x14ac:dyDescent="0.25">
      <c r="A158" t="str">
        <f>IF(C158="C","C-",C158)&amp;D158&amp;E158</f>
        <v>LFGabriel Ruíz21</v>
      </c>
      <c r="B158">
        <f>VLOOKUP($A158,draft_listing_batters_stats!$A$1:$B$1310,2,FALSE)</f>
        <v>9005</v>
      </c>
      <c r="C158" s="1" t="s">
        <v>52</v>
      </c>
      <c r="D158" s="1" t="s">
        <v>1493</v>
      </c>
      <c r="E158" s="1">
        <v>21</v>
      </c>
      <c r="F158" s="1" t="s">
        <v>43</v>
      </c>
      <c r="G158" s="1" t="s">
        <v>43</v>
      </c>
      <c r="H158" s="1" t="s">
        <v>51</v>
      </c>
      <c r="I158" s="24" t="s">
        <v>51</v>
      </c>
      <c r="J158" s="1" t="s">
        <v>53</v>
      </c>
      <c r="K158" s="24" t="s">
        <v>49</v>
      </c>
      <c r="L158" s="1">
        <v>3</v>
      </c>
      <c r="M158" s="1">
        <v>5</v>
      </c>
      <c r="N158" s="1">
        <v>2</v>
      </c>
      <c r="O158" s="1">
        <v>4</v>
      </c>
      <c r="P158" s="24">
        <v>1</v>
      </c>
      <c r="Q158" s="1">
        <v>4</v>
      </c>
      <c r="R158" s="1">
        <v>5</v>
      </c>
      <c r="S158" s="1">
        <v>3</v>
      </c>
      <c r="T158" s="1">
        <v>6</v>
      </c>
      <c r="U158" s="24">
        <v>3</v>
      </c>
      <c r="V158" s="1">
        <v>1</v>
      </c>
      <c r="W158" s="1">
        <v>9</v>
      </c>
      <c r="X158" s="24">
        <v>1</v>
      </c>
      <c r="Y158" s="1" t="s">
        <v>47</v>
      </c>
      <c r="Z158" s="1" t="s">
        <v>47</v>
      </c>
      <c r="AA158" s="1" t="s">
        <v>47</v>
      </c>
      <c r="AB158" s="1" t="s">
        <v>47</v>
      </c>
      <c r="AC158" s="1" t="s">
        <v>47</v>
      </c>
      <c r="AD158" s="1">
        <v>8</v>
      </c>
      <c r="AE158" s="1" t="s">
        <v>47</v>
      </c>
      <c r="AF158" s="24">
        <v>3</v>
      </c>
      <c r="AG158" s="1">
        <v>7</v>
      </c>
      <c r="AH158" s="1">
        <v>10</v>
      </c>
      <c r="AI158" s="24">
        <v>10</v>
      </c>
      <c r="AJ158" s="30">
        <v>190000</v>
      </c>
      <c r="AK158" s="9">
        <f>($L$3*(L158-$Q$1)/$Q$2+$M$3*(M158-$R$1)/$R$2+$N$3*(N158-$S$1)/$S$2+$O$3*(O158-$T$1)/$T$2+$P$3*(P158-$U$1)/$U$2)/(SUM($L$3:$P$3))</f>
        <v>-0.88280201489476395</v>
      </c>
      <c r="AL158" s="9">
        <f>($L$3*(Q158-$Q$1)/$Q$2+$M$3*(R158-$R$1)/$R$2+$N$3*(S158-$S$1)/$S$2+$O$3*(T158-$T$1)/$T$2+$P$3*(U158-$U$1)/$U$2)/(SUM($L$3:$P$3))</f>
        <v>-0.21773290501485876</v>
      </c>
      <c r="AM158">
        <f>IF(AVERAGE(AG158:AH158)&gt;9,1,0)+IF(AVERAGE(AG158:AH158)&gt;7,1,0)+IF(AG158&gt;7,1,0)+IF(AH158&gt;7,1,0)+IF(AI158&gt;8,1,0)+IF(AI158&gt;6,1,0)</f>
        <v>4</v>
      </c>
      <c r="AN158" s="6">
        <f>MIN(2,IF(OR(Y158="-",X158&lt;5),0,1+IF(Y158&gt;7,1+IF(X158&gt;7,0.25,0),IF(Y158&gt;4,0.5+IF(X158&gt;7,0.25,0),0+IF(X158&gt;7,0.25))))+IF(Z158="-",0,IF(Z158&gt;9,0.5,IF(Z158&gt;7,0.25,0)))+IF(AA158="-",0,IF(AA158&gt;7,1.1,IF(AA158&gt;4,0.6,0)))+IF(OR(AB158="-",V158&lt;5),0,IF(AB158&gt;7,1+IF(V158&gt;7,0.25,0),IF(AB158&gt;4,0.5+IF(V158&gt;7,0.25,0),0)))+IF(AC158="-",0,IF(AC158&gt;7,1.5,IF(AC158&gt;4,1,0)))+IF(AD158="-",0,IF(AD158&gt;9,0.5,IF(AD158&gt;7,0.25,0)))+IF(AE158="-",0,IF(AE158&gt;7,1.25,IF(AE158&gt;4,0.75,0)))+IF(OR(AF158="-",W158&lt;4),0,IF(AF158&gt;7,1+IF(W158&gt;7,0.15,0),IF(AF158&gt;4,0.5+IF(W158&gt;7,0.15,0),0))))</f>
        <v>0.25</v>
      </c>
      <c r="AO158" s="9">
        <f>(($AK$3*AK158+$AL$3*AL158+$AM$3*AM158+$AN$3*AN158)+$J$3*VLOOKUP(J158,COND!$A$2:$C$7,2,FALSE)+$K$3*VLOOKUP(K158,COND!$A$2:$C$7,3,FALSE))*IF(AND($K$2="On",$E158&gt;20),0.75,1)</f>
        <v>8.5655916049988843</v>
      </c>
      <c r="AP158" s="28">
        <f>STANDARDIZE(AO158,AVERAGE($AO$5:$AO$1204),STDEVP($AO$5:$AO$1204))</f>
        <v>0.26098628277421398</v>
      </c>
      <c r="AQ158" t="str">
        <f>IF(AND(Y158&lt;&gt;"-",X158&gt;1),"C",IF(AA158=MAX(AA158:AC158),"2B",IF(AC158=MAX(AA158:AC158),"SS",IF(OR(AB158=MAX(Z158:AC158),AND(AB158&lt;&gt;"-",AB158&gt;4,V158&gt;5)),"3B",IF(AE158=MAX(AD158:AF158),"CF",IF(AND(AF158=MAX(AD158,AF158),AND(W158&gt;5,AD158&lt;&gt;"-")),"RF",IF(AD158&lt;&gt;"-","LF",IF(Z158&lt;&gt;"-","1B","DH"))))))))</f>
        <v>LF</v>
      </c>
      <c r="AU158" t="str">
        <f>IF(AND($Q158&gt;=6,AVERAGE($S158:$T158)&gt;=6),"Likely",IF(OR($Q158&gt;6,AND($Q158=6,AVERAGE($S158:$T158)&gt;=3),AND($Q158&gt;=5,AVERAGE($S158:$T158)&gt;=5),AVERAGE($Q158,$S158:$T158)&gt;5),"Possible","Unlikely"))</f>
        <v>Unlikely</v>
      </c>
      <c r="AW158" t="e">
        <f>IF(VLOOKUP($B158,'Draft List'!$D$4:$AB$124,AW$3,FALSE)&lt;&gt;0,VLOOKUP($B158,'Draft List'!$D$4:$AB$124,AW$3,FALSE),"")</f>
        <v>#N/A</v>
      </c>
      <c r="AX158" t="e">
        <f>IF(VLOOKUP($B158,'Draft List'!$D$4:$AB$124,AX$3,FALSE)&lt;&gt;0,VLOOKUP($B158,'Draft List'!$D$4:$AB$124,AX$3,FALSE),"")</f>
        <v>#N/A</v>
      </c>
      <c r="AY158" t="e">
        <f>IF(VLOOKUP($B158,'Draft List'!$D$4:$AB$124,AY$3,FALSE)&lt;&gt;0,VLOOKUP($B158,'Draft List'!$D$4:$AB$124,AY$3,FALSE),"")</f>
        <v>#N/A</v>
      </c>
      <c r="AZ158" t="e">
        <f>IF(VLOOKUP($B158,'Draft List'!$D$4:$AB$124,AZ$3,FALSE)&lt;&gt;0,VLOOKUP($B158,'Draft List'!$D$4:$AB$124,AZ$3,FALSE),"")</f>
        <v>#N/A</v>
      </c>
    </row>
    <row r="159" spans="1:52" x14ac:dyDescent="0.25">
      <c r="A159" t="str">
        <f>IF(C159="C","C-",C159)&amp;D159&amp;E159</f>
        <v>1BDonald Maddox18</v>
      </c>
      <c r="B159">
        <f>VLOOKUP($A159,draft_listing_batters_stats!$A$1:$B$1310,2,FALSE)</f>
        <v>5536</v>
      </c>
      <c r="C159" s="1" t="s">
        <v>90</v>
      </c>
      <c r="D159" s="1" t="s">
        <v>1494</v>
      </c>
      <c r="E159" s="1">
        <v>18</v>
      </c>
      <c r="F159" s="1" t="s">
        <v>55</v>
      </c>
      <c r="G159" s="1" t="s">
        <v>43</v>
      </c>
      <c r="H159" s="1" t="s">
        <v>51</v>
      </c>
      <c r="I159" s="24" t="s">
        <v>51</v>
      </c>
      <c r="J159" s="1" t="s">
        <v>57</v>
      </c>
      <c r="K159" s="24" t="s">
        <v>45</v>
      </c>
      <c r="L159" s="1">
        <v>2</v>
      </c>
      <c r="M159" s="1">
        <v>3</v>
      </c>
      <c r="N159" s="1">
        <v>1</v>
      </c>
      <c r="O159" s="1">
        <v>3</v>
      </c>
      <c r="P159" s="24">
        <v>3</v>
      </c>
      <c r="Q159" s="1">
        <v>4</v>
      </c>
      <c r="R159" s="1">
        <v>6</v>
      </c>
      <c r="S159" s="1">
        <v>3</v>
      </c>
      <c r="T159" s="1">
        <v>6</v>
      </c>
      <c r="U159" s="24">
        <v>5</v>
      </c>
      <c r="V159" s="1">
        <v>3</v>
      </c>
      <c r="W159" s="1">
        <v>3</v>
      </c>
      <c r="X159" s="24">
        <v>1</v>
      </c>
      <c r="Y159" s="1" t="s">
        <v>47</v>
      </c>
      <c r="Z159" s="1">
        <v>3</v>
      </c>
      <c r="AA159" s="1" t="s">
        <v>47</v>
      </c>
      <c r="AB159" s="1" t="s">
        <v>47</v>
      </c>
      <c r="AC159" s="1" t="s">
        <v>47</v>
      </c>
      <c r="AD159" s="1" t="s">
        <v>47</v>
      </c>
      <c r="AE159" s="1" t="s">
        <v>47</v>
      </c>
      <c r="AF159" s="24" t="s">
        <v>47</v>
      </c>
      <c r="AG159" s="1">
        <v>1</v>
      </c>
      <c r="AH159" s="1">
        <v>5</v>
      </c>
      <c r="AI159" s="24">
        <v>7</v>
      </c>
      <c r="AJ159" s="30">
        <v>230000</v>
      </c>
      <c r="AK159" s="9">
        <f>($L$3*(L159-$Q$1)/$Q$2+$M$3*(M159-$R$1)/$R$2+$N$3*(N159-$S$1)/$S$2+$O$3*(O159-$T$1)/$T$2+$P$3*(P159-$U$1)/$U$2)/(SUM($L$3:$P$3))</f>
        <v>-1.4002159747341614</v>
      </c>
      <c r="AL159" s="9">
        <f>($L$3*(Q159-$Q$1)/$Q$2+$M$3*(R159-$R$1)/$R$2+$N$3*(S159-$S$1)/$S$2+$O$3*(T159-$T$1)/$T$2+$P$3*(U159-$U$1)/$U$2)/(SUM($L$3:$P$3))</f>
        <v>-8.6640345761988327E-2</v>
      </c>
      <c r="AM159">
        <f>IF(AVERAGE(AG159:AH159)&gt;9,1,0)+IF(AVERAGE(AG159:AH159)&gt;7,1,0)+IF(AG159&gt;7,1,0)+IF(AH159&gt;7,1,0)+IF(AI159&gt;8,1,0)+IF(AI159&gt;6,1,0)</f>
        <v>1</v>
      </c>
      <c r="AN159" s="6">
        <f>MIN(2,IF(OR(Y159="-",X159&lt;5),0,1+IF(Y159&gt;7,1+IF(X159&gt;7,0.25,0),IF(Y159&gt;4,0.5+IF(X159&gt;7,0.25,0),0+IF(X159&gt;7,0.25))))+IF(Z159="-",0,IF(Z159&gt;9,0.5,IF(Z159&gt;7,0.25,0)))+IF(AA159="-",0,IF(AA159&gt;7,1.1,IF(AA159&gt;4,0.6,0)))+IF(OR(AB159="-",V159&lt;5),0,IF(AB159&gt;7,1+IF(V159&gt;7,0.25,0),IF(AB159&gt;4,0.5+IF(V159&gt;7,0.25,0),0)))+IF(AC159="-",0,IF(AC159&gt;7,1.5,IF(AC159&gt;4,1,0)))+IF(AD159="-",0,IF(AD159&gt;9,0.5,IF(AD159&gt;7,0.25,0)))+IF(AE159="-",0,IF(AE159&gt;7,1.25,IF(AE159&gt;4,0.75,0)))+IF(OR(AF159="-",W159&lt;4),0,IF(AF159&gt;7,1+IF(W159&gt;7,0.15,0),IF(AF159&gt;4,0.5+IF(W159&gt;7,0.15,0),0))))</f>
        <v>0</v>
      </c>
      <c r="AO159" s="9">
        <f>(($AK$3*AK159+$AL$3*AL159+$AM$3*AM159+$AN$3*AN159)+$J$3*VLOOKUP(J159,COND!$A$2:$C$7,2,FALSE)+$K$3*VLOOKUP(K159,COND!$A$2:$C$7,3,FALSE))*IF(AND($K$2="On",$E159&gt;20),0.75,1)</f>
        <v>8.4869609200493912</v>
      </c>
      <c r="AP159" s="28">
        <f>STANDARDIZE(AO159,AVERAGE($AO$5:$AO$1204),STDEVP($AO$5:$AO$1204))</f>
        <v>0.25067199695108133</v>
      </c>
      <c r="AQ159" t="str">
        <f>IF(AND(Y159&lt;&gt;"-",X159&gt;1),"C",IF(AA159=MAX(AA159:AC159),"2B",IF(AC159=MAX(AA159:AC159),"SS",IF(OR(AB159=MAX(Z159:AC159),AND(AB159&lt;&gt;"-",AB159&gt;4,V159&gt;5)),"3B",IF(AE159=MAX(AD159:AF159),"CF",IF(AND(AF159=MAX(AD159,AF159),AND(W159&gt;5,AD159&lt;&gt;"-")),"RF",IF(AD159&lt;&gt;"-","LF",IF(Z159&lt;&gt;"-","1B","DH"))))))))</f>
        <v>1B</v>
      </c>
      <c r="AU159" t="str">
        <f>IF(AND($Q159&gt;=6,AVERAGE($S159:$T159)&gt;=6),"Likely",IF(OR($Q159&gt;6,AND($Q159=6,AVERAGE($S159:$T159)&gt;=3),AND($Q159&gt;=5,AVERAGE($S159:$T159)&gt;=5),AVERAGE($Q159,$S159:$T159)&gt;5),"Possible","Unlikely"))</f>
        <v>Unlikely</v>
      </c>
      <c r="AW159" t="e">
        <f>IF(VLOOKUP($B159,'Draft List'!$D$4:$AB$124,AW$3,FALSE)&lt;&gt;0,VLOOKUP($B159,'Draft List'!$D$4:$AB$124,AW$3,FALSE),"")</f>
        <v>#N/A</v>
      </c>
      <c r="AX159" t="e">
        <f>IF(VLOOKUP($B159,'Draft List'!$D$4:$AB$124,AX$3,FALSE)&lt;&gt;0,VLOOKUP($B159,'Draft List'!$D$4:$AB$124,AX$3,FALSE),"")</f>
        <v>#N/A</v>
      </c>
      <c r="AY159" t="e">
        <f>IF(VLOOKUP($B159,'Draft List'!$D$4:$AB$124,AY$3,FALSE)&lt;&gt;0,VLOOKUP($B159,'Draft List'!$D$4:$AB$124,AY$3,FALSE),"")</f>
        <v>#N/A</v>
      </c>
      <c r="AZ159" t="e">
        <f>IF(VLOOKUP($B159,'Draft List'!$D$4:$AB$124,AZ$3,FALSE)&lt;&gt;0,VLOOKUP($B159,'Draft List'!$D$4:$AB$124,AZ$3,FALSE),"")</f>
        <v>#N/A</v>
      </c>
    </row>
    <row r="160" spans="1:52" x14ac:dyDescent="0.25">
      <c r="A160" t="str">
        <f>IF(C160="C","C-",C160)&amp;D160&amp;E160</f>
        <v>C-José Beltrán21</v>
      </c>
      <c r="B160">
        <f>VLOOKUP($A160,draft_listing_batters_stats!$A$1:$B$1310,2,FALSE)</f>
        <v>11198</v>
      </c>
      <c r="C160" s="1" t="s">
        <v>89</v>
      </c>
      <c r="D160" s="1" t="s">
        <v>1495</v>
      </c>
      <c r="E160" s="1">
        <v>21</v>
      </c>
      <c r="F160" s="1" t="s">
        <v>43</v>
      </c>
      <c r="G160" s="1" t="s">
        <v>43</v>
      </c>
      <c r="H160" s="1" t="s">
        <v>51</v>
      </c>
      <c r="I160" s="24" t="s">
        <v>51</v>
      </c>
      <c r="J160" s="1" t="s">
        <v>57</v>
      </c>
      <c r="K160" s="24" t="s">
        <v>49</v>
      </c>
      <c r="L160" s="1">
        <v>4</v>
      </c>
      <c r="M160" s="1">
        <v>3</v>
      </c>
      <c r="N160" s="1">
        <v>1</v>
      </c>
      <c r="O160" s="1">
        <v>2</v>
      </c>
      <c r="P160" s="24">
        <v>3</v>
      </c>
      <c r="Q160" s="1">
        <v>5</v>
      </c>
      <c r="R160" s="1">
        <v>4</v>
      </c>
      <c r="S160" s="1">
        <v>1</v>
      </c>
      <c r="T160" s="1">
        <v>4</v>
      </c>
      <c r="U160" s="24">
        <v>5</v>
      </c>
      <c r="V160" s="1">
        <v>6</v>
      </c>
      <c r="W160" s="1">
        <v>5</v>
      </c>
      <c r="X160" s="24">
        <v>7</v>
      </c>
      <c r="Y160" s="1">
        <v>5</v>
      </c>
      <c r="Z160" s="1" t="s">
        <v>47</v>
      </c>
      <c r="AA160" s="1" t="s">
        <v>47</v>
      </c>
      <c r="AB160" s="1" t="s">
        <v>47</v>
      </c>
      <c r="AC160" s="1" t="s">
        <v>47</v>
      </c>
      <c r="AD160" s="1" t="s">
        <v>47</v>
      </c>
      <c r="AE160" s="1" t="s">
        <v>47</v>
      </c>
      <c r="AF160" s="24" t="s">
        <v>47</v>
      </c>
      <c r="AG160" s="1">
        <v>1</v>
      </c>
      <c r="AH160" s="1">
        <v>2</v>
      </c>
      <c r="AI160" s="24">
        <v>2</v>
      </c>
      <c r="AJ160" s="30">
        <v>120000</v>
      </c>
      <c r="AK160" s="9">
        <f>($L$3*(L160-$Q$1)/$Q$2+$M$3*(M160-$R$1)/$R$2+$N$3*(N160-$S$1)/$S$2+$O$3*(O160-$T$1)/$T$2+$P$3*(P160-$U$1)/$U$2)/(SUM($L$3:$P$3))</f>
        <v>-0.8448138523383929</v>
      </c>
      <c r="AL160" s="9">
        <f>($L$3*(Q160-$Q$1)/$Q$2+$M$3*(R160-$R$1)/$R$2+$N$3*(S160-$S$1)/$S$2+$O$3*(T160-$T$1)/$T$2+$P$3*(U160-$U$1)/$U$2)/(SUM($L$3:$P$3))</f>
        <v>-0.2117463568636857</v>
      </c>
      <c r="AM160">
        <f>IF(AVERAGE(AG160:AH160)&gt;9,1,0)+IF(AVERAGE(AG160:AH160)&gt;7,1,0)+IF(AG160&gt;7,1,0)+IF(AH160&gt;7,1,0)+IF(AI160&gt;8,1,0)+IF(AI160&gt;6,1,0)</f>
        <v>0</v>
      </c>
      <c r="AN160" s="6">
        <f>MIN(2,IF(OR(Y160="-",X160&lt;5),0,1+IF(Y160&gt;7,1+IF(X160&gt;7,0.25,0),IF(Y160&gt;4,0.5+IF(X160&gt;7,0.25,0),0+IF(X160&gt;7,0.25))))+IF(Z160="-",0,IF(Z160&gt;9,0.5,IF(Z160&gt;7,0.25,0)))+IF(AA160="-",0,IF(AA160&gt;7,1.1,IF(AA160&gt;4,0.6,0)))+IF(OR(AB160="-",V160&lt;5),0,IF(AB160&gt;7,1+IF(V160&gt;7,0.25,0),IF(AB160&gt;4,0.5+IF(V160&gt;7,0.25,0),0)))+IF(AC160="-",0,IF(AC160&gt;7,1.5,IF(AC160&gt;4,1,0)))+IF(AD160="-",0,IF(AD160&gt;9,0.5,IF(AD160&gt;7,0.25,0)))+IF(AE160="-",0,IF(AE160&gt;7,1.25,IF(AE160&gt;4,0.75,0)))+IF(OR(AF160="-",W160&lt;4),0,IF(AF160&gt;7,1+IF(W160&gt;7,0.15,0),IF(AF160&gt;4,0.5+IF(W160&gt;7,0.15,0),0))))</f>
        <v>1.5</v>
      </c>
      <c r="AO160" s="9">
        <f>(($AK$3*AK160+$AL$3*AL160+$AM$3*AM160+$AN$3*AN160)+$J$3*VLOOKUP(J160,COND!$A$2:$C$7,2,FALSE)+$K$3*VLOOKUP(K160,COND!$A$2:$C$7,3,FALSE))*IF(AND($K$2="On",$E160&gt;20),0.75,1)</f>
        <v>8.4745623324019324</v>
      </c>
      <c r="AP160" s="28">
        <f>STANDARDIZE(AO160,AVERAGE($AO$5:$AO$1204),STDEVP($AO$5:$AO$1204))</f>
        <v>0.2490456270818478</v>
      </c>
      <c r="AQ160" t="str">
        <f>IF(AND(Y160&lt;&gt;"-",X160&gt;1),"C",IF(AA160=MAX(AA160:AC160),"2B",IF(AC160=MAX(AA160:AC160),"SS",IF(OR(AB160=MAX(Z160:AC160),AND(AB160&lt;&gt;"-",AB160&gt;4,V160&gt;5)),"3B",IF(AE160=MAX(AD160:AF160),"CF",IF(AND(AF160=MAX(AD160,AF160),AND(W160&gt;5,AD160&lt;&gt;"-")),"RF",IF(AD160&lt;&gt;"-","LF",IF(Z160&lt;&gt;"-","1B","DH"))))))))</f>
        <v>C</v>
      </c>
      <c r="AU160" t="str">
        <f>IF(AND($Q160&gt;=6,AVERAGE($S160:$T160)&gt;=6),"Likely",IF(OR($Q160&gt;6,AND($Q160=6,AVERAGE($S160:$T160)&gt;=3),AND($Q160&gt;=5,AVERAGE($S160:$T160)&gt;=5),AVERAGE($Q160,$S160:$T160)&gt;5),"Possible","Unlikely"))</f>
        <v>Unlikely</v>
      </c>
      <c r="AW160" t="e">
        <f>IF(VLOOKUP($B160,'Draft List'!$D$4:$AB$124,AW$3,FALSE)&lt;&gt;0,VLOOKUP($B160,'Draft List'!$D$4:$AB$124,AW$3,FALSE),"")</f>
        <v>#N/A</v>
      </c>
      <c r="AX160" t="e">
        <f>IF(VLOOKUP($B160,'Draft List'!$D$4:$AB$124,AX$3,FALSE)&lt;&gt;0,VLOOKUP($B160,'Draft List'!$D$4:$AB$124,AX$3,FALSE),"")</f>
        <v>#N/A</v>
      </c>
      <c r="AY160" t="e">
        <f>IF(VLOOKUP($B160,'Draft List'!$D$4:$AB$124,AY$3,FALSE)&lt;&gt;0,VLOOKUP($B160,'Draft List'!$D$4:$AB$124,AY$3,FALSE),"")</f>
        <v>#N/A</v>
      </c>
      <c r="AZ160" t="e">
        <f>IF(VLOOKUP($B160,'Draft List'!$D$4:$AB$124,AZ$3,FALSE)&lt;&gt;0,VLOOKUP($B160,'Draft List'!$D$4:$AB$124,AZ$3,FALSE),"")</f>
        <v>#N/A</v>
      </c>
    </row>
    <row r="161" spans="1:52" x14ac:dyDescent="0.25">
      <c r="A161" t="str">
        <f>IF(C161="C","C-",C161)&amp;D161&amp;E161</f>
        <v>LFMark Thornber18</v>
      </c>
      <c r="B161">
        <f>VLOOKUP($A161,draft_listing_batters_stats!$A$1:$B$1310,2,FALSE)</f>
        <v>5507</v>
      </c>
      <c r="C161" s="1" t="s">
        <v>52</v>
      </c>
      <c r="D161" s="1" t="s">
        <v>1496</v>
      </c>
      <c r="E161" s="1">
        <v>18</v>
      </c>
      <c r="F161" s="1" t="s">
        <v>55</v>
      </c>
      <c r="G161" s="1" t="s">
        <v>55</v>
      </c>
      <c r="H161" s="1" t="s">
        <v>51</v>
      </c>
      <c r="I161" s="24" t="s">
        <v>51</v>
      </c>
      <c r="J161" s="1" t="s">
        <v>45</v>
      </c>
      <c r="K161" s="24" t="s">
        <v>46</v>
      </c>
      <c r="L161" s="1">
        <v>2</v>
      </c>
      <c r="M161" s="1">
        <v>1</v>
      </c>
      <c r="N161" s="1">
        <v>2</v>
      </c>
      <c r="O161" s="1">
        <v>3</v>
      </c>
      <c r="P161" s="24">
        <v>2</v>
      </c>
      <c r="Q161" s="1">
        <v>4</v>
      </c>
      <c r="R161" s="1">
        <v>2</v>
      </c>
      <c r="S161" s="1">
        <v>5</v>
      </c>
      <c r="T161" s="1">
        <v>6</v>
      </c>
      <c r="U161" s="24">
        <v>4</v>
      </c>
      <c r="V161" s="1">
        <v>1</v>
      </c>
      <c r="W161" s="1">
        <v>6</v>
      </c>
      <c r="X161" s="24">
        <v>1</v>
      </c>
      <c r="Y161" s="1" t="s">
        <v>47</v>
      </c>
      <c r="Z161" s="1" t="s">
        <v>47</v>
      </c>
      <c r="AA161" s="1" t="s">
        <v>47</v>
      </c>
      <c r="AB161" s="1" t="s">
        <v>47</v>
      </c>
      <c r="AC161" s="1" t="s">
        <v>47</v>
      </c>
      <c r="AD161" s="1">
        <v>4</v>
      </c>
      <c r="AE161" s="1" t="s">
        <v>47</v>
      </c>
      <c r="AF161" s="24" t="s">
        <v>47</v>
      </c>
      <c r="AG161" s="1">
        <v>9</v>
      </c>
      <c r="AH161" s="1">
        <v>9</v>
      </c>
      <c r="AI161" s="24">
        <v>7</v>
      </c>
      <c r="AJ161" s="30">
        <v>180000</v>
      </c>
      <c r="AK161" s="9">
        <f>($L$3*(L161-$Q$1)/$Q$2+$M$3*(M161-$R$1)/$R$2+$N$3*(N161-$S$1)/$S$2+$O$3*(O161-$T$1)/$T$2+$P$3*(P161-$U$1)/$U$2)/(SUM($L$3:$P$3))</f>
        <v>-1.4592905797647502</v>
      </c>
      <c r="AL161" s="9">
        <f>($L$3*(Q161-$Q$1)/$Q$2+$M$3*(R161-$R$1)/$R$2+$N$3*(S161-$S$1)/$S$2+$O$3*(T161-$T$1)/$T$2+$P$3*(U161-$U$1)/$U$2)/(SUM($L$3:$P$3))</f>
        <v>-0.1647732160060828</v>
      </c>
      <c r="AM161">
        <f>IF(AVERAGE(AG161:AH161)&gt;9,1,0)+IF(AVERAGE(AG161:AH161)&gt;7,1,0)+IF(AG161&gt;7,1,0)+IF(AH161&gt;7,1,0)+IF(AI161&gt;8,1,0)+IF(AI161&gt;6,1,0)</f>
        <v>4</v>
      </c>
      <c r="AN161" s="6">
        <f>MIN(2,IF(OR(Y161="-",X161&lt;5),0,1+IF(Y161&gt;7,1+IF(X161&gt;7,0.25,0),IF(Y161&gt;4,0.5+IF(X161&gt;7,0.25,0),0+IF(X161&gt;7,0.25))))+IF(Z161="-",0,IF(Z161&gt;9,0.5,IF(Z161&gt;7,0.25,0)))+IF(AA161="-",0,IF(AA161&gt;7,1.1,IF(AA161&gt;4,0.6,0)))+IF(OR(AB161="-",V161&lt;5),0,IF(AB161&gt;7,1+IF(V161&gt;7,0.25,0),IF(AB161&gt;4,0.5+IF(V161&gt;7,0.25,0),0)))+IF(AC161="-",0,IF(AC161&gt;7,1.5,IF(AC161&gt;4,1,0)))+IF(AD161="-",0,IF(AD161&gt;9,0.5,IF(AD161&gt;7,0.25,0)))+IF(AE161="-",0,IF(AE161&gt;7,1.25,IF(AE161&gt;4,0.75,0)))+IF(OR(AF161="-",W161&lt;4),0,IF(AF161&gt;7,1+IF(W161&gt;7,0.15,0),IF(AF161&gt;4,0.5+IF(W161&gt;7,0.15,0),0))))</f>
        <v>0</v>
      </c>
      <c r="AO161" s="9">
        <f>(($AK$3*AK161+$AL$3*AL161+$AM$3*AM161+$AN$3*AN161)+$J$3*VLOOKUP(J161,COND!$A$2:$C$7,2,FALSE)+$K$3*VLOOKUP(K161,COND!$A$2:$C$7,3,FALSE))*IF(AND($K$2="On",$E161&gt;20),0.75,1)</f>
        <v>8.4434590166171972</v>
      </c>
      <c r="AP161" s="28">
        <f>STANDARDIZE(AO161,AVERAGE($AO$5:$AO$1204),STDEVP($AO$5:$AO$1204))</f>
        <v>0.24496568692544479</v>
      </c>
      <c r="AQ161" t="str">
        <f>IF(AND(Y161&lt;&gt;"-",X161&gt;1),"C",IF(AA161=MAX(AA161:AC161),"2B",IF(AC161=MAX(AA161:AC161),"SS",IF(OR(AB161=MAX(Z161:AC161),AND(AB161&lt;&gt;"-",AB161&gt;4,V161&gt;5)),"3B",IF(AE161=MAX(AD161:AF161),"CF",IF(AND(AF161=MAX(AD161,AF161),AND(W161&gt;5,AD161&lt;&gt;"-")),"RF",IF(AD161&lt;&gt;"-","LF",IF(Z161&lt;&gt;"-","1B","DH"))))))))</f>
        <v>LF</v>
      </c>
      <c r="AU161" t="str">
        <f>IF(AND($Q161&gt;=6,AVERAGE($S161:$T161)&gt;=6),"Likely",IF(OR($Q161&gt;6,AND($Q161=6,AVERAGE($S161:$T161)&gt;=3),AND($Q161&gt;=5,AVERAGE($S161:$T161)&gt;=5),AVERAGE($Q161,$S161:$T161)&gt;5),"Possible","Unlikely"))</f>
        <v>Unlikely</v>
      </c>
      <c r="AW161" t="e">
        <f>IF(VLOOKUP($B161,'Draft List'!$D$4:$AB$124,AW$3,FALSE)&lt;&gt;0,VLOOKUP($B161,'Draft List'!$D$4:$AB$124,AW$3,FALSE),"")</f>
        <v>#N/A</v>
      </c>
      <c r="AX161" t="e">
        <f>IF(VLOOKUP($B161,'Draft List'!$D$4:$AB$124,AX$3,FALSE)&lt;&gt;0,VLOOKUP($B161,'Draft List'!$D$4:$AB$124,AX$3,FALSE),"")</f>
        <v>#N/A</v>
      </c>
      <c r="AY161" t="e">
        <f>IF(VLOOKUP($B161,'Draft List'!$D$4:$AB$124,AY$3,FALSE)&lt;&gt;0,VLOOKUP($B161,'Draft List'!$D$4:$AB$124,AY$3,FALSE),"")</f>
        <v>#N/A</v>
      </c>
      <c r="AZ161" t="e">
        <f>IF(VLOOKUP($B161,'Draft List'!$D$4:$AB$124,AZ$3,FALSE)&lt;&gt;0,VLOOKUP($B161,'Draft List'!$D$4:$AB$124,AZ$3,FALSE),"")</f>
        <v>#N/A</v>
      </c>
    </row>
    <row r="162" spans="1:52" x14ac:dyDescent="0.25">
      <c r="A162" t="str">
        <f>IF(C162="C","C-",C162)&amp;D162&amp;E162</f>
        <v>1BAlfredo Nájera21</v>
      </c>
      <c r="B162">
        <f>VLOOKUP($A162,draft_listing_batters_stats!$A$1:$B$1310,2,FALSE)</f>
        <v>11538</v>
      </c>
      <c r="C162" s="1" t="s">
        <v>90</v>
      </c>
      <c r="D162" s="1" t="s">
        <v>1497</v>
      </c>
      <c r="E162" s="1">
        <v>21</v>
      </c>
      <c r="F162" s="1" t="s">
        <v>55</v>
      </c>
      <c r="G162" s="1" t="s">
        <v>55</v>
      </c>
      <c r="H162" s="1" t="s">
        <v>51</v>
      </c>
      <c r="I162" s="24" t="s">
        <v>51</v>
      </c>
      <c r="J162" s="1" t="s">
        <v>57</v>
      </c>
      <c r="K162" s="24" t="s">
        <v>45</v>
      </c>
      <c r="L162" s="1">
        <v>3</v>
      </c>
      <c r="M162" s="1">
        <v>3</v>
      </c>
      <c r="N162" s="1">
        <v>1</v>
      </c>
      <c r="O162" s="1">
        <v>3</v>
      </c>
      <c r="P162" s="24">
        <v>2</v>
      </c>
      <c r="Q162" s="1">
        <v>5</v>
      </c>
      <c r="R162" s="1">
        <v>4</v>
      </c>
      <c r="S162" s="1">
        <v>2</v>
      </c>
      <c r="T162" s="1">
        <v>5</v>
      </c>
      <c r="U162" s="24">
        <v>4</v>
      </c>
      <c r="V162" s="1">
        <v>4</v>
      </c>
      <c r="W162" s="1">
        <v>2</v>
      </c>
      <c r="X162" s="24">
        <v>1</v>
      </c>
      <c r="Y162" s="1" t="s">
        <v>47</v>
      </c>
      <c r="Z162" s="1">
        <v>5</v>
      </c>
      <c r="AA162" s="1" t="s">
        <v>47</v>
      </c>
      <c r="AB162" s="1" t="s">
        <v>47</v>
      </c>
      <c r="AC162" s="1" t="s">
        <v>47</v>
      </c>
      <c r="AD162" s="1" t="s">
        <v>47</v>
      </c>
      <c r="AE162" s="1" t="s">
        <v>47</v>
      </c>
      <c r="AF162" s="24" t="s">
        <v>47</v>
      </c>
      <c r="AG162" s="1">
        <v>1</v>
      </c>
      <c r="AH162" s="1">
        <v>2</v>
      </c>
      <c r="AI162" s="24">
        <v>3</v>
      </c>
      <c r="AJ162" s="30">
        <v>105000</v>
      </c>
      <c r="AK162" s="9">
        <f>($L$3*(L162-$Q$1)/$Q$2+$M$3*(M162-$R$1)/$R$2+$N$3*(N162-$S$1)/$S$2+$O$3*(O162-$T$1)/$T$2+$P$3*(P162-$U$1)/$U$2)/(SUM($L$3:$P$3))</f>
        <v>-1.11767647834857</v>
      </c>
      <c r="AL162" s="9">
        <f>($L$3*(Q162-$Q$1)/$Q$2+$M$3*(R162-$R$1)/$R$2+$N$3*(S162-$S$1)/$S$2+$O$3*(T162-$T$1)/$T$2+$P$3*(U162-$U$1)/$U$2)/(SUM($L$3:$P$3))</f>
        <v>-7.8991652647286636E-2</v>
      </c>
      <c r="AM162">
        <f>IF(AVERAGE(AG162:AH162)&gt;9,1,0)+IF(AVERAGE(AG162:AH162)&gt;7,1,0)+IF(AG162&gt;7,1,0)+IF(AH162&gt;7,1,0)+IF(AI162&gt;8,1,0)+IF(AI162&gt;6,1,0)</f>
        <v>0</v>
      </c>
      <c r="AN162" s="6">
        <f>MIN(2,IF(OR(Y162="-",X162&lt;5),0,1+IF(Y162&gt;7,1+IF(X162&gt;7,0.25,0),IF(Y162&gt;4,0.5+IF(X162&gt;7,0.25,0),0+IF(X162&gt;7,0.25))))+IF(Z162="-",0,IF(Z162&gt;9,0.5,IF(Z162&gt;7,0.25,0)))+IF(AA162="-",0,IF(AA162&gt;7,1.1,IF(AA162&gt;4,0.6,0)))+IF(OR(AB162="-",V162&lt;5),0,IF(AB162&gt;7,1+IF(V162&gt;7,0.25,0),IF(AB162&gt;4,0.5+IF(V162&gt;7,0.25,0),0)))+IF(AC162="-",0,IF(AC162&gt;7,1.5,IF(AC162&gt;4,1,0)))+IF(AD162="-",0,IF(AD162&gt;9,0.5,IF(AD162&gt;7,0.25,0)))+IF(AE162="-",0,IF(AE162&gt;7,1.25,IF(AE162&gt;4,0.75,0)))+IF(OR(AF162="-",W162&lt;4),0,IF(AF162&gt;7,1+IF(W162&gt;7,0.15,0),IF(AF162&gt;4,0.5+IF(W162&gt;7,0.15,0),0))))</f>
        <v>0</v>
      </c>
      <c r="AO162" s="9">
        <f>(($AK$3*AK162+$AL$3*AL162+$AM$3*AM162+$AN$3*AN162)+$J$3*VLOOKUP(J162,COND!$A$2:$C$7,2,FALSE)+$K$3*VLOOKUP(K162,COND!$A$2:$C$7,3,FALSE))*IF(AND($K$2="On",$E162&gt;20),0.75,1)</f>
        <v>8.4403325203977033</v>
      </c>
      <c r="AP162" s="28">
        <f>STANDARDIZE(AO162,AVERAGE($AO$5:$AO$1204),STDEVP($AO$5:$AO$1204))</f>
        <v>0.24455557253239943</v>
      </c>
      <c r="AQ162" t="str">
        <f>IF(AND(Y162&lt;&gt;"-",X162&gt;1),"C",IF(AA162=MAX(AA162:AC162),"2B",IF(AC162=MAX(AA162:AC162),"SS",IF(OR(AB162=MAX(Z162:AC162),AND(AB162&lt;&gt;"-",AB162&gt;4,V162&gt;5)),"3B",IF(AE162=MAX(AD162:AF162),"CF",IF(AND(AF162=MAX(AD162,AF162),AND(W162&gt;5,AD162&lt;&gt;"-")),"RF",IF(AD162&lt;&gt;"-","LF",IF(Z162&lt;&gt;"-","1B","DH"))))))))</f>
        <v>1B</v>
      </c>
      <c r="AU162" t="str">
        <f>IF(AND($Q162&gt;=6,AVERAGE($S162:$T162)&gt;=6),"Likely",IF(OR($Q162&gt;6,AND($Q162=6,AVERAGE($S162:$T162)&gt;=3),AND($Q162&gt;=5,AVERAGE($S162:$T162)&gt;=5),AVERAGE($Q162,$S162:$T162)&gt;5),"Possible","Unlikely"))</f>
        <v>Unlikely</v>
      </c>
      <c r="AW162" t="e">
        <f>IF(VLOOKUP($B162,'Draft List'!$D$4:$AB$124,AW$3,FALSE)&lt;&gt;0,VLOOKUP($B162,'Draft List'!$D$4:$AB$124,AW$3,FALSE),"")</f>
        <v>#N/A</v>
      </c>
      <c r="AX162" t="e">
        <f>IF(VLOOKUP($B162,'Draft List'!$D$4:$AB$124,AX$3,FALSE)&lt;&gt;0,VLOOKUP($B162,'Draft List'!$D$4:$AB$124,AX$3,FALSE),"")</f>
        <v>#N/A</v>
      </c>
      <c r="AY162" t="e">
        <f>IF(VLOOKUP($B162,'Draft List'!$D$4:$AB$124,AY$3,FALSE)&lt;&gt;0,VLOOKUP($B162,'Draft List'!$D$4:$AB$124,AY$3,FALSE),"")</f>
        <v>#N/A</v>
      </c>
      <c r="AZ162" t="e">
        <f>IF(VLOOKUP($B162,'Draft List'!$D$4:$AB$124,AZ$3,FALSE)&lt;&gt;0,VLOOKUP($B162,'Draft List'!$D$4:$AB$124,AZ$3,FALSE),"")</f>
        <v>#N/A</v>
      </c>
    </row>
    <row r="163" spans="1:52" x14ac:dyDescent="0.25">
      <c r="A163" t="str">
        <f>IF(C163="C","C-",C163)&amp;D163&amp;E163</f>
        <v>1BRamiro Lucero21</v>
      </c>
      <c r="B163">
        <f>VLOOKUP($A163,draft_listing_batters_stats!$A$1:$B$1310,2,FALSE)</f>
        <v>8641</v>
      </c>
      <c r="C163" s="1" t="s">
        <v>90</v>
      </c>
      <c r="D163" s="1" t="s">
        <v>1498</v>
      </c>
      <c r="E163" s="1">
        <v>21</v>
      </c>
      <c r="F163" s="1" t="s">
        <v>43</v>
      </c>
      <c r="G163" s="1" t="s">
        <v>43</v>
      </c>
      <c r="H163" s="1" t="s">
        <v>51</v>
      </c>
      <c r="I163" s="24" t="s">
        <v>51</v>
      </c>
      <c r="J163" s="1" t="s">
        <v>57</v>
      </c>
      <c r="K163" s="24" t="s">
        <v>57</v>
      </c>
      <c r="L163" s="1">
        <v>3</v>
      </c>
      <c r="M163" s="1">
        <v>2</v>
      </c>
      <c r="N163" s="1">
        <v>3</v>
      </c>
      <c r="O163" s="1">
        <v>2</v>
      </c>
      <c r="P163" s="24">
        <v>1</v>
      </c>
      <c r="Q163" s="1">
        <v>5</v>
      </c>
      <c r="R163" s="1">
        <v>3</v>
      </c>
      <c r="S163" s="1">
        <v>5</v>
      </c>
      <c r="T163" s="1">
        <v>4</v>
      </c>
      <c r="U163" s="24">
        <v>2</v>
      </c>
      <c r="V163" s="1">
        <v>2</v>
      </c>
      <c r="W163" s="1">
        <v>3</v>
      </c>
      <c r="X163" s="24">
        <v>1</v>
      </c>
      <c r="Y163" s="1" t="s">
        <v>47</v>
      </c>
      <c r="Z163" s="1">
        <v>4</v>
      </c>
      <c r="AA163" s="1" t="s">
        <v>47</v>
      </c>
      <c r="AB163" s="1" t="s">
        <v>47</v>
      </c>
      <c r="AC163" s="1" t="s">
        <v>47</v>
      </c>
      <c r="AD163" s="1" t="s">
        <v>47</v>
      </c>
      <c r="AE163" s="1" t="s">
        <v>47</v>
      </c>
      <c r="AF163" s="24" t="s">
        <v>47</v>
      </c>
      <c r="AG163" s="1">
        <v>4</v>
      </c>
      <c r="AH163" s="1">
        <v>4</v>
      </c>
      <c r="AI163" s="24">
        <v>2</v>
      </c>
      <c r="AJ163" s="30">
        <v>220000</v>
      </c>
      <c r="AK163" s="9">
        <f>($L$3*(L163-$Q$1)/$Q$2+$M$3*(M163-$R$1)/$R$2+$N$3*(N163-$S$1)/$S$2+$O$3*(O163-$T$1)/$T$2+$P$3*(P163-$U$1)/$U$2)/(SUM($L$3:$P$3))</f>
        <v>-1.132339259746135</v>
      </c>
      <c r="AL163" s="9">
        <f>($L$3*(Q163-$Q$1)/$Q$2+$M$3*(R163-$R$1)/$R$2+$N$3*(S163-$S$1)/$S$2+$O$3*(T163-$T$1)/$T$2+$P$3*(U163-$U$1)/$U$2)/(SUM($L$3:$P$3))</f>
        <v>-5.060927983803358E-2</v>
      </c>
      <c r="AM163">
        <f>IF(AVERAGE(AG163:AH163)&gt;9,1,0)+IF(AVERAGE(AG163:AH163)&gt;7,1,0)+IF(AG163&gt;7,1,0)+IF(AH163&gt;7,1,0)+IF(AI163&gt;8,1,0)+IF(AI163&gt;6,1,0)</f>
        <v>0</v>
      </c>
      <c r="AN163" s="6">
        <f>MIN(2,IF(OR(Y163="-",X163&lt;5),0,1+IF(Y163&gt;7,1+IF(X163&gt;7,0.25,0),IF(Y163&gt;4,0.5+IF(X163&gt;7,0.25,0),0+IF(X163&gt;7,0.25))))+IF(Z163="-",0,IF(Z163&gt;9,0.5,IF(Z163&gt;7,0.25,0)))+IF(AA163="-",0,IF(AA163&gt;7,1.1,IF(AA163&gt;4,0.6,0)))+IF(OR(AB163="-",V163&lt;5),0,IF(AB163&gt;7,1+IF(V163&gt;7,0.25,0),IF(AB163&gt;4,0.5+IF(V163&gt;7,0.25,0),0)))+IF(AC163="-",0,IF(AC163&gt;7,1.5,IF(AC163&gt;4,1,0)))+IF(AD163="-",0,IF(AD163&gt;9,0.5,IF(AD163&gt;7,0.25,0)))+IF(AE163="-",0,IF(AE163&gt;7,1.25,IF(AE163&gt;4,0.75,0)))+IF(OR(AF163="-",W163&lt;4),0,IF(AF163&gt;7,1+IF(W163&gt;7,0.15,0),IF(AF163&gt;4,0.5+IF(W163&gt;7,0.15,0),0))))</f>
        <v>0</v>
      </c>
      <c r="AO163" s="9">
        <f>(($AK$3*AK163+$AL$3*AL163+$AM$3*AM163+$AN$3*AN163)+$J$3*VLOOKUP(J163,COND!$A$2:$C$7,2,FALSE)+$K$3*VLOOKUP(K163,COND!$A$2:$C$7,3,FALSE))*IF(AND($K$2="On",$E163&gt;20),0.75,1)</f>
        <v>8.2794547159689831</v>
      </c>
      <c r="AP163" s="28">
        <f>STANDARDIZE(AO163,AVERAGE($AO$5:$AO$1204),STDEVP($AO$5:$AO$1204))</f>
        <v>0.22345261942265993</v>
      </c>
      <c r="AQ163" t="str">
        <f>IF(AND(Y163&lt;&gt;"-",X163&gt;1),"C",IF(AA163=MAX(AA163:AC163),"2B",IF(AC163=MAX(AA163:AC163),"SS",IF(OR(AB163=MAX(Z163:AC163),AND(AB163&lt;&gt;"-",AB163&gt;4,V163&gt;5)),"3B",IF(AE163=MAX(AD163:AF163),"CF",IF(AND(AF163=MAX(AD163,AF163),AND(W163&gt;5,AD163&lt;&gt;"-")),"RF",IF(AD163&lt;&gt;"-","LF",IF(Z163&lt;&gt;"-","1B","DH"))))))))</f>
        <v>1B</v>
      </c>
      <c r="AU163" t="str">
        <f>IF(AND($Q163&gt;=6,AVERAGE($S163:$T163)&gt;=6),"Likely",IF(OR($Q163&gt;6,AND($Q163=6,AVERAGE($S163:$T163)&gt;=3),AND($Q163&gt;=5,AVERAGE($S163:$T163)&gt;=5),AVERAGE($Q163,$S163:$T163)&gt;5),"Possible","Unlikely"))</f>
        <v>Unlikely</v>
      </c>
      <c r="AW163" t="e">
        <f>IF(VLOOKUP($B163,'Draft List'!$D$4:$AB$124,AW$3,FALSE)&lt;&gt;0,VLOOKUP($B163,'Draft List'!$D$4:$AB$124,AW$3,FALSE),"")</f>
        <v>#N/A</v>
      </c>
      <c r="AX163" t="e">
        <f>IF(VLOOKUP($B163,'Draft List'!$D$4:$AB$124,AX$3,FALSE)&lt;&gt;0,VLOOKUP($B163,'Draft List'!$D$4:$AB$124,AX$3,FALSE),"")</f>
        <v>#N/A</v>
      </c>
      <c r="AY163" t="e">
        <f>IF(VLOOKUP($B163,'Draft List'!$D$4:$AB$124,AY$3,FALSE)&lt;&gt;0,VLOOKUP($B163,'Draft List'!$D$4:$AB$124,AY$3,FALSE),"")</f>
        <v>#N/A</v>
      </c>
      <c r="AZ163" t="e">
        <f>IF(VLOOKUP($B163,'Draft List'!$D$4:$AB$124,AZ$3,FALSE)&lt;&gt;0,VLOOKUP($B163,'Draft List'!$D$4:$AB$124,AZ$3,FALSE),"")</f>
        <v>#N/A</v>
      </c>
    </row>
    <row r="164" spans="1:52" x14ac:dyDescent="0.25">
      <c r="A164" t="str">
        <f>IF(C164="C","C-",C164)&amp;D164&amp;E164</f>
        <v>3BMatsuo Yamashita21</v>
      </c>
      <c r="B164">
        <f>VLOOKUP($A164,draft_listing_batters_stats!$A$1:$B$1310,2,FALSE)</f>
        <v>4129</v>
      </c>
      <c r="C164" s="1" t="s">
        <v>72</v>
      </c>
      <c r="D164" s="1" t="s">
        <v>1499</v>
      </c>
      <c r="E164" s="1">
        <v>21</v>
      </c>
      <c r="F164" s="1" t="s">
        <v>43</v>
      </c>
      <c r="G164" s="1" t="s">
        <v>43</v>
      </c>
      <c r="H164" s="1" t="s">
        <v>51</v>
      </c>
      <c r="I164" s="24" t="s">
        <v>51</v>
      </c>
      <c r="J164" s="1" t="s">
        <v>45</v>
      </c>
      <c r="K164" s="24" t="s">
        <v>49</v>
      </c>
      <c r="L164" s="1">
        <v>3</v>
      </c>
      <c r="M164" s="1">
        <v>3</v>
      </c>
      <c r="N164" s="1">
        <v>1</v>
      </c>
      <c r="O164" s="1">
        <v>2</v>
      </c>
      <c r="P164" s="24">
        <v>2</v>
      </c>
      <c r="Q164" s="1">
        <v>4</v>
      </c>
      <c r="R164" s="1">
        <v>5</v>
      </c>
      <c r="S164" s="1">
        <v>2</v>
      </c>
      <c r="T164" s="1">
        <v>5</v>
      </c>
      <c r="U164" s="24">
        <v>4</v>
      </c>
      <c r="V164" s="1">
        <v>7</v>
      </c>
      <c r="W164" s="1">
        <v>5</v>
      </c>
      <c r="X164" s="24">
        <v>1</v>
      </c>
      <c r="Y164" s="1" t="s">
        <v>47</v>
      </c>
      <c r="Z164" s="1" t="s">
        <v>47</v>
      </c>
      <c r="AA164" s="1" t="s">
        <v>47</v>
      </c>
      <c r="AB164" s="1">
        <v>7</v>
      </c>
      <c r="AC164" s="1">
        <v>5</v>
      </c>
      <c r="AD164" s="1" t="s">
        <v>47</v>
      </c>
      <c r="AE164" s="1" t="s">
        <v>47</v>
      </c>
      <c r="AF164" s="24" t="s">
        <v>47</v>
      </c>
      <c r="AG164" s="1">
        <v>9</v>
      </c>
      <c r="AH164" s="1">
        <v>10</v>
      </c>
      <c r="AI164" s="24">
        <v>10</v>
      </c>
      <c r="AJ164" s="30">
        <v>210000</v>
      </c>
      <c r="AK164" s="9">
        <f>($L$3*(L164-$Q$1)/$Q$2+$M$3*(M164-$R$1)/$R$2+$N$3*(N164-$S$1)/$S$2+$O$3*(O164-$T$1)/$T$2+$P$3*(P164-$U$1)/$U$2)/(SUM($L$3:$P$3))</f>
        <v>-1.207386028358151</v>
      </c>
      <c r="AL164" s="9">
        <f>($L$3*(Q164-$Q$1)/$Q$2+$M$3*(R164-$R$1)/$R$2+$N$3*(S164-$S$1)/$S$2+$O$3*(T164-$T$1)/$T$2+$P$3*(U164-$U$1)/$U$2)/(SUM($L$3:$P$3))</f>
        <v>-0.35048760923125782</v>
      </c>
      <c r="AM164">
        <f>IF(AVERAGE(AG164:AH164)&gt;9,1,0)+IF(AVERAGE(AG164:AH164)&gt;7,1,0)+IF(AG164&gt;7,1,0)+IF(AH164&gt;7,1,0)+IF(AI164&gt;8,1,0)+IF(AI164&gt;6,1,0)</f>
        <v>6</v>
      </c>
      <c r="AN164" s="6">
        <f>MIN(2,IF(OR(Y164="-",X164&lt;5),0,1+IF(Y164&gt;7,1+IF(X164&gt;7,0.25,0),IF(Y164&gt;4,0.5+IF(X164&gt;7,0.25,0),0+IF(X164&gt;7,0.25))))+IF(Z164="-",0,IF(Z164&gt;9,0.5,IF(Z164&gt;7,0.25,0)))+IF(AA164="-",0,IF(AA164&gt;7,1.1,IF(AA164&gt;4,0.6,0)))+IF(OR(AB164="-",V164&lt;5),0,IF(AB164&gt;7,1+IF(V164&gt;7,0.25,0),IF(AB164&gt;4,0.5+IF(V164&gt;7,0.25,0),0)))+IF(AC164="-",0,IF(AC164&gt;7,1.5,IF(AC164&gt;4,1,0)))+IF(AD164="-",0,IF(AD164&gt;9,0.5,IF(AD164&gt;7,0.25,0)))+IF(AE164="-",0,IF(AE164&gt;7,1.25,IF(AE164&gt;4,0.75,0)))+IF(OR(AF164="-",W164&lt;4),0,IF(AF164&gt;7,1+IF(W164&gt;7,0.15,0),IF(AF164&gt;4,0.5+IF(W164&gt;7,0.15,0),0))))</f>
        <v>1.5</v>
      </c>
      <c r="AO164" s="9">
        <f>(($AK$3*AK164+$AL$3*AL164+$AM$3*AM164+$AN$3*AN164)+$J$3*VLOOKUP(J164,COND!$A$2:$C$7,2,FALSE)+$K$3*VLOOKUP(K164,COND!$A$2:$C$7,3,FALSE))*IF(AND($K$2="On",$E164&gt;20),0.75,1)</f>
        <v>8.2734100863890916</v>
      </c>
      <c r="AP164" s="28">
        <f>STANDARDIZE(AO164,AVERAGE($AO$5:$AO$1204),STDEVP($AO$5:$AO$1204))</f>
        <v>0.2226597223847922</v>
      </c>
      <c r="AQ164" t="str">
        <f>IF(AND(Y164&lt;&gt;"-",X164&gt;1),"C",IF(AA164=MAX(AA164:AC164),"2B",IF(AC164=MAX(AA164:AC164),"SS",IF(OR(AB164=MAX(Z164:AC164),AND(AB164&lt;&gt;"-",AB164&gt;4,V164&gt;5)),"3B",IF(AE164=MAX(AD164:AF164),"CF",IF(AND(AF164=MAX(AD164,AF164),AND(W164&gt;5,AD164&lt;&gt;"-")),"RF",IF(AD164&lt;&gt;"-","LF",IF(Z164&lt;&gt;"-","1B","DH"))))))))</f>
        <v>3B</v>
      </c>
      <c r="AU164" t="str">
        <f>IF(AND($Q164&gt;=6,AVERAGE($S164:$T164)&gt;=6),"Likely",IF(OR($Q164&gt;6,AND($Q164=6,AVERAGE($S164:$T164)&gt;=3),AND($Q164&gt;=5,AVERAGE($S164:$T164)&gt;=5),AVERAGE($Q164,$S164:$T164)&gt;5),"Possible","Unlikely"))</f>
        <v>Unlikely</v>
      </c>
      <c r="AW164" t="e">
        <f>IF(VLOOKUP($B164,'Draft List'!$D$4:$AB$124,AW$3,FALSE)&lt;&gt;0,VLOOKUP($B164,'Draft List'!$D$4:$AB$124,AW$3,FALSE),"")</f>
        <v>#N/A</v>
      </c>
      <c r="AX164" t="e">
        <f>IF(VLOOKUP($B164,'Draft List'!$D$4:$AB$124,AX$3,FALSE)&lt;&gt;0,VLOOKUP($B164,'Draft List'!$D$4:$AB$124,AX$3,FALSE),"")</f>
        <v>#N/A</v>
      </c>
      <c r="AY164" t="e">
        <f>IF(VLOOKUP($B164,'Draft List'!$D$4:$AB$124,AY$3,FALSE)&lt;&gt;0,VLOOKUP($B164,'Draft List'!$D$4:$AB$124,AY$3,FALSE),"")</f>
        <v>#N/A</v>
      </c>
      <c r="AZ164" t="e">
        <f>IF(VLOOKUP($B164,'Draft List'!$D$4:$AB$124,AZ$3,FALSE)&lt;&gt;0,VLOOKUP($B164,'Draft List'!$D$4:$AB$124,AZ$3,FALSE),"")</f>
        <v>#N/A</v>
      </c>
    </row>
    <row r="165" spans="1:52" x14ac:dyDescent="0.25">
      <c r="A165" t="str">
        <f>IF(C165="C","C-",C165)&amp;D165&amp;E165</f>
        <v>C-Yodo Wada21</v>
      </c>
      <c r="B165">
        <f>VLOOKUP($A165,draft_listing_batters_stats!$A$1:$B$1310,2,FALSE)</f>
        <v>4541</v>
      </c>
      <c r="C165" s="1" t="s">
        <v>89</v>
      </c>
      <c r="D165" s="1" t="s">
        <v>1500</v>
      </c>
      <c r="E165" s="1">
        <v>21</v>
      </c>
      <c r="F165" s="1" t="s">
        <v>43</v>
      </c>
      <c r="G165" s="1" t="s">
        <v>43</v>
      </c>
      <c r="H165" s="1" t="s">
        <v>51</v>
      </c>
      <c r="I165" s="24" t="s">
        <v>51</v>
      </c>
      <c r="J165" s="1" t="s">
        <v>45</v>
      </c>
      <c r="K165" s="24" t="s">
        <v>45</v>
      </c>
      <c r="L165" s="1">
        <v>3</v>
      </c>
      <c r="M165" s="1">
        <v>1</v>
      </c>
      <c r="N165" s="1">
        <v>2</v>
      </c>
      <c r="O165" s="1">
        <v>2</v>
      </c>
      <c r="P165" s="24">
        <v>2</v>
      </c>
      <c r="Q165" s="1">
        <v>5</v>
      </c>
      <c r="R165" s="1">
        <v>3</v>
      </c>
      <c r="S165" s="1">
        <v>4</v>
      </c>
      <c r="T165" s="1">
        <v>3</v>
      </c>
      <c r="U165" s="24">
        <v>4</v>
      </c>
      <c r="V165" s="1">
        <v>3</v>
      </c>
      <c r="W165" s="1">
        <v>2</v>
      </c>
      <c r="X165" s="24">
        <v>3</v>
      </c>
      <c r="Y165" s="1">
        <v>5</v>
      </c>
      <c r="Z165" s="1" t="s">
        <v>47</v>
      </c>
      <c r="AA165" s="1" t="s">
        <v>47</v>
      </c>
      <c r="AB165" s="1" t="s">
        <v>47</v>
      </c>
      <c r="AC165" s="1" t="s">
        <v>47</v>
      </c>
      <c r="AD165" s="1" t="s">
        <v>47</v>
      </c>
      <c r="AE165" s="1" t="s">
        <v>47</v>
      </c>
      <c r="AF165" s="24" t="s">
        <v>47</v>
      </c>
      <c r="AG165" s="1">
        <v>1</v>
      </c>
      <c r="AH165" s="1">
        <v>4</v>
      </c>
      <c r="AI165" s="24">
        <v>4</v>
      </c>
      <c r="AJ165" s="30">
        <v>210000</v>
      </c>
      <c r="AK165" s="9">
        <f>($L$3*(L165-$Q$1)/$Q$2+$M$3*(M165-$R$1)/$R$2+$N$3*(N165-$S$1)/$S$2+$O$3*(O165-$T$1)/$T$2+$P$3*(P165-$U$1)/$U$2)/(SUM($L$3:$P$3))</f>
        <v>-1.2264442935716566</v>
      </c>
      <c r="AL165" s="9">
        <f>($L$3*(Q165-$Q$1)/$Q$2+$M$3*(R165-$R$1)/$R$2+$N$3*(S165-$S$1)/$S$2+$O$3*(T165-$T$1)/$T$2+$P$3*(U165-$U$1)/$U$2)/(SUM($L$3:$P$3))</f>
        <v>-0.14334764423734922</v>
      </c>
      <c r="AM165">
        <f>IF(AVERAGE(AG165:AH165)&gt;9,1,0)+IF(AVERAGE(AG165:AH165)&gt;7,1,0)+IF(AG165&gt;7,1,0)+IF(AH165&gt;7,1,0)+IF(AI165&gt;8,1,0)+IF(AI165&gt;6,1,0)</f>
        <v>0</v>
      </c>
      <c r="AN165" s="6">
        <f>MIN(2,IF(OR(Y165="-",X165&lt;5),0,1+IF(Y165&gt;7,1+IF(X165&gt;7,0.25,0),IF(Y165&gt;4,0.5+IF(X165&gt;7,0.25,0),0+IF(X165&gt;7,0.25))))+IF(Z165="-",0,IF(Z165&gt;9,0.5,IF(Z165&gt;7,0.25,0)))+IF(AA165="-",0,IF(AA165&gt;7,1.1,IF(AA165&gt;4,0.6,0)))+IF(OR(AB165="-",V165&lt;5),0,IF(AB165&gt;7,1+IF(V165&gt;7,0.25,0),IF(AB165&gt;4,0.5+IF(V165&gt;7,0.25,0),0)))+IF(AC165="-",0,IF(AC165&gt;7,1.5,IF(AC165&gt;4,1,0)))+IF(AD165="-",0,IF(AD165&gt;9,0.5,IF(AD165&gt;7,0.25,0)))+IF(AE165="-",0,IF(AE165&gt;7,1.25,IF(AE165&gt;4,0.75,0)))+IF(OR(AF165="-",W165&lt;4),0,IF(AF165&gt;7,1+IF(W165&gt;7,0.15,0),IF(AF165&gt;4,0.5+IF(W165&gt;7,0.15,0),0))))</f>
        <v>0</v>
      </c>
      <c r="AO165" s="9">
        <f>(($AK$3*AK165+$AL$3*AL165+$AM$3*AM165+$AN$3*AN165)+$J$3*VLOOKUP(J165,COND!$A$2:$C$7,2,FALSE)+$K$3*VLOOKUP(K165,COND!$A$2:$C$7,3,FALSE))*IF(AND($K$2="On",$E165&gt;20),0.75,1)</f>
        <v>8.1571838397946443</v>
      </c>
      <c r="AP165" s="28">
        <f>STANDARDIZE(AO165,AVERAGE($AO$5:$AO$1204),STDEVP($AO$5:$AO$1204))</f>
        <v>0.20741388383849133</v>
      </c>
      <c r="AQ165" t="str">
        <f>IF(AND(Y165&lt;&gt;"-",X165&gt;1),"C",IF(AA165=MAX(AA165:AC165),"2B",IF(AC165=MAX(AA165:AC165),"SS",IF(OR(AB165=MAX(Z165:AC165),AND(AB165&lt;&gt;"-",AB165&gt;4,V165&gt;5)),"3B",IF(AE165=MAX(AD165:AF165),"CF",IF(AND(AF165=MAX(AD165,AF165),AND(W165&gt;5,AD165&lt;&gt;"-")),"RF",IF(AD165&lt;&gt;"-","LF",IF(Z165&lt;&gt;"-","1B","DH"))))))))</f>
        <v>C</v>
      </c>
      <c r="AU165" t="str">
        <f>IF(AND($Q165&gt;=6,AVERAGE($S165:$T165)&gt;=6),"Likely",IF(OR($Q165&gt;6,AND($Q165=6,AVERAGE($S165:$T165)&gt;=3),AND($Q165&gt;=5,AVERAGE($S165:$T165)&gt;=5),AVERAGE($Q165,$S165:$T165)&gt;5),"Possible","Unlikely"))</f>
        <v>Unlikely</v>
      </c>
      <c r="AW165" t="e">
        <f>IF(VLOOKUP($B165,'Draft List'!$D$4:$AB$124,AW$3,FALSE)&lt;&gt;0,VLOOKUP($B165,'Draft List'!$D$4:$AB$124,AW$3,FALSE),"")</f>
        <v>#N/A</v>
      </c>
      <c r="AX165" t="e">
        <f>IF(VLOOKUP($B165,'Draft List'!$D$4:$AB$124,AX$3,FALSE)&lt;&gt;0,VLOOKUP($B165,'Draft List'!$D$4:$AB$124,AX$3,FALSE),"")</f>
        <v>#N/A</v>
      </c>
      <c r="AY165" t="e">
        <f>IF(VLOOKUP($B165,'Draft List'!$D$4:$AB$124,AY$3,FALSE)&lt;&gt;0,VLOOKUP($B165,'Draft List'!$D$4:$AB$124,AY$3,FALSE),"")</f>
        <v>#N/A</v>
      </c>
      <c r="AZ165" t="e">
        <f>IF(VLOOKUP($B165,'Draft List'!$D$4:$AB$124,AZ$3,FALSE)&lt;&gt;0,VLOOKUP($B165,'Draft List'!$D$4:$AB$124,AZ$3,FALSE),"")</f>
        <v>#N/A</v>
      </c>
    </row>
    <row r="166" spans="1:52" x14ac:dyDescent="0.25">
      <c r="A166" t="str">
        <f>IF(C166="C","C-",C166)&amp;D166&amp;E166</f>
        <v>1BJeff Young21</v>
      </c>
      <c r="B166">
        <f>VLOOKUP($A166,draft_listing_batters_stats!$A$1:$B$1310,2,FALSE)</f>
        <v>6816</v>
      </c>
      <c r="C166" s="1" t="s">
        <v>90</v>
      </c>
      <c r="D166" s="1" t="s">
        <v>1501</v>
      </c>
      <c r="E166" s="1">
        <v>21</v>
      </c>
      <c r="F166" s="1" t="s">
        <v>55</v>
      </c>
      <c r="G166" s="1" t="s">
        <v>43</v>
      </c>
      <c r="H166" s="1" t="s">
        <v>51</v>
      </c>
      <c r="I166" s="24" t="s">
        <v>51</v>
      </c>
      <c r="J166" s="1" t="s">
        <v>57</v>
      </c>
      <c r="K166" s="24" t="s">
        <v>53</v>
      </c>
      <c r="L166" s="1">
        <v>3</v>
      </c>
      <c r="M166" s="1">
        <v>2</v>
      </c>
      <c r="N166" s="1">
        <v>4</v>
      </c>
      <c r="O166" s="1">
        <v>2</v>
      </c>
      <c r="P166" s="24">
        <v>2</v>
      </c>
      <c r="Q166" s="1">
        <v>4</v>
      </c>
      <c r="R166" s="1">
        <v>3</v>
      </c>
      <c r="S166" s="1">
        <v>7</v>
      </c>
      <c r="T166" s="1">
        <v>4</v>
      </c>
      <c r="U166" s="24">
        <v>4</v>
      </c>
      <c r="V166" s="1">
        <v>3</v>
      </c>
      <c r="W166" s="1">
        <v>3</v>
      </c>
      <c r="X166" s="24">
        <v>2</v>
      </c>
      <c r="Y166" s="1" t="s">
        <v>47</v>
      </c>
      <c r="Z166" s="1">
        <v>4</v>
      </c>
      <c r="AA166" s="1" t="s">
        <v>47</v>
      </c>
      <c r="AB166" s="1" t="s">
        <v>47</v>
      </c>
      <c r="AC166" s="1" t="s">
        <v>47</v>
      </c>
      <c r="AD166" s="1" t="s">
        <v>47</v>
      </c>
      <c r="AE166" s="1" t="s">
        <v>47</v>
      </c>
      <c r="AF166" s="24" t="s">
        <v>47</v>
      </c>
      <c r="AG166" s="1">
        <v>4</v>
      </c>
      <c r="AH166" s="1">
        <v>4</v>
      </c>
      <c r="AI166" s="24">
        <v>3</v>
      </c>
      <c r="AJ166" s="30">
        <v>190000</v>
      </c>
      <c r="AK166" s="9">
        <f>($L$3*(L166-$Q$1)/$Q$2+$M$3*(M166-$R$1)/$R$2+$N$3*(N166-$S$1)/$S$2+$O$3*(O166-$T$1)/$T$2+$P$3*(P166-$U$1)/$U$2)/(SUM($L$3:$P$3))</f>
        <v>-1.0092614259051502</v>
      </c>
      <c r="AL166" s="9">
        <f>($L$3*(Q166-$Q$1)/$Q$2+$M$3*(R166-$R$1)/$R$2+$N$3*(S166-$S$1)/$S$2+$O$3*(T166-$T$1)/$T$2+$P$3*(U166-$U$1)/$U$2)/(SUM($L$3:$P$3))</f>
        <v>-0.12700944835873834</v>
      </c>
      <c r="AM166">
        <f>IF(AVERAGE(AG166:AH166)&gt;9,1,0)+IF(AVERAGE(AG166:AH166)&gt;7,1,0)+IF(AG166&gt;7,1,0)+IF(AH166&gt;7,1,0)+IF(AI166&gt;8,1,0)+IF(AI166&gt;6,1,0)</f>
        <v>0</v>
      </c>
      <c r="AN166" s="6">
        <f>MIN(2,IF(OR(Y166="-",X166&lt;5),0,1+IF(Y166&gt;7,1+IF(X166&gt;7,0.25,0),IF(Y166&gt;4,0.5+IF(X166&gt;7,0.25,0),0+IF(X166&gt;7,0.25))))+IF(Z166="-",0,IF(Z166&gt;9,0.5,IF(Z166&gt;7,0.25,0)))+IF(AA166="-",0,IF(AA166&gt;7,1.1,IF(AA166&gt;4,0.6,0)))+IF(OR(AB166="-",V166&lt;5),0,IF(AB166&gt;7,1+IF(V166&gt;7,0.25,0),IF(AB166&gt;4,0.5+IF(V166&gt;7,0.25,0),0)))+IF(AC166="-",0,IF(AC166&gt;7,1.5,IF(AC166&gt;4,1,0)))+IF(AD166="-",0,IF(AD166&gt;9,0.5,IF(AD166&gt;7,0.25,0)))+IF(AE166="-",0,IF(AE166&gt;7,1.25,IF(AE166&gt;4,0.75,0)))+IF(OR(AF166="-",W166&lt;4),0,IF(AF166&gt;7,1+IF(W166&gt;7,0.15,0),IF(AF166&gt;4,0.5+IF(W166&gt;7,0.15,0),0))))</f>
        <v>0</v>
      </c>
      <c r="AO166" s="9">
        <f>(($AK$3*AK166+$AL$3*AL166+$AM$3*AM166+$AN$3*AN166)+$J$3*VLOOKUP(J166,COND!$A$2:$C$7,2,FALSE)+$K$3*VLOOKUP(K166,COND!$A$2:$C$7,3,FALSE))*IF(AND($K$2="On",$E166&gt;20),0.75,1)</f>
        <v>8.1249604771046258</v>
      </c>
      <c r="AP166" s="28">
        <f>STANDARDIZE(AO166,AVERAGE($AO$5:$AO$1204),STDEVP($AO$5:$AO$1204))</f>
        <v>0.20318702287218021</v>
      </c>
      <c r="AQ166" t="str">
        <f>IF(AND(Y166&lt;&gt;"-",X166&gt;1),"C",IF(AA166=MAX(AA166:AC166),"2B",IF(AC166=MAX(AA166:AC166),"SS",IF(OR(AB166=MAX(Z166:AC166),AND(AB166&lt;&gt;"-",AB166&gt;4,V166&gt;5)),"3B",IF(AE166=MAX(AD166:AF166),"CF",IF(AND(AF166=MAX(AD166,AF166),AND(W166&gt;5,AD166&lt;&gt;"-")),"RF",IF(AD166&lt;&gt;"-","LF",IF(Z166&lt;&gt;"-","1B","DH"))))))))</f>
        <v>1B</v>
      </c>
      <c r="AU166" t="str">
        <f>IF(AND($Q166&gt;=6,AVERAGE($S166:$T166)&gt;=6),"Likely",IF(OR($Q166&gt;6,AND($Q166=6,AVERAGE($S166:$T166)&gt;=3),AND($Q166&gt;=5,AVERAGE($S166:$T166)&gt;=5),AVERAGE($Q166,$S166:$T166)&gt;5),"Possible","Unlikely"))</f>
        <v>Unlikely</v>
      </c>
      <c r="AW166" t="e">
        <f>IF(VLOOKUP($B166,'Draft List'!$D$4:$AB$124,AW$3,FALSE)&lt;&gt;0,VLOOKUP($B166,'Draft List'!$D$4:$AB$124,AW$3,FALSE),"")</f>
        <v>#N/A</v>
      </c>
      <c r="AX166" t="e">
        <f>IF(VLOOKUP($B166,'Draft List'!$D$4:$AB$124,AX$3,FALSE)&lt;&gt;0,VLOOKUP($B166,'Draft List'!$D$4:$AB$124,AX$3,FALSE),"")</f>
        <v>#N/A</v>
      </c>
      <c r="AY166" t="e">
        <f>IF(VLOOKUP($B166,'Draft List'!$D$4:$AB$124,AY$3,FALSE)&lt;&gt;0,VLOOKUP($B166,'Draft List'!$D$4:$AB$124,AY$3,FALSE),"")</f>
        <v>#N/A</v>
      </c>
      <c r="AZ166" t="e">
        <f>IF(VLOOKUP($B166,'Draft List'!$D$4:$AB$124,AZ$3,FALSE)&lt;&gt;0,VLOOKUP($B166,'Draft List'!$D$4:$AB$124,AZ$3,FALSE),"")</f>
        <v>#N/A</v>
      </c>
    </row>
    <row r="167" spans="1:52" x14ac:dyDescent="0.25">
      <c r="A167" t="str">
        <f>IF(C167="C","C-",C167)&amp;D167&amp;E167</f>
        <v>2BErnesto Paredes22</v>
      </c>
      <c r="B167">
        <f>VLOOKUP($A167,draft_listing_batters_stats!$A$1:$B$1310,2,FALSE)</f>
        <v>8751</v>
      </c>
      <c r="C167" s="1" t="s">
        <v>74</v>
      </c>
      <c r="D167" s="1" t="s">
        <v>1502</v>
      </c>
      <c r="E167" s="1">
        <v>22</v>
      </c>
      <c r="F167" s="1" t="s">
        <v>43</v>
      </c>
      <c r="G167" s="1" t="s">
        <v>43</v>
      </c>
      <c r="H167" s="1" t="s">
        <v>51</v>
      </c>
      <c r="I167" s="24" t="s">
        <v>51</v>
      </c>
      <c r="J167" s="1" t="s">
        <v>57</v>
      </c>
      <c r="K167" s="24" t="s">
        <v>53</v>
      </c>
      <c r="L167" s="1">
        <v>4</v>
      </c>
      <c r="M167" s="1">
        <v>5</v>
      </c>
      <c r="N167" s="1">
        <v>1</v>
      </c>
      <c r="O167" s="1">
        <v>5</v>
      </c>
      <c r="P167" s="24">
        <v>1</v>
      </c>
      <c r="Q167" s="1">
        <v>4</v>
      </c>
      <c r="R167" s="1">
        <v>5</v>
      </c>
      <c r="S167" s="1">
        <v>1</v>
      </c>
      <c r="T167" s="1">
        <v>7</v>
      </c>
      <c r="U167" s="24">
        <v>3</v>
      </c>
      <c r="V167" s="1">
        <v>4</v>
      </c>
      <c r="W167" s="1">
        <v>3</v>
      </c>
      <c r="X167" s="24">
        <v>1</v>
      </c>
      <c r="Y167" s="1" t="s">
        <v>47</v>
      </c>
      <c r="Z167" s="1">
        <v>5</v>
      </c>
      <c r="AA167" s="1">
        <v>9</v>
      </c>
      <c r="AB167" s="1" t="s">
        <v>47</v>
      </c>
      <c r="AC167" s="1">
        <v>3</v>
      </c>
      <c r="AD167" s="1" t="s">
        <v>47</v>
      </c>
      <c r="AE167" s="1">
        <v>2</v>
      </c>
      <c r="AF167" s="24" t="s">
        <v>47</v>
      </c>
      <c r="AG167" s="1">
        <v>8</v>
      </c>
      <c r="AH167" s="1">
        <v>10</v>
      </c>
      <c r="AI167" s="24">
        <v>9</v>
      </c>
      <c r="AJ167" s="30">
        <v>105000</v>
      </c>
      <c r="AK167" s="9">
        <f>($L$3*(L167-$Q$1)/$Q$2+$M$3*(M167-$R$1)/$R$2+$N$3*(N167-$S$1)/$S$2+$O$3*(O167-$T$1)/$T$2+$P$3*(P167-$U$1)/$U$2)/(SUM($L$3:$P$3))</f>
        <v>-0.55359812270640973</v>
      </c>
      <c r="AL167" s="9">
        <f>($L$3*(Q167-$Q$1)/$Q$2+$M$3*(R167-$R$1)/$R$2+$N$3*(S167-$S$1)/$S$2+$O$3*(T167-$T$1)/$T$2+$P$3*(U167-$U$1)/$U$2)/(SUM($L$3:$P$3))</f>
        <v>-0.29414634305308074</v>
      </c>
      <c r="AM167">
        <f>IF(AVERAGE(AG167:AH167)&gt;9,1,0)+IF(AVERAGE(AG167:AH167)&gt;7,1,0)+IF(AG167&gt;7,1,0)+IF(AH167&gt;7,1,0)+IF(AI167&gt;8,1,0)+IF(AI167&gt;6,1,0)</f>
        <v>5</v>
      </c>
      <c r="AN167" s="6">
        <f>MIN(2,IF(OR(Y167="-",X167&lt;5),0,1+IF(Y167&gt;7,1+IF(X167&gt;7,0.25,0),IF(Y167&gt;4,0.5+IF(X167&gt;7,0.25,0),0+IF(X167&gt;7,0.25))))+IF(Z167="-",0,IF(Z167&gt;9,0.5,IF(Z167&gt;7,0.25,0)))+IF(AA167="-",0,IF(AA167&gt;7,1.1,IF(AA167&gt;4,0.6,0)))+IF(OR(AB167="-",V167&lt;5),0,IF(AB167&gt;7,1+IF(V167&gt;7,0.25,0),IF(AB167&gt;4,0.5+IF(V167&gt;7,0.25,0),0)))+IF(AC167="-",0,IF(AC167&gt;7,1.5,IF(AC167&gt;4,1,0)))+IF(AD167="-",0,IF(AD167&gt;9,0.5,IF(AD167&gt;7,0.25,0)))+IF(AE167="-",0,IF(AE167&gt;7,1.25,IF(AE167&gt;4,0.75,0)))+IF(OR(AF167="-",W167&lt;4),0,IF(AF167&gt;7,1+IF(W167&gt;7,0.15,0),IF(AF167&gt;4,0.5+IF(W167&gt;7,0.15,0),0))))</f>
        <v>1.1000000000000001</v>
      </c>
      <c r="AO167" s="9">
        <f>(($AK$3*AK167+$AL$3*AL167+$AM$3*AM167+$AN$3*AN167)+$J$3*VLOOKUP(J167,COND!$A$2:$C$7,2,FALSE)+$K$3*VLOOKUP(K167,COND!$A$2:$C$7,3,FALSE))*IF(AND($K$2="On",$E167&gt;20),0.75,1)</f>
        <v>8.0982174044257231</v>
      </c>
      <c r="AP167" s="28">
        <f>STANDARDIZE(AO167,AVERAGE($AO$5:$AO$1204),STDEVP($AO$5:$AO$1204))</f>
        <v>0.19967903237742377</v>
      </c>
      <c r="AQ167" t="str">
        <f>IF(AND(Y167&lt;&gt;"-",X167&gt;1),"C",IF(AA167=MAX(AA167:AC167),"2B",IF(AC167=MAX(AA167:AC167),"SS",IF(OR(AB167=MAX(Z167:AC167),AND(AB167&lt;&gt;"-",AB167&gt;4,V167&gt;5)),"3B",IF(AE167=MAX(AD167:AF167),"CF",IF(AND(AF167=MAX(AD167,AF167),AND(W167&gt;5,AD167&lt;&gt;"-")),"RF",IF(AD167&lt;&gt;"-","LF",IF(Z167&lt;&gt;"-","1B","DH"))))))))</f>
        <v>2B</v>
      </c>
      <c r="AU167" t="str">
        <f>IF(AND($Q167&gt;=6,AVERAGE($S167:$T167)&gt;=6),"Likely",IF(OR($Q167&gt;6,AND($Q167=6,AVERAGE($S167:$T167)&gt;=3),AND($Q167&gt;=5,AVERAGE($S167:$T167)&gt;=5),AVERAGE($Q167,$S167:$T167)&gt;5),"Possible","Unlikely"))</f>
        <v>Unlikely</v>
      </c>
      <c r="AW167" t="e">
        <f>IF(VLOOKUP($B167,'Draft List'!$D$4:$AB$124,AW$3,FALSE)&lt;&gt;0,VLOOKUP($B167,'Draft List'!$D$4:$AB$124,AW$3,FALSE),"")</f>
        <v>#N/A</v>
      </c>
      <c r="AX167" t="e">
        <f>IF(VLOOKUP($B167,'Draft List'!$D$4:$AB$124,AX$3,FALSE)&lt;&gt;0,VLOOKUP($B167,'Draft List'!$D$4:$AB$124,AX$3,FALSE),"")</f>
        <v>#N/A</v>
      </c>
      <c r="AY167" t="e">
        <f>IF(VLOOKUP($B167,'Draft List'!$D$4:$AB$124,AY$3,FALSE)&lt;&gt;0,VLOOKUP($B167,'Draft List'!$D$4:$AB$124,AY$3,FALSE),"")</f>
        <v>#N/A</v>
      </c>
      <c r="AZ167" t="e">
        <f>IF(VLOOKUP($B167,'Draft List'!$D$4:$AB$124,AZ$3,FALSE)&lt;&gt;0,VLOOKUP($B167,'Draft List'!$D$4:$AB$124,AZ$3,FALSE),"")</f>
        <v>#N/A</v>
      </c>
    </row>
    <row r="168" spans="1:52" x14ac:dyDescent="0.25">
      <c r="A168" t="str">
        <f>IF(C168="C","C-",C168)&amp;D168&amp;E168</f>
        <v>CFCal Morrissey18</v>
      </c>
      <c r="B168">
        <f>VLOOKUP($A168,draft_listing_batters_stats!$A$1:$B$1310,2,FALSE)</f>
        <v>4806</v>
      </c>
      <c r="C168" s="1" t="s">
        <v>77</v>
      </c>
      <c r="D168" s="1" t="s">
        <v>1503</v>
      </c>
      <c r="E168" s="1">
        <v>18</v>
      </c>
      <c r="F168" s="1" t="s">
        <v>43</v>
      </c>
      <c r="G168" s="1" t="s">
        <v>43</v>
      </c>
      <c r="H168" s="1" t="s">
        <v>51</v>
      </c>
      <c r="I168" s="24" t="s">
        <v>51</v>
      </c>
      <c r="J168" s="1" t="s">
        <v>53</v>
      </c>
      <c r="K168" s="24" t="s">
        <v>45</v>
      </c>
      <c r="L168" s="1">
        <v>1</v>
      </c>
      <c r="M168" s="1">
        <v>2</v>
      </c>
      <c r="N168" s="1">
        <v>1</v>
      </c>
      <c r="O168" s="1">
        <v>1</v>
      </c>
      <c r="P168" s="24">
        <v>2</v>
      </c>
      <c r="Q168" s="1">
        <v>5</v>
      </c>
      <c r="R168" s="1">
        <v>4</v>
      </c>
      <c r="S168" s="1">
        <v>2</v>
      </c>
      <c r="T168" s="1">
        <v>3</v>
      </c>
      <c r="U168" s="24">
        <v>6</v>
      </c>
      <c r="V168" s="1">
        <v>6</v>
      </c>
      <c r="W168" s="1">
        <v>6</v>
      </c>
      <c r="X168" s="24">
        <v>1</v>
      </c>
      <c r="Y168" s="1" t="s">
        <v>47</v>
      </c>
      <c r="Z168" s="1" t="s">
        <v>47</v>
      </c>
      <c r="AA168" s="1" t="s">
        <v>47</v>
      </c>
      <c r="AB168" s="1" t="s">
        <v>47</v>
      </c>
      <c r="AC168" s="1" t="s">
        <v>47</v>
      </c>
      <c r="AD168" s="1" t="s">
        <v>47</v>
      </c>
      <c r="AE168" s="1">
        <v>4</v>
      </c>
      <c r="AF168" s="24">
        <v>1</v>
      </c>
      <c r="AG168" s="1">
        <v>7</v>
      </c>
      <c r="AH168" s="1">
        <v>5</v>
      </c>
      <c r="AI168" s="24">
        <v>5</v>
      </c>
      <c r="AJ168" s="30">
        <v>1500000</v>
      </c>
      <c r="AK168" s="9">
        <f>($L$3*(L168-$Q$1)/$Q$2+$M$3*(M168-$R$1)/$R$2+$N$3*(N168-$S$1)/$S$2+$O$3*(O168-$T$1)/$T$2+$P$3*(P168-$U$1)/$U$2)/(SUM($L$3:$P$3))</f>
        <v>-1.9932671303917848</v>
      </c>
      <c r="AL168" s="9">
        <f>($L$3*(Q168-$Q$1)/$Q$2+$M$3*(R168-$R$1)/$R$2+$N$3*(S168-$S$1)/$S$2+$O$3*(T168-$T$1)/$T$2+$P$3*(U168-$U$1)/$U$2)/(SUM($L$3:$P$3))</f>
        <v>-0.17837807303228184</v>
      </c>
      <c r="AM168">
        <f>IF(AVERAGE(AG168:AH168)&gt;9,1,0)+IF(AVERAGE(AG168:AH168)&gt;7,1,0)+IF(AG168&gt;7,1,0)+IF(AH168&gt;7,1,0)+IF(AI168&gt;8,1,0)+IF(AI168&gt;6,1,0)</f>
        <v>0</v>
      </c>
      <c r="AN168" s="6">
        <f>MIN(2,IF(OR(Y168="-",X168&lt;5),0,1+IF(Y168&gt;7,1+IF(X168&gt;7,0.25,0),IF(Y168&gt;4,0.5+IF(X168&gt;7,0.25,0),0+IF(X168&gt;7,0.25))))+IF(Z168="-",0,IF(Z168&gt;9,0.5,IF(Z168&gt;7,0.25,0)))+IF(AA168="-",0,IF(AA168&gt;7,1.1,IF(AA168&gt;4,0.6,0)))+IF(OR(AB168="-",V168&lt;5),0,IF(AB168&gt;7,1+IF(V168&gt;7,0.25,0),IF(AB168&gt;4,0.5+IF(V168&gt;7,0.25,0),0)))+IF(AC168="-",0,IF(AC168&gt;7,1.5,IF(AC168&gt;4,1,0)))+IF(AD168="-",0,IF(AD168&gt;9,0.5,IF(AD168&gt;7,0.25,0)))+IF(AE168="-",0,IF(AE168&gt;7,1.25,IF(AE168&gt;4,0.75,0)))+IF(OR(AF168="-",W168&lt;4),0,IF(AF168&gt;7,1+IF(W168&gt;7,0.15,0),IF(AF168&gt;4,0.5+IF(W168&gt;7,0.15,0),0))))</f>
        <v>0</v>
      </c>
      <c r="AO168" s="9">
        <f>(($AK$3*AK168+$AL$3*AL168+$AM$3*AM168+$AN$3*AN168)+$J$3*VLOOKUP(J168,COND!$A$2:$C$7,2,FALSE)+$K$3*VLOOKUP(K168,COND!$A$2:$C$7,3,FALSE))*IF(AND($K$2="On",$E168&gt;20),0.75,1)</f>
        <v>7.9101364105734397</v>
      </c>
      <c r="AP168" s="28">
        <f>STANDARDIZE(AO168,AVERAGE($AO$5:$AO$1204),STDEVP($AO$5:$AO$1204))</f>
        <v>0.175007733510609</v>
      </c>
      <c r="AQ168" t="str">
        <f>IF(AND(Y168&lt;&gt;"-",X168&gt;1),"C",IF(AA168=MAX(AA168:AC168),"2B",IF(AC168=MAX(AA168:AC168),"SS",IF(OR(AB168=MAX(Z168:AC168),AND(AB168&lt;&gt;"-",AB168&gt;4,V168&gt;5)),"3B",IF(AE168=MAX(AD168:AF168),"CF",IF(AND(AF168=MAX(AD168,AF168),AND(W168&gt;5,AD168&lt;&gt;"-")),"RF",IF(AD168&lt;&gt;"-","LF",IF(Z168&lt;&gt;"-","1B","DH"))))))))</f>
        <v>CF</v>
      </c>
      <c r="AU168" t="str">
        <f>IF(AND($Q168&gt;=6,AVERAGE($S168:$T168)&gt;=6),"Likely",IF(OR($Q168&gt;6,AND($Q168=6,AVERAGE($S168:$T168)&gt;=3),AND($Q168&gt;=5,AVERAGE($S168:$T168)&gt;=5),AVERAGE($Q168,$S168:$T168)&gt;5),"Possible","Unlikely"))</f>
        <v>Unlikely</v>
      </c>
      <c r="AW168" t="e">
        <f>IF(VLOOKUP($B168,'Draft List'!$D$4:$AB$124,AW$3,FALSE)&lt;&gt;0,VLOOKUP($B168,'Draft List'!$D$4:$AB$124,AW$3,FALSE),"")</f>
        <v>#N/A</v>
      </c>
      <c r="AX168" t="e">
        <f>IF(VLOOKUP($B168,'Draft List'!$D$4:$AB$124,AX$3,FALSE)&lt;&gt;0,VLOOKUP($B168,'Draft List'!$D$4:$AB$124,AX$3,FALSE),"")</f>
        <v>#N/A</v>
      </c>
      <c r="AY168" t="e">
        <f>IF(VLOOKUP($B168,'Draft List'!$D$4:$AB$124,AY$3,FALSE)&lt;&gt;0,VLOOKUP($B168,'Draft List'!$D$4:$AB$124,AY$3,FALSE),"")</f>
        <v>#N/A</v>
      </c>
      <c r="AZ168" t="e">
        <f>IF(VLOOKUP($B168,'Draft List'!$D$4:$AB$124,AZ$3,FALSE)&lt;&gt;0,VLOOKUP($B168,'Draft List'!$D$4:$AB$124,AZ$3,FALSE),"")</f>
        <v>#N/A</v>
      </c>
    </row>
    <row r="169" spans="1:52" x14ac:dyDescent="0.25">
      <c r="A169" t="str">
        <f>IF(C169="C","C-",C169)&amp;D169&amp;E169</f>
        <v>C-Bob Pittman18</v>
      </c>
      <c r="B169">
        <f>VLOOKUP($A169,draft_listing_batters_stats!$A$1:$B$1310,2,FALSE)</f>
        <v>4859</v>
      </c>
      <c r="C169" s="1" t="s">
        <v>89</v>
      </c>
      <c r="D169" s="1" t="s">
        <v>1504</v>
      </c>
      <c r="E169" s="1">
        <v>18</v>
      </c>
      <c r="F169" s="1" t="s">
        <v>43</v>
      </c>
      <c r="G169" s="1" t="s">
        <v>43</v>
      </c>
      <c r="H169" s="1" t="s">
        <v>51</v>
      </c>
      <c r="I169" s="24" t="s">
        <v>51</v>
      </c>
      <c r="J169" s="1" t="s">
        <v>45</v>
      </c>
      <c r="K169" s="24" t="s">
        <v>57</v>
      </c>
      <c r="L169" s="1">
        <v>2</v>
      </c>
      <c r="M169" s="1">
        <v>1</v>
      </c>
      <c r="N169" s="1">
        <v>1</v>
      </c>
      <c r="O169" s="1">
        <v>2</v>
      </c>
      <c r="P169" s="24">
        <v>3</v>
      </c>
      <c r="Q169" s="1">
        <v>4</v>
      </c>
      <c r="R169" s="1">
        <v>2</v>
      </c>
      <c r="S169" s="1">
        <v>4</v>
      </c>
      <c r="T169" s="1">
        <v>6</v>
      </c>
      <c r="U169" s="24">
        <v>5</v>
      </c>
      <c r="V169" s="1">
        <v>6</v>
      </c>
      <c r="W169" s="1">
        <v>6</v>
      </c>
      <c r="X169" s="24">
        <v>5</v>
      </c>
      <c r="Y169" s="1">
        <v>1</v>
      </c>
      <c r="Z169" s="1" t="s">
        <v>47</v>
      </c>
      <c r="AA169" s="1" t="s">
        <v>47</v>
      </c>
      <c r="AB169" s="1" t="s">
        <v>47</v>
      </c>
      <c r="AC169" s="1" t="s">
        <v>47</v>
      </c>
      <c r="AD169" s="1" t="s">
        <v>47</v>
      </c>
      <c r="AE169" s="1" t="s">
        <v>47</v>
      </c>
      <c r="AF169" s="24" t="s">
        <v>47</v>
      </c>
      <c r="AG169" s="1">
        <v>3</v>
      </c>
      <c r="AH169" s="1">
        <v>6</v>
      </c>
      <c r="AI169" s="24">
        <v>1</v>
      </c>
      <c r="AJ169" s="30">
        <v>200000</v>
      </c>
      <c r="AK169" s="9">
        <f>($L$3*(L169-$Q$1)/$Q$2+$M$3*(M169-$R$1)/$R$2+$N$3*(N169-$S$1)/$S$2+$O$3*(O169-$T$1)/$T$2+$P$3*(P169-$U$1)/$U$2)/(SUM($L$3:$P$3))</f>
        <v>-1.5920452839811494</v>
      </c>
      <c r="AL169" s="9">
        <f>($L$3*(Q169-$Q$1)/$Q$2+$M$3*(R169-$R$1)/$R$2+$N$3*(S169-$S$1)/$S$2+$O$3*(T169-$T$1)/$T$2+$P$3*(U169-$U$1)/$U$2)/(SUM($L$3:$P$3))</f>
        <v>-0.20781837021290081</v>
      </c>
      <c r="AM169">
        <f>IF(AVERAGE(AG169:AH169)&gt;9,1,0)+IF(AVERAGE(AG169:AH169)&gt;7,1,0)+IF(AG169&gt;7,1,0)+IF(AH169&gt;7,1,0)+IF(AI169&gt;8,1,0)+IF(AI169&gt;6,1,0)</f>
        <v>0</v>
      </c>
      <c r="AN169" s="6">
        <f>MIN(2,IF(OR(Y169="-",X169&lt;5),0,1+IF(Y169&gt;7,1+IF(X169&gt;7,0.25,0),IF(Y169&gt;4,0.5+IF(X169&gt;7,0.25,0),0+IF(X169&gt;7,0.25))))+IF(Z169="-",0,IF(Z169&gt;9,0.5,IF(Z169&gt;7,0.25,0)))+IF(AA169="-",0,IF(AA169&gt;7,1.1,IF(AA169&gt;4,0.6,0)))+IF(OR(AB169="-",V169&lt;5),0,IF(AB169&gt;7,1+IF(V169&gt;7,0.25,0),IF(AB169&gt;4,0.5+IF(V169&gt;7,0.25,0),0)))+IF(AC169="-",0,IF(AC169&gt;7,1.5,IF(AC169&gt;4,1,0)))+IF(AD169="-",0,IF(AD169&gt;9,0.5,IF(AD169&gt;7,0.25,0)))+IF(AE169="-",0,IF(AE169&gt;7,1.25,IF(AE169&gt;4,0.75,0)))+IF(OR(AF169="-",W169&lt;4),0,IF(AF169&gt;7,1+IF(W169&gt;7,0.15,0),IF(AF169&gt;4,0.5+IF(W169&gt;7,0.15,0),0))))</f>
        <v>1</v>
      </c>
      <c r="AO169" s="9">
        <f>(($AK$3*AK169+$AL$3*AL169+$AM$3*AM169+$AN$3*AN169)+$J$3*VLOOKUP(J169,COND!$A$2:$C$7,2,FALSE)+$K$3*VLOOKUP(K169,COND!$A$2:$C$7,3,FALSE))*IF(AND($K$2="On",$E169&gt;20),0.75,1)</f>
        <v>7.8469750290470754</v>
      </c>
      <c r="AP169" s="28">
        <f>STANDARDIZE(AO169,AVERAGE($AO$5:$AO$1204),STDEVP($AO$5:$AO$1204))</f>
        <v>0.16672261501691527</v>
      </c>
      <c r="AQ169" t="str">
        <f>IF(AND(Y169&lt;&gt;"-",X169&gt;1),"C",IF(AA169=MAX(AA169:AC169),"2B",IF(AC169=MAX(AA169:AC169),"SS",IF(OR(AB169=MAX(Z169:AC169),AND(AB169&lt;&gt;"-",AB169&gt;4,V169&gt;5)),"3B",IF(AE169=MAX(AD169:AF169),"CF",IF(AND(AF169=MAX(AD169,AF169),AND(W169&gt;5,AD169&lt;&gt;"-")),"RF",IF(AD169&lt;&gt;"-","LF",IF(Z169&lt;&gt;"-","1B","DH"))))))))</f>
        <v>C</v>
      </c>
      <c r="AU169" t="str">
        <f>IF(AND($Q169&gt;=6,AVERAGE($S169:$T169)&gt;=6),"Likely",IF(OR($Q169&gt;6,AND($Q169=6,AVERAGE($S169:$T169)&gt;=3),AND($Q169&gt;=5,AVERAGE($S169:$T169)&gt;=5),AVERAGE($Q169,$S169:$T169)&gt;5),"Possible","Unlikely"))</f>
        <v>Unlikely</v>
      </c>
      <c r="AW169" t="e">
        <f>IF(VLOOKUP($B169,'Draft List'!$D$4:$AB$124,AW$3,FALSE)&lt;&gt;0,VLOOKUP($B169,'Draft List'!$D$4:$AB$124,AW$3,FALSE),"")</f>
        <v>#N/A</v>
      </c>
      <c r="AX169" t="e">
        <f>IF(VLOOKUP($B169,'Draft List'!$D$4:$AB$124,AX$3,FALSE)&lt;&gt;0,VLOOKUP($B169,'Draft List'!$D$4:$AB$124,AX$3,FALSE),"")</f>
        <v>#N/A</v>
      </c>
      <c r="AY169" t="e">
        <f>IF(VLOOKUP($B169,'Draft List'!$D$4:$AB$124,AY$3,FALSE)&lt;&gt;0,VLOOKUP($B169,'Draft List'!$D$4:$AB$124,AY$3,FALSE),"")</f>
        <v>#N/A</v>
      </c>
      <c r="AZ169" t="e">
        <f>IF(VLOOKUP($B169,'Draft List'!$D$4:$AB$124,AZ$3,FALSE)&lt;&gt;0,VLOOKUP($B169,'Draft List'!$D$4:$AB$124,AZ$3,FALSE),"")</f>
        <v>#N/A</v>
      </c>
    </row>
    <row r="170" spans="1:52" x14ac:dyDescent="0.25">
      <c r="A170" t="str">
        <f>IF(C170="C","C-",C170)&amp;D170&amp;E170</f>
        <v>RFTadasuke Miyashita20</v>
      </c>
      <c r="B170">
        <f>VLOOKUP($A170,draft_listing_batters_stats!$A$1:$B$1310,2,FALSE)</f>
        <v>4350</v>
      </c>
      <c r="C170" s="1" t="s">
        <v>69</v>
      </c>
      <c r="D170" s="1" t="s">
        <v>1505</v>
      </c>
      <c r="E170" s="1">
        <v>20</v>
      </c>
      <c r="F170" s="1" t="s">
        <v>55</v>
      </c>
      <c r="G170" s="1" t="s">
        <v>55</v>
      </c>
      <c r="H170" s="1" t="s">
        <v>51</v>
      </c>
      <c r="I170" s="24" t="s">
        <v>51</v>
      </c>
      <c r="J170" s="1" t="s">
        <v>45</v>
      </c>
      <c r="K170" s="24" t="s">
        <v>57</v>
      </c>
      <c r="L170" s="1">
        <v>4</v>
      </c>
      <c r="M170" s="1">
        <v>4</v>
      </c>
      <c r="N170" s="1">
        <v>2</v>
      </c>
      <c r="O170" s="1">
        <v>2</v>
      </c>
      <c r="P170" s="24">
        <v>1</v>
      </c>
      <c r="Q170" s="1">
        <v>5</v>
      </c>
      <c r="R170" s="1">
        <v>4</v>
      </c>
      <c r="S170" s="1">
        <v>3</v>
      </c>
      <c r="T170" s="1">
        <v>3</v>
      </c>
      <c r="U170" s="24">
        <v>3</v>
      </c>
      <c r="V170" s="1">
        <v>2</v>
      </c>
      <c r="W170" s="1">
        <v>5</v>
      </c>
      <c r="X170" s="24">
        <v>1</v>
      </c>
      <c r="Y170" s="1" t="s">
        <v>47</v>
      </c>
      <c r="Z170" s="1">
        <v>1</v>
      </c>
      <c r="AA170" s="1" t="s">
        <v>47</v>
      </c>
      <c r="AB170" s="1" t="s">
        <v>47</v>
      </c>
      <c r="AC170" s="1" t="s">
        <v>47</v>
      </c>
      <c r="AD170" s="1">
        <v>2</v>
      </c>
      <c r="AE170" s="1" t="s">
        <v>47</v>
      </c>
      <c r="AF170" s="24">
        <v>6</v>
      </c>
      <c r="AG170" s="1">
        <v>7</v>
      </c>
      <c r="AH170" s="1">
        <v>9</v>
      </c>
      <c r="AI170" s="24">
        <v>7</v>
      </c>
      <c r="AJ170" s="30">
        <v>230000</v>
      </c>
      <c r="AK170" s="9">
        <f>($L$3*(L170-$Q$1)/$Q$2+$M$3*(M170-$R$1)/$R$2+$N$3*(N170-$S$1)/$S$2+$O$3*(O170-$T$1)/$T$2+$P$3*(P170-$U$1)/$U$2)/(SUM($L$3:$P$3))</f>
        <v>-0.79072515832995482</v>
      </c>
      <c r="AL170" s="9">
        <f>($L$3*(Q170-$Q$1)/$Q$2+$M$3*(R170-$R$1)/$R$2+$N$3*(S170-$S$1)/$S$2+$O$3*(T170-$T$1)/$T$2+$P$3*(U170-$U$1)/$U$2)/(SUM($L$3:$P$3))</f>
        <v>-0.21536559845963069</v>
      </c>
      <c r="AM170">
        <f>IF(AVERAGE(AG170:AH170)&gt;9,1,0)+IF(AVERAGE(AG170:AH170)&gt;7,1,0)+IF(AG170&gt;7,1,0)+IF(AH170&gt;7,1,0)+IF(AI170&gt;8,1,0)+IF(AI170&gt;6,1,0)</f>
        <v>3</v>
      </c>
      <c r="AN170" s="6">
        <f>MIN(2,IF(OR(Y170="-",X170&lt;5),0,1+IF(Y170&gt;7,1+IF(X170&gt;7,0.25,0),IF(Y170&gt;4,0.5+IF(X170&gt;7,0.25,0),0+IF(X170&gt;7,0.25))))+IF(Z170="-",0,IF(Z170&gt;9,0.5,IF(Z170&gt;7,0.25,0)))+IF(AA170="-",0,IF(AA170&gt;7,1.1,IF(AA170&gt;4,0.6,0)))+IF(OR(AB170="-",V170&lt;5),0,IF(AB170&gt;7,1+IF(V170&gt;7,0.25,0),IF(AB170&gt;4,0.5+IF(V170&gt;7,0.25,0),0)))+IF(AC170="-",0,IF(AC170&gt;7,1.5,IF(AC170&gt;4,1,0)))+IF(AD170="-",0,IF(AD170&gt;9,0.5,IF(AD170&gt;7,0.25,0)))+IF(AE170="-",0,IF(AE170&gt;7,1.25,IF(AE170&gt;4,0.75,0)))+IF(OR(AF170="-",W170&lt;4),0,IF(AF170&gt;7,1+IF(W170&gt;7,0.15,0),IF(AF170&gt;4,0.5+IF(W170&gt;7,0.15,0),0))))</f>
        <v>0.5</v>
      </c>
      <c r="AO170" s="9">
        <f>(($AK$3*AK170+$AL$3*AL170+$AM$3*AM170+$AN$3*AN170)+$J$3*VLOOKUP(J170,COND!$A$2:$C$7,2,FALSE)+$K$3*VLOOKUP(K170,COND!$A$2:$C$7,3,FALSE))*IF(AND($K$2="On",$E170&gt;20),0.75,1)</f>
        <v>7.8365403026514358</v>
      </c>
      <c r="AP170" s="28">
        <f>STANDARDIZE(AO170,AVERAGE($AO$5:$AO$1204),STDEVP($AO$5:$AO$1204))</f>
        <v>0.16535385229279623</v>
      </c>
      <c r="AQ170" t="str">
        <f>IF(AND(Y170&lt;&gt;"-",X170&gt;1),"C",IF(AA170=MAX(AA170:AC170),"2B",IF(AC170=MAX(AA170:AC170),"SS",IF(OR(AB170=MAX(Z170:AC170),AND(AB170&lt;&gt;"-",AB170&gt;4,V170&gt;5)),"3B",IF(AE170=MAX(AD170:AF170),"CF",IF(AND(AF170=MAX(AD170,AF170),AND(W170&gt;5,AD170&lt;&gt;"-")),"RF",IF(AD170&lt;&gt;"-","LF",IF(Z170&lt;&gt;"-","1B","DH"))))))))</f>
        <v>LF</v>
      </c>
      <c r="AU170" t="str">
        <f>IF(AND($Q170&gt;=6,AVERAGE($S170:$T170)&gt;=6),"Likely",IF(OR($Q170&gt;6,AND($Q170=6,AVERAGE($S170:$T170)&gt;=3),AND($Q170&gt;=5,AVERAGE($S170:$T170)&gt;=5),AVERAGE($Q170,$S170:$T170)&gt;5),"Possible","Unlikely"))</f>
        <v>Unlikely</v>
      </c>
      <c r="AW170" t="e">
        <f>IF(VLOOKUP($B170,'Draft List'!$D$4:$AB$124,AW$3,FALSE)&lt;&gt;0,VLOOKUP($B170,'Draft List'!$D$4:$AB$124,AW$3,FALSE),"")</f>
        <v>#N/A</v>
      </c>
      <c r="AX170" t="e">
        <f>IF(VLOOKUP($B170,'Draft List'!$D$4:$AB$124,AX$3,FALSE)&lt;&gt;0,VLOOKUP($B170,'Draft List'!$D$4:$AB$124,AX$3,FALSE),"")</f>
        <v>#N/A</v>
      </c>
      <c r="AY170" t="e">
        <f>IF(VLOOKUP($B170,'Draft List'!$D$4:$AB$124,AY$3,FALSE)&lt;&gt;0,VLOOKUP($B170,'Draft List'!$D$4:$AB$124,AY$3,FALSE),"")</f>
        <v>#N/A</v>
      </c>
      <c r="AZ170" t="e">
        <f>IF(VLOOKUP($B170,'Draft List'!$D$4:$AB$124,AZ$3,FALSE)&lt;&gt;0,VLOOKUP($B170,'Draft List'!$D$4:$AB$124,AZ$3,FALSE),"")</f>
        <v>#N/A</v>
      </c>
    </row>
    <row r="171" spans="1:52" x14ac:dyDescent="0.25">
      <c r="A171" t="str">
        <f>IF(C171="C","C-",C171)&amp;D171&amp;E171</f>
        <v>3BKunimichi Shimizu21</v>
      </c>
      <c r="B171">
        <f>VLOOKUP($A171,draft_listing_batters_stats!$A$1:$B$1310,2,FALSE)</f>
        <v>4480</v>
      </c>
      <c r="C171" s="1" t="s">
        <v>72</v>
      </c>
      <c r="D171" s="1" t="s">
        <v>1506</v>
      </c>
      <c r="E171" s="1">
        <v>21</v>
      </c>
      <c r="F171" s="1" t="s">
        <v>55</v>
      </c>
      <c r="G171" s="1" t="s">
        <v>43</v>
      </c>
      <c r="H171" s="1" t="s">
        <v>51</v>
      </c>
      <c r="I171" s="24" t="s">
        <v>51</v>
      </c>
      <c r="J171" s="1" t="s">
        <v>57</v>
      </c>
      <c r="K171" s="24" t="s">
        <v>53</v>
      </c>
      <c r="L171" s="1">
        <v>4</v>
      </c>
      <c r="M171" s="1">
        <v>4</v>
      </c>
      <c r="N171" s="1">
        <v>1</v>
      </c>
      <c r="O171" s="1">
        <v>2</v>
      </c>
      <c r="P171" s="24">
        <v>3</v>
      </c>
      <c r="Q171" s="1">
        <v>5</v>
      </c>
      <c r="R171" s="1">
        <v>4</v>
      </c>
      <c r="S171" s="1">
        <v>2</v>
      </c>
      <c r="T171" s="1">
        <v>3</v>
      </c>
      <c r="U171" s="24">
        <v>4</v>
      </c>
      <c r="V171" s="1">
        <v>6</v>
      </c>
      <c r="W171" s="1">
        <v>4</v>
      </c>
      <c r="X171" s="24">
        <v>2</v>
      </c>
      <c r="Y171" s="1" t="s">
        <v>47</v>
      </c>
      <c r="Z171" s="1" t="s">
        <v>47</v>
      </c>
      <c r="AA171" s="1">
        <v>10</v>
      </c>
      <c r="AB171" s="1">
        <v>3</v>
      </c>
      <c r="AC171" s="1">
        <v>3</v>
      </c>
      <c r="AD171" s="1">
        <v>1</v>
      </c>
      <c r="AE171" s="1">
        <v>4</v>
      </c>
      <c r="AF171" s="24" t="s">
        <v>47</v>
      </c>
      <c r="AG171" s="1">
        <v>8</v>
      </c>
      <c r="AH171" s="1">
        <v>4</v>
      </c>
      <c r="AI171" s="24">
        <v>2</v>
      </c>
      <c r="AJ171" s="30">
        <v>210000</v>
      </c>
      <c r="AK171" s="9">
        <f>($L$3*(L171-$Q$1)/$Q$2+$M$3*(M171-$R$1)/$R$2+$N$3*(N171-$S$1)/$S$2+$O$3*(O171-$T$1)/$T$2+$P$3*(P171-$U$1)/$U$2)/(SUM($L$3:$P$3))</f>
        <v>-0.79375397271968939</v>
      </c>
      <c r="AL171" s="9">
        <f>($L$3*(Q171-$Q$1)/$Q$2+$M$3*(R171-$R$1)/$R$2+$N$3*(S171-$S$1)/$S$2+$O$3*(T171-$T$1)/$T$2+$P$3*(U171-$U$1)/$U$2)/(SUM($L$3:$P$3))</f>
        <v>-0.25841075266644875</v>
      </c>
      <c r="AM171">
        <f>IF(AVERAGE(AG171:AH171)&gt;9,1,0)+IF(AVERAGE(AG171:AH171)&gt;7,1,0)+IF(AG171&gt;7,1,0)+IF(AH171&gt;7,1,0)+IF(AI171&gt;8,1,0)+IF(AI171&gt;6,1,0)</f>
        <v>1</v>
      </c>
      <c r="AN171" s="6">
        <f>MIN(2,IF(OR(Y171="-",X171&lt;5),0,1+IF(Y171&gt;7,1+IF(X171&gt;7,0.25,0),IF(Y171&gt;4,0.5+IF(X171&gt;7,0.25,0),0+IF(X171&gt;7,0.25))))+IF(Z171="-",0,IF(Z171&gt;9,0.5,IF(Z171&gt;7,0.25,0)))+IF(AA171="-",0,IF(AA171&gt;7,1.1,IF(AA171&gt;4,0.6,0)))+IF(OR(AB171="-",V171&lt;5),0,IF(AB171&gt;7,1+IF(V171&gt;7,0.25,0),IF(AB171&gt;4,0.5+IF(V171&gt;7,0.25,0),0)))+IF(AC171="-",0,IF(AC171&gt;7,1.5,IF(AC171&gt;4,1,0)))+IF(AD171="-",0,IF(AD171&gt;9,0.5,IF(AD171&gt;7,0.25,0)))+IF(AE171="-",0,IF(AE171&gt;7,1.25,IF(AE171&gt;4,0.75,0)))+IF(OR(AF171="-",W171&lt;4),0,IF(AF171&gt;7,1+IF(W171&gt;7,0.15,0),IF(AF171&gt;4,0.5+IF(W171&gt;7,0.15,0),0))))</f>
        <v>1.1000000000000001</v>
      </c>
      <c r="AO171" s="9">
        <f>(($AK$3*AK171+$AL$3*AL171+$AM$3*AM171+$AN$3*AN171)+$J$3*VLOOKUP(J171,COND!$A$2:$C$7,2,FALSE)+$K$3*VLOOKUP(K171,COND!$A$2:$C$7,3,FALSE))*IF(AND($K$2="On",$E171&gt;20),0.75,1)</f>
        <v>7.8363622373973127</v>
      </c>
      <c r="AP171" s="28">
        <f>STANDARDIZE(AO171,AVERAGE($AO$5:$AO$1204),STDEVP($AO$5:$AO$1204))</f>
        <v>0.16533049479657991</v>
      </c>
      <c r="AQ171" t="str">
        <f>IF(AND(Y171&lt;&gt;"-",X171&gt;1),"C",IF(AA171=MAX(AA171:AC171),"2B",IF(AC171=MAX(AA171:AC171),"SS",IF(OR(AB171=MAX(Z171:AC171),AND(AB171&lt;&gt;"-",AB171&gt;4,V171&gt;5)),"3B",IF(AE171=MAX(AD171:AF171),"CF",IF(AND(AF171=MAX(AD171,AF171),AND(W171&gt;5,AD171&lt;&gt;"-")),"RF",IF(AD171&lt;&gt;"-","LF",IF(Z171&lt;&gt;"-","1B","DH"))))))))</f>
        <v>2B</v>
      </c>
      <c r="AU171" t="str">
        <f>IF(AND($Q171&gt;=6,AVERAGE($S171:$T171)&gt;=6),"Likely",IF(OR($Q171&gt;6,AND($Q171=6,AVERAGE($S171:$T171)&gt;=3),AND($Q171&gt;=5,AVERAGE($S171:$T171)&gt;=5),AVERAGE($Q171,$S171:$T171)&gt;5),"Possible","Unlikely"))</f>
        <v>Unlikely</v>
      </c>
      <c r="AW171" t="e">
        <f>IF(VLOOKUP($B171,'Draft List'!$D$4:$AB$124,AW$3,FALSE)&lt;&gt;0,VLOOKUP($B171,'Draft List'!$D$4:$AB$124,AW$3,FALSE),"")</f>
        <v>#N/A</v>
      </c>
      <c r="AX171" t="e">
        <f>IF(VLOOKUP($B171,'Draft List'!$D$4:$AB$124,AX$3,FALSE)&lt;&gt;0,VLOOKUP($B171,'Draft List'!$D$4:$AB$124,AX$3,FALSE),"")</f>
        <v>#N/A</v>
      </c>
      <c r="AY171" t="e">
        <f>IF(VLOOKUP($B171,'Draft List'!$D$4:$AB$124,AY$3,FALSE)&lt;&gt;0,VLOOKUP($B171,'Draft List'!$D$4:$AB$124,AY$3,FALSE),"")</f>
        <v>#N/A</v>
      </c>
      <c r="AZ171" t="e">
        <f>IF(VLOOKUP($B171,'Draft List'!$D$4:$AB$124,AZ$3,FALSE)&lt;&gt;0,VLOOKUP($B171,'Draft List'!$D$4:$AB$124,AZ$3,FALSE),"")</f>
        <v>#N/A</v>
      </c>
    </row>
    <row r="172" spans="1:52" x14ac:dyDescent="0.25">
      <c r="A172" t="str">
        <f>IF(C172="C","C-",C172)&amp;D172&amp;E172</f>
        <v>1BGlen Patterson18</v>
      </c>
      <c r="B172">
        <f>VLOOKUP($A172,draft_listing_batters_stats!$A$1:$B$1310,2,FALSE)</f>
        <v>5206</v>
      </c>
      <c r="C172" s="1" t="s">
        <v>90</v>
      </c>
      <c r="D172" s="1" t="s">
        <v>1507</v>
      </c>
      <c r="E172" s="1">
        <v>18</v>
      </c>
      <c r="F172" s="1" t="s">
        <v>43</v>
      </c>
      <c r="G172" s="1" t="s">
        <v>43</v>
      </c>
      <c r="H172" s="1" t="s">
        <v>51</v>
      </c>
      <c r="I172" s="24" t="s">
        <v>51</v>
      </c>
      <c r="J172" s="1" t="s">
        <v>53</v>
      </c>
      <c r="K172" s="24" t="s">
        <v>53</v>
      </c>
      <c r="L172" s="1">
        <v>1</v>
      </c>
      <c r="M172" s="1">
        <v>2</v>
      </c>
      <c r="N172" s="1">
        <v>4</v>
      </c>
      <c r="O172" s="1">
        <v>1</v>
      </c>
      <c r="P172" s="24">
        <v>1</v>
      </c>
      <c r="Q172" s="1">
        <v>4</v>
      </c>
      <c r="R172" s="1">
        <v>4</v>
      </c>
      <c r="S172" s="1">
        <v>8</v>
      </c>
      <c r="T172" s="1">
        <v>1</v>
      </c>
      <c r="U172" s="24">
        <v>3</v>
      </c>
      <c r="V172" s="1">
        <v>3</v>
      </c>
      <c r="W172" s="1">
        <v>1</v>
      </c>
      <c r="X172" s="24">
        <v>1</v>
      </c>
      <c r="Y172" s="1" t="s">
        <v>47</v>
      </c>
      <c r="Z172" s="1">
        <v>2</v>
      </c>
      <c r="AA172" s="1" t="s">
        <v>47</v>
      </c>
      <c r="AB172" s="1" t="s">
        <v>47</v>
      </c>
      <c r="AC172" s="1" t="s">
        <v>47</v>
      </c>
      <c r="AD172" s="1" t="s">
        <v>47</v>
      </c>
      <c r="AE172" s="1" t="s">
        <v>47</v>
      </c>
      <c r="AF172" s="24" t="s">
        <v>47</v>
      </c>
      <c r="AG172" s="1">
        <v>10</v>
      </c>
      <c r="AH172" s="1">
        <v>10</v>
      </c>
      <c r="AI172" s="24">
        <v>10</v>
      </c>
      <c r="AJ172" s="30">
        <v>2200000</v>
      </c>
      <c r="AK172" s="9">
        <f>($L$3*(L172-$Q$1)/$Q$2+$M$3*(M172-$R$1)/$R$2+$N$3*(N172-$S$1)/$S$2+$O$3*(O172-$T$1)/$T$2+$P$3*(P172-$U$1)/$U$2)/(SUM($L$3:$P$3))</f>
        <v>-1.7840989881371638</v>
      </c>
      <c r="AL172" s="9">
        <f>($L$3*(Q172-$Q$1)/$Q$2+$M$3*(R172-$R$1)/$R$2+$N$3*(S172-$S$1)/$S$2+$O$3*(T172-$T$1)/$T$2+$P$3*(U172-$U$1)/$U$2)/(SUM($L$3:$P$3))</f>
        <v>-0.30203306456195989</v>
      </c>
      <c r="AM172">
        <f>IF(AVERAGE(AG172:AH172)&gt;9,1,0)+IF(AVERAGE(AG172:AH172)&gt;7,1,0)+IF(AG172&gt;7,1,0)+IF(AH172&gt;7,1,0)+IF(AI172&gt;8,1,0)+IF(AI172&gt;6,1,0)</f>
        <v>6</v>
      </c>
      <c r="AN172" s="6">
        <f>MIN(2,IF(OR(Y172="-",X172&lt;5),0,1+IF(Y172&gt;7,1+IF(X172&gt;7,0.25,0),IF(Y172&gt;4,0.5+IF(X172&gt;7,0.25,0),0+IF(X172&gt;7,0.25))))+IF(Z172="-",0,IF(Z172&gt;9,0.5,IF(Z172&gt;7,0.25,0)))+IF(AA172="-",0,IF(AA172&gt;7,1.1,IF(AA172&gt;4,0.6,0)))+IF(OR(AB172="-",V172&lt;5),0,IF(AB172&gt;7,1+IF(V172&gt;7,0.25,0),IF(AB172&gt;4,0.5+IF(V172&gt;7,0.25,0),0)))+IF(AC172="-",0,IF(AC172&gt;7,1.5,IF(AC172&gt;4,1,0)))+IF(AD172="-",0,IF(AD172&gt;9,0.5,IF(AD172&gt;7,0.25,0)))+IF(AE172="-",0,IF(AE172&gt;7,1.25,IF(AE172&gt;4,0.75,0)))+IF(OR(AF172="-",W172&lt;4),0,IF(AF172&gt;7,1+IF(W172&gt;7,0.15,0),IF(AF172&gt;4,0.5+IF(W172&gt;7,0.15,0),0))))</f>
        <v>0</v>
      </c>
      <c r="AO172" s="9">
        <f>(($AK$3*AK172+$AL$3*AL172+$AM$3*AM172+$AN$3*AN172)+$J$3*VLOOKUP(J172,COND!$A$2:$C$7,2,FALSE)+$K$3*VLOOKUP(K172,COND!$A$2:$C$7,3,FALSE))*IF(AND($K$2="On",$E172&gt;20),0.75,1)</f>
        <v>7.6971933264427648</v>
      </c>
      <c r="AP172" s="28">
        <f>STANDARDIZE(AO172,AVERAGE($AO$5:$AO$1204),STDEVP($AO$5:$AO$1204))</f>
        <v>0.14707517976020043</v>
      </c>
      <c r="AQ172" t="str">
        <f>IF(AND(Y172&lt;&gt;"-",X172&gt;1),"C",IF(AA172=MAX(AA172:AC172),"2B",IF(AC172=MAX(AA172:AC172),"SS",IF(OR(AB172=MAX(Z172:AC172),AND(AB172&lt;&gt;"-",AB172&gt;4,V172&gt;5)),"3B",IF(AE172=MAX(AD172:AF172),"CF",IF(AND(AF172=MAX(AD172,AF172),AND(W172&gt;5,AD172&lt;&gt;"-")),"RF",IF(AD172&lt;&gt;"-","LF",IF(Z172&lt;&gt;"-","1B","DH"))))))))</f>
        <v>1B</v>
      </c>
      <c r="AU172" t="str">
        <f>IF(AND($Q172&gt;=6,AVERAGE($S172:$T172)&gt;=6),"Likely",IF(OR($Q172&gt;6,AND($Q172=6,AVERAGE($S172:$T172)&gt;=3),AND($Q172&gt;=5,AVERAGE($S172:$T172)&gt;=5),AVERAGE($Q172,$S172:$T172)&gt;5),"Possible","Unlikely"))</f>
        <v>Unlikely</v>
      </c>
      <c r="AW172" t="e">
        <f>IF(VLOOKUP($B172,'Draft List'!$D$4:$AB$124,AW$3,FALSE)&lt;&gt;0,VLOOKUP($B172,'Draft List'!$D$4:$AB$124,AW$3,FALSE),"")</f>
        <v>#N/A</v>
      </c>
      <c r="AX172" t="e">
        <f>IF(VLOOKUP($B172,'Draft List'!$D$4:$AB$124,AX$3,FALSE)&lt;&gt;0,VLOOKUP($B172,'Draft List'!$D$4:$AB$124,AX$3,FALSE),"")</f>
        <v>#N/A</v>
      </c>
      <c r="AY172" t="e">
        <f>IF(VLOOKUP($B172,'Draft List'!$D$4:$AB$124,AY$3,FALSE)&lt;&gt;0,VLOOKUP($B172,'Draft List'!$D$4:$AB$124,AY$3,FALSE),"")</f>
        <v>#N/A</v>
      </c>
      <c r="AZ172" t="e">
        <f>IF(VLOOKUP($B172,'Draft List'!$D$4:$AB$124,AZ$3,FALSE)&lt;&gt;0,VLOOKUP($B172,'Draft List'!$D$4:$AB$124,AZ$3,FALSE),"")</f>
        <v>#N/A</v>
      </c>
    </row>
    <row r="173" spans="1:52" x14ac:dyDescent="0.25">
      <c r="A173" t="str">
        <f>IF(C173="C","C-",C173)&amp;D173&amp;E173</f>
        <v>SSRamón Rodríguez21</v>
      </c>
      <c r="B173">
        <f>VLOOKUP($A173,draft_listing_batters_stats!$A$1:$B$1310,2,FALSE)</f>
        <v>8519</v>
      </c>
      <c r="C173" s="1" t="s">
        <v>75</v>
      </c>
      <c r="D173" s="1" t="s">
        <v>1508</v>
      </c>
      <c r="E173" s="1">
        <v>21</v>
      </c>
      <c r="F173" s="1" t="s">
        <v>43</v>
      </c>
      <c r="G173" s="1" t="s">
        <v>43</v>
      </c>
      <c r="H173" s="1" t="s">
        <v>51</v>
      </c>
      <c r="I173" s="24" t="s">
        <v>51</v>
      </c>
      <c r="J173" s="1" t="s">
        <v>57</v>
      </c>
      <c r="K173" s="24" t="s">
        <v>57</v>
      </c>
      <c r="L173" s="1">
        <v>4</v>
      </c>
      <c r="M173" s="1">
        <v>2</v>
      </c>
      <c r="N173" s="1">
        <v>1</v>
      </c>
      <c r="O173" s="1">
        <v>2</v>
      </c>
      <c r="P173" s="24">
        <v>1</v>
      </c>
      <c r="Q173" s="1">
        <v>5</v>
      </c>
      <c r="R173" s="1">
        <v>4</v>
      </c>
      <c r="S173" s="1">
        <v>2</v>
      </c>
      <c r="T173" s="1">
        <v>3</v>
      </c>
      <c r="U173" s="24">
        <v>2</v>
      </c>
      <c r="V173" s="1">
        <v>7</v>
      </c>
      <c r="W173" s="1">
        <v>1</v>
      </c>
      <c r="X173" s="24">
        <v>1</v>
      </c>
      <c r="Y173" s="1" t="s">
        <v>47</v>
      </c>
      <c r="Z173" s="1" t="s">
        <v>47</v>
      </c>
      <c r="AA173" s="1">
        <v>8</v>
      </c>
      <c r="AB173" s="1">
        <v>5</v>
      </c>
      <c r="AC173" s="1">
        <v>7</v>
      </c>
      <c r="AD173" s="1" t="s">
        <v>47</v>
      </c>
      <c r="AE173" s="1" t="s">
        <v>47</v>
      </c>
      <c r="AF173" s="24" t="s">
        <v>47</v>
      </c>
      <c r="AG173" s="1">
        <v>8</v>
      </c>
      <c r="AH173" s="1">
        <v>10</v>
      </c>
      <c r="AI173" s="24">
        <v>10</v>
      </c>
      <c r="AJ173" s="30">
        <v>230000</v>
      </c>
      <c r="AK173" s="9">
        <f>($L$3*(L173-$Q$1)/$Q$2+$M$3*(M173-$R$1)/$R$2+$N$3*(N173-$S$1)/$S$2+$O$3*(O173-$T$1)/$T$2+$P$3*(P173-$U$1)/$U$2)/(SUM($L$3:$P$3))</f>
        <v>-0.97590641159126335</v>
      </c>
      <c r="AL173" s="9">
        <f>($L$3*(Q173-$Q$1)/$Q$2+$M$3*(R173-$R$1)/$R$2+$N$3*(S173-$S$1)/$S$2+$O$3*(T173-$T$1)/$T$2+$P$3*(U173-$U$1)/$U$2)/(SUM($L$3:$P$3))</f>
        <v>-0.33844343230061569</v>
      </c>
      <c r="AM173">
        <f>IF(AVERAGE(AG173:AH173)&gt;9,1,0)+IF(AVERAGE(AG173:AH173)&gt;7,1,0)+IF(AG173&gt;7,1,0)+IF(AH173&gt;7,1,0)+IF(AI173&gt;8,1,0)+IF(AI173&gt;6,1,0)</f>
        <v>5</v>
      </c>
      <c r="AN173" s="6">
        <f>MIN(2,IF(OR(Y173="-",X173&lt;5),0,1+IF(Y173&gt;7,1+IF(X173&gt;7,0.25,0),IF(Y173&gt;4,0.5+IF(X173&gt;7,0.25,0),0+IF(X173&gt;7,0.25))))+IF(Z173="-",0,IF(Z173&gt;9,0.5,IF(Z173&gt;7,0.25,0)))+IF(AA173="-",0,IF(AA173&gt;7,1.1,IF(AA173&gt;4,0.6,0)))+IF(OR(AB173="-",V173&lt;5),0,IF(AB173&gt;7,1+IF(V173&gt;7,0.25,0),IF(AB173&gt;4,0.5+IF(V173&gt;7,0.25,0),0)))+IF(AC173="-",0,IF(AC173&gt;7,1.5,IF(AC173&gt;4,1,0)))+IF(AD173="-",0,IF(AD173&gt;9,0.5,IF(AD173&gt;7,0.25,0)))+IF(AE173="-",0,IF(AE173&gt;7,1.25,IF(AE173&gt;4,0.75,0)))+IF(OR(AF173="-",W173&lt;4),0,IF(AF173&gt;7,1+IF(W173&gt;7,0.15,0),IF(AF173&gt;4,0.5+IF(W173&gt;7,0.15,0),0))))</f>
        <v>2</v>
      </c>
      <c r="AO173" s="9">
        <f>(($AK$3*AK173+$AL$3*AL173+$AM$3*AM173+$AN$3*AN173)+$J$3*VLOOKUP(J173,COND!$A$2:$C$7,2,FALSE)+$K$3*VLOOKUP(K173,COND!$A$2:$C$7,3,FALSE))*IF(AND($K$2="On",$E173&gt;20),0.75,1)</f>
        <v>7.6744215045668183</v>
      </c>
      <c r="AP173" s="28">
        <f>STANDARDIZE(AO173,AVERAGE($AO$5:$AO$1204),STDEVP($AO$5:$AO$1204))</f>
        <v>0.1440881133281473</v>
      </c>
      <c r="AQ173" t="str">
        <f>IF(AND(Y173&lt;&gt;"-",X173&gt;1),"C",IF(AA173=MAX(AA173:AC173),"2B",IF(AC173=MAX(AA173:AC173),"SS",IF(OR(AB173=MAX(Z173:AC173),AND(AB173&lt;&gt;"-",AB173&gt;4,V173&gt;5)),"3B",IF(AE173=MAX(AD173:AF173),"CF",IF(AND(AF173=MAX(AD173,AF173),AND(W173&gt;5,AD173&lt;&gt;"-")),"RF",IF(AD173&lt;&gt;"-","LF",IF(Z173&lt;&gt;"-","1B","DH"))))))))</f>
        <v>2B</v>
      </c>
      <c r="AU173" t="str">
        <f>IF(AND($Q173&gt;=6,AVERAGE($S173:$T173)&gt;=6),"Likely",IF(OR($Q173&gt;6,AND($Q173=6,AVERAGE($S173:$T173)&gt;=3),AND($Q173&gt;=5,AVERAGE($S173:$T173)&gt;=5),AVERAGE($Q173,$S173:$T173)&gt;5),"Possible","Unlikely"))</f>
        <v>Unlikely</v>
      </c>
      <c r="AW173" t="e">
        <f>IF(VLOOKUP($B173,'Draft List'!$D$4:$AB$124,AW$3,FALSE)&lt;&gt;0,VLOOKUP($B173,'Draft List'!$D$4:$AB$124,AW$3,FALSE),"")</f>
        <v>#N/A</v>
      </c>
      <c r="AX173" t="e">
        <f>IF(VLOOKUP($B173,'Draft List'!$D$4:$AB$124,AX$3,FALSE)&lt;&gt;0,VLOOKUP($B173,'Draft List'!$D$4:$AB$124,AX$3,FALSE),"")</f>
        <v>#N/A</v>
      </c>
      <c r="AY173" t="e">
        <f>IF(VLOOKUP($B173,'Draft List'!$D$4:$AB$124,AY$3,FALSE)&lt;&gt;0,VLOOKUP($B173,'Draft List'!$D$4:$AB$124,AY$3,FALSE),"")</f>
        <v>#N/A</v>
      </c>
      <c r="AZ173" t="e">
        <f>IF(VLOOKUP($B173,'Draft List'!$D$4:$AB$124,AZ$3,FALSE)&lt;&gt;0,VLOOKUP($B173,'Draft List'!$D$4:$AB$124,AZ$3,FALSE),"")</f>
        <v>#N/A</v>
      </c>
    </row>
    <row r="174" spans="1:52" x14ac:dyDescent="0.25">
      <c r="A174" t="str">
        <f>IF(C174="C","C-",C174)&amp;D174&amp;E174</f>
        <v>CFEric McLaughlin21</v>
      </c>
      <c r="B174">
        <f>VLOOKUP($A174,draft_listing_batters_stats!$A$1:$B$1310,2,FALSE)</f>
        <v>3905</v>
      </c>
      <c r="C174" s="1" t="s">
        <v>77</v>
      </c>
      <c r="D174" s="1" t="s">
        <v>1509</v>
      </c>
      <c r="E174" s="1">
        <v>21</v>
      </c>
      <c r="F174" s="1" t="s">
        <v>43</v>
      </c>
      <c r="G174" s="1" t="s">
        <v>43</v>
      </c>
      <c r="H174" s="1" t="s">
        <v>51</v>
      </c>
      <c r="I174" s="24" t="s">
        <v>51</v>
      </c>
      <c r="J174" s="1" t="s">
        <v>53</v>
      </c>
      <c r="K174" s="24" t="s">
        <v>45</v>
      </c>
      <c r="L174" s="1">
        <v>3</v>
      </c>
      <c r="M174" s="1">
        <v>6</v>
      </c>
      <c r="N174" s="1">
        <v>1</v>
      </c>
      <c r="O174" s="1">
        <v>1</v>
      </c>
      <c r="P174" s="24">
        <v>3</v>
      </c>
      <c r="Q174" s="1">
        <v>5</v>
      </c>
      <c r="R174" s="1">
        <v>7</v>
      </c>
      <c r="S174" s="1">
        <v>1</v>
      </c>
      <c r="T174" s="1">
        <v>1</v>
      </c>
      <c r="U174" s="24">
        <v>5</v>
      </c>
      <c r="V174" s="1">
        <v>1</v>
      </c>
      <c r="W174" s="1">
        <v>10</v>
      </c>
      <c r="X174" s="24">
        <v>1</v>
      </c>
      <c r="Y174" s="1" t="s">
        <v>47</v>
      </c>
      <c r="Z174" s="1" t="s">
        <v>47</v>
      </c>
      <c r="AA174" s="1" t="s">
        <v>47</v>
      </c>
      <c r="AB174" s="1" t="s">
        <v>47</v>
      </c>
      <c r="AC174" s="1" t="s">
        <v>47</v>
      </c>
      <c r="AD174" s="1" t="s">
        <v>47</v>
      </c>
      <c r="AE174" s="1">
        <v>6</v>
      </c>
      <c r="AF174" s="24" t="s">
        <v>47</v>
      </c>
      <c r="AG174" s="1">
        <v>7</v>
      </c>
      <c r="AH174" s="1">
        <v>10</v>
      </c>
      <c r="AI174" s="24">
        <v>9</v>
      </c>
      <c r="AJ174" s="30">
        <v>220000</v>
      </c>
      <c r="AK174" s="9">
        <f>($L$3*(L174-$Q$1)/$Q$2+$M$3*(M174-$R$1)/$R$2+$N$3*(N174-$S$1)/$S$2+$O$3*(O174-$T$1)/$T$2+$P$3*(P174-$U$1)/$U$2)/(SUM($L$3:$P$3))</f>
        <v>-1.1038995996945384</v>
      </c>
      <c r="AL174" s="9">
        <f>($L$3*(Q174-$Q$1)/$Q$2+$M$3*(R174-$R$1)/$R$2+$N$3*(S174-$S$1)/$S$2+$O$3*(T174-$T$1)/$T$2+$P$3*(U174-$U$1)/$U$2)/(SUM($L$3:$P$3))</f>
        <v>-0.32769536803631838</v>
      </c>
      <c r="AM174">
        <f>IF(AVERAGE(AG174:AH174)&gt;9,1,0)+IF(AVERAGE(AG174:AH174)&gt;7,1,0)+IF(AG174&gt;7,1,0)+IF(AH174&gt;7,1,0)+IF(AI174&gt;8,1,0)+IF(AI174&gt;6,1,0)</f>
        <v>4</v>
      </c>
      <c r="AN174" s="6">
        <f>MIN(2,IF(OR(Y174="-",X174&lt;5),0,1+IF(Y174&gt;7,1+IF(X174&gt;7,0.25,0),IF(Y174&gt;4,0.5+IF(X174&gt;7,0.25,0),0+IF(X174&gt;7,0.25))))+IF(Z174="-",0,IF(Z174&gt;9,0.5,IF(Z174&gt;7,0.25,0)))+IF(AA174="-",0,IF(AA174&gt;7,1.1,IF(AA174&gt;4,0.6,0)))+IF(OR(AB174="-",V174&lt;5),0,IF(AB174&gt;7,1+IF(V174&gt;7,0.25,0),IF(AB174&gt;4,0.5+IF(V174&gt;7,0.25,0),0)))+IF(AC174="-",0,IF(AC174&gt;7,1.5,IF(AC174&gt;4,1,0)))+IF(AD174="-",0,IF(AD174&gt;9,0.5,IF(AD174&gt;7,0.25,0)))+IF(AE174="-",0,IF(AE174&gt;7,1.25,IF(AE174&gt;4,0.75,0)))+IF(OR(AF174="-",W174&lt;4),0,IF(AF174&gt;7,1+IF(W174&gt;7,0.15,0),IF(AF174&gt;4,0.5+IF(W174&gt;7,0.15,0),0))))</f>
        <v>0.75</v>
      </c>
      <c r="AO174" s="9">
        <f>(($AK$3*AK174+$AL$3*AL174+$AM$3*AM174+$AN$3*AN174)+$J$3*VLOOKUP(J174,COND!$A$2:$C$7,2,FALSE)+$K$3*VLOOKUP(K174,COND!$A$2:$C$7,3,FALSE))*IF(AND($K$2="On",$E174&gt;20),0.75,1)</f>
        <v>7.6239322902613917</v>
      </c>
      <c r="AP174" s="28">
        <f>STANDARDIZE(AO174,AVERAGE($AO$5:$AO$1204),STDEVP($AO$5:$AO$1204))</f>
        <v>0.13746525117622702</v>
      </c>
      <c r="AQ174" t="str">
        <f>IF(AND(Y174&lt;&gt;"-",X174&gt;1),"C",IF(AA174=MAX(AA174:AC174),"2B",IF(AC174=MAX(AA174:AC174),"SS",IF(OR(AB174=MAX(Z174:AC174),AND(AB174&lt;&gt;"-",AB174&gt;4,V174&gt;5)),"3B",IF(AE174=MAX(AD174:AF174),"CF",IF(AND(AF174=MAX(AD174,AF174),AND(W174&gt;5,AD174&lt;&gt;"-")),"RF",IF(AD174&lt;&gt;"-","LF",IF(Z174&lt;&gt;"-","1B","DH"))))))))</f>
        <v>CF</v>
      </c>
      <c r="AU174" t="str">
        <f>IF(AND($Q174&gt;=6,AVERAGE($S174:$T174)&gt;=6),"Likely",IF(OR($Q174&gt;6,AND($Q174=6,AVERAGE($S174:$T174)&gt;=3),AND($Q174&gt;=5,AVERAGE($S174:$T174)&gt;=5),AVERAGE($Q174,$S174:$T174)&gt;5),"Possible","Unlikely"))</f>
        <v>Unlikely</v>
      </c>
      <c r="AW174" t="e">
        <f>IF(VLOOKUP($B174,'Draft List'!$D$4:$AB$124,AW$3,FALSE)&lt;&gt;0,VLOOKUP($B174,'Draft List'!$D$4:$AB$124,AW$3,FALSE),"")</f>
        <v>#N/A</v>
      </c>
      <c r="AX174" t="e">
        <f>IF(VLOOKUP($B174,'Draft List'!$D$4:$AB$124,AX$3,FALSE)&lt;&gt;0,VLOOKUP($B174,'Draft List'!$D$4:$AB$124,AX$3,FALSE),"")</f>
        <v>#N/A</v>
      </c>
      <c r="AY174" t="e">
        <f>IF(VLOOKUP($B174,'Draft List'!$D$4:$AB$124,AY$3,FALSE)&lt;&gt;0,VLOOKUP($B174,'Draft List'!$D$4:$AB$124,AY$3,FALSE),"")</f>
        <v>#N/A</v>
      </c>
      <c r="AZ174" t="e">
        <f>IF(VLOOKUP($B174,'Draft List'!$D$4:$AB$124,AZ$3,FALSE)&lt;&gt;0,VLOOKUP($B174,'Draft List'!$D$4:$AB$124,AZ$3,FALSE),"")</f>
        <v>#N/A</v>
      </c>
    </row>
    <row r="175" spans="1:52" x14ac:dyDescent="0.25">
      <c r="A175" t="str">
        <f>IF(C175="C","C-",C175)&amp;D175&amp;E175</f>
        <v>RFFélix Trujillo21</v>
      </c>
      <c r="B175">
        <f>VLOOKUP($A175,draft_listing_batters_stats!$A$1:$B$1310,2,FALSE)</f>
        <v>9103</v>
      </c>
      <c r="C175" s="1" t="s">
        <v>69</v>
      </c>
      <c r="D175" s="1" t="s">
        <v>1510</v>
      </c>
      <c r="E175" s="1">
        <v>21</v>
      </c>
      <c r="F175" s="1" t="s">
        <v>55</v>
      </c>
      <c r="G175" s="1" t="s">
        <v>55</v>
      </c>
      <c r="H175" s="1" t="s">
        <v>51</v>
      </c>
      <c r="I175" s="24" t="s">
        <v>51</v>
      </c>
      <c r="J175" s="1" t="s">
        <v>53</v>
      </c>
      <c r="K175" s="24" t="s">
        <v>45</v>
      </c>
      <c r="L175" s="1">
        <v>4</v>
      </c>
      <c r="M175" s="1">
        <v>3</v>
      </c>
      <c r="N175" s="1">
        <v>2</v>
      </c>
      <c r="O175" s="1">
        <v>2</v>
      </c>
      <c r="P175" s="24">
        <v>2</v>
      </c>
      <c r="Q175" s="1">
        <v>5</v>
      </c>
      <c r="R175" s="1">
        <v>3</v>
      </c>
      <c r="S175" s="1">
        <v>2</v>
      </c>
      <c r="T175" s="1">
        <v>3</v>
      </c>
      <c r="U175" s="24">
        <v>4</v>
      </c>
      <c r="V175" s="1">
        <v>6</v>
      </c>
      <c r="W175" s="1">
        <v>7</v>
      </c>
      <c r="X175" s="24">
        <v>1</v>
      </c>
      <c r="Y175" s="1" t="s">
        <v>47</v>
      </c>
      <c r="Z175" s="1" t="s">
        <v>47</v>
      </c>
      <c r="AA175" s="1" t="s">
        <v>47</v>
      </c>
      <c r="AB175" s="1" t="s">
        <v>47</v>
      </c>
      <c r="AC175" s="1" t="s">
        <v>47</v>
      </c>
      <c r="AD175" s="1">
        <v>5</v>
      </c>
      <c r="AE175" s="1">
        <v>2</v>
      </c>
      <c r="AF175" s="24">
        <v>5</v>
      </c>
      <c r="AG175" s="1">
        <v>9</v>
      </c>
      <c r="AH175" s="1">
        <v>9</v>
      </c>
      <c r="AI175" s="24">
        <v>8</v>
      </c>
      <c r="AJ175" s="30">
        <v>180000</v>
      </c>
      <c r="AK175" s="9">
        <f>($L$3*(L175-$Q$1)/$Q$2+$M$3*(M175-$R$1)/$R$2+$N$3*(N175-$S$1)/$S$2+$O$3*(O175-$T$1)/$T$2+$P$3*(P175-$U$1)/$U$2)/(SUM($L$3:$P$3))</f>
        <v>-0.80176869813157481</v>
      </c>
      <c r="AL175" s="9">
        <f>($L$3*(Q175-$Q$1)/$Q$2+$M$3*(R175-$R$1)/$R$2+$N$3*(S175-$S$1)/$S$2+$O$3*(T175-$T$1)/$T$2+$P$3*(U175-$U$1)/$U$2)/(SUM($L$3:$P$3))</f>
        <v>-0.30947063228515226</v>
      </c>
      <c r="AM175">
        <f>IF(AVERAGE(AG175:AH175)&gt;9,1,0)+IF(AVERAGE(AG175:AH175)&gt;7,1,0)+IF(AG175&gt;7,1,0)+IF(AH175&gt;7,1,0)+IF(AI175&gt;8,1,0)+IF(AI175&gt;6,1,0)</f>
        <v>4</v>
      </c>
      <c r="AN175" s="6">
        <f>MIN(2,IF(OR(Y175="-",X175&lt;5),0,1+IF(Y175&gt;7,1+IF(X175&gt;7,0.25,0),IF(Y175&gt;4,0.5+IF(X175&gt;7,0.25,0),0+IF(X175&gt;7,0.25))))+IF(Z175="-",0,IF(Z175&gt;9,0.5,IF(Z175&gt;7,0.25,0)))+IF(AA175="-",0,IF(AA175&gt;7,1.1,IF(AA175&gt;4,0.6,0)))+IF(OR(AB175="-",V175&lt;5),0,IF(AB175&gt;7,1+IF(V175&gt;7,0.25,0),IF(AB175&gt;4,0.5+IF(V175&gt;7,0.25,0),0)))+IF(AC175="-",0,IF(AC175&gt;7,1.5,IF(AC175&gt;4,1,0)))+IF(AD175="-",0,IF(AD175&gt;9,0.5,IF(AD175&gt;7,0.25,0)))+IF(AE175="-",0,IF(AE175&gt;7,1.25,IF(AE175&gt;4,0.75,0)))+IF(OR(AF175="-",W175&lt;4),0,IF(AF175&gt;7,1+IF(W175&gt;7,0.15,0),IF(AF175&gt;4,0.5+IF(W175&gt;7,0.15,0),0))))</f>
        <v>0.5</v>
      </c>
      <c r="AO175" s="9">
        <f>(($AK$3*AK175+$AL$3*AL175+$AM$3*AM175+$AN$3*AN175)+$J$3*VLOOKUP(J175,COND!$A$2:$C$7,2,FALSE)+$K$3*VLOOKUP(K175,COND!$A$2:$C$7,3,FALSE))*IF(AND($K$2="On",$E175&gt;20),0.75,1)</f>
        <v>7.6228422094316821</v>
      </c>
      <c r="AP175" s="28">
        <f>STANDARDIZE(AO175,AVERAGE($AO$5:$AO$1204),STDEVP($AO$5:$AO$1204))</f>
        <v>0.13732226113035415</v>
      </c>
      <c r="AQ175" t="str">
        <f>IF(AND(Y175&lt;&gt;"-",X175&gt;1),"C",IF(AA175=MAX(AA175:AC175),"2B",IF(AC175=MAX(AA175:AC175),"SS",IF(OR(AB175=MAX(Z175:AC175),AND(AB175&lt;&gt;"-",AB175&gt;4,V175&gt;5)),"3B",IF(AE175=MAX(AD175:AF175),"CF",IF(AND(AF175=MAX(AD175,AF175),AND(W175&gt;5,AD175&lt;&gt;"-")),"RF",IF(AD175&lt;&gt;"-","LF",IF(Z175&lt;&gt;"-","1B","DH"))))))))</f>
        <v>RF</v>
      </c>
      <c r="AU175" t="str">
        <f>IF(AND($Q175&gt;=6,AVERAGE($S175:$T175)&gt;=6),"Likely",IF(OR($Q175&gt;6,AND($Q175=6,AVERAGE($S175:$T175)&gt;=3),AND($Q175&gt;=5,AVERAGE($S175:$T175)&gt;=5),AVERAGE($Q175,$S175:$T175)&gt;5),"Possible","Unlikely"))</f>
        <v>Unlikely</v>
      </c>
      <c r="AW175" t="e">
        <f>IF(VLOOKUP($B175,'Draft List'!$D$4:$AB$124,AW$3,FALSE)&lt;&gt;0,VLOOKUP($B175,'Draft List'!$D$4:$AB$124,AW$3,FALSE),"")</f>
        <v>#N/A</v>
      </c>
      <c r="AX175" t="e">
        <f>IF(VLOOKUP($B175,'Draft List'!$D$4:$AB$124,AX$3,FALSE)&lt;&gt;0,VLOOKUP($B175,'Draft List'!$D$4:$AB$124,AX$3,FALSE),"")</f>
        <v>#N/A</v>
      </c>
      <c r="AY175" t="e">
        <f>IF(VLOOKUP($B175,'Draft List'!$D$4:$AB$124,AY$3,FALSE)&lt;&gt;0,VLOOKUP($B175,'Draft List'!$D$4:$AB$124,AY$3,FALSE),"")</f>
        <v>#N/A</v>
      </c>
      <c r="AZ175" t="e">
        <f>IF(VLOOKUP($B175,'Draft List'!$D$4:$AB$124,AZ$3,FALSE)&lt;&gt;0,VLOOKUP($B175,'Draft List'!$D$4:$AB$124,AZ$3,FALSE),"")</f>
        <v>#N/A</v>
      </c>
    </row>
    <row r="176" spans="1:52" x14ac:dyDescent="0.25">
      <c r="A176" t="str">
        <f>IF(C176="C","C-",C176)&amp;D176&amp;E176</f>
        <v>3BRoy Duke18</v>
      </c>
      <c r="B176">
        <f>VLOOKUP($A176,draft_listing_batters_stats!$A$1:$B$1310,2,FALSE)</f>
        <v>5142</v>
      </c>
      <c r="C176" s="1" t="s">
        <v>72</v>
      </c>
      <c r="D176" s="1" t="s">
        <v>1511</v>
      </c>
      <c r="E176" s="1">
        <v>18</v>
      </c>
      <c r="F176" s="1" t="s">
        <v>43</v>
      </c>
      <c r="G176" s="1" t="s">
        <v>43</v>
      </c>
      <c r="H176" s="1" t="s">
        <v>51</v>
      </c>
      <c r="I176" s="24" t="s">
        <v>51</v>
      </c>
      <c r="J176" s="1" t="s">
        <v>49</v>
      </c>
      <c r="K176" s="24" t="s">
        <v>45</v>
      </c>
      <c r="L176" s="1">
        <v>1</v>
      </c>
      <c r="M176" s="1">
        <v>3</v>
      </c>
      <c r="N176" s="1">
        <v>2</v>
      </c>
      <c r="O176" s="1">
        <v>3</v>
      </c>
      <c r="P176" s="24">
        <v>1</v>
      </c>
      <c r="Q176" s="1">
        <v>3</v>
      </c>
      <c r="R176" s="1">
        <v>6</v>
      </c>
      <c r="S176" s="1">
        <v>4</v>
      </c>
      <c r="T176" s="1">
        <v>7</v>
      </c>
      <c r="U176" s="24">
        <v>4</v>
      </c>
      <c r="V176" s="1">
        <v>6</v>
      </c>
      <c r="W176" s="1">
        <v>1</v>
      </c>
      <c r="X176" s="24">
        <v>1</v>
      </c>
      <c r="Y176" s="1" t="s">
        <v>47</v>
      </c>
      <c r="Z176" s="1" t="s">
        <v>47</v>
      </c>
      <c r="AA176" s="1">
        <v>1</v>
      </c>
      <c r="AB176" s="1">
        <v>3</v>
      </c>
      <c r="AC176" s="1">
        <v>1</v>
      </c>
      <c r="AD176" s="1" t="s">
        <v>47</v>
      </c>
      <c r="AE176" s="1" t="s">
        <v>47</v>
      </c>
      <c r="AF176" s="24" t="s">
        <v>47</v>
      </c>
      <c r="AG176" s="1">
        <v>9</v>
      </c>
      <c r="AH176" s="1">
        <v>10</v>
      </c>
      <c r="AI176" s="24">
        <v>10</v>
      </c>
      <c r="AJ176" s="30">
        <v>230000</v>
      </c>
      <c r="AK176" s="9">
        <f>($L$3*(L176-$Q$1)/$Q$2+$M$3*(M176-$R$1)/$R$2+$N$3*(N176-$S$1)/$S$2+$O$3*(O176-$T$1)/$T$2+$P$3*(P176-$U$1)/$U$2)/(SUM($L$3:$P$3))</f>
        <v>-1.7197429965471014</v>
      </c>
      <c r="AL176" s="9">
        <f>($L$3*(Q176-$Q$1)/$Q$2+$M$3*(R176-$R$1)/$R$2+$N$3*(S176-$S$1)/$S$2+$O$3*(T176-$T$1)/$T$2+$P$3*(U176-$U$1)/$U$2)/(SUM($L$3:$P$3))</f>
        <v>-0.276441477748264</v>
      </c>
      <c r="AM176">
        <f>IF(AVERAGE(AG176:AH176)&gt;9,1,0)+IF(AVERAGE(AG176:AH176)&gt;7,1,0)+IF(AG176&gt;7,1,0)+IF(AH176&gt;7,1,0)+IF(AI176&gt;8,1,0)+IF(AI176&gt;6,1,0)</f>
        <v>6</v>
      </c>
      <c r="AN176" s="6">
        <f>MIN(2,IF(OR(Y176="-",X176&lt;5),0,1+IF(Y176&gt;7,1+IF(X176&gt;7,0.25,0),IF(Y176&gt;4,0.5+IF(X176&gt;7,0.25,0),0+IF(X176&gt;7,0.25))))+IF(Z176="-",0,IF(Z176&gt;9,0.5,IF(Z176&gt;7,0.25,0)))+IF(AA176="-",0,IF(AA176&gt;7,1.1,IF(AA176&gt;4,0.6,0)))+IF(OR(AB176="-",V176&lt;5),0,IF(AB176&gt;7,1+IF(V176&gt;7,0.25,0),IF(AB176&gt;4,0.5+IF(V176&gt;7,0.25,0),0)))+IF(AC176="-",0,IF(AC176&gt;7,1.5,IF(AC176&gt;4,1,0)))+IF(AD176="-",0,IF(AD176&gt;9,0.5,IF(AD176&gt;7,0.25,0)))+IF(AE176="-",0,IF(AE176&gt;7,1.25,IF(AE176&gt;4,0.75,0)))+IF(OR(AF176="-",W176&lt;4),0,IF(AF176&gt;7,1+IF(W176&gt;7,0.15,0),IF(AF176&gt;4,0.5+IF(W176&gt;7,0.15,0),0))))</f>
        <v>0</v>
      </c>
      <c r="AO176" s="9">
        <f>(($AK$3*AK176+$AL$3*AL176+$AM$3*AM176+$AN$3*AN176)+$J$3*VLOOKUP(J176,COND!$A$2:$C$7,2,FALSE)+$K$3*VLOOKUP(K176,COND!$A$2:$C$7,3,FALSE))*IF(AND($K$2="On",$E176&gt;20),0.75,1)</f>
        <v>7.6107279673661221</v>
      </c>
      <c r="AP176" s="28">
        <f>STANDARDIZE(AO176,AVERAGE($AO$5:$AO$1204),STDEVP($AO$5:$AO$1204))</f>
        <v>0.13573318995190695</v>
      </c>
      <c r="AQ176" t="str">
        <f>IF(AND(Y176&lt;&gt;"-",X176&gt;1),"C",IF(AA176=MAX(AA176:AC176),"2B",IF(AC176=MAX(AA176:AC176),"SS",IF(OR(AB176=MAX(Z176:AC176),AND(AB176&lt;&gt;"-",AB176&gt;4,V176&gt;5)),"3B",IF(AE176=MAX(AD176:AF176),"CF",IF(AND(AF176=MAX(AD176,AF176),AND(W176&gt;5,AD176&lt;&gt;"-")),"RF",IF(AD176&lt;&gt;"-","LF",IF(Z176&lt;&gt;"-","1B","DH"))))))))</f>
        <v>3B</v>
      </c>
      <c r="AU176" t="str">
        <f>IF(AND($Q176&gt;=6,AVERAGE($S176:$T176)&gt;=6),"Likely",IF(OR($Q176&gt;6,AND($Q176=6,AVERAGE($S176:$T176)&gt;=3),AND($Q176&gt;=5,AVERAGE($S176:$T176)&gt;=5),AVERAGE($Q176,$S176:$T176)&gt;5),"Possible","Unlikely"))</f>
        <v>Unlikely</v>
      </c>
      <c r="AW176" t="e">
        <f>IF(VLOOKUP($B176,'Draft List'!$D$4:$AB$124,AW$3,FALSE)&lt;&gt;0,VLOOKUP($B176,'Draft List'!$D$4:$AB$124,AW$3,FALSE),"")</f>
        <v>#N/A</v>
      </c>
      <c r="AX176" t="e">
        <f>IF(VLOOKUP($B176,'Draft List'!$D$4:$AB$124,AX$3,FALSE)&lt;&gt;0,VLOOKUP($B176,'Draft List'!$D$4:$AB$124,AX$3,FALSE),"")</f>
        <v>#N/A</v>
      </c>
      <c r="AY176" t="e">
        <f>IF(VLOOKUP($B176,'Draft List'!$D$4:$AB$124,AY$3,FALSE)&lt;&gt;0,VLOOKUP($B176,'Draft List'!$D$4:$AB$124,AY$3,FALSE),"")</f>
        <v>#N/A</v>
      </c>
      <c r="AZ176" t="e">
        <f>IF(VLOOKUP($B176,'Draft List'!$D$4:$AB$124,AZ$3,FALSE)&lt;&gt;0,VLOOKUP($B176,'Draft List'!$D$4:$AB$124,AZ$3,FALSE),"")</f>
        <v>#N/A</v>
      </c>
    </row>
    <row r="177" spans="1:52" x14ac:dyDescent="0.25">
      <c r="A177" t="str">
        <f>IF(C177="C","C-",C177)&amp;D177&amp;E177</f>
        <v>C-Luigi D'antonio21</v>
      </c>
      <c r="B177">
        <f>VLOOKUP($A177,draft_listing_batters_stats!$A$1:$B$1310,2,FALSE)</f>
        <v>7254</v>
      </c>
      <c r="C177" s="1" t="s">
        <v>89</v>
      </c>
      <c r="D177" s="1" t="s">
        <v>1512</v>
      </c>
      <c r="E177" s="1">
        <v>21</v>
      </c>
      <c r="F177" s="1" t="s">
        <v>55</v>
      </c>
      <c r="G177" s="1" t="s">
        <v>43</v>
      </c>
      <c r="H177" s="1" t="s">
        <v>51</v>
      </c>
      <c r="I177" s="24" t="s">
        <v>51</v>
      </c>
      <c r="J177" s="1" t="s">
        <v>49</v>
      </c>
      <c r="K177" s="24" t="s">
        <v>46</v>
      </c>
      <c r="L177" s="1">
        <v>3</v>
      </c>
      <c r="M177" s="1">
        <v>3</v>
      </c>
      <c r="N177" s="1">
        <v>3</v>
      </c>
      <c r="O177" s="1">
        <v>2</v>
      </c>
      <c r="P177" s="24">
        <v>1</v>
      </c>
      <c r="Q177" s="1">
        <v>4</v>
      </c>
      <c r="R177" s="1">
        <v>4</v>
      </c>
      <c r="S177" s="1">
        <v>5</v>
      </c>
      <c r="T177" s="1">
        <v>4</v>
      </c>
      <c r="U177" s="24">
        <v>2</v>
      </c>
      <c r="V177" s="1">
        <v>4</v>
      </c>
      <c r="W177" s="1">
        <v>3</v>
      </c>
      <c r="X177" s="24">
        <v>6</v>
      </c>
      <c r="Y177" s="1">
        <v>5</v>
      </c>
      <c r="Z177" s="1" t="s">
        <v>47</v>
      </c>
      <c r="AA177" s="1" t="s">
        <v>47</v>
      </c>
      <c r="AB177" s="1" t="s">
        <v>47</v>
      </c>
      <c r="AC177" s="1" t="s">
        <v>47</v>
      </c>
      <c r="AD177" s="1" t="s">
        <v>47</v>
      </c>
      <c r="AE177" s="1" t="s">
        <v>47</v>
      </c>
      <c r="AF177" s="24" t="s">
        <v>47</v>
      </c>
      <c r="AG177" s="1">
        <v>1</v>
      </c>
      <c r="AH177" s="1">
        <v>2</v>
      </c>
      <c r="AI177" s="24">
        <v>3</v>
      </c>
      <c r="AJ177" s="30">
        <v>220000</v>
      </c>
      <c r="AK177" s="9">
        <f>($L$3*(L177-$Q$1)/$Q$2+$M$3*(M177-$R$1)/$R$2+$N$3*(N177-$S$1)/$S$2+$O$3*(O177-$T$1)/$T$2+$P$3*(P177-$U$1)/$U$2)/(SUM($L$3:$P$3))</f>
        <v>-1.0812793801274314</v>
      </c>
      <c r="AL177" s="9">
        <f>($L$3*(Q177-$Q$1)/$Q$2+$M$3*(R177-$R$1)/$R$2+$N$3*(S177-$S$1)/$S$2+$O$3*(T177-$T$1)/$T$2+$P$3*(U177-$U$1)/$U$2)/(SUM($L$3:$P$3))</f>
        <v>-0.32210523642200484</v>
      </c>
      <c r="AM177">
        <f>IF(AVERAGE(AG177:AH177)&gt;9,1,0)+IF(AVERAGE(AG177:AH177)&gt;7,1,0)+IF(AG177&gt;7,1,0)+IF(AH177&gt;7,1,0)+IF(AI177&gt;8,1,0)+IF(AI177&gt;6,1,0)</f>
        <v>0</v>
      </c>
      <c r="AN177" s="6">
        <f>MIN(2,IF(OR(Y177="-",X177&lt;5),0,1+IF(Y177&gt;7,1+IF(X177&gt;7,0.25,0),IF(Y177&gt;4,0.5+IF(X177&gt;7,0.25,0),0+IF(X177&gt;7,0.25))))+IF(Z177="-",0,IF(Z177&gt;9,0.5,IF(Z177&gt;7,0.25,0)))+IF(AA177="-",0,IF(AA177&gt;7,1.1,IF(AA177&gt;4,0.6,0)))+IF(OR(AB177="-",V177&lt;5),0,IF(AB177&gt;7,1+IF(V177&gt;7,0.25,0),IF(AB177&gt;4,0.5+IF(V177&gt;7,0.25,0),0)))+IF(AC177="-",0,IF(AC177&gt;7,1.5,IF(AC177&gt;4,1,0)))+IF(AD177="-",0,IF(AD177&gt;9,0.5,IF(AD177&gt;7,0.25,0)))+IF(AE177="-",0,IF(AE177&gt;7,1.25,IF(AE177&gt;4,0.75,0)))+IF(OR(AF177="-",W177&lt;4),0,IF(AF177&gt;7,1+IF(W177&gt;7,0.15,0),IF(AF177&gt;4,0.5+IF(W177&gt;7,0.15,0),0))))</f>
        <v>1.5</v>
      </c>
      <c r="AO177" s="9">
        <f>(($AK$3*AK177+$AL$3*AL177+$AM$3*AM177+$AN$3*AN177)+$J$3*VLOOKUP(J177,COND!$A$2:$C$7,2,FALSE)+$K$3*VLOOKUP(K177,COND!$A$2:$C$7,3,FALSE))*IF(AND($K$2="On",$E177&gt;20),0.75,1)</f>
        <v>7.5266092249231988</v>
      </c>
      <c r="AP177" s="28">
        <f>STANDARDIZE(AO177,AVERAGE($AO$5:$AO$1204),STDEVP($AO$5:$AO$1204))</f>
        <v>0.12469901476704</v>
      </c>
      <c r="AQ177" t="str">
        <f>IF(AND(Y177&lt;&gt;"-",X177&gt;1),"C",IF(AA177=MAX(AA177:AC177),"2B",IF(AC177=MAX(AA177:AC177),"SS",IF(OR(AB177=MAX(Z177:AC177),AND(AB177&lt;&gt;"-",AB177&gt;4,V177&gt;5)),"3B",IF(AE177=MAX(AD177:AF177),"CF",IF(AND(AF177=MAX(AD177,AF177),AND(W177&gt;5,AD177&lt;&gt;"-")),"RF",IF(AD177&lt;&gt;"-","LF",IF(Z177&lt;&gt;"-","1B","DH"))))))))</f>
        <v>C</v>
      </c>
      <c r="AU177" t="str">
        <f>IF(AND($Q177&gt;=6,AVERAGE($S177:$T177)&gt;=6),"Likely",IF(OR($Q177&gt;6,AND($Q177=6,AVERAGE($S177:$T177)&gt;=3),AND($Q177&gt;=5,AVERAGE($S177:$T177)&gt;=5),AVERAGE($Q177,$S177:$T177)&gt;5),"Possible","Unlikely"))</f>
        <v>Unlikely</v>
      </c>
      <c r="AW177" t="e">
        <f>IF(VLOOKUP($B177,'Draft List'!$D$4:$AB$124,AW$3,FALSE)&lt;&gt;0,VLOOKUP($B177,'Draft List'!$D$4:$AB$124,AW$3,FALSE),"")</f>
        <v>#N/A</v>
      </c>
      <c r="AX177" t="e">
        <f>IF(VLOOKUP($B177,'Draft List'!$D$4:$AB$124,AX$3,FALSE)&lt;&gt;0,VLOOKUP($B177,'Draft List'!$D$4:$AB$124,AX$3,FALSE),"")</f>
        <v>#N/A</v>
      </c>
      <c r="AY177" t="e">
        <f>IF(VLOOKUP($B177,'Draft List'!$D$4:$AB$124,AY$3,FALSE)&lt;&gt;0,VLOOKUP($B177,'Draft List'!$D$4:$AB$124,AY$3,FALSE),"")</f>
        <v>#N/A</v>
      </c>
      <c r="AZ177" t="e">
        <f>IF(VLOOKUP($B177,'Draft List'!$D$4:$AB$124,AZ$3,FALSE)&lt;&gt;0,VLOOKUP($B177,'Draft List'!$D$4:$AB$124,AZ$3,FALSE),"")</f>
        <v>#N/A</v>
      </c>
    </row>
    <row r="178" spans="1:52" x14ac:dyDescent="0.25">
      <c r="A178" t="str">
        <f>IF(C178="C","C-",C178)&amp;D178&amp;E178</f>
        <v>2BWaylon Wheeler21</v>
      </c>
      <c r="B178">
        <f>VLOOKUP($A178,draft_listing_batters_stats!$A$1:$B$1310,2,FALSE)</f>
        <v>9797</v>
      </c>
      <c r="C178" s="1" t="s">
        <v>74</v>
      </c>
      <c r="D178" s="1" t="s">
        <v>1513</v>
      </c>
      <c r="E178" s="1">
        <v>21</v>
      </c>
      <c r="F178" s="1" t="s">
        <v>43</v>
      </c>
      <c r="G178" s="1" t="s">
        <v>43</v>
      </c>
      <c r="H178" s="1" t="s">
        <v>51</v>
      </c>
      <c r="I178" s="24" t="s">
        <v>51</v>
      </c>
      <c r="J178" s="1" t="s">
        <v>57</v>
      </c>
      <c r="K178" s="24" t="s">
        <v>45</v>
      </c>
      <c r="L178" s="1">
        <v>2</v>
      </c>
      <c r="M178" s="1">
        <v>3</v>
      </c>
      <c r="N178" s="1">
        <v>1</v>
      </c>
      <c r="O178" s="1">
        <v>3</v>
      </c>
      <c r="P178" s="24">
        <v>3</v>
      </c>
      <c r="Q178" s="1">
        <v>4</v>
      </c>
      <c r="R178" s="1">
        <v>4</v>
      </c>
      <c r="S178" s="1">
        <v>1</v>
      </c>
      <c r="T178" s="1">
        <v>6</v>
      </c>
      <c r="U178" s="24">
        <v>6</v>
      </c>
      <c r="V178" s="1">
        <v>3</v>
      </c>
      <c r="W178" s="1">
        <v>3</v>
      </c>
      <c r="X178" s="24">
        <v>1</v>
      </c>
      <c r="Y178" s="1" t="s">
        <v>47</v>
      </c>
      <c r="Z178" s="1" t="s">
        <v>47</v>
      </c>
      <c r="AA178" s="1">
        <v>9</v>
      </c>
      <c r="AB178" s="1" t="s">
        <v>47</v>
      </c>
      <c r="AC178" s="1" t="s">
        <v>47</v>
      </c>
      <c r="AD178" s="1" t="s">
        <v>47</v>
      </c>
      <c r="AE178" s="1" t="s">
        <v>47</v>
      </c>
      <c r="AF178" s="24" t="s">
        <v>47</v>
      </c>
      <c r="AG178" s="1">
        <v>8</v>
      </c>
      <c r="AH178" s="1">
        <v>8</v>
      </c>
      <c r="AI178" s="24">
        <v>10</v>
      </c>
      <c r="AJ178" s="30">
        <v>510000</v>
      </c>
      <c r="AK178" s="9">
        <f>($L$3*(L178-$Q$1)/$Q$2+$M$3*(M178-$R$1)/$R$2+$N$3*(N178-$S$1)/$S$2+$O$3*(O178-$T$1)/$T$2+$P$3*(P178-$U$1)/$U$2)/(SUM($L$3:$P$3))</f>
        <v>-1.4002159747341614</v>
      </c>
      <c r="AL178" s="9">
        <f>($L$3*(Q178-$Q$1)/$Q$2+$M$3*(R178-$R$1)/$R$2+$N$3*(S178-$S$1)/$S$2+$O$3*(T178-$T$1)/$T$2+$P$3*(U178-$U$1)/$U$2)/(SUM($L$3:$P$3))</f>
        <v>-0.31486675323011493</v>
      </c>
      <c r="AM178">
        <f>IF(AVERAGE(AG178:AH178)&gt;9,1,0)+IF(AVERAGE(AG178:AH178)&gt;7,1,0)+IF(AG178&gt;7,1,0)+IF(AH178&gt;7,1,0)+IF(AI178&gt;8,1,0)+IF(AI178&gt;6,1,0)</f>
        <v>5</v>
      </c>
      <c r="AN178" s="6">
        <f>MIN(2,IF(OR(Y178="-",X178&lt;5),0,1+IF(Y178&gt;7,1+IF(X178&gt;7,0.25,0),IF(Y178&gt;4,0.5+IF(X178&gt;7,0.25,0),0+IF(X178&gt;7,0.25))))+IF(Z178="-",0,IF(Z178&gt;9,0.5,IF(Z178&gt;7,0.25,0)))+IF(AA178="-",0,IF(AA178&gt;7,1.1,IF(AA178&gt;4,0.6,0)))+IF(OR(AB178="-",V178&lt;5),0,IF(AB178&gt;7,1+IF(V178&gt;7,0.25,0),IF(AB178&gt;4,0.5+IF(V178&gt;7,0.25,0),0)))+IF(AC178="-",0,IF(AC178&gt;7,1.5,IF(AC178&gt;4,1,0)))+IF(AD178="-",0,IF(AD178&gt;9,0.5,IF(AD178&gt;7,0.25,0)))+IF(AE178="-",0,IF(AE178&gt;7,1.25,IF(AE178&gt;4,0.75,0)))+IF(OR(AF178="-",W178&lt;4),0,IF(AF178&gt;7,1+IF(W178&gt;7,0.15,0),IF(AF178&gt;4,0.5+IF(W178&gt;7,0.15,0),0))))</f>
        <v>1.1000000000000001</v>
      </c>
      <c r="AO178" s="9">
        <f>(($AK$3*AK178+$AL$3*AL178+$AM$3*AM178+$AN$3*AN178)+$J$3*VLOOKUP(J178,COND!$A$2:$C$7,2,FALSE)+$K$3*VLOOKUP(K178,COND!$A$2:$C$7,3,FALSE))*IF(AND($K$2="On",$E178&gt;20),0.75,1)</f>
        <v>7.5149106970985375</v>
      </c>
      <c r="AP178" s="28">
        <f>STANDARDIZE(AO178,AVERAGE($AO$5:$AO$1204),STDEVP($AO$5:$AO$1204))</f>
        <v>0.12316447440571755</v>
      </c>
      <c r="AQ178" t="str">
        <f>IF(AND(Y178&lt;&gt;"-",X178&gt;1),"C",IF(AA178=MAX(AA178:AC178),"2B",IF(AC178=MAX(AA178:AC178),"SS",IF(OR(AB178=MAX(Z178:AC178),AND(AB178&lt;&gt;"-",AB178&gt;4,V178&gt;5)),"3B",IF(AE178=MAX(AD178:AF178),"CF",IF(AND(AF178=MAX(AD178,AF178),AND(W178&gt;5,AD178&lt;&gt;"-")),"RF",IF(AD178&lt;&gt;"-","LF",IF(Z178&lt;&gt;"-","1B","DH"))))))))</f>
        <v>2B</v>
      </c>
      <c r="AU178" t="str">
        <f>IF(AND($Q178&gt;=6,AVERAGE($S178:$T178)&gt;=6),"Likely",IF(OR($Q178&gt;6,AND($Q178=6,AVERAGE($S178:$T178)&gt;=3),AND($Q178&gt;=5,AVERAGE($S178:$T178)&gt;=5),AVERAGE($Q178,$S178:$T178)&gt;5),"Possible","Unlikely"))</f>
        <v>Unlikely</v>
      </c>
      <c r="AW178" t="e">
        <f>IF(VLOOKUP($B178,'Draft List'!$D$4:$AB$124,AW$3,FALSE)&lt;&gt;0,VLOOKUP($B178,'Draft List'!$D$4:$AB$124,AW$3,FALSE),"")</f>
        <v>#N/A</v>
      </c>
      <c r="AX178" t="e">
        <f>IF(VLOOKUP($B178,'Draft List'!$D$4:$AB$124,AX$3,FALSE)&lt;&gt;0,VLOOKUP($B178,'Draft List'!$D$4:$AB$124,AX$3,FALSE),"")</f>
        <v>#N/A</v>
      </c>
      <c r="AY178" t="e">
        <f>IF(VLOOKUP($B178,'Draft List'!$D$4:$AB$124,AY$3,FALSE)&lt;&gt;0,VLOOKUP($B178,'Draft List'!$D$4:$AB$124,AY$3,FALSE),"")</f>
        <v>#N/A</v>
      </c>
      <c r="AZ178" t="e">
        <f>IF(VLOOKUP($B178,'Draft List'!$D$4:$AB$124,AZ$3,FALSE)&lt;&gt;0,VLOOKUP($B178,'Draft List'!$D$4:$AB$124,AZ$3,FALSE),"")</f>
        <v>#N/A</v>
      </c>
    </row>
    <row r="179" spans="1:52" x14ac:dyDescent="0.25">
      <c r="A179" t="str">
        <f>IF(C179="C","C-",C179)&amp;D179&amp;E179</f>
        <v>C-César Salgado18</v>
      </c>
      <c r="B179">
        <f>VLOOKUP($A179,draft_listing_batters_stats!$A$1:$B$1310,2,FALSE)</f>
        <v>5210</v>
      </c>
      <c r="C179" s="1" t="s">
        <v>89</v>
      </c>
      <c r="D179" s="1" t="s">
        <v>1514</v>
      </c>
      <c r="E179" s="1">
        <v>18</v>
      </c>
      <c r="F179" s="1" t="s">
        <v>43</v>
      </c>
      <c r="G179" s="1" t="s">
        <v>43</v>
      </c>
      <c r="H179" s="1" t="s">
        <v>51</v>
      </c>
      <c r="I179" s="24" t="s">
        <v>51</v>
      </c>
      <c r="J179" s="1" t="s">
        <v>46</v>
      </c>
      <c r="K179" s="24" t="s">
        <v>46</v>
      </c>
      <c r="L179" s="1">
        <v>1</v>
      </c>
      <c r="M179" s="1">
        <v>1</v>
      </c>
      <c r="N179" s="1">
        <v>2</v>
      </c>
      <c r="O179" s="1">
        <v>1</v>
      </c>
      <c r="P179" s="24">
        <v>2</v>
      </c>
      <c r="Q179" s="1">
        <v>4</v>
      </c>
      <c r="R179" s="1">
        <v>4</v>
      </c>
      <c r="S179" s="1">
        <v>7</v>
      </c>
      <c r="T179" s="1">
        <v>2</v>
      </c>
      <c r="U179" s="24">
        <v>6</v>
      </c>
      <c r="V179" s="1">
        <v>5</v>
      </c>
      <c r="W179" s="1">
        <v>5</v>
      </c>
      <c r="X179" s="24">
        <v>7</v>
      </c>
      <c r="Y179" s="1" t="s">
        <v>47</v>
      </c>
      <c r="Z179" s="1" t="s">
        <v>47</v>
      </c>
      <c r="AA179" s="1" t="s">
        <v>47</v>
      </c>
      <c r="AB179" s="1" t="s">
        <v>47</v>
      </c>
      <c r="AC179" s="1" t="s">
        <v>47</v>
      </c>
      <c r="AD179" s="1" t="s">
        <v>47</v>
      </c>
      <c r="AE179" s="1" t="s">
        <v>47</v>
      </c>
      <c r="AF179" s="24" t="s">
        <v>47</v>
      </c>
      <c r="AG179" s="1">
        <v>1</v>
      </c>
      <c r="AH179" s="1">
        <v>1</v>
      </c>
      <c r="AI179" s="24">
        <v>2</v>
      </c>
      <c r="AJ179" s="30">
        <v>500000</v>
      </c>
      <c r="AK179" s="9">
        <f>($L$3*(L179-$Q$1)/$Q$2+$M$3*(M179-$R$1)/$R$2+$N$3*(N179-$S$1)/$S$2+$O$3*(O179-$T$1)/$T$2+$P$3*(P179-$U$1)/$U$2)/(SUM($L$3:$P$3))</f>
        <v>-1.961265515986587</v>
      </c>
      <c r="AL179" s="9">
        <f>($L$3*(Q179-$Q$1)/$Q$2+$M$3*(R179-$R$1)/$R$2+$N$3*(S179-$S$1)/$S$2+$O$3*(T179-$T$1)/$T$2+$P$3*(U179-$U$1)/$U$2)/(SUM($L$3:$P$3))</f>
        <v>-0.1753359891250301</v>
      </c>
      <c r="AM179">
        <f>IF(AVERAGE(AG179:AH179)&gt;9,1,0)+IF(AVERAGE(AG179:AH179)&gt;7,1,0)+IF(AG179&gt;7,1,0)+IF(AH179&gt;7,1,0)+IF(AI179&gt;8,1,0)+IF(AI179&gt;6,1,0)</f>
        <v>0</v>
      </c>
      <c r="AN179" s="6">
        <f>MIN(2,IF(OR(Y179="-",X179&lt;5),0,1+IF(Y179&gt;7,1+IF(X179&gt;7,0.25,0),IF(Y179&gt;4,0.5+IF(X179&gt;7,0.25,0),0+IF(X179&gt;7,0.25))))+IF(Z179="-",0,IF(Z179&gt;9,0.5,IF(Z179&gt;7,0.25,0)))+IF(AA179="-",0,IF(AA179&gt;7,1.1,IF(AA179&gt;4,0.6,0)))+IF(OR(AB179="-",V179&lt;5),0,IF(AB179&gt;7,1+IF(V179&gt;7,0.25,0),IF(AB179&gt;4,0.5+IF(V179&gt;7,0.25,0),0)))+IF(AC179="-",0,IF(AC179&gt;7,1.5,IF(AC179&gt;4,1,0)))+IF(AD179="-",0,IF(AD179&gt;9,0.5,IF(AD179&gt;7,0.25,0)))+IF(AE179="-",0,IF(AE179&gt;7,1.25,IF(AE179&gt;4,0.75,0)))+IF(OR(AF179="-",W179&lt;4),0,IF(AF179&gt;7,1+IF(W179&gt;7,0.15,0),IF(AF179&gt;4,0.5+IF(W179&gt;7,0.15,0),0))))</f>
        <v>0</v>
      </c>
      <c r="AO179" s="9">
        <f>(($AK$3*AK179+$AL$3*AL179+$AM$3*AM179+$AN$3*AN179)+$J$3*VLOOKUP(J179,COND!$A$2:$C$7,2,FALSE)+$K$3*VLOOKUP(K179,COND!$A$2:$C$7,3,FALSE))*IF(AND($K$2="On",$E179&gt;20),0.75,1)</f>
        <v>7.4998415789009805</v>
      </c>
      <c r="AP179" s="28">
        <f>STANDARDIZE(AO179,AVERAGE($AO$5:$AO$1204),STDEVP($AO$5:$AO$1204))</f>
        <v>0.12118780089343659</v>
      </c>
      <c r="AQ179" t="str">
        <f>IF(AND(Y179&lt;&gt;"-",X179&gt;1),"C",IF(AA179=MAX(AA179:AC179),"2B",IF(AC179=MAX(AA179:AC179),"SS",IF(OR(AB179=MAX(Z179:AC179),AND(AB179&lt;&gt;"-",AB179&gt;4,V179&gt;5)),"3B",IF(AE179=MAX(AD179:AF179),"CF",IF(AND(AF179=MAX(AD179,AF179),AND(W179&gt;5,AD179&lt;&gt;"-")),"RF",IF(AD179&lt;&gt;"-","LF",IF(Z179&lt;&gt;"-","1B","DH"))))))))</f>
        <v>DH</v>
      </c>
      <c r="AU179" t="str">
        <f>IF(AND($Q179&gt;=6,AVERAGE($S179:$T179)&gt;=6),"Likely",IF(OR($Q179&gt;6,AND($Q179=6,AVERAGE($S179:$T179)&gt;=3),AND($Q179&gt;=5,AVERAGE($S179:$T179)&gt;=5),AVERAGE($Q179,$S179:$T179)&gt;5),"Possible","Unlikely"))</f>
        <v>Unlikely</v>
      </c>
      <c r="AW179" t="e">
        <f>IF(VLOOKUP($B179,'Draft List'!$D$4:$AB$124,AW$3,FALSE)&lt;&gt;0,VLOOKUP($B179,'Draft List'!$D$4:$AB$124,AW$3,FALSE),"")</f>
        <v>#N/A</v>
      </c>
      <c r="AX179" t="e">
        <f>IF(VLOOKUP($B179,'Draft List'!$D$4:$AB$124,AX$3,FALSE)&lt;&gt;0,VLOOKUP($B179,'Draft List'!$D$4:$AB$124,AX$3,FALSE),"")</f>
        <v>#N/A</v>
      </c>
      <c r="AY179" t="e">
        <f>IF(VLOOKUP($B179,'Draft List'!$D$4:$AB$124,AY$3,FALSE)&lt;&gt;0,VLOOKUP($B179,'Draft List'!$D$4:$AB$124,AY$3,FALSE),"")</f>
        <v>#N/A</v>
      </c>
      <c r="AZ179" t="e">
        <f>IF(VLOOKUP($B179,'Draft List'!$D$4:$AB$124,AZ$3,FALSE)&lt;&gt;0,VLOOKUP($B179,'Draft List'!$D$4:$AB$124,AZ$3,FALSE),"")</f>
        <v>#N/A</v>
      </c>
    </row>
    <row r="180" spans="1:52" x14ac:dyDescent="0.25">
      <c r="A180" t="str">
        <f>IF(C180="C","C-",C180)&amp;D180&amp;E180</f>
        <v>3BCristián Sánchez18</v>
      </c>
      <c r="B180">
        <f>VLOOKUP($A180,draft_listing_batters_stats!$A$1:$B$1310,2,FALSE)</f>
        <v>5181</v>
      </c>
      <c r="C180" s="1" t="s">
        <v>72</v>
      </c>
      <c r="D180" s="1" t="s">
        <v>1515</v>
      </c>
      <c r="E180" s="1">
        <v>18</v>
      </c>
      <c r="F180" s="1" t="s">
        <v>43</v>
      </c>
      <c r="G180" s="1" t="s">
        <v>43</v>
      </c>
      <c r="H180" s="1" t="s">
        <v>51</v>
      </c>
      <c r="I180" s="24" t="s">
        <v>51</v>
      </c>
      <c r="J180" s="1" t="s">
        <v>46</v>
      </c>
      <c r="K180" s="24" t="s">
        <v>45</v>
      </c>
      <c r="L180" s="1">
        <v>1</v>
      </c>
      <c r="M180" s="1">
        <v>1</v>
      </c>
      <c r="N180" s="1">
        <v>1</v>
      </c>
      <c r="O180" s="1">
        <v>3</v>
      </c>
      <c r="P180" s="24">
        <v>2</v>
      </c>
      <c r="Q180" s="1">
        <v>3</v>
      </c>
      <c r="R180" s="1">
        <v>4</v>
      </c>
      <c r="S180" s="1">
        <v>6</v>
      </c>
      <c r="T180" s="1">
        <v>7</v>
      </c>
      <c r="U180" s="24">
        <v>4</v>
      </c>
      <c r="V180" s="1">
        <v>10</v>
      </c>
      <c r="W180" s="1">
        <v>2</v>
      </c>
      <c r="X180" s="24">
        <v>1</v>
      </c>
      <c r="Y180" s="1" t="s">
        <v>47</v>
      </c>
      <c r="Z180" s="1" t="s">
        <v>47</v>
      </c>
      <c r="AA180" s="1" t="s">
        <v>47</v>
      </c>
      <c r="AB180" s="1" t="s">
        <v>47</v>
      </c>
      <c r="AC180" s="1" t="s">
        <v>47</v>
      </c>
      <c r="AD180" s="1" t="s">
        <v>47</v>
      </c>
      <c r="AE180" s="1" t="s">
        <v>47</v>
      </c>
      <c r="AF180" s="24" t="s">
        <v>47</v>
      </c>
      <c r="AG180" s="1">
        <v>3</v>
      </c>
      <c r="AH180" s="1">
        <v>8</v>
      </c>
      <c r="AI180" s="24">
        <v>8</v>
      </c>
      <c r="AJ180" s="30">
        <v>180000</v>
      </c>
      <c r="AK180" s="9">
        <f>($L$3*(L180-$Q$1)/$Q$2+$M$3*(M180-$R$1)/$R$2+$N$3*(N180-$S$1)/$S$2+$O$3*(O180-$T$1)/$T$2+$P$3*(P180-$U$1)/$U$2)/(SUM($L$3:$P$3))</f>
        <v>-1.8649079099913264</v>
      </c>
      <c r="AL180" s="9">
        <f>($L$3*(Q180-$Q$1)/$Q$2+$M$3*(R180-$R$1)/$R$2+$N$3*(S180-$S$1)/$S$2+$O$3*(T180-$T$1)/$T$2+$P$3*(U180-$U$1)/$U$2)/(SUM($L$3:$P$3))</f>
        <v>-0.21243824893786806</v>
      </c>
      <c r="AM180">
        <f>IF(AVERAGE(AG180:AH180)&gt;9,1,0)+IF(AVERAGE(AG180:AH180)&gt;7,1,0)+IF(AG180&gt;7,1,0)+IF(AH180&gt;7,1,0)+IF(AI180&gt;8,1,0)+IF(AI180&gt;6,1,0)</f>
        <v>2</v>
      </c>
      <c r="AN180" s="6">
        <f>MIN(2,IF(OR(Y180="-",X180&lt;5),0,1+IF(Y180&gt;7,1+IF(X180&gt;7,0.25,0),IF(Y180&gt;4,0.5+IF(X180&gt;7,0.25,0),0+IF(X180&gt;7,0.25))))+IF(Z180="-",0,IF(Z180&gt;9,0.5,IF(Z180&gt;7,0.25,0)))+IF(AA180="-",0,IF(AA180&gt;7,1.1,IF(AA180&gt;4,0.6,0)))+IF(OR(AB180="-",V180&lt;5),0,IF(AB180&gt;7,1+IF(V180&gt;7,0.25,0),IF(AB180&gt;4,0.5+IF(V180&gt;7,0.25,0),0)))+IF(AC180="-",0,IF(AC180&gt;7,1.5,IF(AC180&gt;4,1,0)))+IF(AD180="-",0,IF(AD180&gt;9,0.5,IF(AD180&gt;7,0.25,0)))+IF(AE180="-",0,IF(AE180&gt;7,1.25,IF(AE180&gt;4,0.75,0)))+IF(OR(AF180="-",W180&lt;4),0,IF(AF180&gt;7,1+IF(W180&gt;7,0.15,0),IF(AF180&gt;4,0.5+IF(W180&gt;7,0.15,0),0))))</f>
        <v>0</v>
      </c>
      <c r="AO180" s="9">
        <f>(($AK$3*AK180+$AL$3*AL180+$AM$3*AM180+$AN$3*AN180)+$J$3*VLOOKUP(J180,COND!$A$2:$C$7,2,FALSE)+$K$3*VLOOKUP(K180,COND!$A$2:$C$7,3,FALSE))*IF(AND($K$2="On",$E180&gt;20),0.75,1)</f>
        <v>7.4975835550797845</v>
      </c>
      <c r="AP180" s="28">
        <f>STANDARDIZE(AO180,AVERAGE($AO$5:$AO$1204),STDEVP($AO$5:$AO$1204))</f>
        <v>0.12089160732597348</v>
      </c>
      <c r="AQ180" t="str">
        <f>IF(AND(Y180&lt;&gt;"-",X180&gt;1),"C",IF(AA180=MAX(AA180:AC180),"2B",IF(AC180=MAX(AA180:AC180),"SS",IF(OR(AB180=MAX(Z180:AC180),AND(AB180&lt;&gt;"-",AB180&gt;4,V180&gt;5)),"3B",IF(AE180=MAX(AD180:AF180),"CF",IF(AND(AF180=MAX(AD180,AF180),AND(W180&gt;5,AD180&lt;&gt;"-")),"RF",IF(AD180&lt;&gt;"-","LF",IF(Z180&lt;&gt;"-","1B","DH"))))))))</f>
        <v>DH</v>
      </c>
      <c r="AU180" t="str">
        <f>IF(AND($Q180&gt;=6,AVERAGE($S180:$T180)&gt;=6),"Likely",IF(OR($Q180&gt;6,AND($Q180=6,AVERAGE($S180:$T180)&gt;=3),AND($Q180&gt;=5,AVERAGE($S180:$T180)&gt;=5),AVERAGE($Q180,$S180:$T180)&gt;5),"Possible","Unlikely"))</f>
        <v>Possible</v>
      </c>
      <c r="AW180" t="e">
        <f>IF(VLOOKUP($B180,'Draft List'!$D$4:$AB$124,AW$3,FALSE)&lt;&gt;0,VLOOKUP($B180,'Draft List'!$D$4:$AB$124,AW$3,FALSE),"")</f>
        <v>#N/A</v>
      </c>
      <c r="AX180" t="e">
        <f>IF(VLOOKUP($B180,'Draft List'!$D$4:$AB$124,AX$3,FALSE)&lt;&gt;0,VLOOKUP($B180,'Draft List'!$D$4:$AB$124,AX$3,FALSE),"")</f>
        <v>#N/A</v>
      </c>
      <c r="AY180" t="e">
        <f>IF(VLOOKUP($B180,'Draft List'!$D$4:$AB$124,AY$3,FALSE)&lt;&gt;0,VLOOKUP($B180,'Draft List'!$D$4:$AB$124,AY$3,FALSE),"")</f>
        <v>#N/A</v>
      </c>
      <c r="AZ180" t="e">
        <f>IF(VLOOKUP($B180,'Draft List'!$D$4:$AB$124,AZ$3,FALSE)&lt;&gt;0,VLOOKUP($B180,'Draft List'!$D$4:$AB$124,AZ$3,FALSE),"")</f>
        <v>#N/A</v>
      </c>
    </row>
    <row r="181" spans="1:52" x14ac:dyDescent="0.25">
      <c r="A181" t="str">
        <f>IF(C181="C","C-",C181)&amp;D181&amp;E181</f>
        <v>3BPepe Ruíz21</v>
      </c>
      <c r="B181">
        <f>VLOOKUP($A181,draft_listing_batters_stats!$A$1:$B$1310,2,FALSE)</f>
        <v>9312</v>
      </c>
      <c r="C181" s="1" t="s">
        <v>72</v>
      </c>
      <c r="D181" s="1" t="s">
        <v>1516</v>
      </c>
      <c r="E181" s="1">
        <v>21</v>
      </c>
      <c r="F181" s="1" t="s">
        <v>64</v>
      </c>
      <c r="G181" s="1" t="s">
        <v>43</v>
      </c>
      <c r="H181" s="1" t="s">
        <v>51</v>
      </c>
      <c r="I181" s="24" t="s">
        <v>51</v>
      </c>
      <c r="J181" s="1" t="s">
        <v>46</v>
      </c>
      <c r="K181" s="24" t="s">
        <v>45</v>
      </c>
      <c r="L181" s="1">
        <v>3</v>
      </c>
      <c r="M181" s="1">
        <v>6</v>
      </c>
      <c r="N181" s="1">
        <v>3</v>
      </c>
      <c r="O181" s="1">
        <v>2</v>
      </c>
      <c r="P181" s="24">
        <v>2</v>
      </c>
      <c r="Q181" s="1">
        <v>4</v>
      </c>
      <c r="R181" s="1">
        <v>6</v>
      </c>
      <c r="S181" s="1">
        <v>4</v>
      </c>
      <c r="T181" s="1">
        <v>3</v>
      </c>
      <c r="U181" s="24">
        <v>4</v>
      </c>
      <c r="V181" s="1">
        <v>9</v>
      </c>
      <c r="W181" s="1">
        <v>2</v>
      </c>
      <c r="X181" s="24">
        <v>1</v>
      </c>
      <c r="Y181" s="1" t="s">
        <v>47</v>
      </c>
      <c r="Z181" s="1" t="s">
        <v>47</v>
      </c>
      <c r="AA181" s="1" t="s">
        <v>47</v>
      </c>
      <c r="AB181" s="1">
        <v>8</v>
      </c>
      <c r="AC181" s="1" t="s">
        <v>47</v>
      </c>
      <c r="AD181" s="1" t="s">
        <v>47</v>
      </c>
      <c r="AE181" s="1" t="s">
        <v>47</v>
      </c>
      <c r="AF181" s="24" t="s">
        <v>47</v>
      </c>
      <c r="AG181" s="1">
        <v>4</v>
      </c>
      <c r="AH181" s="1">
        <v>6</v>
      </c>
      <c r="AI181" s="24">
        <v>7</v>
      </c>
      <c r="AJ181" s="30">
        <v>200000</v>
      </c>
      <c r="AK181" s="9">
        <f>($L$3*(L181-$Q$1)/$Q$2+$M$3*(M181-$R$1)/$R$2+$N$3*(N181-$S$1)/$S$2+$O$3*(O181-$T$1)/$T$2+$P$3*(P181-$U$1)/$U$2)/(SUM($L$3:$P$3))</f>
        <v>-0.88808340145423759</v>
      </c>
      <c r="AL181" s="9">
        <f>($L$3*(Q181-$Q$1)/$Q$2+$M$3*(R181-$R$1)/$R$2+$N$3*(S181-$S$1)/$S$2+$O$3*(T181-$T$1)/$T$2+$P$3*(U181-$U$1)/$U$2)/(SUM($L$3:$P$3))</f>
        <v>-0.31272384158391342</v>
      </c>
      <c r="AM181">
        <f>IF(AVERAGE(AG181:AH181)&gt;9,1,0)+IF(AVERAGE(AG181:AH181)&gt;7,1,0)+IF(AG181&gt;7,1,0)+IF(AH181&gt;7,1,0)+IF(AI181&gt;8,1,0)+IF(AI181&gt;6,1,0)</f>
        <v>1</v>
      </c>
      <c r="AN181" s="6">
        <f>MIN(2,IF(OR(Y181="-",X181&lt;5),0,1+IF(Y181&gt;7,1+IF(X181&gt;7,0.25,0),IF(Y181&gt;4,0.5+IF(X181&gt;7,0.25,0),0+IF(X181&gt;7,0.25))))+IF(Z181="-",0,IF(Z181&gt;9,0.5,IF(Z181&gt;7,0.25,0)))+IF(AA181="-",0,IF(AA181&gt;7,1.1,IF(AA181&gt;4,0.6,0)))+IF(OR(AB181="-",V181&lt;5),0,IF(AB181&gt;7,1+IF(V181&gt;7,0.25,0),IF(AB181&gt;4,0.5+IF(V181&gt;7,0.25,0),0)))+IF(AC181="-",0,IF(AC181&gt;7,1.5,IF(AC181&gt;4,1,0)))+IF(AD181="-",0,IF(AD181&gt;9,0.5,IF(AD181&gt;7,0.25,0)))+IF(AE181="-",0,IF(AE181&gt;7,1.25,IF(AE181&gt;4,0.75,0)))+IF(OR(AF181="-",W181&lt;4),0,IF(AF181&gt;7,1+IF(W181&gt;7,0.15,0),IF(AF181&gt;4,0.5+IF(W181&gt;7,0.15,0),0))))</f>
        <v>1.25</v>
      </c>
      <c r="AO181" s="9">
        <f>(($AK$3*AK181+$AL$3*AL181+$AM$3*AM181+$AN$3*AN181)+$J$3*VLOOKUP(J181,COND!$A$2:$C$7,2,FALSE)+$K$3*VLOOKUP(K181,COND!$A$2:$C$7,3,FALSE))*IF(AND($K$2="On",$E181&gt;20),0.75,1)</f>
        <v>7.4751722275142818</v>
      </c>
      <c r="AP181" s="28">
        <f>STANDARDIZE(AO181,AVERAGE($AO$5:$AO$1204),STDEVP($AO$5:$AO$1204))</f>
        <v>0.11795182830287423</v>
      </c>
      <c r="AQ181" t="str">
        <f>IF(AND(Y181&lt;&gt;"-",X181&gt;1),"C",IF(AA181=MAX(AA181:AC181),"2B",IF(AC181=MAX(AA181:AC181),"SS",IF(OR(AB181=MAX(Z181:AC181),AND(AB181&lt;&gt;"-",AB181&gt;4,V181&gt;5)),"3B",IF(AE181=MAX(AD181:AF181),"CF",IF(AND(AF181=MAX(AD181,AF181),AND(W181&gt;5,AD181&lt;&gt;"-")),"RF",IF(AD181&lt;&gt;"-","LF",IF(Z181&lt;&gt;"-","1B","DH"))))))))</f>
        <v>3B</v>
      </c>
      <c r="AU181" t="str">
        <f>IF(AND($Q181&gt;=6,AVERAGE($S181:$T181)&gt;=6),"Likely",IF(OR($Q181&gt;6,AND($Q181=6,AVERAGE($S181:$T181)&gt;=3),AND($Q181&gt;=5,AVERAGE($S181:$T181)&gt;=5),AVERAGE($Q181,$S181:$T181)&gt;5),"Possible","Unlikely"))</f>
        <v>Unlikely</v>
      </c>
      <c r="AW181" t="e">
        <f>IF(VLOOKUP($B181,'Draft List'!$D$4:$AB$124,AW$3,FALSE)&lt;&gt;0,VLOOKUP($B181,'Draft List'!$D$4:$AB$124,AW$3,FALSE),"")</f>
        <v>#N/A</v>
      </c>
      <c r="AX181" t="e">
        <f>IF(VLOOKUP($B181,'Draft List'!$D$4:$AB$124,AX$3,FALSE)&lt;&gt;0,VLOOKUP($B181,'Draft List'!$D$4:$AB$124,AX$3,FALSE),"")</f>
        <v>#N/A</v>
      </c>
      <c r="AY181" t="e">
        <f>IF(VLOOKUP($B181,'Draft List'!$D$4:$AB$124,AY$3,FALSE)&lt;&gt;0,VLOOKUP($B181,'Draft List'!$D$4:$AB$124,AY$3,FALSE),"")</f>
        <v>#N/A</v>
      </c>
      <c r="AZ181" t="e">
        <f>IF(VLOOKUP($B181,'Draft List'!$D$4:$AB$124,AZ$3,FALSE)&lt;&gt;0,VLOOKUP($B181,'Draft List'!$D$4:$AB$124,AZ$3,FALSE),"")</f>
        <v>#N/A</v>
      </c>
    </row>
    <row r="182" spans="1:52" x14ac:dyDescent="0.25">
      <c r="A182" t="str">
        <f>IF(C182="C","C-",C182)&amp;D182&amp;E182</f>
        <v>2BAlain Lavallée18</v>
      </c>
      <c r="B182">
        <f>VLOOKUP($A182,draft_listing_batters_stats!$A$1:$B$1310,2,FALSE)</f>
        <v>3301</v>
      </c>
      <c r="C182" s="1" t="s">
        <v>74</v>
      </c>
      <c r="D182" s="1" t="s">
        <v>1517</v>
      </c>
      <c r="E182" s="1">
        <v>18</v>
      </c>
      <c r="F182" s="1" t="s">
        <v>43</v>
      </c>
      <c r="G182" s="1" t="s">
        <v>43</v>
      </c>
      <c r="H182" s="1" t="s">
        <v>51</v>
      </c>
      <c r="I182" s="24" t="s">
        <v>51</v>
      </c>
      <c r="J182" s="1" t="s">
        <v>45</v>
      </c>
      <c r="K182" s="24" t="s">
        <v>53</v>
      </c>
      <c r="L182" s="1">
        <v>1</v>
      </c>
      <c r="M182" s="1">
        <v>4</v>
      </c>
      <c r="N182" s="1">
        <v>1</v>
      </c>
      <c r="O182" s="1">
        <v>3</v>
      </c>
      <c r="P182" s="24">
        <v>3</v>
      </c>
      <c r="Q182" s="1">
        <v>3</v>
      </c>
      <c r="R182" s="1">
        <v>6</v>
      </c>
      <c r="S182" s="1">
        <v>3</v>
      </c>
      <c r="T182" s="1">
        <v>7</v>
      </c>
      <c r="U182" s="24">
        <v>7</v>
      </c>
      <c r="V182" s="1">
        <v>4</v>
      </c>
      <c r="W182" s="1">
        <v>4</v>
      </c>
      <c r="X182" s="24">
        <v>1</v>
      </c>
      <c r="Y182" s="1" t="s">
        <v>47</v>
      </c>
      <c r="Z182" s="1" t="s">
        <v>47</v>
      </c>
      <c r="AA182" s="1">
        <v>3</v>
      </c>
      <c r="AB182" s="1" t="s">
        <v>47</v>
      </c>
      <c r="AC182" s="1">
        <v>1</v>
      </c>
      <c r="AD182" s="1" t="s">
        <v>47</v>
      </c>
      <c r="AE182" s="1" t="s">
        <v>47</v>
      </c>
      <c r="AF182" s="24" t="s">
        <v>47</v>
      </c>
      <c r="AG182" s="1">
        <v>8</v>
      </c>
      <c r="AH182" s="1">
        <v>1</v>
      </c>
      <c r="AI182" s="24">
        <v>1</v>
      </c>
      <c r="AJ182" s="30">
        <v>2600000</v>
      </c>
      <c r="AK182" s="9">
        <f>($L$3*(L182-$Q$1)/$Q$2+$M$3*(M182-$R$1)/$R$2+$N$3*(N182-$S$1)/$S$2+$O$3*(O182-$T$1)/$T$2+$P$3*(P182-$U$1)/$U$2)/(SUM($L$3:$P$3))</f>
        <v>-1.6717119313181326</v>
      </c>
      <c r="AL182" s="9">
        <f>($L$3*(Q182-$Q$1)/$Q$2+$M$3*(R182-$R$1)/$R$2+$N$3*(S182-$S$1)/$S$2+$O$3*(T182-$T$1)/$T$2+$P$3*(U182-$U$1)/$U$2)/(SUM($L$3:$P$3))</f>
        <v>-0.23945395232091513</v>
      </c>
      <c r="AM182">
        <f>IF(AVERAGE(AG182:AH182)&gt;9,1,0)+IF(AVERAGE(AG182:AH182)&gt;7,1,0)+IF(AG182&gt;7,1,0)+IF(AH182&gt;7,1,0)+IF(AI182&gt;8,1,0)+IF(AI182&gt;6,1,0)</f>
        <v>1</v>
      </c>
      <c r="AN182" s="6">
        <f>MIN(2,IF(OR(Y182="-",X182&lt;5),0,1+IF(Y182&gt;7,1+IF(X182&gt;7,0.25,0),IF(Y182&gt;4,0.5+IF(X182&gt;7,0.25,0),0+IF(X182&gt;7,0.25))))+IF(Z182="-",0,IF(Z182&gt;9,0.5,IF(Z182&gt;7,0.25,0)))+IF(AA182="-",0,IF(AA182&gt;7,1.1,IF(AA182&gt;4,0.6,0)))+IF(OR(AB182="-",V182&lt;5),0,IF(AB182&gt;7,1+IF(V182&gt;7,0.25,0),IF(AB182&gt;4,0.5+IF(V182&gt;7,0.25,0),0)))+IF(AC182="-",0,IF(AC182&gt;7,1.5,IF(AC182&gt;4,1,0)))+IF(AD182="-",0,IF(AD182&gt;9,0.5,IF(AD182&gt;7,0.25,0)))+IF(AE182="-",0,IF(AE182&gt;7,1.25,IF(AE182&gt;4,0.75,0)))+IF(OR(AF182="-",W182&lt;4),0,IF(AF182&gt;7,1+IF(W182&gt;7,0.15,0),IF(AF182&gt;4,0.5+IF(W182&gt;7,0.15,0),0))))</f>
        <v>0</v>
      </c>
      <c r="AO182" s="9">
        <f>(($AK$3*AK182+$AL$3*AL182+$AM$3*AM182+$AN$3*AN182)+$J$3*VLOOKUP(J182,COND!$A$2:$C$7,2,FALSE)+$K$3*VLOOKUP(K182,COND!$A$2:$C$7,3,FALSE))*IF(AND($K$2="On",$E182&gt;20),0.75,1)</f>
        <v>7.3760480456838717</v>
      </c>
      <c r="AP182" s="28">
        <f>STANDARDIZE(AO182,AVERAGE($AO$5:$AO$1204),STDEVP($AO$5:$AO$1204))</f>
        <v>0.10494933259728889</v>
      </c>
      <c r="AQ182" t="str">
        <f>IF(AND(Y182&lt;&gt;"-",X182&gt;1),"C",IF(AA182=MAX(AA182:AC182),"2B",IF(AC182=MAX(AA182:AC182),"SS",IF(OR(AB182=MAX(Z182:AC182),AND(AB182&lt;&gt;"-",AB182&gt;4,V182&gt;5)),"3B",IF(AE182=MAX(AD182:AF182),"CF",IF(AND(AF182=MAX(AD182,AF182),AND(W182&gt;5,AD182&lt;&gt;"-")),"RF",IF(AD182&lt;&gt;"-","LF",IF(Z182&lt;&gt;"-","1B","DH"))))))))</f>
        <v>2B</v>
      </c>
      <c r="AU182" t="str">
        <f>IF(AND($Q182&gt;=6,AVERAGE($S182:$T182)&gt;=6),"Likely",IF(OR($Q182&gt;6,AND($Q182=6,AVERAGE($S182:$T182)&gt;=3),AND($Q182&gt;=5,AVERAGE($S182:$T182)&gt;=5),AVERAGE($Q182,$S182:$T182)&gt;5),"Possible","Unlikely"))</f>
        <v>Unlikely</v>
      </c>
      <c r="AW182" t="e">
        <f>IF(VLOOKUP($B182,'Draft List'!$D$4:$AB$124,AW$3,FALSE)&lt;&gt;0,VLOOKUP($B182,'Draft List'!$D$4:$AB$124,AW$3,FALSE),"")</f>
        <v>#N/A</v>
      </c>
      <c r="AX182" t="e">
        <f>IF(VLOOKUP($B182,'Draft List'!$D$4:$AB$124,AX$3,FALSE)&lt;&gt;0,VLOOKUP($B182,'Draft List'!$D$4:$AB$124,AX$3,FALSE),"")</f>
        <v>#N/A</v>
      </c>
      <c r="AY182" t="e">
        <f>IF(VLOOKUP($B182,'Draft List'!$D$4:$AB$124,AY$3,FALSE)&lt;&gt;0,VLOOKUP($B182,'Draft List'!$D$4:$AB$124,AY$3,FALSE),"")</f>
        <v>#N/A</v>
      </c>
      <c r="AZ182" t="e">
        <f>IF(VLOOKUP($B182,'Draft List'!$D$4:$AB$124,AZ$3,FALSE)&lt;&gt;0,VLOOKUP($B182,'Draft List'!$D$4:$AB$124,AZ$3,FALSE),"")</f>
        <v>#N/A</v>
      </c>
    </row>
    <row r="183" spans="1:52" x14ac:dyDescent="0.25">
      <c r="A183" t="str">
        <f>IF(C183="C","C-",C183)&amp;D183&amp;E183</f>
        <v>C-Sam Jones21</v>
      </c>
      <c r="B183">
        <f>VLOOKUP($A183,draft_listing_batters_stats!$A$1:$B$1310,2,FALSE)</f>
        <v>6689</v>
      </c>
      <c r="C183" s="1" t="s">
        <v>89</v>
      </c>
      <c r="D183" s="1" t="s">
        <v>1518</v>
      </c>
      <c r="E183" s="1">
        <v>21</v>
      </c>
      <c r="F183" s="1" t="s">
        <v>43</v>
      </c>
      <c r="G183" s="1" t="s">
        <v>43</v>
      </c>
      <c r="H183" s="1" t="s">
        <v>51</v>
      </c>
      <c r="I183" s="24" t="s">
        <v>51</v>
      </c>
      <c r="J183" s="1" t="s">
        <v>46</v>
      </c>
      <c r="K183" s="24" t="s">
        <v>53</v>
      </c>
      <c r="L183" s="1">
        <v>3</v>
      </c>
      <c r="M183" s="1">
        <v>2</v>
      </c>
      <c r="N183" s="1">
        <v>1</v>
      </c>
      <c r="O183" s="1">
        <v>1</v>
      </c>
      <c r="P183" s="24">
        <v>3</v>
      </c>
      <c r="Q183" s="1">
        <v>5</v>
      </c>
      <c r="R183" s="1">
        <v>4</v>
      </c>
      <c r="S183" s="1">
        <v>3</v>
      </c>
      <c r="T183" s="1">
        <v>2</v>
      </c>
      <c r="U183" s="24">
        <v>5</v>
      </c>
      <c r="V183" s="1">
        <v>1</v>
      </c>
      <c r="W183" s="1">
        <v>2</v>
      </c>
      <c r="X183" s="24">
        <v>3</v>
      </c>
      <c r="Y183" s="1">
        <v>1</v>
      </c>
      <c r="Z183" s="1" t="s">
        <v>47</v>
      </c>
      <c r="AA183" s="1" t="s">
        <v>47</v>
      </c>
      <c r="AB183" s="1" t="s">
        <v>47</v>
      </c>
      <c r="AC183" s="1" t="s">
        <v>47</v>
      </c>
      <c r="AD183" s="1" t="s">
        <v>47</v>
      </c>
      <c r="AE183" s="1" t="s">
        <v>47</v>
      </c>
      <c r="AF183" s="24" t="s">
        <v>47</v>
      </c>
      <c r="AG183" s="1">
        <v>2</v>
      </c>
      <c r="AH183" s="1">
        <v>2</v>
      </c>
      <c r="AI183" s="24">
        <v>4</v>
      </c>
      <c r="AJ183" s="30">
        <v>240000</v>
      </c>
      <c r="AK183" s="9">
        <f>($L$3*(L183-$Q$1)/$Q$2+$M$3*(M183-$R$1)/$R$2+$N$3*(N183-$S$1)/$S$2+$O$3*(O183-$T$1)/$T$2+$P$3*(P183-$U$1)/$U$2)/(SUM($L$3:$P$3))</f>
        <v>-1.3081391181693525</v>
      </c>
      <c r="AL183" s="9">
        <f>($L$3*(Q183-$Q$1)/$Q$2+$M$3*(R183-$R$1)/$R$2+$N$3*(S183-$S$1)/$S$2+$O$3*(T183-$T$1)/$T$2+$P$3*(U183-$U$1)/$U$2)/(SUM($L$3:$P$3))</f>
        <v>-0.22504246883504478</v>
      </c>
      <c r="AM183">
        <f>IF(AVERAGE(AG183:AH183)&gt;9,1,0)+IF(AVERAGE(AG183:AH183)&gt;7,1,0)+IF(AG183&gt;7,1,0)+IF(AH183&gt;7,1,0)+IF(AI183&gt;8,1,0)+IF(AI183&gt;6,1,0)</f>
        <v>0</v>
      </c>
      <c r="AN183" s="6">
        <f>MIN(2,IF(OR(Y183="-",X183&lt;5),0,1+IF(Y183&gt;7,1+IF(X183&gt;7,0.25,0),IF(Y183&gt;4,0.5+IF(X183&gt;7,0.25,0),0+IF(X183&gt;7,0.25))))+IF(Z183="-",0,IF(Z183&gt;9,0.5,IF(Z183&gt;7,0.25,0)))+IF(AA183="-",0,IF(AA183&gt;7,1.1,IF(AA183&gt;4,0.6,0)))+IF(OR(AB183="-",V183&lt;5),0,IF(AB183&gt;7,1+IF(V183&gt;7,0.25,0),IF(AB183&gt;4,0.5+IF(V183&gt;7,0.25,0),0)))+IF(AC183="-",0,IF(AC183&gt;7,1.5,IF(AC183&gt;4,1,0)))+IF(AD183="-",0,IF(AD183&gt;9,0.5,IF(AD183&gt;7,0.25,0)))+IF(AE183="-",0,IF(AE183&gt;7,1.25,IF(AE183&gt;4,0.75,0)))+IF(OR(AF183="-",W183&lt;4),0,IF(AF183&gt;7,1+IF(W183&gt;7,0.15,0),IF(AF183&gt;4,0.5+IF(W183&gt;7,0.15,0),0))))</f>
        <v>0</v>
      </c>
      <c r="AO183" s="9">
        <f>(($AK$3*AK183+$AL$3*AL183+$AM$3*AM183+$AN$3*AN183)+$J$3*VLOOKUP(J183,COND!$A$2:$C$7,2,FALSE)+$K$3*VLOOKUP(K183,COND!$A$2:$C$7,3,FALSE))*IF(AND($K$2="On",$E183&gt;20),0.75,1)</f>
        <v>7.3186764621625278</v>
      </c>
      <c r="AP183" s="28">
        <f>STANDARDIZE(AO183,AVERAGE($AO$5:$AO$1204),STDEVP($AO$5:$AO$1204))</f>
        <v>9.7423683915162262E-2</v>
      </c>
      <c r="AQ183" t="str">
        <f>IF(AND(Y183&lt;&gt;"-",X183&gt;1),"C",IF(AA183=MAX(AA183:AC183),"2B",IF(AC183=MAX(AA183:AC183),"SS",IF(OR(AB183=MAX(Z183:AC183),AND(AB183&lt;&gt;"-",AB183&gt;4,V183&gt;5)),"3B",IF(AE183=MAX(AD183:AF183),"CF",IF(AND(AF183=MAX(AD183,AF183),AND(W183&gt;5,AD183&lt;&gt;"-")),"RF",IF(AD183&lt;&gt;"-","LF",IF(Z183&lt;&gt;"-","1B","DH"))))))))</f>
        <v>C</v>
      </c>
      <c r="AU183" t="str">
        <f>IF(AND($Q183&gt;=6,AVERAGE($S183:$T183)&gt;=6),"Likely",IF(OR($Q183&gt;6,AND($Q183=6,AVERAGE($S183:$T183)&gt;=3),AND($Q183&gt;=5,AVERAGE($S183:$T183)&gt;=5),AVERAGE($Q183,$S183:$T183)&gt;5),"Possible","Unlikely"))</f>
        <v>Unlikely</v>
      </c>
      <c r="AW183" t="e">
        <f>IF(VLOOKUP($B183,'Draft List'!$D$4:$AB$124,AW$3,FALSE)&lt;&gt;0,VLOOKUP($B183,'Draft List'!$D$4:$AB$124,AW$3,FALSE),"")</f>
        <v>#N/A</v>
      </c>
      <c r="AX183" t="e">
        <f>IF(VLOOKUP($B183,'Draft List'!$D$4:$AB$124,AX$3,FALSE)&lt;&gt;0,VLOOKUP($B183,'Draft List'!$D$4:$AB$124,AX$3,FALSE),"")</f>
        <v>#N/A</v>
      </c>
      <c r="AY183" t="e">
        <f>IF(VLOOKUP($B183,'Draft List'!$D$4:$AB$124,AY$3,FALSE)&lt;&gt;0,VLOOKUP($B183,'Draft List'!$D$4:$AB$124,AY$3,FALSE),"")</f>
        <v>#N/A</v>
      </c>
      <c r="AZ183" t="e">
        <f>IF(VLOOKUP($B183,'Draft List'!$D$4:$AB$124,AZ$3,FALSE)&lt;&gt;0,VLOOKUP($B183,'Draft List'!$D$4:$AB$124,AZ$3,FALSE),"")</f>
        <v>#N/A</v>
      </c>
    </row>
    <row r="184" spans="1:52" x14ac:dyDescent="0.25">
      <c r="A184" t="str">
        <f>IF(C184="C","C-",C184)&amp;D184&amp;E184</f>
        <v>SSJonathan Davis21</v>
      </c>
      <c r="B184">
        <f>VLOOKUP($A184,draft_listing_batters_stats!$A$1:$B$1310,2,FALSE)</f>
        <v>9710</v>
      </c>
      <c r="C184" s="1" t="s">
        <v>75</v>
      </c>
      <c r="D184" s="1" t="s">
        <v>1519</v>
      </c>
      <c r="E184" s="1">
        <v>21</v>
      </c>
      <c r="F184" s="1" t="s">
        <v>64</v>
      </c>
      <c r="G184" s="1" t="s">
        <v>43</v>
      </c>
      <c r="H184" s="1" t="s">
        <v>51</v>
      </c>
      <c r="I184" s="24" t="s">
        <v>51</v>
      </c>
      <c r="J184" s="1" t="s">
        <v>57</v>
      </c>
      <c r="K184" s="24" t="s">
        <v>46</v>
      </c>
      <c r="L184" s="1">
        <v>4</v>
      </c>
      <c r="M184" s="1">
        <v>4</v>
      </c>
      <c r="N184" s="1">
        <v>2</v>
      </c>
      <c r="O184" s="1">
        <v>1</v>
      </c>
      <c r="P184" s="24">
        <v>3</v>
      </c>
      <c r="Q184" s="1">
        <v>5</v>
      </c>
      <c r="R184" s="1">
        <v>4</v>
      </c>
      <c r="S184" s="1">
        <v>2</v>
      </c>
      <c r="T184" s="1">
        <v>2</v>
      </c>
      <c r="U184" s="24">
        <v>4</v>
      </c>
      <c r="V184" s="1">
        <v>7</v>
      </c>
      <c r="W184" s="1">
        <v>2</v>
      </c>
      <c r="X184" s="24">
        <v>1</v>
      </c>
      <c r="Y184" s="1" t="s">
        <v>47</v>
      </c>
      <c r="Z184" s="1" t="s">
        <v>47</v>
      </c>
      <c r="AA184" s="1">
        <v>2</v>
      </c>
      <c r="AB184" s="1">
        <v>2</v>
      </c>
      <c r="AC184" s="1">
        <v>10</v>
      </c>
      <c r="AD184" s="1" t="s">
        <v>47</v>
      </c>
      <c r="AE184" s="1" t="s">
        <v>47</v>
      </c>
      <c r="AF184" s="24" t="s">
        <v>47</v>
      </c>
      <c r="AG184" s="1">
        <v>8</v>
      </c>
      <c r="AH184" s="1">
        <v>10</v>
      </c>
      <c r="AI184" s="24">
        <v>7</v>
      </c>
      <c r="AJ184" s="30">
        <v>210000</v>
      </c>
      <c r="AK184" s="9">
        <f>($L$3*(L184-$Q$1)/$Q$2+$M$3*(M184-$R$1)/$R$2+$N$3*(N184-$S$1)/$S$2+$O$3*(O184-$T$1)/$T$2+$P$3*(P184-$U$1)/$U$2)/(SUM($L$3:$P$3))</f>
        <v>-0.80040202870536903</v>
      </c>
      <c r="AL184" s="9">
        <f>($L$3*(Q184-$Q$1)/$Q$2+$M$3*(R184-$R$1)/$R$2+$N$3*(S184-$S$1)/$S$2+$O$3*(T184-$T$1)/$T$2+$P$3*(U184-$U$1)/$U$2)/(SUM($L$3:$P$3))</f>
        <v>-0.34812030267602978</v>
      </c>
      <c r="AM184">
        <f>IF(AVERAGE(AG184:AH184)&gt;9,1,0)+IF(AVERAGE(AG184:AH184)&gt;7,1,0)+IF(AG184&gt;7,1,0)+IF(AH184&gt;7,1,0)+IF(AI184&gt;8,1,0)+IF(AI184&gt;6,1,0)</f>
        <v>4</v>
      </c>
      <c r="AN184" s="6">
        <f>MIN(2,IF(OR(Y184="-",X184&lt;5),0,1+IF(Y184&gt;7,1+IF(X184&gt;7,0.25,0),IF(Y184&gt;4,0.5+IF(X184&gt;7,0.25,0),0+IF(X184&gt;7,0.25))))+IF(Z184="-",0,IF(Z184&gt;9,0.5,IF(Z184&gt;7,0.25,0)))+IF(AA184="-",0,IF(AA184&gt;7,1.1,IF(AA184&gt;4,0.6,0)))+IF(OR(AB184="-",V184&lt;5),0,IF(AB184&gt;7,1+IF(V184&gt;7,0.25,0),IF(AB184&gt;4,0.5+IF(V184&gt;7,0.25,0),0)))+IF(AC184="-",0,IF(AC184&gt;7,1.5,IF(AC184&gt;4,1,0)))+IF(AD184="-",0,IF(AD184&gt;9,0.5,IF(AD184&gt;7,0.25,0)))+IF(AE184="-",0,IF(AE184&gt;7,1.25,IF(AE184&gt;4,0.75,0)))+IF(OR(AF184="-",W184&lt;4),0,IF(AF184&gt;7,1+IF(W184&gt;7,0.15,0),IF(AF184&gt;4,0.5+IF(W184&gt;7,0.15,0),0))))</f>
        <v>1.5</v>
      </c>
      <c r="AO184" s="9">
        <f>(($AK$3*AK184+$AL$3*AL184+$AM$3*AM184+$AN$3*AN184)+$J$3*VLOOKUP(J184,COND!$A$2:$C$7,2,FALSE)+$K$3*VLOOKUP(K184,COND!$A$2:$C$7,3,FALSE))*IF(AND($K$2="On",$E184&gt;20),0.75,1)</f>
        <v>7.3091828316837724</v>
      </c>
      <c r="AP184" s="28">
        <f>STANDARDIZE(AO184,AVERAGE($AO$5:$AO$1204),STDEVP($AO$5:$AO$1204))</f>
        <v>9.6178368319603316E-2</v>
      </c>
      <c r="AQ184" t="str">
        <f>IF(AND(Y184&lt;&gt;"-",X184&gt;1),"C",IF(AA184=MAX(AA184:AC184),"2B",IF(AC184=MAX(AA184:AC184),"SS",IF(OR(AB184=MAX(Z184:AC184),AND(AB184&lt;&gt;"-",AB184&gt;4,V184&gt;5)),"3B",IF(AE184=MAX(AD184:AF184),"CF",IF(AND(AF184=MAX(AD184,AF184),AND(W184&gt;5,AD184&lt;&gt;"-")),"RF",IF(AD184&lt;&gt;"-","LF",IF(Z184&lt;&gt;"-","1B","DH"))))))))</f>
        <v>SS</v>
      </c>
      <c r="AU184" t="str">
        <f>IF(AND($Q184&gt;=6,AVERAGE($S184:$T184)&gt;=6),"Likely",IF(OR($Q184&gt;6,AND($Q184=6,AVERAGE($S184:$T184)&gt;=3),AND($Q184&gt;=5,AVERAGE($S184:$T184)&gt;=5),AVERAGE($Q184,$S184:$T184)&gt;5),"Possible","Unlikely"))</f>
        <v>Unlikely</v>
      </c>
      <c r="AW184" t="e">
        <f>IF(VLOOKUP($B184,'Draft List'!$D$4:$AB$124,AW$3,FALSE)&lt;&gt;0,VLOOKUP($B184,'Draft List'!$D$4:$AB$124,AW$3,FALSE),"")</f>
        <v>#N/A</v>
      </c>
      <c r="AX184" t="e">
        <f>IF(VLOOKUP($B184,'Draft List'!$D$4:$AB$124,AX$3,FALSE)&lt;&gt;0,VLOOKUP($B184,'Draft List'!$D$4:$AB$124,AX$3,FALSE),"")</f>
        <v>#N/A</v>
      </c>
      <c r="AY184" t="e">
        <f>IF(VLOOKUP($B184,'Draft List'!$D$4:$AB$124,AY$3,FALSE)&lt;&gt;0,VLOOKUP($B184,'Draft List'!$D$4:$AB$124,AY$3,FALSE),"")</f>
        <v>#N/A</v>
      </c>
      <c r="AZ184" t="e">
        <f>IF(VLOOKUP($B184,'Draft List'!$D$4:$AB$124,AZ$3,FALSE)&lt;&gt;0,VLOOKUP($B184,'Draft List'!$D$4:$AB$124,AZ$3,FALSE),"")</f>
        <v>#N/A</v>
      </c>
    </row>
    <row r="185" spans="1:52" x14ac:dyDescent="0.25">
      <c r="A185" t="str">
        <f>IF(C185="C","C-",C185)&amp;D185&amp;E185</f>
        <v>1BNobuhito Takahashi21</v>
      </c>
      <c r="B185">
        <f>VLOOKUP($A185,draft_listing_batters_stats!$A$1:$B$1310,2,FALSE)</f>
        <v>4308</v>
      </c>
      <c r="C185" s="1" t="s">
        <v>90</v>
      </c>
      <c r="D185" s="1" t="s">
        <v>1520</v>
      </c>
      <c r="E185" s="1">
        <v>21</v>
      </c>
      <c r="F185" s="1" t="s">
        <v>55</v>
      </c>
      <c r="G185" s="1" t="s">
        <v>43</v>
      </c>
      <c r="H185" s="1" t="s">
        <v>51</v>
      </c>
      <c r="I185" s="24" t="s">
        <v>51</v>
      </c>
      <c r="J185" s="1" t="s">
        <v>57</v>
      </c>
      <c r="K185" s="24" t="s">
        <v>45</v>
      </c>
      <c r="L185" s="1">
        <v>4</v>
      </c>
      <c r="M185" s="1">
        <v>3</v>
      </c>
      <c r="N185" s="1">
        <v>3</v>
      </c>
      <c r="O185" s="1">
        <v>1</v>
      </c>
      <c r="P185" s="24">
        <v>1</v>
      </c>
      <c r="Q185" s="1">
        <v>5</v>
      </c>
      <c r="R185" s="1">
        <v>4</v>
      </c>
      <c r="S185" s="1">
        <v>5</v>
      </c>
      <c r="T185" s="1">
        <v>2</v>
      </c>
      <c r="U185" s="24">
        <v>2</v>
      </c>
      <c r="V185" s="1">
        <v>4</v>
      </c>
      <c r="W185" s="1">
        <v>1</v>
      </c>
      <c r="X185" s="24">
        <v>1</v>
      </c>
      <c r="Y185" s="1" t="s">
        <v>47</v>
      </c>
      <c r="Z185" s="1">
        <v>5</v>
      </c>
      <c r="AA185" s="1" t="s">
        <v>47</v>
      </c>
      <c r="AB185" s="1" t="s">
        <v>47</v>
      </c>
      <c r="AC185" s="1" t="s">
        <v>47</v>
      </c>
      <c r="AD185" s="1" t="s">
        <v>47</v>
      </c>
      <c r="AE185" s="1" t="s">
        <v>47</v>
      </c>
      <c r="AF185" s="24" t="s">
        <v>47</v>
      </c>
      <c r="AG185" s="1">
        <v>2</v>
      </c>
      <c r="AH185" s="1">
        <v>2</v>
      </c>
      <c r="AI185" s="24">
        <v>1</v>
      </c>
      <c r="AJ185" s="30">
        <v>240000</v>
      </c>
      <c r="AK185" s="9">
        <f>($L$3*(L185-$Q$1)/$Q$2+$M$3*(M185-$R$1)/$R$2+$N$3*(N185-$S$1)/$S$2+$O$3*(O185-$T$1)/$T$2+$P$3*(P185-$U$1)/$U$2)/(SUM($L$3:$P$3))</f>
        <v>-0.84843309393433786</v>
      </c>
      <c r="AL185" s="9">
        <f>($L$3*(Q185-$Q$1)/$Q$2+$M$3*(R185-$R$1)/$R$2+$N$3*(S185-$S$1)/$S$2+$O$3*(T185-$T$1)/$T$2+$P$3*(U185-$U$1)/$U$2)/(SUM($L$3:$P$3))</f>
        <v>-0.17896850023849215</v>
      </c>
      <c r="AM185">
        <f>IF(AVERAGE(AG185:AH185)&gt;9,1,0)+IF(AVERAGE(AG185:AH185)&gt;7,1,0)+IF(AG185&gt;7,1,0)+IF(AH185&gt;7,1,0)+IF(AI185&gt;8,1,0)+IF(AI185&gt;6,1,0)</f>
        <v>0</v>
      </c>
      <c r="AN185" s="6">
        <f>MIN(2,IF(OR(Y185="-",X185&lt;5),0,1+IF(Y185&gt;7,1+IF(X185&gt;7,0.25,0),IF(Y185&gt;4,0.5+IF(X185&gt;7,0.25,0),0+IF(X185&gt;7,0.25))))+IF(Z185="-",0,IF(Z185&gt;9,0.5,IF(Z185&gt;7,0.25,0)))+IF(AA185="-",0,IF(AA185&gt;7,1.1,IF(AA185&gt;4,0.6,0)))+IF(OR(AB185="-",V185&lt;5),0,IF(AB185&gt;7,1+IF(V185&gt;7,0.25,0),IF(AB185&gt;4,0.5+IF(V185&gt;7,0.25,0),0)))+IF(AC185="-",0,IF(AC185&gt;7,1.5,IF(AC185&gt;4,1,0)))+IF(AD185="-",0,IF(AD185&gt;9,0.5,IF(AD185&gt;7,0.25,0)))+IF(AE185="-",0,IF(AE185&gt;7,1.25,IF(AE185&gt;4,0.75,0)))+IF(OR(AF185="-",W185&lt;4),0,IF(AF185&gt;7,1+IF(W185&gt;7,0.15,0),IF(AF185&gt;4,0.5+IF(W185&gt;7,0.15,0),0))))</f>
        <v>0</v>
      </c>
      <c r="AO185" s="9">
        <f>(($AK$3*AK185+$AL$3*AL185+$AM$3*AM185+$AN$3*AN185)+$J$3*VLOOKUP(J185,COND!$A$2:$C$7,2,FALSE)+$K$3*VLOOKUP(K185,COND!$A$2:$C$7,3,FALSE))*IF(AND($K$2="On",$E185&gt;20),0.75,1)</f>
        <v>7.2675346877446607</v>
      </c>
      <c r="AP185" s="28">
        <f>STANDARDIZE(AO185,AVERAGE($AO$5:$AO$1204),STDEVP($AO$5:$AO$1204))</f>
        <v>9.0715222972886658E-2</v>
      </c>
      <c r="AQ185" t="str">
        <f>IF(AND(Y185&lt;&gt;"-",X185&gt;1),"C",IF(AA185=MAX(AA185:AC185),"2B",IF(AC185=MAX(AA185:AC185),"SS",IF(OR(AB185=MAX(Z185:AC185),AND(AB185&lt;&gt;"-",AB185&gt;4,V185&gt;5)),"3B",IF(AE185=MAX(AD185:AF185),"CF",IF(AND(AF185=MAX(AD185,AF185),AND(W185&gt;5,AD185&lt;&gt;"-")),"RF",IF(AD185&lt;&gt;"-","LF",IF(Z185&lt;&gt;"-","1B","DH"))))))))</f>
        <v>1B</v>
      </c>
      <c r="AU185" t="str">
        <f>IF(AND($Q185&gt;=6,AVERAGE($S185:$T185)&gt;=6),"Likely",IF(OR($Q185&gt;6,AND($Q185=6,AVERAGE($S185:$T185)&gt;=3),AND($Q185&gt;=5,AVERAGE($S185:$T185)&gt;=5),AVERAGE($Q185,$S185:$T185)&gt;5),"Possible","Unlikely"))</f>
        <v>Unlikely</v>
      </c>
      <c r="AW185" t="e">
        <f>IF(VLOOKUP($B185,'Draft List'!$D$4:$AB$124,AW$3,FALSE)&lt;&gt;0,VLOOKUP($B185,'Draft List'!$D$4:$AB$124,AW$3,FALSE),"")</f>
        <v>#N/A</v>
      </c>
      <c r="AX185" t="e">
        <f>IF(VLOOKUP($B185,'Draft List'!$D$4:$AB$124,AX$3,FALSE)&lt;&gt;0,VLOOKUP($B185,'Draft List'!$D$4:$AB$124,AX$3,FALSE),"")</f>
        <v>#N/A</v>
      </c>
      <c r="AY185" t="e">
        <f>IF(VLOOKUP($B185,'Draft List'!$D$4:$AB$124,AY$3,FALSE)&lt;&gt;0,VLOOKUP($B185,'Draft List'!$D$4:$AB$124,AY$3,FALSE),"")</f>
        <v>#N/A</v>
      </c>
      <c r="AZ185" t="e">
        <f>IF(VLOOKUP($B185,'Draft List'!$D$4:$AB$124,AZ$3,FALSE)&lt;&gt;0,VLOOKUP($B185,'Draft List'!$D$4:$AB$124,AZ$3,FALSE),"")</f>
        <v>#N/A</v>
      </c>
    </row>
    <row r="186" spans="1:52" x14ac:dyDescent="0.25">
      <c r="A186" t="str">
        <f>IF(C186="C","C-",C186)&amp;D186&amp;E186</f>
        <v>3BJorge Rincón21</v>
      </c>
      <c r="B186">
        <f>VLOOKUP($A186,draft_listing_batters_stats!$A$1:$B$1310,2,FALSE)</f>
        <v>2663</v>
      </c>
      <c r="C186" s="1" t="s">
        <v>72</v>
      </c>
      <c r="D186" s="1" t="s">
        <v>1521</v>
      </c>
      <c r="E186" s="1">
        <v>21</v>
      </c>
      <c r="F186" s="1" t="s">
        <v>64</v>
      </c>
      <c r="G186" s="1" t="s">
        <v>43</v>
      </c>
      <c r="H186" s="1" t="s">
        <v>51</v>
      </c>
      <c r="I186" s="24" t="s">
        <v>51</v>
      </c>
      <c r="J186" s="1" t="s">
        <v>45</v>
      </c>
      <c r="K186" s="24" t="s">
        <v>53</v>
      </c>
      <c r="L186" s="1">
        <v>2</v>
      </c>
      <c r="M186" s="1">
        <v>4</v>
      </c>
      <c r="N186" s="1">
        <v>1</v>
      </c>
      <c r="O186" s="1">
        <v>3</v>
      </c>
      <c r="P186" s="24">
        <v>2</v>
      </c>
      <c r="Q186" s="1">
        <v>4</v>
      </c>
      <c r="R186" s="1">
        <v>5</v>
      </c>
      <c r="S186" s="1">
        <v>3</v>
      </c>
      <c r="T186" s="1">
        <v>5</v>
      </c>
      <c r="U186" s="24">
        <v>3</v>
      </c>
      <c r="V186" s="1">
        <v>10</v>
      </c>
      <c r="W186" s="1">
        <v>3</v>
      </c>
      <c r="X186" s="24">
        <v>1</v>
      </c>
      <c r="Y186" s="1" t="s">
        <v>47</v>
      </c>
      <c r="Z186" s="1">
        <v>1</v>
      </c>
      <c r="AA186" s="1" t="s">
        <v>47</v>
      </c>
      <c r="AB186" s="1">
        <v>7</v>
      </c>
      <c r="AC186" s="1" t="s">
        <v>47</v>
      </c>
      <c r="AD186" s="1" t="s">
        <v>47</v>
      </c>
      <c r="AE186" s="1" t="s">
        <v>47</v>
      </c>
      <c r="AF186" s="24" t="s">
        <v>47</v>
      </c>
      <c r="AG186" s="1">
        <v>4</v>
      </c>
      <c r="AH186" s="1">
        <v>5</v>
      </c>
      <c r="AI186" s="24">
        <v>3</v>
      </c>
      <c r="AJ186" s="30">
        <v>210000</v>
      </c>
      <c r="AK186" s="9">
        <f>($L$3*(L186-$Q$1)/$Q$2+$M$3*(M186-$R$1)/$R$2+$N$3*(N186-$S$1)/$S$2+$O$3*(O186-$T$1)/$T$2+$P$3*(P186-$U$1)/$U$2)/(SUM($L$3:$P$3))</f>
        <v>-1.3891724349325409</v>
      </c>
      <c r="AL186" s="9">
        <f>($L$3*(Q186-$Q$1)/$Q$2+$M$3*(R186-$R$1)/$R$2+$N$3*(S186-$S$1)/$S$2+$O$3*(T186-$T$1)/$T$2+$P$3*(U186-$U$1)/$U$2)/(SUM($L$3:$P$3))</f>
        <v>-0.30744245502443979</v>
      </c>
      <c r="AM186">
        <f>IF(AVERAGE(AG186:AH186)&gt;9,1,0)+IF(AVERAGE(AG186:AH186)&gt;7,1,0)+IF(AG186&gt;7,1,0)+IF(AH186&gt;7,1,0)+IF(AI186&gt;8,1,0)+IF(AI186&gt;6,1,0)</f>
        <v>0</v>
      </c>
      <c r="AN186" s="6">
        <f>MIN(2,IF(OR(Y186="-",X186&lt;5),0,1+IF(Y186&gt;7,1+IF(X186&gt;7,0.25,0),IF(Y186&gt;4,0.5+IF(X186&gt;7,0.25,0),0+IF(X186&gt;7,0.25))))+IF(Z186="-",0,IF(Z186&gt;9,0.5,IF(Z186&gt;7,0.25,0)))+IF(AA186="-",0,IF(AA186&gt;7,1.1,IF(AA186&gt;4,0.6,0)))+IF(OR(AB186="-",V186&lt;5),0,IF(AB186&gt;7,1+IF(V186&gt;7,0.25,0),IF(AB186&gt;4,0.5+IF(V186&gt;7,0.25,0),0)))+IF(AC186="-",0,IF(AC186&gt;7,1.5,IF(AC186&gt;4,1,0)))+IF(AD186="-",0,IF(AD186&gt;9,0.5,IF(AD186&gt;7,0.25,0)))+IF(AE186="-",0,IF(AE186&gt;7,1.25,IF(AE186&gt;4,0.75,0)))+IF(OR(AF186="-",W186&lt;4),0,IF(AF186&gt;7,1+IF(W186&gt;7,0.15,0),IF(AF186&gt;4,0.5+IF(W186&gt;7,0.15,0),0))))</f>
        <v>0.75</v>
      </c>
      <c r="AO186" s="9">
        <f>(($AK$3*AK186+$AL$3*AL186+$AM$3*AM186+$AN$3*AN186)+$J$3*VLOOKUP(J186,COND!$A$2:$C$7,2,FALSE)+$K$3*VLOOKUP(K186,COND!$A$2:$C$7,3,FALSE))*IF(AND($K$2="On",$E186&gt;20),0.75,1)</f>
        <v>7.1717732962134679</v>
      </c>
      <c r="AP186" s="28">
        <f>STANDARDIZE(AO186,AVERAGE($AO$5:$AO$1204),STDEVP($AO$5:$AO$1204))</f>
        <v>7.8153837252947042E-2</v>
      </c>
      <c r="AQ186" t="str">
        <f>IF(AND(Y186&lt;&gt;"-",X186&gt;1),"C",IF(AA186=MAX(AA186:AC186),"2B",IF(AC186=MAX(AA186:AC186),"SS",IF(OR(AB186=MAX(Z186:AC186),AND(AB186&lt;&gt;"-",AB186&gt;4,V186&gt;5)),"3B",IF(AE186=MAX(AD186:AF186),"CF",IF(AND(AF186=MAX(AD186,AF186),AND(W186&gt;5,AD186&lt;&gt;"-")),"RF",IF(AD186&lt;&gt;"-","LF",IF(Z186&lt;&gt;"-","1B","DH"))))))))</f>
        <v>3B</v>
      </c>
      <c r="AU186" t="str">
        <f>IF(AND($Q186&gt;=6,AVERAGE($S186:$T186)&gt;=6),"Likely",IF(OR($Q186&gt;6,AND($Q186=6,AVERAGE($S186:$T186)&gt;=3),AND($Q186&gt;=5,AVERAGE($S186:$T186)&gt;=5),AVERAGE($Q186,$S186:$T186)&gt;5),"Possible","Unlikely"))</f>
        <v>Unlikely</v>
      </c>
      <c r="AW186" t="e">
        <f>IF(VLOOKUP($B186,'Draft List'!$D$4:$AB$124,AW$3,FALSE)&lt;&gt;0,VLOOKUP($B186,'Draft List'!$D$4:$AB$124,AW$3,FALSE),"")</f>
        <v>#N/A</v>
      </c>
      <c r="AX186" t="e">
        <f>IF(VLOOKUP($B186,'Draft List'!$D$4:$AB$124,AX$3,FALSE)&lt;&gt;0,VLOOKUP($B186,'Draft List'!$D$4:$AB$124,AX$3,FALSE),"")</f>
        <v>#N/A</v>
      </c>
      <c r="AY186" t="e">
        <f>IF(VLOOKUP($B186,'Draft List'!$D$4:$AB$124,AY$3,FALSE)&lt;&gt;0,VLOOKUP($B186,'Draft List'!$D$4:$AB$124,AY$3,FALSE),"")</f>
        <v>#N/A</v>
      </c>
      <c r="AZ186" t="e">
        <f>IF(VLOOKUP($B186,'Draft List'!$D$4:$AB$124,AZ$3,FALSE)&lt;&gt;0,VLOOKUP($B186,'Draft List'!$D$4:$AB$124,AZ$3,FALSE),"")</f>
        <v>#N/A</v>
      </c>
    </row>
    <row r="187" spans="1:52" x14ac:dyDescent="0.25">
      <c r="A187" t="str">
        <f>IF(C187="C","C-",C187)&amp;D187&amp;E187</f>
        <v>1BNate Shaffer21</v>
      </c>
      <c r="B187">
        <f>VLOOKUP($A187,draft_listing_batters_stats!$A$1:$B$1310,2,FALSE)</f>
        <v>7742</v>
      </c>
      <c r="C187" s="1" t="s">
        <v>90</v>
      </c>
      <c r="D187" s="1" t="s">
        <v>1522</v>
      </c>
      <c r="E187" s="1">
        <v>21</v>
      </c>
      <c r="F187" s="1" t="s">
        <v>64</v>
      </c>
      <c r="G187" s="1" t="s">
        <v>43</v>
      </c>
      <c r="H187" s="1" t="s">
        <v>51</v>
      </c>
      <c r="I187" s="24" t="s">
        <v>51</v>
      </c>
      <c r="J187" s="1" t="s">
        <v>57</v>
      </c>
      <c r="K187" s="24" t="s">
        <v>45</v>
      </c>
      <c r="L187" s="1">
        <v>4</v>
      </c>
      <c r="M187" s="1">
        <v>4</v>
      </c>
      <c r="N187" s="1">
        <v>1</v>
      </c>
      <c r="O187" s="1">
        <v>2</v>
      </c>
      <c r="P187" s="24">
        <v>4</v>
      </c>
      <c r="Q187" s="1">
        <v>5</v>
      </c>
      <c r="R187" s="1">
        <v>5</v>
      </c>
      <c r="S187" s="1">
        <v>1</v>
      </c>
      <c r="T187" s="1">
        <v>3</v>
      </c>
      <c r="U187" s="24">
        <v>5</v>
      </c>
      <c r="V187" s="1">
        <v>9</v>
      </c>
      <c r="W187" s="1">
        <v>8</v>
      </c>
      <c r="X187" s="24">
        <v>1</v>
      </c>
      <c r="Y187" s="1" t="s">
        <v>47</v>
      </c>
      <c r="Z187" s="1">
        <v>6</v>
      </c>
      <c r="AA187" s="1" t="s">
        <v>47</v>
      </c>
      <c r="AB187" s="1">
        <v>5</v>
      </c>
      <c r="AC187" s="1" t="s">
        <v>47</v>
      </c>
      <c r="AD187" s="1" t="s">
        <v>47</v>
      </c>
      <c r="AE187" s="1" t="s">
        <v>47</v>
      </c>
      <c r="AF187" s="24" t="s">
        <v>47</v>
      </c>
      <c r="AG187" s="1">
        <v>2</v>
      </c>
      <c r="AH187" s="1">
        <v>6</v>
      </c>
      <c r="AI187" s="24">
        <v>3</v>
      </c>
      <c r="AJ187" s="30">
        <v>200000</v>
      </c>
      <c r="AK187" s="9">
        <f>($L$3*(L187-$Q$1)/$Q$2+$M$3*(M187-$R$1)/$R$2+$N$3*(N187-$S$1)/$S$2+$O$3*(O187-$T$1)/$T$2+$P$3*(P187-$U$1)/$U$2)/(SUM($L$3:$P$3))</f>
        <v>-0.75373763290260587</v>
      </c>
      <c r="AL187" s="9">
        <f>($L$3*(Q187-$Q$1)/$Q$2+$M$3*(R187-$R$1)/$R$2+$N$3*(S187-$S$1)/$S$2+$O$3*(T187-$T$1)/$T$2+$P$3*(U187-$U$1)/$U$2)/(SUM($L$3:$P$3))</f>
        <v>-0.25039602725456322</v>
      </c>
      <c r="AM187">
        <f>IF(AVERAGE(AG187:AH187)&gt;9,1,0)+IF(AVERAGE(AG187:AH187)&gt;7,1,0)+IF(AG187&gt;7,1,0)+IF(AH187&gt;7,1,0)+IF(AI187&gt;8,1,0)+IF(AI187&gt;6,1,0)</f>
        <v>0</v>
      </c>
      <c r="AN187" s="6">
        <f>MIN(2,IF(OR(Y187="-",X187&lt;5),0,1+IF(Y187&gt;7,1+IF(X187&gt;7,0.25,0),IF(Y187&gt;4,0.5+IF(X187&gt;7,0.25,0),0+IF(X187&gt;7,0.25))))+IF(Z187="-",0,IF(Z187&gt;9,0.5,IF(Z187&gt;7,0.25,0)))+IF(AA187="-",0,IF(AA187&gt;7,1.1,IF(AA187&gt;4,0.6,0)))+IF(OR(AB187="-",V187&lt;5),0,IF(AB187&gt;7,1+IF(V187&gt;7,0.25,0),IF(AB187&gt;4,0.5+IF(V187&gt;7,0.25,0),0)))+IF(AC187="-",0,IF(AC187&gt;7,1.5,IF(AC187&gt;4,1,0)))+IF(AD187="-",0,IF(AD187&gt;9,0.5,IF(AD187&gt;7,0.25,0)))+IF(AE187="-",0,IF(AE187&gt;7,1.25,IF(AE187&gt;4,0.75,0)))+IF(OR(AF187="-",W187&lt;4),0,IF(AF187&gt;7,1+IF(W187&gt;7,0.15,0),IF(AF187&gt;4,0.5+IF(W187&gt;7,0.15,0),0))))</f>
        <v>0.75</v>
      </c>
      <c r="AO187" s="9">
        <f>(($AK$3*AK187+$AL$3*AL187+$AM$3*AM187+$AN$3*AN187)+$J$3*VLOOKUP(J187,COND!$A$2:$C$7,2,FALSE)+$K$3*VLOOKUP(K187,COND!$A$2:$C$7,3,FALSE))*IF(AND($K$2="On",$E187&gt;20),0.75,1)</f>
        <v>7.1698739096549806</v>
      </c>
      <c r="AP187" s="28">
        <f>STANDARDIZE(AO187,AVERAGE($AO$5:$AO$1204),STDEVP($AO$5:$AO$1204))</f>
        <v>7.7904687498427702E-2</v>
      </c>
      <c r="AQ187" t="str">
        <f>IF(AND(Y187&lt;&gt;"-",X187&gt;1),"C",IF(AA187=MAX(AA187:AC187),"2B",IF(AC187=MAX(AA187:AC187),"SS",IF(OR(AB187=MAX(Z187:AC187),AND(AB187&lt;&gt;"-",AB187&gt;4,V187&gt;5)),"3B",IF(AE187=MAX(AD187:AF187),"CF",IF(AND(AF187=MAX(AD187,AF187),AND(W187&gt;5,AD187&lt;&gt;"-")),"RF",IF(AD187&lt;&gt;"-","LF",IF(Z187&lt;&gt;"-","1B","DH"))))))))</f>
        <v>3B</v>
      </c>
      <c r="AU187" t="str">
        <f>IF(AND($Q187&gt;=6,AVERAGE($S187:$T187)&gt;=6),"Likely",IF(OR($Q187&gt;6,AND($Q187=6,AVERAGE($S187:$T187)&gt;=3),AND($Q187&gt;=5,AVERAGE($S187:$T187)&gt;=5),AVERAGE($Q187,$S187:$T187)&gt;5),"Possible","Unlikely"))</f>
        <v>Unlikely</v>
      </c>
      <c r="AW187" t="e">
        <f>IF(VLOOKUP($B187,'Draft List'!$D$4:$AB$124,AW$3,FALSE)&lt;&gt;0,VLOOKUP($B187,'Draft List'!$D$4:$AB$124,AW$3,FALSE),"")</f>
        <v>#N/A</v>
      </c>
      <c r="AX187" t="e">
        <f>IF(VLOOKUP($B187,'Draft List'!$D$4:$AB$124,AX$3,FALSE)&lt;&gt;0,VLOOKUP($B187,'Draft List'!$D$4:$AB$124,AX$3,FALSE),"")</f>
        <v>#N/A</v>
      </c>
      <c r="AY187" t="e">
        <f>IF(VLOOKUP($B187,'Draft List'!$D$4:$AB$124,AY$3,FALSE)&lt;&gt;0,VLOOKUP($B187,'Draft List'!$D$4:$AB$124,AY$3,FALSE),"")</f>
        <v>#N/A</v>
      </c>
      <c r="AZ187" t="e">
        <f>IF(VLOOKUP($B187,'Draft List'!$D$4:$AB$124,AZ$3,FALSE)&lt;&gt;0,VLOOKUP($B187,'Draft List'!$D$4:$AB$124,AZ$3,FALSE),"")</f>
        <v>#N/A</v>
      </c>
    </row>
    <row r="188" spans="1:52" x14ac:dyDescent="0.25">
      <c r="A188" t="str">
        <f>IF(C188="C","C-",C188)&amp;D188&amp;E188</f>
        <v>1BJustin Goddard21</v>
      </c>
      <c r="B188">
        <f>VLOOKUP($A188,draft_listing_batters_stats!$A$1:$B$1310,2,FALSE)</f>
        <v>7409</v>
      </c>
      <c r="C188" s="1" t="s">
        <v>90</v>
      </c>
      <c r="D188" s="1" t="s">
        <v>1523</v>
      </c>
      <c r="E188" s="1">
        <v>21</v>
      </c>
      <c r="F188" s="1" t="s">
        <v>43</v>
      </c>
      <c r="G188" s="1" t="s">
        <v>55</v>
      </c>
      <c r="H188" s="1" t="s">
        <v>51</v>
      </c>
      <c r="I188" s="24" t="s">
        <v>51</v>
      </c>
      <c r="J188" s="1" t="s">
        <v>49</v>
      </c>
      <c r="K188" s="24" t="s">
        <v>45</v>
      </c>
      <c r="L188" s="1">
        <v>3</v>
      </c>
      <c r="M188" s="1">
        <v>1</v>
      </c>
      <c r="N188" s="1">
        <v>3</v>
      </c>
      <c r="O188" s="1">
        <v>3</v>
      </c>
      <c r="P188" s="24">
        <v>2</v>
      </c>
      <c r="Q188" s="1">
        <v>4</v>
      </c>
      <c r="R188" s="1">
        <v>2</v>
      </c>
      <c r="S188" s="1">
        <v>5</v>
      </c>
      <c r="T188" s="1">
        <v>5</v>
      </c>
      <c r="U188" s="24">
        <v>4</v>
      </c>
      <c r="V188" s="1">
        <v>6</v>
      </c>
      <c r="W188" s="1">
        <v>6</v>
      </c>
      <c r="X188" s="24">
        <v>1</v>
      </c>
      <c r="Y188" s="1" t="s">
        <v>47</v>
      </c>
      <c r="Z188" s="1">
        <v>7</v>
      </c>
      <c r="AA188" s="1" t="s">
        <v>47</v>
      </c>
      <c r="AB188" s="1" t="s">
        <v>47</v>
      </c>
      <c r="AC188" s="1" t="s">
        <v>47</v>
      </c>
      <c r="AD188" s="1">
        <v>2</v>
      </c>
      <c r="AE188" s="1" t="s">
        <v>47</v>
      </c>
      <c r="AF188" s="24">
        <v>3</v>
      </c>
      <c r="AG188" s="1">
        <v>6</v>
      </c>
      <c r="AH188" s="1">
        <v>8</v>
      </c>
      <c r="AI188" s="24">
        <v>5</v>
      </c>
      <c r="AJ188" s="30">
        <v>180000</v>
      </c>
      <c r="AK188" s="9">
        <f>($L$3*(L188-$Q$1)/$Q$2+$M$3*(M188-$R$1)/$R$2+$N$3*(N188-$S$1)/$S$2+$O$3*(O188-$T$1)/$T$2+$P$3*(P188-$U$1)/$U$2)/(SUM($L$3:$P$3))</f>
        <v>-1.0536732495381742</v>
      </c>
      <c r="AL188" s="9">
        <f>($L$3*(Q188-$Q$1)/$Q$2+$M$3*(R188-$R$1)/$R$2+$N$3*(S188-$S$1)/$S$2+$O$3*(T188-$T$1)/$T$2+$P$3*(U188-$U$1)/$U$2)/(SUM($L$3:$P$3))</f>
        <v>-0.25448276601566383</v>
      </c>
      <c r="AM188">
        <f>IF(AVERAGE(AG188:AH188)&gt;9,1,0)+IF(AVERAGE(AG188:AH188)&gt;7,1,0)+IF(AG188&gt;7,1,0)+IF(AH188&gt;7,1,0)+IF(AI188&gt;8,1,0)+IF(AI188&gt;6,1,0)</f>
        <v>1</v>
      </c>
      <c r="AN188" s="6">
        <f>MIN(2,IF(OR(Y188="-",X188&lt;5),0,1+IF(Y188&gt;7,1+IF(X188&gt;7,0.25,0),IF(Y188&gt;4,0.5+IF(X188&gt;7,0.25,0),0+IF(X188&gt;7,0.25))))+IF(Z188="-",0,IF(Z188&gt;9,0.5,IF(Z188&gt;7,0.25,0)))+IF(AA188="-",0,IF(AA188&gt;7,1.1,IF(AA188&gt;4,0.6,0)))+IF(OR(AB188="-",V188&lt;5),0,IF(AB188&gt;7,1+IF(V188&gt;7,0.25,0),IF(AB188&gt;4,0.5+IF(V188&gt;7,0.25,0),0)))+IF(AC188="-",0,IF(AC188&gt;7,1.5,IF(AC188&gt;4,1,0)))+IF(AD188="-",0,IF(AD188&gt;9,0.5,IF(AD188&gt;7,0.25,0)))+IF(AE188="-",0,IF(AE188&gt;7,1.25,IF(AE188&gt;4,0.75,0)))+IF(OR(AF188="-",W188&lt;4),0,IF(AF188&gt;7,1+IF(W188&gt;7,0.15,0),IF(AF188&gt;4,0.5+IF(W188&gt;7,0.15,0),0))))</f>
        <v>0</v>
      </c>
      <c r="AO188" s="9">
        <f>(($AK$3*AK188+$AL$3*AL188+$AM$3*AM188+$AN$3*AN188)+$J$3*VLOOKUP(J188,COND!$A$2:$C$7,2,FALSE)+$K$3*VLOOKUP(K188,COND!$A$2:$C$7,3,FALSE))*IF(AND($K$2="On",$E188&gt;20),0.75,1)</f>
        <v>7.107506149524883</v>
      </c>
      <c r="AP188" s="28">
        <f>STANDARDIZE(AO188,AVERAGE($AO$5:$AO$1204),STDEVP($AO$5:$AO$1204))</f>
        <v>6.9723671339868232E-2</v>
      </c>
      <c r="AQ188" t="str">
        <f>IF(AND(Y188&lt;&gt;"-",X188&gt;1),"C",IF(AA188=MAX(AA188:AC188),"2B",IF(AC188=MAX(AA188:AC188),"SS",IF(OR(AB188=MAX(Z188:AC188),AND(AB188&lt;&gt;"-",AB188&gt;4,V188&gt;5)),"3B",IF(AE188=MAX(AD188:AF188),"CF",IF(AND(AF188=MAX(AD188,AF188),AND(W188&gt;5,AD188&lt;&gt;"-")),"RF",IF(AD188&lt;&gt;"-","LF",IF(Z188&lt;&gt;"-","1B","DH"))))))))</f>
        <v>RF</v>
      </c>
      <c r="AU188" t="str">
        <f>IF(AND($Q188&gt;=6,AVERAGE($S188:$T188)&gt;=6),"Likely",IF(OR($Q188&gt;6,AND($Q188=6,AVERAGE($S188:$T188)&gt;=3),AND($Q188&gt;=5,AVERAGE($S188:$T188)&gt;=5),AVERAGE($Q188,$S188:$T188)&gt;5),"Possible","Unlikely"))</f>
        <v>Unlikely</v>
      </c>
      <c r="AW188" t="e">
        <f>IF(VLOOKUP($B188,'Draft List'!$D$4:$AB$124,AW$3,FALSE)&lt;&gt;0,VLOOKUP($B188,'Draft List'!$D$4:$AB$124,AW$3,FALSE),"")</f>
        <v>#N/A</v>
      </c>
      <c r="AX188" t="e">
        <f>IF(VLOOKUP($B188,'Draft List'!$D$4:$AB$124,AX$3,FALSE)&lt;&gt;0,VLOOKUP($B188,'Draft List'!$D$4:$AB$124,AX$3,FALSE),"")</f>
        <v>#N/A</v>
      </c>
      <c r="AY188" t="e">
        <f>IF(VLOOKUP($B188,'Draft List'!$D$4:$AB$124,AY$3,FALSE)&lt;&gt;0,VLOOKUP($B188,'Draft List'!$D$4:$AB$124,AY$3,FALSE),"")</f>
        <v>#N/A</v>
      </c>
      <c r="AZ188" t="e">
        <f>IF(VLOOKUP($B188,'Draft List'!$D$4:$AB$124,AZ$3,FALSE)&lt;&gt;0,VLOOKUP($B188,'Draft List'!$D$4:$AB$124,AZ$3,FALSE),"")</f>
        <v>#N/A</v>
      </c>
    </row>
    <row r="189" spans="1:52" x14ac:dyDescent="0.25">
      <c r="A189" t="str">
        <f>IF(C189="C","C-",C189)&amp;D189&amp;E189</f>
        <v>CFBill Patterson18</v>
      </c>
      <c r="B189">
        <f>VLOOKUP($A189,draft_listing_batters_stats!$A$1:$B$1310,2,FALSE)</f>
        <v>5370</v>
      </c>
      <c r="C189" s="1" t="s">
        <v>77</v>
      </c>
      <c r="D189" s="1" t="s">
        <v>1524</v>
      </c>
      <c r="E189" s="1">
        <v>18</v>
      </c>
      <c r="F189" s="1" t="s">
        <v>55</v>
      </c>
      <c r="G189" s="1" t="s">
        <v>55</v>
      </c>
      <c r="H189" s="1" t="s">
        <v>51</v>
      </c>
      <c r="I189" s="24" t="s">
        <v>51</v>
      </c>
      <c r="J189" s="1" t="s">
        <v>57</v>
      </c>
      <c r="K189" s="24" t="s">
        <v>46</v>
      </c>
      <c r="L189" s="1">
        <v>1</v>
      </c>
      <c r="M189" s="1">
        <v>3</v>
      </c>
      <c r="N189" s="1">
        <v>2</v>
      </c>
      <c r="O189" s="1">
        <v>2</v>
      </c>
      <c r="P189" s="24">
        <v>3</v>
      </c>
      <c r="Q189" s="1">
        <v>4</v>
      </c>
      <c r="R189" s="1">
        <v>5</v>
      </c>
      <c r="S189" s="1">
        <v>4</v>
      </c>
      <c r="T189" s="1">
        <v>4</v>
      </c>
      <c r="U189" s="24">
        <v>5</v>
      </c>
      <c r="V189" s="1">
        <v>2</v>
      </c>
      <c r="W189" s="1">
        <v>8</v>
      </c>
      <c r="X189" s="24">
        <v>1</v>
      </c>
      <c r="Y189" s="1" t="s">
        <v>47</v>
      </c>
      <c r="Z189" s="1" t="s">
        <v>47</v>
      </c>
      <c r="AA189" s="1" t="s">
        <v>47</v>
      </c>
      <c r="AB189" s="1" t="s">
        <v>47</v>
      </c>
      <c r="AC189" s="1" t="s">
        <v>47</v>
      </c>
      <c r="AD189" s="1" t="s">
        <v>47</v>
      </c>
      <c r="AE189" s="1">
        <v>1</v>
      </c>
      <c r="AF189" s="24" t="s">
        <v>47</v>
      </c>
      <c r="AG189" s="1">
        <v>6</v>
      </c>
      <c r="AH189" s="1">
        <v>10</v>
      </c>
      <c r="AI189" s="24">
        <v>9</v>
      </c>
      <c r="AJ189" s="30">
        <v>180000</v>
      </c>
      <c r="AK189" s="9">
        <f>($L$3*(L189-$Q$1)/$Q$2+$M$3*(M189-$R$1)/$R$2+$N$3*(N189-$S$1)/$S$2+$O$3*(O189-$T$1)/$T$2+$P$3*(P189-$U$1)/$U$2)/(SUM($L$3:$P$3))</f>
        <v>-1.7294198669225156</v>
      </c>
      <c r="AL189" s="9">
        <f>($L$3*(Q189-$Q$1)/$Q$2+$M$3*(R189-$R$1)/$R$2+$N$3*(S189-$S$1)/$S$2+$O$3*(T189-$T$1)/$T$2+$P$3*(U189-$U$1)/$U$2)/(SUM($L$3:$P$3))</f>
        <v>-0.2340578313759524</v>
      </c>
      <c r="AM189">
        <f>IF(AVERAGE(AG189:AH189)&gt;9,1,0)+IF(AVERAGE(AG189:AH189)&gt;7,1,0)+IF(AG189&gt;7,1,0)+IF(AH189&gt;7,1,0)+IF(AI189&gt;8,1,0)+IF(AI189&gt;6,1,0)</f>
        <v>4</v>
      </c>
      <c r="AN189" s="6">
        <f>MIN(2,IF(OR(Y189="-",X189&lt;5),0,1+IF(Y189&gt;7,1+IF(X189&gt;7,0.25,0),IF(Y189&gt;4,0.5+IF(X189&gt;7,0.25,0),0+IF(X189&gt;7,0.25))))+IF(Z189="-",0,IF(Z189&gt;9,0.5,IF(Z189&gt;7,0.25,0)))+IF(AA189="-",0,IF(AA189&gt;7,1.1,IF(AA189&gt;4,0.6,0)))+IF(OR(AB189="-",V189&lt;5),0,IF(AB189&gt;7,1+IF(V189&gt;7,0.25,0),IF(AB189&gt;4,0.5+IF(V189&gt;7,0.25,0),0)))+IF(AC189="-",0,IF(AC189&gt;7,1.5,IF(AC189&gt;4,1,0)))+IF(AD189="-",0,IF(AD189&gt;9,0.5,IF(AD189&gt;7,0.25,0)))+IF(AE189="-",0,IF(AE189&gt;7,1.25,IF(AE189&gt;4,0.75,0)))+IF(OR(AF189="-",W189&lt;4),0,IF(AF189&gt;7,1+IF(W189&gt;7,0.15,0),IF(AF189&gt;4,0.5+IF(W189&gt;7,0.15,0),0))))</f>
        <v>0</v>
      </c>
      <c r="AO189" s="9">
        <f>(($AK$3*AK189+$AL$3*AL189+$AM$3*AM189+$AN$3*AN189)+$J$3*VLOOKUP(J189,COND!$A$2:$C$7,2,FALSE)+$K$3*VLOOKUP(K189,COND!$A$2:$C$7,3,FALSE))*IF(AND($K$2="On",$E189&gt;20),0.75,1)</f>
        <v>7.0850307034629862</v>
      </c>
      <c r="AP189" s="28">
        <f>STANDARDIZE(AO189,AVERAGE($AO$5:$AO$1204),STDEVP($AO$5:$AO$1204))</f>
        <v>6.6775481649880064E-2</v>
      </c>
      <c r="AQ189" t="str">
        <f>IF(AND(Y189&lt;&gt;"-",X189&gt;1),"C",IF(AA189=MAX(AA189:AC189),"2B",IF(AC189=MAX(AA189:AC189),"SS",IF(OR(AB189=MAX(Z189:AC189),AND(AB189&lt;&gt;"-",AB189&gt;4,V189&gt;5)),"3B",IF(AE189=MAX(AD189:AF189),"CF",IF(AND(AF189=MAX(AD189,AF189),AND(W189&gt;5,AD189&lt;&gt;"-")),"RF",IF(AD189&lt;&gt;"-","LF",IF(Z189&lt;&gt;"-","1B","DH"))))))))</f>
        <v>CF</v>
      </c>
      <c r="AU189" t="str">
        <f>IF(AND($Q189&gt;=6,AVERAGE($S189:$T189)&gt;=6),"Likely",IF(OR($Q189&gt;6,AND($Q189=6,AVERAGE($S189:$T189)&gt;=3),AND($Q189&gt;=5,AVERAGE($S189:$T189)&gt;=5),AVERAGE($Q189,$S189:$T189)&gt;5),"Possible","Unlikely"))</f>
        <v>Unlikely</v>
      </c>
      <c r="AW189" t="e">
        <f>IF(VLOOKUP($B189,'Draft List'!$D$4:$AB$124,AW$3,FALSE)&lt;&gt;0,VLOOKUP($B189,'Draft List'!$D$4:$AB$124,AW$3,FALSE),"")</f>
        <v>#N/A</v>
      </c>
      <c r="AX189" t="e">
        <f>IF(VLOOKUP($B189,'Draft List'!$D$4:$AB$124,AX$3,FALSE)&lt;&gt;0,VLOOKUP($B189,'Draft List'!$D$4:$AB$124,AX$3,FALSE),"")</f>
        <v>#N/A</v>
      </c>
      <c r="AY189" t="e">
        <f>IF(VLOOKUP($B189,'Draft List'!$D$4:$AB$124,AY$3,FALSE)&lt;&gt;0,VLOOKUP($B189,'Draft List'!$D$4:$AB$124,AY$3,FALSE),"")</f>
        <v>#N/A</v>
      </c>
      <c r="AZ189" t="e">
        <f>IF(VLOOKUP($B189,'Draft List'!$D$4:$AB$124,AZ$3,FALSE)&lt;&gt;0,VLOOKUP($B189,'Draft List'!$D$4:$AB$124,AZ$3,FALSE),"")</f>
        <v>#N/A</v>
      </c>
    </row>
    <row r="190" spans="1:52" x14ac:dyDescent="0.25">
      <c r="A190" t="str">
        <f>IF(C190="C","C-",C190)&amp;D190&amp;E190</f>
        <v>1BManny Zavalas18</v>
      </c>
      <c r="B190">
        <f>VLOOKUP($A190,draft_listing_batters_stats!$A$1:$B$1310,2,FALSE)</f>
        <v>5223</v>
      </c>
      <c r="C190" s="1" t="s">
        <v>90</v>
      </c>
      <c r="D190" s="1" t="s">
        <v>1525</v>
      </c>
      <c r="E190" s="1">
        <v>18</v>
      </c>
      <c r="F190" s="1" t="s">
        <v>43</v>
      </c>
      <c r="G190" s="1" t="s">
        <v>55</v>
      </c>
      <c r="H190" s="1" t="s">
        <v>51</v>
      </c>
      <c r="I190" s="24" t="s">
        <v>51</v>
      </c>
      <c r="J190" s="1" t="s">
        <v>57</v>
      </c>
      <c r="K190" s="24" t="s">
        <v>45</v>
      </c>
      <c r="L190" s="1">
        <v>2</v>
      </c>
      <c r="M190" s="1">
        <v>1</v>
      </c>
      <c r="N190" s="1">
        <v>1</v>
      </c>
      <c r="O190" s="1">
        <v>2</v>
      </c>
      <c r="P190" s="24">
        <v>1</v>
      </c>
      <c r="Q190" s="1">
        <v>5</v>
      </c>
      <c r="R190" s="1">
        <v>1</v>
      </c>
      <c r="S190" s="1">
        <v>3</v>
      </c>
      <c r="T190" s="1">
        <v>5</v>
      </c>
      <c r="U190" s="24">
        <v>3</v>
      </c>
      <c r="V190" s="1">
        <v>3</v>
      </c>
      <c r="W190" s="1">
        <v>4</v>
      </c>
      <c r="X190" s="24">
        <v>2</v>
      </c>
      <c r="Y190" s="1" t="s">
        <v>47</v>
      </c>
      <c r="Z190" s="1">
        <v>2</v>
      </c>
      <c r="AA190" s="1" t="s">
        <v>47</v>
      </c>
      <c r="AB190" s="1" t="s">
        <v>47</v>
      </c>
      <c r="AC190" s="1" t="s">
        <v>47</v>
      </c>
      <c r="AD190" s="1" t="s">
        <v>47</v>
      </c>
      <c r="AE190" s="1" t="s">
        <v>47</v>
      </c>
      <c r="AF190" s="24" t="s">
        <v>47</v>
      </c>
      <c r="AG190" s="1">
        <v>1</v>
      </c>
      <c r="AH190" s="1">
        <v>3</v>
      </c>
      <c r="AI190" s="24">
        <v>3</v>
      </c>
      <c r="AJ190" s="30">
        <v>210000</v>
      </c>
      <c r="AK190" s="9">
        <f>($L$3*(L190-$Q$1)/$Q$2+$M$3*(M190-$R$1)/$R$2+$N$3*(N190-$S$1)/$S$2+$O$3*(O190-$T$1)/$T$2+$P$3*(P190-$U$1)/$U$2)/(SUM($L$3:$P$3))</f>
        <v>-1.6720779636153162</v>
      </c>
      <c r="AL190" s="9">
        <f>($L$3*(Q190-$Q$1)/$Q$2+$M$3*(R190-$R$1)/$R$2+$N$3*(S190-$S$1)/$S$2+$O$3*(T190-$T$1)/$T$2+$P$3*(U190-$U$1)/$U$2)/(SUM($L$3:$P$3))</f>
        <v>-0.18912613729657907</v>
      </c>
      <c r="AM190">
        <f>IF(AVERAGE(AG190:AH190)&gt;9,1,0)+IF(AVERAGE(AG190:AH190)&gt;7,1,0)+IF(AG190&gt;7,1,0)+IF(AH190&gt;7,1,0)+IF(AI190&gt;8,1,0)+IF(AI190&gt;6,1,0)</f>
        <v>0</v>
      </c>
      <c r="AN190" s="6">
        <f>MIN(2,IF(OR(Y190="-",X190&lt;5),0,1+IF(Y190&gt;7,1+IF(X190&gt;7,0.25,0),IF(Y190&gt;4,0.5+IF(X190&gt;7,0.25,0),0+IF(X190&gt;7,0.25))))+IF(Z190="-",0,IF(Z190&gt;9,0.5,IF(Z190&gt;7,0.25,0)))+IF(AA190="-",0,IF(AA190&gt;7,1.1,IF(AA190&gt;4,0.6,0)))+IF(OR(AB190="-",V190&lt;5),0,IF(AB190&gt;7,1+IF(V190&gt;7,0.25,0),IF(AB190&gt;4,0.5+IF(V190&gt;7,0.25,0),0)))+IF(AC190="-",0,IF(AC190&gt;7,1.5,IF(AC190&gt;4,1,0)))+IF(AD190="-",0,IF(AD190&gt;9,0.5,IF(AD190&gt;7,0.25,0)))+IF(AE190="-",0,IF(AE190&gt;7,1.25,IF(AE190&gt;4,0.75,0)))+IF(OR(AF190="-",W190&lt;4),0,IF(AF190&gt;7,1+IF(W190&gt;7,0.15,0),IF(AF190&gt;4,0.5+IF(W190&gt;7,0.15,0),0))))</f>
        <v>0</v>
      </c>
      <c r="AO190" s="9">
        <f>(($AK$3*AK190+$AL$3*AL190+$AM$3*AM190+$AN$3*AN190)+$J$3*VLOOKUP(J190,COND!$A$2:$C$7,2,FALSE)+$K$3*VLOOKUP(K190,COND!$A$2:$C$7,3,FALSE))*IF(AND($K$2="On",$E190&gt;20),0.75,1)</f>
        <v>7.0632785560795197</v>
      </c>
      <c r="AP190" s="28">
        <f>STANDARDIZE(AO190,AVERAGE($AO$5:$AO$1204),STDEVP($AO$5:$AO$1204))</f>
        <v>6.3922169796828146E-2</v>
      </c>
      <c r="AQ190" t="str">
        <f>IF(AND(Y190&lt;&gt;"-",X190&gt;1),"C",IF(AA190=MAX(AA190:AC190),"2B",IF(AC190=MAX(AA190:AC190),"SS",IF(OR(AB190=MAX(Z190:AC190),AND(AB190&lt;&gt;"-",AB190&gt;4,V190&gt;5)),"3B",IF(AE190=MAX(AD190:AF190),"CF",IF(AND(AF190=MAX(AD190,AF190),AND(W190&gt;5,AD190&lt;&gt;"-")),"RF",IF(AD190&lt;&gt;"-","LF",IF(Z190&lt;&gt;"-","1B","DH"))))))))</f>
        <v>1B</v>
      </c>
      <c r="AU190" t="str">
        <f>IF(AND($Q190&gt;=6,AVERAGE($S190:$T190)&gt;=6),"Likely",IF(OR($Q190&gt;6,AND($Q190=6,AVERAGE($S190:$T190)&gt;=3),AND($Q190&gt;=5,AVERAGE($S190:$T190)&gt;=5),AVERAGE($Q190,$S190:$T190)&gt;5),"Possible","Unlikely"))</f>
        <v>Unlikely</v>
      </c>
      <c r="AW190" t="e">
        <f>IF(VLOOKUP($B190,'Draft List'!$D$4:$AB$124,AW$3,FALSE)&lt;&gt;0,VLOOKUP($B190,'Draft List'!$D$4:$AB$124,AW$3,FALSE),"")</f>
        <v>#N/A</v>
      </c>
      <c r="AX190" t="e">
        <f>IF(VLOOKUP($B190,'Draft List'!$D$4:$AB$124,AX$3,FALSE)&lt;&gt;0,VLOOKUP($B190,'Draft List'!$D$4:$AB$124,AX$3,FALSE),"")</f>
        <v>#N/A</v>
      </c>
      <c r="AY190" t="e">
        <f>IF(VLOOKUP($B190,'Draft List'!$D$4:$AB$124,AY$3,FALSE)&lt;&gt;0,VLOOKUP($B190,'Draft List'!$D$4:$AB$124,AY$3,FALSE),"")</f>
        <v>#N/A</v>
      </c>
      <c r="AZ190" t="e">
        <f>IF(VLOOKUP($B190,'Draft List'!$D$4:$AB$124,AZ$3,FALSE)&lt;&gt;0,VLOOKUP($B190,'Draft List'!$D$4:$AB$124,AZ$3,FALSE),"")</f>
        <v>#N/A</v>
      </c>
    </row>
    <row r="191" spans="1:52" x14ac:dyDescent="0.25">
      <c r="A191" t="str">
        <f>IF(C191="C","C-",C191)&amp;D191&amp;E191</f>
        <v>LFHiroshi Yamasaki21</v>
      </c>
      <c r="B191">
        <f>VLOOKUP($A191,draft_listing_batters_stats!$A$1:$B$1310,2,FALSE)</f>
        <v>4346</v>
      </c>
      <c r="C191" s="1" t="s">
        <v>52</v>
      </c>
      <c r="D191" s="1" t="s">
        <v>1526</v>
      </c>
      <c r="E191" s="1">
        <v>21</v>
      </c>
      <c r="F191" s="1" t="s">
        <v>43</v>
      </c>
      <c r="G191" s="1" t="s">
        <v>43</v>
      </c>
      <c r="H191" s="1" t="s">
        <v>51</v>
      </c>
      <c r="I191" s="24" t="s">
        <v>51</v>
      </c>
      <c r="J191" s="1" t="s">
        <v>46</v>
      </c>
      <c r="K191" s="24" t="s">
        <v>49</v>
      </c>
      <c r="L191" s="1">
        <v>3</v>
      </c>
      <c r="M191" s="1">
        <v>4</v>
      </c>
      <c r="N191" s="1">
        <v>2</v>
      </c>
      <c r="O191" s="1">
        <v>2</v>
      </c>
      <c r="P191" s="24">
        <v>2</v>
      </c>
      <c r="Q191" s="1">
        <v>4</v>
      </c>
      <c r="R191" s="1">
        <v>5</v>
      </c>
      <c r="S191" s="1">
        <v>4</v>
      </c>
      <c r="T191" s="1">
        <v>3</v>
      </c>
      <c r="U191" s="24">
        <v>3</v>
      </c>
      <c r="V191" s="1">
        <v>6</v>
      </c>
      <c r="W191" s="1">
        <v>7</v>
      </c>
      <c r="X191" s="24">
        <v>1</v>
      </c>
      <c r="Y191" s="1" t="s">
        <v>47</v>
      </c>
      <c r="Z191" s="1" t="s">
        <v>47</v>
      </c>
      <c r="AA191" s="1" t="s">
        <v>47</v>
      </c>
      <c r="AB191" s="1" t="s">
        <v>47</v>
      </c>
      <c r="AC191" s="1" t="s">
        <v>47</v>
      </c>
      <c r="AD191" s="1">
        <v>9</v>
      </c>
      <c r="AE191" s="1">
        <v>5</v>
      </c>
      <c r="AF191" s="24">
        <v>4</v>
      </c>
      <c r="AG191" s="1">
        <v>10</v>
      </c>
      <c r="AH191" s="1">
        <v>10</v>
      </c>
      <c r="AI191" s="24">
        <v>9</v>
      </c>
      <c r="AJ191" s="30">
        <v>250000</v>
      </c>
      <c r="AK191" s="9">
        <f>($L$3*(L191-$Q$1)/$Q$2+$M$3*(M191-$R$1)/$R$2+$N$3*(N191-$S$1)/$S$2+$O$3*(O191-$T$1)/$T$2+$P$3*(P191-$U$1)/$U$2)/(SUM($L$3:$P$3))</f>
        <v>-1.073264654715546</v>
      </c>
      <c r="AL191" s="9">
        <f>($L$3*(Q191-$Q$1)/$Q$2+$M$3*(R191-$R$1)/$R$2+$N$3*(S191-$S$1)/$S$2+$O$3*(T191-$T$1)/$T$2+$P$3*(U191-$U$1)/$U$2)/(SUM($L$3:$P$3))</f>
        <v>-0.40380006101970034</v>
      </c>
      <c r="AM191">
        <f>IF(AVERAGE(AG191:AH191)&gt;9,1,0)+IF(AVERAGE(AG191:AH191)&gt;7,1,0)+IF(AG191&gt;7,1,0)+IF(AH191&gt;7,1,0)+IF(AI191&gt;8,1,0)+IF(AI191&gt;6,1,0)</f>
        <v>6</v>
      </c>
      <c r="AN191" s="6">
        <f>MIN(2,IF(OR(Y191="-",X191&lt;5),0,1+IF(Y191&gt;7,1+IF(X191&gt;7,0.25,0),IF(Y191&gt;4,0.5+IF(X191&gt;7,0.25,0),0+IF(X191&gt;7,0.25))))+IF(Z191="-",0,IF(Z191&gt;9,0.5,IF(Z191&gt;7,0.25,0)))+IF(AA191="-",0,IF(AA191&gt;7,1.1,IF(AA191&gt;4,0.6,0)))+IF(OR(AB191="-",V191&lt;5),0,IF(AB191&gt;7,1+IF(V191&gt;7,0.25,0),IF(AB191&gt;4,0.5+IF(V191&gt;7,0.25,0),0)))+IF(AC191="-",0,IF(AC191&gt;7,1.5,IF(AC191&gt;4,1,0)))+IF(AD191="-",0,IF(AD191&gt;9,0.5,IF(AD191&gt;7,0.25,0)))+IF(AE191="-",0,IF(AE191&gt;7,1.25,IF(AE191&gt;4,0.75,0)))+IF(OR(AF191="-",W191&lt;4),0,IF(AF191&gt;7,1+IF(W191&gt;7,0.15,0),IF(AF191&gt;4,0.5+IF(W191&gt;7,0.15,0),0))))</f>
        <v>1</v>
      </c>
      <c r="AO191" s="9">
        <f>(($AK$3*AK191+$AL$3*AL191+$AM$3*AM191+$AN$3*AN191)+$J$3*VLOOKUP(J191,COND!$A$2:$C$7,2,FALSE)+$K$3*VLOOKUP(K191,COND!$A$2:$C$7,3,FALSE))*IF(AND($K$2="On",$E191&gt;20),0.75,1)</f>
        <v>7.0470728022920417</v>
      </c>
      <c r="AP191" s="28">
        <f>STANDARDIZE(AO191,AVERAGE($AO$5:$AO$1204),STDEVP($AO$5:$AO$1204))</f>
        <v>6.1796399473820929E-2</v>
      </c>
      <c r="AQ191" t="str">
        <f>IF(AND(Y191&lt;&gt;"-",X191&gt;1),"C",IF(AA191=MAX(AA191:AC191),"2B",IF(AC191=MAX(AA191:AC191),"SS",IF(OR(AB191=MAX(Z191:AC191),AND(AB191&lt;&gt;"-",AB191&gt;4,V191&gt;5)),"3B",IF(AE191=MAX(AD191:AF191),"CF",IF(AND(AF191=MAX(AD191,AF191),AND(W191&gt;5,AD191&lt;&gt;"-")),"RF",IF(AD191&lt;&gt;"-","LF",IF(Z191&lt;&gt;"-","1B","DH"))))))))</f>
        <v>LF</v>
      </c>
      <c r="AU191" t="str">
        <f>IF(AND($Q191&gt;=6,AVERAGE($S191:$T191)&gt;=6),"Likely",IF(OR($Q191&gt;6,AND($Q191=6,AVERAGE($S191:$T191)&gt;=3),AND($Q191&gt;=5,AVERAGE($S191:$T191)&gt;=5),AVERAGE($Q191,$S191:$T191)&gt;5),"Possible","Unlikely"))</f>
        <v>Unlikely</v>
      </c>
      <c r="AW191" t="e">
        <f>IF(VLOOKUP($B191,'Draft List'!$D$4:$AB$124,AW$3,FALSE)&lt;&gt;0,VLOOKUP($B191,'Draft List'!$D$4:$AB$124,AW$3,FALSE),"")</f>
        <v>#N/A</v>
      </c>
      <c r="AX191" t="e">
        <f>IF(VLOOKUP($B191,'Draft List'!$D$4:$AB$124,AX$3,FALSE)&lt;&gt;0,VLOOKUP($B191,'Draft List'!$D$4:$AB$124,AX$3,FALSE),"")</f>
        <v>#N/A</v>
      </c>
      <c r="AY191" t="e">
        <f>IF(VLOOKUP($B191,'Draft List'!$D$4:$AB$124,AY$3,FALSE)&lt;&gt;0,VLOOKUP($B191,'Draft List'!$D$4:$AB$124,AY$3,FALSE),"")</f>
        <v>#N/A</v>
      </c>
      <c r="AZ191" t="e">
        <f>IF(VLOOKUP($B191,'Draft List'!$D$4:$AB$124,AZ$3,FALSE)&lt;&gt;0,VLOOKUP($B191,'Draft List'!$D$4:$AB$124,AZ$3,FALSE),"")</f>
        <v>#N/A</v>
      </c>
    </row>
    <row r="192" spans="1:52" x14ac:dyDescent="0.25">
      <c r="A192" t="str">
        <f>IF(C192="C","C-",C192)&amp;D192&amp;E192</f>
        <v>3BCarlos Torres21</v>
      </c>
      <c r="B192">
        <f>VLOOKUP($A192,draft_listing_batters_stats!$A$1:$B$1310,2,FALSE)</f>
        <v>9196</v>
      </c>
      <c r="C192" s="1" t="s">
        <v>72</v>
      </c>
      <c r="D192" s="1" t="s">
        <v>1527</v>
      </c>
      <c r="E192" s="1">
        <v>21</v>
      </c>
      <c r="F192" s="1" t="s">
        <v>55</v>
      </c>
      <c r="G192" s="1" t="s">
        <v>43</v>
      </c>
      <c r="H192" s="1" t="s">
        <v>51</v>
      </c>
      <c r="I192" s="24" t="s">
        <v>51</v>
      </c>
      <c r="J192" s="1" t="s">
        <v>53</v>
      </c>
      <c r="K192" s="24" t="s">
        <v>49</v>
      </c>
      <c r="L192" s="1">
        <v>3</v>
      </c>
      <c r="M192" s="1">
        <v>3</v>
      </c>
      <c r="N192" s="1">
        <v>3</v>
      </c>
      <c r="O192" s="1">
        <v>3</v>
      </c>
      <c r="P192" s="24">
        <v>4</v>
      </c>
      <c r="Q192" s="1">
        <v>4</v>
      </c>
      <c r="R192" s="1">
        <v>3</v>
      </c>
      <c r="S192" s="1">
        <v>4</v>
      </c>
      <c r="T192" s="1">
        <v>4</v>
      </c>
      <c r="U192" s="24">
        <v>5</v>
      </c>
      <c r="V192" s="1">
        <v>8</v>
      </c>
      <c r="W192" s="1">
        <v>5</v>
      </c>
      <c r="X192" s="24">
        <v>1</v>
      </c>
      <c r="Y192" s="1" t="s">
        <v>47</v>
      </c>
      <c r="Z192" s="1" t="s">
        <v>47</v>
      </c>
      <c r="AA192" s="1">
        <v>4</v>
      </c>
      <c r="AB192" s="1">
        <v>7</v>
      </c>
      <c r="AC192" s="1">
        <v>3</v>
      </c>
      <c r="AD192" s="1" t="s">
        <v>47</v>
      </c>
      <c r="AE192" s="1" t="s">
        <v>47</v>
      </c>
      <c r="AF192" s="24" t="s">
        <v>47</v>
      </c>
      <c r="AG192" s="1">
        <v>4</v>
      </c>
      <c r="AH192" s="1">
        <v>6</v>
      </c>
      <c r="AI192" s="24">
        <v>4</v>
      </c>
      <c r="AJ192" s="30">
        <v>210000</v>
      </c>
      <c r="AK192" s="9">
        <f>($L$3*(L192-$Q$1)/$Q$2+$M$3*(M192-$R$1)/$R$2+$N$3*(N192-$S$1)/$S$2+$O$3*(O192-$T$1)/$T$2+$P$3*(P192-$U$1)/$U$2)/(SUM($L$3:$P$3))</f>
        <v>-0.87152081066660003</v>
      </c>
      <c r="AL192" s="9">
        <f>($L$3*(Q192-$Q$1)/$Q$2+$M$3*(R192-$R$1)/$R$2+$N$3*(S192-$S$1)/$S$2+$O$3*(T192-$T$1)/$T$2+$P$3*(U192-$U$1)/$U$2)/(SUM($L$3:$P$3))</f>
        <v>-0.33617759061335939</v>
      </c>
      <c r="AM192">
        <f>IF(AVERAGE(AG192:AH192)&gt;9,1,0)+IF(AVERAGE(AG192:AH192)&gt;7,1,0)+IF(AG192&gt;7,1,0)+IF(AH192&gt;7,1,0)+IF(AI192&gt;8,1,0)+IF(AI192&gt;6,1,0)</f>
        <v>0</v>
      </c>
      <c r="AN192" s="6">
        <f>MIN(2,IF(OR(Y192="-",X192&lt;5),0,1+IF(Y192&gt;7,1+IF(X192&gt;7,0.25,0),IF(Y192&gt;4,0.5+IF(X192&gt;7,0.25,0),0+IF(X192&gt;7,0.25))))+IF(Z192="-",0,IF(Z192&gt;9,0.5,IF(Z192&gt;7,0.25,0)))+IF(AA192="-",0,IF(AA192&gt;7,1.1,IF(AA192&gt;4,0.6,0)))+IF(OR(AB192="-",V192&lt;5),0,IF(AB192&gt;7,1+IF(V192&gt;7,0.25,0),IF(AB192&gt;4,0.5+IF(V192&gt;7,0.25,0),0)))+IF(AC192="-",0,IF(AC192&gt;7,1.5,IF(AC192&gt;4,1,0)))+IF(AD192="-",0,IF(AD192&gt;9,0.5,IF(AD192&gt;7,0.25,0)))+IF(AE192="-",0,IF(AE192&gt;7,1.25,IF(AE192&gt;4,0.75,0)))+IF(OR(AF192="-",W192&lt;4),0,IF(AF192&gt;7,1+IF(W192&gt;7,0.15,0),IF(AF192&gt;4,0.5+IF(W192&gt;7,0.15,0),0))))</f>
        <v>0.75</v>
      </c>
      <c r="AO192" s="9">
        <f>(($AK$3*AK192+$AL$3*AL192+$AM$3*AM192+$AN$3*AN192)+$J$3*VLOOKUP(J192,COND!$A$2:$C$7,2,FALSE)+$K$3*VLOOKUP(K192,COND!$A$2:$C$7,3,FALSE))*IF(AND($K$2="On",$E192&gt;20),0.75,1)</f>
        <v>6.9787168315730268</v>
      </c>
      <c r="AP192" s="28">
        <f>STANDARDIZE(AO192,AVERAGE($AO$5:$AO$1204),STDEVP($AO$5:$AO$1204))</f>
        <v>5.2829886970890624E-2</v>
      </c>
      <c r="AQ192" t="str">
        <f>IF(AND(Y192&lt;&gt;"-",X192&gt;1),"C",IF(AA192=MAX(AA192:AC192),"2B",IF(AC192=MAX(AA192:AC192),"SS",IF(OR(AB192=MAX(Z192:AC192),AND(AB192&lt;&gt;"-",AB192&gt;4,V192&gt;5)),"3B",IF(AE192=MAX(AD192:AF192),"CF",IF(AND(AF192=MAX(AD192,AF192),AND(W192&gt;5,AD192&lt;&gt;"-")),"RF",IF(AD192&lt;&gt;"-","LF",IF(Z192&lt;&gt;"-","1B","DH"))))))))</f>
        <v>3B</v>
      </c>
      <c r="AU192" t="str">
        <f>IF(AND($Q192&gt;=6,AVERAGE($S192:$T192)&gt;=6),"Likely",IF(OR($Q192&gt;6,AND($Q192=6,AVERAGE($S192:$T192)&gt;=3),AND($Q192&gt;=5,AVERAGE($S192:$T192)&gt;=5),AVERAGE($Q192,$S192:$T192)&gt;5),"Possible","Unlikely"))</f>
        <v>Unlikely</v>
      </c>
      <c r="AW192" t="e">
        <f>IF(VLOOKUP($B192,'Draft List'!$D$4:$AB$124,AW$3,FALSE)&lt;&gt;0,VLOOKUP($B192,'Draft List'!$D$4:$AB$124,AW$3,FALSE),"")</f>
        <v>#N/A</v>
      </c>
      <c r="AX192" t="e">
        <f>IF(VLOOKUP($B192,'Draft List'!$D$4:$AB$124,AX$3,FALSE)&lt;&gt;0,VLOOKUP($B192,'Draft List'!$D$4:$AB$124,AX$3,FALSE),"")</f>
        <v>#N/A</v>
      </c>
      <c r="AY192" t="e">
        <f>IF(VLOOKUP($B192,'Draft List'!$D$4:$AB$124,AY$3,FALSE)&lt;&gt;0,VLOOKUP($B192,'Draft List'!$D$4:$AB$124,AY$3,FALSE),"")</f>
        <v>#N/A</v>
      </c>
      <c r="AZ192" t="e">
        <f>IF(VLOOKUP($B192,'Draft List'!$D$4:$AB$124,AZ$3,FALSE)&lt;&gt;0,VLOOKUP($B192,'Draft List'!$D$4:$AB$124,AZ$3,FALSE),"")</f>
        <v>#N/A</v>
      </c>
    </row>
    <row r="193" spans="1:52" x14ac:dyDescent="0.25">
      <c r="A193" t="str">
        <f>IF(C193="C","C-",C193)&amp;D193&amp;E193</f>
        <v>1BChris Jackson21</v>
      </c>
      <c r="B193">
        <f>VLOOKUP($A193,draft_listing_batters_stats!$A$1:$B$1310,2,FALSE)</f>
        <v>2613</v>
      </c>
      <c r="C193" s="1" t="s">
        <v>90</v>
      </c>
      <c r="D193" s="1" t="s">
        <v>1528</v>
      </c>
      <c r="E193" s="1">
        <v>21</v>
      </c>
      <c r="F193" s="1" t="s">
        <v>43</v>
      </c>
      <c r="G193" s="1" t="s">
        <v>43</v>
      </c>
      <c r="H193" s="1" t="s">
        <v>51</v>
      </c>
      <c r="I193" s="24" t="s">
        <v>51</v>
      </c>
      <c r="J193" s="1" t="s">
        <v>57</v>
      </c>
      <c r="K193" s="24" t="s">
        <v>53</v>
      </c>
      <c r="L193" s="1">
        <v>3</v>
      </c>
      <c r="M193" s="1">
        <v>5</v>
      </c>
      <c r="N193" s="1">
        <v>1</v>
      </c>
      <c r="O193" s="1">
        <v>2</v>
      </c>
      <c r="P193" s="24">
        <v>2</v>
      </c>
      <c r="Q193" s="1">
        <v>4</v>
      </c>
      <c r="R193" s="1">
        <v>6</v>
      </c>
      <c r="S193" s="1">
        <v>3</v>
      </c>
      <c r="T193" s="1">
        <v>4</v>
      </c>
      <c r="U193" s="24">
        <v>4</v>
      </c>
      <c r="V193" s="1">
        <v>2</v>
      </c>
      <c r="W193" s="1">
        <v>3</v>
      </c>
      <c r="X193" s="24">
        <v>1</v>
      </c>
      <c r="Y193" s="1" t="s">
        <v>47</v>
      </c>
      <c r="Z193" s="1">
        <v>2</v>
      </c>
      <c r="AA193" s="1" t="s">
        <v>47</v>
      </c>
      <c r="AB193" s="1" t="s">
        <v>47</v>
      </c>
      <c r="AC193" s="1" t="s">
        <v>47</v>
      </c>
      <c r="AD193" s="1" t="s">
        <v>47</v>
      </c>
      <c r="AE193" s="1" t="s">
        <v>47</v>
      </c>
      <c r="AF193" s="24" t="s">
        <v>47</v>
      </c>
      <c r="AG193" s="1">
        <v>9</v>
      </c>
      <c r="AH193" s="1">
        <v>10</v>
      </c>
      <c r="AI193" s="24">
        <v>10</v>
      </c>
      <c r="AJ193" s="30">
        <v>210000</v>
      </c>
      <c r="AK193" s="9">
        <f>($L$3*(L193-$Q$1)/$Q$2+$M$3*(M193-$R$1)/$R$2+$N$3*(N193-$S$1)/$S$2+$O$3*(O193-$T$1)/$T$2+$P$3*(P193-$U$1)/$U$2)/(SUM($L$3:$P$3))</f>
        <v>-1.1052662691207442</v>
      </c>
      <c r="AL193" s="9">
        <f>($L$3*(Q193-$Q$1)/$Q$2+$M$3*(R193-$R$1)/$R$2+$N$3*(S193-$S$1)/$S$2+$O$3*(T193-$T$1)/$T$2+$P$3*(U193-$U$1)/$U$2)/(SUM($L$3:$P$3))</f>
        <v>-0.30607578559823384</v>
      </c>
      <c r="AM193">
        <f>IF(AVERAGE(AG193:AH193)&gt;9,1,0)+IF(AVERAGE(AG193:AH193)&gt;7,1,0)+IF(AG193&gt;7,1,0)+IF(AH193&gt;7,1,0)+IF(AI193&gt;8,1,0)+IF(AI193&gt;6,1,0)</f>
        <v>6</v>
      </c>
      <c r="AN193" s="6">
        <f>MIN(2,IF(OR(Y193="-",X193&lt;5),0,1+IF(Y193&gt;7,1+IF(X193&gt;7,0.25,0),IF(Y193&gt;4,0.5+IF(X193&gt;7,0.25,0),0+IF(X193&gt;7,0.25))))+IF(Z193="-",0,IF(Z193&gt;9,0.5,IF(Z193&gt;7,0.25,0)))+IF(AA193="-",0,IF(AA193&gt;7,1.1,IF(AA193&gt;4,0.6,0)))+IF(OR(AB193="-",V193&lt;5),0,IF(AB193&gt;7,1+IF(V193&gt;7,0.25,0),IF(AB193&gt;4,0.5+IF(V193&gt;7,0.25,0),0)))+IF(AC193="-",0,IF(AC193&gt;7,1.5,IF(AC193&gt;4,1,0)))+IF(AD193="-",0,IF(AD193&gt;9,0.5,IF(AD193&gt;7,0.25,0)))+IF(AE193="-",0,IF(AE193&gt;7,1.25,IF(AE193&gt;4,0.75,0)))+IF(OR(AF193="-",W193&lt;4),0,IF(AF193&gt;7,1+IF(W193&gt;7,0.15,0),IF(AF193&gt;4,0.5+IF(W193&gt;7,0.15,0),0))))</f>
        <v>0</v>
      </c>
      <c r="AO193" s="9">
        <f>(($AK$3*AK193+$AL$3*AL193+$AM$3*AM193+$AN$3*AN193)+$J$3*VLOOKUP(J193,COND!$A$2:$C$7,2,FALSE)+$K$3*VLOOKUP(K193,COND!$A$2:$C$7,3,FALSE))*IF(AND($K$2="On",$E193&gt;20),0.75,1)</f>
        <v>6.9665639459091198</v>
      </c>
      <c r="AP193" s="28">
        <f>STANDARDIZE(AO193,AVERAGE($AO$5:$AO$1204),STDEVP($AO$5:$AO$1204))</f>
        <v>5.1235746764762405E-2</v>
      </c>
      <c r="AQ193" t="str">
        <f>IF(AND(Y193&lt;&gt;"-",X193&gt;1),"C",IF(AA193=MAX(AA193:AC193),"2B",IF(AC193=MAX(AA193:AC193),"SS",IF(OR(AB193=MAX(Z193:AC193),AND(AB193&lt;&gt;"-",AB193&gt;4,V193&gt;5)),"3B",IF(AE193=MAX(AD193:AF193),"CF",IF(AND(AF193=MAX(AD193,AF193),AND(W193&gt;5,AD193&lt;&gt;"-")),"RF",IF(AD193&lt;&gt;"-","LF",IF(Z193&lt;&gt;"-","1B","DH"))))))))</f>
        <v>1B</v>
      </c>
      <c r="AU193" t="str">
        <f>IF(AND($Q193&gt;=6,AVERAGE($S193:$T193)&gt;=6),"Likely",IF(OR($Q193&gt;6,AND($Q193=6,AVERAGE($S193:$T193)&gt;=3),AND($Q193&gt;=5,AVERAGE($S193:$T193)&gt;=5),AVERAGE($Q193,$S193:$T193)&gt;5),"Possible","Unlikely"))</f>
        <v>Unlikely</v>
      </c>
      <c r="AW193" t="e">
        <f>IF(VLOOKUP($B193,'Draft List'!$D$4:$AB$124,AW$3,FALSE)&lt;&gt;0,VLOOKUP($B193,'Draft List'!$D$4:$AB$124,AW$3,FALSE),"")</f>
        <v>#N/A</v>
      </c>
      <c r="AX193" t="e">
        <f>IF(VLOOKUP($B193,'Draft List'!$D$4:$AB$124,AX$3,FALSE)&lt;&gt;0,VLOOKUP($B193,'Draft List'!$D$4:$AB$124,AX$3,FALSE),"")</f>
        <v>#N/A</v>
      </c>
      <c r="AY193" t="e">
        <f>IF(VLOOKUP($B193,'Draft List'!$D$4:$AB$124,AY$3,FALSE)&lt;&gt;0,VLOOKUP($B193,'Draft List'!$D$4:$AB$124,AY$3,FALSE),"")</f>
        <v>#N/A</v>
      </c>
      <c r="AZ193" t="e">
        <f>IF(VLOOKUP($B193,'Draft List'!$D$4:$AB$124,AZ$3,FALSE)&lt;&gt;0,VLOOKUP($B193,'Draft List'!$D$4:$AB$124,AZ$3,FALSE),"")</f>
        <v>#N/A</v>
      </c>
    </row>
    <row r="194" spans="1:52" x14ac:dyDescent="0.25">
      <c r="A194" t="str">
        <f>IF(C194="C","C-",C194)&amp;D194&amp;E194</f>
        <v>2BMatt Crum18</v>
      </c>
      <c r="B194">
        <f>VLOOKUP($A194,draft_listing_batters_stats!$A$1:$B$1310,2,FALSE)</f>
        <v>4989</v>
      </c>
      <c r="C194" s="1" t="s">
        <v>74</v>
      </c>
      <c r="D194" s="1" t="s">
        <v>1529</v>
      </c>
      <c r="E194" s="1">
        <v>18</v>
      </c>
      <c r="F194" s="1" t="s">
        <v>43</v>
      </c>
      <c r="G194" s="1" t="s">
        <v>43</v>
      </c>
      <c r="H194" s="1" t="s">
        <v>51</v>
      </c>
      <c r="I194" s="24" t="s">
        <v>44</v>
      </c>
      <c r="J194" s="1" t="s">
        <v>45</v>
      </c>
      <c r="K194" s="24" t="s">
        <v>57</v>
      </c>
      <c r="L194" s="1">
        <v>3</v>
      </c>
      <c r="M194" s="1">
        <v>4</v>
      </c>
      <c r="N194" s="1">
        <v>1</v>
      </c>
      <c r="O194" s="1">
        <v>1</v>
      </c>
      <c r="P194" s="24">
        <v>2</v>
      </c>
      <c r="Q194" s="1">
        <v>5</v>
      </c>
      <c r="R194" s="1">
        <v>6</v>
      </c>
      <c r="S194" s="1">
        <v>2</v>
      </c>
      <c r="T194" s="1">
        <v>1</v>
      </c>
      <c r="U194" s="24">
        <v>4</v>
      </c>
      <c r="V194" s="1">
        <v>9</v>
      </c>
      <c r="W194" s="1">
        <v>2</v>
      </c>
      <c r="X194" s="24">
        <v>1</v>
      </c>
      <c r="Y194" s="1" t="s">
        <v>47</v>
      </c>
      <c r="Z194" s="1" t="s">
        <v>47</v>
      </c>
      <c r="AA194" s="1">
        <v>5</v>
      </c>
      <c r="AB194" s="1">
        <v>1</v>
      </c>
      <c r="AC194" s="1" t="s">
        <v>47</v>
      </c>
      <c r="AD194" s="1" t="s">
        <v>47</v>
      </c>
      <c r="AE194" s="1" t="s">
        <v>47</v>
      </c>
      <c r="AF194" s="24" t="s">
        <v>47</v>
      </c>
      <c r="AG194" s="1">
        <v>10</v>
      </c>
      <c r="AH194" s="1">
        <v>10</v>
      </c>
      <c r="AI194" s="24">
        <v>10</v>
      </c>
      <c r="AJ194" s="30">
        <v>210000</v>
      </c>
      <c r="AK194" s="9">
        <f>($L$3*(L194-$Q$1)/$Q$2+$M$3*(M194-$R$1)/$R$2+$N$3*(N194-$S$1)/$S$2+$O$3*(O194-$T$1)/$T$2+$P$3*(P194-$U$1)/$U$2)/(SUM($L$3:$P$3))</f>
        <v>-1.2460356987490286</v>
      </c>
      <c r="AL194" s="9">
        <f>($L$3*(Q194-$Q$1)/$Q$2+$M$3*(R194-$R$1)/$R$2+$N$3*(S194-$S$1)/$S$2+$O$3*(T194-$T$1)/$T$2+$P$3*(U194-$U$1)/$U$2)/(SUM($L$3:$P$3))</f>
        <v>-0.33571009344820379</v>
      </c>
      <c r="AM194">
        <f>IF(AVERAGE(AG194:AH194)&gt;9,1,0)+IF(AVERAGE(AG194:AH194)&gt;7,1,0)+IF(AG194&gt;7,1,0)+IF(AH194&gt;7,1,0)+IF(AI194&gt;8,1,0)+IF(AI194&gt;6,1,0)</f>
        <v>6</v>
      </c>
      <c r="AN194" s="6">
        <f>MIN(2,IF(OR(Y194="-",X194&lt;5),0,1+IF(Y194&gt;7,1+IF(X194&gt;7,0.25,0),IF(Y194&gt;4,0.5+IF(X194&gt;7,0.25,0),0+IF(X194&gt;7,0.25))))+IF(Z194="-",0,IF(Z194&gt;9,0.5,IF(Z194&gt;7,0.25,0)))+IF(AA194="-",0,IF(AA194&gt;7,1.1,IF(AA194&gt;4,0.6,0)))+IF(OR(AB194="-",V194&lt;5),0,IF(AB194&gt;7,1+IF(V194&gt;7,0.25,0),IF(AB194&gt;4,0.5+IF(V194&gt;7,0.25,0),0)))+IF(AC194="-",0,IF(AC194&gt;7,1.5,IF(AC194&gt;4,1,0)))+IF(AD194="-",0,IF(AD194&gt;9,0.5,IF(AD194&gt;7,0.25,0)))+IF(AE194="-",0,IF(AE194&gt;7,1.25,IF(AE194&gt;4,0.75,0)))+IF(OR(AF194="-",W194&lt;4),0,IF(AF194&gt;7,1+IF(W194&gt;7,0.15,0),IF(AF194&gt;4,0.5+IF(W194&gt;7,0.15,0),0))))</f>
        <v>0.6</v>
      </c>
      <c r="AO194" s="9">
        <f>(($AK$3*AK194+$AL$3*AL194+$AM$3*AM194+$AN$3*AN194)+$J$3*VLOOKUP(J194,COND!$A$2:$C$7,2,FALSE)+$K$3*VLOOKUP(K194,COND!$A$2:$C$7,3,FALSE))*IF(AND($K$2="On",$E194&gt;20),0.75,1)</f>
        <v>6.9468753087466517</v>
      </c>
      <c r="AP194" s="28">
        <f>STANDARDIZE(AO194,AVERAGE($AO$5:$AO$1204),STDEVP($AO$5:$AO$1204))</f>
        <v>4.865311339088188E-2</v>
      </c>
      <c r="AQ194" t="str">
        <f>IF(AND(Y194&lt;&gt;"-",X194&gt;1),"C",IF(AA194=MAX(AA194:AC194),"2B",IF(AC194=MAX(AA194:AC194),"SS",IF(OR(AB194=MAX(Z194:AC194),AND(AB194&lt;&gt;"-",AB194&gt;4,V194&gt;5)),"3B",IF(AE194=MAX(AD194:AF194),"CF",IF(AND(AF194=MAX(AD194,AF194),AND(W194&gt;5,AD194&lt;&gt;"-")),"RF",IF(AD194&lt;&gt;"-","LF",IF(Z194&lt;&gt;"-","1B","DH"))))))))</f>
        <v>2B</v>
      </c>
      <c r="AU194" t="str">
        <f>IF(AND($Q194&gt;=6,AVERAGE($S194:$T194)&gt;=6),"Likely",IF(OR($Q194&gt;6,AND($Q194=6,AVERAGE($S194:$T194)&gt;=3),AND($Q194&gt;=5,AVERAGE($S194:$T194)&gt;=5),AVERAGE($Q194,$S194:$T194)&gt;5),"Possible","Unlikely"))</f>
        <v>Unlikely</v>
      </c>
      <c r="AW194" t="e">
        <f>IF(VLOOKUP($B194,'Draft List'!$D$4:$AB$124,AW$3,FALSE)&lt;&gt;0,VLOOKUP($B194,'Draft List'!$D$4:$AB$124,AW$3,FALSE),"")</f>
        <v>#N/A</v>
      </c>
      <c r="AX194" t="e">
        <f>IF(VLOOKUP($B194,'Draft List'!$D$4:$AB$124,AX$3,FALSE)&lt;&gt;0,VLOOKUP($B194,'Draft List'!$D$4:$AB$124,AX$3,FALSE),"")</f>
        <v>#N/A</v>
      </c>
      <c r="AY194" t="e">
        <f>IF(VLOOKUP($B194,'Draft List'!$D$4:$AB$124,AY$3,FALSE)&lt;&gt;0,VLOOKUP($B194,'Draft List'!$D$4:$AB$124,AY$3,FALSE),"")</f>
        <v>#N/A</v>
      </c>
      <c r="AZ194" t="e">
        <f>IF(VLOOKUP($B194,'Draft List'!$D$4:$AB$124,AZ$3,FALSE)&lt;&gt;0,VLOOKUP($B194,'Draft List'!$D$4:$AB$124,AZ$3,FALSE),"")</f>
        <v>#N/A</v>
      </c>
    </row>
    <row r="195" spans="1:52" x14ac:dyDescent="0.25">
      <c r="A195" t="str">
        <f>IF(C195="C","C-",C195)&amp;D195&amp;E195</f>
        <v>1BKaoru Masuda21</v>
      </c>
      <c r="B195">
        <f>VLOOKUP($A195,draft_listing_batters_stats!$A$1:$B$1310,2,FALSE)</f>
        <v>4331</v>
      </c>
      <c r="C195" s="1" t="s">
        <v>90</v>
      </c>
      <c r="D195" s="1" t="s">
        <v>1530</v>
      </c>
      <c r="E195" s="1">
        <v>21</v>
      </c>
      <c r="F195" s="1" t="s">
        <v>43</v>
      </c>
      <c r="G195" s="1" t="s">
        <v>43</v>
      </c>
      <c r="H195" s="1" t="s">
        <v>51</v>
      </c>
      <c r="I195" s="24" t="s">
        <v>51</v>
      </c>
      <c r="J195" s="1" t="s">
        <v>53</v>
      </c>
      <c r="K195" s="24" t="s">
        <v>49</v>
      </c>
      <c r="L195" s="1">
        <v>3</v>
      </c>
      <c r="M195" s="1">
        <v>1</v>
      </c>
      <c r="N195" s="1">
        <v>2</v>
      </c>
      <c r="O195" s="1">
        <v>2</v>
      </c>
      <c r="P195" s="24">
        <v>1</v>
      </c>
      <c r="Q195" s="1">
        <v>5</v>
      </c>
      <c r="R195" s="1">
        <v>2</v>
      </c>
      <c r="S195" s="1">
        <v>4</v>
      </c>
      <c r="T195" s="1">
        <v>3</v>
      </c>
      <c r="U195" s="24">
        <v>2</v>
      </c>
      <c r="V195" s="1">
        <v>3</v>
      </c>
      <c r="W195" s="1">
        <v>2</v>
      </c>
      <c r="X195" s="24">
        <v>1</v>
      </c>
      <c r="Y195" s="1" t="s">
        <v>47</v>
      </c>
      <c r="Z195" s="1">
        <v>3</v>
      </c>
      <c r="AA195" s="1" t="s">
        <v>47</v>
      </c>
      <c r="AB195" s="1" t="s">
        <v>47</v>
      </c>
      <c r="AC195" s="1" t="s">
        <v>47</v>
      </c>
      <c r="AD195" s="1" t="s">
        <v>47</v>
      </c>
      <c r="AE195" s="1" t="s">
        <v>47</v>
      </c>
      <c r="AF195" s="24" t="s">
        <v>47</v>
      </c>
      <c r="AG195" s="1">
        <v>1</v>
      </c>
      <c r="AH195" s="1">
        <v>4</v>
      </c>
      <c r="AI195" s="24">
        <v>1</v>
      </c>
      <c r="AJ195" s="30">
        <v>220000</v>
      </c>
      <c r="AK195" s="9">
        <f>($L$3*(L195-$Q$1)/$Q$2+$M$3*(M195-$R$1)/$R$2+$N$3*(N195-$S$1)/$S$2+$O$3*(O195-$T$1)/$T$2+$P$3*(P195-$U$1)/$U$2)/(SUM($L$3:$P$3))</f>
        <v>-1.2664606333887398</v>
      </c>
      <c r="AL195" s="9">
        <f>($L$3*(Q195-$Q$1)/$Q$2+$M$3*(R195-$R$1)/$R$2+$N$3*(S195-$S$1)/$S$2+$O$3*(T195-$T$1)/$T$2+$P$3*(U195-$U$1)/$U$2)/(SUM($L$3:$P$3))</f>
        <v>-0.27444020349021958</v>
      </c>
      <c r="AM195">
        <f>IF(AVERAGE(AG195:AH195)&gt;9,1,0)+IF(AVERAGE(AG195:AH195)&gt;7,1,0)+IF(AG195&gt;7,1,0)+IF(AH195&gt;7,1,0)+IF(AI195&gt;8,1,0)+IF(AI195&gt;6,1,0)</f>
        <v>0</v>
      </c>
      <c r="AN195" s="6">
        <f>MIN(2,IF(OR(Y195="-",X195&lt;5),0,1+IF(Y195&gt;7,1+IF(X195&gt;7,0.25,0),IF(Y195&gt;4,0.5+IF(X195&gt;7,0.25,0),0+IF(X195&gt;7,0.25))))+IF(Z195="-",0,IF(Z195&gt;9,0.5,IF(Z195&gt;7,0.25,0)))+IF(AA195="-",0,IF(AA195&gt;7,1.1,IF(AA195&gt;4,0.6,0)))+IF(OR(AB195="-",V195&lt;5),0,IF(AB195&gt;7,1+IF(V195&gt;7,0.25,0),IF(AB195&gt;4,0.5+IF(V195&gt;7,0.25,0),0)))+IF(AC195="-",0,IF(AC195&gt;7,1.5,IF(AC195&gt;4,1,0)))+IF(AD195="-",0,IF(AD195&gt;9,0.5,IF(AD195&gt;7,0.25,0)))+IF(AE195="-",0,IF(AE195&gt;7,1.25,IF(AE195&gt;4,0.75,0)))+IF(OR(AF195="-",W195&lt;4),0,IF(AF195&gt;7,1+IF(W195&gt;7,0.15,0),IF(AF195&gt;4,0.5+IF(W195&gt;7,0.15,0),0))))</f>
        <v>0</v>
      </c>
      <c r="AO195" s="9">
        <f>(($AK$3*AK195+$AL$3*AL195+$AM$3*AM195+$AN$3*AN195)+$J$3*VLOOKUP(J195,COND!$A$2:$C$7,2,FALSE)+$K$3*VLOOKUP(K195,COND!$A$2:$C$7,3,FALSE))*IF(AND($K$2="On",$E195&gt;20),0.75,1)</f>
        <v>6.93007149477849</v>
      </c>
      <c r="AP195" s="28">
        <f>STANDARDIZE(AO195,AVERAGE($AO$5:$AO$1204),STDEVP($AO$5:$AO$1204))</f>
        <v>4.6448893240724265E-2</v>
      </c>
      <c r="AQ195" t="str">
        <f>IF(AND(Y195&lt;&gt;"-",X195&gt;1),"C",IF(AA195=MAX(AA195:AC195),"2B",IF(AC195=MAX(AA195:AC195),"SS",IF(OR(AB195=MAX(Z195:AC195),AND(AB195&lt;&gt;"-",AB195&gt;4,V195&gt;5)),"3B",IF(AE195=MAX(AD195:AF195),"CF",IF(AND(AF195=MAX(AD195,AF195),AND(W195&gt;5,AD195&lt;&gt;"-")),"RF",IF(AD195&lt;&gt;"-","LF",IF(Z195&lt;&gt;"-","1B","DH"))))))))</f>
        <v>1B</v>
      </c>
      <c r="AU195" t="str">
        <f>IF(AND($Q195&gt;=6,AVERAGE($S195:$T195)&gt;=6),"Likely",IF(OR($Q195&gt;6,AND($Q195=6,AVERAGE($S195:$T195)&gt;=3),AND($Q195&gt;=5,AVERAGE($S195:$T195)&gt;=5),AVERAGE($Q195,$S195:$T195)&gt;5),"Possible","Unlikely"))</f>
        <v>Unlikely</v>
      </c>
      <c r="AW195" t="e">
        <f>IF(VLOOKUP($B195,'Draft List'!$D$4:$AB$124,AW$3,FALSE)&lt;&gt;0,VLOOKUP($B195,'Draft List'!$D$4:$AB$124,AW$3,FALSE),"")</f>
        <v>#N/A</v>
      </c>
      <c r="AX195" t="e">
        <f>IF(VLOOKUP($B195,'Draft List'!$D$4:$AB$124,AX$3,FALSE)&lt;&gt;0,VLOOKUP($B195,'Draft List'!$D$4:$AB$124,AX$3,FALSE),"")</f>
        <v>#N/A</v>
      </c>
      <c r="AY195" t="e">
        <f>IF(VLOOKUP($B195,'Draft List'!$D$4:$AB$124,AY$3,FALSE)&lt;&gt;0,VLOOKUP($B195,'Draft List'!$D$4:$AB$124,AY$3,FALSE),"")</f>
        <v>#N/A</v>
      </c>
      <c r="AZ195" t="e">
        <f>IF(VLOOKUP($B195,'Draft List'!$D$4:$AB$124,AZ$3,FALSE)&lt;&gt;0,VLOOKUP($B195,'Draft List'!$D$4:$AB$124,AZ$3,FALSE),"")</f>
        <v>#N/A</v>
      </c>
    </row>
    <row r="196" spans="1:52" x14ac:dyDescent="0.25">
      <c r="A196" t="str">
        <f>IF(C196="C","C-",C196)&amp;D196&amp;E196</f>
        <v>SSGabriel León18</v>
      </c>
      <c r="B196">
        <f>VLOOKUP($A196,draft_listing_batters_stats!$A$1:$B$1310,2,FALSE)</f>
        <v>4957</v>
      </c>
      <c r="C196" s="1" t="s">
        <v>75</v>
      </c>
      <c r="D196" s="1" t="s">
        <v>1531</v>
      </c>
      <c r="E196" s="1">
        <v>18</v>
      </c>
      <c r="F196" s="1" t="s">
        <v>64</v>
      </c>
      <c r="G196" s="1" t="s">
        <v>43</v>
      </c>
      <c r="H196" s="1" t="s">
        <v>51</v>
      </c>
      <c r="I196" s="24" t="s">
        <v>51</v>
      </c>
      <c r="J196" s="1" t="s">
        <v>57</v>
      </c>
      <c r="K196" s="24" t="s">
        <v>45</v>
      </c>
      <c r="L196" s="1">
        <v>3</v>
      </c>
      <c r="M196" s="1">
        <v>4</v>
      </c>
      <c r="N196" s="1">
        <v>1</v>
      </c>
      <c r="O196" s="1">
        <v>1</v>
      </c>
      <c r="P196" s="24">
        <v>2</v>
      </c>
      <c r="Q196" s="1">
        <v>5</v>
      </c>
      <c r="R196" s="1">
        <v>6</v>
      </c>
      <c r="S196" s="1">
        <v>1</v>
      </c>
      <c r="T196" s="1">
        <v>2</v>
      </c>
      <c r="U196" s="24">
        <v>5</v>
      </c>
      <c r="V196" s="1">
        <v>9</v>
      </c>
      <c r="W196" s="1">
        <v>2</v>
      </c>
      <c r="X196" s="24">
        <v>2</v>
      </c>
      <c r="Y196" s="1" t="s">
        <v>47</v>
      </c>
      <c r="Z196" s="1" t="s">
        <v>47</v>
      </c>
      <c r="AA196" s="1">
        <v>1</v>
      </c>
      <c r="AB196" s="1">
        <v>1</v>
      </c>
      <c r="AC196" s="1">
        <v>3</v>
      </c>
      <c r="AD196" s="1" t="s">
        <v>47</v>
      </c>
      <c r="AE196" s="1" t="s">
        <v>47</v>
      </c>
      <c r="AF196" s="24" t="s">
        <v>47</v>
      </c>
      <c r="AG196" s="1">
        <v>10</v>
      </c>
      <c r="AH196" s="1">
        <v>10</v>
      </c>
      <c r="AI196" s="24">
        <v>10</v>
      </c>
      <c r="AJ196" s="30">
        <v>2600000</v>
      </c>
      <c r="AK196" s="9">
        <f>($L$3*(L196-$Q$1)/$Q$2+$M$3*(M196-$R$1)/$R$2+$N$3*(N196-$S$1)/$S$2+$O$3*(O196-$T$1)/$T$2+$P$3*(P196-$U$1)/$U$2)/(SUM($L$3:$P$3))</f>
        <v>-1.2460356987490286</v>
      </c>
      <c r="AL196" s="9">
        <f>($L$3*(Q196-$Q$1)/$Q$2+$M$3*(R196-$R$1)/$R$2+$N$3*(S196-$S$1)/$S$2+$O$3*(T196-$T$1)/$T$2+$P$3*(U196-$U$1)/$U$2)/(SUM($L$3:$P$3))</f>
        <v>-0.28904569764544086</v>
      </c>
      <c r="AM196">
        <f>IF(AVERAGE(AG196:AH196)&gt;9,1,0)+IF(AVERAGE(AG196:AH196)&gt;7,1,0)+IF(AG196&gt;7,1,0)+IF(AH196&gt;7,1,0)+IF(AI196&gt;8,1,0)+IF(AI196&gt;6,1,0)</f>
        <v>6</v>
      </c>
      <c r="AN196" s="6">
        <f>MIN(2,IF(OR(Y196="-",X196&lt;5),0,1+IF(Y196&gt;7,1+IF(X196&gt;7,0.25,0),IF(Y196&gt;4,0.5+IF(X196&gt;7,0.25,0),0+IF(X196&gt;7,0.25))))+IF(Z196="-",0,IF(Z196&gt;9,0.5,IF(Z196&gt;7,0.25,0)))+IF(AA196="-",0,IF(AA196&gt;7,1.1,IF(AA196&gt;4,0.6,0)))+IF(OR(AB196="-",V196&lt;5),0,IF(AB196&gt;7,1+IF(V196&gt;7,0.25,0),IF(AB196&gt;4,0.5+IF(V196&gt;7,0.25,0),0)))+IF(AC196="-",0,IF(AC196&gt;7,1.5,IF(AC196&gt;4,1,0)))+IF(AD196="-",0,IF(AD196&gt;9,0.5,IF(AD196&gt;7,0.25,0)))+IF(AE196="-",0,IF(AE196&gt;7,1.25,IF(AE196&gt;4,0.75,0)))+IF(OR(AF196="-",W196&lt;4),0,IF(AF196&gt;7,1+IF(W196&gt;7,0.15,0),IF(AF196&gt;4,0.5+IF(W196&gt;7,0.15,0),0))))</f>
        <v>0</v>
      </c>
      <c r="AO196" s="9">
        <f>(($AK$3*AK196+$AL$3*AL196+$AM$3*AM196+$AN$3*AN196)+$J$3*VLOOKUP(J196,COND!$A$2:$C$7,2,FALSE)+$K$3*VLOOKUP(K196,COND!$A$2:$C$7,3,FALSE))*IF(AND($K$2="On",$E196&gt;20),0.75,1)</f>
        <v>6.9068480583798069</v>
      </c>
      <c r="AP196" s="28">
        <f>STANDARDIZE(AO196,AVERAGE($AO$5:$AO$1204),STDEVP($AO$5:$AO$1204))</f>
        <v>4.3402586815119305E-2</v>
      </c>
      <c r="AQ196" t="str">
        <f>IF(AND(Y196&lt;&gt;"-",X196&gt;1),"C",IF(AA196=MAX(AA196:AC196),"2B",IF(AC196=MAX(AA196:AC196),"SS",IF(OR(AB196=MAX(Z196:AC196),AND(AB196&lt;&gt;"-",AB196&gt;4,V196&gt;5)),"3B",IF(AE196=MAX(AD196:AF196),"CF",IF(AND(AF196=MAX(AD196,AF196),AND(W196&gt;5,AD196&lt;&gt;"-")),"RF",IF(AD196&lt;&gt;"-","LF",IF(Z196&lt;&gt;"-","1B","DH"))))))))</f>
        <v>SS</v>
      </c>
      <c r="AU196" t="str">
        <f>IF(AND($Q196&gt;=6,AVERAGE($S196:$T196)&gt;=6),"Likely",IF(OR($Q196&gt;6,AND($Q196=6,AVERAGE($S196:$T196)&gt;=3),AND($Q196&gt;=5,AVERAGE($S196:$T196)&gt;=5),AVERAGE($Q196,$S196:$T196)&gt;5),"Possible","Unlikely"))</f>
        <v>Unlikely</v>
      </c>
      <c r="AW196" t="e">
        <f>IF(VLOOKUP($B196,'Draft List'!$D$4:$AB$124,AW$3,FALSE)&lt;&gt;0,VLOOKUP($B196,'Draft List'!$D$4:$AB$124,AW$3,FALSE),"")</f>
        <v>#N/A</v>
      </c>
      <c r="AX196" t="e">
        <f>IF(VLOOKUP($B196,'Draft List'!$D$4:$AB$124,AX$3,FALSE)&lt;&gt;0,VLOOKUP($B196,'Draft List'!$D$4:$AB$124,AX$3,FALSE),"")</f>
        <v>#N/A</v>
      </c>
      <c r="AY196" t="e">
        <f>IF(VLOOKUP($B196,'Draft List'!$D$4:$AB$124,AY$3,FALSE)&lt;&gt;0,VLOOKUP($B196,'Draft List'!$D$4:$AB$124,AY$3,FALSE),"")</f>
        <v>#N/A</v>
      </c>
      <c r="AZ196" t="e">
        <f>IF(VLOOKUP($B196,'Draft List'!$D$4:$AB$124,AZ$3,FALSE)&lt;&gt;0,VLOOKUP($B196,'Draft List'!$D$4:$AB$124,AZ$3,FALSE),"")</f>
        <v>#N/A</v>
      </c>
    </row>
    <row r="197" spans="1:52" x14ac:dyDescent="0.25">
      <c r="A197" t="str">
        <f>IF(C197="C","C-",C197)&amp;D197&amp;E197</f>
        <v>2BMasuhiro Sumita21</v>
      </c>
      <c r="B197">
        <f>VLOOKUP($A197,draft_listing_batters_stats!$A$1:$B$1310,2,FALSE)</f>
        <v>7433</v>
      </c>
      <c r="C197" s="1" t="s">
        <v>74</v>
      </c>
      <c r="D197" s="1" t="s">
        <v>1532</v>
      </c>
      <c r="E197" s="1">
        <v>21</v>
      </c>
      <c r="F197" s="1" t="s">
        <v>43</v>
      </c>
      <c r="G197" s="1" t="s">
        <v>43</v>
      </c>
      <c r="H197" s="1" t="s">
        <v>51</v>
      </c>
      <c r="I197" s="24" t="s">
        <v>51</v>
      </c>
      <c r="J197" s="1" t="s">
        <v>49</v>
      </c>
      <c r="K197" s="24" t="s">
        <v>49</v>
      </c>
      <c r="L197" s="1">
        <v>3</v>
      </c>
      <c r="M197" s="1">
        <v>3</v>
      </c>
      <c r="N197" s="1">
        <v>1</v>
      </c>
      <c r="O197" s="1">
        <v>3</v>
      </c>
      <c r="P197" s="24">
        <v>2</v>
      </c>
      <c r="Q197" s="1">
        <v>4</v>
      </c>
      <c r="R197" s="1">
        <v>4</v>
      </c>
      <c r="S197" s="1">
        <v>2</v>
      </c>
      <c r="T197" s="1">
        <v>5</v>
      </c>
      <c r="U197" s="24">
        <v>4</v>
      </c>
      <c r="V197" s="1">
        <v>5</v>
      </c>
      <c r="W197" s="1">
        <v>3</v>
      </c>
      <c r="X197" s="24">
        <v>1</v>
      </c>
      <c r="Y197" s="1" t="s">
        <v>47</v>
      </c>
      <c r="Z197" s="1" t="s">
        <v>47</v>
      </c>
      <c r="AA197" s="1">
        <v>9</v>
      </c>
      <c r="AB197" s="1" t="s">
        <v>47</v>
      </c>
      <c r="AC197" s="1">
        <v>2</v>
      </c>
      <c r="AD197" s="1" t="s">
        <v>47</v>
      </c>
      <c r="AE197" s="1" t="s">
        <v>47</v>
      </c>
      <c r="AF197" s="24" t="s">
        <v>47</v>
      </c>
      <c r="AG197" s="1">
        <v>8</v>
      </c>
      <c r="AH197" s="1">
        <v>7</v>
      </c>
      <c r="AI197" s="24">
        <v>7</v>
      </c>
      <c r="AJ197" s="30">
        <v>140000</v>
      </c>
      <c r="AK197" s="9">
        <f>($L$3*(L197-$Q$1)/$Q$2+$M$3*(M197-$R$1)/$R$2+$N$3*(N197-$S$1)/$S$2+$O$3*(O197-$T$1)/$T$2+$P$3*(P197-$U$1)/$U$2)/(SUM($L$3:$P$3))</f>
        <v>-1.11767647834857</v>
      </c>
      <c r="AL197" s="9">
        <f>($L$3*(Q197-$Q$1)/$Q$2+$M$3*(R197-$R$1)/$R$2+$N$3*(S197-$S$1)/$S$2+$O$3*(T197-$T$1)/$T$2+$P$3*(U197-$U$1)/$U$2)/(SUM($L$3:$P$3))</f>
        <v>-0.40154748884996139</v>
      </c>
      <c r="AM197">
        <f>IF(AVERAGE(AG197:AH197)&gt;9,1,0)+IF(AVERAGE(AG197:AH197)&gt;7,1,0)+IF(AG197&gt;7,1,0)+IF(AH197&gt;7,1,0)+IF(AI197&gt;8,1,0)+IF(AI197&gt;6,1,0)</f>
        <v>3</v>
      </c>
      <c r="AN197" s="6">
        <f>MIN(2,IF(OR(Y197="-",X197&lt;5),0,1+IF(Y197&gt;7,1+IF(X197&gt;7,0.25,0),IF(Y197&gt;4,0.5+IF(X197&gt;7,0.25,0),0+IF(X197&gt;7,0.25))))+IF(Z197="-",0,IF(Z197&gt;9,0.5,IF(Z197&gt;7,0.25,0)))+IF(AA197="-",0,IF(AA197&gt;7,1.1,IF(AA197&gt;4,0.6,0)))+IF(OR(AB197="-",V197&lt;5),0,IF(AB197&gt;7,1+IF(V197&gt;7,0.25,0),IF(AB197&gt;4,0.5+IF(V197&gt;7,0.25,0),0)))+IF(AC197="-",0,IF(AC197&gt;7,1.5,IF(AC197&gt;4,1,0)))+IF(AD197="-",0,IF(AD197&gt;9,0.5,IF(AD197&gt;7,0.25,0)))+IF(AE197="-",0,IF(AE197&gt;7,1.25,IF(AE197&gt;4,0.75,0)))+IF(OR(AF197="-",W197&lt;4),0,IF(AF197&gt;7,1+IF(W197&gt;7,0.15,0),IF(AF197&gt;4,0.5+IF(W197&gt;7,0.15,0),0))))</f>
        <v>1.1000000000000001</v>
      </c>
      <c r="AO197" s="9">
        <f>(($AK$3*AK197+$AL$3*AL197+$AM$3*AM197+$AN$3*AN197)+$J$3*VLOOKUP(J197,COND!$A$2:$C$7,2,FALSE)+$K$3*VLOOKUP(K197,COND!$A$2:$C$7,3,FALSE))*IF(AND($K$2="On",$E197&gt;20),0.75,1)</f>
        <v>6.8696624859656055</v>
      </c>
      <c r="AP197" s="28">
        <f>STANDARDIZE(AO197,AVERAGE($AO$5:$AO$1204),STDEVP($AO$5:$AO$1204))</f>
        <v>3.8524813937733972E-2</v>
      </c>
      <c r="AQ197" t="str">
        <f>IF(AND(Y197&lt;&gt;"-",X197&gt;1),"C",IF(AA197=MAX(AA197:AC197),"2B",IF(AC197=MAX(AA197:AC197),"SS",IF(OR(AB197=MAX(Z197:AC197),AND(AB197&lt;&gt;"-",AB197&gt;4,V197&gt;5)),"3B",IF(AE197=MAX(AD197:AF197),"CF",IF(AND(AF197=MAX(AD197,AF197),AND(W197&gt;5,AD197&lt;&gt;"-")),"RF",IF(AD197&lt;&gt;"-","LF",IF(Z197&lt;&gt;"-","1B","DH"))))))))</f>
        <v>2B</v>
      </c>
      <c r="AU197" t="str">
        <f>IF(AND($Q197&gt;=6,AVERAGE($S197:$T197)&gt;=6),"Likely",IF(OR($Q197&gt;6,AND($Q197=6,AVERAGE($S197:$T197)&gt;=3),AND($Q197&gt;=5,AVERAGE($S197:$T197)&gt;=5),AVERAGE($Q197,$S197:$T197)&gt;5),"Possible","Unlikely"))</f>
        <v>Unlikely</v>
      </c>
      <c r="AW197" t="e">
        <f>IF(VLOOKUP($B197,'Draft List'!$D$4:$AB$124,AW$3,FALSE)&lt;&gt;0,VLOOKUP($B197,'Draft List'!$D$4:$AB$124,AW$3,FALSE),"")</f>
        <v>#N/A</v>
      </c>
      <c r="AX197" t="e">
        <f>IF(VLOOKUP($B197,'Draft List'!$D$4:$AB$124,AX$3,FALSE)&lt;&gt;0,VLOOKUP($B197,'Draft List'!$D$4:$AB$124,AX$3,FALSE),"")</f>
        <v>#N/A</v>
      </c>
      <c r="AY197" t="e">
        <f>IF(VLOOKUP($B197,'Draft List'!$D$4:$AB$124,AY$3,FALSE)&lt;&gt;0,VLOOKUP($B197,'Draft List'!$D$4:$AB$124,AY$3,FALSE),"")</f>
        <v>#N/A</v>
      </c>
      <c r="AZ197" t="e">
        <f>IF(VLOOKUP($B197,'Draft List'!$D$4:$AB$124,AZ$3,FALSE)&lt;&gt;0,VLOOKUP($B197,'Draft List'!$D$4:$AB$124,AZ$3,FALSE),"")</f>
        <v>#N/A</v>
      </c>
    </row>
    <row r="198" spans="1:52" x14ac:dyDescent="0.25">
      <c r="A198" t="str">
        <f>IF(C198="C","C-",C198)&amp;D198&amp;E198</f>
        <v>1BYun Brooks18</v>
      </c>
      <c r="B198">
        <f>VLOOKUP($A198,draft_listing_batters_stats!$A$1:$B$1310,2,FALSE)</f>
        <v>5004</v>
      </c>
      <c r="C198" s="1" t="s">
        <v>90</v>
      </c>
      <c r="D198" s="1" t="s">
        <v>1533</v>
      </c>
      <c r="E198" s="1">
        <v>18</v>
      </c>
      <c r="F198" s="1" t="s">
        <v>43</v>
      </c>
      <c r="G198" s="1" t="s">
        <v>43</v>
      </c>
      <c r="H198" s="1" t="s">
        <v>51</v>
      </c>
      <c r="I198" s="24" t="s">
        <v>51</v>
      </c>
      <c r="J198" s="1" t="s">
        <v>45</v>
      </c>
      <c r="K198" s="24" t="s">
        <v>46</v>
      </c>
      <c r="L198" s="1">
        <v>2</v>
      </c>
      <c r="M198" s="1">
        <v>1</v>
      </c>
      <c r="N198" s="1">
        <v>1</v>
      </c>
      <c r="O198" s="1">
        <v>1</v>
      </c>
      <c r="P198" s="24">
        <v>1</v>
      </c>
      <c r="Q198" s="1">
        <v>5</v>
      </c>
      <c r="R198" s="1">
        <v>1</v>
      </c>
      <c r="S198" s="1">
        <v>5</v>
      </c>
      <c r="T198" s="1">
        <v>2</v>
      </c>
      <c r="U198" s="24">
        <v>4</v>
      </c>
      <c r="V198" s="1">
        <v>3</v>
      </c>
      <c r="W198" s="1">
        <v>1</v>
      </c>
      <c r="X198" s="24">
        <v>1</v>
      </c>
      <c r="Y198" s="1" t="s">
        <v>47</v>
      </c>
      <c r="Z198" s="1">
        <v>2</v>
      </c>
      <c r="AA198" s="1" t="s">
        <v>47</v>
      </c>
      <c r="AB198" s="1" t="s">
        <v>47</v>
      </c>
      <c r="AC198" s="1" t="s">
        <v>47</v>
      </c>
      <c r="AD198" s="1" t="s">
        <v>47</v>
      </c>
      <c r="AE198" s="1" t="s">
        <v>47</v>
      </c>
      <c r="AF198" s="24" t="s">
        <v>47</v>
      </c>
      <c r="AG198" s="1">
        <v>3</v>
      </c>
      <c r="AH198" s="1">
        <v>3</v>
      </c>
      <c r="AI198" s="24">
        <v>1</v>
      </c>
      <c r="AJ198" s="30">
        <v>190000</v>
      </c>
      <c r="AK198" s="9">
        <f>($L$3*(L198-$Q$1)/$Q$2+$M$3*(M198-$R$1)/$R$2+$N$3*(N198-$S$1)/$S$2+$O$3*(O198-$T$1)/$T$2+$P$3*(P198-$U$1)/$U$2)/(SUM($L$3:$P$3))</f>
        <v>-1.7617875136248975</v>
      </c>
      <c r="AL198" s="9">
        <f>($L$3*(Q198-$Q$1)/$Q$2+$M$3*(R198-$R$1)/$R$2+$N$3*(S198-$S$1)/$S$2+$O$3*(T198-$T$1)/$T$2+$P$3*(U198-$U$1)/$U$2)/(SUM($L$3:$P$3))</f>
        <v>-0.25211545946043573</v>
      </c>
      <c r="AM198">
        <f>IF(AVERAGE(AG198:AH198)&gt;9,1,0)+IF(AVERAGE(AG198:AH198)&gt;7,1,0)+IF(AG198&gt;7,1,0)+IF(AH198&gt;7,1,0)+IF(AI198&gt;8,1,0)+IF(AI198&gt;6,1,0)</f>
        <v>0</v>
      </c>
      <c r="AN198" s="6">
        <f>MIN(2,IF(OR(Y198="-",X198&lt;5),0,1+IF(Y198&gt;7,1+IF(X198&gt;7,0.25,0),IF(Y198&gt;4,0.5+IF(X198&gt;7,0.25,0),0+IF(X198&gt;7,0.25))))+IF(Z198="-",0,IF(Z198&gt;9,0.5,IF(Z198&gt;7,0.25,0)))+IF(AA198="-",0,IF(AA198&gt;7,1.1,IF(AA198&gt;4,0.6,0)))+IF(OR(AB198="-",V198&lt;5),0,IF(AB198&gt;7,1+IF(V198&gt;7,0.25,0),IF(AB198&gt;4,0.5+IF(V198&gt;7,0.25,0),0)))+IF(AC198="-",0,IF(AC198&gt;7,1.5,IF(AC198&gt;4,1,0)))+IF(AD198="-",0,IF(AD198&gt;9,0.5,IF(AD198&gt;7,0.25,0)))+IF(AE198="-",0,IF(AE198&gt;7,1.25,IF(AE198&gt;4,0.75,0)))+IF(OR(AF198="-",W198&lt;4),0,IF(AF198&gt;7,1+IF(W198&gt;7,0.15,0),IF(AF198&gt;4,0.5+IF(W198&gt;7,0.15,0),0))))</f>
        <v>0</v>
      </c>
      <c r="AO198" s="9">
        <f>(($AK$3*AK198+$AL$3*AL198+$AM$3*AM198+$AN$3*AN198)+$J$3*VLOOKUP(J198,COND!$A$2:$C$7,2,FALSE)+$K$3*VLOOKUP(K198,COND!$A$2:$C$7,3,FALSE))*IF(AND($K$2="On",$E198&gt;20),0.75,1)</f>
        <v>6.6984357351122821</v>
      </c>
      <c r="AP198" s="28">
        <f>STANDARDIZE(AO198,AVERAGE($AO$5:$AO$1204),STDEVP($AO$5:$AO$1204))</f>
        <v>1.6064350188729336E-2</v>
      </c>
      <c r="AQ198" t="str">
        <f>IF(AND(Y198&lt;&gt;"-",X198&gt;1),"C",IF(AA198=MAX(AA198:AC198),"2B",IF(AC198=MAX(AA198:AC198),"SS",IF(OR(AB198=MAX(Z198:AC198),AND(AB198&lt;&gt;"-",AB198&gt;4,V198&gt;5)),"3B",IF(AE198=MAX(AD198:AF198),"CF",IF(AND(AF198=MAX(AD198,AF198),AND(W198&gt;5,AD198&lt;&gt;"-")),"RF",IF(AD198&lt;&gt;"-","LF",IF(Z198&lt;&gt;"-","1B","DH"))))))))</f>
        <v>1B</v>
      </c>
      <c r="AU198" t="str">
        <f>IF(AND($Q198&gt;=6,AVERAGE($S198:$T198)&gt;=6),"Likely",IF(OR($Q198&gt;6,AND($Q198=6,AVERAGE($S198:$T198)&gt;=3),AND($Q198&gt;=5,AVERAGE($S198:$T198)&gt;=5),AVERAGE($Q198,$S198:$T198)&gt;5),"Possible","Unlikely"))</f>
        <v>Unlikely</v>
      </c>
      <c r="AW198" t="e">
        <f>IF(VLOOKUP($B198,'Draft List'!$D$4:$AB$124,AW$3,FALSE)&lt;&gt;0,VLOOKUP($B198,'Draft List'!$D$4:$AB$124,AW$3,FALSE),"")</f>
        <v>#N/A</v>
      </c>
      <c r="AX198" t="e">
        <f>IF(VLOOKUP($B198,'Draft List'!$D$4:$AB$124,AX$3,FALSE)&lt;&gt;0,VLOOKUP($B198,'Draft List'!$D$4:$AB$124,AX$3,FALSE),"")</f>
        <v>#N/A</v>
      </c>
      <c r="AY198" t="e">
        <f>IF(VLOOKUP($B198,'Draft List'!$D$4:$AB$124,AY$3,FALSE)&lt;&gt;0,VLOOKUP($B198,'Draft List'!$D$4:$AB$124,AY$3,FALSE),"")</f>
        <v>#N/A</v>
      </c>
      <c r="AZ198" t="e">
        <f>IF(VLOOKUP($B198,'Draft List'!$D$4:$AB$124,AZ$3,FALSE)&lt;&gt;0,VLOOKUP($B198,'Draft List'!$D$4:$AB$124,AZ$3,FALSE),"")</f>
        <v>#N/A</v>
      </c>
    </row>
    <row r="199" spans="1:52" x14ac:dyDescent="0.25">
      <c r="A199" t="str">
        <f>IF(C199="C","C-",C199)&amp;D199&amp;E199</f>
        <v>2BEd Richards21</v>
      </c>
      <c r="B199">
        <f>VLOOKUP($A199,draft_listing_batters_stats!$A$1:$B$1310,2,FALSE)</f>
        <v>8331</v>
      </c>
      <c r="C199" s="1" t="s">
        <v>74</v>
      </c>
      <c r="D199" s="1" t="s">
        <v>1534</v>
      </c>
      <c r="E199" s="1">
        <v>21</v>
      </c>
      <c r="F199" s="1" t="s">
        <v>43</v>
      </c>
      <c r="G199" s="1" t="s">
        <v>43</v>
      </c>
      <c r="H199" s="1" t="s">
        <v>51</v>
      </c>
      <c r="I199" s="24" t="s">
        <v>51</v>
      </c>
      <c r="J199" s="1" t="s">
        <v>49</v>
      </c>
      <c r="K199" s="24" t="s">
        <v>45</v>
      </c>
      <c r="L199" s="1">
        <v>2</v>
      </c>
      <c r="M199" s="1">
        <v>3</v>
      </c>
      <c r="N199" s="1">
        <v>2</v>
      </c>
      <c r="O199" s="1">
        <v>1</v>
      </c>
      <c r="P199" s="24">
        <v>1</v>
      </c>
      <c r="Q199" s="1">
        <v>4</v>
      </c>
      <c r="R199" s="1">
        <v>5</v>
      </c>
      <c r="S199" s="1">
        <v>4</v>
      </c>
      <c r="T199" s="1">
        <v>3</v>
      </c>
      <c r="U199" s="24">
        <v>3</v>
      </c>
      <c r="V199" s="1">
        <v>10</v>
      </c>
      <c r="W199" s="1">
        <v>2</v>
      </c>
      <c r="X199" s="24">
        <v>1</v>
      </c>
      <c r="Y199" s="1" t="s">
        <v>47</v>
      </c>
      <c r="Z199" s="1" t="s">
        <v>47</v>
      </c>
      <c r="AA199" s="1">
        <v>6</v>
      </c>
      <c r="AB199" s="1">
        <v>4</v>
      </c>
      <c r="AC199" s="1">
        <v>3</v>
      </c>
      <c r="AD199" s="1" t="s">
        <v>47</v>
      </c>
      <c r="AE199" s="1" t="s">
        <v>47</v>
      </c>
      <c r="AF199" s="24" t="s">
        <v>47</v>
      </c>
      <c r="AG199" s="1">
        <v>10</v>
      </c>
      <c r="AH199" s="1">
        <v>10</v>
      </c>
      <c r="AI199" s="24">
        <v>10</v>
      </c>
      <c r="AJ199" s="30">
        <v>140000</v>
      </c>
      <c r="AK199" s="9">
        <f>($L$3*(L199-$Q$1)/$Q$2+$M$3*(M199-$R$1)/$R$2+$N$3*(N199-$S$1)/$S$2+$O$3*(O199-$T$1)/$T$2+$P$3*(P199-$U$1)/$U$2)/(SUM($L$3:$P$3))</f>
        <v>-1.5766062603635889</v>
      </c>
      <c r="AL199" s="9">
        <f>($L$3*(Q199-$Q$1)/$Q$2+$M$3*(R199-$R$1)/$R$2+$N$3*(S199-$S$1)/$S$2+$O$3*(T199-$T$1)/$T$2+$P$3*(U199-$U$1)/$U$2)/(SUM($L$3:$P$3))</f>
        <v>-0.40380006101970034</v>
      </c>
      <c r="AM199">
        <f>IF(AVERAGE(AG199:AH199)&gt;9,1,0)+IF(AVERAGE(AG199:AH199)&gt;7,1,0)+IF(AG199&gt;7,1,0)+IF(AH199&gt;7,1,0)+IF(AI199&gt;8,1,0)+IF(AI199&gt;6,1,0)</f>
        <v>6</v>
      </c>
      <c r="AN199" s="6">
        <f>MIN(2,IF(OR(Y199="-",X199&lt;5),0,1+IF(Y199&gt;7,1+IF(X199&gt;7,0.25,0),IF(Y199&gt;4,0.5+IF(X199&gt;7,0.25,0),0+IF(X199&gt;7,0.25))))+IF(Z199="-",0,IF(Z199&gt;9,0.5,IF(Z199&gt;7,0.25,0)))+IF(AA199="-",0,IF(AA199&gt;7,1.1,IF(AA199&gt;4,0.6,0)))+IF(OR(AB199="-",V199&lt;5),0,IF(AB199&gt;7,1+IF(V199&gt;7,0.25,0),IF(AB199&gt;4,0.5+IF(V199&gt;7,0.25,0),0)))+IF(AC199="-",0,IF(AC199&gt;7,1.5,IF(AC199&gt;4,1,0)))+IF(AD199="-",0,IF(AD199&gt;9,0.5,IF(AD199&gt;7,0.25,0)))+IF(AE199="-",0,IF(AE199&gt;7,1.25,IF(AE199&gt;4,0.75,0)))+IF(OR(AF199="-",W199&lt;4),0,IF(AF199&gt;7,1+IF(W199&gt;7,0.15,0),IF(AF199&gt;4,0.5+IF(W199&gt;7,0.15,0),0))))</f>
        <v>0.6</v>
      </c>
      <c r="AO199" s="9">
        <f>(($AK$3*AK199+$AL$3*AL199+$AM$3*AM199+$AN$3*AN199)+$J$3*VLOOKUP(J199,COND!$A$2:$C$7,2,FALSE)+$K$3*VLOOKUP(K199,COND!$A$2:$C$7,3,FALSE))*IF(AND($K$2="On",$E199&gt;20),0.75,1)</f>
        <v>6.6967386417272365</v>
      </c>
      <c r="AP199" s="28">
        <f>STANDARDIZE(AO199,AVERAGE($AO$5:$AO$1204),STDEVP($AO$5:$AO$1204))</f>
        <v>1.5841735998694605E-2</v>
      </c>
      <c r="AQ199" t="str">
        <f>IF(AND(Y199&lt;&gt;"-",X199&gt;1),"C",IF(AA199=MAX(AA199:AC199),"2B",IF(AC199=MAX(AA199:AC199),"SS",IF(OR(AB199=MAX(Z199:AC199),AND(AB199&lt;&gt;"-",AB199&gt;4,V199&gt;5)),"3B",IF(AE199=MAX(AD199:AF199),"CF",IF(AND(AF199=MAX(AD199,AF199),AND(W199&gt;5,AD199&lt;&gt;"-")),"RF",IF(AD199&lt;&gt;"-","LF",IF(Z199&lt;&gt;"-","1B","DH"))))))))</f>
        <v>2B</v>
      </c>
      <c r="AU199" t="str">
        <f>IF(AND($Q199&gt;=6,AVERAGE($S199:$T199)&gt;=6),"Likely",IF(OR($Q199&gt;6,AND($Q199=6,AVERAGE($S199:$T199)&gt;=3),AND($Q199&gt;=5,AVERAGE($S199:$T199)&gt;=5),AVERAGE($Q199,$S199:$T199)&gt;5),"Possible","Unlikely"))</f>
        <v>Unlikely</v>
      </c>
      <c r="AW199" t="e">
        <f>IF(VLOOKUP($B199,'Draft List'!$D$4:$AB$124,AW$3,FALSE)&lt;&gt;0,VLOOKUP($B199,'Draft List'!$D$4:$AB$124,AW$3,FALSE),"")</f>
        <v>#N/A</v>
      </c>
      <c r="AX199" t="e">
        <f>IF(VLOOKUP($B199,'Draft List'!$D$4:$AB$124,AX$3,FALSE)&lt;&gt;0,VLOOKUP($B199,'Draft List'!$D$4:$AB$124,AX$3,FALSE),"")</f>
        <v>#N/A</v>
      </c>
      <c r="AY199" t="e">
        <f>IF(VLOOKUP($B199,'Draft List'!$D$4:$AB$124,AY$3,FALSE)&lt;&gt;0,VLOOKUP($B199,'Draft List'!$D$4:$AB$124,AY$3,FALSE),"")</f>
        <v>#N/A</v>
      </c>
      <c r="AZ199" t="e">
        <f>IF(VLOOKUP($B199,'Draft List'!$D$4:$AB$124,AZ$3,FALSE)&lt;&gt;0,VLOOKUP($B199,'Draft List'!$D$4:$AB$124,AZ$3,FALSE),"")</f>
        <v>#N/A</v>
      </c>
    </row>
    <row r="200" spans="1:52" x14ac:dyDescent="0.25">
      <c r="A200" t="str">
        <f>IF(C200="C","C-",C200)&amp;D200&amp;E200</f>
        <v>2BWill Sharp21</v>
      </c>
      <c r="B200">
        <f>VLOOKUP($A200,draft_listing_batters_stats!$A$1:$B$1310,2,FALSE)</f>
        <v>10884</v>
      </c>
      <c r="C200" s="1" t="s">
        <v>74</v>
      </c>
      <c r="D200" s="1" t="s">
        <v>1535</v>
      </c>
      <c r="E200" s="1">
        <v>21</v>
      </c>
      <c r="F200" s="1" t="s">
        <v>43</v>
      </c>
      <c r="G200" s="1" t="s">
        <v>43</v>
      </c>
      <c r="H200" s="1" t="s">
        <v>51</v>
      </c>
      <c r="I200" s="24" t="s">
        <v>51</v>
      </c>
      <c r="J200" s="1" t="s">
        <v>57</v>
      </c>
      <c r="K200" s="24" t="s">
        <v>49</v>
      </c>
      <c r="L200" s="1">
        <v>3</v>
      </c>
      <c r="M200" s="1">
        <v>5</v>
      </c>
      <c r="N200" s="1">
        <v>2</v>
      </c>
      <c r="O200" s="1">
        <v>2</v>
      </c>
      <c r="P200" s="24">
        <v>1</v>
      </c>
      <c r="Q200" s="1">
        <v>4</v>
      </c>
      <c r="R200" s="1">
        <v>6</v>
      </c>
      <c r="S200" s="1">
        <v>3</v>
      </c>
      <c r="T200" s="1">
        <v>4</v>
      </c>
      <c r="U200" s="24">
        <v>3</v>
      </c>
      <c r="V200" s="1">
        <v>9</v>
      </c>
      <c r="W200" s="1">
        <v>1</v>
      </c>
      <c r="X200" s="24">
        <v>1</v>
      </c>
      <c r="Y200" s="1" t="s">
        <v>47</v>
      </c>
      <c r="Z200" s="1" t="s">
        <v>47</v>
      </c>
      <c r="AA200" s="1">
        <v>7</v>
      </c>
      <c r="AB200" s="1">
        <v>5</v>
      </c>
      <c r="AC200" s="1">
        <v>2</v>
      </c>
      <c r="AD200" s="1" t="s">
        <v>47</v>
      </c>
      <c r="AE200" s="1" t="s">
        <v>47</v>
      </c>
      <c r="AF200" s="24" t="s">
        <v>47</v>
      </c>
      <c r="AG200" s="1">
        <v>4</v>
      </c>
      <c r="AH200" s="1">
        <v>7</v>
      </c>
      <c r="AI200" s="24">
        <v>4</v>
      </c>
      <c r="AJ200" s="30">
        <v>190000</v>
      </c>
      <c r="AK200" s="9">
        <f>($L$3*(L200-$Q$1)/$Q$2+$M$3*(M200-$R$1)/$R$2+$N$3*(N200-$S$1)/$S$2+$O$3*(O200-$T$1)/$T$2+$P$3*(P200-$U$1)/$U$2)/(SUM($L$3:$P$3))</f>
        <v>-1.062221114913926</v>
      </c>
      <c r="AL200" s="9">
        <f>($L$3*(Q200-$Q$1)/$Q$2+$M$3*(R200-$R$1)/$R$2+$N$3*(S200-$S$1)/$S$2+$O$3*(T200-$T$1)/$T$2+$P$3*(U200-$U$1)/$U$2)/(SUM($L$3:$P$3))</f>
        <v>-0.34609212541531725</v>
      </c>
      <c r="AM200">
        <f>IF(AVERAGE(AG200:AH200)&gt;9,1,0)+IF(AVERAGE(AG200:AH200)&gt;7,1,0)+IF(AG200&gt;7,1,0)+IF(AH200&gt;7,1,0)+IF(AI200&gt;8,1,0)+IF(AI200&gt;6,1,0)</f>
        <v>0</v>
      </c>
      <c r="AN200" s="6">
        <f>MIN(2,IF(OR(Y200="-",X200&lt;5),0,1+IF(Y200&gt;7,1+IF(X200&gt;7,0.25,0),IF(Y200&gt;4,0.5+IF(X200&gt;7,0.25,0),0+IF(X200&gt;7,0.25))))+IF(Z200="-",0,IF(Z200&gt;9,0.5,IF(Z200&gt;7,0.25,0)))+IF(AA200="-",0,IF(AA200&gt;7,1.1,IF(AA200&gt;4,0.6,0)))+IF(OR(AB200="-",V200&lt;5),0,IF(AB200&gt;7,1+IF(V200&gt;7,0.25,0),IF(AB200&gt;4,0.5+IF(V200&gt;7,0.25,0),0)))+IF(AC200="-",0,IF(AC200&gt;7,1.5,IF(AC200&gt;4,1,0)))+IF(AD200="-",0,IF(AD200&gt;9,0.5,IF(AD200&gt;7,0.25,0)))+IF(AE200="-",0,IF(AE200&gt;7,1.25,IF(AE200&gt;4,0.75,0)))+IF(OR(AF200="-",W200&lt;4),0,IF(AF200&gt;7,1+IF(W200&gt;7,0.15,0),IF(AF200&gt;4,0.5+IF(W200&gt;7,0.15,0),0))))</f>
        <v>1.35</v>
      </c>
      <c r="AO200" s="9">
        <f>(($AK$3*AK200+$AL$3*AL200+$AM$3*AM200+$AN$3*AN200)+$J$3*VLOOKUP(J200,COND!$A$2:$C$7,2,FALSE)+$K$3*VLOOKUP(K200,COND!$A$2:$C$7,3,FALSE))*IF(AND($K$2="On",$E200&gt;20),0.75,1)</f>
        <v>6.6906723835248005</v>
      </c>
      <c r="AP200" s="28">
        <f>STANDARDIZE(AO200,AVERAGE($AO$5:$AO$1204),STDEVP($AO$5:$AO$1204))</f>
        <v>1.5046001852196483E-2</v>
      </c>
      <c r="AQ200" t="str">
        <f>IF(AND(Y200&lt;&gt;"-",X200&gt;1),"C",IF(AA200=MAX(AA200:AC200),"2B",IF(AC200=MAX(AA200:AC200),"SS",IF(OR(AB200=MAX(Z200:AC200),AND(AB200&lt;&gt;"-",AB200&gt;4,V200&gt;5)),"3B",IF(AE200=MAX(AD200:AF200),"CF",IF(AND(AF200=MAX(AD200,AF200),AND(W200&gt;5,AD200&lt;&gt;"-")),"RF",IF(AD200&lt;&gt;"-","LF",IF(Z200&lt;&gt;"-","1B","DH"))))))))</f>
        <v>2B</v>
      </c>
      <c r="AU200" t="str">
        <f>IF(AND($Q200&gt;=6,AVERAGE($S200:$T200)&gt;=6),"Likely",IF(OR($Q200&gt;6,AND($Q200=6,AVERAGE($S200:$T200)&gt;=3),AND($Q200&gt;=5,AVERAGE($S200:$T200)&gt;=5),AVERAGE($Q200,$S200:$T200)&gt;5),"Possible","Unlikely"))</f>
        <v>Unlikely</v>
      </c>
      <c r="AW200" t="e">
        <f>IF(VLOOKUP($B200,'Draft List'!$D$4:$AB$124,AW$3,FALSE)&lt;&gt;0,VLOOKUP($B200,'Draft List'!$D$4:$AB$124,AW$3,FALSE),"")</f>
        <v>#N/A</v>
      </c>
      <c r="AX200" t="e">
        <f>IF(VLOOKUP($B200,'Draft List'!$D$4:$AB$124,AX$3,FALSE)&lt;&gt;0,VLOOKUP($B200,'Draft List'!$D$4:$AB$124,AX$3,FALSE),"")</f>
        <v>#N/A</v>
      </c>
      <c r="AY200" t="e">
        <f>IF(VLOOKUP($B200,'Draft List'!$D$4:$AB$124,AY$3,FALSE)&lt;&gt;0,VLOOKUP($B200,'Draft List'!$D$4:$AB$124,AY$3,FALSE),"")</f>
        <v>#N/A</v>
      </c>
      <c r="AZ200" t="e">
        <f>IF(VLOOKUP($B200,'Draft List'!$D$4:$AB$124,AZ$3,FALSE)&lt;&gt;0,VLOOKUP($B200,'Draft List'!$D$4:$AB$124,AZ$3,FALSE),"")</f>
        <v>#N/A</v>
      </c>
    </row>
    <row r="201" spans="1:52" x14ac:dyDescent="0.25">
      <c r="A201" t="str">
        <f>IF(C201="C","C-",C201)&amp;D201&amp;E201</f>
        <v>C-Jeff Delaney18</v>
      </c>
      <c r="B201">
        <f>VLOOKUP($A201,draft_listing_batters_stats!$A$1:$B$1310,2,FALSE)</f>
        <v>4939</v>
      </c>
      <c r="C201" s="1" t="s">
        <v>89</v>
      </c>
      <c r="D201" s="1" t="s">
        <v>1536</v>
      </c>
      <c r="E201" s="1">
        <v>18</v>
      </c>
      <c r="F201" s="1" t="s">
        <v>43</v>
      </c>
      <c r="G201" s="1" t="s">
        <v>43</v>
      </c>
      <c r="H201" s="1" t="s">
        <v>51</v>
      </c>
      <c r="I201" s="24" t="s">
        <v>51</v>
      </c>
      <c r="J201" s="1" t="s">
        <v>46</v>
      </c>
      <c r="K201" s="24" t="s">
        <v>49</v>
      </c>
      <c r="L201" s="1">
        <v>2</v>
      </c>
      <c r="M201" s="1">
        <v>1</v>
      </c>
      <c r="N201" s="1">
        <v>1</v>
      </c>
      <c r="O201" s="1">
        <v>2</v>
      </c>
      <c r="P201" s="24">
        <v>1</v>
      </c>
      <c r="Q201" s="1">
        <v>5</v>
      </c>
      <c r="R201" s="1">
        <v>1</v>
      </c>
      <c r="S201" s="1">
        <v>1</v>
      </c>
      <c r="T201" s="1">
        <v>6</v>
      </c>
      <c r="U201" s="24">
        <v>2</v>
      </c>
      <c r="V201" s="1">
        <v>4</v>
      </c>
      <c r="W201" s="1">
        <v>3</v>
      </c>
      <c r="X201" s="24">
        <v>6</v>
      </c>
      <c r="Y201" s="1" t="s">
        <v>47</v>
      </c>
      <c r="Z201" s="1" t="s">
        <v>47</v>
      </c>
      <c r="AA201" s="1" t="s">
        <v>47</v>
      </c>
      <c r="AB201" s="1" t="s">
        <v>47</v>
      </c>
      <c r="AC201" s="1" t="s">
        <v>47</v>
      </c>
      <c r="AD201" s="1" t="s">
        <v>47</v>
      </c>
      <c r="AE201" s="1" t="s">
        <v>47</v>
      </c>
      <c r="AF201" s="24" t="s">
        <v>47</v>
      </c>
      <c r="AG201" s="1">
        <v>6</v>
      </c>
      <c r="AH201" s="1">
        <v>9</v>
      </c>
      <c r="AI201" s="24">
        <v>8</v>
      </c>
      <c r="AJ201" s="30">
        <v>1600000</v>
      </c>
      <c r="AK201" s="9">
        <f>($L$3*(L201-$Q$1)/$Q$2+$M$3*(M201-$R$1)/$R$2+$N$3*(N201-$S$1)/$S$2+$O$3*(O201-$T$1)/$T$2+$P$3*(P201-$U$1)/$U$2)/(SUM($L$3:$P$3))</f>
        <v>-1.6720779636153162</v>
      </c>
      <c r="AL201" s="9">
        <f>($L$3*(Q201-$Q$1)/$Q$2+$M$3*(R201-$R$1)/$R$2+$N$3*(S201-$S$1)/$S$2+$O$3*(T201-$T$1)/$T$2+$P$3*(U201-$U$1)/$U$2)/(SUM($L$3:$P$3))</f>
        <v>-0.30555591515188446</v>
      </c>
      <c r="AM201">
        <f>IF(AVERAGE(AG201:AH201)&gt;9,1,0)+IF(AVERAGE(AG201:AH201)&gt;7,1,0)+IF(AG201&gt;7,1,0)+IF(AH201&gt;7,1,0)+IF(AI201&gt;8,1,0)+IF(AI201&gt;6,1,0)</f>
        <v>3</v>
      </c>
      <c r="AN201" s="6">
        <f>MIN(2,IF(OR(Y201="-",X201&lt;5),0,1+IF(Y201&gt;7,1+IF(X201&gt;7,0.25,0),IF(Y201&gt;4,0.5+IF(X201&gt;7,0.25,0),0+IF(X201&gt;7,0.25))))+IF(Z201="-",0,IF(Z201&gt;9,0.5,IF(Z201&gt;7,0.25,0)))+IF(AA201="-",0,IF(AA201&gt;7,1.1,IF(AA201&gt;4,0.6,0)))+IF(OR(AB201="-",V201&lt;5),0,IF(AB201&gt;7,1+IF(V201&gt;7,0.25,0),IF(AB201&gt;4,0.5+IF(V201&gt;7,0.25,0),0)))+IF(AC201="-",0,IF(AC201&gt;7,1.5,IF(AC201&gt;4,1,0)))+IF(AD201="-",0,IF(AD201&gt;9,0.5,IF(AD201&gt;7,0.25,0)))+IF(AE201="-",0,IF(AE201&gt;7,1.25,IF(AE201&gt;4,0.75,0)))+IF(OR(AF201="-",W201&lt;4),0,IF(AF201&gt;7,1+IF(W201&gt;7,0.15,0),IF(AF201&gt;4,0.5+IF(W201&gt;7,0.15,0),0))))</f>
        <v>0</v>
      </c>
      <c r="AO201" s="9">
        <f>(($AK$3*AK201+$AL$3*AL201+$AM$3*AM201+$AN$3*AN201)+$J$3*VLOOKUP(J201,COND!$A$2:$C$7,2,FALSE)+$K$3*VLOOKUP(K201,COND!$A$2:$C$7,3,FALSE))*IF(AND($K$2="On",$E201&gt;20),0.75,1)</f>
        <v>6.666121221815855</v>
      </c>
      <c r="AP201" s="28">
        <f>STANDARDIZE(AO201,AVERAGE($AO$5:$AO$1204),STDEVP($AO$5:$AO$1204))</f>
        <v>1.1825532650908598E-2</v>
      </c>
      <c r="AQ201" t="str">
        <f>IF(AND(Y201&lt;&gt;"-",X201&gt;1),"C",IF(AA201=MAX(AA201:AC201),"2B",IF(AC201=MAX(AA201:AC201),"SS",IF(OR(AB201=MAX(Z201:AC201),AND(AB201&lt;&gt;"-",AB201&gt;4,V201&gt;5)),"3B",IF(AE201=MAX(AD201:AF201),"CF",IF(AND(AF201=MAX(AD201,AF201),AND(W201&gt;5,AD201&lt;&gt;"-")),"RF",IF(AD201&lt;&gt;"-","LF",IF(Z201&lt;&gt;"-","1B","DH"))))))))</f>
        <v>DH</v>
      </c>
      <c r="AU201" t="str">
        <f>IF(AND($Q201&gt;=6,AVERAGE($S201:$T201)&gt;=6),"Likely",IF(OR($Q201&gt;6,AND($Q201=6,AVERAGE($S201:$T201)&gt;=3),AND($Q201&gt;=5,AVERAGE($S201:$T201)&gt;=5),AVERAGE($Q201,$S201:$T201)&gt;5),"Possible","Unlikely"))</f>
        <v>Unlikely</v>
      </c>
      <c r="AW201" t="e">
        <f>IF(VLOOKUP($B201,'Draft List'!$D$4:$AB$124,AW$3,FALSE)&lt;&gt;0,VLOOKUP($B201,'Draft List'!$D$4:$AB$124,AW$3,FALSE),"")</f>
        <v>#N/A</v>
      </c>
      <c r="AX201" t="e">
        <f>IF(VLOOKUP($B201,'Draft List'!$D$4:$AB$124,AX$3,FALSE)&lt;&gt;0,VLOOKUP($B201,'Draft List'!$D$4:$AB$124,AX$3,FALSE),"")</f>
        <v>#N/A</v>
      </c>
      <c r="AY201" t="e">
        <f>IF(VLOOKUP($B201,'Draft List'!$D$4:$AB$124,AY$3,FALSE)&lt;&gt;0,VLOOKUP($B201,'Draft List'!$D$4:$AB$124,AY$3,FALSE),"")</f>
        <v>#N/A</v>
      </c>
      <c r="AZ201" t="e">
        <f>IF(VLOOKUP($B201,'Draft List'!$D$4:$AB$124,AZ$3,FALSE)&lt;&gt;0,VLOOKUP($B201,'Draft List'!$D$4:$AB$124,AZ$3,FALSE),"")</f>
        <v>#N/A</v>
      </c>
    </row>
    <row r="202" spans="1:52" x14ac:dyDescent="0.25">
      <c r="A202" t="str">
        <f>IF(C202="C","C-",C202)&amp;D202&amp;E202</f>
        <v>C-Miguel Díaz21</v>
      </c>
      <c r="B202">
        <f>VLOOKUP($A202,draft_listing_batters_stats!$A$1:$B$1310,2,FALSE)</f>
        <v>11751</v>
      </c>
      <c r="C202" s="1" t="s">
        <v>89</v>
      </c>
      <c r="D202" s="1" t="s">
        <v>1537</v>
      </c>
      <c r="E202" s="1">
        <v>21</v>
      </c>
      <c r="F202" s="1" t="s">
        <v>43</v>
      </c>
      <c r="G202" s="1" t="s">
        <v>43</v>
      </c>
      <c r="H202" s="1" t="s">
        <v>51</v>
      </c>
      <c r="I202" s="24" t="s">
        <v>51</v>
      </c>
      <c r="J202" s="1" t="s">
        <v>46</v>
      </c>
      <c r="K202" s="24" t="s">
        <v>53</v>
      </c>
      <c r="L202" s="1">
        <v>4</v>
      </c>
      <c r="M202" s="1">
        <v>1</v>
      </c>
      <c r="N202" s="1">
        <v>1</v>
      </c>
      <c r="O202" s="1">
        <v>1</v>
      </c>
      <c r="P202" s="24">
        <v>3</v>
      </c>
      <c r="Q202" s="1">
        <v>5</v>
      </c>
      <c r="R202" s="1">
        <v>2</v>
      </c>
      <c r="S202" s="1">
        <v>2</v>
      </c>
      <c r="T202" s="1">
        <v>2</v>
      </c>
      <c r="U202" s="24">
        <v>5</v>
      </c>
      <c r="V202" s="1">
        <v>6</v>
      </c>
      <c r="W202" s="1">
        <v>5</v>
      </c>
      <c r="X202" s="24">
        <v>7</v>
      </c>
      <c r="Y202" s="1">
        <v>7</v>
      </c>
      <c r="Z202" s="1" t="s">
        <v>47</v>
      </c>
      <c r="AA202" s="1" t="s">
        <v>47</v>
      </c>
      <c r="AB202" s="1" t="s">
        <v>47</v>
      </c>
      <c r="AC202" s="1" t="s">
        <v>47</v>
      </c>
      <c r="AD202" s="1" t="s">
        <v>47</v>
      </c>
      <c r="AE202" s="1" t="s">
        <v>47</v>
      </c>
      <c r="AF202" s="24" t="s">
        <v>47</v>
      </c>
      <c r="AG202" s="1">
        <v>1</v>
      </c>
      <c r="AH202" s="1">
        <v>2</v>
      </c>
      <c r="AI202" s="24">
        <v>1</v>
      </c>
      <c r="AJ202" s="30">
        <v>190000</v>
      </c>
      <c r="AK202" s="9">
        <f>($L$3*(L202-$Q$1)/$Q$2+$M$3*(M202-$R$1)/$R$2+$N$3*(N202-$S$1)/$S$2+$O$3*(O202-$T$1)/$T$2+$P$3*(P202-$U$1)/$U$2)/(SUM($L$3:$P$3))</f>
        <v>-1.0366431615853811</v>
      </c>
      <c r="AL202" s="9">
        <f>($L$3*(Q202-$Q$1)/$Q$2+$M$3*(R202-$R$1)/$R$2+$N$3*(S202-$S$1)/$S$2+$O$3*(T202-$T$1)/$T$2+$P$3*(U202-$U$1)/$U$2)/(SUM($L$3:$P$3))</f>
        <v>-0.41022372209635333</v>
      </c>
      <c r="AM202">
        <f>IF(AVERAGE(AG202:AH202)&gt;9,1,0)+IF(AVERAGE(AG202:AH202)&gt;7,1,0)+IF(AG202&gt;7,1,0)+IF(AH202&gt;7,1,0)+IF(AI202&gt;8,1,0)+IF(AI202&gt;6,1,0)</f>
        <v>0</v>
      </c>
      <c r="AN202" s="6">
        <f>MIN(2,IF(OR(Y202="-",X202&lt;5),0,1+IF(Y202&gt;7,1+IF(X202&gt;7,0.25,0),IF(Y202&gt;4,0.5+IF(X202&gt;7,0.25,0),0+IF(X202&gt;7,0.25))))+IF(Z202="-",0,IF(Z202&gt;9,0.5,IF(Z202&gt;7,0.25,0)))+IF(AA202="-",0,IF(AA202&gt;7,1.1,IF(AA202&gt;4,0.6,0)))+IF(OR(AB202="-",V202&lt;5),0,IF(AB202&gt;7,1+IF(V202&gt;7,0.25,0),IF(AB202&gt;4,0.5+IF(V202&gt;7,0.25,0),0)))+IF(AC202="-",0,IF(AC202&gt;7,1.5,IF(AC202&gt;4,1,0)))+IF(AD202="-",0,IF(AD202&gt;9,0.5,IF(AD202&gt;7,0.25,0)))+IF(AE202="-",0,IF(AE202&gt;7,1.25,IF(AE202&gt;4,0.75,0)))+IF(OR(AF202="-",W202&lt;4),0,IF(AF202&gt;7,1+IF(W202&gt;7,0.15,0),IF(AF202&gt;4,0.5+IF(W202&gt;7,0.15,0),0))))</f>
        <v>1.5</v>
      </c>
      <c r="AO202" s="9">
        <f>(($AK$3*AK202+$AL$3*AL202+$AM$3*AM202+$AN$3*AN202)+$J$3*VLOOKUP(J202,COND!$A$2:$C$7,2,FALSE)+$K$3*VLOOKUP(K202,COND!$A$2:$C$7,3,FALSE))*IF(AND($K$2="On",$E202&gt;20),0.75,1)</f>
        <v>6.6236510186852229</v>
      </c>
      <c r="AP202" s="28">
        <f>STANDARDIZE(AO202,AVERAGE($AO$5:$AO$1204),STDEVP($AO$5:$AO$1204))</f>
        <v>6.2545546753610872E-3</v>
      </c>
      <c r="AQ202" t="str">
        <f>IF(AND(Y202&lt;&gt;"-",X202&gt;1),"C",IF(AA202=MAX(AA202:AC202),"2B",IF(AC202=MAX(AA202:AC202),"SS",IF(OR(AB202=MAX(Z202:AC202),AND(AB202&lt;&gt;"-",AB202&gt;4,V202&gt;5)),"3B",IF(AE202=MAX(AD202:AF202),"CF",IF(AND(AF202=MAX(AD202,AF202),AND(W202&gt;5,AD202&lt;&gt;"-")),"RF",IF(AD202&lt;&gt;"-","LF",IF(Z202&lt;&gt;"-","1B","DH"))))))))</f>
        <v>C</v>
      </c>
      <c r="AU202" t="str">
        <f>IF(AND($Q202&gt;=6,AVERAGE($S202:$T202)&gt;=6),"Likely",IF(OR($Q202&gt;6,AND($Q202=6,AVERAGE($S202:$T202)&gt;=3),AND($Q202&gt;=5,AVERAGE($S202:$T202)&gt;=5),AVERAGE($Q202,$S202:$T202)&gt;5),"Possible","Unlikely"))</f>
        <v>Unlikely</v>
      </c>
      <c r="AW202" t="e">
        <f>IF(VLOOKUP($B202,'Draft List'!$D$4:$AB$124,AW$3,FALSE)&lt;&gt;0,VLOOKUP($B202,'Draft List'!$D$4:$AB$124,AW$3,FALSE),"")</f>
        <v>#N/A</v>
      </c>
      <c r="AX202" t="e">
        <f>IF(VLOOKUP($B202,'Draft List'!$D$4:$AB$124,AX$3,FALSE)&lt;&gt;0,VLOOKUP($B202,'Draft List'!$D$4:$AB$124,AX$3,FALSE),"")</f>
        <v>#N/A</v>
      </c>
      <c r="AY202" t="e">
        <f>IF(VLOOKUP($B202,'Draft List'!$D$4:$AB$124,AY$3,FALSE)&lt;&gt;0,VLOOKUP($B202,'Draft List'!$D$4:$AB$124,AY$3,FALSE),"")</f>
        <v>#N/A</v>
      </c>
      <c r="AZ202" t="e">
        <f>IF(VLOOKUP($B202,'Draft List'!$D$4:$AB$124,AZ$3,FALSE)&lt;&gt;0,VLOOKUP($B202,'Draft List'!$D$4:$AB$124,AZ$3,FALSE),"")</f>
        <v>#N/A</v>
      </c>
    </row>
    <row r="203" spans="1:52" x14ac:dyDescent="0.25">
      <c r="A203" t="str">
        <f>IF(C203="C","C-",C203)&amp;D203&amp;E203</f>
        <v>CFBradley layland21</v>
      </c>
      <c r="B203">
        <f>VLOOKUP($A203,draft_listing_batters_stats!$A$1:$B$1310,2,FALSE)</f>
        <v>7510</v>
      </c>
      <c r="C203" s="1" t="s">
        <v>77</v>
      </c>
      <c r="D203" s="1" t="s">
        <v>1538</v>
      </c>
      <c r="E203" s="1">
        <v>21</v>
      </c>
      <c r="F203" s="1" t="s">
        <v>55</v>
      </c>
      <c r="G203" s="1" t="s">
        <v>55</v>
      </c>
      <c r="H203" s="1" t="s">
        <v>51</v>
      </c>
      <c r="I203" s="24" t="s">
        <v>51</v>
      </c>
      <c r="J203" s="1" t="s">
        <v>45</v>
      </c>
      <c r="K203" s="24" t="s">
        <v>45</v>
      </c>
      <c r="L203" s="1">
        <v>4</v>
      </c>
      <c r="M203" s="1">
        <v>2</v>
      </c>
      <c r="N203" s="1">
        <v>2</v>
      </c>
      <c r="O203" s="1">
        <v>1</v>
      </c>
      <c r="P203" s="24">
        <v>3</v>
      </c>
      <c r="Q203" s="1">
        <v>5</v>
      </c>
      <c r="R203" s="1">
        <v>3</v>
      </c>
      <c r="S203" s="1">
        <v>3</v>
      </c>
      <c r="T203" s="1">
        <v>2</v>
      </c>
      <c r="U203" s="24">
        <v>4</v>
      </c>
      <c r="V203" s="1">
        <v>7</v>
      </c>
      <c r="W203" s="1">
        <v>9</v>
      </c>
      <c r="X203" s="24">
        <v>1</v>
      </c>
      <c r="Y203" s="1" t="s">
        <v>47</v>
      </c>
      <c r="Z203" s="1">
        <v>1</v>
      </c>
      <c r="AA203" s="1" t="s">
        <v>47</v>
      </c>
      <c r="AB203" s="1" t="s">
        <v>47</v>
      </c>
      <c r="AC203" s="1" t="s">
        <v>47</v>
      </c>
      <c r="AD203" s="1">
        <v>1</v>
      </c>
      <c r="AE203" s="1">
        <v>4</v>
      </c>
      <c r="AF203" s="24">
        <v>3</v>
      </c>
      <c r="AG203" s="1">
        <v>9</v>
      </c>
      <c r="AH203" s="1">
        <v>8</v>
      </c>
      <c r="AI203" s="24">
        <v>6</v>
      </c>
      <c r="AJ203" s="30">
        <v>210000</v>
      </c>
      <c r="AK203" s="9">
        <f>($L$3*(L203-$Q$1)/$Q$2+$M$3*(M203-$R$1)/$R$2+$N$3*(N203-$S$1)/$S$2+$O$3*(O203-$T$1)/$T$2+$P$3*(P203-$U$1)/$U$2)/(SUM($L$3:$P$3))</f>
        <v>-0.90252178794277593</v>
      </c>
      <c r="AL203" s="9">
        <f>($L$3*(Q203-$Q$1)/$Q$2+$M$3*(R203-$R$1)/$R$2+$N$3*(S203-$S$1)/$S$2+$O$3*(T203-$T$1)/$T$2+$P$3*(U203-$U$1)/$U$2)/(SUM($L$3:$P$3))</f>
        <v>-0.31611868827083173</v>
      </c>
      <c r="AM203">
        <f>IF(AVERAGE(AG203:AH203)&gt;9,1,0)+IF(AVERAGE(AG203:AH203)&gt;7,1,0)+IF(AG203&gt;7,1,0)+IF(AH203&gt;7,1,0)+IF(AI203&gt;8,1,0)+IF(AI203&gt;6,1,0)</f>
        <v>3</v>
      </c>
      <c r="AN203" s="6">
        <f>MIN(2,IF(OR(Y203="-",X203&lt;5),0,1+IF(Y203&gt;7,1+IF(X203&gt;7,0.25,0),IF(Y203&gt;4,0.5+IF(X203&gt;7,0.25,0),0+IF(X203&gt;7,0.25))))+IF(Z203="-",0,IF(Z203&gt;9,0.5,IF(Z203&gt;7,0.25,0)))+IF(AA203="-",0,IF(AA203&gt;7,1.1,IF(AA203&gt;4,0.6,0)))+IF(OR(AB203="-",V203&lt;5),0,IF(AB203&gt;7,1+IF(V203&gt;7,0.25,0),IF(AB203&gt;4,0.5+IF(V203&gt;7,0.25,0),0)))+IF(AC203="-",0,IF(AC203&gt;7,1.5,IF(AC203&gt;4,1,0)))+IF(AD203="-",0,IF(AD203&gt;9,0.5,IF(AD203&gt;7,0.25,0)))+IF(AE203="-",0,IF(AE203&gt;7,1.25,IF(AE203&gt;4,0.75,0)))+IF(OR(AF203="-",W203&lt;4),0,IF(AF203&gt;7,1+IF(W203&gt;7,0.15,0),IF(AF203&gt;4,0.5+IF(W203&gt;7,0.15,0),0))))</f>
        <v>0</v>
      </c>
      <c r="AO203" s="9">
        <f>(($AK$3*AK203+$AL$3*AL203+$AM$3*AM203+$AN$3*AN203)+$J$3*VLOOKUP(J203,COND!$A$2:$C$7,2,FALSE)+$K$3*VLOOKUP(K203,COND!$A$2:$C$7,3,FALSE))*IF(AND($K$2="On",$E203&gt;20),0.75,1)</f>
        <v>6.6163235619557419</v>
      </c>
      <c r="AP203" s="28">
        <f>STANDARDIZE(AO203,AVERAGE($AO$5:$AO$1204),STDEVP($AO$5:$AO$1204))</f>
        <v>5.293384324205566E-3</v>
      </c>
      <c r="AQ203" t="str">
        <f>IF(AND(Y203&lt;&gt;"-",X203&gt;1),"C",IF(AA203=MAX(AA203:AC203),"2B",IF(AC203=MAX(AA203:AC203),"SS",IF(OR(AB203=MAX(Z203:AC203),AND(AB203&lt;&gt;"-",AB203&gt;4,V203&gt;5)),"3B",IF(AE203=MAX(AD203:AF203),"CF",IF(AND(AF203=MAX(AD203,AF203),AND(W203&gt;5,AD203&lt;&gt;"-")),"RF",IF(AD203&lt;&gt;"-","LF",IF(Z203&lt;&gt;"-","1B","DH"))))))))</f>
        <v>CF</v>
      </c>
      <c r="AU203" t="str">
        <f>IF(AND($Q203&gt;=6,AVERAGE($S203:$T203)&gt;=6),"Likely",IF(OR($Q203&gt;6,AND($Q203=6,AVERAGE($S203:$T203)&gt;=3),AND($Q203&gt;=5,AVERAGE($S203:$T203)&gt;=5),AVERAGE($Q203,$S203:$T203)&gt;5),"Possible","Unlikely"))</f>
        <v>Unlikely</v>
      </c>
      <c r="AW203" t="e">
        <f>IF(VLOOKUP($B203,'Draft List'!$D$4:$AB$124,AW$3,FALSE)&lt;&gt;0,VLOOKUP($B203,'Draft List'!$D$4:$AB$124,AW$3,FALSE),"")</f>
        <v>#N/A</v>
      </c>
      <c r="AX203" t="e">
        <f>IF(VLOOKUP($B203,'Draft List'!$D$4:$AB$124,AX$3,FALSE)&lt;&gt;0,VLOOKUP($B203,'Draft List'!$D$4:$AB$124,AX$3,FALSE),"")</f>
        <v>#N/A</v>
      </c>
      <c r="AY203" t="e">
        <f>IF(VLOOKUP($B203,'Draft List'!$D$4:$AB$124,AY$3,FALSE)&lt;&gt;0,VLOOKUP($B203,'Draft List'!$D$4:$AB$124,AY$3,FALSE),"")</f>
        <v>#N/A</v>
      </c>
      <c r="AZ203" t="e">
        <f>IF(VLOOKUP($B203,'Draft List'!$D$4:$AB$124,AZ$3,FALSE)&lt;&gt;0,VLOOKUP($B203,'Draft List'!$D$4:$AB$124,AZ$3,FALSE),"")</f>
        <v>#N/A</v>
      </c>
    </row>
    <row r="204" spans="1:52" x14ac:dyDescent="0.25">
      <c r="A204" t="str">
        <f>IF(C204="C","C-",C204)&amp;D204&amp;E204</f>
        <v>C-Oscar Goodwin21</v>
      </c>
      <c r="B204">
        <f>VLOOKUP($A204,draft_listing_batters_stats!$A$1:$B$1310,2,FALSE)</f>
        <v>6446</v>
      </c>
      <c r="C204" s="1" t="s">
        <v>89</v>
      </c>
      <c r="D204" s="1" t="s">
        <v>1539</v>
      </c>
      <c r="E204" s="1">
        <v>21</v>
      </c>
      <c r="F204" s="1" t="s">
        <v>64</v>
      </c>
      <c r="G204" s="1" t="s">
        <v>43</v>
      </c>
      <c r="H204" s="1" t="s">
        <v>51</v>
      </c>
      <c r="I204" s="24" t="s">
        <v>51</v>
      </c>
      <c r="J204" s="1" t="s">
        <v>46</v>
      </c>
      <c r="K204" s="24" t="s">
        <v>45</v>
      </c>
      <c r="L204" s="1">
        <v>2</v>
      </c>
      <c r="M204" s="1">
        <v>7</v>
      </c>
      <c r="N204" s="1">
        <v>3</v>
      </c>
      <c r="O204" s="1">
        <v>1</v>
      </c>
      <c r="P204" s="24">
        <v>2</v>
      </c>
      <c r="Q204" s="1">
        <v>4</v>
      </c>
      <c r="R204" s="1">
        <v>7</v>
      </c>
      <c r="S204" s="1">
        <v>4</v>
      </c>
      <c r="T204" s="1">
        <v>2</v>
      </c>
      <c r="U204" s="24">
        <v>4</v>
      </c>
      <c r="V204" s="1">
        <v>4</v>
      </c>
      <c r="W204" s="1">
        <v>4</v>
      </c>
      <c r="X204" s="24">
        <v>7</v>
      </c>
      <c r="Y204" s="1">
        <v>4</v>
      </c>
      <c r="Z204" s="1" t="s">
        <v>47</v>
      </c>
      <c r="AA204" s="1" t="s">
        <v>47</v>
      </c>
      <c r="AB204" s="1" t="s">
        <v>47</v>
      </c>
      <c r="AC204" s="1" t="s">
        <v>47</v>
      </c>
      <c r="AD204" s="1" t="s">
        <v>47</v>
      </c>
      <c r="AE204" s="1" t="s">
        <v>47</v>
      </c>
      <c r="AF204" s="24" t="s">
        <v>47</v>
      </c>
      <c r="AG204" s="1">
        <v>1</v>
      </c>
      <c r="AH204" s="1">
        <v>1</v>
      </c>
      <c r="AI204" s="24">
        <v>1</v>
      </c>
      <c r="AJ204" s="30">
        <v>200000</v>
      </c>
      <c r="AK204" s="9">
        <f>($L$3*(L204-$Q$1)/$Q$2+$M$3*(M204-$R$1)/$R$2+$N$3*(N204-$S$1)/$S$2+$O$3*(O204-$T$1)/$T$2+$P$3*(P204-$U$1)/$U$2)/(SUM($L$3:$P$3))</f>
        <v>-1.2492889080477898</v>
      </c>
      <c r="AL204" s="9">
        <f>($L$3*(Q204-$Q$1)/$Q$2+$M$3*(R204-$R$1)/$R$2+$N$3*(S204-$S$1)/$S$2+$O$3*(T204-$T$1)/$T$2+$P$3*(U204-$U$1)/$U$2)/(SUM($L$3:$P$3))</f>
        <v>-0.351373511974791</v>
      </c>
      <c r="AM204">
        <f>IF(AVERAGE(AG204:AH204)&gt;9,1,0)+IF(AVERAGE(AG204:AH204)&gt;7,1,0)+IF(AG204&gt;7,1,0)+IF(AH204&gt;7,1,0)+IF(AI204&gt;8,1,0)+IF(AI204&gt;6,1,0)</f>
        <v>0</v>
      </c>
      <c r="AN204" s="6">
        <f>MIN(2,IF(OR(Y204="-",X204&lt;5),0,1+IF(Y204&gt;7,1+IF(X204&gt;7,0.25,0),IF(Y204&gt;4,0.5+IF(X204&gt;7,0.25,0),0+IF(X204&gt;7,0.25))))+IF(Z204="-",0,IF(Z204&gt;9,0.5,IF(Z204&gt;7,0.25,0)))+IF(AA204="-",0,IF(AA204&gt;7,1.1,IF(AA204&gt;4,0.6,0)))+IF(OR(AB204="-",V204&lt;5),0,IF(AB204&gt;7,1+IF(V204&gt;7,0.25,0),IF(AB204&gt;4,0.5+IF(V204&gt;7,0.25,0),0)))+IF(AC204="-",0,IF(AC204&gt;7,1.5,IF(AC204&gt;4,1,0)))+IF(AD204="-",0,IF(AD204&gt;9,0.5,IF(AD204&gt;7,0.25,0)))+IF(AE204="-",0,IF(AE204&gt;7,1.25,IF(AE204&gt;4,0.75,0)))+IF(OR(AF204="-",W204&lt;4),0,IF(AF204&gt;7,1+IF(W204&gt;7,0.15,0),IF(AF204&gt;4,0.5+IF(W204&gt;7,0.15,0),0))))</f>
        <v>1</v>
      </c>
      <c r="AO204" s="9">
        <f>(($AK$3*AK204+$AL$3*AL204+$AM$3*AM204+$AN$3*AN204)+$J$3*VLOOKUP(J204,COND!$A$2:$C$7,2,FALSE)+$K$3*VLOOKUP(K204,COND!$A$2:$C$7,3,FALSE))*IF(AND($K$2="On",$E204&gt;20),0.75,1)</f>
        <v>6.5585889654977292</v>
      </c>
      <c r="AP204" s="28">
        <f>STANDARDIZE(AO204,AVERAGE($AO$5:$AO$1204),STDEVP($AO$5:$AO$1204))</f>
        <v>-2.2798821446502675E-3</v>
      </c>
      <c r="AQ204" t="str">
        <f>IF(AND(Y204&lt;&gt;"-",X204&gt;1),"C",IF(AA204=MAX(AA204:AC204),"2B",IF(AC204=MAX(AA204:AC204),"SS",IF(OR(AB204=MAX(Z204:AC204),AND(AB204&lt;&gt;"-",AB204&gt;4,V204&gt;5)),"3B",IF(AE204=MAX(AD204:AF204),"CF",IF(AND(AF204=MAX(AD204,AF204),AND(W204&gt;5,AD204&lt;&gt;"-")),"RF",IF(AD204&lt;&gt;"-","LF",IF(Z204&lt;&gt;"-","1B","DH"))))))))</f>
        <v>C</v>
      </c>
      <c r="AU204" t="str">
        <f>IF(AND($Q204&gt;=6,AVERAGE($S204:$T204)&gt;=6),"Likely",IF(OR($Q204&gt;6,AND($Q204=6,AVERAGE($S204:$T204)&gt;=3),AND($Q204&gt;=5,AVERAGE($S204:$T204)&gt;=5),AVERAGE($Q204,$S204:$T204)&gt;5),"Possible","Unlikely"))</f>
        <v>Unlikely</v>
      </c>
      <c r="AW204" t="e">
        <f>IF(VLOOKUP($B204,'Draft List'!$D$4:$AB$124,AW$3,FALSE)&lt;&gt;0,VLOOKUP($B204,'Draft List'!$D$4:$AB$124,AW$3,FALSE),"")</f>
        <v>#N/A</v>
      </c>
      <c r="AX204" t="e">
        <f>IF(VLOOKUP($B204,'Draft List'!$D$4:$AB$124,AX$3,FALSE)&lt;&gt;0,VLOOKUP($B204,'Draft List'!$D$4:$AB$124,AX$3,FALSE),"")</f>
        <v>#N/A</v>
      </c>
      <c r="AY204" t="e">
        <f>IF(VLOOKUP($B204,'Draft List'!$D$4:$AB$124,AY$3,FALSE)&lt;&gt;0,VLOOKUP($B204,'Draft List'!$D$4:$AB$124,AY$3,FALSE),"")</f>
        <v>#N/A</v>
      </c>
      <c r="AZ204" t="e">
        <f>IF(VLOOKUP($B204,'Draft List'!$D$4:$AB$124,AZ$3,FALSE)&lt;&gt;0,VLOOKUP($B204,'Draft List'!$D$4:$AB$124,AZ$3,FALSE),"")</f>
        <v>#N/A</v>
      </c>
    </row>
    <row r="205" spans="1:52" x14ac:dyDescent="0.25">
      <c r="A205" t="str">
        <f>IF(C205="C","C-",C205)&amp;D205&amp;E205</f>
        <v>SSBryan Dunn21</v>
      </c>
      <c r="B205">
        <f>VLOOKUP($A205,draft_listing_batters_stats!$A$1:$B$1310,2,FALSE)</f>
        <v>11656</v>
      </c>
      <c r="C205" s="1" t="s">
        <v>75</v>
      </c>
      <c r="D205" s="1" t="s">
        <v>1540</v>
      </c>
      <c r="E205" s="1">
        <v>21</v>
      </c>
      <c r="F205" s="1" t="s">
        <v>43</v>
      </c>
      <c r="G205" s="1" t="s">
        <v>43</v>
      </c>
      <c r="H205" s="1" t="s">
        <v>51</v>
      </c>
      <c r="I205" s="24" t="s">
        <v>51</v>
      </c>
      <c r="J205" s="1" t="s">
        <v>49</v>
      </c>
      <c r="K205" s="24" t="s">
        <v>49</v>
      </c>
      <c r="L205" s="1">
        <v>4</v>
      </c>
      <c r="M205" s="1">
        <v>3</v>
      </c>
      <c r="N205" s="1">
        <v>1</v>
      </c>
      <c r="O205" s="1">
        <v>2</v>
      </c>
      <c r="P205" s="24">
        <v>1</v>
      </c>
      <c r="Q205" s="1">
        <v>5</v>
      </c>
      <c r="R205" s="1">
        <v>4</v>
      </c>
      <c r="S205" s="1">
        <v>2</v>
      </c>
      <c r="T205" s="1">
        <v>3</v>
      </c>
      <c r="U205" s="24">
        <v>2</v>
      </c>
      <c r="V205" s="1">
        <v>7</v>
      </c>
      <c r="W205" s="1">
        <v>3</v>
      </c>
      <c r="X205" s="24">
        <v>2</v>
      </c>
      <c r="Y205" s="1" t="s">
        <v>47</v>
      </c>
      <c r="Z205" s="1" t="s">
        <v>47</v>
      </c>
      <c r="AA205" s="1">
        <v>1</v>
      </c>
      <c r="AB205" s="1">
        <v>6</v>
      </c>
      <c r="AC205" s="1">
        <v>3</v>
      </c>
      <c r="AD205" s="1" t="s">
        <v>47</v>
      </c>
      <c r="AE205" s="1" t="s">
        <v>47</v>
      </c>
      <c r="AF205" s="24" t="s">
        <v>47</v>
      </c>
      <c r="AG205" s="1">
        <v>2</v>
      </c>
      <c r="AH205" s="1">
        <v>5</v>
      </c>
      <c r="AI205" s="24">
        <v>5</v>
      </c>
      <c r="AJ205" s="30">
        <v>180000</v>
      </c>
      <c r="AK205" s="9">
        <f>($L$3*(L205-$Q$1)/$Q$2+$M$3*(M205-$R$1)/$R$2+$N$3*(N205-$S$1)/$S$2+$O$3*(O205-$T$1)/$T$2+$P$3*(P205-$U$1)/$U$2)/(SUM($L$3:$P$3))</f>
        <v>-0.92484653197255973</v>
      </c>
      <c r="AL205" s="9">
        <f>($L$3*(Q205-$Q$1)/$Q$2+$M$3*(R205-$R$1)/$R$2+$N$3*(S205-$S$1)/$S$2+$O$3*(T205-$T$1)/$T$2+$P$3*(U205-$U$1)/$U$2)/(SUM($L$3:$P$3))</f>
        <v>-0.33844343230061569</v>
      </c>
      <c r="AM205">
        <f>IF(AVERAGE(AG205:AH205)&gt;9,1,0)+IF(AVERAGE(AG205:AH205)&gt;7,1,0)+IF(AG205&gt;7,1,0)+IF(AH205&gt;7,1,0)+IF(AI205&gt;8,1,0)+IF(AI205&gt;6,1,0)</f>
        <v>0</v>
      </c>
      <c r="AN205" s="6">
        <f>MIN(2,IF(OR(Y205="-",X205&lt;5),0,1+IF(Y205&gt;7,1+IF(X205&gt;7,0.25,0),IF(Y205&gt;4,0.5+IF(X205&gt;7,0.25,0),0+IF(X205&gt;7,0.25))))+IF(Z205="-",0,IF(Z205&gt;9,0.5,IF(Z205&gt;7,0.25,0)))+IF(AA205="-",0,IF(AA205&gt;7,1.1,IF(AA205&gt;4,0.6,0)))+IF(OR(AB205="-",V205&lt;5),0,IF(AB205&gt;7,1+IF(V205&gt;7,0.25,0),IF(AB205&gt;4,0.5+IF(V205&gt;7,0.25,0),0)))+IF(AC205="-",0,IF(AC205&gt;7,1.5,IF(AC205&gt;4,1,0)))+IF(AD205="-",0,IF(AD205&gt;9,0.5,IF(AD205&gt;7,0.25,0)))+IF(AE205="-",0,IF(AE205&gt;7,1.25,IF(AE205&gt;4,0.75,0)))+IF(OR(AF205="-",W205&lt;4),0,IF(AF205&gt;7,1+IF(W205&gt;7,0.15,0),IF(AF205&gt;4,0.5+IF(W205&gt;7,0.15,0),0))))</f>
        <v>0.5</v>
      </c>
      <c r="AO205" s="9">
        <f>(($AK$3*AK205+$AL$3*AL205+$AM$3*AM205+$AN$3*AN205)+$J$3*VLOOKUP(J205,COND!$A$2:$C$7,2,FALSE)+$K$3*VLOOKUP(K205,COND!$A$2:$C$7,3,FALSE))*IF(AND($K$2="On",$E205&gt;20),0.75,1)</f>
        <v>6.5461941591953545</v>
      </c>
      <c r="AP205" s="28">
        <f>STANDARDIZE(AO205,AVERAGE($AO$5:$AO$1204),STDEVP($AO$5:$AO$1204))</f>
        <v>-3.9057560004760895E-3</v>
      </c>
      <c r="AQ205" t="str">
        <f>IF(AND(Y205&lt;&gt;"-",X205&gt;1),"C",IF(AA205=MAX(AA205:AC205),"2B",IF(AC205=MAX(AA205:AC205),"SS",IF(OR(AB205=MAX(Z205:AC205),AND(AB205&lt;&gt;"-",AB205&gt;4,V205&gt;5)),"3B",IF(AE205=MAX(AD205:AF205),"CF",IF(AND(AF205=MAX(AD205,AF205),AND(W205&gt;5,AD205&lt;&gt;"-")),"RF",IF(AD205&lt;&gt;"-","LF",IF(Z205&lt;&gt;"-","1B","DH"))))))))</f>
        <v>3B</v>
      </c>
      <c r="AU205" t="str">
        <f>IF(AND($Q205&gt;=6,AVERAGE($S205:$T205)&gt;=6),"Likely",IF(OR($Q205&gt;6,AND($Q205=6,AVERAGE($S205:$T205)&gt;=3),AND($Q205&gt;=5,AVERAGE($S205:$T205)&gt;=5),AVERAGE($Q205,$S205:$T205)&gt;5),"Possible","Unlikely"))</f>
        <v>Unlikely</v>
      </c>
      <c r="AW205" t="e">
        <f>IF(VLOOKUP($B205,'Draft List'!$D$4:$AB$124,AW$3,FALSE)&lt;&gt;0,VLOOKUP($B205,'Draft List'!$D$4:$AB$124,AW$3,FALSE),"")</f>
        <v>#N/A</v>
      </c>
      <c r="AX205" t="e">
        <f>IF(VLOOKUP($B205,'Draft List'!$D$4:$AB$124,AX$3,FALSE)&lt;&gt;0,VLOOKUP($B205,'Draft List'!$D$4:$AB$124,AX$3,FALSE),"")</f>
        <v>#N/A</v>
      </c>
      <c r="AY205" t="e">
        <f>IF(VLOOKUP($B205,'Draft List'!$D$4:$AB$124,AY$3,FALSE)&lt;&gt;0,VLOOKUP($B205,'Draft List'!$D$4:$AB$124,AY$3,FALSE),"")</f>
        <v>#N/A</v>
      </c>
      <c r="AZ205" t="e">
        <f>IF(VLOOKUP($B205,'Draft List'!$D$4:$AB$124,AZ$3,FALSE)&lt;&gt;0,VLOOKUP($B205,'Draft List'!$D$4:$AB$124,AZ$3,FALSE),"")</f>
        <v>#N/A</v>
      </c>
    </row>
    <row r="206" spans="1:52" x14ac:dyDescent="0.25">
      <c r="A206" t="str">
        <f>IF(C206="C","C-",C206)&amp;D206&amp;E206</f>
        <v>1BShigekazu Hirata18</v>
      </c>
      <c r="B206">
        <f>VLOOKUP($A206,draft_listing_batters_stats!$A$1:$B$1310,2,FALSE)</f>
        <v>4403</v>
      </c>
      <c r="C206" s="1" t="s">
        <v>90</v>
      </c>
      <c r="D206" s="1" t="s">
        <v>1541</v>
      </c>
      <c r="E206" s="1">
        <v>18</v>
      </c>
      <c r="F206" s="1" t="s">
        <v>55</v>
      </c>
      <c r="G206" s="1" t="s">
        <v>55</v>
      </c>
      <c r="H206" s="1" t="s">
        <v>51</v>
      </c>
      <c r="I206" s="24" t="s">
        <v>51</v>
      </c>
      <c r="J206" s="1" t="s">
        <v>45</v>
      </c>
      <c r="K206" s="24" t="s">
        <v>46</v>
      </c>
      <c r="L206" s="1">
        <v>2</v>
      </c>
      <c r="M206" s="1">
        <v>1</v>
      </c>
      <c r="N206" s="1">
        <v>1</v>
      </c>
      <c r="O206" s="1">
        <v>1</v>
      </c>
      <c r="P206" s="24">
        <v>1</v>
      </c>
      <c r="Q206" s="1">
        <v>5</v>
      </c>
      <c r="R206" s="1">
        <v>3</v>
      </c>
      <c r="S206" s="1">
        <v>3</v>
      </c>
      <c r="T206" s="1">
        <v>3</v>
      </c>
      <c r="U206" s="24">
        <v>3</v>
      </c>
      <c r="V206" s="1">
        <v>5</v>
      </c>
      <c r="W206" s="1">
        <v>5</v>
      </c>
      <c r="X206" s="24">
        <v>1</v>
      </c>
      <c r="Y206" s="1" t="s">
        <v>47</v>
      </c>
      <c r="Z206" s="1">
        <v>3</v>
      </c>
      <c r="AA206" s="1" t="s">
        <v>47</v>
      </c>
      <c r="AB206" s="1" t="s">
        <v>47</v>
      </c>
      <c r="AC206" s="1" t="s">
        <v>47</v>
      </c>
      <c r="AD206" s="1" t="s">
        <v>47</v>
      </c>
      <c r="AE206" s="1" t="s">
        <v>47</v>
      </c>
      <c r="AF206" s="24" t="s">
        <v>47</v>
      </c>
      <c r="AG206" s="1">
        <v>5</v>
      </c>
      <c r="AH206" s="1">
        <v>6</v>
      </c>
      <c r="AI206" s="24">
        <v>3</v>
      </c>
      <c r="AJ206" s="30">
        <v>200000</v>
      </c>
      <c r="AK206" s="9">
        <f>($L$3*(L206-$Q$1)/$Q$2+$M$3*(M206-$R$1)/$R$2+$N$3*(N206-$S$1)/$S$2+$O$3*(O206-$T$1)/$T$2+$P$3*(P206-$U$1)/$U$2)/(SUM($L$3:$P$3))</f>
        <v>-1.7617875136248975</v>
      </c>
      <c r="AL206" s="9">
        <f>($L$3*(Q206-$Q$1)/$Q$2+$M$3*(R206-$R$1)/$R$2+$N$3*(S206-$S$1)/$S$2+$O$3*(T206-$T$1)/$T$2+$P$3*(U206-$U$1)/$U$2)/(SUM($L$3:$P$3))</f>
        <v>-0.26642547807833411</v>
      </c>
      <c r="AM206">
        <f>IF(AVERAGE(AG206:AH206)&gt;9,1,0)+IF(AVERAGE(AG206:AH206)&gt;7,1,0)+IF(AG206&gt;7,1,0)+IF(AH206&gt;7,1,0)+IF(AI206&gt;8,1,0)+IF(AI206&gt;6,1,0)</f>
        <v>0</v>
      </c>
      <c r="AN206" s="6">
        <f>MIN(2,IF(OR(Y206="-",X206&lt;5),0,1+IF(Y206&gt;7,1+IF(X206&gt;7,0.25,0),IF(Y206&gt;4,0.5+IF(X206&gt;7,0.25,0),0+IF(X206&gt;7,0.25))))+IF(Z206="-",0,IF(Z206&gt;9,0.5,IF(Z206&gt;7,0.25,0)))+IF(AA206="-",0,IF(AA206&gt;7,1.1,IF(AA206&gt;4,0.6,0)))+IF(OR(AB206="-",V206&lt;5),0,IF(AB206&gt;7,1+IF(V206&gt;7,0.25,0),IF(AB206&gt;4,0.5+IF(V206&gt;7,0.25,0),0)))+IF(AC206="-",0,IF(AC206&gt;7,1.5,IF(AC206&gt;4,1,0)))+IF(AD206="-",0,IF(AD206&gt;9,0.5,IF(AD206&gt;7,0.25,0)))+IF(AE206="-",0,IF(AE206&gt;7,1.25,IF(AE206&gt;4,0.75,0)))+IF(OR(AF206="-",W206&lt;4),0,IF(AF206&gt;7,1+IF(W206&gt;7,0.15,0),IF(AF206&gt;4,0.5+IF(W206&gt;7,0.15,0),0))))</f>
        <v>0</v>
      </c>
      <c r="AO206" s="9">
        <f>(($AK$3*AK206+$AL$3*AL206+$AM$3*AM206+$AN$3*AN206)+$J$3*VLOOKUP(J206,COND!$A$2:$C$7,2,FALSE)+$K$3*VLOOKUP(K206,COND!$A$2:$C$7,3,FALSE))*IF(AND($K$2="On",$E206&gt;20),0.75,1)</f>
        <v>6.5267155116975015</v>
      </c>
      <c r="AP206" s="28">
        <f>STANDARDIZE(AO206,AVERAGE($AO$5:$AO$1204),STDEVP($AO$5:$AO$1204))</f>
        <v>-6.4608442318701354E-3</v>
      </c>
      <c r="AQ206" t="str">
        <f>IF(AND(Y206&lt;&gt;"-",X206&gt;1),"C",IF(AA206=MAX(AA206:AC206),"2B",IF(AC206=MAX(AA206:AC206),"SS",IF(OR(AB206=MAX(Z206:AC206),AND(AB206&lt;&gt;"-",AB206&gt;4,V206&gt;5)),"3B",IF(AE206=MAX(AD206:AF206),"CF",IF(AND(AF206=MAX(AD206,AF206),AND(W206&gt;5,AD206&lt;&gt;"-")),"RF",IF(AD206&lt;&gt;"-","LF",IF(Z206&lt;&gt;"-","1B","DH"))))))))</f>
        <v>1B</v>
      </c>
      <c r="AU206" t="str">
        <f>IF(AND($Q206&gt;=6,AVERAGE($S206:$T206)&gt;=6),"Likely",IF(OR($Q206&gt;6,AND($Q206=6,AVERAGE($S206:$T206)&gt;=3),AND($Q206&gt;=5,AVERAGE($S206:$T206)&gt;=5),AVERAGE($Q206,$S206:$T206)&gt;5),"Possible","Unlikely"))</f>
        <v>Unlikely</v>
      </c>
      <c r="AW206" t="e">
        <f>IF(VLOOKUP($B206,'Draft List'!$D$4:$AB$124,AW$3,FALSE)&lt;&gt;0,VLOOKUP($B206,'Draft List'!$D$4:$AB$124,AW$3,FALSE),"")</f>
        <v>#N/A</v>
      </c>
      <c r="AX206" t="e">
        <f>IF(VLOOKUP($B206,'Draft List'!$D$4:$AB$124,AX$3,FALSE)&lt;&gt;0,VLOOKUP($B206,'Draft List'!$D$4:$AB$124,AX$3,FALSE),"")</f>
        <v>#N/A</v>
      </c>
      <c r="AY206" t="e">
        <f>IF(VLOOKUP($B206,'Draft List'!$D$4:$AB$124,AY$3,FALSE)&lt;&gt;0,VLOOKUP($B206,'Draft List'!$D$4:$AB$124,AY$3,FALSE),"")</f>
        <v>#N/A</v>
      </c>
      <c r="AZ206" t="e">
        <f>IF(VLOOKUP($B206,'Draft List'!$D$4:$AB$124,AZ$3,FALSE)&lt;&gt;0,VLOOKUP($B206,'Draft List'!$D$4:$AB$124,AZ$3,FALSE),"")</f>
        <v>#N/A</v>
      </c>
    </row>
    <row r="207" spans="1:52" x14ac:dyDescent="0.25">
      <c r="A207" t="str">
        <f>IF(C207="C","C-",C207)&amp;D207&amp;E207</f>
        <v>1BCarlos Gonzáles21</v>
      </c>
      <c r="B207">
        <f>VLOOKUP($A207,draft_listing_batters_stats!$A$1:$B$1310,2,FALSE)</f>
        <v>10084</v>
      </c>
      <c r="C207" s="1" t="s">
        <v>90</v>
      </c>
      <c r="D207" s="1" t="s">
        <v>1542</v>
      </c>
      <c r="E207" s="1">
        <v>21</v>
      </c>
      <c r="F207" s="1" t="s">
        <v>55</v>
      </c>
      <c r="G207" s="1" t="s">
        <v>43</v>
      </c>
      <c r="H207" s="1" t="s">
        <v>51</v>
      </c>
      <c r="I207" s="24" t="s">
        <v>51</v>
      </c>
      <c r="J207" s="1" t="s">
        <v>45</v>
      </c>
      <c r="K207" s="24" t="s">
        <v>45</v>
      </c>
      <c r="L207" s="1">
        <v>4</v>
      </c>
      <c r="M207" s="1">
        <v>8</v>
      </c>
      <c r="N207" s="1">
        <v>1</v>
      </c>
      <c r="O207" s="1">
        <v>3</v>
      </c>
      <c r="P207" s="24">
        <v>2</v>
      </c>
      <c r="Q207" s="1">
        <v>4</v>
      </c>
      <c r="R207" s="1">
        <v>8</v>
      </c>
      <c r="S207" s="1">
        <v>2</v>
      </c>
      <c r="T207" s="1">
        <v>4</v>
      </c>
      <c r="U207" s="24">
        <v>4</v>
      </c>
      <c r="V207" s="1">
        <v>2</v>
      </c>
      <c r="W207" s="1">
        <v>2</v>
      </c>
      <c r="X207" s="24">
        <v>1</v>
      </c>
      <c r="Y207" s="1" t="s">
        <v>47</v>
      </c>
      <c r="Z207" s="1">
        <v>5</v>
      </c>
      <c r="AA207" s="1" t="s">
        <v>47</v>
      </c>
      <c r="AB207" s="1" t="s">
        <v>47</v>
      </c>
      <c r="AC207" s="1" t="s">
        <v>47</v>
      </c>
      <c r="AD207" s="1" t="s">
        <v>47</v>
      </c>
      <c r="AE207" s="1" t="s">
        <v>47</v>
      </c>
      <c r="AF207" s="24" t="s">
        <v>47</v>
      </c>
      <c r="AG207" s="1">
        <v>1</v>
      </c>
      <c r="AH207" s="1">
        <v>2</v>
      </c>
      <c r="AI207" s="24">
        <v>3</v>
      </c>
      <c r="AJ207" s="30">
        <v>220000</v>
      </c>
      <c r="AK207" s="9">
        <f>($L$3*(L207-$Q$1)/$Q$2+$M$3*(M207-$R$1)/$R$2+$N$3*(N207-$S$1)/$S$2+$O$3*(O207-$T$1)/$T$2+$P$3*(P207-$U$1)/$U$2)/(SUM($L$3:$P$3))</f>
        <v>-0.53982124405237786</v>
      </c>
      <c r="AL207" s="9">
        <f>($L$3*(Q207-$Q$1)/$Q$2+$M$3*(R207-$R$1)/$R$2+$N$3*(S207-$S$1)/$S$2+$O$3*(T207-$T$1)/$T$2+$P$3*(U207-$U$1)/$U$2)/(SUM($L$3:$P$3))</f>
        <v>-0.28701752038472833</v>
      </c>
      <c r="AM207">
        <f>IF(AVERAGE(AG207:AH207)&gt;9,1,0)+IF(AVERAGE(AG207:AH207)&gt;7,1,0)+IF(AG207&gt;7,1,0)+IF(AH207&gt;7,1,0)+IF(AI207&gt;8,1,0)+IF(AI207&gt;6,1,0)</f>
        <v>0</v>
      </c>
      <c r="AN207" s="6">
        <f>MIN(2,IF(OR(Y207="-",X207&lt;5),0,1+IF(Y207&gt;7,1+IF(X207&gt;7,0.25,0),IF(Y207&gt;4,0.5+IF(X207&gt;7,0.25,0),0+IF(X207&gt;7,0.25))))+IF(Z207="-",0,IF(Z207&gt;9,0.5,IF(Z207&gt;7,0.25,0)))+IF(AA207="-",0,IF(AA207&gt;7,1.1,IF(AA207&gt;4,0.6,0)))+IF(OR(AB207="-",V207&lt;5),0,IF(AB207&gt;7,1+IF(V207&gt;7,0.25,0),IF(AB207&gt;4,0.5+IF(V207&gt;7,0.25,0),0)))+IF(AC207="-",0,IF(AC207&gt;7,1.5,IF(AC207&gt;4,1,0)))+IF(AD207="-",0,IF(AD207&gt;9,0.5,IF(AD207&gt;7,0.25,0)))+IF(AE207="-",0,IF(AE207&gt;7,1.25,IF(AE207&gt;4,0.75,0)))+IF(OR(AF207="-",W207&lt;4),0,IF(AF207&gt;7,1+IF(W207&gt;7,0.15,0),IF(AF207&gt;4,0.5+IF(W207&gt;7,0.15,0),0))))</f>
        <v>0</v>
      </c>
      <c r="AO207" s="9">
        <f>(($AK$3*AK207+$AL$3*AL207+$AM$3*AM207+$AN$3*AN207)+$J$3*VLOOKUP(J207,COND!$A$2:$C$7,2,FALSE)+$K$3*VLOOKUP(K207,COND!$A$2:$C$7,3,FALSE))*IF(AND($K$2="On",$E207&gt;20),0.75,1)</f>
        <v>6.5018076309780222</v>
      </c>
      <c r="AP207" s="28">
        <f>STANDARDIZE(AO207,AVERAGE($AO$5:$AO$1204),STDEVP($AO$5:$AO$1204))</f>
        <v>-9.7281056216726464E-3</v>
      </c>
      <c r="AQ207" t="str">
        <f>IF(AND(Y207&lt;&gt;"-",X207&gt;1),"C",IF(AA207=MAX(AA207:AC207),"2B",IF(AC207=MAX(AA207:AC207),"SS",IF(OR(AB207=MAX(Z207:AC207),AND(AB207&lt;&gt;"-",AB207&gt;4,V207&gt;5)),"3B",IF(AE207=MAX(AD207:AF207),"CF",IF(AND(AF207=MAX(AD207,AF207),AND(W207&gt;5,AD207&lt;&gt;"-")),"RF",IF(AD207&lt;&gt;"-","LF",IF(Z207&lt;&gt;"-","1B","DH"))))))))</f>
        <v>1B</v>
      </c>
      <c r="AU207" t="str">
        <f>IF(AND($Q207&gt;=6,AVERAGE($S207:$T207)&gt;=6),"Likely",IF(OR($Q207&gt;6,AND($Q207=6,AVERAGE($S207:$T207)&gt;=3),AND($Q207&gt;=5,AVERAGE($S207:$T207)&gt;=5),AVERAGE($Q207,$S207:$T207)&gt;5),"Possible","Unlikely"))</f>
        <v>Unlikely</v>
      </c>
      <c r="AW207" t="e">
        <f>IF(VLOOKUP($B207,'Draft List'!$D$4:$AB$124,AW$3,FALSE)&lt;&gt;0,VLOOKUP($B207,'Draft List'!$D$4:$AB$124,AW$3,FALSE),"")</f>
        <v>#N/A</v>
      </c>
      <c r="AX207" t="e">
        <f>IF(VLOOKUP($B207,'Draft List'!$D$4:$AB$124,AX$3,FALSE)&lt;&gt;0,VLOOKUP($B207,'Draft List'!$D$4:$AB$124,AX$3,FALSE),"")</f>
        <v>#N/A</v>
      </c>
      <c r="AY207" t="e">
        <f>IF(VLOOKUP($B207,'Draft List'!$D$4:$AB$124,AY$3,FALSE)&lt;&gt;0,VLOOKUP($B207,'Draft List'!$D$4:$AB$124,AY$3,FALSE),"")</f>
        <v>#N/A</v>
      </c>
      <c r="AZ207" t="e">
        <f>IF(VLOOKUP($B207,'Draft List'!$D$4:$AB$124,AZ$3,FALSE)&lt;&gt;0,VLOOKUP($B207,'Draft List'!$D$4:$AB$124,AZ$3,FALSE),"")</f>
        <v>#N/A</v>
      </c>
    </row>
    <row r="208" spans="1:52" x14ac:dyDescent="0.25">
      <c r="A208" t="str">
        <f>IF(C208="C","C-",C208)&amp;D208&amp;E208</f>
        <v>SSManny Ramírez21</v>
      </c>
      <c r="B208">
        <f>VLOOKUP($A208,draft_listing_batters_stats!$A$1:$B$1310,2,FALSE)</f>
        <v>11626</v>
      </c>
      <c r="C208" s="1" t="s">
        <v>75</v>
      </c>
      <c r="D208" s="1" t="s">
        <v>1543</v>
      </c>
      <c r="E208" s="1">
        <v>21</v>
      </c>
      <c r="F208" s="1" t="s">
        <v>43</v>
      </c>
      <c r="G208" s="1" t="s">
        <v>43</v>
      </c>
      <c r="H208" s="1" t="s">
        <v>51</v>
      </c>
      <c r="I208" s="24" t="s">
        <v>51</v>
      </c>
      <c r="J208" s="1" t="s">
        <v>46</v>
      </c>
      <c r="K208" s="24" t="s">
        <v>57</v>
      </c>
      <c r="L208" s="1">
        <v>3</v>
      </c>
      <c r="M208" s="1">
        <v>2</v>
      </c>
      <c r="N208" s="1">
        <v>1</v>
      </c>
      <c r="O208" s="1">
        <v>1</v>
      </c>
      <c r="P208" s="24">
        <v>1</v>
      </c>
      <c r="Q208" s="1">
        <v>5</v>
      </c>
      <c r="R208" s="1">
        <v>3</v>
      </c>
      <c r="S208" s="1">
        <v>2</v>
      </c>
      <c r="T208" s="1">
        <v>2</v>
      </c>
      <c r="U208" s="24">
        <v>3</v>
      </c>
      <c r="V208" s="1">
        <v>10</v>
      </c>
      <c r="W208" s="1">
        <v>1</v>
      </c>
      <c r="X208" s="24">
        <v>1</v>
      </c>
      <c r="Y208" s="1" t="s">
        <v>47</v>
      </c>
      <c r="Z208" s="1" t="s">
        <v>47</v>
      </c>
      <c r="AA208" s="1">
        <v>5</v>
      </c>
      <c r="AB208" s="1">
        <v>7</v>
      </c>
      <c r="AC208" s="1">
        <v>6</v>
      </c>
      <c r="AD208" s="1" t="s">
        <v>47</v>
      </c>
      <c r="AE208" s="1" t="s">
        <v>47</v>
      </c>
      <c r="AF208" s="24" t="s">
        <v>47</v>
      </c>
      <c r="AG208" s="1">
        <v>6</v>
      </c>
      <c r="AH208" s="1">
        <v>9</v>
      </c>
      <c r="AI208" s="24">
        <v>8</v>
      </c>
      <c r="AJ208" s="30">
        <v>220000</v>
      </c>
      <c r="AK208" s="9">
        <f>($L$3*(L208-$Q$1)/$Q$2+$M$3*(M208-$R$1)/$R$2+$N$3*(N208-$S$1)/$S$2+$O$3*(O208-$T$1)/$T$2+$P$3*(P208-$U$1)/$U$2)/(SUM($L$3:$P$3))</f>
        <v>-1.3881717978035193</v>
      </c>
      <c r="AL208" s="9">
        <f>($L$3*(Q208-$Q$1)/$Q$2+$M$3*(R208-$R$1)/$R$2+$N$3*(S208-$S$1)/$S$2+$O$3*(T208-$T$1)/$T$2+$P$3*(U208-$U$1)/$U$2)/(SUM($L$3:$P$3))</f>
        <v>-0.4391965221118167</v>
      </c>
      <c r="AM208">
        <f>IF(AVERAGE(AG208:AH208)&gt;9,1,0)+IF(AVERAGE(AG208:AH208)&gt;7,1,0)+IF(AG208&gt;7,1,0)+IF(AH208&gt;7,1,0)+IF(AI208&gt;8,1,0)+IF(AI208&gt;6,1,0)</f>
        <v>3</v>
      </c>
      <c r="AN208" s="6">
        <f>MIN(2,IF(OR(Y208="-",X208&lt;5),0,1+IF(Y208&gt;7,1+IF(X208&gt;7,0.25,0),IF(Y208&gt;4,0.5+IF(X208&gt;7,0.25,0),0+IF(X208&gt;7,0.25))))+IF(Z208="-",0,IF(Z208&gt;9,0.5,IF(Z208&gt;7,0.25,0)))+IF(AA208="-",0,IF(AA208&gt;7,1.1,IF(AA208&gt;4,0.6,0)))+IF(OR(AB208="-",V208&lt;5),0,IF(AB208&gt;7,1+IF(V208&gt;7,0.25,0),IF(AB208&gt;4,0.5+IF(V208&gt;7,0.25,0),0)))+IF(AC208="-",0,IF(AC208&gt;7,1.5,IF(AC208&gt;4,1,0)))+IF(AD208="-",0,IF(AD208&gt;9,0.5,IF(AD208&gt;7,0.25,0)))+IF(AE208="-",0,IF(AE208&gt;7,1.25,IF(AE208&gt;4,0.75,0)))+IF(OR(AF208="-",W208&lt;4),0,IF(AF208&gt;7,1+IF(W208&gt;7,0.15,0),IF(AF208&gt;4,0.5+IF(W208&gt;7,0.15,0),0))))</f>
        <v>2</v>
      </c>
      <c r="AO208" s="9">
        <f>(($AK$3*AK208+$AL$3*AL208+$AM$3*AM208+$AN$3*AN208)+$J$3*VLOOKUP(J208,COND!$A$2:$C$7,2,FALSE)+$K$3*VLOOKUP(K208,COND!$A$2:$C$7,3,FALSE))*IF(AND($K$2="On",$E208&gt;20),0.75,1)</f>
        <v>6.4908245548778485</v>
      </c>
      <c r="AP208" s="28">
        <f>STANDARDIZE(AO208,AVERAGE($AO$5:$AO$1204),STDEVP($AO$5:$AO$1204))</f>
        <v>-1.1168797460834075E-2</v>
      </c>
      <c r="AQ208" t="str">
        <f>IF(AND(Y208&lt;&gt;"-",X208&gt;1),"C",IF(AA208=MAX(AA208:AC208),"2B",IF(AC208=MAX(AA208:AC208),"SS",IF(OR(AB208=MAX(Z208:AC208),AND(AB208&lt;&gt;"-",AB208&gt;4,V208&gt;5)),"3B",IF(AE208=MAX(AD208:AF208),"CF",IF(AND(AF208=MAX(AD208,AF208),AND(W208&gt;5,AD208&lt;&gt;"-")),"RF",IF(AD208&lt;&gt;"-","LF",IF(Z208&lt;&gt;"-","1B","DH"))))))))</f>
        <v>3B</v>
      </c>
      <c r="AU208" t="str">
        <f>IF(AND($Q208&gt;=6,AVERAGE($S208:$T208)&gt;=6),"Likely",IF(OR($Q208&gt;6,AND($Q208=6,AVERAGE($S208:$T208)&gt;=3),AND($Q208&gt;=5,AVERAGE($S208:$T208)&gt;=5),AVERAGE($Q208,$S208:$T208)&gt;5),"Possible","Unlikely"))</f>
        <v>Unlikely</v>
      </c>
      <c r="AW208" t="e">
        <f>IF(VLOOKUP($B208,'Draft List'!$D$4:$AB$124,AW$3,FALSE)&lt;&gt;0,VLOOKUP($B208,'Draft List'!$D$4:$AB$124,AW$3,FALSE),"")</f>
        <v>#N/A</v>
      </c>
      <c r="AX208" t="e">
        <f>IF(VLOOKUP($B208,'Draft List'!$D$4:$AB$124,AX$3,FALSE)&lt;&gt;0,VLOOKUP($B208,'Draft List'!$D$4:$AB$124,AX$3,FALSE),"")</f>
        <v>#N/A</v>
      </c>
      <c r="AY208" t="e">
        <f>IF(VLOOKUP($B208,'Draft List'!$D$4:$AB$124,AY$3,FALSE)&lt;&gt;0,VLOOKUP($B208,'Draft List'!$D$4:$AB$124,AY$3,FALSE),"")</f>
        <v>#N/A</v>
      </c>
      <c r="AZ208" t="e">
        <f>IF(VLOOKUP($B208,'Draft List'!$D$4:$AB$124,AZ$3,FALSE)&lt;&gt;0,VLOOKUP($B208,'Draft List'!$D$4:$AB$124,AZ$3,FALSE),"")</f>
        <v>#N/A</v>
      </c>
    </row>
    <row r="209" spans="1:52" x14ac:dyDescent="0.25">
      <c r="A209" t="str">
        <f>IF(C209="C","C-",C209)&amp;D209&amp;E209</f>
        <v>LFPhillip Balgera18</v>
      </c>
      <c r="B209">
        <f>VLOOKUP($A209,draft_listing_batters_stats!$A$1:$B$1310,2,FALSE)</f>
        <v>3985</v>
      </c>
      <c r="C209" s="1" t="s">
        <v>52</v>
      </c>
      <c r="D209" s="1" t="s">
        <v>1544</v>
      </c>
      <c r="E209" s="1">
        <v>18</v>
      </c>
      <c r="F209" s="1" t="s">
        <v>43</v>
      </c>
      <c r="G209" s="1" t="s">
        <v>43</v>
      </c>
      <c r="H209" s="1" t="s">
        <v>51</v>
      </c>
      <c r="I209" s="24" t="s">
        <v>51</v>
      </c>
      <c r="J209" s="1" t="s">
        <v>57</v>
      </c>
      <c r="K209" s="24" t="s">
        <v>45</v>
      </c>
      <c r="L209" s="1">
        <v>1</v>
      </c>
      <c r="M209" s="1">
        <v>1</v>
      </c>
      <c r="N209" s="1">
        <v>2</v>
      </c>
      <c r="O209" s="1">
        <v>1</v>
      </c>
      <c r="P209" s="24">
        <v>2</v>
      </c>
      <c r="Q209" s="1">
        <v>3</v>
      </c>
      <c r="R209" s="1">
        <v>4</v>
      </c>
      <c r="S209" s="1">
        <v>8</v>
      </c>
      <c r="T209" s="1">
        <v>4</v>
      </c>
      <c r="U209" s="24">
        <v>6</v>
      </c>
      <c r="V209" s="1">
        <v>3</v>
      </c>
      <c r="W209" s="1">
        <v>7</v>
      </c>
      <c r="X209" s="24">
        <v>1</v>
      </c>
      <c r="Y209" s="1" t="s">
        <v>47</v>
      </c>
      <c r="Z209" s="1" t="s">
        <v>47</v>
      </c>
      <c r="AA209" s="1" t="s">
        <v>47</v>
      </c>
      <c r="AB209" s="1" t="s">
        <v>47</v>
      </c>
      <c r="AC209" s="1" t="s">
        <v>47</v>
      </c>
      <c r="AD209" s="1">
        <v>2</v>
      </c>
      <c r="AE209" s="1" t="s">
        <v>47</v>
      </c>
      <c r="AF209" s="24">
        <v>1</v>
      </c>
      <c r="AG209" s="1">
        <v>3</v>
      </c>
      <c r="AH209" s="1">
        <v>2</v>
      </c>
      <c r="AI209" s="24">
        <v>5</v>
      </c>
      <c r="AJ209" s="30">
        <v>200000</v>
      </c>
      <c r="AK209" s="9">
        <f>($L$3*(L209-$Q$1)/$Q$2+$M$3*(M209-$R$1)/$R$2+$N$3*(N209-$S$1)/$S$2+$O$3*(O209-$T$1)/$T$2+$P$3*(P209-$U$1)/$U$2)/(SUM($L$3:$P$3))</f>
        <v>-1.961265515986587</v>
      </c>
      <c r="AL209" s="9">
        <f>($L$3*(Q209-$Q$1)/$Q$2+$M$3*(R209-$R$1)/$R$2+$N$3*(S209-$S$1)/$S$2+$O$3*(T209-$T$1)/$T$2+$P$3*(U209-$U$1)/$U$2)/(SUM($L$3:$P$3))</f>
        <v>-0.23541123128464117</v>
      </c>
      <c r="AM209">
        <f>IF(AVERAGE(AG209:AH209)&gt;9,1,0)+IF(AVERAGE(AG209:AH209)&gt;7,1,0)+IF(AG209&gt;7,1,0)+IF(AH209&gt;7,1,0)+IF(AI209&gt;8,1,0)+IF(AI209&gt;6,1,0)</f>
        <v>0</v>
      </c>
      <c r="AN209" s="6">
        <f>MIN(2,IF(OR(Y209="-",X209&lt;5),0,1+IF(Y209&gt;7,1+IF(X209&gt;7,0.25,0),IF(Y209&gt;4,0.5+IF(X209&gt;7,0.25,0),0+IF(X209&gt;7,0.25))))+IF(Z209="-",0,IF(Z209&gt;9,0.5,IF(Z209&gt;7,0.25,0)))+IF(AA209="-",0,IF(AA209&gt;7,1.1,IF(AA209&gt;4,0.6,0)))+IF(OR(AB209="-",V209&lt;5),0,IF(AB209&gt;7,1+IF(V209&gt;7,0.25,0),IF(AB209&gt;4,0.5+IF(V209&gt;7,0.25,0),0)))+IF(AC209="-",0,IF(AC209&gt;7,1.5,IF(AC209&gt;4,1,0)))+IF(AD209="-",0,IF(AD209&gt;9,0.5,IF(AD209&gt;7,0.25,0)))+IF(AE209="-",0,IF(AE209&gt;7,1.25,IF(AE209&gt;4,0.75,0)))+IF(OR(AF209="-",W209&lt;4),0,IF(AF209&gt;7,1+IF(W209&gt;7,0.15,0),IF(AF209&gt;4,0.5+IF(W209&gt;7,0.15,0),0))))</f>
        <v>0</v>
      </c>
      <c r="AO209" s="9">
        <f>(($AK$3*AK209+$AL$3*AL209+$AM$3*AM209+$AN$3*AN209)+$J$3*VLOOKUP(J209,COND!$A$2:$C$7,2,FALSE)+$K$3*VLOOKUP(K209,COND!$A$2:$C$7,3,FALSE))*IF(AND($K$2="On",$E209&gt;20),0.75,1)</f>
        <v>6.4789386729856471</v>
      </c>
      <c r="AP209" s="28">
        <f>STANDARDIZE(AO209,AVERAGE($AO$5:$AO$1204),STDEVP($AO$5:$AO$1204))</f>
        <v>-1.2727913767335893E-2</v>
      </c>
      <c r="AQ209" t="str">
        <f>IF(AND(Y209&lt;&gt;"-",X209&gt;1),"C",IF(AA209=MAX(AA209:AC209),"2B",IF(AC209=MAX(AA209:AC209),"SS",IF(OR(AB209=MAX(Z209:AC209),AND(AB209&lt;&gt;"-",AB209&gt;4,V209&gt;5)),"3B",IF(AE209=MAX(AD209:AF209),"CF",IF(AND(AF209=MAX(AD209,AF209),AND(W209&gt;5,AD209&lt;&gt;"-")),"RF",IF(AD209&lt;&gt;"-","LF",IF(Z209&lt;&gt;"-","1B","DH"))))))))</f>
        <v>LF</v>
      </c>
      <c r="AU209" t="str">
        <f>IF(AND($Q209&gt;=6,AVERAGE($S209:$T209)&gt;=6),"Likely",IF(OR($Q209&gt;6,AND($Q209=6,AVERAGE($S209:$T209)&gt;=3),AND($Q209&gt;=5,AVERAGE($S209:$T209)&gt;=5),AVERAGE($Q209,$S209:$T209)&gt;5),"Possible","Unlikely"))</f>
        <v>Unlikely</v>
      </c>
      <c r="AW209" t="e">
        <f>IF(VLOOKUP($B209,'Draft List'!$D$4:$AB$124,AW$3,FALSE)&lt;&gt;0,VLOOKUP($B209,'Draft List'!$D$4:$AB$124,AW$3,FALSE),"")</f>
        <v>#N/A</v>
      </c>
      <c r="AX209" t="e">
        <f>IF(VLOOKUP($B209,'Draft List'!$D$4:$AB$124,AX$3,FALSE)&lt;&gt;0,VLOOKUP($B209,'Draft List'!$D$4:$AB$124,AX$3,FALSE),"")</f>
        <v>#N/A</v>
      </c>
      <c r="AY209" t="e">
        <f>IF(VLOOKUP($B209,'Draft List'!$D$4:$AB$124,AY$3,FALSE)&lt;&gt;0,VLOOKUP($B209,'Draft List'!$D$4:$AB$124,AY$3,FALSE),"")</f>
        <v>#N/A</v>
      </c>
      <c r="AZ209" t="e">
        <f>IF(VLOOKUP($B209,'Draft List'!$D$4:$AB$124,AZ$3,FALSE)&lt;&gt;0,VLOOKUP($B209,'Draft List'!$D$4:$AB$124,AZ$3,FALSE),"")</f>
        <v>#N/A</v>
      </c>
    </row>
    <row r="210" spans="1:52" x14ac:dyDescent="0.25">
      <c r="A210" t="str">
        <f>IF(C210="C","C-",C210)&amp;D210&amp;E210</f>
        <v>RFRyan Brown18</v>
      </c>
      <c r="B210">
        <f>VLOOKUP($A210,draft_listing_batters_stats!$A$1:$B$1310,2,FALSE)</f>
        <v>5583</v>
      </c>
      <c r="C210" s="1" t="s">
        <v>69</v>
      </c>
      <c r="D210" s="1" t="s">
        <v>1545</v>
      </c>
      <c r="E210" s="1">
        <v>18</v>
      </c>
      <c r="F210" s="1" t="s">
        <v>43</v>
      </c>
      <c r="G210" s="1" t="s">
        <v>43</v>
      </c>
      <c r="H210" s="1" t="s">
        <v>51</v>
      </c>
      <c r="I210" s="24" t="s">
        <v>44</v>
      </c>
      <c r="J210" s="1" t="s">
        <v>53</v>
      </c>
      <c r="K210" s="24" t="s">
        <v>57</v>
      </c>
      <c r="L210" s="1">
        <v>1</v>
      </c>
      <c r="M210" s="1">
        <v>1</v>
      </c>
      <c r="N210" s="1">
        <v>4</v>
      </c>
      <c r="O210" s="1">
        <v>1</v>
      </c>
      <c r="P210" s="24">
        <v>1</v>
      </c>
      <c r="Q210" s="1">
        <v>3</v>
      </c>
      <c r="R210" s="1">
        <v>2</v>
      </c>
      <c r="S210" s="1">
        <v>10</v>
      </c>
      <c r="T210" s="1">
        <v>3</v>
      </c>
      <c r="U210" s="24">
        <v>4</v>
      </c>
      <c r="V210" s="1">
        <v>1</v>
      </c>
      <c r="W210" s="1">
        <v>6</v>
      </c>
      <c r="X210" s="24">
        <v>1</v>
      </c>
      <c r="Y210" s="1" t="s">
        <v>47</v>
      </c>
      <c r="Z210" s="1" t="s">
        <v>47</v>
      </c>
      <c r="AA210" s="1" t="s">
        <v>47</v>
      </c>
      <c r="AB210" s="1" t="s">
        <v>47</v>
      </c>
      <c r="AC210" s="1" t="s">
        <v>47</v>
      </c>
      <c r="AD210" s="1" t="s">
        <v>47</v>
      </c>
      <c r="AE210" s="1" t="s">
        <v>47</v>
      </c>
      <c r="AF210" s="24">
        <v>1</v>
      </c>
      <c r="AG210" s="1">
        <v>8</v>
      </c>
      <c r="AH210" s="1">
        <v>9</v>
      </c>
      <c r="AI210" s="24">
        <v>10</v>
      </c>
      <c r="AJ210" s="30">
        <v>600000</v>
      </c>
      <c r="AK210" s="9">
        <f>($L$3*(L210-$Q$1)/$Q$2+$M$3*(M210-$R$1)/$R$2+$N$3*(N210-$S$1)/$S$2+$O$3*(O210-$T$1)/$T$2+$P$3*(P210-$U$1)/$U$2)/(SUM($L$3:$P$3))</f>
        <v>-1.8351588677558675</v>
      </c>
      <c r="AL210" s="9">
        <f>($L$3*(Q210-$Q$1)/$Q$2+$M$3*(R210-$R$1)/$R$2+$N$3*(S210-$S$1)/$S$2+$O$3*(T210-$T$1)/$T$2+$P$3*(U210-$U$1)/$U$2)/(SUM($L$3:$P$3))</f>
        <v>-0.34115023211799311</v>
      </c>
      <c r="AM210">
        <f>IF(AVERAGE(AG210:AH210)&gt;9,1,0)+IF(AVERAGE(AG210:AH210)&gt;7,1,0)+IF(AG210&gt;7,1,0)+IF(AH210&gt;7,1,0)+IF(AI210&gt;8,1,0)+IF(AI210&gt;6,1,0)</f>
        <v>5</v>
      </c>
      <c r="AN210" s="6">
        <f>MIN(2,IF(OR(Y210="-",X210&lt;5),0,1+IF(Y210&gt;7,1+IF(X210&gt;7,0.25,0),IF(Y210&gt;4,0.5+IF(X210&gt;7,0.25,0),0+IF(X210&gt;7,0.25))))+IF(Z210="-",0,IF(Z210&gt;9,0.5,IF(Z210&gt;7,0.25,0)))+IF(AA210="-",0,IF(AA210&gt;7,1.1,IF(AA210&gt;4,0.6,0)))+IF(OR(AB210="-",V210&lt;5),0,IF(AB210&gt;7,1+IF(V210&gt;7,0.25,0),IF(AB210&gt;4,0.5+IF(V210&gt;7,0.25,0),0)))+IF(AC210="-",0,IF(AC210&gt;7,1.5,IF(AC210&gt;4,1,0)))+IF(AD210="-",0,IF(AD210&gt;9,0.5,IF(AD210&gt;7,0.25,0)))+IF(AE210="-",0,IF(AE210&gt;7,1.25,IF(AE210&gt;4,0.75,0)))+IF(OR(AF210="-",W210&lt;4),0,IF(AF210&gt;7,1+IF(W210&gt;7,0.15,0),IF(AF210&gt;4,0.5+IF(W210&gt;7,0.15,0),0))))</f>
        <v>0</v>
      </c>
      <c r="AO210" s="9">
        <f>(($AK$3*AK210+$AL$3*AL210+$AM$3*AM210+$AN$3*AN210)+$J$3*VLOOKUP(J210,COND!$A$2:$C$7,2,FALSE)+$K$3*VLOOKUP(K210,COND!$A$2:$C$7,3,FALSE))*IF(AND($K$2="On",$E210&gt;20),0.75,1)</f>
        <v>6.3060146611418286</v>
      </c>
      <c r="AP210" s="28">
        <f>STANDARDIZE(AO210,AVERAGE($AO$5:$AO$1204),STDEVP($AO$5:$AO$1204))</f>
        <v>-3.5411013691819149E-2</v>
      </c>
      <c r="AQ210" t="str">
        <f>IF(AND(Y210&lt;&gt;"-",X210&gt;1),"C",IF(AA210=MAX(AA210:AC210),"2B",IF(AC210=MAX(AA210:AC210),"SS",IF(OR(AB210=MAX(Z210:AC210),AND(AB210&lt;&gt;"-",AB210&gt;4,V210&gt;5)),"3B",IF(AE210=MAX(AD210:AF210),"CF",IF(AND(AF210=MAX(AD210,AF210),AND(W210&gt;5,AD210&lt;&gt;"-")),"RF",IF(AD210&lt;&gt;"-","LF",IF(Z210&lt;&gt;"-","1B","DH"))))))))</f>
        <v>DH</v>
      </c>
      <c r="AU210" t="str">
        <f>IF(AND($Q210&gt;=6,AVERAGE($S210:$T210)&gt;=6),"Likely",IF(OR($Q210&gt;6,AND($Q210=6,AVERAGE($S210:$T210)&gt;=3),AND($Q210&gt;=5,AVERAGE($S210:$T210)&gt;=5),AVERAGE($Q210,$S210:$T210)&gt;5),"Possible","Unlikely"))</f>
        <v>Possible</v>
      </c>
      <c r="AW210" t="e">
        <f>IF(VLOOKUP($B210,'Draft List'!$D$4:$AB$124,AW$3,FALSE)&lt;&gt;0,VLOOKUP($B210,'Draft List'!$D$4:$AB$124,AW$3,FALSE),"")</f>
        <v>#N/A</v>
      </c>
      <c r="AX210" t="e">
        <f>IF(VLOOKUP($B210,'Draft List'!$D$4:$AB$124,AX$3,FALSE)&lt;&gt;0,VLOOKUP($B210,'Draft List'!$D$4:$AB$124,AX$3,FALSE),"")</f>
        <v>#N/A</v>
      </c>
      <c r="AY210" t="e">
        <f>IF(VLOOKUP($B210,'Draft List'!$D$4:$AB$124,AY$3,FALSE)&lt;&gt;0,VLOOKUP($B210,'Draft List'!$D$4:$AB$124,AY$3,FALSE),"")</f>
        <v>#N/A</v>
      </c>
      <c r="AZ210" t="e">
        <f>IF(VLOOKUP($B210,'Draft List'!$D$4:$AB$124,AZ$3,FALSE)&lt;&gt;0,VLOOKUP($B210,'Draft List'!$D$4:$AB$124,AZ$3,FALSE),"")</f>
        <v>#N/A</v>
      </c>
    </row>
    <row r="211" spans="1:52" x14ac:dyDescent="0.25">
      <c r="A211" t="str">
        <f>IF(C211="C","C-",C211)&amp;D211&amp;E211</f>
        <v>LFJavier Trujillo18</v>
      </c>
      <c r="B211">
        <f>VLOOKUP($A211,draft_listing_batters_stats!$A$1:$B$1310,2,FALSE)</f>
        <v>5187</v>
      </c>
      <c r="C211" s="1" t="s">
        <v>52</v>
      </c>
      <c r="D211" s="1" t="s">
        <v>1546</v>
      </c>
      <c r="E211" s="1">
        <v>18</v>
      </c>
      <c r="F211" s="1" t="s">
        <v>55</v>
      </c>
      <c r="G211" s="1" t="s">
        <v>55</v>
      </c>
      <c r="H211" s="1" t="s">
        <v>51</v>
      </c>
      <c r="I211" s="24" t="s">
        <v>51</v>
      </c>
      <c r="J211" s="1" t="s">
        <v>46</v>
      </c>
      <c r="K211" s="24" t="s">
        <v>57</v>
      </c>
      <c r="L211" s="1">
        <v>1</v>
      </c>
      <c r="M211" s="1">
        <v>5</v>
      </c>
      <c r="N211" s="1">
        <v>2</v>
      </c>
      <c r="O211" s="1">
        <v>3</v>
      </c>
      <c r="P211" s="24">
        <v>1</v>
      </c>
      <c r="Q211" s="1">
        <v>3</v>
      </c>
      <c r="R211" s="1">
        <v>6</v>
      </c>
      <c r="S211" s="1">
        <v>5</v>
      </c>
      <c r="T211" s="1">
        <v>7</v>
      </c>
      <c r="U211" s="24">
        <v>2</v>
      </c>
      <c r="V211" s="1">
        <v>2</v>
      </c>
      <c r="W211" s="1">
        <v>6</v>
      </c>
      <c r="X211" s="24">
        <v>2</v>
      </c>
      <c r="Y211" s="1" t="s">
        <v>47</v>
      </c>
      <c r="Z211" s="1" t="s">
        <v>47</v>
      </c>
      <c r="AA211" s="1" t="s">
        <v>47</v>
      </c>
      <c r="AB211" s="1" t="s">
        <v>47</v>
      </c>
      <c r="AC211" s="1" t="s">
        <v>47</v>
      </c>
      <c r="AD211" s="1">
        <v>2</v>
      </c>
      <c r="AE211" s="1" t="s">
        <v>47</v>
      </c>
      <c r="AF211" s="24" t="s">
        <v>47</v>
      </c>
      <c r="AG211" s="1">
        <v>5</v>
      </c>
      <c r="AH211" s="1">
        <v>8</v>
      </c>
      <c r="AI211" s="24">
        <v>7</v>
      </c>
      <c r="AJ211" s="30">
        <v>180000</v>
      </c>
      <c r="AK211" s="9">
        <f>($L$3*(L211-$Q$1)/$Q$2+$M$3*(M211-$R$1)/$R$2+$N$3*(N211-$S$1)/$S$2+$O$3*(O211-$T$1)/$T$2+$P$3*(P211-$U$1)/$U$2)/(SUM($L$3:$P$3))</f>
        <v>-1.6176232373096944</v>
      </c>
      <c r="AL211" s="9">
        <f>($L$3*(Q211-$Q$1)/$Q$2+$M$3*(R211-$R$1)/$R$2+$N$3*(S211-$S$1)/$S$2+$O$3*(T211-$T$1)/$T$2+$P$3*(U211-$U$1)/$U$2)/(SUM($L$3:$P$3))</f>
        <v>-0.27341266335852937</v>
      </c>
      <c r="AM211">
        <f>IF(AVERAGE(AG211:AH211)&gt;9,1,0)+IF(AVERAGE(AG211:AH211)&gt;7,1,0)+IF(AG211&gt;7,1,0)+IF(AH211&gt;7,1,0)+IF(AI211&gt;8,1,0)+IF(AI211&gt;6,1,0)</f>
        <v>2</v>
      </c>
      <c r="AN211" s="6">
        <f>MIN(2,IF(OR(Y211="-",X211&lt;5),0,1+IF(Y211&gt;7,1+IF(X211&gt;7,0.25,0),IF(Y211&gt;4,0.5+IF(X211&gt;7,0.25,0),0+IF(X211&gt;7,0.25))))+IF(Z211="-",0,IF(Z211&gt;9,0.5,IF(Z211&gt;7,0.25,0)))+IF(AA211="-",0,IF(AA211&gt;7,1.1,IF(AA211&gt;4,0.6,0)))+IF(OR(AB211="-",V211&lt;5),0,IF(AB211&gt;7,1+IF(V211&gt;7,0.25,0),IF(AB211&gt;4,0.5+IF(V211&gt;7,0.25,0),0)))+IF(AC211="-",0,IF(AC211&gt;7,1.5,IF(AC211&gt;4,1,0)))+IF(AD211="-",0,IF(AD211&gt;9,0.5,IF(AD211&gt;7,0.25,0)))+IF(AE211="-",0,IF(AE211&gt;7,1.25,IF(AE211&gt;4,0.75,0)))+IF(OR(AF211="-",W211&lt;4),0,IF(AF211&gt;7,1+IF(W211&gt;7,0.15,0),IF(AF211&gt;4,0.5+IF(W211&gt;7,0.15,0),0))))</f>
        <v>0</v>
      </c>
      <c r="AO211" s="9">
        <f>(($AK$3*AK211+$AL$3*AL211+$AM$3*AM211+$AN$3*AN211)+$J$3*VLOOKUP(J211,COND!$A$2:$C$7,2,FALSE)+$K$3*VLOOKUP(K211,COND!$A$2:$C$7,3,FALSE))*IF(AND($K$2="On",$E211&gt;20),0.75,1)</f>
        <v>6.2906190493000125</v>
      </c>
      <c r="AP211" s="28">
        <f>STANDARDIZE(AO211,AVERAGE($AO$5:$AO$1204),STDEVP($AO$5:$AO$1204))</f>
        <v>-3.7430514616432681E-2</v>
      </c>
      <c r="AQ211" t="str">
        <f>IF(AND(Y211&lt;&gt;"-",X211&gt;1),"C",IF(AA211=MAX(AA211:AC211),"2B",IF(AC211=MAX(AA211:AC211),"SS",IF(OR(AB211=MAX(Z211:AC211),AND(AB211&lt;&gt;"-",AB211&gt;4,V211&gt;5)),"3B",IF(AE211=MAX(AD211:AF211),"CF",IF(AND(AF211=MAX(AD211,AF211),AND(W211&gt;5,AD211&lt;&gt;"-")),"RF",IF(AD211&lt;&gt;"-","LF",IF(Z211&lt;&gt;"-","1B","DH"))))))))</f>
        <v>LF</v>
      </c>
      <c r="AU211" t="str">
        <f>IF(AND($Q211&gt;=6,AVERAGE($S211:$T211)&gt;=6),"Likely",IF(OR($Q211&gt;6,AND($Q211=6,AVERAGE($S211:$T211)&gt;=3),AND($Q211&gt;=5,AVERAGE($S211:$T211)&gt;=5),AVERAGE($Q211,$S211:$T211)&gt;5),"Possible","Unlikely"))</f>
        <v>Unlikely</v>
      </c>
      <c r="AW211" t="e">
        <f>IF(VLOOKUP($B211,'Draft List'!$D$4:$AB$124,AW$3,FALSE)&lt;&gt;0,VLOOKUP($B211,'Draft List'!$D$4:$AB$124,AW$3,FALSE),"")</f>
        <v>#N/A</v>
      </c>
      <c r="AX211" t="e">
        <f>IF(VLOOKUP($B211,'Draft List'!$D$4:$AB$124,AX$3,FALSE)&lt;&gt;0,VLOOKUP($B211,'Draft List'!$D$4:$AB$124,AX$3,FALSE),"")</f>
        <v>#N/A</v>
      </c>
      <c r="AY211" t="e">
        <f>IF(VLOOKUP($B211,'Draft List'!$D$4:$AB$124,AY$3,FALSE)&lt;&gt;0,VLOOKUP($B211,'Draft List'!$D$4:$AB$124,AY$3,FALSE),"")</f>
        <v>#N/A</v>
      </c>
      <c r="AZ211" t="e">
        <f>IF(VLOOKUP($B211,'Draft List'!$D$4:$AB$124,AZ$3,FALSE)&lt;&gt;0,VLOOKUP($B211,'Draft List'!$D$4:$AB$124,AZ$3,FALSE),"")</f>
        <v>#N/A</v>
      </c>
    </row>
    <row r="212" spans="1:52" x14ac:dyDescent="0.25">
      <c r="A212" t="str">
        <f>IF(C212="C","C-",C212)&amp;D212&amp;E212</f>
        <v>C-Shigemasa Yamada18</v>
      </c>
      <c r="B212">
        <f>VLOOKUP($A212,draft_listing_batters_stats!$A$1:$B$1310,2,FALSE)</f>
        <v>9383</v>
      </c>
      <c r="C212" s="1" t="s">
        <v>89</v>
      </c>
      <c r="D212" s="1" t="s">
        <v>1547</v>
      </c>
      <c r="E212" s="1">
        <v>18</v>
      </c>
      <c r="F212" s="1" t="s">
        <v>43</v>
      </c>
      <c r="G212" s="1" t="s">
        <v>43</v>
      </c>
      <c r="H212" s="1" t="s">
        <v>51</v>
      </c>
      <c r="I212" s="24" t="s">
        <v>51</v>
      </c>
      <c r="J212" s="1" t="s">
        <v>46</v>
      </c>
      <c r="K212" s="24" t="s">
        <v>49</v>
      </c>
      <c r="L212" s="1">
        <v>3</v>
      </c>
      <c r="M212" s="1">
        <v>2</v>
      </c>
      <c r="N212" s="1">
        <v>1</v>
      </c>
      <c r="O212" s="1">
        <v>1</v>
      </c>
      <c r="P212" s="24">
        <v>1</v>
      </c>
      <c r="Q212" s="1">
        <v>5</v>
      </c>
      <c r="R212" s="1">
        <v>4</v>
      </c>
      <c r="S212" s="1">
        <v>1</v>
      </c>
      <c r="T212" s="1">
        <v>3</v>
      </c>
      <c r="U212" s="24">
        <v>3</v>
      </c>
      <c r="V212" s="1">
        <v>5</v>
      </c>
      <c r="W212" s="1">
        <v>5</v>
      </c>
      <c r="X212" s="24">
        <v>7</v>
      </c>
      <c r="Y212" s="1">
        <v>2</v>
      </c>
      <c r="Z212" s="1" t="s">
        <v>47</v>
      </c>
      <c r="AA212" s="1" t="s">
        <v>47</v>
      </c>
      <c r="AB212" s="1" t="s">
        <v>47</v>
      </c>
      <c r="AC212" s="1" t="s">
        <v>47</v>
      </c>
      <c r="AD212" s="1" t="s">
        <v>47</v>
      </c>
      <c r="AE212" s="1" t="s">
        <v>47</v>
      </c>
      <c r="AF212" s="24" t="s">
        <v>47</v>
      </c>
      <c r="AG212" s="1">
        <v>1</v>
      </c>
      <c r="AH212" s="1">
        <v>4</v>
      </c>
      <c r="AI212" s="24">
        <v>1</v>
      </c>
      <c r="AJ212" s="30">
        <v>105000</v>
      </c>
      <c r="AK212" s="9">
        <f>($L$3*(L212-$Q$1)/$Q$2+$M$3*(M212-$R$1)/$R$2+$N$3*(N212-$S$1)/$S$2+$O$3*(O212-$T$1)/$T$2+$P$3*(P212-$U$1)/$U$2)/(SUM($L$3:$P$3))</f>
        <v>-1.3881717978035193</v>
      </c>
      <c r="AL212" s="9">
        <f>($L$3*(Q212-$Q$1)/$Q$2+$M$3*(R212-$R$1)/$R$2+$N$3*(S212-$S$1)/$S$2+$O$3*(T212-$T$1)/$T$2+$P$3*(U212-$U$1)/$U$2)/(SUM($L$3:$P$3))</f>
        <v>-0.38148858650743361</v>
      </c>
      <c r="AM212">
        <f>IF(AVERAGE(AG212:AH212)&gt;9,1,0)+IF(AVERAGE(AG212:AH212)&gt;7,1,0)+IF(AG212&gt;7,1,0)+IF(AH212&gt;7,1,0)+IF(AI212&gt;8,1,0)+IF(AI212&gt;6,1,0)</f>
        <v>0</v>
      </c>
      <c r="AN212" s="6">
        <f>MIN(2,IF(OR(Y212="-",X212&lt;5),0,1+IF(Y212&gt;7,1+IF(X212&gt;7,0.25,0),IF(Y212&gt;4,0.5+IF(X212&gt;7,0.25,0),0+IF(X212&gt;7,0.25))))+IF(Z212="-",0,IF(Z212&gt;9,0.5,IF(Z212&gt;7,0.25,0)))+IF(AA212="-",0,IF(AA212&gt;7,1.1,IF(AA212&gt;4,0.6,0)))+IF(OR(AB212="-",V212&lt;5),0,IF(AB212&gt;7,1+IF(V212&gt;7,0.25,0),IF(AB212&gt;4,0.5+IF(V212&gt;7,0.25,0),0)))+IF(AC212="-",0,IF(AC212&gt;7,1.5,IF(AC212&gt;4,1,0)))+IF(AD212="-",0,IF(AD212&gt;9,0.5,IF(AD212&gt;7,0.25,0)))+IF(AE212="-",0,IF(AE212&gt;7,1.25,IF(AE212&gt;4,0.75,0)))+IF(OR(AF212="-",W212&lt;4),0,IF(AF212&gt;7,1+IF(W212&gt;7,0.15,0),IF(AF212&gt;4,0.5+IF(W212&gt;7,0.15,0),0))))</f>
        <v>1</v>
      </c>
      <c r="AO212" s="9">
        <f>(($AK$3*AK212+$AL$3*AL212+$AM$3*AM212+$AN$3*AN212)+$J$3*VLOOKUP(J212,COND!$A$2:$C$7,2,FALSE)+$K$3*VLOOKUP(K212,COND!$A$2:$C$7,3,FALSE))*IF(AND($K$2="On",$E212&gt;20),0.75,1)</f>
        <v>6.2833197821304445</v>
      </c>
      <c r="AP212" s="28">
        <f>STANDARDIZE(AO212,AVERAGE($AO$5:$AO$1204),STDEVP($AO$5:$AO$1204))</f>
        <v>-3.8387987235864791E-2</v>
      </c>
      <c r="AQ212" t="str">
        <f>IF(AND(Y212&lt;&gt;"-",X212&gt;1),"C",IF(AA212=MAX(AA212:AC212),"2B",IF(AC212=MAX(AA212:AC212),"SS",IF(OR(AB212=MAX(Z212:AC212),AND(AB212&lt;&gt;"-",AB212&gt;4,V212&gt;5)),"3B",IF(AE212=MAX(AD212:AF212),"CF",IF(AND(AF212=MAX(AD212,AF212),AND(W212&gt;5,AD212&lt;&gt;"-")),"RF",IF(AD212&lt;&gt;"-","LF",IF(Z212&lt;&gt;"-","1B","DH"))))))))</f>
        <v>C</v>
      </c>
      <c r="AU212" t="str">
        <f>IF(AND($Q212&gt;=6,AVERAGE($S212:$T212)&gt;=6),"Likely",IF(OR($Q212&gt;6,AND($Q212=6,AVERAGE($S212:$T212)&gt;=3),AND($Q212&gt;=5,AVERAGE($S212:$T212)&gt;=5),AVERAGE($Q212,$S212:$T212)&gt;5),"Possible","Unlikely"))</f>
        <v>Unlikely</v>
      </c>
      <c r="AW212" t="e">
        <f>IF(VLOOKUP($B212,'Draft List'!$D$4:$AB$124,AW$3,FALSE)&lt;&gt;0,VLOOKUP($B212,'Draft List'!$D$4:$AB$124,AW$3,FALSE),"")</f>
        <v>#N/A</v>
      </c>
      <c r="AX212" t="e">
        <f>IF(VLOOKUP($B212,'Draft List'!$D$4:$AB$124,AX$3,FALSE)&lt;&gt;0,VLOOKUP($B212,'Draft List'!$D$4:$AB$124,AX$3,FALSE),"")</f>
        <v>#N/A</v>
      </c>
      <c r="AY212" t="e">
        <f>IF(VLOOKUP($B212,'Draft List'!$D$4:$AB$124,AY$3,FALSE)&lt;&gt;0,VLOOKUP($B212,'Draft List'!$D$4:$AB$124,AY$3,FALSE),"")</f>
        <v>#N/A</v>
      </c>
      <c r="AZ212" t="e">
        <f>IF(VLOOKUP($B212,'Draft List'!$D$4:$AB$124,AZ$3,FALSE)&lt;&gt;0,VLOOKUP($B212,'Draft List'!$D$4:$AB$124,AZ$3,FALSE),"")</f>
        <v>#N/A</v>
      </c>
    </row>
    <row r="213" spans="1:52" x14ac:dyDescent="0.25">
      <c r="A213" t="str">
        <f>IF(C213="C","C-",C213)&amp;D213&amp;E213</f>
        <v>2BRay Morris21</v>
      </c>
      <c r="B213">
        <f>VLOOKUP($A213,draft_listing_batters_stats!$A$1:$B$1310,2,FALSE)</f>
        <v>11441</v>
      </c>
      <c r="C213" s="1" t="s">
        <v>74</v>
      </c>
      <c r="D213" s="1" t="s">
        <v>1548</v>
      </c>
      <c r="E213" s="1">
        <v>21</v>
      </c>
      <c r="F213" s="1" t="s">
        <v>43</v>
      </c>
      <c r="G213" s="1" t="s">
        <v>43</v>
      </c>
      <c r="H213" s="1" t="s">
        <v>51</v>
      </c>
      <c r="I213" s="24" t="s">
        <v>51</v>
      </c>
      <c r="J213" s="1" t="s">
        <v>57</v>
      </c>
      <c r="K213" s="24" t="s">
        <v>45</v>
      </c>
      <c r="L213" s="1">
        <v>4</v>
      </c>
      <c r="M213" s="1">
        <v>1</v>
      </c>
      <c r="N213" s="1">
        <v>1</v>
      </c>
      <c r="O213" s="1">
        <v>1</v>
      </c>
      <c r="P213" s="24">
        <v>2</v>
      </c>
      <c r="Q213" s="1">
        <v>5</v>
      </c>
      <c r="R213" s="1">
        <v>2</v>
      </c>
      <c r="S213" s="1">
        <v>2</v>
      </c>
      <c r="T213" s="1">
        <v>2</v>
      </c>
      <c r="U213" s="24">
        <v>3</v>
      </c>
      <c r="V213" s="1">
        <v>9</v>
      </c>
      <c r="W213" s="1">
        <v>1</v>
      </c>
      <c r="X213" s="24">
        <v>1</v>
      </c>
      <c r="Y213" s="1" t="s">
        <v>47</v>
      </c>
      <c r="Z213" s="1" t="s">
        <v>47</v>
      </c>
      <c r="AA213" s="1">
        <v>10</v>
      </c>
      <c r="AB213" s="1" t="s">
        <v>47</v>
      </c>
      <c r="AC213" s="1">
        <v>6</v>
      </c>
      <c r="AD213" s="1" t="s">
        <v>47</v>
      </c>
      <c r="AE213" s="1" t="s">
        <v>47</v>
      </c>
      <c r="AF213" s="24" t="s">
        <v>47</v>
      </c>
      <c r="AG213" s="1">
        <v>8</v>
      </c>
      <c r="AH213" s="1">
        <v>9</v>
      </c>
      <c r="AI213" s="24">
        <v>7</v>
      </c>
      <c r="AJ213" s="30">
        <v>190000</v>
      </c>
      <c r="AK213" s="9">
        <f>($L$3*(L213-$Q$1)/$Q$2+$M$3*(M213-$R$1)/$R$2+$N$3*(N213-$S$1)/$S$2+$O$3*(O213-$T$1)/$T$2+$P$3*(P213-$U$1)/$U$2)/(SUM($L$3:$P$3))</f>
        <v>-1.0766595014024645</v>
      </c>
      <c r="AL213" s="9">
        <f>($L$3*(Q213-$Q$1)/$Q$2+$M$3*(R213-$R$1)/$R$2+$N$3*(S213-$S$1)/$S$2+$O$3*(T213-$T$1)/$T$2+$P$3*(U213-$U$1)/$U$2)/(SUM($L$3:$P$3))</f>
        <v>-0.49025640173052015</v>
      </c>
      <c r="AM213">
        <f>IF(AVERAGE(AG213:AH213)&gt;9,1,0)+IF(AVERAGE(AG213:AH213)&gt;7,1,0)+IF(AG213&gt;7,1,0)+IF(AH213&gt;7,1,0)+IF(AI213&gt;8,1,0)+IF(AI213&gt;6,1,0)</f>
        <v>4</v>
      </c>
      <c r="AN213" s="6">
        <f>MIN(2,IF(OR(Y213="-",X213&lt;5),0,1+IF(Y213&gt;7,1+IF(X213&gt;7,0.25,0),IF(Y213&gt;4,0.5+IF(X213&gt;7,0.25,0),0+IF(X213&gt;7,0.25))))+IF(Z213="-",0,IF(Z213&gt;9,0.5,IF(Z213&gt;7,0.25,0)))+IF(AA213="-",0,IF(AA213&gt;7,1.1,IF(AA213&gt;4,0.6,0)))+IF(OR(AB213="-",V213&lt;5),0,IF(AB213&gt;7,1+IF(V213&gt;7,0.25,0),IF(AB213&gt;4,0.5+IF(V213&gt;7,0.25,0),0)))+IF(AC213="-",0,IF(AC213&gt;7,1.5,IF(AC213&gt;4,1,0)))+IF(AD213="-",0,IF(AD213&gt;9,0.5,IF(AD213&gt;7,0.25,0)))+IF(AE213="-",0,IF(AE213&gt;7,1.25,IF(AE213&gt;4,0.75,0)))+IF(OR(AF213="-",W213&lt;4),0,IF(AF213&gt;7,1+IF(W213&gt;7,0.15,0),IF(AF213&gt;4,0.5+IF(W213&gt;7,0.15,0),0))))</f>
        <v>2</v>
      </c>
      <c r="AO213" s="9">
        <f>(($AK$3*AK213+$AL$3*AL213+$AM$3*AM213+$AN$3*AN213)+$J$3*VLOOKUP(J213,COND!$A$2:$C$7,2,FALSE)+$K$3*VLOOKUP(K213,COND!$A$2:$C$7,3,FALSE))*IF(AND($K$2="On",$E213&gt;20),0.75,1)</f>
        <v>6.175923895760179</v>
      </c>
      <c r="AP213" s="28">
        <f>STANDARDIZE(AO213,AVERAGE($AO$5:$AO$1204),STDEVP($AO$5:$AO$1204))</f>
        <v>-5.2475513867015322E-2</v>
      </c>
      <c r="AQ213" t="str">
        <f>IF(AND(Y213&lt;&gt;"-",X213&gt;1),"C",IF(AA213=MAX(AA213:AC213),"2B",IF(AC213=MAX(AA213:AC213),"SS",IF(OR(AB213=MAX(Z213:AC213),AND(AB213&lt;&gt;"-",AB213&gt;4,V213&gt;5)),"3B",IF(AE213=MAX(AD213:AF213),"CF",IF(AND(AF213=MAX(AD213,AF213),AND(W213&gt;5,AD213&lt;&gt;"-")),"RF",IF(AD213&lt;&gt;"-","LF",IF(Z213&lt;&gt;"-","1B","DH"))))))))</f>
        <v>2B</v>
      </c>
      <c r="AU213" t="str">
        <f>IF(AND($Q213&gt;=6,AVERAGE($S213:$T213)&gt;=6),"Likely",IF(OR($Q213&gt;6,AND($Q213=6,AVERAGE($S213:$T213)&gt;=3),AND($Q213&gt;=5,AVERAGE($S213:$T213)&gt;=5),AVERAGE($Q213,$S213:$T213)&gt;5),"Possible","Unlikely"))</f>
        <v>Unlikely</v>
      </c>
      <c r="AW213" t="e">
        <f>IF(VLOOKUP($B213,'Draft List'!$D$4:$AB$124,AW$3,FALSE)&lt;&gt;0,VLOOKUP($B213,'Draft List'!$D$4:$AB$124,AW$3,FALSE),"")</f>
        <v>#N/A</v>
      </c>
      <c r="AX213" t="e">
        <f>IF(VLOOKUP($B213,'Draft List'!$D$4:$AB$124,AX$3,FALSE)&lt;&gt;0,VLOOKUP($B213,'Draft List'!$D$4:$AB$124,AX$3,FALSE),"")</f>
        <v>#N/A</v>
      </c>
      <c r="AY213" t="e">
        <f>IF(VLOOKUP($B213,'Draft List'!$D$4:$AB$124,AY$3,FALSE)&lt;&gt;0,VLOOKUP($B213,'Draft List'!$D$4:$AB$124,AY$3,FALSE),"")</f>
        <v>#N/A</v>
      </c>
      <c r="AZ213" t="e">
        <f>IF(VLOOKUP($B213,'Draft List'!$D$4:$AB$124,AZ$3,FALSE)&lt;&gt;0,VLOOKUP($B213,'Draft List'!$D$4:$AB$124,AZ$3,FALSE),"")</f>
        <v>#N/A</v>
      </c>
    </row>
    <row r="214" spans="1:52" x14ac:dyDescent="0.25">
      <c r="A214" t="str">
        <f>IF(C214="C","C-",C214)&amp;D214&amp;E214</f>
        <v>LFSukenobu Hirano21</v>
      </c>
      <c r="B214">
        <f>VLOOKUP($A214,draft_listing_batters_stats!$A$1:$B$1310,2,FALSE)</f>
        <v>4570</v>
      </c>
      <c r="C214" s="1" t="s">
        <v>52</v>
      </c>
      <c r="D214" s="1" t="s">
        <v>1549</v>
      </c>
      <c r="E214" s="1">
        <v>21</v>
      </c>
      <c r="F214" s="1" t="s">
        <v>43</v>
      </c>
      <c r="G214" s="1" t="s">
        <v>43</v>
      </c>
      <c r="H214" s="1" t="s">
        <v>51</v>
      </c>
      <c r="I214" s="24" t="s">
        <v>51</v>
      </c>
      <c r="J214" s="1" t="s">
        <v>46</v>
      </c>
      <c r="K214" s="24" t="s">
        <v>45</v>
      </c>
      <c r="L214" s="1">
        <v>3</v>
      </c>
      <c r="M214" s="1">
        <v>1</v>
      </c>
      <c r="N214" s="1">
        <v>1</v>
      </c>
      <c r="O214" s="1">
        <v>2</v>
      </c>
      <c r="P214" s="24">
        <v>3</v>
      </c>
      <c r="Q214" s="1">
        <v>5</v>
      </c>
      <c r="R214" s="1">
        <v>2</v>
      </c>
      <c r="S214" s="1">
        <v>1</v>
      </c>
      <c r="T214" s="1">
        <v>4</v>
      </c>
      <c r="U214" s="24">
        <v>5</v>
      </c>
      <c r="V214" s="1">
        <v>1</v>
      </c>
      <c r="W214" s="1">
        <v>7</v>
      </c>
      <c r="X214" s="24">
        <v>1</v>
      </c>
      <c r="Y214" s="1" t="s">
        <v>47</v>
      </c>
      <c r="Z214" s="1" t="s">
        <v>47</v>
      </c>
      <c r="AA214" s="1" t="s">
        <v>47</v>
      </c>
      <c r="AB214" s="1" t="s">
        <v>47</v>
      </c>
      <c r="AC214" s="1" t="s">
        <v>47</v>
      </c>
      <c r="AD214" s="1">
        <v>5</v>
      </c>
      <c r="AE214" s="1">
        <v>1</v>
      </c>
      <c r="AF214" s="24">
        <v>2</v>
      </c>
      <c r="AG214" s="1">
        <v>4</v>
      </c>
      <c r="AH214" s="1">
        <v>6</v>
      </c>
      <c r="AI214" s="24">
        <v>7</v>
      </c>
      <c r="AJ214" s="30">
        <v>210000</v>
      </c>
      <c r="AK214" s="9">
        <f>($L$3*(L214-$Q$1)/$Q$2+$M$3*(M214-$R$1)/$R$2+$N$3*(N214-$S$1)/$S$2+$O$3*(O214-$T$1)/$T$2+$P$3*(P214-$U$1)/$U$2)/(SUM($L$3:$P$3))</f>
        <v>-1.2694894477784748</v>
      </c>
      <c r="AL214" s="9">
        <f>($L$3*(Q214-$Q$1)/$Q$2+$M$3*(R214-$R$1)/$R$2+$N$3*(S214-$S$1)/$S$2+$O$3*(T214-$T$1)/$T$2+$P$3*(U214-$U$1)/$U$2)/(SUM($L$3:$P$3))</f>
        <v>-0.31386611610109272</v>
      </c>
      <c r="AM214">
        <f>IF(AVERAGE(AG214:AH214)&gt;9,1,0)+IF(AVERAGE(AG214:AH214)&gt;7,1,0)+IF(AG214&gt;7,1,0)+IF(AH214&gt;7,1,0)+IF(AI214&gt;8,1,0)+IF(AI214&gt;6,1,0)</f>
        <v>1</v>
      </c>
      <c r="AN214" s="6">
        <f>MIN(2,IF(OR(Y214="-",X214&lt;5),0,1+IF(Y214&gt;7,1+IF(X214&gt;7,0.25,0),IF(Y214&gt;4,0.5+IF(X214&gt;7,0.25,0),0+IF(X214&gt;7,0.25))))+IF(Z214="-",0,IF(Z214&gt;9,0.5,IF(Z214&gt;7,0.25,0)))+IF(AA214="-",0,IF(AA214&gt;7,1.1,IF(AA214&gt;4,0.6,0)))+IF(OR(AB214="-",V214&lt;5),0,IF(AB214&gt;7,1+IF(V214&gt;7,0.25,0),IF(AB214&gt;4,0.5+IF(V214&gt;7,0.25,0),0)))+IF(AC214="-",0,IF(AC214&gt;7,1.5,IF(AC214&gt;4,1,0)))+IF(AD214="-",0,IF(AD214&gt;9,0.5,IF(AD214&gt;7,0.25,0)))+IF(AE214="-",0,IF(AE214&gt;7,1.25,IF(AE214&gt;4,0.75,0)))+IF(OR(AF214="-",W214&lt;4),0,IF(AF214&gt;7,1+IF(W214&gt;7,0.15,0),IF(AF214&gt;4,0.5+IF(W214&gt;7,0.15,0),0))))</f>
        <v>0</v>
      </c>
      <c r="AO214" s="9">
        <f>(($AK$3*AK214+$AL$3*AL214+$AM$3*AM214+$AN$3*AN214)+$J$3*VLOOKUP(J214,COND!$A$2:$C$7,2,FALSE)+$K$3*VLOOKUP(K214,COND!$A$2:$C$7,3,FALSE))*IF(AND($K$2="On",$E214&gt;20),0.75,1)</f>
        <v>6.1733243286757062</v>
      </c>
      <c r="AP214" s="28">
        <f>STANDARDIZE(AO214,AVERAGE($AO$5:$AO$1204),STDEVP($AO$5:$AO$1204))</f>
        <v>-5.2816508962541732E-2</v>
      </c>
      <c r="AQ214" t="str">
        <f>IF(AND(Y214&lt;&gt;"-",X214&gt;1),"C",IF(AA214=MAX(AA214:AC214),"2B",IF(AC214=MAX(AA214:AC214),"SS",IF(OR(AB214=MAX(Z214:AC214),AND(AB214&lt;&gt;"-",AB214&gt;4,V214&gt;5)),"3B",IF(AE214=MAX(AD214:AF214),"CF",IF(AND(AF214=MAX(AD214,AF214),AND(W214&gt;5,AD214&lt;&gt;"-")),"RF",IF(AD214&lt;&gt;"-","LF",IF(Z214&lt;&gt;"-","1B","DH"))))))))</f>
        <v>LF</v>
      </c>
      <c r="AU214" t="str">
        <f>IF(AND($Q214&gt;=6,AVERAGE($S214:$T214)&gt;=6),"Likely",IF(OR($Q214&gt;6,AND($Q214=6,AVERAGE($S214:$T214)&gt;=3),AND($Q214&gt;=5,AVERAGE($S214:$T214)&gt;=5),AVERAGE($Q214,$S214:$T214)&gt;5),"Possible","Unlikely"))</f>
        <v>Unlikely</v>
      </c>
      <c r="AW214" t="e">
        <f>IF(VLOOKUP($B214,'Draft List'!$D$4:$AB$124,AW$3,FALSE)&lt;&gt;0,VLOOKUP($B214,'Draft List'!$D$4:$AB$124,AW$3,FALSE),"")</f>
        <v>#N/A</v>
      </c>
      <c r="AX214" t="e">
        <f>IF(VLOOKUP($B214,'Draft List'!$D$4:$AB$124,AX$3,FALSE)&lt;&gt;0,VLOOKUP($B214,'Draft List'!$D$4:$AB$124,AX$3,FALSE),"")</f>
        <v>#N/A</v>
      </c>
      <c r="AY214" t="e">
        <f>IF(VLOOKUP($B214,'Draft List'!$D$4:$AB$124,AY$3,FALSE)&lt;&gt;0,VLOOKUP($B214,'Draft List'!$D$4:$AB$124,AY$3,FALSE),"")</f>
        <v>#N/A</v>
      </c>
      <c r="AZ214" t="e">
        <f>IF(VLOOKUP($B214,'Draft List'!$D$4:$AB$124,AZ$3,FALSE)&lt;&gt;0,VLOOKUP($B214,'Draft List'!$D$4:$AB$124,AZ$3,FALSE),"")</f>
        <v>#N/A</v>
      </c>
    </row>
    <row r="215" spans="1:52" x14ac:dyDescent="0.25">
      <c r="A215" t="str">
        <f>IF(C215="C","C-",C215)&amp;D215&amp;E215</f>
        <v>2BMike Ford21</v>
      </c>
      <c r="B215">
        <f>VLOOKUP($A215,draft_listing_batters_stats!$A$1:$B$1310,2,FALSE)</f>
        <v>9229</v>
      </c>
      <c r="C215" s="1" t="s">
        <v>74</v>
      </c>
      <c r="D215" s="1" t="s">
        <v>1550</v>
      </c>
      <c r="E215" s="1">
        <v>21</v>
      </c>
      <c r="F215" s="1" t="s">
        <v>43</v>
      </c>
      <c r="G215" s="1" t="s">
        <v>43</v>
      </c>
      <c r="H215" s="1" t="s">
        <v>51</v>
      </c>
      <c r="I215" s="24" t="s">
        <v>51</v>
      </c>
      <c r="J215" s="1" t="s">
        <v>46</v>
      </c>
      <c r="K215" s="24" t="s">
        <v>46</v>
      </c>
      <c r="L215" s="1">
        <v>2</v>
      </c>
      <c r="M215" s="1">
        <v>5</v>
      </c>
      <c r="N215" s="1">
        <v>1</v>
      </c>
      <c r="O215" s="1">
        <v>2</v>
      </c>
      <c r="P215" s="24">
        <v>1</v>
      </c>
      <c r="Q215" s="1">
        <v>4</v>
      </c>
      <c r="R215" s="1">
        <v>6</v>
      </c>
      <c r="S215" s="1">
        <v>1</v>
      </c>
      <c r="T215" s="1">
        <v>4</v>
      </c>
      <c r="U215" s="24">
        <v>3</v>
      </c>
      <c r="V215" s="1">
        <v>7</v>
      </c>
      <c r="W215" s="1">
        <v>5</v>
      </c>
      <c r="X215" s="24">
        <v>1</v>
      </c>
      <c r="Y215" s="1" t="s">
        <v>47</v>
      </c>
      <c r="Z215" s="1" t="s">
        <v>47</v>
      </c>
      <c r="AA215" s="1">
        <v>5</v>
      </c>
      <c r="AB215" s="1">
        <v>5</v>
      </c>
      <c r="AC215" s="1">
        <v>7</v>
      </c>
      <c r="AD215" s="1" t="s">
        <v>47</v>
      </c>
      <c r="AE215" s="1">
        <v>1</v>
      </c>
      <c r="AF215" s="24">
        <v>1</v>
      </c>
      <c r="AG215" s="1">
        <v>5</v>
      </c>
      <c r="AH215" s="1">
        <v>10</v>
      </c>
      <c r="AI215" s="24">
        <v>10</v>
      </c>
      <c r="AJ215" s="30">
        <v>230000</v>
      </c>
      <c r="AK215" s="9">
        <f>($L$3*(L215-$Q$1)/$Q$2+$M$3*(M215-$R$1)/$R$2+$N$3*(N215-$S$1)/$S$2+$O$3*(O215-$T$1)/$T$2+$P$3*(P215-$U$1)/$U$2)/(SUM($L$3:$P$3))</f>
        <v>-1.4678384451405022</v>
      </c>
      <c r="AL215" s="9">
        <f>($L$3*(Q215-$Q$1)/$Q$2+$M$3*(R215-$R$1)/$R$2+$N$3*(S215-$S$1)/$S$2+$O$3*(T215-$T$1)/$T$2+$P$3*(U215-$U$1)/$U$2)/(SUM($L$3:$P$3))</f>
        <v>-0.51221511346312032</v>
      </c>
      <c r="AM215">
        <f>IF(AVERAGE(AG215:AH215)&gt;9,1,0)+IF(AVERAGE(AG215:AH215)&gt;7,1,0)+IF(AG215&gt;7,1,0)+IF(AH215&gt;7,1,0)+IF(AI215&gt;8,1,0)+IF(AI215&gt;6,1,0)</f>
        <v>4</v>
      </c>
      <c r="AN215" s="6">
        <f>MIN(2,IF(OR(Y215="-",X215&lt;5),0,1+IF(Y215&gt;7,1+IF(X215&gt;7,0.25,0),IF(Y215&gt;4,0.5+IF(X215&gt;7,0.25,0),0+IF(X215&gt;7,0.25))))+IF(Z215="-",0,IF(Z215&gt;9,0.5,IF(Z215&gt;7,0.25,0)))+IF(AA215="-",0,IF(AA215&gt;7,1.1,IF(AA215&gt;4,0.6,0)))+IF(OR(AB215="-",V215&lt;5),0,IF(AB215&gt;7,1+IF(V215&gt;7,0.25,0),IF(AB215&gt;4,0.5+IF(V215&gt;7,0.25,0),0)))+IF(AC215="-",0,IF(AC215&gt;7,1.5,IF(AC215&gt;4,1,0)))+IF(AD215="-",0,IF(AD215&gt;9,0.5,IF(AD215&gt;7,0.25,0)))+IF(AE215="-",0,IF(AE215&gt;7,1.25,IF(AE215&gt;4,0.75,0)))+IF(OR(AF215="-",W215&lt;4),0,IF(AF215&gt;7,1+IF(W215&gt;7,0.15,0),IF(AF215&gt;4,0.5+IF(W215&gt;7,0.15,0),0))))</f>
        <v>2</v>
      </c>
      <c r="AO215" s="9">
        <f>(($AK$3*AK215+$AL$3*AL215+$AM$3*AM215+$AN$3*AN215)+$J$3*VLOOKUP(J215,COND!$A$2:$C$7,2,FALSE)+$K$3*VLOOKUP(K215,COND!$A$2:$C$7,3,FALSE))*IF(AND($K$2="On",$E215&gt;20),0.75,1)</f>
        <v>6.1733014605951739</v>
      </c>
      <c r="AP215" s="28">
        <f>STANDARDIZE(AO215,AVERAGE($AO$5:$AO$1204),STDEVP($AO$5:$AO$1204))</f>
        <v>-5.281950865558762E-2</v>
      </c>
      <c r="AQ215" t="str">
        <f>IF(AND(Y215&lt;&gt;"-",X215&gt;1),"C",IF(AA215=MAX(AA215:AC215),"2B",IF(AC215=MAX(AA215:AC215),"SS",IF(OR(AB215=MAX(Z215:AC215),AND(AB215&lt;&gt;"-",AB215&gt;4,V215&gt;5)),"3B",IF(AE215=MAX(AD215:AF215),"CF",IF(AND(AF215=MAX(AD215,AF215),AND(W215&gt;5,AD215&lt;&gt;"-")),"RF",IF(AD215&lt;&gt;"-","LF",IF(Z215&lt;&gt;"-","1B","DH"))))))))</f>
        <v>SS</v>
      </c>
      <c r="AU215" t="str">
        <f>IF(AND($Q215&gt;=6,AVERAGE($S215:$T215)&gt;=6),"Likely",IF(OR($Q215&gt;6,AND($Q215=6,AVERAGE($S215:$T215)&gt;=3),AND($Q215&gt;=5,AVERAGE($S215:$T215)&gt;=5),AVERAGE($Q215,$S215:$T215)&gt;5),"Possible","Unlikely"))</f>
        <v>Unlikely</v>
      </c>
      <c r="AW215" t="e">
        <f>IF(VLOOKUP($B215,'Draft List'!$D$4:$AB$124,AW$3,FALSE)&lt;&gt;0,VLOOKUP($B215,'Draft List'!$D$4:$AB$124,AW$3,FALSE),"")</f>
        <v>#N/A</v>
      </c>
      <c r="AX215" t="e">
        <f>IF(VLOOKUP($B215,'Draft List'!$D$4:$AB$124,AX$3,FALSE)&lt;&gt;0,VLOOKUP($B215,'Draft List'!$D$4:$AB$124,AX$3,FALSE),"")</f>
        <v>#N/A</v>
      </c>
      <c r="AY215" t="e">
        <f>IF(VLOOKUP($B215,'Draft List'!$D$4:$AB$124,AY$3,FALSE)&lt;&gt;0,VLOOKUP($B215,'Draft List'!$D$4:$AB$124,AY$3,FALSE),"")</f>
        <v>#N/A</v>
      </c>
      <c r="AZ215" t="e">
        <f>IF(VLOOKUP($B215,'Draft List'!$D$4:$AB$124,AZ$3,FALSE)&lt;&gt;0,VLOOKUP($B215,'Draft List'!$D$4:$AB$124,AZ$3,FALSE),"")</f>
        <v>#N/A</v>
      </c>
    </row>
    <row r="216" spans="1:52" x14ac:dyDescent="0.25">
      <c r="A216" t="str">
        <f>IF(C216="C","C-",C216)&amp;D216&amp;E216</f>
        <v>LFHoward Miller21</v>
      </c>
      <c r="B216">
        <f>VLOOKUP($A216,draft_listing_batters_stats!$A$1:$B$1310,2,FALSE)</f>
        <v>8638</v>
      </c>
      <c r="C216" s="1" t="s">
        <v>52</v>
      </c>
      <c r="D216" s="1" t="s">
        <v>1551</v>
      </c>
      <c r="E216" s="1">
        <v>21</v>
      </c>
      <c r="F216" s="1" t="s">
        <v>43</v>
      </c>
      <c r="G216" s="1" t="s">
        <v>43</v>
      </c>
      <c r="H216" s="1" t="s">
        <v>51</v>
      </c>
      <c r="I216" s="24" t="s">
        <v>51</v>
      </c>
      <c r="J216" s="1" t="s">
        <v>46</v>
      </c>
      <c r="K216" s="24" t="s">
        <v>46</v>
      </c>
      <c r="L216" s="1">
        <v>4</v>
      </c>
      <c r="M216" s="1">
        <v>2</v>
      </c>
      <c r="N216" s="1">
        <v>1</v>
      </c>
      <c r="O216" s="1">
        <v>2</v>
      </c>
      <c r="P216" s="24">
        <v>3</v>
      </c>
      <c r="Q216" s="1">
        <v>5</v>
      </c>
      <c r="R216" s="1">
        <v>3</v>
      </c>
      <c r="S216" s="1">
        <v>1</v>
      </c>
      <c r="T216" s="1">
        <v>3</v>
      </c>
      <c r="U216" s="24">
        <v>5</v>
      </c>
      <c r="V216" s="1">
        <v>1</v>
      </c>
      <c r="W216" s="1">
        <v>9</v>
      </c>
      <c r="X216" s="24">
        <v>1</v>
      </c>
      <c r="Y216" s="1" t="s">
        <v>47</v>
      </c>
      <c r="Z216" s="1" t="s">
        <v>47</v>
      </c>
      <c r="AA216" s="1" t="s">
        <v>47</v>
      </c>
      <c r="AB216" s="1" t="s">
        <v>47</v>
      </c>
      <c r="AC216" s="1" t="s">
        <v>47</v>
      </c>
      <c r="AD216" s="1">
        <v>7</v>
      </c>
      <c r="AE216" s="1">
        <v>3</v>
      </c>
      <c r="AF216" s="24" t="s">
        <v>47</v>
      </c>
      <c r="AG216" s="1">
        <v>8</v>
      </c>
      <c r="AH216" s="1">
        <v>9</v>
      </c>
      <c r="AI216" s="24">
        <v>7</v>
      </c>
      <c r="AJ216" s="30">
        <v>200000</v>
      </c>
      <c r="AK216" s="9">
        <f>($L$3*(L216-$Q$1)/$Q$2+$M$3*(M216-$R$1)/$R$2+$N$3*(N216-$S$1)/$S$2+$O$3*(O216-$T$1)/$T$2+$P$3*(P216-$U$1)/$U$2)/(SUM($L$3:$P$3))</f>
        <v>-0.89587373195709641</v>
      </c>
      <c r="AL216" s="9">
        <f>($L$3*(Q216-$Q$1)/$Q$2+$M$3*(R216-$R$1)/$R$2+$N$3*(S216-$S$1)/$S$2+$O$3*(T216-$T$1)/$T$2+$P$3*(U216-$U$1)/$U$2)/(SUM($L$3:$P$3))</f>
        <v>-0.3525157864919703</v>
      </c>
      <c r="AM216">
        <f>IF(AVERAGE(AG216:AH216)&gt;9,1,0)+IF(AVERAGE(AG216:AH216)&gt;7,1,0)+IF(AG216&gt;7,1,0)+IF(AH216&gt;7,1,0)+IF(AI216&gt;8,1,0)+IF(AI216&gt;6,1,0)</f>
        <v>4</v>
      </c>
      <c r="AN216" s="6">
        <f>MIN(2,IF(OR(Y216="-",X216&lt;5),0,1+IF(Y216&gt;7,1+IF(X216&gt;7,0.25,0),IF(Y216&gt;4,0.5+IF(X216&gt;7,0.25,0),0+IF(X216&gt;7,0.25))))+IF(Z216="-",0,IF(Z216&gt;9,0.5,IF(Z216&gt;7,0.25,0)))+IF(AA216="-",0,IF(AA216&gt;7,1.1,IF(AA216&gt;4,0.6,0)))+IF(OR(AB216="-",V216&lt;5),0,IF(AB216&gt;7,1+IF(V216&gt;7,0.25,0),IF(AB216&gt;4,0.5+IF(V216&gt;7,0.25,0),0)))+IF(AC216="-",0,IF(AC216&gt;7,1.5,IF(AC216&gt;4,1,0)))+IF(AD216="-",0,IF(AD216&gt;9,0.5,IF(AD216&gt;7,0.25,0)))+IF(AE216="-",0,IF(AE216&gt;7,1.25,IF(AE216&gt;4,0.75,0)))+IF(OR(AF216="-",W216&lt;4),0,IF(AF216&gt;7,1+IF(W216&gt;7,0.15,0),IF(AF216&gt;4,0.5+IF(W216&gt;7,0.15,0),0))))</f>
        <v>0</v>
      </c>
      <c r="AO216" s="9">
        <f>(($AK$3*AK216+$AL$3*AL216+$AM$3*AM216+$AN$3*AN216)+$J$3*VLOOKUP(J216,COND!$A$2:$C$7,2,FALSE)+$K$3*VLOOKUP(K216,COND!$A$2:$C$7,3,FALSE))*IF(AND($K$2="On",$E216&gt;20),0.75,1)</f>
        <v>6.1468898555673146</v>
      </c>
      <c r="AP216" s="28">
        <f>STANDARDIZE(AO216,AVERAGE($AO$5:$AO$1204),STDEVP($AO$5:$AO$1204))</f>
        <v>-5.6284019278635217E-2</v>
      </c>
      <c r="AQ216" t="str">
        <f>IF(AND(Y216&lt;&gt;"-",X216&gt;1),"C",IF(AA216=MAX(AA216:AC216),"2B",IF(AC216=MAX(AA216:AC216),"SS",IF(OR(AB216=MAX(Z216:AC216),AND(AB216&lt;&gt;"-",AB216&gt;4,V216&gt;5)),"3B",IF(AE216=MAX(AD216:AF216),"CF",IF(AND(AF216=MAX(AD216,AF216),AND(W216&gt;5,AD216&lt;&gt;"-")),"RF",IF(AD216&lt;&gt;"-","LF",IF(Z216&lt;&gt;"-","1B","DH"))))))))</f>
        <v>LF</v>
      </c>
      <c r="AU216" t="str">
        <f>IF(AND($Q216&gt;=6,AVERAGE($S216:$T216)&gt;=6),"Likely",IF(OR($Q216&gt;6,AND($Q216=6,AVERAGE($S216:$T216)&gt;=3),AND($Q216&gt;=5,AVERAGE($S216:$T216)&gt;=5),AVERAGE($Q216,$S216:$T216)&gt;5),"Possible","Unlikely"))</f>
        <v>Unlikely</v>
      </c>
      <c r="AW216" t="e">
        <f>IF(VLOOKUP($B216,'Draft List'!$D$4:$AB$124,AW$3,FALSE)&lt;&gt;0,VLOOKUP($B216,'Draft List'!$D$4:$AB$124,AW$3,FALSE),"")</f>
        <v>#N/A</v>
      </c>
      <c r="AX216" t="e">
        <f>IF(VLOOKUP($B216,'Draft List'!$D$4:$AB$124,AX$3,FALSE)&lt;&gt;0,VLOOKUP($B216,'Draft List'!$D$4:$AB$124,AX$3,FALSE),"")</f>
        <v>#N/A</v>
      </c>
      <c r="AY216" t="e">
        <f>IF(VLOOKUP($B216,'Draft List'!$D$4:$AB$124,AY$3,FALSE)&lt;&gt;0,VLOOKUP($B216,'Draft List'!$D$4:$AB$124,AY$3,FALSE),"")</f>
        <v>#N/A</v>
      </c>
      <c r="AZ216" t="e">
        <f>IF(VLOOKUP($B216,'Draft List'!$D$4:$AB$124,AZ$3,FALSE)&lt;&gt;0,VLOOKUP($B216,'Draft List'!$D$4:$AB$124,AZ$3,FALSE),"")</f>
        <v>#N/A</v>
      </c>
    </row>
    <row r="217" spans="1:52" x14ac:dyDescent="0.25">
      <c r="A217" t="str">
        <f>IF(C217="C","C-",C217)&amp;D217&amp;E217</f>
        <v>C-José Saldaña20</v>
      </c>
      <c r="B217">
        <f>VLOOKUP($A217,draft_listing_batters_stats!$A$1:$B$1310,2,FALSE)</f>
        <v>7202</v>
      </c>
      <c r="C217" s="1" t="s">
        <v>89</v>
      </c>
      <c r="D217" s="1" t="s">
        <v>1552</v>
      </c>
      <c r="E217" s="1">
        <v>20</v>
      </c>
      <c r="F217" s="1" t="s">
        <v>43</v>
      </c>
      <c r="G217" s="1" t="s">
        <v>43</v>
      </c>
      <c r="H217" s="1" t="s">
        <v>51</v>
      </c>
      <c r="I217" s="24" t="s">
        <v>51</v>
      </c>
      <c r="J217" s="1" t="s">
        <v>46</v>
      </c>
      <c r="K217" s="24" t="s">
        <v>45</v>
      </c>
      <c r="L217" s="1">
        <v>3</v>
      </c>
      <c r="M217" s="1">
        <v>1</v>
      </c>
      <c r="N217" s="1">
        <v>2</v>
      </c>
      <c r="O217" s="1">
        <v>1</v>
      </c>
      <c r="P217" s="24">
        <v>2</v>
      </c>
      <c r="Q217" s="1">
        <v>5</v>
      </c>
      <c r="R217" s="1">
        <v>2</v>
      </c>
      <c r="S217" s="1">
        <v>3</v>
      </c>
      <c r="T217" s="1">
        <v>2</v>
      </c>
      <c r="U217" s="24">
        <v>3</v>
      </c>
      <c r="V217" s="1">
        <v>7</v>
      </c>
      <c r="W217" s="1">
        <v>8</v>
      </c>
      <c r="X217" s="24">
        <v>9</v>
      </c>
      <c r="Y217" s="1">
        <v>3</v>
      </c>
      <c r="Z217" s="1" t="s">
        <v>47</v>
      </c>
      <c r="AA217" s="1" t="s">
        <v>47</v>
      </c>
      <c r="AB217" s="1" t="s">
        <v>47</v>
      </c>
      <c r="AC217" s="1" t="s">
        <v>47</v>
      </c>
      <c r="AD217" s="1" t="s">
        <v>47</v>
      </c>
      <c r="AE217" s="1" t="s">
        <v>47</v>
      </c>
      <c r="AF217" s="24" t="s">
        <v>47</v>
      </c>
      <c r="AG217" s="1">
        <v>2</v>
      </c>
      <c r="AH217" s="1">
        <v>4</v>
      </c>
      <c r="AI217" s="24">
        <v>2</v>
      </c>
      <c r="AJ217" s="30">
        <v>190000</v>
      </c>
      <c r="AK217" s="9">
        <f>($L$3*(L217-$Q$1)/$Q$2+$M$3*(M217-$R$1)/$R$2+$N$3*(N217-$S$1)/$S$2+$O$3*(O217-$T$1)/$T$2+$P$3*(P217-$U$1)/$U$2)/(SUM($L$3:$P$3))</f>
        <v>-1.3161538435812374</v>
      </c>
      <c r="AL217" s="9">
        <f>($L$3*(Q217-$Q$1)/$Q$2+$M$3*(R217-$R$1)/$R$2+$N$3*(S217-$S$1)/$S$2+$O$3*(T217-$T$1)/$T$2+$P$3*(U217-$U$1)/$U$2)/(SUM($L$3:$P$3))</f>
        <v>-0.4071949077066187</v>
      </c>
      <c r="AM217">
        <f>IF(AVERAGE(AG217:AH217)&gt;9,1,0)+IF(AVERAGE(AG217:AH217)&gt;7,1,0)+IF(AG217&gt;7,1,0)+IF(AH217&gt;7,1,0)+IF(AI217&gt;8,1,0)+IF(AI217&gt;6,1,0)</f>
        <v>0</v>
      </c>
      <c r="AN217" s="6">
        <f>MIN(2,IF(OR(Y217="-",X217&lt;5),0,1+IF(Y217&gt;7,1+IF(X217&gt;7,0.25,0),IF(Y217&gt;4,0.5+IF(X217&gt;7,0.25,0),0+IF(X217&gt;7,0.25))))+IF(Z217="-",0,IF(Z217&gt;9,0.5,IF(Z217&gt;7,0.25,0)))+IF(AA217="-",0,IF(AA217&gt;7,1.1,IF(AA217&gt;4,0.6,0)))+IF(OR(AB217="-",V217&lt;5),0,IF(AB217&gt;7,1+IF(V217&gt;7,0.25,0),IF(AB217&gt;4,0.5+IF(V217&gt;7,0.25,0),0)))+IF(AC217="-",0,IF(AC217&gt;7,1.5,IF(AC217&gt;4,1,0)))+IF(AD217="-",0,IF(AD217&gt;9,0.5,IF(AD217&gt;7,0.25,0)))+IF(AE217="-",0,IF(AE217&gt;7,1.25,IF(AE217&gt;4,0.75,0)))+IF(OR(AF217="-",W217&lt;4),0,IF(AF217&gt;7,1+IF(W217&gt;7,0.15,0),IF(AF217&gt;4,0.5+IF(W217&gt;7,0.15,0),0))))</f>
        <v>1.25</v>
      </c>
      <c r="AO217" s="9">
        <f>(($AK$3*AK217+$AL$3*AL217+$AM$3*AM217+$AN$3*AN217)+$J$3*VLOOKUP(J217,COND!$A$2:$C$7,2,FALSE)+$K$3*VLOOKUP(K217,COND!$A$2:$C$7,3,FALSE))*IF(AND($K$2="On",$E217&gt;20),0.75,1)</f>
        <v>6.1320457231624523</v>
      </c>
      <c r="AP217" s="28">
        <f>STANDARDIZE(AO217,AVERAGE($AO$5:$AO$1204),STDEVP($AO$5:$AO$1204))</f>
        <v>-5.8231180549308613E-2</v>
      </c>
      <c r="AQ217" t="str">
        <f>IF(AND(Y217&lt;&gt;"-",X217&gt;1),"C",IF(AA217=MAX(AA217:AC217),"2B",IF(AC217=MAX(AA217:AC217),"SS",IF(OR(AB217=MAX(Z217:AC217),AND(AB217&lt;&gt;"-",AB217&gt;4,V217&gt;5)),"3B",IF(AE217=MAX(AD217:AF217),"CF",IF(AND(AF217=MAX(AD217,AF217),AND(W217&gt;5,AD217&lt;&gt;"-")),"RF",IF(AD217&lt;&gt;"-","LF",IF(Z217&lt;&gt;"-","1B","DH"))))))))</f>
        <v>C</v>
      </c>
      <c r="AU217" t="str">
        <f>IF(AND($Q217&gt;=6,AVERAGE($S217:$T217)&gt;=6),"Likely",IF(OR($Q217&gt;6,AND($Q217=6,AVERAGE($S217:$T217)&gt;=3),AND($Q217&gt;=5,AVERAGE($S217:$T217)&gt;=5),AVERAGE($Q217,$S217:$T217)&gt;5),"Possible","Unlikely"))</f>
        <v>Unlikely</v>
      </c>
      <c r="AW217" t="e">
        <f>IF(VLOOKUP($B217,'Draft List'!$D$4:$AB$124,AW$3,FALSE)&lt;&gt;0,VLOOKUP($B217,'Draft List'!$D$4:$AB$124,AW$3,FALSE),"")</f>
        <v>#N/A</v>
      </c>
      <c r="AX217" t="e">
        <f>IF(VLOOKUP($B217,'Draft List'!$D$4:$AB$124,AX$3,FALSE)&lt;&gt;0,VLOOKUP($B217,'Draft List'!$D$4:$AB$124,AX$3,FALSE),"")</f>
        <v>#N/A</v>
      </c>
      <c r="AY217" t="e">
        <f>IF(VLOOKUP($B217,'Draft List'!$D$4:$AB$124,AY$3,FALSE)&lt;&gt;0,VLOOKUP($B217,'Draft List'!$D$4:$AB$124,AY$3,FALSE),"")</f>
        <v>#N/A</v>
      </c>
      <c r="AZ217" t="e">
        <f>IF(VLOOKUP($B217,'Draft List'!$D$4:$AB$124,AZ$3,FALSE)&lt;&gt;0,VLOOKUP($B217,'Draft List'!$D$4:$AB$124,AZ$3,FALSE),"")</f>
        <v>#N/A</v>
      </c>
    </row>
    <row r="218" spans="1:52" x14ac:dyDescent="0.25">
      <c r="A218" t="str">
        <f>IF(C218="C","C-",C218)&amp;D218&amp;E218</f>
        <v>RFJosé Anaya21</v>
      </c>
      <c r="B218">
        <f>VLOOKUP($A218,draft_listing_batters_stats!$A$1:$B$1310,2,FALSE)</f>
        <v>5654</v>
      </c>
      <c r="C218" s="1" t="s">
        <v>69</v>
      </c>
      <c r="D218" s="1" t="s">
        <v>1553</v>
      </c>
      <c r="E218" s="1">
        <v>21</v>
      </c>
      <c r="F218" s="1" t="s">
        <v>43</v>
      </c>
      <c r="G218" s="1" t="s">
        <v>43</v>
      </c>
      <c r="H218" s="1" t="s">
        <v>51</v>
      </c>
      <c r="I218" s="24" t="s">
        <v>51</v>
      </c>
      <c r="J218" s="1" t="s">
        <v>57</v>
      </c>
      <c r="K218" s="24" t="s">
        <v>45</v>
      </c>
      <c r="L218" s="1">
        <v>2</v>
      </c>
      <c r="M218" s="1">
        <v>2</v>
      </c>
      <c r="N218" s="1">
        <v>2</v>
      </c>
      <c r="O218" s="1">
        <v>3</v>
      </c>
      <c r="P218" s="24">
        <v>1</v>
      </c>
      <c r="Q218" s="1">
        <v>4</v>
      </c>
      <c r="R218" s="1">
        <v>4</v>
      </c>
      <c r="S218" s="1">
        <v>4</v>
      </c>
      <c r="T218" s="1">
        <v>5</v>
      </c>
      <c r="U218" s="24">
        <v>3</v>
      </c>
      <c r="V218" s="1">
        <v>5</v>
      </c>
      <c r="W218" s="1">
        <v>6</v>
      </c>
      <c r="X218" s="24">
        <v>1</v>
      </c>
      <c r="Y218" s="1" t="s">
        <v>47</v>
      </c>
      <c r="Z218" s="1">
        <v>2</v>
      </c>
      <c r="AA218" s="1" t="s">
        <v>47</v>
      </c>
      <c r="AB218" s="1" t="s">
        <v>47</v>
      </c>
      <c r="AC218" s="1" t="s">
        <v>47</v>
      </c>
      <c r="AD218" s="1">
        <v>5</v>
      </c>
      <c r="AE218" s="1" t="s">
        <v>47</v>
      </c>
      <c r="AF218" s="24">
        <v>2</v>
      </c>
      <c r="AG218" s="1">
        <v>1</v>
      </c>
      <c r="AH218" s="1">
        <v>1</v>
      </c>
      <c r="AI218" s="24">
        <v>1</v>
      </c>
      <c r="AJ218" s="30">
        <v>220000</v>
      </c>
      <c r="AK218" s="9">
        <f>($L$3*(L218-$Q$1)/$Q$2+$M$3*(M218-$R$1)/$R$2+$N$3*(N218-$S$1)/$S$2+$O$3*(O218-$T$1)/$T$2+$P$3*(P218-$U$1)/$U$2)/(SUM($L$3:$P$3))</f>
        <v>-1.4482470399631302</v>
      </c>
      <c r="AL218" s="9">
        <f>($L$3*(Q218-$Q$1)/$Q$2+$M$3*(R218-$R$1)/$R$2+$N$3*(S218-$S$1)/$S$2+$O$3*(T218-$T$1)/$T$2+$P$3*(U218-$U$1)/$U$2)/(SUM($L$3:$P$3))</f>
        <v>-0.27544084061924184</v>
      </c>
      <c r="AM218">
        <f>IF(AVERAGE(AG218:AH218)&gt;9,1,0)+IF(AVERAGE(AG218:AH218)&gt;7,1,0)+IF(AG218&gt;7,1,0)+IF(AH218&gt;7,1,0)+IF(AI218&gt;8,1,0)+IF(AI218&gt;6,1,0)</f>
        <v>0</v>
      </c>
      <c r="AN218" s="6">
        <f>MIN(2,IF(OR(Y218="-",X218&lt;5),0,1+IF(Y218&gt;7,1+IF(X218&gt;7,0.25,0),IF(Y218&gt;4,0.5+IF(X218&gt;7,0.25,0),0+IF(X218&gt;7,0.25))))+IF(Z218="-",0,IF(Z218&gt;9,0.5,IF(Z218&gt;7,0.25,0)))+IF(AA218="-",0,IF(AA218&gt;7,1.1,IF(AA218&gt;4,0.6,0)))+IF(OR(AB218="-",V218&lt;5),0,IF(AB218&gt;7,1+IF(V218&gt;7,0.25,0),IF(AB218&gt;4,0.5+IF(V218&gt;7,0.25,0),0)))+IF(AC218="-",0,IF(AC218&gt;7,1.5,IF(AC218&gt;4,1,0)))+IF(AD218="-",0,IF(AD218&gt;9,0.5,IF(AD218&gt;7,0.25,0)))+IF(AE218="-",0,IF(AE218&gt;7,1.25,IF(AE218&gt;4,0.75,0)))+IF(OR(AF218="-",W218&lt;4),0,IF(AF218&gt;7,1+IF(W218&gt;7,0.15,0),IF(AF218&gt;4,0.5+IF(W218&gt;7,0.15,0),0))))</f>
        <v>0</v>
      </c>
      <c r="AO218" s="9">
        <f>(($AK$3*AK218+$AL$3*AL218+$AM$3*AM218+$AN$3*AN218)+$J$3*VLOOKUP(J218,COND!$A$2:$C$7,2,FALSE)+$K$3*VLOOKUP(K218,COND!$A$2:$C$7,3,FALSE))*IF(AND($K$2="On",$E218&gt;20),0.75,1)</f>
        <v>6.0498852085727854</v>
      </c>
      <c r="AP218" s="28">
        <f>STANDARDIZE(AO218,AVERAGE($AO$5:$AO$1204),STDEVP($AO$5:$AO$1204))</f>
        <v>-6.9008487543363292E-2</v>
      </c>
      <c r="AQ218" t="str">
        <f>IF(AND(Y218&lt;&gt;"-",X218&gt;1),"C",IF(AA218=MAX(AA218:AC218),"2B",IF(AC218=MAX(AA218:AC218),"SS",IF(OR(AB218=MAX(Z218:AC218),AND(AB218&lt;&gt;"-",AB218&gt;4,V218&gt;5)),"3B",IF(AE218=MAX(AD218:AF218),"CF",IF(AND(AF218=MAX(AD218,AF218),AND(W218&gt;5,AD218&lt;&gt;"-")),"RF",IF(AD218&lt;&gt;"-","LF",IF(Z218&lt;&gt;"-","1B","DH"))))))))</f>
        <v>LF</v>
      </c>
      <c r="AU218" t="str">
        <f>IF(AND($Q218&gt;=6,AVERAGE($S218:$T218)&gt;=6),"Likely",IF(OR($Q218&gt;6,AND($Q218=6,AVERAGE($S218:$T218)&gt;=3),AND($Q218&gt;=5,AVERAGE($S218:$T218)&gt;=5),AVERAGE($Q218,$S218:$T218)&gt;5),"Possible","Unlikely"))</f>
        <v>Unlikely</v>
      </c>
      <c r="AW218" t="e">
        <f>IF(VLOOKUP($B218,'Draft List'!$D$4:$AB$124,AW$3,FALSE)&lt;&gt;0,VLOOKUP($B218,'Draft List'!$D$4:$AB$124,AW$3,FALSE),"")</f>
        <v>#N/A</v>
      </c>
      <c r="AX218" t="e">
        <f>IF(VLOOKUP($B218,'Draft List'!$D$4:$AB$124,AX$3,FALSE)&lt;&gt;0,VLOOKUP($B218,'Draft List'!$D$4:$AB$124,AX$3,FALSE),"")</f>
        <v>#N/A</v>
      </c>
      <c r="AY218" t="e">
        <f>IF(VLOOKUP($B218,'Draft List'!$D$4:$AB$124,AY$3,FALSE)&lt;&gt;0,VLOOKUP($B218,'Draft List'!$D$4:$AB$124,AY$3,FALSE),"")</f>
        <v>#N/A</v>
      </c>
      <c r="AZ218" t="e">
        <f>IF(VLOOKUP($B218,'Draft List'!$D$4:$AB$124,AZ$3,FALSE)&lt;&gt;0,VLOOKUP($B218,'Draft List'!$D$4:$AB$124,AZ$3,FALSE),"")</f>
        <v>#N/A</v>
      </c>
    </row>
    <row r="219" spans="1:52" x14ac:dyDescent="0.25">
      <c r="A219" t="str">
        <f>IF(C219="C","C-",C219)&amp;D219&amp;E219</f>
        <v>3BLeo Gibbs21</v>
      </c>
      <c r="B219">
        <f>VLOOKUP($A219,draft_listing_batters_stats!$A$1:$B$1310,2,FALSE)</f>
        <v>11227</v>
      </c>
      <c r="C219" s="1" t="s">
        <v>72</v>
      </c>
      <c r="D219" s="1" t="s">
        <v>1554</v>
      </c>
      <c r="E219" s="1">
        <v>21</v>
      </c>
      <c r="F219" s="1" t="s">
        <v>43</v>
      </c>
      <c r="G219" s="1" t="s">
        <v>43</v>
      </c>
      <c r="H219" s="1" t="s">
        <v>51</v>
      </c>
      <c r="I219" s="24" t="s">
        <v>51</v>
      </c>
      <c r="J219" s="1" t="s">
        <v>45</v>
      </c>
      <c r="K219" s="24" t="s">
        <v>45</v>
      </c>
      <c r="L219" s="1">
        <v>3</v>
      </c>
      <c r="M219" s="1">
        <v>3</v>
      </c>
      <c r="N219" s="1">
        <v>1</v>
      </c>
      <c r="O219" s="1">
        <v>1</v>
      </c>
      <c r="P219" s="24">
        <v>1</v>
      </c>
      <c r="Q219" s="1">
        <v>5</v>
      </c>
      <c r="R219" s="1">
        <v>4</v>
      </c>
      <c r="S219" s="1">
        <v>2</v>
      </c>
      <c r="T219" s="1">
        <v>2</v>
      </c>
      <c r="U219" s="24">
        <v>2</v>
      </c>
      <c r="V219" s="1">
        <v>10</v>
      </c>
      <c r="W219" s="1">
        <v>5</v>
      </c>
      <c r="X219" s="24">
        <v>1</v>
      </c>
      <c r="Y219" s="1" t="s">
        <v>47</v>
      </c>
      <c r="Z219" s="1" t="s">
        <v>47</v>
      </c>
      <c r="AA219" s="1" t="s">
        <v>47</v>
      </c>
      <c r="AB219" s="1">
        <v>7</v>
      </c>
      <c r="AC219" s="1" t="s">
        <v>47</v>
      </c>
      <c r="AD219" s="1" t="s">
        <v>47</v>
      </c>
      <c r="AE219" s="1" t="s">
        <v>47</v>
      </c>
      <c r="AF219" s="24" t="s">
        <v>47</v>
      </c>
      <c r="AG219" s="1">
        <v>6</v>
      </c>
      <c r="AH219" s="1">
        <v>9</v>
      </c>
      <c r="AI219" s="24">
        <v>7</v>
      </c>
      <c r="AJ219" s="30">
        <v>200000</v>
      </c>
      <c r="AK219" s="9">
        <f>($L$3*(L219-$Q$1)/$Q$2+$M$3*(M219-$R$1)/$R$2+$N$3*(N219-$S$1)/$S$2+$O$3*(O219-$T$1)/$T$2+$P$3*(P219-$U$1)/$U$2)/(SUM($L$3:$P$3))</f>
        <v>-1.3371119181848155</v>
      </c>
      <c r="AL219" s="9">
        <f>($L$3*(Q219-$Q$1)/$Q$2+$M$3*(R219-$R$1)/$R$2+$N$3*(S219-$S$1)/$S$2+$O$3*(T219-$T$1)/$T$2+$P$3*(U219-$U$1)/$U$2)/(SUM($L$3:$P$3))</f>
        <v>-0.42815298231019666</v>
      </c>
      <c r="AM219">
        <f>IF(AVERAGE(AG219:AH219)&gt;9,1,0)+IF(AVERAGE(AG219:AH219)&gt;7,1,0)+IF(AG219&gt;7,1,0)+IF(AH219&gt;7,1,0)+IF(AI219&gt;8,1,0)+IF(AI219&gt;6,1,0)</f>
        <v>3</v>
      </c>
      <c r="AN219" s="6">
        <f>MIN(2,IF(OR(Y219="-",X219&lt;5),0,1+IF(Y219&gt;7,1+IF(X219&gt;7,0.25,0),IF(Y219&gt;4,0.5+IF(X219&gt;7,0.25,0),0+IF(X219&gt;7,0.25))))+IF(Z219="-",0,IF(Z219&gt;9,0.5,IF(Z219&gt;7,0.25,0)))+IF(AA219="-",0,IF(AA219&gt;7,1.1,IF(AA219&gt;4,0.6,0)))+IF(OR(AB219="-",V219&lt;5),0,IF(AB219&gt;7,1+IF(V219&gt;7,0.25,0),IF(AB219&gt;4,0.5+IF(V219&gt;7,0.25,0),0)))+IF(AC219="-",0,IF(AC219&gt;7,1.5,IF(AC219&gt;4,1,0)))+IF(AD219="-",0,IF(AD219&gt;9,0.5,IF(AD219&gt;7,0.25,0)))+IF(AE219="-",0,IF(AE219&gt;7,1.25,IF(AE219&gt;4,0.75,0)))+IF(OR(AF219="-",W219&lt;4),0,IF(AF219&gt;7,1+IF(W219&gt;7,0.15,0),IF(AF219&gt;4,0.5+IF(W219&gt;7,0.15,0),0))))</f>
        <v>0.75</v>
      </c>
      <c r="AO219" s="9">
        <f>(($AK$3*AK219+$AL$3*AL219+$AM$3*AM219+$AN$3*AN219)+$J$3*VLOOKUP(J219,COND!$A$2:$C$7,2,FALSE)+$K$3*VLOOKUP(K219,COND!$A$2:$C$7,3,FALSE))*IF(AND($K$2="On",$E219&gt;20),0.75,1)</f>
        <v>5.9784530204591579</v>
      </c>
      <c r="AP219" s="28">
        <f>STANDARDIZE(AO219,AVERAGE($AO$5:$AO$1204),STDEVP($AO$5:$AO$1204))</f>
        <v>-7.8378519174767514E-2</v>
      </c>
      <c r="AQ219" t="str">
        <f>IF(AND(Y219&lt;&gt;"-",X219&gt;1),"C",IF(AA219=MAX(AA219:AC219),"2B",IF(AC219=MAX(AA219:AC219),"SS",IF(OR(AB219=MAX(Z219:AC219),AND(AB219&lt;&gt;"-",AB219&gt;4,V219&gt;5)),"3B",IF(AE219=MAX(AD219:AF219),"CF",IF(AND(AF219=MAX(AD219,AF219),AND(W219&gt;5,AD219&lt;&gt;"-")),"RF",IF(AD219&lt;&gt;"-","LF",IF(Z219&lt;&gt;"-","1B","DH"))))))))</f>
        <v>3B</v>
      </c>
      <c r="AU219" t="str">
        <f>IF(AND($Q219&gt;=6,AVERAGE($S219:$T219)&gt;=6),"Likely",IF(OR($Q219&gt;6,AND($Q219=6,AVERAGE($S219:$T219)&gt;=3),AND($Q219&gt;=5,AVERAGE($S219:$T219)&gt;=5),AVERAGE($Q219,$S219:$T219)&gt;5),"Possible","Unlikely"))</f>
        <v>Unlikely</v>
      </c>
      <c r="AW219" t="e">
        <f>IF(VLOOKUP($B219,'Draft List'!$D$4:$AB$124,AW$3,FALSE)&lt;&gt;0,VLOOKUP($B219,'Draft List'!$D$4:$AB$124,AW$3,FALSE),"")</f>
        <v>#N/A</v>
      </c>
      <c r="AX219" t="e">
        <f>IF(VLOOKUP($B219,'Draft List'!$D$4:$AB$124,AX$3,FALSE)&lt;&gt;0,VLOOKUP($B219,'Draft List'!$D$4:$AB$124,AX$3,FALSE),"")</f>
        <v>#N/A</v>
      </c>
      <c r="AY219" t="e">
        <f>IF(VLOOKUP($B219,'Draft List'!$D$4:$AB$124,AY$3,FALSE)&lt;&gt;0,VLOOKUP($B219,'Draft List'!$D$4:$AB$124,AY$3,FALSE),"")</f>
        <v>#N/A</v>
      </c>
      <c r="AZ219" t="e">
        <f>IF(VLOOKUP($B219,'Draft List'!$D$4:$AB$124,AZ$3,FALSE)&lt;&gt;0,VLOOKUP($B219,'Draft List'!$D$4:$AB$124,AZ$3,FALSE),"")</f>
        <v>#N/A</v>
      </c>
    </row>
    <row r="220" spans="1:52" x14ac:dyDescent="0.25">
      <c r="A220" t="str">
        <f>IF(C220="C","C-",C220)&amp;D220&amp;E220</f>
        <v>CFScott Drew18</v>
      </c>
      <c r="B220">
        <f>VLOOKUP($A220,draft_listing_batters_stats!$A$1:$B$1310,2,FALSE)</f>
        <v>5098</v>
      </c>
      <c r="C220" s="1" t="s">
        <v>77</v>
      </c>
      <c r="D220" s="1" t="s">
        <v>1555</v>
      </c>
      <c r="E220" s="1">
        <v>18</v>
      </c>
      <c r="F220" s="1" t="s">
        <v>55</v>
      </c>
      <c r="G220" s="1" t="s">
        <v>55</v>
      </c>
      <c r="H220" s="1" t="s">
        <v>51</v>
      </c>
      <c r="I220" s="24" t="s">
        <v>51</v>
      </c>
      <c r="J220" s="1" t="s">
        <v>49</v>
      </c>
      <c r="K220" s="24" t="s">
        <v>45</v>
      </c>
      <c r="L220" s="1">
        <v>1</v>
      </c>
      <c r="M220" s="1">
        <v>1</v>
      </c>
      <c r="N220" s="1">
        <v>3</v>
      </c>
      <c r="O220" s="1">
        <v>1</v>
      </c>
      <c r="P220" s="24">
        <v>3</v>
      </c>
      <c r="Q220" s="1">
        <v>3</v>
      </c>
      <c r="R220" s="1">
        <v>3</v>
      </c>
      <c r="S220" s="1">
        <v>8</v>
      </c>
      <c r="T220" s="1">
        <v>3</v>
      </c>
      <c r="U220" s="24">
        <v>6</v>
      </c>
      <c r="V220" s="1">
        <v>1</v>
      </c>
      <c r="W220" s="1">
        <v>8</v>
      </c>
      <c r="X220" s="24">
        <v>1</v>
      </c>
      <c r="Y220" s="1" t="s">
        <v>47</v>
      </c>
      <c r="Z220" s="1" t="s">
        <v>47</v>
      </c>
      <c r="AA220" s="1" t="s">
        <v>47</v>
      </c>
      <c r="AB220" s="1" t="s">
        <v>47</v>
      </c>
      <c r="AC220" s="1" t="s">
        <v>47</v>
      </c>
      <c r="AD220" s="1">
        <v>1</v>
      </c>
      <c r="AE220" s="1">
        <v>3</v>
      </c>
      <c r="AF220" s="24" t="s">
        <v>47</v>
      </c>
      <c r="AG220" s="1">
        <v>10</v>
      </c>
      <c r="AH220" s="1">
        <v>6</v>
      </c>
      <c r="AI220" s="24">
        <v>8</v>
      </c>
      <c r="AJ220" s="30">
        <v>420000</v>
      </c>
      <c r="AK220" s="9">
        <f>($L$3*(L220-$Q$1)/$Q$2+$M$3*(M220-$R$1)/$R$2+$N$3*(N220-$S$1)/$S$2+$O$3*(O220-$T$1)/$T$2+$P$3*(P220-$U$1)/$U$2)/(SUM($L$3:$P$3))</f>
        <v>-1.8381876821456025</v>
      </c>
      <c r="AL220" s="9">
        <f>($L$3*(Q220-$Q$1)/$Q$2+$M$3*(R220-$R$1)/$R$2+$N$3*(S220-$S$1)/$S$2+$O$3*(T220-$T$1)/$T$2+$P$3*(U220-$U$1)/$U$2)/(SUM($L$3:$P$3))</f>
        <v>-0.37618066091292568</v>
      </c>
      <c r="AM220">
        <f>IF(AVERAGE(AG220:AH220)&gt;9,1,0)+IF(AVERAGE(AG220:AH220)&gt;7,1,0)+IF(AG220&gt;7,1,0)+IF(AH220&gt;7,1,0)+IF(AI220&gt;8,1,0)+IF(AI220&gt;6,1,0)</f>
        <v>3</v>
      </c>
      <c r="AN220" s="6">
        <f>MIN(2,IF(OR(Y220="-",X220&lt;5),0,1+IF(Y220&gt;7,1+IF(X220&gt;7,0.25,0),IF(Y220&gt;4,0.5+IF(X220&gt;7,0.25,0),0+IF(X220&gt;7,0.25))))+IF(Z220="-",0,IF(Z220&gt;9,0.5,IF(Z220&gt;7,0.25,0)))+IF(AA220="-",0,IF(AA220&gt;7,1.1,IF(AA220&gt;4,0.6,0)))+IF(OR(AB220="-",V220&lt;5),0,IF(AB220&gt;7,1+IF(V220&gt;7,0.25,0),IF(AB220&gt;4,0.5+IF(V220&gt;7,0.25,0),0)))+IF(AC220="-",0,IF(AC220&gt;7,1.5,IF(AC220&gt;4,1,0)))+IF(AD220="-",0,IF(AD220&gt;9,0.5,IF(AD220&gt;7,0.25,0)))+IF(AE220="-",0,IF(AE220&gt;7,1.25,IF(AE220&gt;4,0.75,0)))+IF(OR(AF220="-",W220&lt;4),0,IF(AF220&gt;7,1+IF(W220&gt;7,0.15,0),IF(AF220&gt;4,0.5+IF(W220&gt;7,0.15,0),0))))</f>
        <v>0</v>
      </c>
      <c r="AO220" s="9">
        <f>(($AK$3*AK220+$AL$3*AL220+$AM$3*AM220+$AN$3*AN220)+$J$3*VLOOKUP(J220,COND!$A$2:$C$7,2,FALSE)+$K$3*VLOOKUP(K220,COND!$A$2:$C$7,3,FALSE))*IF(AND($K$2="On",$E220&gt;20),0.75,1)</f>
        <v>5.9020133008303315</v>
      </c>
      <c r="AP220" s="28">
        <f>STANDARDIZE(AO220,AVERAGE($AO$5:$AO$1204),STDEVP($AO$5:$AO$1204))</f>
        <v>-8.8405407748843451E-2</v>
      </c>
      <c r="AQ220" t="str">
        <f>IF(AND(Y220&lt;&gt;"-",X220&gt;1),"C",IF(AA220=MAX(AA220:AC220),"2B",IF(AC220=MAX(AA220:AC220),"SS",IF(OR(AB220=MAX(Z220:AC220),AND(AB220&lt;&gt;"-",AB220&gt;4,V220&gt;5)),"3B",IF(AE220=MAX(AD220:AF220),"CF",IF(AND(AF220=MAX(AD220,AF220),AND(W220&gt;5,AD220&lt;&gt;"-")),"RF",IF(AD220&lt;&gt;"-","LF",IF(Z220&lt;&gt;"-","1B","DH"))))))))</f>
        <v>CF</v>
      </c>
      <c r="AU220" t="str">
        <f>IF(AND($Q220&gt;=6,AVERAGE($S220:$T220)&gt;=6),"Likely",IF(OR($Q220&gt;6,AND($Q220=6,AVERAGE($S220:$T220)&gt;=3),AND($Q220&gt;=5,AVERAGE($S220:$T220)&gt;=5),AVERAGE($Q220,$S220:$T220)&gt;5),"Possible","Unlikely"))</f>
        <v>Unlikely</v>
      </c>
      <c r="AW220" t="e">
        <f>IF(VLOOKUP($B220,'Draft List'!$D$4:$AB$124,AW$3,FALSE)&lt;&gt;0,VLOOKUP($B220,'Draft List'!$D$4:$AB$124,AW$3,FALSE),"")</f>
        <v>#N/A</v>
      </c>
      <c r="AX220" t="e">
        <f>IF(VLOOKUP($B220,'Draft List'!$D$4:$AB$124,AX$3,FALSE)&lt;&gt;0,VLOOKUP($B220,'Draft List'!$D$4:$AB$124,AX$3,FALSE),"")</f>
        <v>#N/A</v>
      </c>
      <c r="AY220" t="e">
        <f>IF(VLOOKUP($B220,'Draft List'!$D$4:$AB$124,AY$3,FALSE)&lt;&gt;0,VLOOKUP($B220,'Draft List'!$D$4:$AB$124,AY$3,FALSE),"")</f>
        <v>#N/A</v>
      </c>
      <c r="AZ220" t="e">
        <f>IF(VLOOKUP($B220,'Draft List'!$D$4:$AB$124,AZ$3,FALSE)&lt;&gt;0,VLOOKUP($B220,'Draft List'!$D$4:$AB$124,AZ$3,FALSE),"")</f>
        <v>#N/A</v>
      </c>
    </row>
    <row r="221" spans="1:52" x14ac:dyDescent="0.25">
      <c r="A221" t="str">
        <f>IF(C221="C","C-",C221)&amp;D221&amp;E221</f>
        <v>3BSherman Horne21</v>
      </c>
      <c r="B221">
        <f>VLOOKUP($A221,draft_listing_batters_stats!$A$1:$B$1310,2,FALSE)</f>
        <v>6707</v>
      </c>
      <c r="C221" s="1" t="s">
        <v>72</v>
      </c>
      <c r="D221" s="1" t="s">
        <v>1556</v>
      </c>
      <c r="E221" s="1">
        <v>21</v>
      </c>
      <c r="F221" s="1" t="s">
        <v>64</v>
      </c>
      <c r="G221" s="1" t="s">
        <v>43</v>
      </c>
      <c r="H221" s="1" t="s">
        <v>51</v>
      </c>
      <c r="I221" s="24" t="s">
        <v>51</v>
      </c>
      <c r="J221" s="1" t="s">
        <v>46</v>
      </c>
      <c r="K221" s="24" t="s">
        <v>45</v>
      </c>
      <c r="L221" s="1">
        <v>3</v>
      </c>
      <c r="M221" s="1">
        <v>4</v>
      </c>
      <c r="N221" s="1">
        <v>2</v>
      </c>
      <c r="O221" s="1">
        <v>2</v>
      </c>
      <c r="P221" s="24">
        <v>2</v>
      </c>
      <c r="Q221" s="1">
        <v>4</v>
      </c>
      <c r="R221" s="1">
        <v>5</v>
      </c>
      <c r="S221" s="1">
        <v>3</v>
      </c>
      <c r="T221" s="1">
        <v>3</v>
      </c>
      <c r="U221" s="24">
        <v>4</v>
      </c>
      <c r="V221" s="1">
        <v>5</v>
      </c>
      <c r="W221" s="1">
        <v>4</v>
      </c>
      <c r="X221" s="24">
        <v>1</v>
      </c>
      <c r="Y221" s="1" t="s">
        <v>47</v>
      </c>
      <c r="Z221" s="1" t="s">
        <v>47</v>
      </c>
      <c r="AA221" s="1">
        <v>7</v>
      </c>
      <c r="AB221" s="1">
        <v>4</v>
      </c>
      <c r="AC221" s="1">
        <v>4</v>
      </c>
      <c r="AD221" s="1">
        <v>2</v>
      </c>
      <c r="AE221" s="1">
        <v>1</v>
      </c>
      <c r="AF221" s="24">
        <v>1</v>
      </c>
      <c r="AG221" s="1">
        <v>10</v>
      </c>
      <c r="AH221" s="1">
        <v>10</v>
      </c>
      <c r="AI221" s="24">
        <v>7</v>
      </c>
      <c r="AJ221" s="30">
        <v>210000</v>
      </c>
      <c r="AK221" s="9">
        <f>($L$3*(L221-$Q$1)/$Q$2+$M$3*(M221-$R$1)/$R$2+$N$3*(N221-$S$1)/$S$2+$O$3*(O221-$T$1)/$T$2+$P$3*(P221-$U$1)/$U$2)/(SUM($L$3:$P$3))</f>
        <v>-1.073264654715546</v>
      </c>
      <c r="AL221" s="9">
        <f>($L$3*(Q221-$Q$1)/$Q$2+$M$3*(R221-$R$1)/$R$2+$N$3*(S221-$S$1)/$S$2+$O$3*(T221-$T$1)/$T$2+$P$3*(U221-$U$1)/$U$2)/(SUM($L$3:$P$3))</f>
        <v>-0.44684521522651838</v>
      </c>
      <c r="AM221">
        <f>IF(AVERAGE(AG221:AH221)&gt;9,1,0)+IF(AVERAGE(AG221:AH221)&gt;7,1,0)+IF(AG221&gt;7,1,0)+IF(AH221&gt;7,1,0)+IF(AI221&gt;8,1,0)+IF(AI221&gt;6,1,0)</f>
        <v>5</v>
      </c>
      <c r="AN221" s="6">
        <f>MIN(2,IF(OR(Y221="-",X221&lt;5),0,1+IF(Y221&gt;7,1+IF(X221&gt;7,0.25,0),IF(Y221&gt;4,0.5+IF(X221&gt;7,0.25,0),0+IF(X221&gt;7,0.25))))+IF(Z221="-",0,IF(Z221&gt;9,0.5,IF(Z221&gt;7,0.25,0)))+IF(AA221="-",0,IF(AA221&gt;7,1.1,IF(AA221&gt;4,0.6,0)))+IF(OR(AB221="-",V221&lt;5),0,IF(AB221&gt;7,1+IF(V221&gt;7,0.25,0),IF(AB221&gt;4,0.5+IF(V221&gt;7,0.25,0),0)))+IF(AC221="-",0,IF(AC221&gt;7,1.5,IF(AC221&gt;4,1,0)))+IF(AD221="-",0,IF(AD221&gt;9,0.5,IF(AD221&gt;7,0.25,0)))+IF(AE221="-",0,IF(AE221&gt;7,1.25,IF(AE221&gt;4,0.75,0)))+IF(OR(AF221="-",W221&lt;4),0,IF(AF221&gt;7,1+IF(W221&gt;7,0.15,0),IF(AF221&gt;4,0.5+IF(W221&gt;7,0.15,0),0))))</f>
        <v>0.6</v>
      </c>
      <c r="AO221" s="9">
        <f>(($AK$3*AK221+$AL$3*AL221+$AM$3*AM221+$AN$3*AN221)+$J$3*VLOOKUP(J221,COND!$A$2:$C$7,2,FALSE)+$K$3*VLOOKUP(K221,COND!$A$2:$C$7,3,FALSE))*IF(AND($K$2="On",$E221&gt;20),0.75,1)</f>
        <v>5.8638642851435581</v>
      </c>
      <c r="AP221" s="28">
        <f>STANDARDIZE(AO221,AVERAGE($AO$5:$AO$1204),STDEVP($AO$5:$AO$1204))</f>
        <v>-9.3409559142377599E-2</v>
      </c>
      <c r="AQ221" t="str">
        <f>IF(AND(Y221&lt;&gt;"-",X221&gt;1),"C",IF(AA221=MAX(AA221:AC221),"2B",IF(AC221=MAX(AA221:AC221),"SS",IF(OR(AB221=MAX(Z221:AC221),AND(AB221&lt;&gt;"-",AB221&gt;4,V221&gt;5)),"3B",IF(AE221=MAX(AD221:AF221),"CF",IF(AND(AF221=MAX(AD221,AF221),AND(W221&gt;5,AD221&lt;&gt;"-")),"RF",IF(AD221&lt;&gt;"-","LF",IF(Z221&lt;&gt;"-","1B","DH"))))))))</f>
        <v>2B</v>
      </c>
      <c r="AU221" t="str">
        <f>IF(AND($Q221&gt;=6,AVERAGE($S221:$T221)&gt;=6),"Likely",IF(OR($Q221&gt;6,AND($Q221=6,AVERAGE($S221:$T221)&gt;=3),AND($Q221&gt;=5,AVERAGE($S221:$T221)&gt;=5),AVERAGE($Q221,$S221:$T221)&gt;5),"Possible","Unlikely"))</f>
        <v>Unlikely</v>
      </c>
      <c r="AW221" t="e">
        <f>IF(VLOOKUP($B221,'Draft List'!$D$4:$AB$124,AW$3,FALSE)&lt;&gt;0,VLOOKUP($B221,'Draft List'!$D$4:$AB$124,AW$3,FALSE),"")</f>
        <v>#N/A</v>
      </c>
      <c r="AX221" t="e">
        <f>IF(VLOOKUP($B221,'Draft List'!$D$4:$AB$124,AX$3,FALSE)&lt;&gt;0,VLOOKUP($B221,'Draft List'!$D$4:$AB$124,AX$3,FALSE),"")</f>
        <v>#N/A</v>
      </c>
      <c r="AY221" t="e">
        <f>IF(VLOOKUP($B221,'Draft List'!$D$4:$AB$124,AY$3,FALSE)&lt;&gt;0,VLOOKUP($B221,'Draft List'!$D$4:$AB$124,AY$3,FALSE),"")</f>
        <v>#N/A</v>
      </c>
      <c r="AZ221" t="e">
        <f>IF(VLOOKUP($B221,'Draft List'!$D$4:$AB$124,AZ$3,FALSE)&lt;&gt;0,VLOOKUP($B221,'Draft List'!$D$4:$AB$124,AZ$3,FALSE),"")</f>
        <v>#N/A</v>
      </c>
    </row>
    <row r="222" spans="1:52" x14ac:dyDescent="0.25">
      <c r="A222" t="str">
        <f>IF(C222="C","C-",C222)&amp;D222&amp;E222</f>
        <v>C-Al Wallace18</v>
      </c>
      <c r="B222">
        <f>VLOOKUP($A222,draft_listing_batters_stats!$A$1:$B$1310,2,FALSE)</f>
        <v>5156</v>
      </c>
      <c r="C222" s="1" t="s">
        <v>89</v>
      </c>
      <c r="D222" s="1" t="s">
        <v>1557</v>
      </c>
      <c r="E222" s="1">
        <v>18</v>
      </c>
      <c r="F222" s="1" t="s">
        <v>43</v>
      </c>
      <c r="G222" s="1" t="s">
        <v>43</v>
      </c>
      <c r="H222" s="1" t="s">
        <v>51</v>
      </c>
      <c r="I222" s="24" t="s">
        <v>51</v>
      </c>
      <c r="J222" s="1" t="s">
        <v>45</v>
      </c>
      <c r="K222" s="24" t="s">
        <v>46</v>
      </c>
      <c r="L222" s="1">
        <v>1</v>
      </c>
      <c r="M222" s="1">
        <v>5</v>
      </c>
      <c r="N222" s="1">
        <v>1</v>
      </c>
      <c r="O222" s="1">
        <v>2</v>
      </c>
      <c r="P222" s="24">
        <v>1</v>
      </c>
      <c r="Q222" s="1">
        <v>3</v>
      </c>
      <c r="R222" s="1">
        <v>10</v>
      </c>
      <c r="S222" s="1">
        <v>3</v>
      </c>
      <c r="T222" s="1">
        <v>6</v>
      </c>
      <c r="U222" s="24">
        <v>2</v>
      </c>
      <c r="V222" s="1">
        <v>3</v>
      </c>
      <c r="W222" s="1">
        <v>2</v>
      </c>
      <c r="X222" s="24">
        <v>8</v>
      </c>
      <c r="Y222" s="1" t="s">
        <v>47</v>
      </c>
      <c r="Z222" s="1" t="s">
        <v>47</v>
      </c>
      <c r="AA222" s="1" t="s">
        <v>47</v>
      </c>
      <c r="AB222" s="1" t="s">
        <v>47</v>
      </c>
      <c r="AC222" s="1" t="s">
        <v>47</v>
      </c>
      <c r="AD222" s="1" t="s">
        <v>47</v>
      </c>
      <c r="AE222" s="1" t="s">
        <v>47</v>
      </c>
      <c r="AF222" s="24" t="s">
        <v>47</v>
      </c>
      <c r="AG222" s="1">
        <v>2</v>
      </c>
      <c r="AH222" s="1">
        <v>4</v>
      </c>
      <c r="AI222" s="24">
        <v>4</v>
      </c>
      <c r="AJ222" s="30">
        <v>300000</v>
      </c>
      <c r="AK222" s="9">
        <f>($L$3*(L222-$Q$1)/$Q$2+$M$3*(M222-$R$1)/$R$2+$N$3*(N222-$S$1)/$S$2+$O$3*(O222-$T$1)/$T$2+$P$3*(P222-$U$1)/$U$2)/(SUM($L$3:$P$3))</f>
        <v>-1.790394281343177</v>
      </c>
      <c r="AL222" s="9">
        <f>($L$3*(Q222-$Q$1)/$Q$2+$M$3*(R222-$R$1)/$R$2+$N$3*(S222-$S$1)/$S$2+$O$3*(T222-$T$1)/$T$2+$P$3*(U222-$U$1)/$U$2)/(SUM($L$3:$P$3))</f>
        <v>-0.32500568294109938</v>
      </c>
      <c r="AM222">
        <f>IF(AVERAGE(AG222:AH222)&gt;9,1,0)+IF(AVERAGE(AG222:AH222)&gt;7,1,0)+IF(AG222&gt;7,1,0)+IF(AH222&gt;7,1,0)+IF(AI222&gt;8,1,0)+IF(AI222&gt;6,1,0)</f>
        <v>0</v>
      </c>
      <c r="AN222" s="6">
        <f>MIN(2,IF(OR(Y222="-",X222&lt;5),0,1+IF(Y222&gt;7,1+IF(X222&gt;7,0.25,0),IF(Y222&gt;4,0.5+IF(X222&gt;7,0.25,0),0+IF(X222&gt;7,0.25))))+IF(Z222="-",0,IF(Z222&gt;9,0.5,IF(Z222&gt;7,0.25,0)))+IF(AA222="-",0,IF(AA222&gt;7,1.1,IF(AA222&gt;4,0.6,0)))+IF(OR(AB222="-",V222&lt;5),0,IF(AB222&gt;7,1+IF(V222&gt;7,0.25,0),IF(AB222&gt;4,0.5+IF(V222&gt;7,0.25,0),0)))+IF(AC222="-",0,IF(AC222&gt;7,1.5,IF(AC222&gt;4,1,0)))+IF(AD222="-",0,IF(AD222&gt;9,0.5,IF(AD222&gt;7,0.25,0)))+IF(AE222="-",0,IF(AE222&gt;7,1.25,IF(AE222&gt;4,0.75,0)))+IF(OR(AF222="-",W222&lt;4),0,IF(AF222&gt;7,1+IF(W222&gt;7,0.15,0),IF(AF222&gt;4,0.5+IF(W222&gt;7,0.15,0),0))))</f>
        <v>0</v>
      </c>
      <c r="AO222" s="9">
        <f>(($AK$3*AK222+$AL$3*AL222+$AM$3*AM222+$AN$3*AN222)+$J$3*VLOOKUP(J222,COND!$A$2:$C$7,2,FALSE)+$K$3*VLOOKUP(K222,COND!$A$2:$C$7,3,FALSE))*IF(AND($K$2="On",$E222&gt;20),0.75,1)</f>
        <v>5.8208923765724903</v>
      </c>
      <c r="AP222" s="28">
        <f>STANDARDIZE(AO222,AVERAGE($AO$5:$AO$1204),STDEVP($AO$5:$AO$1204))</f>
        <v>-9.9046347727549056E-2</v>
      </c>
      <c r="AQ222" t="str">
        <f>IF(AND(Y222&lt;&gt;"-",X222&gt;1),"C",IF(AA222=MAX(AA222:AC222),"2B",IF(AC222=MAX(AA222:AC222),"SS",IF(OR(AB222=MAX(Z222:AC222),AND(AB222&lt;&gt;"-",AB222&gt;4,V222&gt;5)),"3B",IF(AE222=MAX(AD222:AF222),"CF",IF(AND(AF222=MAX(AD222,AF222),AND(W222&gt;5,AD222&lt;&gt;"-")),"RF",IF(AD222&lt;&gt;"-","LF",IF(Z222&lt;&gt;"-","1B","DH"))))))))</f>
        <v>DH</v>
      </c>
      <c r="AU222" t="str">
        <f>IF(AND($Q222&gt;=6,AVERAGE($S222:$T222)&gt;=6),"Likely",IF(OR($Q222&gt;6,AND($Q222=6,AVERAGE($S222:$T222)&gt;=3),AND($Q222&gt;=5,AVERAGE($S222:$T222)&gt;=5),AVERAGE($Q222,$S222:$T222)&gt;5),"Possible","Unlikely"))</f>
        <v>Unlikely</v>
      </c>
      <c r="AW222" t="e">
        <f>IF(VLOOKUP($B222,'Draft List'!$D$4:$AB$124,AW$3,FALSE)&lt;&gt;0,VLOOKUP($B222,'Draft List'!$D$4:$AB$124,AW$3,FALSE),"")</f>
        <v>#N/A</v>
      </c>
      <c r="AX222" t="e">
        <f>IF(VLOOKUP($B222,'Draft List'!$D$4:$AB$124,AX$3,FALSE)&lt;&gt;0,VLOOKUP($B222,'Draft List'!$D$4:$AB$124,AX$3,FALSE),"")</f>
        <v>#N/A</v>
      </c>
      <c r="AY222" t="e">
        <f>IF(VLOOKUP($B222,'Draft List'!$D$4:$AB$124,AY$3,FALSE)&lt;&gt;0,VLOOKUP($B222,'Draft List'!$D$4:$AB$124,AY$3,FALSE),"")</f>
        <v>#N/A</v>
      </c>
      <c r="AZ222" t="e">
        <f>IF(VLOOKUP($B222,'Draft List'!$D$4:$AB$124,AZ$3,FALSE)&lt;&gt;0,VLOOKUP($B222,'Draft List'!$D$4:$AB$124,AZ$3,FALSE),"")</f>
        <v>#N/A</v>
      </c>
    </row>
    <row r="223" spans="1:52" x14ac:dyDescent="0.25">
      <c r="A223" t="str">
        <f>IF(C223="C","C-",C223)&amp;D223&amp;E223</f>
        <v>LFRobby Lee18</v>
      </c>
      <c r="B223">
        <f>VLOOKUP($A223,draft_listing_batters_stats!$A$1:$B$1310,2,FALSE)</f>
        <v>5127</v>
      </c>
      <c r="C223" s="1" t="s">
        <v>52</v>
      </c>
      <c r="D223" s="1" t="s">
        <v>1558</v>
      </c>
      <c r="E223" s="1">
        <v>18</v>
      </c>
      <c r="F223" s="1" t="s">
        <v>43</v>
      </c>
      <c r="G223" s="1" t="s">
        <v>43</v>
      </c>
      <c r="H223" s="1" t="s">
        <v>51</v>
      </c>
      <c r="I223" s="24" t="s">
        <v>44</v>
      </c>
      <c r="J223" s="1" t="s">
        <v>49</v>
      </c>
      <c r="K223" s="24" t="s">
        <v>46</v>
      </c>
      <c r="L223" s="1">
        <v>1</v>
      </c>
      <c r="M223" s="1">
        <v>2</v>
      </c>
      <c r="N223" s="1">
        <v>3</v>
      </c>
      <c r="O223" s="1">
        <v>2</v>
      </c>
      <c r="P223" s="24">
        <v>1</v>
      </c>
      <c r="Q223" s="1">
        <v>2</v>
      </c>
      <c r="R223" s="1">
        <v>6</v>
      </c>
      <c r="S223" s="1">
        <v>10</v>
      </c>
      <c r="T223" s="1">
        <v>4</v>
      </c>
      <c r="U223" s="24">
        <v>3</v>
      </c>
      <c r="V223" s="1">
        <v>1</v>
      </c>
      <c r="W223" s="1">
        <v>5</v>
      </c>
      <c r="X223" s="24">
        <v>1</v>
      </c>
      <c r="Y223" s="1" t="s">
        <v>47</v>
      </c>
      <c r="Z223" s="1" t="s">
        <v>47</v>
      </c>
      <c r="AA223" s="1" t="s">
        <v>47</v>
      </c>
      <c r="AB223" s="1" t="s">
        <v>47</v>
      </c>
      <c r="AC223" s="1" t="s">
        <v>47</v>
      </c>
      <c r="AD223" s="1">
        <v>4</v>
      </c>
      <c r="AE223" s="1" t="s">
        <v>47</v>
      </c>
      <c r="AF223" s="24" t="s">
        <v>47</v>
      </c>
      <c r="AG223" s="1">
        <v>8</v>
      </c>
      <c r="AH223" s="1">
        <v>9</v>
      </c>
      <c r="AI223" s="24">
        <v>10</v>
      </c>
      <c r="AJ223" s="30">
        <v>2000000</v>
      </c>
      <c r="AK223" s="9">
        <f>($L$3*(L223-$Q$1)/$Q$2+$M$3*(M223-$R$1)/$R$2+$N$3*(N223-$S$1)/$S$2+$O$3*(O223-$T$1)/$T$2+$P$3*(P223-$U$1)/$U$2)/(SUM($L$3:$P$3))</f>
        <v>-1.7774509321514844</v>
      </c>
      <c r="AL223" s="9">
        <f>($L$3*(Q223-$Q$1)/$Q$2+$M$3*(R223-$R$1)/$R$2+$N$3*(S223-$S$1)/$S$2+$O$3*(T223-$T$1)/$T$2+$P$3*(U223-$U$1)/$U$2)/(SUM($L$3:$P$3))</f>
        <v>-0.40977333965335633</v>
      </c>
      <c r="AM223">
        <f>IF(AVERAGE(AG223:AH223)&gt;9,1,0)+IF(AVERAGE(AG223:AH223)&gt;7,1,0)+IF(AG223&gt;7,1,0)+IF(AH223&gt;7,1,0)+IF(AI223&gt;8,1,0)+IF(AI223&gt;6,1,0)</f>
        <v>5</v>
      </c>
      <c r="AN223" s="6">
        <f>MIN(2,IF(OR(Y223="-",X223&lt;5),0,1+IF(Y223&gt;7,1+IF(X223&gt;7,0.25,0),IF(Y223&gt;4,0.5+IF(X223&gt;7,0.25,0),0+IF(X223&gt;7,0.25))))+IF(Z223="-",0,IF(Z223&gt;9,0.5,IF(Z223&gt;7,0.25,0)))+IF(AA223="-",0,IF(AA223&gt;7,1.1,IF(AA223&gt;4,0.6,0)))+IF(OR(AB223="-",V223&lt;5),0,IF(AB223&gt;7,1+IF(V223&gt;7,0.25,0),IF(AB223&gt;4,0.5+IF(V223&gt;7,0.25,0),0)))+IF(AC223="-",0,IF(AC223&gt;7,1.5,IF(AC223&gt;4,1,0)))+IF(AD223="-",0,IF(AD223&gt;9,0.5,IF(AD223&gt;7,0.25,0)))+IF(AE223="-",0,IF(AE223&gt;7,1.25,IF(AE223&gt;4,0.75,0)))+IF(OR(AF223="-",W223&lt;4),0,IF(AF223&gt;7,1+IF(W223&gt;7,0.15,0),IF(AF223&gt;4,0.5+IF(W223&gt;7,0.15,0),0))))</f>
        <v>0</v>
      </c>
      <c r="AO223" s="9">
        <f>(($AK$3*AK223+$AL$3*AL223+$AM$3*AM223+$AN$3*AN223)+$J$3*VLOOKUP(J223,COND!$A$2:$C$7,2,FALSE)+$K$3*VLOOKUP(K223,COND!$A$2:$C$7,3,FALSE))*IF(AND($K$2="On",$E223&gt;20),0.75,1)</f>
        <v>5.7383081642779086</v>
      </c>
      <c r="AP223" s="28">
        <f>STANDARDIZE(AO223,AVERAGE($AO$5:$AO$1204),STDEVP($AO$5:$AO$1204))</f>
        <v>-0.10987923276004895</v>
      </c>
      <c r="AQ223" t="str">
        <f>IF(AND(Y223&lt;&gt;"-",X223&gt;1),"C",IF(AA223=MAX(AA223:AC223),"2B",IF(AC223=MAX(AA223:AC223),"SS",IF(OR(AB223=MAX(Z223:AC223),AND(AB223&lt;&gt;"-",AB223&gt;4,V223&gt;5)),"3B",IF(AE223=MAX(AD223:AF223),"CF",IF(AND(AF223=MAX(AD223,AF223),AND(W223&gt;5,AD223&lt;&gt;"-")),"RF",IF(AD223&lt;&gt;"-","LF",IF(Z223&lt;&gt;"-","1B","DH"))))))))</f>
        <v>LF</v>
      </c>
      <c r="AU223" t="str">
        <f>IF(AND($Q223&gt;=6,AVERAGE($S223:$T223)&gt;=6),"Likely",IF(OR($Q223&gt;6,AND($Q223=6,AVERAGE($S223:$T223)&gt;=3),AND($Q223&gt;=5,AVERAGE($S223:$T223)&gt;=5),AVERAGE($Q223,$S223:$T223)&gt;5),"Possible","Unlikely"))</f>
        <v>Possible</v>
      </c>
      <c r="AW223" t="e">
        <f>IF(VLOOKUP($B223,'Draft List'!$D$4:$AB$124,AW$3,FALSE)&lt;&gt;0,VLOOKUP($B223,'Draft List'!$D$4:$AB$124,AW$3,FALSE),"")</f>
        <v>#N/A</v>
      </c>
      <c r="AX223" t="e">
        <f>IF(VLOOKUP($B223,'Draft List'!$D$4:$AB$124,AX$3,FALSE)&lt;&gt;0,VLOOKUP($B223,'Draft List'!$D$4:$AB$124,AX$3,FALSE),"")</f>
        <v>#N/A</v>
      </c>
      <c r="AY223" t="e">
        <f>IF(VLOOKUP($B223,'Draft List'!$D$4:$AB$124,AY$3,FALSE)&lt;&gt;0,VLOOKUP($B223,'Draft List'!$D$4:$AB$124,AY$3,FALSE),"")</f>
        <v>#N/A</v>
      </c>
      <c r="AZ223" t="e">
        <f>IF(VLOOKUP($B223,'Draft List'!$D$4:$AB$124,AZ$3,FALSE)&lt;&gt;0,VLOOKUP($B223,'Draft List'!$D$4:$AB$124,AZ$3,FALSE),"")</f>
        <v>#N/A</v>
      </c>
    </row>
    <row r="224" spans="1:52" x14ac:dyDescent="0.25">
      <c r="A224" t="str">
        <f>IF(C224="C","C-",C224)&amp;D224&amp;E224</f>
        <v>RFDomingo Martínez21</v>
      </c>
      <c r="B224">
        <f>VLOOKUP($A224,draft_listing_batters_stats!$A$1:$B$1310,2,FALSE)</f>
        <v>6652</v>
      </c>
      <c r="C224" s="1" t="s">
        <v>69</v>
      </c>
      <c r="D224" s="1" t="s">
        <v>1559</v>
      </c>
      <c r="E224" s="1">
        <v>21</v>
      </c>
      <c r="F224" s="1" t="s">
        <v>55</v>
      </c>
      <c r="G224" s="1" t="s">
        <v>55</v>
      </c>
      <c r="H224" s="1" t="s">
        <v>51</v>
      </c>
      <c r="I224" s="24" t="s">
        <v>51</v>
      </c>
      <c r="J224" s="1" t="s">
        <v>46</v>
      </c>
      <c r="K224" s="24" t="s">
        <v>45</v>
      </c>
      <c r="L224" s="1">
        <v>3</v>
      </c>
      <c r="M224" s="1">
        <v>6</v>
      </c>
      <c r="N224" s="1">
        <v>1</v>
      </c>
      <c r="O224" s="1">
        <v>3</v>
      </c>
      <c r="P224" s="24">
        <v>1</v>
      </c>
      <c r="Q224" s="1">
        <v>4</v>
      </c>
      <c r="R224" s="1">
        <v>6</v>
      </c>
      <c r="S224" s="1">
        <v>2</v>
      </c>
      <c r="T224" s="1">
        <v>4</v>
      </c>
      <c r="U224" s="24">
        <v>2</v>
      </c>
      <c r="V224" s="1">
        <v>5</v>
      </c>
      <c r="W224" s="1">
        <v>5</v>
      </c>
      <c r="X224" s="24">
        <v>1</v>
      </c>
      <c r="Y224" s="1" t="s">
        <v>47</v>
      </c>
      <c r="Z224" s="1">
        <v>1</v>
      </c>
      <c r="AA224" s="1" t="s">
        <v>47</v>
      </c>
      <c r="AB224" s="1" t="s">
        <v>47</v>
      </c>
      <c r="AC224" s="1" t="s">
        <v>47</v>
      </c>
      <c r="AD224" s="1">
        <v>1</v>
      </c>
      <c r="AE224" s="1">
        <v>1</v>
      </c>
      <c r="AF224" s="24">
        <v>6</v>
      </c>
      <c r="AG224" s="1">
        <v>10</v>
      </c>
      <c r="AH224" s="1">
        <v>10</v>
      </c>
      <c r="AI224" s="24">
        <v>10</v>
      </c>
      <c r="AJ224" s="30">
        <v>240000</v>
      </c>
      <c r="AK224" s="9">
        <f>($L$3*(L224-$Q$1)/$Q$2+$M$3*(M224-$R$1)/$R$2+$N$3*(N224-$S$1)/$S$2+$O$3*(O224-$T$1)/$T$2+$P$3*(P224-$U$1)/$U$2)/(SUM($L$3:$P$3))</f>
        <v>-1.0045131793095432</v>
      </c>
      <c r="AL224" s="9">
        <f>($L$3*(Q224-$Q$1)/$Q$2+$M$3*(R224-$R$1)/$R$2+$N$3*(S224-$S$1)/$S$2+$O$3*(T224-$T$1)/$T$2+$P$3*(U224-$U$1)/$U$2)/(SUM($L$3:$P$3))</f>
        <v>-0.46916995925630223</v>
      </c>
      <c r="AM224">
        <f>IF(AVERAGE(AG224:AH224)&gt;9,1,0)+IF(AVERAGE(AG224:AH224)&gt;7,1,0)+IF(AG224&gt;7,1,0)+IF(AH224&gt;7,1,0)+IF(AI224&gt;8,1,0)+IF(AI224&gt;6,1,0)</f>
        <v>6</v>
      </c>
      <c r="AN224" s="6">
        <f>MIN(2,IF(OR(Y224="-",X224&lt;5),0,1+IF(Y224&gt;7,1+IF(X224&gt;7,0.25,0),IF(Y224&gt;4,0.5+IF(X224&gt;7,0.25,0),0+IF(X224&gt;7,0.25))))+IF(Z224="-",0,IF(Z224&gt;9,0.5,IF(Z224&gt;7,0.25,0)))+IF(AA224="-",0,IF(AA224&gt;7,1.1,IF(AA224&gt;4,0.6,0)))+IF(OR(AB224="-",V224&lt;5),0,IF(AB224&gt;7,1+IF(V224&gt;7,0.25,0),IF(AB224&gt;4,0.5+IF(V224&gt;7,0.25,0),0)))+IF(AC224="-",0,IF(AC224&gt;7,1.5,IF(AC224&gt;4,1,0)))+IF(AD224="-",0,IF(AD224&gt;9,0.5,IF(AD224&gt;7,0.25,0)))+IF(AE224="-",0,IF(AE224&gt;7,1.25,IF(AE224&gt;4,0.75,0)))+IF(OR(AF224="-",W224&lt;4),0,IF(AF224&gt;7,1+IF(W224&gt;7,0.15,0),IF(AF224&gt;4,0.5+IF(W224&gt;7,0.15,0),0))))</f>
        <v>0.5</v>
      </c>
      <c r="AO224" s="9">
        <f>(($AK$3*AK224+$AL$3*AL224+$AM$3*AM224+$AN$3*AN224)+$J$3*VLOOKUP(J224,COND!$A$2:$C$7,2,FALSE)+$K$3*VLOOKUP(K224,COND!$A$2:$C$7,3,FALSE))*IF(AND($K$2="On",$E224&gt;20),0.75,1)</f>
        <v>5.66950917099342</v>
      </c>
      <c r="AP224" s="28">
        <f>STANDARDIZE(AO224,AVERAGE($AO$5:$AO$1204),STDEVP($AO$5:$AO$1204))</f>
        <v>-0.11890385821683852</v>
      </c>
      <c r="AQ224" t="str">
        <f>IF(AND(Y224&lt;&gt;"-",X224&gt;1),"C",IF(AA224=MAX(AA224:AC224),"2B",IF(AC224=MAX(AA224:AC224),"SS",IF(OR(AB224=MAX(Z224:AC224),AND(AB224&lt;&gt;"-",AB224&gt;4,V224&gt;5)),"3B",IF(AE224=MAX(AD224:AF224),"CF",IF(AND(AF224=MAX(AD224,AF224),AND(W224&gt;5,AD224&lt;&gt;"-")),"RF",IF(AD224&lt;&gt;"-","LF",IF(Z224&lt;&gt;"-","1B","DH"))))))))</f>
        <v>LF</v>
      </c>
      <c r="AU224" t="str">
        <f>IF(AND($Q224&gt;=6,AVERAGE($S224:$T224)&gt;=6),"Likely",IF(OR($Q224&gt;6,AND($Q224=6,AVERAGE($S224:$T224)&gt;=3),AND($Q224&gt;=5,AVERAGE($S224:$T224)&gt;=5),AVERAGE($Q224,$S224:$T224)&gt;5),"Possible","Unlikely"))</f>
        <v>Unlikely</v>
      </c>
      <c r="AW224" t="e">
        <f>IF(VLOOKUP($B224,'Draft List'!$D$4:$AB$124,AW$3,FALSE)&lt;&gt;0,VLOOKUP($B224,'Draft List'!$D$4:$AB$124,AW$3,FALSE),"")</f>
        <v>#N/A</v>
      </c>
      <c r="AX224" t="e">
        <f>IF(VLOOKUP($B224,'Draft List'!$D$4:$AB$124,AX$3,FALSE)&lt;&gt;0,VLOOKUP($B224,'Draft List'!$D$4:$AB$124,AX$3,FALSE),"")</f>
        <v>#N/A</v>
      </c>
      <c r="AY224" t="e">
        <f>IF(VLOOKUP($B224,'Draft List'!$D$4:$AB$124,AY$3,FALSE)&lt;&gt;0,VLOOKUP($B224,'Draft List'!$D$4:$AB$124,AY$3,FALSE),"")</f>
        <v>#N/A</v>
      </c>
      <c r="AZ224" t="e">
        <f>IF(VLOOKUP($B224,'Draft List'!$D$4:$AB$124,AZ$3,FALSE)&lt;&gt;0,VLOOKUP($B224,'Draft List'!$D$4:$AB$124,AZ$3,FALSE),"")</f>
        <v>#N/A</v>
      </c>
    </row>
    <row r="225" spans="1:52" x14ac:dyDescent="0.25">
      <c r="A225" t="str">
        <f>IF(C225="C","C-",C225)&amp;D225&amp;E225</f>
        <v>SSAlejandro Gómez21</v>
      </c>
      <c r="B225">
        <f>VLOOKUP($A225,draft_listing_batters_stats!$A$1:$B$1310,2,FALSE)</f>
        <v>7506</v>
      </c>
      <c r="C225" s="1" t="s">
        <v>75</v>
      </c>
      <c r="D225" s="1" t="s">
        <v>1560</v>
      </c>
      <c r="E225" s="1">
        <v>21</v>
      </c>
      <c r="F225" s="1" t="s">
        <v>55</v>
      </c>
      <c r="G225" s="1" t="s">
        <v>43</v>
      </c>
      <c r="H225" s="1" t="s">
        <v>51</v>
      </c>
      <c r="I225" s="24" t="s">
        <v>51</v>
      </c>
      <c r="J225" s="1" t="s">
        <v>46</v>
      </c>
      <c r="K225" s="24" t="s">
        <v>53</v>
      </c>
      <c r="L225" s="1">
        <v>2</v>
      </c>
      <c r="M225" s="1">
        <v>4</v>
      </c>
      <c r="N225" s="1">
        <v>1</v>
      </c>
      <c r="O225" s="1">
        <v>3</v>
      </c>
      <c r="P225" s="24">
        <v>1</v>
      </c>
      <c r="Q225" s="1">
        <v>4</v>
      </c>
      <c r="R225" s="1">
        <v>5</v>
      </c>
      <c r="S225" s="1">
        <v>1</v>
      </c>
      <c r="T225" s="1">
        <v>5</v>
      </c>
      <c r="U225" s="24">
        <v>3</v>
      </c>
      <c r="V225" s="1">
        <v>5</v>
      </c>
      <c r="W225" s="1">
        <v>4</v>
      </c>
      <c r="X225" s="24">
        <v>1</v>
      </c>
      <c r="Y225" s="1" t="s">
        <v>47</v>
      </c>
      <c r="Z225" s="1" t="s">
        <v>47</v>
      </c>
      <c r="AA225" s="1">
        <v>3</v>
      </c>
      <c r="AB225" s="1" t="s">
        <v>47</v>
      </c>
      <c r="AC225" s="1">
        <v>5</v>
      </c>
      <c r="AD225" s="1" t="s">
        <v>47</v>
      </c>
      <c r="AE225" s="1" t="s">
        <v>47</v>
      </c>
      <c r="AF225" s="24" t="s">
        <v>47</v>
      </c>
      <c r="AG225" s="1">
        <v>9</v>
      </c>
      <c r="AH225" s="1">
        <v>7</v>
      </c>
      <c r="AI225" s="24">
        <v>6</v>
      </c>
      <c r="AJ225" s="30">
        <v>180000</v>
      </c>
      <c r="AK225" s="9">
        <f>($L$3*(L225-$Q$1)/$Q$2+$M$3*(M225-$R$1)/$R$2+$N$3*(N225-$S$1)/$S$2+$O$3*(O225-$T$1)/$T$2+$P$3*(P225-$U$1)/$U$2)/(SUM($L$3:$P$3))</f>
        <v>-1.4291887747496246</v>
      </c>
      <c r="AL225" s="9">
        <f>($L$3*(Q225-$Q$1)/$Q$2+$M$3*(R225-$R$1)/$R$2+$N$3*(S225-$S$1)/$S$2+$O$3*(T225-$T$1)/$T$2+$P$3*(U225-$U$1)/$U$2)/(SUM($L$3:$P$3))</f>
        <v>-0.47356544307224274</v>
      </c>
      <c r="AM225">
        <f>IF(AVERAGE(AG225:AH225)&gt;9,1,0)+IF(AVERAGE(AG225:AH225)&gt;7,1,0)+IF(AG225&gt;7,1,0)+IF(AH225&gt;7,1,0)+IF(AI225&gt;8,1,0)+IF(AI225&gt;6,1,0)</f>
        <v>2</v>
      </c>
      <c r="AN225" s="6">
        <f>MIN(2,IF(OR(Y225="-",X225&lt;5),0,1+IF(Y225&gt;7,1+IF(X225&gt;7,0.25,0),IF(Y225&gt;4,0.5+IF(X225&gt;7,0.25,0),0+IF(X225&gt;7,0.25))))+IF(Z225="-",0,IF(Z225&gt;9,0.5,IF(Z225&gt;7,0.25,0)))+IF(AA225="-",0,IF(AA225&gt;7,1.1,IF(AA225&gt;4,0.6,0)))+IF(OR(AB225="-",V225&lt;5),0,IF(AB225&gt;7,1+IF(V225&gt;7,0.25,0),IF(AB225&gt;4,0.5+IF(V225&gt;7,0.25,0),0)))+IF(AC225="-",0,IF(AC225&gt;7,1.5,IF(AC225&gt;4,1,0)))+IF(AD225="-",0,IF(AD225&gt;9,0.5,IF(AD225&gt;7,0.25,0)))+IF(AE225="-",0,IF(AE225&gt;7,1.25,IF(AE225&gt;4,0.75,0)))+IF(OR(AF225="-",W225&lt;4),0,IF(AF225&gt;7,1+IF(W225&gt;7,0.15,0),IF(AF225&gt;4,0.5+IF(W225&gt;7,0.15,0),0))))</f>
        <v>1</v>
      </c>
      <c r="AO225" s="9">
        <f>(($AK$3*AK225+$AL$3*AL225+$AM$3*AM225+$AN$3*AN225)+$J$3*VLOOKUP(J225,COND!$A$2:$C$7,2,FALSE)+$K$3*VLOOKUP(K225,COND!$A$2:$C$7,3,FALSE))*IF(AND($K$2="On",$E225&gt;20),0.75,1)</f>
        <v>5.6576291389914575</v>
      </c>
      <c r="AP225" s="28">
        <f>STANDARDIZE(AO225,AVERAGE($AO$5:$AO$1204),STDEVP($AO$5:$AO$1204))</f>
        <v>-0.12046220717100205</v>
      </c>
      <c r="AQ225" t="str">
        <f>IF(AND(Y225&lt;&gt;"-",X225&gt;1),"C",IF(AA225=MAX(AA225:AC225),"2B",IF(AC225=MAX(AA225:AC225),"SS",IF(OR(AB225=MAX(Z225:AC225),AND(AB225&lt;&gt;"-",AB225&gt;4,V225&gt;5)),"3B",IF(AE225=MAX(AD225:AF225),"CF",IF(AND(AF225=MAX(AD225,AF225),AND(W225&gt;5,AD225&lt;&gt;"-")),"RF",IF(AD225&lt;&gt;"-","LF",IF(Z225&lt;&gt;"-","1B","DH"))))))))</f>
        <v>SS</v>
      </c>
      <c r="AU225" t="str">
        <f>IF(AND($Q225&gt;=6,AVERAGE($S225:$T225)&gt;=6),"Likely",IF(OR($Q225&gt;6,AND($Q225=6,AVERAGE($S225:$T225)&gt;=3),AND($Q225&gt;=5,AVERAGE($S225:$T225)&gt;=5),AVERAGE($Q225,$S225:$T225)&gt;5),"Possible","Unlikely"))</f>
        <v>Unlikely</v>
      </c>
      <c r="AW225" t="e">
        <f>IF(VLOOKUP($B225,'Draft List'!$D$4:$AB$124,AW$3,FALSE)&lt;&gt;0,VLOOKUP($B225,'Draft List'!$D$4:$AB$124,AW$3,FALSE),"")</f>
        <v>#N/A</v>
      </c>
      <c r="AX225" t="e">
        <f>IF(VLOOKUP($B225,'Draft List'!$D$4:$AB$124,AX$3,FALSE)&lt;&gt;0,VLOOKUP($B225,'Draft List'!$D$4:$AB$124,AX$3,FALSE),"")</f>
        <v>#N/A</v>
      </c>
      <c r="AY225" t="e">
        <f>IF(VLOOKUP($B225,'Draft List'!$D$4:$AB$124,AY$3,FALSE)&lt;&gt;0,VLOOKUP($B225,'Draft List'!$D$4:$AB$124,AY$3,FALSE),"")</f>
        <v>#N/A</v>
      </c>
      <c r="AZ225" t="e">
        <f>IF(VLOOKUP($B225,'Draft List'!$D$4:$AB$124,AZ$3,FALSE)&lt;&gt;0,VLOOKUP($B225,'Draft List'!$D$4:$AB$124,AZ$3,FALSE),"")</f>
        <v>#N/A</v>
      </c>
    </row>
    <row r="226" spans="1:52" x14ac:dyDescent="0.25">
      <c r="A226" t="str">
        <f>IF(C226="C","C-",C226)&amp;D226&amp;E226</f>
        <v>2BJúlio López21</v>
      </c>
      <c r="B226">
        <f>VLOOKUP($A226,draft_listing_batters_stats!$A$1:$B$1310,2,FALSE)</f>
        <v>8900</v>
      </c>
      <c r="C226" s="1" t="s">
        <v>74</v>
      </c>
      <c r="D226" s="1" t="s">
        <v>1561</v>
      </c>
      <c r="E226" s="1">
        <v>21</v>
      </c>
      <c r="F226" s="1" t="s">
        <v>43</v>
      </c>
      <c r="G226" s="1" t="s">
        <v>43</v>
      </c>
      <c r="H226" s="1" t="s">
        <v>51</v>
      </c>
      <c r="I226" s="24" t="s">
        <v>51</v>
      </c>
      <c r="J226" s="1" t="s">
        <v>57</v>
      </c>
      <c r="K226" s="24" t="s">
        <v>53</v>
      </c>
      <c r="L226" s="1">
        <v>3</v>
      </c>
      <c r="M226" s="1">
        <v>5</v>
      </c>
      <c r="N226" s="1">
        <v>2</v>
      </c>
      <c r="O226" s="1">
        <v>2</v>
      </c>
      <c r="P226" s="24">
        <v>3</v>
      </c>
      <c r="Q226" s="1">
        <v>4</v>
      </c>
      <c r="R226" s="1">
        <v>5</v>
      </c>
      <c r="S226" s="1">
        <v>2</v>
      </c>
      <c r="T226" s="1">
        <v>4</v>
      </c>
      <c r="U226" s="24">
        <v>4</v>
      </c>
      <c r="V226" s="1">
        <v>4</v>
      </c>
      <c r="W226" s="1">
        <v>4</v>
      </c>
      <c r="X226" s="24">
        <v>1</v>
      </c>
      <c r="Y226" s="1" t="s">
        <v>47</v>
      </c>
      <c r="Z226" s="1" t="s">
        <v>47</v>
      </c>
      <c r="AA226" s="1">
        <v>9</v>
      </c>
      <c r="AB226" s="1" t="s">
        <v>47</v>
      </c>
      <c r="AC226" s="1" t="s">
        <v>47</v>
      </c>
      <c r="AD226" s="1" t="s">
        <v>47</v>
      </c>
      <c r="AE226" s="1" t="s">
        <v>47</v>
      </c>
      <c r="AF226" s="24" t="s">
        <v>47</v>
      </c>
      <c r="AG226" s="1">
        <v>9</v>
      </c>
      <c r="AH226" s="1">
        <v>4</v>
      </c>
      <c r="AI226" s="24">
        <v>5</v>
      </c>
      <c r="AJ226" s="30">
        <v>210000</v>
      </c>
      <c r="AK226" s="9">
        <f>($L$3*(L226-$Q$1)/$Q$2+$M$3*(M226-$R$1)/$R$2+$N$3*(N226-$S$1)/$S$2+$O$3*(O226-$T$1)/$T$2+$P$3*(P226-$U$1)/$U$2)/(SUM($L$3:$P$3))</f>
        <v>-0.98218843527975919</v>
      </c>
      <c r="AL226" s="9">
        <f>($L$3*(Q226-$Q$1)/$Q$2+$M$3*(R226-$R$1)/$R$2+$N$3*(S226-$S$1)/$S$2+$O$3*(T226-$T$1)/$T$2+$P$3*(U226-$U$1)/$U$2)/(SUM($L$3:$P$3))</f>
        <v>-0.44019715924083891</v>
      </c>
      <c r="AM226">
        <f>IF(AVERAGE(AG226:AH226)&gt;9,1,0)+IF(AVERAGE(AG226:AH226)&gt;7,1,0)+IF(AG226&gt;7,1,0)+IF(AH226&gt;7,1,0)+IF(AI226&gt;8,1,0)+IF(AI226&gt;6,1,0)</f>
        <v>1</v>
      </c>
      <c r="AN226" s="6">
        <f>MIN(2,IF(OR(Y226="-",X226&lt;5),0,1+IF(Y226&gt;7,1+IF(X226&gt;7,0.25,0),IF(Y226&gt;4,0.5+IF(X226&gt;7,0.25,0),0+IF(X226&gt;7,0.25))))+IF(Z226="-",0,IF(Z226&gt;9,0.5,IF(Z226&gt;7,0.25,0)))+IF(AA226="-",0,IF(AA226&gt;7,1.1,IF(AA226&gt;4,0.6,0)))+IF(OR(AB226="-",V226&lt;5),0,IF(AB226&gt;7,1+IF(V226&gt;7,0.25,0),IF(AB226&gt;4,0.5+IF(V226&gt;7,0.25,0),0)))+IF(AC226="-",0,IF(AC226&gt;7,1.5,IF(AC226&gt;4,1,0)))+IF(AD226="-",0,IF(AD226&gt;9,0.5,IF(AD226&gt;7,0.25,0)))+IF(AE226="-",0,IF(AE226&gt;7,1.25,IF(AE226&gt;4,0.75,0)))+IF(OR(AF226="-",W226&lt;4),0,IF(AF226&gt;7,1+IF(W226&gt;7,0.15,0),IF(AF226&gt;4,0.5+IF(W226&gt;7,0.15,0),0))))</f>
        <v>1.1000000000000001</v>
      </c>
      <c r="AO226" s="9">
        <f>(($AK$3*AK226+$AL$3*AL226+$AM$3*AM226+$AN$3*AN226)+$J$3*VLOOKUP(J226,COND!$A$2:$C$7,2,FALSE)+$K$3*VLOOKUP(K226,COND!$A$2:$C$7,3,FALSE))*IF(AND($K$2="On",$E226&gt;20),0.75,1)</f>
        <v>5.6360819122486241</v>
      </c>
      <c r="AP226" s="28">
        <f>STANDARDIZE(AO226,AVERAGE($AO$5:$AO$1204),STDEVP($AO$5:$AO$1204))</f>
        <v>-0.12328863880471075</v>
      </c>
      <c r="AQ226" t="str">
        <f>IF(AND(Y226&lt;&gt;"-",X226&gt;1),"C",IF(AA226=MAX(AA226:AC226),"2B",IF(AC226=MAX(AA226:AC226),"SS",IF(OR(AB226=MAX(Z226:AC226),AND(AB226&lt;&gt;"-",AB226&gt;4,V226&gt;5)),"3B",IF(AE226=MAX(AD226:AF226),"CF",IF(AND(AF226=MAX(AD226,AF226),AND(W226&gt;5,AD226&lt;&gt;"-")),"RF",IF(AD226&lt;&gt;"-","LF",IF(Z226&lt;&gt;"-","1B","DH"))))))))</f>
        <v>2B</v>
      </c>
      <c r="AU226" t="str">
        <f>IF(AND($Q226&gt;=6,AVERAGE($S226:$T226)&gt;=6),"Likely",IF(OR($Q226&gt;6,AND($Q226=6,AVERAGE($S226:$T226)&gt;=3),AND($Q226&gt;=5,AVERAGE($S226:$T226)&gt;=5),AVERAGE($Q226,$S226:$T226)&gt;5),"Possible","Unlikely"))</f>
        <v>Unlikely</v>
      </c>
      <c r="AW226" t="e">
        <f>IF(VLOOKUP($B226,'Draft List'!$D$4:$AB$124,AW$3,FALSE)&lt;&gt;0,VLOOKUP($B226,'Draft List'!$D$4:$AB$124,AW$3,FALSE),"")</f>
        <v>#N/A</v>
      </c>
      <c r="AX226" t="e">
        <f>IF(VLOOKUP($B226,'Draft List'!$D$4:$AB$124,AX$3,FALSE)&lt;&gt;0,VLOOKUP($B226,'Draft List'!$D$4:$AB$124,AX$3,FALSE),"")</f>
        <v>#N/A</v>
      </c>
      <c r="AY226" t="e">
        <f>IF(VLOOKUP($B226,'Draft List'!$D$4:$AB$124,AY$3,FALSE)&lt;&gt;0,VLOOKUP($B226,'Draft List'!$D$4:$AB$124,AY$3,FALSE),"")</f>
        <v>#N/A</v>
      </c>
      <c r="AZ226" t="e">
        <f>IF(VLOOKUP($B226,'Draft List'!$D$4:$AB$124,AZ$3,FALSE)&lt;&gt;0,VLOOKUP($B226,'Draft List'!$D$4:$AB$124,AZ$3,FALSE),"")</f>
        <v>#N/A</v>
      </c>
    </row>
    <row r="227" spans="1:52" x14ac:dyDescent="0.25">
      <c r="A227" t="str">
        <f>IF(C227="C","C-",C227)&amp;D227&amp;E227</f>
        <v>1BJason Ward21</v>
      </c>
      <c r="B227">
        <f>VLOOKUP($A227,draft_listing_batters_stats!$A$1:$B$1310,2,FALSE)</f>
        <v>10430</v>
      </c>
      <c r="C227" s="1" t="s">
        <v>90</v>
      </c>
      <c r="D227" s="1" t="s">
        <v>1562</v>
      </c>
      <c r="E227" s="1">
        <v>21</v>
      </c>
      <c r="F227" s="1" t="s">
        <v>43</v>
      </c>
      <c r="G227" s="1" t="s">
        <v>55</v>
      </c>
      <c r="H227" s="1" t="s">
        <v>51</v>
      </c>
      <c r="I227" s="24" t="s">
        <v>51</v>
      </c>
      <c r="J227" s="1" t="s">
        <v>45</v>
      </c>
      <c r="K227" s="24" t="s">
        <v>45</v>
      </c>
      <c r="L227" s="1">
        <v>4</v>
      </c>
      <c r="M227" s="1">
        <v>2</v>
      </c>
      <c r="N227" s="1">
        <v>2</v>
      </c>
      <c r="O227" s="1">
        <v>1</v>
      </c>
      <c r="P227" s="24">
        <v>1</v>
      </c>
      <c r="Q227" s="1">
        <v>5</v>
      </c>
      <c r="R227" s="1">
        <v>3</v>
      </c>
      <c r="S227" s="1">
        <v>3</v>
      </c>
      <c r="T227" s="1">
        <v>2</v>
      </c>
      <c r="U227" s="24">
        <v>3</v>
      </c>
      <c r="V227" s="1">
        <v>3</v>
      </c>
      <c r="W227" s="1">
        <v>2</v>
      </c>
      <c r="X227" s="24">
        <v>1</v>
      </c>
      <c r="Y227" s="1" t="s">
        <v>47</v>
      </c>
      <c r="Z227" s="1">
        <v>2</v>
      </c>
      <c r="AA227" s="1" t="s">
        <v>47</v>
      </c>
      <c r="AB227" s="1" t="s">
        <v>47</v>
      </c>
      <c r="AC227" s="1" t="s">
        <v>47</v>
      </c>
      <c r="AD227" s="1" t="s">
        <v>47</v>
      </c>
      <c r="AE227" s="1" t="s">
        <v>47</v>
      </c>
      <c r="AF227" s="24" t="s">
        <v>47</v>
      </c>
      <c r="AG227" s="1">
        <v>3</v>
      </c>
      <c r="AH227" s="1">
        <v>3</v>
      </c>
      <c r="AI227" s="24">
        <v>1</v>
      </c>
      <c r="AJ227" s="30">
        <v>230000</v>
      </c>
      <c r="AK227" s="9">
        <f>($L$3*(L227-$Q$1)/$Q$2+$M$3*(M227-$R$1)/$R$2+$N$3*(N227-$S$1)/$S$2+$O$3*(O227-$T$1)/$T$2+$P$3*(P227-$U$1)/$U$2)/(SUM($L$3:$P$3))</f>
        <v>-0.98255446757694276</v>
      </c>
      <c r="AL227" s="9">
        <f>($L$3*(Q227-$Q$1)/$Q$2+$M$3*(R227-$R$1)/$R$2+$N$3*(S227-$S$1)/$S$2+$O$3*(T227-$T$1)/$T$2+$P$3*(U227-$U$1)/$U$2)/(SUM($L$3:$P$3))</f>
        <v>-0.3561350280879152</v>
      </c>
      <c r="AM227">
        <f>IF(AVERAGE(AG227:AH227)&gt;9,1,0)+IF(AVERAGE(AG227:AH227)&gt;7,1,0)+IF(AG227&gt;7,1,0)+IF(AH227&gt;7,1,0)+IF(AI227&gt;8,1,0)+IF(AI227&gt;6,1,0)</f>
        <v>0</v>
      </c>
      <c r="AN227" s="6">
        <f>MIN(2,IF(OR(Y227="-",X227&lt;5),0,1+IF(Y227&gt;7,1+IF(X227&gt;7,0.25,0),IF(Y227&gt;4,0.5+IF(X227&gt;7,0.25,0),0+IF(X227&gt;7,0.25))))+IF(Z227="-",0,IF(Z227&gt;9,0.5,IF(Z227&gt;7,0.25,0)))+IF(AA227="-",0,IF(AA227&gt;7,1.1,IF(AA227&gt;4,0.6,0)))+IF(OR(AB227="-",V227&lt;5),0,IF(AB227&gt;7,1+IF(V227&gt;7,0.25,0),IF(AB227&gt;4,0.5+IF(V227&gt;7,0.25,0),0)))+IF(AC227="-",0,IF(AC227&gt;7,1.5,IF(AC227&gt;4,1,0)))+IF(AD227="-",0,IF(AD227&gt;9,0.5,IF(AD227&gt;7,0.25,0)))+IF(AE227="-",0,IF(AE227&gt;7,1.25,IF(AE227&gt;4,0.75,0)))+IF(OR(AF227="-",W227&lt;4),0,IF(AF227&gt;7,1+IF(W227&gt;7,0.15,0),IF(AF227&gt;4,0.5+IF(W227&gt;7,0.15,0),0))))</f>
        <v>0</v>
      </c>
      <c r="AO227" s="9">
        <f>(($AK$3*AK227+$AL$3*AL227+$AM$3*AM227+$AN$3*AN227)+$J$3*VLOOKUP(J227,COND!$A$2:$C$7,2,FALSE)+$K$3*VLOOKUP(K227,COND!$A$2:$C$7,3,FALSE))*IF(AND($K$2="On",$E227&gt;20),0.75,1)</f>
        <v>5.6281242161873237</v>
      </c>
      <c r="AP227" s="28">
        <f>STANDARDIZE(AO227,AVERAGE($AO$5:$AO$1204),STDEVP($AO$5:$AO$1204))</f>
        <v>-0.12433248004458536</v>
      </c>
      <c r="AQ227" t="str">
        <f>IF(AND(Y227&lt;&gt;"-",X227&gt;1),"C",IF(AA227=MAX(AA227:AC227),"2B",IF(AC227=MAX(AA227:AC227),"SS",IF(OR(AB227=MAX(Z227:AC227),AND(AB227&lt;&gt;"-",AB227&gt;4,V227&gt;5)),"3B",IF(AE227=MAX(AD227:AF227),"CF",IF(AND(AF227=MAX(AD227,AF227),AND(W227&gt;5,AD227&lt;&gt;"-")),"RF",IF(AD227&lt;&gt;"-","LF",IF(Z227&lt;&gt;"-","1B","DH"))))))))</f>
        <v>1B</v>
      </c>
      <c r="AU227" t="str">
        <f>IF(AND($Q227&gt;=6,AVERAGE($S227:$T227)&gt;=6),"Likely",IF(OR($Q227&gt;6,AND($Q227=6,AVERAGE($S227:$T227)&gt;=3),AND($Q227&gt;=5,AVERAGE($S227:$T227)&gt;=5),AVERAGE($Q227,$S227:$T227)&gt;5),"Possible","Unlikely"))</f>
        <v>Unlikely</v>
      </c>
      <c r="AW227" t="e">
        <f>IF(VLOOKUP($B227,'Draft List'!$D$4:$AB$124,AW$3,FALSE)&lt;&gt;0,VLOOKUP($B227,'Draft List'!$D$4:$AB$124,AW$3,FALSE),"")</f>
        <v>#N/A</v>
      </c>
      <c r="AX227" t="e">
        <f>IF(VLOOKUP($B227,'Draft List'!$D$4:$AB$124,AX$3,FALSE)&lt;&gt;0,VLOOKUP($B227,'Draft List'!$D$4:$AB$124,AX$3,FALSE),"")</f>
        <v>#N/A</v>
      </c>
      <c r="AY227" t="e">
        <f>IF(VLOOKUP($B227,'Draft List'!$D$4:$AB$124,AY$3,FALSE)&lt;&gt;0,VLOOKUP($B227,'Draft List'!$D$4:$AB$124,AY$3,FALSE),"")</f>
        <v>#N/A</v>
      </c>
      <c r="AZ227" t="e">
        <f>IF(VLOOKUP($B227,'Draft List'!$D$4:$AB$124,AZ$3,FALSE)&lt;&gt;0,VLOOKUP($B227,'Draft List'!$D$4:$AB$124,AZ$3,FALSE),"")</f>
        <v>#N/A</v>
      </c>
    </row>
    <row r="228" spans="1:52" x14ac:dyDescent="0.25">
      <c r="A228" t="str">
        <f>IF(C228="C","C-",C228)&amp;D228&amp;E228</f>
        <v>SSTony López21</v>
      </c>
      <c r="B228">
        <f>VLOOKUP($A228,draft_listing_batters_stats!$A$1:$B$1310,2,FALSE)</f>
        <v>11848</v>
      </c>
      <c r="C228" s="1" t="s">
        <v>75</v>
      </c>
      <c r="D228" s="1" t="s">
        <v>1563</v>
      </c>
      <c r="E228" s="1">
        <v>21</v>
      </c>
      <c r="F228" s="1" t="s">
        <v>55</v>
      </c>
      <c r="G228" s="1" t="s">
        <v>43</v>
      </c>
      <c r="H228" s="1" t="s">
        <v>51</v>
      </c>
      <c r="I228" s="24" t="s">
        <v>51</v>
      </c>
      <c r="J228" s="1" t="s">
        <v>49</v>
      </c>
      <c r="K228" s="24" t="s">
        <v>53</v>
      </c>
      <c r="L228" s="1">
        <v>3</v>
      </c>
      <c r="M228" s="1">
        <v>2</v>
      </c>
      <c r="N228" s="1">
        <v>1</v>
      </c>
      <c r="O228" s="1">
        <v>2</v>
      </c>
      <c r="P228" s="24">
        <v>1</v>
      </c>
      <c r="Q228" s="1">
        <v>4</v>
      </c>
      <c r="R228" s="1">
        <v>3</v>
      </c>
      <c r="S228" s="1">
        <v>1</v>
      </c>
      <c r="T228" s="1">
        <v>4</v>
      </c>
      <c r="U228" s="24">
        <v>4</v>
      </c>
      <c r="V228" s="1">
        <v>8</v>
      </c>
      <c r="W228" s="1">
        <v>2</v>
      </c>
      <c r="X228" s="24">
        <v>1</v>
      </c>
      <c r="Y228" s="1" t="s">
        <v>47</v>
      </c>
      <c r="Z228" s="1" t="s">
        <v>47</v>
      </c>
      <c r="AA228" s="1">
        <v>2</v>
      </c>
      <c r="AB228" s="1">
        <v>5</v>
      </c>
      <c r="AC228" s="1">
        <v>10</v>
      </c>
      <c r="AD228" s="1" t="s">
        <v>47</v>
      </c>
      <c r="AE228" s="1" t="s">
        <v>47</v>
      </c>
      <c r="AF228" s="24" t="s">
        <v>47</v>
      </c>
      <c r="AG228" s="1">
        <v>9</v>
      </c>
      <c r="AH228" s="1">
        <v>9</v>
      </c>
      <c r="AI228" s="24">
        <v>9</v>
      </c>
      <c r="AJ228" s="30">
        <v>300000</v>
      </c>
      <c r="AK228" s="9">
        <f>($L$3*(L228-$Q$1)/$Q$2+$M$3*(M228-$R$1)/$R$2+$N$3*(N228-$S$1)/$S$2+$O$3*(O228-$T$1)/$T$2+$P$3*(P228-$U$1)/$U$2)/(SUM($L$3:$P$3))</f>
        <v>-1.2984622477939383</v>
      </c>
      <c r="AL228" s="9">
        <f>($L$3*(Q228-$Q$1)/$Q$2+$M$3*(R228-$R$1)/$R$2+$N$3*(S228-$S$1)/$S$2+$O$3*(T228-$T$1)/$T$2+$P$3*(U228-$U$1)/$U$2)/(SUM($L$3:$P$3))</f>
        <v>-0.62537841250214732</v>
      </c>
      <c r="AM228">
        <f>IF(AVERAGE(AG228:AH228)&gt;9,1,0)+IF(AVERAGE(AG228:AH228)&gt;7,1,0)+IF(AG228&gt;7,1,0)+IF(AH228&gt;7,1,0)+IF(AI228&gt;8,1,0)+IF(AI228&gt;6,1,0)</f>
        <v>5</v>
      </c>
      <c r="AN228" s="6">
        <f>MIN(2,IF(OR(Y228="-",X228&lt;5),0,1+IF(Y228&gt;7,1+IF(X228&gt;7,0.25,0),IF(Y228&gt;4,0.5+IF(X228&gt;7,0.25,0),0+IF(X228&gt;7,0.25))))+IF(Z228="-",0,IF(Z228&gt;9,0.5,IF(Z228&gt;7,0.25,0)))+IF(AA228="-",0,IF(AA228&gt;7,1.1,IF(AA228&gt;4,0.6,0)))+IF(OR(AB228="-",V228&lt;5),0,IF(AB228&gt;7,1+IF(V228&gt;7,0.25,0),IF(AB228&gt;4,0.5+IF(V228&gt;7,0.25,0),0)))+IF(AC228="-",0,IF(AC228&gt;7,1.5,IF(AC228&gt;4,1,0)))+IF(AD228="-",0,IF(AD228&gt;9,0.5,IF(AD228&gt;7,0.25,0)))+IF(AE228="-",0,IF(AE228&gt;7,1.25,IF(AE228&gt;4,0.75,0)))+IF(OR(AF228="-",W228&lt;4),0,IF(AF228&gt;7,1+IF(W228&gt;7,0.15,0),IF(AF228&gt;4,0.5+IF(W228&gt;7,0.15,0),0))))</f>
        <v>2</v>
      </c>
      <c r="AO228" s="9">
        <f>(($AK$3*AK228+$AL$3*AL228+$AM$3*AM228+$AN$3*AN228)+$J$3*VLOOKUP(J228,COND!$A$2:$C$7,2,FALSE)+$K$3*VLOOKUP(K228,COND!$A$2:$C$7,3,FALSE))*IF(AND($K$2="On",$E228&gt;20),0.75,1)</f>
        <v>5.548946158528171</v>
      </c>
      <c r="AP228" s="28">
        <f>STANDARDIZE(AO228,AVERAGE($AO$5:$AO$1204),STDEVP($AO$5:$AO$1204))</f>
        <v>-0.13471856682662911</v>
      </c>
      <c r="AQ228" t="str">
        <f>IF(AND(Y228&lt;&gt;"-",X228&gt;1),"C",IF(AA228=MAX(AA228:AC228),"2B",IF(AC228=MAX(AA228:AC228),"SS",IF(OR(AB228=MAX(Z228:AC228),AND(AB228&lt;&gt;"-",AB228&gt;4,V228&gt;5)),"3B",IF(AE228=MAX(AD228:AF228),"CF",IF(AND(AF228=MAX(AD228,AF228),AND(W228&gt;5,AD228&lt;&gt;"-")),"RF",IF(AD228&lt;&gt;"-","LF",IF(Z228&lt;&gt;"-","1B","DH"))))))))</f>
        <v>SS</v>
      </c>
      <c r="AU228" t="str">
        <f>IF(AND($Q228&gt;=6,AVERAGE($S228:$T228)&gt;=6),"Likely",IF(OR($Q228&gt;6,AND($Q228=6,AVERAGE($S228:$T228)&gt;=3),AND($Q228&gt;=5,AVERAGE($S228:$T228)&gt;=5),AVERAGE($Q228,$S228:$T228)&gt;5),"Possible","Unlikely"))</f>
        <v>Unlikely</v>
      </c>
      <c r="AW228" t="e">
        <f>IF(VLOOKUP($B228,'Draft List'!$D$4:$AB$124,AW$3,FALSE)&lt;&gt;0,VLOOKUP($B228,'Draft List'!$D$4:$AB$124,AW$3,FALSE),"")</f>
        <v>#N/A</v>
      </c>
      <c r="AX228" t="e">
        <f>IF(VLOOKUP($B228,'Draft List'!$D$4:$AB$124,AX$3,FALSE)&lt;&gt;0,VLOOKUP($B228,'Draft List'!$D$4:$AB$124,AX$3,FALSE),"")</f>
        <v>#N/A</v>
      </c>
      <c r="AY228" t="e">
        <f>IF(VLOOKUP($B228,'Draft List'!$D$4:$AB$124,AY$3,FALSE)&lt;&gt;0,VLOOKUP($B228,'Draft List'!$D$4:$AB$124,AY$3,FALSE),"")</f>
        <v>#N/A</v>
      </c>
      <c r="AZ228" t="e">
        <f>IF(VLOOKUP($B228,'Draft List'!$D$4:$AB$124,AZ$3,FALSE)&lt;&gt;0,VLOOKUP($B228,'Draft List'!$D$4:$AB$124,AZ$3,FALSE),"")</f>
        <v>#N/A</v>
      </c>
    </row>
    <row r="229" spans="1:52" x14ac:dyDescent="0.25">
      <c r="A229" t="str">
        <f>IF(C229="C","C-",C229)&amp;D229&amp;E229</f>
        <v>CFShunen Ageda21</v>
      </c>
      <c r="B229">
        <f>VLOOKUP($A229,draft_listing_batters_stats!$A$1:$B$1310,2,FALSE)</f>
        <v>4345</v>
      </c>
      <c r="C229" s="1" t="s">
        <v>77</v>
      </c>
      <c r="D229" s="1" t="s">
        <v>1564</v>
      </c>
      <c r="E229" s="1">
        <v>21</v>
      </c>
      <c r="F229" s="1" t="s">
        <v>43</v>
      </c>
      <c r="G229" s="1" t="s">
        <v>43</v>
      </c>
      <c r="H229" s="1" t="s">
        <v>51</v>
      </c>
      <c r="I229" s="24" t="s">
        <v>51</v>
      </c>
      <c r="J229" s="1" t="s">
        <v>57</v>
      </c>
      <c r="K229" s="24" t="s">
        <v>53</v>
      </c>
      <c r="L229" s="1">
        <v>3</v>
      </c>
      <c r="M229" s="1">
        <v>3</v>
      </c>
      <c r="N229" s="1">
        <v>2</v>
      </c>
      <c r="O229" s="1">
        <v>2</v>
      </c>
      <c r="P229" s="24">
        <v>1</v>
      </c>
      <c r="Q229" s="1">
        <v>4</v>
      </c>
      <c r="R229" s="1">
        <v>4</v>
      </c>
      <c r="S229" s="1">
        <v>2</v>
      </c>
      <c r="T229" s="1">
        <v>4</v>
      </c>
      <c r="U229" s="24">
        <v>3</v>
      </c>
      <c r="V229" s="1">
        <v>1</v>
      </c>
      <c r="W229" s="1">
        <v>8</v>
      </c>
      <c r="X229" s="24">
        <v>1</v>
      </c>
      <c r="Y229" s="1" t="s">
        <v>47</v>
      </c>
      <c r="Z229" s="1" t="s">
        <v>47</v>
      </c>
      <c r="AA229" s="1" t="s">
        <v>47</v>
      </c>
      <c r="AB229" s="1" t="s">
        <v>47</v>
      </c>
      <c r="AC229" s="1" t="s">
        <v>47</v>
      </c>
      <c r="AD229" s="1">
        <v>4</v>
      </c>
      <c r="AE229" s="1">
        <v>9</v>
      </c>
      <c r="AF229" s="24" t="s">
        <v>47</v>
      </c>
      <c r="AG229" s="1">
        <v>10</v>
      </c>
      <c r="AH229" s="1">
        <v>10</v>
      </c>
      <c r="AI229" s="24">
        <v>9</v>
      </c>
      <c r="AJ229" s="30">
        <v>190000</v>
      </c>
      <c r="AK229" s="9">
        <f>($L$3*(L229-$Q$1)/$Q$2+$M$3*(M229-$R$1)/$R$2+$N$3*(N229-$S$1)/$S$2+$O$3*(O229-$T$1)/$T$2+$P$3*(P229-$U$1)/$U$2)/(SUM($L$3:$P$3))</f>
        <v>-1.164340874151333</v>
      </c>
      <c r="AL229" s="9">
        <f>($L$3*(Q229-$Q$1)/$Q$2+$M$3*(R229-$R$1)/$R$2+$N$3*(S229-$S$1)/$S$2+$O$3*(T229-$T$1)/$T$2+$P$3*(U229-$U$1)/$U$2)/(SUM($L$3:$P$3))</f>
        <v>-0.53127337867662583</v>
      </c>
      <c r="AM229">
        <f>IF(AVERAGE(AG229:AH229)&gt;9,1,0)+IF(AVERAGE(AG229:AH229)&gt;7,1,0)+IF(AG229&gt;7,1,0)+IF(AH229&gt;7,1,0)+IF(AI229&gt;8,1,0)+IF(AI229&gt;6,1,0)</f>
        <v>6</v>
      </c>
      <c r="AN229" s="6">
        <f>MIN(2,IF(OR(Y229="-",X229&lt;5),0,1+IF(Y229&gt;7,1+IF(X229&gt;7,0.25,0),IF(Y229&gt;4,0.5+IF(X229&gt;7,0.25,0),0+IF(X229&gt;7,0.25))))+IF(Z229="-",0,IF(Z229&gt;9,0.5,IF(Z229&gt;7,0.25,0)))+IF(AA229="-",0,IF(AA229&gt;7,1.1,IF(AA229&gt;4,0.6,0)))+IF(OR(AB229="-",V229&lt;5),0,IF(AB229&gt;7,1+IF(V229&gt;7,0.25,0),IF(AB229&gt;4,0.5+IF(V229&gt;7,0.25,0),0)))+IF(AC229="-",0,IF(AC229&gt;7,1.5,IF(AC229&gt;4,1,0)))+IF(AD229="-",0,IF(AD229&gt;9,0.5,IF(AD229&gt;7,0.25,0)))+IF(AE229="-",0,IF(AE229&gt;7,1.25,IF(AE229&gt;4,0.75,0)))+IF(OR(AF229="-",W229&lt;4),0,IF(AF229&gt;7,1+IF(W229&gt;7,0.15,0),IF(AF229&gt;4,0.5+IF(W229&gt;7,0.15,0),0))))</f>
        <v>1.25</v>
      </c>
      <c r="AO229" s="9">
        <f>(($AK$3*AK229+$AL$3*AL229+$AM$3*AM229+$AN$3*AN229)+$J$3*VLOOKUP(J229,COND!$A$2:$C$7,2,FALSE)+$K$3*VLOOKUP(K229,COND!$A$2:$C$7,3,FALSE))*IF(AND($K$2="On",$E229&gt;20),0.75,1)</f>
        <v>5.5082853684653559</v>
      </c>
      <c r="AP229" s="28">
        <f>STANDARDIZE(AO229,AVERAGE($AO$5:$AO$1204),STDEVP($AO$5:$AO$1204))</f>
        <v>-0.14005219721242124</v>
      </c>
      <c r="AQ229" t="str">
        <f>IF(AND(Y229&lt;&gt;"-",X229&gt;1),"C",IF(AA229=MAX(AA229:AC229),"2B",IF(AC229=MAX(AA229:AC229),"SS",IF(OR(AB229=MAX(Z229:AC229),AND(AB229&lt;&gt;"-",AB229&gt;4,V229&gt;5)),"3B",IF(AE229=MAX(AD229:AF229),"CF",IF(AND(AF229=MAX(AD229,AF229),AND(W229&gt;5,AD229&lt;&gt;"-")),"RF",IF(AD229&lt;&gt;"-","LF",IF(Z229&lt;&gt;"-","1B","DH"))))))))</f>
        <v>CF</v>
      </c>
      <c r="AU229" t="str">
        <f>IF(AND($Q229&gt;=6,AVERAGE($S229:$T229)&gt;=6),"Likely",IF(OR($Q229&gt;6,AND($Q229=6,AVERAGE($S229:$T229)&gt;=3),AND($Q229&gt;=5,AVERAGE($S229:$T229)&gt;=5),AVERAGE($Q229,$S229:$T229)&gt;5),"Possible","Unlikely"))</f>
        <v>Unlikely</v>
      </c>
      <c r="AW229" t="e">
        <f>IF(VLOOKUP($B229,'Draft List'!$D$4:$AB$124,AW$3,FALSE)&lt;&gt;0,VLOOKUP($B229,'Draft List'!$D$4:$AB$124,AW$3,FALSE),"")</f>
        <v>#N/A</v>
      </c>
      <c r="AX229" t="e">
        <f>IF(VLOOKUP($B229,'Draft List'!$D$4:$AB$124,AX$3,FALSE)&lt;&gt;0,VLOOKUP($B229,'Draft List'!$D$4:$AB$124,AX$3,FALSE),"")</f>
        <v>#N/A</v>
      </c>
      <c r="AY229" t="e">
        <f>IF(VLOOKUP($B229,'Draft List'!$D$4:$AB$124,AY$3,FALSE)&lt;&gt;0,VLOOKUP($B229,'Draft List'!$D$4:$AB$124,AY$3,FALSE),"")</f>
        <v>#N/A</v>
      </c>
      <c r="AZ229" t="e">
        <f>IF(VLOOKUP($B229,'Draft List'!$D$4:$AB$124,AZ$3,FALSE)&lt;&gt;0,VLOOKUP($B229,'Draft List'!$D$4:$AB$124,AZ$3,FALSE),"")</f>
        <v>#N/A</v>
      </c>
    </row>
    <row r="230" spans="1:52" x14ac:dyDescent="0.25">
      <c r="A230" t="str">
        <f>IF(C230="C","C-",C230)&amp;D230&amp;E230</f>
        <v>2BLee Godwin21</v>
      </c>
      <c r="B230">
        <f>VLOOKUP($A230,draft_listing_batters_stats!$A$1:$B$1310,2,FALSE)</f>
        <v>11826</v>
      </c>
      <c r="C230" s="1" t="s">
        <v>74</v>
      </c>
      <c r="D230" s="1" t="s">
        <v>1565</v>
      </c>
      <c r="E230" s="1">
        <v>21</v>
      </c>
      <c r="F230" s="1" t="s">
        <v>55</v>
      </c>
      <c r="G230" s="1" t="s">
        <v>43</v>
      </c>
      <c r="H230" s="1" t="s">
        <v>51</v>
      </c>
      <c r="I230" s="24" t="s">
        <v>51</v>
      </c>
      <c r="J230" s="1" t="s">
        <v>45</v>
      </c>
      <c r="K230" s="24" t="s">
        <v>49</v>
      </c>
      <c r="L230" s="1">
        <v>3</v>
      </c>
      <c r="M230" s="1">
        <v>5</v>
      </c>
      <c r="N230" s="1">
        <v>1</v>
      </c>
      <c r="O230" s="1">
        <v>2</v>
      </c>
      <c r="P230" s="24">
        <v>3</v>
      </c>
      <c r="Q230" s="1">
        <v>4</v>
      </c>
      <c r="R230" s="1">
        <v>5</v>
      </c>
      <c r="S230" s="1">
        <v>1</v>
      </c>
      <c r="T230" s="1">
        <v>4</v>
      </c>
      <c r="U230" s="24">
        <v>5</v>
      </c>
      <c r="V230" s="1">
        <v>5</v>
      </c>
      <c r="W230" s="1">
        <v>2</v>
      </c>
      <c r="X230" s="24">
        <v>1</v>
      </c>
      <c r="Y230" s="1" t="s">
        <v>47</v>
      </c>
      <c r="Z230" s="1" t="s">
        <v>47</v>
      </c>
      <c r="AA230" s="1">
        <v>7</v>
      </c>
      <c r="AB230" s="1">
        <v>3</v>
      </c>
      <c r="AC230" s="1">
        <v>1</v>
      </c>
      <c r="AD230" s="1" t="s">
        <v>47</v>
      </c>
      <c r="AE230" s="1" t="s">
        <v>47</v>
      </c>
      <c r="AF230" s="24" t="s">
        <v>47</v>
      </c>
      <c r="AG230" s="1">
        <v>8</v>
      </c>
      <c r="AH230" s="1">
        <v>9</v>
      </c>
      <c r="AI230" s="24">
        <v>8</v>
      </c>
      <c r="AJ230" s="30">
        <v>220000</v>
      </c>
      <c r="AK230" s="9">
        <f>($L$3*(L230-$Q$1)/$Q$2+$M$3*(M230-$R$1)/$R$2+$N$3*(N230-$S$1)/$S$2+$O$3*(O230-$T$1)/$T$2+$P$3*(P230-$U$1)/$U$2)/(SUM($L$3:$P$3))</f>
        <v>-1.0652499293036606</v>
      </c>
      <c r="AL230" s="9">
        <f>($L$3*(Q230-$Q$1)/$Q$2+$M$3*(R230-$R$1)/$R$2+$N$3*(S230-$S$1)/$S$2+$O$3*(T230-$T$1)/$T$2+$P$3*(U230-$U$1)/$U$2)/(SUM($L$3:$P$3))</f>
        <v>-0.48324231344765695</v>
      </c>
      <c r="AM230">
        <f>IF(AVERAGE(AG230:AH230)&gt;9,1,0)+IF(AVERAGE(AG230:AH230)&gt;7,1,0)+IF(AG230&gt;7,1,0)+IF(AH230&gt;7,1,0)+IF(AI230&gt;8,1,0)+IF(AI230&gt;6,1,0)</f>
        <v>4</v>
      </c>
      <c r="AN230" s="6">
        <f>MIN(2,IF(OR(Y230="-",X230&lt;5),0,1+IF(Y230&gt;7,1+IF(X230&gt;7,0.25,0),IF(Y230&gt;4,0.5+IF(X230&gt;7,0.25,0),0+IF(X230&gt;7,0.25))))+IF(Z230="-",0,IF(Z230&gt;9,0.5,IF(Z230&gt;7,0.25,0)))+IF(AA230="-",0,IF(AA230&gt;7,1.1,IF(AA230&gt;4,0.6,0)))+IF(OR(AB230="-",V230&lt;5),0,IF(AB230&gt;7,1+IF(V230&gt;7,0.25,0),IF(AB230&gt;4,0.5+IF(V230&gt;7,0.25,0),0)))+IF(AC230="-",0,IF(AC230&gt;7,1.5,IF(AC230&gt;4,1,0)))+IF(AD230="-",0,IF(AD230&gt;9,0.5,IF(AD230&gt;7,0.25,0)))+IF(AE230="-",0,IF(AE230&gt;7,1.25,IF(AE230&gt;4,0.75,0)))+IF(OR(AF230="-",W230&lt;4),0,IF(AF230&gt;7,1+IF(W230&gt;7,0.15,0),IF(AF230&gt;4,0.5+IF(W230&gt;7,0.15,0),0))))</f>
        <v>0.6</v>
      </c>
      <c r="AO230" s="9">
        <f>(($AK$3*AK230+$AL$3*AL230+$AM$3*AM230+$AN$3*AN230)+$J$3*VLOOKUP(J230,COND!$A$2:$C$7,2,FALSE)+$K$3*VLOOKUP(K230,COND!$A$2:$C$7,3,FALSE))*IF(AND($K$2="On",$E230&gt;20),0.75,1)</f>
        <v>5.4612339123644169</v>
      </c>
      <c r="AP230" s="28">
        <f>STANDARDIZE(AO230,AVERAGE($AO$5:$AO$1204),STDEVP($AO$5:$AO$1204))</f>
        <v>-0.14622411555360557</v>
      </c>
      <c r="AQ230" t="str">
        <f>IF(AND(Y230&lt;&gt;"-",X230&gt;1),"C",IF(AA230=MAX(AA230:AC230),"2B",IF(AC230=MAX(AA230:AC230),"SS",IF(OR(AB230=MAX(Z230:AC230),AND(AB230&lt;&gt;"-",AB230&gt;4,V230&gt;5)),"3B",IF(AE230=MAX(AD230:AF230),"CF",IF(AND(AF230=MAX(AD230,AF230),AND(W230&gt;5,AD230&lt;&gt;"-")),"RF",IF(AD230&lt;&gt;"-","LF",IF(Z230&lt;&gt;"-","1B","DH"))))))))</f>
        <v>2B</v>
      </c>
      <c r="AU230" t="str">
        <f>IF(AND($Q230&gt;=6,AVERAGE($S230:$T230)&gt;=6),"Likely",IF(OR($Q230&gt;6,AND($Q230=6,AVERAGE($S230:$T230)&gt;=3),AND($Q230&gt;=5,AVERAGE($S230:$T230)&gt;=5),AVERAGE($Q230,$S230:$T230)&gt;5),"Possible","Unlikely"))</f>
        <v>Unlikely</v>
      </c>
      <c r="AW230" t="e">
        <f>IF(VLOOKUP($B230,'Draft List'!$D$4:$AB$124,AW$3,FALSE)&lt;&gt;0,VLOOKUP($B230,'Draft List'!$D$4:$AB$124,AW$3,FALSE),"")</f>
        <v>#N/A</v>
      </c>
      <c r="AX230" t="e">
        <f>IF(VLOOKUP($B230,'Draft List'!$D$4:$AB$124,AX$3,FALSE)&lt;&gt;0,VLOOKUP($B230,'Draft List'!$D$4:$AB$124,AX$3,FALSE),"")</f>
        <v>#N/A</v>
      </c>
      <c r="AY230" t="e">
        <f>IF(VLOOKUP($B230,'Draft List'!$D$4:$AB$124,AY$3,FALSE)&lt;&gt;0,VLOOKUP($B230,'Draft List'!$D$4:$AB$124,AY$3,FALSE),"")</f>
        <v>#N/A</v>
      </c>
      <c r="AZ230" t="e">
        <f>IF(VLOOKUP($B230,'Draft List'!$D$4:$AB$124,AZ$3,FALSE)&lt;&gt;0,VLOOKUP($B230,'Draft List'!$D$4:$AB$124,AZ$3,FALSE),"")</f>
        <v>#N/A</v>
      </c>
    </row>
    <row r="231" spans="1:52" x14ac:dyDescent="0.25">
      <c r="A231" t="str">
        <f>IF(C231="C","C-",C231)&amp;D231&amp;E231</f>
        <v>RFDoyle Phillips18</v>
      </c>
      <c r="B231">
        <f>VLOOKUP($A231,draft_listing_batters_stats!$A$1:$B$1310,2,FALSE)</f>
        <v>5546</v>
      </c>
      <c r="C231" s="1" t="s">
        <v>69</v>
      </c>
      <c r="D231" s="1" t="s">
        <v>1566</v>
      </c>
      <c r="E231" s="1">
        <v>18</v>
      </c>
      <c r="F231" s="1" t="s">
        <v>55</v>
      </c>
      <c r="G231" s="1" t="s">
        <v>55</v>
      </c>
      <c r="H231" s="1" t="s">
        <v>51</v>
      </c>
      <c r="I231" s="24" t="s">
        <v>51</v>
      </c>
      <c r="J231" s="1" t="s">
        <v>57</v>
      </c>
      <c r="K231" s="24" t="s">
        <v>46</v>
      </c>
      <c r="L231" s="1">
        <v>3</v>
      </c>
      <c r="M231" s="1">
        <v>1</v>
      </c>
      <c r="N231" s="1">
        <v>1</v>
      </c>
      <c r="O231" s="1">
        <v>2</v>
      </c>
      <c r="P231" s="24">
        <v>3</v>
      </c>
      <c r="Q231" s="1">
        <v>5</v>
      </c>
      <c r="R231" s="1">
        <v>2</v>
      </c>
      <c r="S231" s="1">
        <v>1</v>
      </c>
      <c r="T231" s="1">
        <v>3</v>
      </c>
      <c r="U231" s="24">
        <v>5</v>
      </c>
      <c r="V231" s="1">
        <v>2</v>
      </c>
      <c r="W231" s="1">
        <v>7</v>
      </c>
      <c r="X231" s="24">
        <v>1</v>
      </c>
      <c r="Y231" s="1" t="s">
        <v>47</v>
      </c>
      <c r="Z231" s="1" t="s">
        <v>47</v>
      </c>
      <c r="AA231" s="1" t="s">
        <v>47</v>
      </c>
      <c r="AB231" s="1" t="s">
        <v>47</v>
      </c>
      <c r="AC231" s="1" t="s">
        <v>47</v>
      </c>
      <c r="AD231" s="1" t="s">
        <v>47</v>
      </c>
      <c r="AE231" s="1" t="s">
        <v>47</v>
      </c>
      <c r="AF231" s="24">
        <v>3</v>
      </c>
      <c r="AG231" s="1">
        <v>9</v>
      </c>
      <c r="AH231" s="1">
        <v>10</v>
      </c>
      <c r="AI231" s="24">
        <v>9</v>
      </c>
      <c r="AJ231" s="30">
        <v>220000</v>
      </c>
      <c r="AK231" s="9">
        <f>($L$3*(L231-$Q$1)/$Q$2+$M$3*(M231-$R$1)/$R$2+$N$3*(N231-$S$1)/$S$2+$O$3*(O231-$T$1)/$T$2+$P$3*(P231-$U$1)/$U$2)/(SUM($L$3:$P$3))</f>
        <v>-1.2694894477784748</v>
      </c>
      <c r="AL231" s="9">
        <f>($L$3*(Q231-$Q$1)/$Q$2+$M$3*(R231-$R$1)/$R$2+$N$3*(S231-$S$1)/$S$2+$O$3*(T231-$T$1)/$T$2+$P$3*(U231-$U$1)/$U$2)/(SUM($L$3:$P$3))</f>
        <v>-0.40357566611067375</v>
      </c>
      <c r="AM231">
        <f>IF(AVERAGE(AG231:AH231)&gt;9,1,0)+IF(AVERAGE(AG231:AH231)&gt;7,1,0)+IF(AG231&gt;7,1,0)+IF(AH231&gt;7,1,0)+IF(AI231&gt;8,1,0)+IF(AI231&gt;6,1,0)</f>
        <v>6</v>
      </c>
      <c r="AN231" s="6">
        <f>MIN(2,IF(OR(Y231="-",X231&lt;5),0,1+IF(Y231&gt;7,1+IF(X231&gt;7,0.25,0),IF(Y231&gt;4,0.5+IF(X231&gt;7,0.25,0),0+IF(X231&gt;7,0.25))))+IF(Z231="-",0,IF(Z231&gt;9,0.5,IF(Z231&gt;7,0.25,0)))+IF(AA231="-",0,IF(AA231&gt;7,1.1,IF(AA231&gt;4,0.6,0)))+IF(OR(AB231="-",V231&lt;5),0,IF(AB231&gt;7,1+IF(V231&gt;7,0.25,0),IF(AB231&gt;4,0.5+IF(V231&gt;7,0.25,0),0)))+IF(AC231="-",0,IF(AC231&gt;7,1.5,IF(AC231&gt;4,1,0)))+IF(AD231="-",0,IF(AD231&gt;9,0.5,IF(AD231&gt;7,0.25,0)))+IF(AE231="-",0,IF(AE231&gt;7,1.25,IF(AE231&gt;4,0.75,0)))+IF(OR(AF231="-",W231&lt;4),0,IF(AF231&gt;7,1+IF(W231&gt;7,0.15,0),IF(AF231&gt;4,0.5+IF(W231&gt;7,0.15,0),0))))</f>
        <v>0</v>
      </c>
      <c r="AO231" s="9">
        <f>(($AK$3*AK231+$AL$3*AL231+$AM$3*AM231+$AN$3*AN231)+$J$3*VLOOKUP(J231,COND!$A$2:$C$7,2,FALSE)+$K$3*VLOOKUP(K231,COND!$A$2:$C$7,3,FALSE))*IF(AND($K$2="On",$E231&gt;20),0.75,1)</f>
        <v>5.4301430618940678</v>
      </c>
      <c r="AP231" s="28">
        <f>STANDARDIZE(AO231,AVERAGE($AO$5:$AO$1204),STDEVP($AO$5:$AO$1204))</f>
        <v>-0.15030242058733939</v>
      </c>
      <c r="AQ231" t="str">
        <f>IF(AND(Y231&lt;&gt;"-",X231&gt;1),"C",IF(AA231=MAX(AA231:AC231),"2B",IF(AC231=MAX(AA231:AC231),"SS",IF(OR(AB231=MAX(Z231:AC231),AND(AB231&lt;&gt;"-",AB231&gt;4,V231&gt;5)),"3B",IF(AE231=MAX(AD231:AF231),"CF",IF(AND(AF231=MAX(AD231,AF231),AND(W231&gt;5,AD231&lt;&gt;"-")),"RF",IF(AD231&lt;&gt;"-","LF",IF(Z231&lt;&gt;"-","1B","DH"))))))))</f>
        <v>DH</v>
      </c>
      <c r="AU231" t="str">
        <f>IF(AND($Q231&gt;=6,AVERAGE($S231:$T231)&gt;=6),"Likely",IF(OR($Q231&gt;6,AND($Q231=6,AVERAGE($S231:$T231)&gt;=3),AND($Q231&gt;=5,AVERAGE($S231:$T231)&gt;=5),AVERAGE($Q231,$S231:$T231)&gt;5),"Possible","Unlikely"))</f>
        <v>Unlikely</v>
      </c>
      <c r="AW231" t="e">
        <f>IF(VLOOKUP($B231,'Draft List'!$D$4:$AB$124,AW$3,FALSE)&lt;&gt;0,VLOOKUP($B231,'Draft List'!$D$4:$AB$124,AW$3,FALSE),"")</f>
        <v>#N/A</v>
      </c>
      <c r="AX231" t="e">
        <f>IF(VLOOKUP($B231,'Draft List'!$D$4:$AB$124,AX$3,FALSE)&lt;&gt;0,VLOOKUP($B231,'Draft List'!$D$4:$AB$124,AX$3,FALSE),"")</f>
        <v>#N/A</v>
      </c>
      <c r="AY231" t="e">
        <f>IF(VLOOKUP($B231,'Draft List'!$D$4:$AB$124,AY$3,FALSE)&lt;&gt;0,VLOOKUP($B231,'Draft List'!$D$4:$AB$124,AY$3,FALSE),"")</f>
        <v>#N/A</v>
      </c>
      <c r="AZ231" t="e">
        <f>IF(VLOOKUP($B231,'Draft List'!$D$4:$AB$124,AZ$3,FALSE)&lt;&gt;0,VLOOKUP($B231,'Draft List'!$D$4:$AB$124,AZ$3,FALSE),"")</f>
        <v>#N/A</v>
      </c>
    </row>
    <row r="232" spans="1:52" x14ac:dyDescent="0.25">
      <c r="A232" t="str">
        <f>IF(C232="C","C-",C232)&amp;D232&amp;E232</f>
        <v>LFShihei Higashi21</v>
      </c>
      <c r="B232">
        <f>VLOOKUP($A232,draft_listing_batters_stats!$A$1:$B$1310,2,FALSE)</f>
        <v>4064</v>
      </c>
      <c r="C232" s="1" t="s">
        <v>52</v>
      </c>
      <c r="D232" s="1" t="s">
        <v>1567</v>
      </c>
      <c r="E232" s="1">
        <v>21</v>
      </c>
      <c r="F232" s="1" t="s">
        <v>43</v>
      </c>
      <c r="G232" s="1" t="s">
        <v>43</v>
      </c>
      <c r="H232" s="1" t="s">
        <v>51</v>
      </c>
      <c r="I232" s="24" t="s">
        <v>51</v>
      </c>
      <c r="J232" s="1" t="s">
        <v>46</v>
      </c>
      <c r="K232" s="24" t="s">
        <v>57</v>
      </c>
      <c r="L232" s="1">
        <v>4</v>
      </c>
      <c r="M232" s="1">
        <v>3</v>
      </c>
      <c r="N232" s="1">
        <v>1</v>
      </c>
      <c r="O232" s="1">
        <v>1</v>
      </c>
      <c r="P232" s="24">
        <v>2</v>
      </c>
      <c r="Q232" s="1">
        <v>5</v>
      </c>
      <c r="R232" s="1">
        <v>4</v>
      </c>
      <c r="S232" s="1">
        <v>1</v>
      </c>
      <c r="T232" s="1">
        <v>2</v>
      </c>
      <c r="U232" s="24">
        <v>3</v>
      </c>
      <c r="V232" s="1">
        <v>1</v>
      </c>
      <c r="W232" s="1">
        <v>8</v>
      </c>
      <c r="X232" s="24">
        <v>1</v>
      </c>
      <c r="Y232" s="1" t="s">
        <v>47</v>
      </c>
      <c r="Z232" s="1" t="s">
        <v>47</v>
      </c>
      <c r="AA232" s="1" t="s">
        <v>47</v>
      </c>
      <c r="AB232" s="1" t="s">
        <v>47</v>
      </c>
      <c r="AC232" s="1" t="s">
        <v>47</v>
      </c>
      <c r="AD232" s="1">
        <v>3</v>
      </c>
      <c r="AE232" s="1">
        <v>5</v>
      </c>
      <c r="AF232" s="24">
        <v>3</v>
      </c>
      <c r="AG232" s="1">
        <v>10</v>
      </c>
      <c r="AH232" s="1">
        <v>10</v>
      </c>
      <c r="AI232" s="24">
        <v>9</v>
      </c>
      <c r="AJ232" s="30">
        <v>190000</v>
      </c>
      <c r="AK232" s="9">
        <f>($L$3*(L232-$Q$1)/$Q$2+$M$3*(M232-$R$1)/$R$2+$N$3*(N232-$S$1)/$S$2+$O$3*(O232-$T$1)/$T$2+$P$3*(P232-$U$1)/$U$2)/(SUM($L$3:$P$3))</f>
        <v>-0.97453974216505745</v>
      </c>
      <c r="AL232" s="9">
        <f>($L$3*(Q232-$Q$1)/$Q$2+$M$3*(R232-$R$1)/$R$2+$N$3*(S232-$S$1)/$S$2+$O$3*(T232-$T$1)/$T$2+$P$3*(U232-$U$1)/$U$2)/(SUM($L$3:$P$3))</f>
        <v>-0.4711981365170147</v>
      </c>
      <c r="AM232">
        <f>IF(AVERAGE(AG232:AH232)&gt;9,1,0)+IF(AVERAGE(AG232:AH232)&gt;7,1,0)+IF(AG232&gt;7,1,0)+IF(AH232&gt;7,1,0)+IF(AI232&gt;8,1,0)+IF(AI232&gt;6,1,0)</f>
        <v>6</v>
      </c>
      <c r="AN232" s="6">
        <f>MIN(2,IF(OR(Y232="-",X232&lt;5),0,1+IF(Y232&gt;7,1+IF(X232&gt;7,0.25,0),IF(Y232&gt;4,0.5+IF(X232&gt;7,0.25,0),0+IF(X232&gt;7,0.25))))+IF(Z232="-",0,IF(Z232&gt;9,0.5,IF(Z232&gt;7,0.25,0)))+IF(AA232="-",0,IF(AA232&gt;7,1.1,IF(AA232&gt;4,0.6,0)))+IF(OR(AB232="-",V232&lt;5),0,IF(AB232&gt;7,1+IF(V232&gt;7,0.25,0),IF(AB232&gt;4,0.5+IF(V232&gt;7,0.25,0),0)))+IF(AC232="-",0,IF(AC232&gt;7,1.5,IF(AC232&gt;4,1,0)))+IF(AD232="-",0,IF(AD232&gt;9,0.5,IF(AD232&gt;7,0.25,0)))+IF(AE232="-",0,IF(AE232&gt;7,1.25,IF(AE232&gt;4,0.75,0)))+IF(OR(AF232="-",W232&lt;4),0,IF(AF232&gt;7,1+IF(W232&gt;7,0.15,0),IF(AF232&gt;4,0.5+IF(W232&gt;7,0.15,0),0))))</f>
        <v>0.75</v>
      </c>
      <c r="AO232" s="9">
        <f>(($AK$3*AK232+$AL$3*AL232+$AM$3*AM232+$AN$3*AN232)+$J$3*VLOOKUP(J232,COND!$A$2:$C$7,2,FALSE)+$K$3*VLOOKUP(K232,COND!$A$2:$C$7,3,FALSE))*IF(AND($K$2="On",$E232&gt;20),0.75,1)</f>
        <v>5.3981683875793189</v>
      </c>
      <c r="AP232" s="28">
        <f>STANDARDIZE(AO232,AVERAGE($AO$5:$AO$1204),STDEVP($AO$5:$AO$1204))</f>
        <v>-0.15449666015419214</v>
      </c>
      <c r="AQ232" t="str">
        <f>IF(AND(Y232&lt;&gt;"-",X232&gt;1),"C",IF(AA232=MAX(AA232:AC232),"2B",IF(AC232=MAX(AA232:AC232),"SS",IF(OR(AB232=MAX(Z232:AC232),AND(AB232&lt;&gt;"-",AB232&gt;4,V232&gt;5)),"3B",IF(AE232=MAX(AD232:AF232),"CF",IF(AND(AF232=MAX(AD232,AF232),AND(W232&gt;5,AD232&lt;&gt;"-")),"RF",IF(AD232&lt;&gt;"-","LF",IF(Z232&lt;&gt;"-","1B","DH"))))))))</f>
        <v>CF</v>
      </c>
      <c r="AU232" t="str">
        <f>IF(AND($Q232&gt;=6,AVERAGE($S232:$T232)&gt;=6),"Likely",IF(OR($Q232&gt;6,AND($Q232=6,AVERAGE($S232:$T232)&gt;=3),AND($Q232&gt;=5,AVERAGE($S232:$T232)&gt;=5),AVERAGE($Q232,$S232:$T232)&gt;5),"Possible","Unlikely"))</f>
        <v>Unlikely</v>
      </c>
      <c r="AW232" t="e">
        <f>IF(VLOOKUP($B232,'Draft List'!$D$4:$AB$124,AW$3,FALSE)&lt;&gt;0,VLOOKUP($B232,'Draft List'!$D$4:$AB$124,AW$3,FALSE),"")</f>
        <v>#N/A</v>
      </c>
      <c r="AX232" t="e">
        <f>IF(VLOOKUP($B232,'Draft List'!$D$4:$AB$124,AX$3,FALSE)&lt;&gt;0,VLOOKUP($B232,'Draft List'!$D$4:$AB$124,AX$3,FALSE),"")</f>
        <v>#N/A</v>
      </c>
      <c r="AY232" t="e">
        <f>IF(VLOOKUP($B232,'Draft List'!$D$4:$AB$124,AY$3,FALSE)&lt;&gt;0,VLOOKUP($B232,'Draft List'!$D$4:$AB$124,AY$3,FALSE),"")</f>
        <v>#N/A</v>
      </c>
      <c r="AZ232" t="e">
        <f>IF(VLOOKUP($B232,'Draft List'!$D$4:$AB$124,AZ$3,FALSE)&lt;&gt;0,VLOOKUP($B232,'Draft List'!$D$4:$AB$124,AZ$3,FALSE),"")</f>
        <v>#N/A</v>
      </c>
    </row>
    <row r="233" spans="1:52" x14ac:dyDescent="0.25">
      <c r="A233" t="str">
        <f>IF(C233="C","C-",C233)&amp;D233&amp;E233</f>
        <v>2BJuan Luis Pérez21</v>
      </c>
      <c r="B233">
        <f>VLOOKUP($A233,draft_listing_batters_stats!$A$1:$B$1310,2,FALSE)</f>
        <v>10095</v>
      </c>
      <c r="C233" s="1" t="s">
        <v>74</v>
      </c>
      <c r="D233" s="1" t="s">
        <v>1568</v>
      </c>
      <c r="E233" s="1">
        <v>21</v>
      </c>
      <c r="F233" s="1" t="s">
        <v>43</v>
      </c>
      <c r="G233" s="1" t="s">
        <v>43</v>
      </c>
      <c r="H233" s="1" t="s">
        <v>51</v>
      </c>
      <c r="I233" s="24" t="s">
        <v>51</v>
      </c>
      <c r="J233" s="1" t="s">
        <v>49</v>
      </c>
      <c r="K233" s="24" t="s">
        <v>49</v>
      </c>
      <c r="L233" s="1">
        <v>2</v>
      </c>
      <c r="M233" s="1">
        <v>4</v>
      </c>
      <c r="N233" s="1">
        <v>2</v>
      </c>
      <c r="O233" s="1">
        <v>3</v>
      </c>
      <c r="P233" s="24">
        <v>2</v>
      </c>
      <c r="Q233" s="1">
        <v>3</v>
      </c>
      <c r="R233" s="1">
        <v>4</v>
      </c>
      <c r="S233" s="1">
        <v>4</v>
      </c>
      <c r="T233" s="1">
        <v>5</v>
      </c>
      <c r="U233" s="24">
        <v>4</v>
      </c>
      <c r="V233" s="1">
        <v>9</v>
      </c>
      <c r="W233" s="1">
        <v>10</v>
      </c>
      <c r="X233" s="24">
        <v>1</v>
      </c>
      <c r="Y233" s="1" t="s">
        <v>47</v>
      </c>
      <c r="Z233" s="1">
        <v>2</v>
      </c>
      <c r="AA233" s="1">
        <v>10</v>
      </c>
      <c r="AB233" s="1">
        <v>8</v>
      </c>
      <c r="AC233" s="1">
        <v>5</v>
      </c>
      <c r="AD233" s="1">
        <v>4</v>
      </c>
      <c r="AE233" s="1" t="s">
        <v>47</v>
      </c>
      <c r="AF233" s="24" t="s">
        <v>47</v>
      </c>
      <c r="AG233" s="1">
        <v>2</v>
      </c>
      <c r="AH233" s="1">
        <v>1</v>
      </c>
      <c r="AI233" s="24">
        <v>2</v>
      </c>
      <c r="AJ233" s="30">
        <v>220000</v>
      </c>
      <c r="AK233" s="9">
        <f>($L$3*(L233-$Q$1)/$Q$2+$M$3*(M233-$R$1)/$R$2+$N$3*(N233-$S$1)/$S$2+$O$3*(O233-$T$1)/$T$2+$P$3*(P233-$U$1)/$U$2)/(SUM($L$3:$P$3))</f>
        <v>-1.3061109409086398</v>
      </c>
      <c r="AL233" s="9">
        <f>($L$3*(Q233-$Q$1)/$Q$2+$M$3*(R233-$R$1)/$R$2+$N$3*(S233-$S$1)/$S$2+$O$3*(T233-$T$1)/$T$2+$P$3*(U233-$U$1)/$U$2)/(SUM($L$3:$P$3))</f>
        <v>-0.55798033700483307</v>
      </c>
      <c r="AM233">
        <f>IF(AVERAGE(AG233:AH233)&gt;9,1,0)+IF(AVERAGE(AG233:AH233)&gt;7,1,0)+IF(AG233&gt;7,1,0)+IF(AH233&gt;7,1,0)+IF(AI233&gt;8,1,0)+IF(AI233&gt;6,1,0)</f>
        <v>0</v>
      </c>
      <c r="AN233" s="6">
        <f>MIN(2,IF(OR(Y233="-",X233&lt;5),0,1+IF(Y233&gt;7,1+IF(X233&gt;7,0.25,0),IF(Y233&gt;4,0.5+IF(X233&gt;7,0.25,0),0+IF(X233&gt;7,0.25))))+IF(Z233="-",0,IF(Z233&gt;9,0.5,IF(Z233&gt;7,0.25,0)))+IF(AA233="-",0,IF(AA233&gt;7,1.1,IF(AA233&gt;4,0.6,0)))+IF(OR(AB233="-",V233&lt;5),0,IF(AB233&gt;7,1+IF(V233&gt;7,0.25,0),IF(AB233&gt;4,0.5+IF(V233&gt;7,0.25,0),0)))+IF(AC233="-",0,IF(AC233&gt;7,1.5,IF(AC233&gt;4,1,0)))+IF(AD233="-",0,IF(AD233&gt;9,0.5,IF(AD233&gt;7,0.25,0)))+IF(AE233="-",0,IF(AE233&gt;7,1.25,IF(AE233&gt;4,0.75,0)))+IF(OR(AF233="-",W233&lt;4),0,IF(AF233&gt;7,1+IF(W233&gt;7,0.15,0),IF(AF233&gt;4,0.5+IF(W233&gt;7,0.15,0),0))))</f>
        <v>2</v>
      </c>
      <c r="AO233" s="9">
        <f>(($AK$3*AK233+$AL$3*AL233+$AM$3*AM233+$AN$3*AN233)+$J$3*VLOOKUP(J233,COND!$A$2:$C$7,2,FALSE)+$K$3*VLOOKUP(K233,COND!$A$2:$C$7,3,FALSE))*IF(AND($K$2="On",$E233&gt;20),0.75,1)</f>
        <v>5.3736248618511384</v>
      </c>
      <c r="AP233" s="28">
        <f>STANDARDIZE(AO233,AVERAGE($AO$5:$AO$1204),STDEVP($AO$5:$AO$1204))</f>
        <v>-0.15771612771485843</v>
      </c>
      <c r="AQ233" t="str">
        <f>IF(AND(Y233&lt;&gt;"-",X233&gt;1),"C",IF(AA233=MAX(AA233:AC233),"2B",IF(AC233=MAX(AA233:AC233),"SS",IF(OR(AB233=MAX(Z233:AC233),AND(AB233&lt;&gt;"-",AB233&gt;4,V233&gt;5)),"3B",IF(AE233=MAX(AD233:AF233),"CF",IF(AND(AF233=MAX(AD233,AF233),AND(W233&gt;5,AD233&lt;&gt;"-")),"RF",IF(AD233&lt;&gt;"-","LF",IF(Z233&lt;&gt;"-","1B","DH"))))))))</f>
        <v>2B</v>
      </c>
      <c r="AU233" t="str">
        <f>IF(AND($Q233&gt;=6,AVERAGE($S233:$T233)&gt;=6),"Likely",IF(OR($Q233&gt;6,AND($Q233=6,AVERAGE($S233:$T233)&gt;=3),AND($Q233&gt;=5,AVERAGE($S233:$T233)&gt;=5),AVERAGE($Q233,$S233:$T233)&gt;5),"Possible","Unlikely"))</f>
        <v>Unlikely</v>
      </c>
      <c r="AW233" t="e">
        <f>IF(VLOOKUP($B233,'Draft List'!$D$4:$AB$124,AW$3,FALSE)&lt;&gt;0,VLOOKUP($B233,'Draft List'!$D$4:$AB$124,AW$3,FALSE),"")</f>
        <v>#N/A</v>
      </c>
      <c r="AX233" t="e">
        <f>IF(VLOOKUP($B233,'Draft List'!$D$4:$AB$124,AX$3,FALSE)&lt;&gt;0,VLOOKUP($B233,'Draft List'!$D$4:$AB$124,AX$3,FALSE),"")</f>
        <v>#N/A</v>
      </c>
      <c r="AY233" t="e">
        <f>IF(VLOOKUP($B233,'Draft List'!$D$4:$AB$124,AY$3,FALSE)&lt;&gt;0,VLOOKUP($B233,'Draft List'!$D$4:$AB$124,AY$3,FALSE),"")</f>
        <v>#N/A</v>
      </c>
      <c r="AZ233" t="e">
        <f>IF(VLOOKUP($B233,'Draft List'!$D$4:$AB$124,AZ$3,FALSE)&lt;&gt;0,VLOOKUP($B233,'Draft List'!$D$4:$AB$124,AZ$3,FALSE),"")</f>
        <v>#N/A</v>
      </c>
    </row>
    <row r="234" spans="1:52" x14ac:dyDescent="0.25">
      <c r="A234" t="str">
        <f>IF(C234="C","C-",C234)&amp;D234&amp;E234</f>
        <v>2BLandon Stone21</v>
      </c>
      <c r="B234">
        <f>VLOOKUP($A234,draft_listing_batters_stats!$A$1:$B$1310,2,FALSE)</f>
        <v>9950</v>
      </c>
      <c r="C234" s="1" t="s">
        <v>74</v>
      </c>
      <c r="D234" s="1" t="s">
        <v>1569</v>
      </c>
      <c r="E234" s="1">
        <v>21</v>
      </c>
      <c r="F234" s="1" t="s">
        <v>43</v>
      </c>
      <c r="G234" s="1" t="s">
        <v>43</v>
      </c>
      <c r="H234" s="1" t="s">
        <v>51</v>
      </c>
      <c r="I234" s="24" t="s">
        <v>51</v>
      </c>
      <c r="J234" s="1" t="s">
        <v>45</v>
      </c>
      <c r="K234" s="24" t="s">
        <v>49</v>
      </c>
      <c r="L234" s="1">
        <v>3</v>
      </c>
      <c r="M234" s="1">
        <v>2</v>
      </c>
      <c r="N234" s="1">
        <v>1</v>
      </c>
      <c r="O234" s="1">
        <v>3</v>
      </c>
      <c r="P234" s="24">
        <v>3</v>
      </c>
      <c r="Q234" s="1">
        <v>4</v>
      </c>
      <c r="R234" s="1">
        <v>2</v>
      </c>
      <c r="S234" s="1">
        <v>1</v>
      </c>
      <c r="T234" s="1">
        <v>5</v>
      </c>
      <c r="U234" s="24">
        <v>5</v>
      </c>
      <c r="V234" s="1">
        <v>3</v>
      </c>
      <c r="W234" s="1">
        <v>5</v>
      </c>
      <c r="X234" s="24">
        <v>1</v>
      </c>
      <c r="Y234" s="1" t="s">
        <v>47</v>
      </c>
      <c r="Z234" s="1">
        <v>1</v>
      </c>
      <c r="AA234" s="1">
        <v>8</v>
      </c>
      <c r="AB234" s="1" t="s">
        <v>47</v>
      </c>
      <c r="AC234" s="1" t="s">
        <v>47</v>
      </c>
      <c r="AD234" s="1" t="s">
        <v>47</v>
      </c>
      <c r="AE234" s="1" t="s">
        <v>47</v>
      </c>
      <c r="AF234" s="24" t="s">
        <v>47</v>
      </c>
      <c r="AG234" s="1">
        <v>8</v>
      </c>
      <c r="AH234" s="1">
        <v>8</v>
      </c>
      <c r="AI234" s="24">
        <v>9</v>
      </c>
      <c r="AJ234" s="30">
        <v>210000</v>
      </c>
      <c r="AK234" s="9">
        <f>($L$3*(L234-$Q$1)/$Q$2+$M$3*(M234-$R$1)/$R$2+$N$3*(N234-$S$1)/$S$2+$O$3*(O234-$T$1)/$T$2+$P$3*(P234-$U$1)/$U$2)/(SUM($L$3:$P$3))</f>
        <v>-1.1287200181501904</v>
      </c>
      <c r="AL234" s="9">
        <f>($L$3*(Q234-$Q$1)/$Q$2+$M$3*(R234-$R$1)/$R$2+$N$3*(S234-$S$1)/$S$2+$O$3*(T234-$T$1)/$T$2+$P$3*(U234-$U$1)/$U$2)/(SUM($L$3:$P$3))</f>
        <v>-0.54671240229418638</v>
      </c>
      <c r="AM234">
        <f>IF(AVERAGE(AG234:AH234)&gt;9,1,0)+IF(AVERAGE(AG234:AH234)&gt;7,1,0)+IF(AG234&gt;7,1,0)+IF(AH234&gt;7,1,0)+IF(AI234&gt;8,1,0)+IF(AI234&gt;6,1,0)</f>
        <v>5</v>
      </c>
      <c r="AN234" s="6">
        <f>MIN(2,IF(OR(Y234="-",X234&lt;5),0,1+IF(Y234&gt;7,1+IF(X234&gt;7,0.25,0),IF(Y234&gt;4,0.5+IF(X234&gt;7,0.25,0),0+IF(X234&gt;7,0.25))))+IF(Z234="-",0,IF(Z234&gt;9,0.5,IF(Z234&gt;7,0.25,0)))+IF(AA234="-",0,IF(AA234&gt;7,1.1,IF(AA234&gt;4,0.6,0)))+IF(OR(AB234="-",V234&lt;5),0,IF(AB234&gt;7,1+IF(V234&gt;7,0.25,0),IF(AB234&gt;4,0.5+IF(V234&gt;7,0.25,0),0)))+IF(AC234="-",0,IF(AC234&gt;7,1.5,IF(AC234&gt;4,1,0)))+IF(AD234="-",0,IF(AD234&gt;9,0.5,IF(AD234&gt;7,0.25,0)))+IF(AE234="-",0,IF(AE234&gt;7,1.25,IF(AE234&gt;4,0.75,0)))+IF(OR(AF234="-",W234&lt;4),0,IF(AF234&gt;7,1+IF(W234&gt;7,0.15,0),IF(AF234&gt;4,0.5+IF(W234&gt;7,0.15,0),0))))</f>
        <v>1.1000000000000001</v>
      </c>
      <c r="AO234" s="9">
        <f>(($AK$3*AK234+$AL$3*AL234+$AM$3*AM234+$AN$3*AN234)+$J$3*VLOOKUP(J234,COND!$A$2:$C$7,2,FALSE)+$K$3*VLOOKUP(K234,COND!$A$2:$C$7,3,FALSE))*IF(AND($K$2="On",$E234&gt;20),0.75,1)</f>
        <v>5.3599125039880775</v>
      </c>
      <c r="AP234" s="28">
        <f>STANDARDIZE(AO234,AVERAGE($AO$5:$AO$1204),STDEVP($AO$5:$AO$1204))</f>
        <v>-0.15951482981696447</v>
      </c>
      <c r="AQ234" t="str">
        <f>IF(AND(Y234&lt;&gt;"-",X234&gt;1),"C",IF(AA234=MAX(AA234:AC234),"2B",IF(AC234=MAX(AA234:AC234),"SS",IF(OR(AB234=MAX(Z234:AC234),AND(AB234&lt;&gt;"-",AB234&gt;4,V234&gt;5)),"3B",IF(AE234=MAX(AD234:AF234),"CF",IF(AND(AF234=MAX(AD234,AF234),AND(W234&gt;5,AD234&lt;&gt;"-")),"RF",IF(AD234&lt;&gt;"-","LF",IF(Z234&lt;&gt;"-","1B","DH"))))))))</f>
        <v>2B</v>
      </c>
      <c r="AU234" t="str">
        <f>IF(AND($Q234&gt;=6,AVERAGE($S234:$T234)&gt;=6),"Likely",IF(OR($Q234&gt;6,AND($Q234=6,AVERAGE($S234:$T234)&gt;=3),AND($Q234&gt;=5,AVERAGE($S234:$T234)&gt;=5),AVERAGE($Q234,$S234:$T234)&gt;5),"Possible","Unlikely"))</f>
        <v>Unlikely</v>
      </c>
      <c r="AW234" t="e">
        <f>IF(VLOOKUP($B234,'Draft List'!$D$4:$AB$124,AW$3,FALSE)&lt;&gt;0,VLOOKUP($B234,'Draft List'!$D$4:$AB$124,AW$3,FALSE),"")</f>
        <v>#N/A</v>
      </c>
      <c r="AX234" t="e">
        <f>IF(VLOOKUP($B234,'Draft List'!$D$4:$AB$124,AX$3,FALSE)&lt;&gt;0,VLOOKUP($B234,'Draft List'!$D$4:$AB$124,AX$3,FALSE),"")</f>
        <v>#N/A</v>
      </c>
      <c r="AY234" t="e">
        <f>IF(VLOOKUP($B234,'Draft List'!$D$4:$AB$124,AY$3,FALSE)&lt;&gt;0,VLOOKUP($B234,'Draft List'!$D$4:$AB$124,AY$3,FALSE),"")</f>
        <v>#N/A</v>
      </c>
      <c r="AZ234" t="e">
        <f>IF(VLOOKUP($B234,'Draft List'!$D$4:$AB$124,AZ$3,FALSE)&lt;&gt;0,VLOOKUP($B234,'Draft List'!$D$4:$AB$124,AZ$3,FALSE),"")</f>
        <v>#N/A</v>
      </c>
    </row>
    <row r="235" spans="1:52" x14ac:dyDescent="0.25">
      <c r="A235" t="str">
        <f>IF(C235="C","C-",C235)&amp;D235&amp;E235</f>
        <v>LFÁngel García21</v>
      </c>
      <c r="B235">
        <f>VLOOKUP($A235,draft_listing_batters_stats!$A$1:$B$1310,2,FALSE)</f>
        <v>11482</v>
      </c>
      <c r="C235" s="1" t="s">
        <v>52</v>
      </c>
      <c r="D235" s="1" t="s">
        <v>1570</v>
      </c>
      <c r="E235" s="1">
        <v>21</v>
      </c>
      <c r="F235" s="1" t="s">
        <v>55</v>
      </c>
      <c r="G235" s="1" t="s">
        <v>55</v>
      </c>
      <c r="H235" s="1" t="s">
        <v>51</v>
      </c>
      <c r="I235" s="24" t="s">
        <v>51</v>
      </c>
      <c r="J235" s="1" t="s">
        <v>49</v>
      </c>
      <c r="K235" s="24" t="s">
        <v>45</v>
      </c>
      <c r="L235" s="1">
        <v>4</v>
      </c>
      <c r="M235" s="1">
        <v>4</v>
      </c>
      <c r="N235" s="1">
        <v>2</v>
      </c>
      <c r="O235" s="1">
        <v>1</v>
      </c>
      <c r="P235" s="24">
        <v>1</v>
      </c>
      <c r="Q235" s="1">
        <v>5</v>
      </c>
      <c r="R235" s="1">
        <v>5</v>
      </c>
      <c r="S235" s="1">
        <v>2</v>
      </c>
      <c r="T235" s="1">
        <v>1</v>
      </c>
      <c r="U235" s="24">
        <v>2</v>
      </c>
      <c r="V235" s="1">
        <v>1</v>
      </c>
      <c r="W235" s="1">
        <v>7</v>
      </c>
      <c r="X235" s="24">
        <v>1</v>
      </c>
      <c r="Y235" s="1" t="s">
        <v>47</v>
      </c>
      <c r="Z235" s="1">
        <v>1</v>
      </c>
      <c r="AA235" s="1" t="s">
        <v>47</v>
      </c>
      <c r="AB235" s="1" t="s">
        <v>47</v>
      </c>
      <c r="AC235" s="1" t="s">
        <v>47</v>
      </c>
      <c r="AD235" s="1">
        <v>7</v>
      </c>
      <c r="AE235" s="1">
        <v>1</v>
      </c>
      <c r="AF235" s="24">
        <v>1</v>
      </c>
      <c r="AG235" s="1">
        <v>8</v>
      </c>
      <c r="AH235" s="1">
        <v>10</v>
      </c>
      <c r="AI235" s="24">
        <v>10</v>
      </c>
      <c r="AJ235" s="30">
        <v>200000</v>
      </c>
      <c r="AK235" s="9">
        <f>($L$3*(L235-$Q$1)/$Q$2+$M$3*(M235-$R$1)/$R$2+$N$3*(N235-$S$1)/$S$2+$O$3*(O235-$T$1)/$T$2+$P$3*(P235-$U$1)/$U$2)/(SUM($L$3:$P$3))</f>
        <v>-0.88043470833953597</v>
      </c>
      <c r="AL235" s="9">
        <f>($L$3*(Q235-$Q$1)/$Q$2+$M$3*(R235-$R$1)/$R$2+$N$3*(S235-$S$1)/$S$2+$O$3*(T235-$T$1)/$T$2+$P$3*(U235-$U$1)/$U$2)/(SUM($L$3:$P$3))</f>
        <v>-0.46680265270107418</v>
      </c>
      <c r="AM235">
        <f>IF(AVERAGE(AG235:AH235)&gt;9,1,0)+IF(AVERAGE(AG235:AH235)&gt;7,1,0)+IF(AG235&gt;7,1,0)+IF(AH235&gt;7,1,0)+IF(AI235&gt;8,1,0)+IF(AI235&gt;6,1,0)</f>
        <v>5</v>
      </c>
      <c r="AN235" s="6">
        <f>MIN(2,IF(OR(Y235="-",X235&lt;5),0,1+IF(Y235&gt;7,1+IF(X235&gt;7,0.25,0),IF(Y235&gt;4,0.5+IF(X235&gt;7,0.25,0),0+IF(X235&gt;7,0.25))))+IF(Z235="-",0,IF(Z235&gt;9,0.5,IF(Z235&gt;7,0.25,0)))+IF(AA235="-",0,IF(AA235&gt;7,1.1,IF(AA235&gt;4,0.6,0)))+IF(OR(AB235="-",V235&lt;5),0,IF(AB235&gt;7,1+IF(V235&gt;7,0.25,0),IF(AB235&gt;4,0.5+IF(V235&gt;7,0.25,0),0)))+IF(AC235="-",0,IF(AC235&gt;7,1.5,IF(AC235&gt;4,1,0)))+IF(AD235="-",0,IF(AD235&gt;9,0.5,IF(AD235&gt;7,0.25,0)))+IF(AE235="-",0,IF(AE235&gt;7,1.25,IF(AE235&gt;4,0.75,0)))+IF(OR(AF235="-",W235&lt;4),0,IF(AF235&gt;7,1+IF(W235&gt;7,0.15,0),IF(AF235&gt;4,0.5+IF(W235&gt;7,0.15,0),0))))</f>
        <v>0</v>
      </c>
      <c r="AO235" s="9">
        <f>(($AK$3*AK235+$AL$3*AL235+$AM$3*AM235+$AN$3*AN235)+$J$3*VLOOKUP(J235,COND!$A$2:$C$7,2,FALSE)+$K$3*VLOOKUP(K235,COND!$A$2:$C$7,3,FALSE))*IF(AND($K$2="On",$E235&gt;20),0.75,1)</f>
        <v>5.2436580300864888</v>
      </c>
      <c r="AP235" s="28">
        <f>STANDARDIZE(AO235,AVERAGE($AO$5:$AO$1204),STDEVP($AO$5:$AO$1204))</f>
        <v>-0.17476437104643619</v>
      </c>
      <c r="AQ235" t="str">
        <f>IF(AND(Y235&lt;&gt;"-",X235&gt;1),"C",IF(AA235=MAX(AA235:AC235),"2B",IF(AC235=MAX(AA235:AC235),"SS",IF(OR(AB235=MAX(Z235:AC235),AND(AB235&lt;&gt;"-",AB235&gt;4,V235&gt;5)),"3B",IF(AE235=MAX(AD235:AF235),"CF",IF(AND(AF235=MAX(AD235,AF235),AND(W235&gt;5,AD235&lt;&gt;"-")),"RF",IF(AD235&lt;&gt;"-","LF",IF(Z235&lt;&gt;"-","1B","DH"))))))))</f>
        <v>LF</v>
      </c>
      <c r="AU235" t="str">
        <f>IF(AND($Q235&gt;=6,AVERAGE($S235:$T235)&gt;=6),"Likely",IF(OR($Q235&gt;6,AND($Q235=6,AVERAGE($S235:$T235)&gt;=3),AND($Q235&gt;=5,AVERAGE($S235:$T235)&gt;=5),AVERAGE($Q235,$S235:$T235)&gt;5),"Possible","Unlikely"))</f>
        <v>Unlikely</v>
      </c>
      <c r="AW235" t="e">
        <f>IF(VLOOKUP($B235,'Draft List'!$D$4:$AB$124,AW$3,FALSE)&lt;&gt;0,VLOOKUP($B235,'Draft List'!$D$4:$AB$124,AW$3,FALSE),"")</f>
        <v>#N/A</v>
      </c>
      <c r="AX235" t="e">
        <f>IF(VLOOKUP($B235,'Draft List'!$D$4:$AB$124,AX$3,FALSE)&lt;&gt;0,VLOOKUP($B235,'Draft List'!$D$4:$AB$124,AX$3,FALSE),"")</f>
        <v>#N/A</v>
      </c>
      <c r="AY235" t="e">
        <f>IF(VLOOKUP($B235,'Draft List'!$D$4:$AB$124,AY$3,FALSE)&lt;&gt;0,VLOOKUP($B235,'Draft List'!$D$4:$AB$124,AY$3,FALSE),"")</f>
        <v>#N/A</v>
      </c>
      <c r="AZ235" t="e">
        <f>IF(VLOOKUP($B235,'Draft List'!$D$4:$AB$124,AZ$3,FALSE)&lt;&gt;0,VLOOKUP($B235,'Draft List'!$D$4:$AB$124,AZ$3,FALSE),"")</f>
        <v>#N/A</v>
      </c>
    </row>
    <row r="236" spans="1:52" x14ac:dyDescent="0.25">
      <c r="A236" t="str">
        <f>IF(C236="C","C-",C236)&amp;D236&amp;E236</f>
        <v>C-Tatsuzo Ohayashi21</v>
      </c>
      <c r="B236">
        <f>VLOOKUP($A236,draft_listing_batters_stats!$A$1:$B$1310,2,FALSE)</f>
        <v>9561</v>
      </c>
      <c r="C236" s="1" t="s">
        <v>89</v>
      </c>
      <c r="D236" s="1" t="s">
        <v>1571</v>
      </c>
      <c r="E236" s="1">
        <v>21</v>
      </c>
      <c r="F236" s="1" t="s">
        <v>55</v>
      </c>
      <c r="G236" s="1" t="s">
        <v>55</v>
      </c>
      <c r="H236" s="1" t="s">
        <v>51</v>
      </c>
      <c r="I236" s="24" t="s">
        <v>51</v>
      </c>
      <c r="J236" s="1" t="s">
        <v>57</v>
      </c>
      <c r="K236" s="24" t="s">
        <v>53</v>
      </c>
      <c r="L236" s="1">
        <v>2</v>
      </c>
      <c r="M236" s="1">
        <v>4</v>
      </c>
      <c r="N236" s="1">
        <v>3</v>
      </c>
      <c r="O236" s="1">
        <v>4</v>
      </c>
      <c r="P236" s="24">
        <v>1</v>
      </c>
      <c r="Q236" s="1">
        <v>3</v>
      </c>
      <c r="R236" s="1">
        <v>4</v>
      </c>
      <c r="S236" s="1">
        <v>5</v>
      </c>
      <c r="T236" s="1">
        <v>7</v>
      </c>
      <c r="U236" s="24">
        <v>2</v>
      </c>
      <c r="V236" s="1">
        <v>3</v>
      </c>
      <c r="W236" s="1">
        <v>1</v>
      </c>
      <c r="X236" s="24">
        <v>4</v>
      </c>
      <c r="Y236" s="1">
        <v>1</v>
      </c>
      <c r="Z236" s="1" t="s">
        <v>47</v>
      </c>
      <c r="AA236" s="1" t="s">
        <v>47</v>
      </c>
      <c r="AB236" s="1" t="s">
        <v>47</v>
      </c>
      <c r="AC236" s="1" t="s">
        <v>47</v>
      </c>
      <c r="AD236" s="1" t="s">
        <v>47</v>
      </c>
      <c r="AE236" s="1" t="s">
        <v>47</v>
      </c>
      <c r="AF236" s="24" t="s">
        <v>47</v>
      </c>
      <c r="AG236" s="1">
        <v>1</v>
      </c>
      <c r="AH236" s="1">
        <v>1</v>
      </c>
      <c r="AI236" s="24">
        <v>1</v>
      </c>
      <c r="AJ236" s="30">
        <v>140000</v>
      </c>
      <c r="AK236" s="9">
        <f>($L$3*(L236-$Q$1)/$Q$2+$M$3*(M236-$R$1)/$R$2+$N$3*(N236-$S$1)/$S$2+$O$3*(O236-$T$1)/$T$2+$P$3*(P236-$U$1)/$U$2)/(SUM($L$3:$P$3))</f>
        <v>-1.1733562366922408</v>
      </c>
      <c r="AL236" s="9">
        <f>($L$3*(Q236-$Q$1)/$Q$2+$M$3*(R236-$R$1)/$R$2+$N$3*(S236-$S$1)/$S$2+$O$3*(T236-$T$1)/$T$2+$P$3*(U236-$U$1)/$U$2)/(SUM($L$3:$P$3))</f>
        <v>-0.37553242259593644</v>
      </c>
      <c r="AM236">
        <f>IF(AVERAGE(AG236:AH236)&gt;9,1,0)+IF(AVERAGE(AG236:AH236)&gt;7,1,0)+IF(AG236&gt;7,1,0)+IF(AH236&gt;7,1,0)+IF(AI236&gt;8,1,0)+IF(AI236&gt;6,1,0)</f>
        <v>0</v>
      </c>
      <c r="AN236" s="6">
        <f>MIN(2,IF(OR(Y236="-",X236&lt;5),0,1+IF(Y236&gt;7,1+IF(X236&gt;7,0.25,0),IF(Y236&gt;4,0.5+IF(X236&gt;7,0.25,0),0+IF(X236&gt;7,0.25))))+IF(Z236="-",0,IF(Z236&gt;9,0.5,IF(Z236&gt;7,0.25,0)))+IF(AA236="-",0,IF(AA236&gt;7,1.1,IF(AA236&gt;4,0.6,0)))+IF(OR(AB236="-",V236&lt;5),0,IF(AB236&gt;7,1+IF(V236&gt;7,0.25,0),IF(AB236&gt;4,0.5+IF(V236&gt;7,0.25,0),0)))+IF(AC236="-",0,IF(AC236&gt;7,1.5,IF(AC236&gt;4,1,0)))+IF(AD236="-",0,IF(AD236&gt;9,0.5,IF(AD236&gt;7,0.25,0)))+IF(AE236="-",0,IF(AE236&gt;7,1.25,IF(AE236&gt;4,0.75,0)))+IF(OR(AF236="-",W236&lt;4),0,IF(AF236&gt;7,1+IF(W236&gt;7,0.15,0),IF(AF236&gt;4,0.5+IF(W236&gt;7,0.15,0),0))))</f>
        <v>0</v>
      </c>
      <c r="AO236" s="9">
        <f>(($AK$3*AK236+$AL$3*AL236+$AM$3*AM236+$AN$3*AN236)+$J$3*VLOOKUP(J236,COND!$A$2:$C$7,2,FALSE)+$K$3*VLOOKUP(K236,COND!$A$2:$C$7,3,FALSE))*IF(AND($K$2="On",$E236&gt;20),0.75,1)</f>
        <v>5.1262753051795382</v>
      </c>
      <c r="AP236" s="28">
        <f>STANDARDIZE(AO236,AVERAGE($AO$5:$AO$1204),STDEVP($AO$5:$AO$1204))</f>
        <v>-0.19016190924880741</v>
      </c>
      <c r="AQ236" t="str">
        <f>IF(AND(Y236&lt;&gt;"-",X236&gt;1),"C",IF(AA236=MAX(AA236:AC236),"2B",IF(AC236=MAX(AA236:AC236),"SS",IF(OR(AB236=MAX(Z236:AC236),AND(AB236&lt;&gt;"-",AB236&gt;4,V236&gt;5)),"3B",IF(AE236=MAX(AD236:AF236),"CF",IF(AND(AF236=MAX(AD236,AF236),AND(W236&gt;5,AD236&lt;&gt;"-")),"RF",IF(AD236&lt;&gt;"-","LF",IF(Z236&lt;&gt;"-","1B","DH"))))))))</f>
        <v>C</v>
      </c>
      <c r="AU236" t="str">
        <f>IF(AND($Q236&gt;=6,AVERAGE($S236:$T236)&gt;=6),"Likely",IF(OR($Q236&gt;6,AND($Q236=6,AVERAGE($S236:$T236)&gt;=3),AND($Q236&gt;=5,AVERAGE($S236:$T236)&gt;=5),AVERAGE($Q236,$S236:$T236)&gt;5),"Possible","Unlikely"))</f>
        <v>Unlikely</v>
      </c>
      <c r="AW236" t="e">
        <f>IF(VLOOKUP($B236,'Draft List'!$D$4:$AB$124,AW$3,FALSE)&lt;&gt;0,VLOOKUP($B236,'Draft List'!$D$4:$AB$124,AW$3,FALSE),"")</f>
        <v>#N/A</v>
      </c>
      <c r="AX236" t="e">
        <f>IF(VLOOKUP($B236,'Draft List'!$D$4:$AB$124,AX$3,FALSE)&lt;&gt;0,VLOOKUP($B236,'Draft List'!$D$4:$AB$124,AX$3,FALSE),"")</f>
        <v>#N/A</v>
      </c>
      <c r="AY236" t="e">
        <f>IF(VLOOKUP($B236,'Draft List'!$D$4:$AB$124,AY$3,FALSE)&lt;&gt;0,VLOOKUP($B236,'Draft List'!$D$4:$AB$124,AY$3,FALSE),"")</f>
        <v>#N/A</v>
      </c>
      <c r="AZ236" t="e">
        <f>IF(VLOOKUP($B236,'Draft List'!$D$4:$AB$124,AZ$3,FALSE)&lt;&gt;0,VLOOKUP($B236,'Draft List'!$D$4:$AB$124,AZ$3,FALSE),"")</f>
        <v>#N/A</v>
      </c>
    </row>
    <row r="237" spans="1:52" x14ac:dyDescent="0.25">
      <c r="A237" t="str">
        <f>IF(C237="C","C-",C237)&amp;D237&amp;E237</f>
        <v>2BMike Perkins21</v>
      </c>
      <c r="B237">
        <f>VLOOKUP($A237,draft_listing_batters_stats!$A$1:$B$1310,2,FALSE)</f>
        <v>7537</v>
      </c>
      <c r="C237" s="1" t="s">
        <v>74</v>
      </c>
      <c r="D237" s="1" t="s">
        <v>1572</v>
      </c>
      <c r="E237" s="1">
        <v>21</v>
      </c>
      <c r="F237" s="1" t="s">
        <v>43</v>
      </c>
      <c r="G237" s="1" t="s">
        <v>43</v>
      </c>
      <c r="H237" s="1" t="s">
        <v>51</v>
      </c>
      <c r="I237" s="24" t="s">
        <v>51</v>
      </c>
      <c r="J237" s="1" t="s">
        <v>45</v>
      </c>
      <c r="K237" s="24" t="s">
        <v>45</v>
      </c>
      <c r="L237" s="1">
        <v>3</v>
      </c>
      <c r="M237" s="1">
        <v>1</v>
      </c>
      <c r="N237" s="1">
        <v>1</v>
      </c>
      <c r="O237" s="1">
        <v>2</v>
      </c>
      <c r="P237" s="24">
        <v>1</v>
      </c>
      <c r="Q237" s="1">
        <v>4</v>
      </c>
      <c r="R237" s="1">
        <v>2</v>
      </c>
      <c r="S237" s="1">
        <v>2</v>
      </c>
      <c r="T237" s="1">
        <v>5</v>
      </c>
      <c r="U237" s="24">
        <v>3</v>
      </c>
      <c r="V237" s="1">
        <v>2</v>
      </c>
      <c r="W237" s="1">
        <v>1</v>
      </c>
      <c r="X237" s="24">
        <v>1</v>
      </c>
      <c r="Y237" s="1" t="s">
        <v>47</v>
      </c>
      <c r="Z237" s="1" t="s">
        <v>47</v>
      </c>
      <c r="AA237" s="1">
        <v>8</v>
      </c>
      <c r="AB237" s="1" t="s">
        <v>47</v>
      </c>
      <c r="AC237" s="1" t="s">
        <v>47</v>
      </c>
      <c r="AD237" s="1" t="s">
        <v>47</v>
      </c>
      <c r="AE237" s="1" t="s">
        <v>47</v>
      </c>
      <c r="AF237" s="24" t="s">
        <v>47</v>
      </c>
      <c r="AG237" s="1">
        <v>7</v>
      </c>
      <c r="AH237" s="1">
        <v>9</v>
      </c>
      <c r="AI237" s="24">
        <v>9</v>
      </c>
      <c r="AJ237" s="30">
        <v>190000</v>
      </c>
      <c r="AK237" s="9">
        <f>($L$3*(L237-$Q$1)/$Q$2+$M$3*(M237-$R$1)/$R$2+$N$3*(N237-$S$1)/$S$2+$O$3*(O237-$T$1)/$T$2+$P$3*(P237-$U$1)/$U$2)/(SUM($L$3:$P$3))</f>
        <v>-1.3495221274126417</v>
      </c>
      <c r="AL237" s="9">
        <f>($L$3*(Q237-$Q$1)/$Q$2+$M$3*(R237-$R$1)/$R$2+$N$3*(S237-$S$1)/$S$2+$O$3*(T237-$T$1)/$T$2+$P$3*(U237-$U$1)/$U$2)/(SUM($L$3:$P$3))</f>
        <v>-0.5436835879044517</v>
      </c>
      <c r="AM237">
        <f>IF(AVERAGE(AG237:AH237)&gt;9,1,0)+IF(AVERAGE(AG237:AH237)&gt;7,1,0)+IF(AG237&gt;7,1,0)+IF(AH237&gt;7,1,0)+IF(AI237&gt;8,1,0)+IF(AI237&gt;6,1,0)</f>
        <v>4</v>
      </c>
      <c r="AN237" s="6">
        <f>MIN(2,IF(OR(Y237="-",X237&lt;5),0,1+IF(Y237&gt;7,1+IF(X237&gt;7,0.25,0),IF(Y237&gt;4,0.5+IF(X237&gt;7,0.25,0),0+IF(X237&gt;7,0.25))))+IF(Z237="-",0,IF(Z237&gt;9,0.5,IF(Z237&gt;7,0.25,0)))+IF(AA237="-",0,IF(AA237&gt;7,1.1,IF(AA237&gt;4,0.6,0)))+IF(OR(AB237="-",V237&lt;5),0,IF(AB237&gt;7,1+IF(V237&gt;7,0.25,0),IF(AB237&gt;4,0.5+IF(V237&gt;7,0.25,0),0)))+IF(AC237="-",0,IF(AC237&gt;7,1.5,IF(AC237&gt;4,1,0)))+IF(AD237="-",0,IF(AD237&gt;9,0.5,IF(AD237&gt;7,0.25,0)))+IF(AE237="-",0,IF(AE237&gt;7,1.25,IF(AE237&gt;4,0.75,0)))+IF(OR(AF237="-",W237&lt;4),0,IF(AF237&gt;7,1+IF(W237&gt;7,0.15,0),IF(AF237&gt;4,0.5+IF(W237&gt;7,0.15,0),0))))</f>
        <v>1.1000000000000001</v>
      </c>
      <c r="AO237" s="9">
        <f>(($AK$3*AK237+$AL$3*AL237+$AM$3*AM237+$AN$3*AN237)+$J$3*VLOOKUP(J237,COND!$A$2:$C$7,2,FALSE)+$K$3*VLOOKUP(K237,COND!$A$2:$C$7,3,FALSE))*IF(AND($K$2="On",$E237&gt;20),0.75,1)</f>
        <v>5.1075113990719831</v>
      </c>
      <c r="AP237" s="28">
        <f>STANDARDIZE(AO237,AVERAGE($AO$5:$AO$1204),STDEVP($AO$5:$AO$1204))</f>
        <v>-0.19262324213527612</v>
      </c>
      <c r="AQ237" t="str">
        <f>IF(AND(Y237&lt;&gt;"-",X237&gt;1),"C",IF(AA237=MAX(AA237:AC237),"2B",IF(AC237=MAX(AA237:AC237),"SS",IF(OR(AB237=MAX(Z237:AC237),AND(AB237&lt;&gt;"-",AB237&gt;4,V237&gt;5)),"3B",IF(AE237=MAX(AD237:AF237),"CF",IF(AND(AF237=MAX(AD237,AF237),AND(W237&gt;5,AD237&lt;&gt;"-")),"RF",IF(AD237&lt;&gt;"-","LF",IF(Z237&lt;&gt;"-","1B","DH"))))))))</f>
        <v>2B</v>
      </c>
      <c r="AU237" t="str">
        <f>IF(AND($Q237&gt;=6,AVERAGE($S237:$T237)&gt;=6),"Likely",IF(OR($Q237&gt;6,AND($Q237=6,AVERAGE($S237:$T237)&gt;=3),AND($Q237&gt;=5,AVERAGE($S237:$T237)&gt;=5),AVERAGE($Q237,$S237:$T237)&gt;5),"Possible","Unlikely"))</f>
        <v>Unlikely</v>
      </c>
      <c r="AW237" t="e">
        <f>IF(VLOOKUP($B237,'Draft List'!$D$4:$AB$124,AW$3,FALSE)&lt;&gt;0,VLOOKUP($B237,'Draft List'!$D$4:$AB$124,AW$3,FALSE),"")</f>
        <v>#N/A</v>
      </c>
      <c r="AX237" t="e">
        <f>IF(VLOOKUP($B237,'Draft List'!$D$4:$AB$124,AX$3,FALSE)&lt;&gt;0,VLOOKUP($B237,'Draft List'!$D$4:$AB$124,AX$3,FALSE),"")</f>
        <v>#N/A</v>
      </c>
      <c r="AY237" t="e">
        <f>IF(VLOOKUP($B237,'Draft List'!$D$4:$AB$124,AY$3,FALSE)&lt;&gt;0,VLOOKUP($B237,'Draft List'!$D$4:$AB$124,AY$3,FALSE),"")</f>
        <v>#N/A</v>
      </c>
      <c r="AZ237" t="e">
        <f>IF(VLOOKUP($B237,'Draft List'!$D$4:$AB$124,AZ$3,FALSE)&lt;&gt;0,VLOOKUP($B237,'Draft List'!$D$4:$AB$124,AZ$3,FALSE),"")</f>
        <v>#N/A</v>
      </c>
    </row>
    <row r="238" spans="1:52" x14ac:dyDescent="0.25">
      <c r="A238" t="str">
        <f>IF(C238="C","C-",C238)&amp;D238&amp;E238</f>
        <v>SSIvan Dhu21</v>
      </c>
      <c r="B238">
        <f>VLOOKUP($A238,draft_listing_batters_stats!$A$1:$B$1310,2,FALSE)</f>
        <v>6736</v>
      </c>
      <c r="C238" s="1" t="s">
        <v>75</v>
      </c>
      <c r="D238" s="1" t="s">
        <v>1573</v>
      </c>
      <c r="E238" s="1">
        <v>21</v>
      </c>
      <c r="F238" s="1" t="s">
        <v>55</v>
      </c>
      <c r="G238" s="1" t="s">
        <v>43</v>
      </c>
      <c r="H238" s="1" t="s">
        <v>51</v>
      </c>
      <c r="I238" s="24" t="s">
        <v>51</v>
      </c>
      <c r="J238" s="1" t="s">
        <v>57</v>
      </c>
      <c r="K238" s="24" t="s">
        <v>45</v>
      </c>
      <c r="L238" s="1">
        <v>3</v>
      </c>
      <c r="M238" s="1">
        <v>3</v>
      </c>
      <c r="N238" s="1">
        <v>1</v>
      </c>
      <c r="O238" s="1">
        <v>3</v>
      </c>
      <c r="P238" s="24">
        <v>1</v>
      </c>
      <c r="Q238" s="1">
        <v>4</v>
      </c>
      <c r="R238" s="1">
        <v>5</v>
      </c>
      <c r="S238" s="1">
        <v>1</v>
      </c>
      <c r="T238" s="1">
        <v>5</v>
      </c>
      <c r="U238" s="24">
        <v>2</v>
      </c>
      <c r="V238" s="1">
        <v>6</v>
      </c>
      <c r="W238" s="1">
        <v>1</v>
      </c>
      <c r="X238" s="24">
        <v>1</v>
      </c>
      <c r="Y238" s="1" t="s">
        <v>47</v>
      </c>
      <c r="Z238" s="1" t="s">
        <v>47</v>
      </c>
      <c r="AA238" s="1">
        <v>1</v>
      </c>
      <c r="AB238" s="1" t="s">
        <v>47</v>
      </c>
      <c r="AC238" s="1">
        <v>6</v>
      </c>
      <c r="AD238" s="1" t="s">
        <v>47</v>
      </c>
      <c r="AE238" s="1" t="s">
        <v>47</v>
      </c>
      <c r="AF238" s="24" t="s">
        <v>47</v>
      </c>
      <c r="AG238" s="1">
        <v>8</v>
      </c>
      <c r="AH238" s="1">
        <v>10</v>
      </c>
      <c r="AI238" s="24">
        <v>10</v>
      </c>
      <c r="AJ238" s="30">
        <v>200000</v>
      </c>
      <c r="AK238" s="9">
        <f>($L$3*(L238-$Q$1)/$Q$2+$M$3*(M238-$R$1)/$R$2+$N$3*(N238-$S$1)/$S$2+$O$3*(O238-$T$1)/$T$2+$P$3*(P238-$U$1)/$U$2)/(SUM($L$3:$P$3))</f>
        <v>-1.1576928181656534</v>
      </c>
      <c r="AL238" s="9">
        <f>($L$3*(Q238-$Q$1)/$Q$2+$M$3*(R238-$R$1)/$R$2+$N$3*(S238-$S$1)/$S$2+$O$3*(T238-$T$1)/$T$2+$P$3*(U238-$U$1)/$U$2)/(SUM($L$3:$P$3))</f>
        <v>-0.51358178288932621</v>
      </c>
      <c r="AM238">
        <f>IF(AVERAGE(AG238:AH238)&gt;9,1,0)+IF(AVERAGE(AG238:AH238)&gt;7,1,0)+IF(AG238&gt;7,1,0)+IF(AH238&gt;7,1,0)+IF(AI238&gt;8,1,0)+IF(AI238&gt;6,1,0)</f>
        <v>5</v>
      </c>
      <c r="AN238" s="6">
        <f>MIN(2,IF(OR(Y238="-",X238&lt;5),0,1+IF(Y238&gt;7,1+IF(X238&gt;7,0.25,0),IF(Y238&gt;4,0.5+IF(X238&gt;7,0.25,0),0+IF(X238&gt;7,0.25))))+IF(Z238="-",0,IF(Z238&gt;9,0.5,IF(Z238&gt;7,0.25,0)))+IF(AA238="-",0,IF(AA238&gt;7,1.1,IF(AA238&gt;4,0.6,0)))+IF(OR(AB238="-",V238&lt;5),0,IF(AB238&gt;7,1+IF(V238&gt;7,0.25,0),IF(AB238&gt;4,0.5+IF(V238&gt;7,0.25,0),0)))+IF(AC238="-",0,IF(AC238&gt;7,1.5,IF(AC238&gt;4,1,0)))+IF(AD238="-",0,IF(AD238&gt;9,0.5,IF(AD238&gt;7,0.25,0)))+IF(AE238="-",0,IF(AE238&gt;7,1.25,IF(AE238&gt;4,0.75,0)))+IF(OR(AF238="-",W238&lt;4),0,IF(AF238&gt;7,1+IF(W238&gt;7,0.15,0),IF(AF238&gt;4,0.5+IF(W238&gt;7,0.15,0),0))))</f>
        <v>1</v>
      </c>
      <c r="AO238" s="9">
        <f>(($AK$3*AK238+$AL$3*AL238+$AM$3*AM238+$AN$3*AN238)+$J$3*VLOOKUP(J238,COND!$A$2:$C$7,2,FALSE)+$K$3*VLOOKUP(K238,COND!$A$2:$C$7,3,FALSE))*IF(AND($K$2="On",$E238&gt;20),0.75,1)</f>
        <v>5.0545826568448531</v>
      </c>
      <c r="AP238" s="28">
        <f>STANDARDIZE(AO238,AVERAGE($AO$5:$AO$1204),STDEVP($AO$5:$AO$1204))</f>
        <v>-0.19956610643742725</v>
      </c>
      <c r="AQ238" t="str">
        <f>IF(AND(Y238&lt;&gt;"-",X238&gt;1),"C",IF(AA238=MAX(AA238:AC238),"2B",IF(AC238=MAX(AA238:AC238),"SS",IF(OR(AB238=MAX(Z238:AC238),AND(AB238&lt;&gt;"-",AB238&gt;4,V238&gt;5)),"3B",IF(AE238=MAX(AD238:AF238),"CF",IF(AND(AF238=MAX(AD238,AF238),AND(W238&gt;5,AD238&lt;&gt;"-")),"RF",IF(AD238&lt;&gt;"-","LF",IF(Z238&lt;&gt;"-","1B","DH"))))))))</f>
        <v>SS</v>
      </c>
      <c r="AU238" t="str">
        <f>IF(AND($Q238&gt;=6,AVERAGE($S238:$T238)&gt;=6),"Likely",IF(OR($Q238&gt;6,AND($Q238=6,AVERAGE($S238:$T238)&gt;=3),AND($Q238&gt;=5,AVERAGE($S238:$T238)&gt;=5),AVERAGE($Q238,$S238:$T238)&gt;5),"Possible","Unlikely"))</f>
        <v>Unlikely</v>
      </c>
      <c r="AW238" t="e">
        <f>IF(VLOOKUP($B238,'Draft List'!$D$4:$AB$124,AW$3,FALSE)&lt;&gt;0,VLOOKUP($B238,'Draft List'!$D$4:$AB$124,AW$3,FALSE),"")</f>
        <v>#N/A</v>
      </c>
      <c r="AX238" t="e">
        <f>IF(VLOOKUP($B238,'Draft List'!$D$4:$AB$124,AX$3,FALSE)&lt;&gt;0,VLOOKUP($B238,'Draft List'!$D$4:$AB$124,AX$3,FALSE),"")</f>
        <v>#N/A</v>
      </c>
      <c r="AY238" t="e">
        <f>IF(VLOOKUP($B238,'Draft List'!$D$4:$AB$124,AY$3,FALSE)&lt;&gt;0,VLOOKUP($B238,'Draft List'!$D$4:$AB$124,AY$3,FALSE),"")</f>
        <v>#N/A</v>
      </c>
      <c r="AZ238" t="e">
        <f>IF(VLOOKUP($B238,'Draft List'!$D$4:$AB$124,AZ$3,FALSE)&lt;&gt;0,VLOOKUP($B238,'Draft List'!$D$4:$AB$124,AZ$3,FALSE),"")</f>
        <v>#N/A</v>
      </c>
    </row>
    <row r="239" spans="1:52" x14ac:dyDescent="0.25">
      <c r="A239" t="str">
        <f>IF(C239="C","C-",C239)&amp;D239&amp;E239</f>
        <v>2BRodrigo Chávez21</v>
      </c>
      <c r="B239">
        <f>VLOOKUP($A239,draft_listing_batters_stats!$A$1:$B$1310,2,FALSE)</f>
        <v>10423</v>
      </c>
      <c r="C239" s="1" t="s">
        <v>74</v>
      </c>
      <c r="D239" s="1" t="s">
        <v>1574</v>
      </c>
      <c r="E239" s="1">
        <v>21</v>
      </c>
      <c r="F239" s="1" t="s">
        <v>43</v>
      </c>
      <c r="G239" s="1" t="s">
        <v>43</v>
      </c>
      <c r="H239" s="1" t="s">
        <v>51</v>
      </c>
      <c r="I239" s="24" t="s">
        <v>51</v>
      </c>
      <c r="J239" s="1" t="s">
        <v>49</v>
      </c>
      <c r="K239" s="24" t="s">
        <v>49</v>
      </c>
      <c r="L239" s="1">
        <v>3</v>
      </c>
      <c r="M239" s="1">
        <v>7</v>
      </c>
      <c r="N239" s="1">
        <v>2</v>
      </c>
      <c r="O239" s="1">
        <v>3</v>
      </c>
      <c r="P239" s="24">
        <v>3</v>
      </c>
      <c r="Q239" s="1">
        <v>3</v>
      </c>
      <c r="R239" s="1">
        <v>7</v>
      </c>
      <c r="S239" s="1">
        <v>3</v>
      </c>
      <c r="T239" s="1">
        <v>5</v>
      </c>
      <c r="U239" s="24">
        <v>4</v>
      </c>
      <c r="V239" s="1">
        <v>6</v>
      </c>
      <c r="W239" s="1">
        <v>6</v>
      </c>
      <c r="X239" s="24">
        <v>2</v>
      </c>
      <c r="Y239" s="1" t="s">
        <v>47</v>
      </c>
      <c r="Z239" s="1" t="s">
        <v>47</v>
      </c>
      <c r="AA239" s="1">
        <v>7</v>
      </c>
      <c r="AB239" s="1">
        <v>3</v>
      </c>
      <c r="AC239" s="1">
        <v>4</v>
      </c>
      <c r="AD239" s="1" t="s">
        <v>47</v>
      </c>
      <c r="AE239" s="1" t="s">
        <v>47</v>
      </c>
      <c r="AF239" s="24">
        <v>2</v>
      </c>
      <c r="AG239" s="1">
        <v>9</v>
      </c>
      <c r="AH239" s="1">
        <v>5</v>
      </c>
      <c r="AI239" s="24">
        <v>2</v>
      </c>
      <c r="AJ239" s="30">
        <v>190000</v>
      </c>
      <c r="AK239" s="9">
        <f>($L$3*(L239-$Q$1)/$Q$2+$M$3*(M239-$R$1)/$R$2+$N$3*(N239-$S$1)/$S$2+$O$3*(O239-$T$1)/$T$2+$P$3*(P239-$U$1)/$U$2)/(SUM($L$3:$P$3))</f>
        <v>-0.79035912603277125</v>
      </c>
      <c r="AL239" s="9">
        <f>($L$3*(Q239-$Q$1)/$Q$2+$M$3*(R239-$R$1)/$R$2+$N$3*(S239-$S$1)/$S$2+$O$3*(T239-$T$1)/$T$2+$P$3*(U239-$U$1)/$U$2)/(SUM($L$3:$P$3))</f>
        <v>-0.48786219217262405</v>
      </c>
      <c r="AM239">
        <f>IF(AVERAGE(AG239:AH239)&gt;9,1,0)+IF(AVERAGE(AG239:AH239)&gt;7,1,0)+IF(AG239&gt;7,1,0)+IF(AH239&gt;7,1,0)+IF(AI239&gt;8,1,0)+IF(AI239&gt;6,1,0)</f>
        <v>1</v>
      </c>
      <c r="AN239" s="6">
        <f>MIN(2,IF(OR(Y239="-",X239&lt;5),0,1+IF(Y239&gt;7,1+IF(X239&gt;7,0.25,0),IF(Y239&gt;4,0.5+IF(X239&gt;7,0.25,0),0+IF(X239&gt;7,0.25))))+IF(Z239="-",0,IF(Z239&gt;9,0.5,IF(Z239&gt;7,0.25,0)))+IF(AA239="-",0,IF(AA239&gt;7,1.1,IF(AA239&gt;4,0.6,0)))+IF(OR(AB239="-",V239&lt;5),0,IF(AB239&gt;7,1+IF(V239&gt;7,0.25,0),IF(AB239&gt;4,0.5+IF(V239&gt;7,0.25,0),0)))+IF(AC239="-",0,IF(AC239&gt;7,1.5,IF(AC239&gt;4,1,0)))+IF(AD239="-",0,IF(AD239&gt;9,0.5,IF(AD239&gt;7,0.25,0)))+IF(AE239="-",0,IF(AE239&gt;7,1.25,IF(AE239&gt;4,0.75,0)))+IF(OR(AF239="-",W239&lt;4),0,IF(AF239&gt;7,1+IF(W239&gt;7,0.15,0),IF(AF239&gt;4,0.5+IF(W239&gt;7,0.15,0),0))))</f>
        <v>0.6</v>
      </c>
      <c r="AO239" s="9">
        <f>(($AK$3*AK239+$AL$3*AL239+$AM$3*AM239+$AN$3*AN239)+$J$3*VLOOKUP(J239,COND!$A$2:$C$7,2,FALSE)+$K$3*VLOOKUP(K239,COND!$A$2:$C$7,3,FALSE))*IF(AND($K$2="On",$E239&gt;20),0.75,1)</f>
        <v>5.0332844479919006</v>
      </c>
      <c r="AP239" s="28">
        <f>STANDARDIZE(AO239,AVERAGE($AO$5:$AO$1204),STDEVP($AO$5:$AO$1204))</f>
        <v>-0.20235987344799355</v>
      </c>
      <c r="AQ239" t="str">
        <f>IF(AND(Y239&lt;&gt;"-",X239&gt;1),"C",IF(AA239=MAX(AA239:AC239),"2B",IF(AC239=MAX(AA239:AC239),"SS",IF(OR(AB239=MAX(Z239:AC239),AND(AB239&lt;&gt;"-",AB239&gt;4,V239&gt;5)),"3B",IF(AE239=MAX(AD239:AF239),"CF",IF(AND(AF239=MAX(AD239,AF239),AND(W239&gt;5,AD239&lt;&gt;"-")),"RF",IF(AD239&lt;&gt;"-","LF",IF(Z239&lt;&gt;"-","1B","DH"))))))))</f>
        <v>2B</v>
      </c>
      <c r="AU239" t="str">
        <f>IF(AND($Q239&gt;=6,AVERAGE($S239:$T239)&gt;=6),"Likely",IF(OR($Q239&gt;6,AND($Q239=6,AVERAGE($S239:$T239)&gt;=3),AND($Q239&gt;=5,AVERAGE($S239:$T239)&gt;=5),AVERAGE($Q239,$S239:$T239)&gt;5),"Possible","Unlikely"))</f>
        <v>Unlikely</v>
      </c>
      <c r="AW239" t="e">
        <f>IF(VLOOKUP($B239,'Draft List'!$D$4:$AB$124,AW$3,FALSE)&lt;&gt;0,VLOOKUP($B239,'Draft List'!$D$4:$AB$124,AW$3,FALSE),"")</f>
        <v>#N/A</v>
      </c>
      <c r="AX239" t="e">
        <f>IF(VLOOKUP($B239,'Draft List'!$D$4:$AB$124,AX$3,FALSE)&lt;&gt;0,VLOOKUP($B239,'Draft List'!$D$4:$AB$124,AX$3,FALSE),"")</f>
        <v>#N/A</v>
      </c>
      <c r="AY239" t="e">
        <f>IF(VLOOKUP($B239,'Draft List'!$D$4:$AB$124,AY$3,FALSE)&lt;&gt;0,VLOOKUP($B239,'Draft List'!$D$4:$AB$124,AY$3,FALSE),"")</f>
        <v>#N/A</v>
      </c>
      <c r="AZ239" t="e">
        <f>IF(VLOOKUP($B239,'Draft List'!$D$4:$AB$124,AZ$3,FALSE)&lt;&gt;0,VLOOKUP($B239,'Draft List'!$D$4:$AB$124,AZ$3,FALSE),"")</f>
        <v>#N/A</v>
      </c>
    </row>
    <row r="240" spans="1:52" x14ac:dyDescent="0.25">
      <c r="A240" t="str">
        <f>IF(C240="C","C-",C240)&amp;D240&amp;E240</f>
        <v>3BJuan Féliz18</v>
      </c>
      <c r="B240">
        <f>VLOOKUP($A240,draft_listing_batters_stats!$A$1:$B$1310,2,FALSE)</f>
        <v>4926</v>
      </c>
      <c r="C240" s="1" t="s">
        <v>72</v>
      </c>
      <c r="D240" s="1" t="s">
        <v>1575</v>
      </c>
      <c r="E240" s="1">
        <v>18</v>
      </c>
      <c r="F240" s="1" t="s">
        <v>43</v>
      </c>
      <c r="G240" s="1" t="s">
        <v>43</v>
      </c>
      <c r="H240" s="1" t="s">
        <v>51</v>
      </c>
      <c r="I240" s="24" t="s">
        <v>51</v>
      </c>
      <c r="J240" s="1" t="s">
        <v>46</v>
      </c>
      <c r="K240" s="24" t="s">
        <v>46</v>
      </c>
      <c r="L240" s="1">
        <v>1</v>
      </c>
      <c r="M240" s="1">
        <v>2</v>
      </c>
      <c r="N240" s="1">
        <v>3</v>
      </c>
      <c r="O240" s="1">
        <v>1</v>
      </c>
      <c r="P240" s="24">
        <v>1</v>
      </c>
      <c r="Q240" s="1">
        <v>4</v>
      </c>
      <c r="R240" s="1">
        <v>4</v>
      </c>
      <c r="S240" s="1">
        <v>6</v>
      </c>
      <c r="T240" s="1">
        <v>1</v>
      </c>
      <c r="U240" s="24">
        <v>3</v>
      </c>
      <c r="V240" s="1">
        <v>8</v>
      </c>
      <c r="W240" s="1">
        <v>1</v>
      </c>
      <c r="X240" s="24">
        <v>1</v>
      </c>
      <c r="Y240" s="1" t="s">
        <v>47</v>
      </c>
      <c r="Z240" s="1" t="s">
        <v>47</v>
      </c>
      <c r="AA240" s="1">
        <v>1</v>
      </c>
      <c r="AB240" s="1">
        <v>3</v>
      </c>
      <c r="AC240" s="1">
        <v>1</v>
      </c>
      <c r="AD240" s="1" t="s">
        <v>47</v>
      </c>
      <c r="AE240" s="1" t="s">
        <v>47</v>
      </c>
      <c r="AF240" s="24" t="s">
        <v>47</v>
      </c>
      <c r="AG240" s="1">
        <v>8</v>
      </c>
      <c r="AH240" s="1">
        <v>10</v>
      </c>
      <c r="AI240" s="24">
        <v>9</v>
      </c>
      <c r="AJ240" s="30">
        <v>190000</v>
      </c>
      <c r="AK240" s="9">
        <f>($L$3*(L240-$Q$1)/$Q$2+$M$3*(M240-$R$1)/$R$2+$N$3*(N240-$S$1)/$S$2+$O$3*(O240-$T$1)/$T$2+$P$3*(P240-$U$1)/$U$2)/(SUM($L$3:$P$3))</f>
        <v>-1.8671604821610654</v>
      </c>
      <c r="AL240" s="9">
        <f>($L$3*(Q240-$Q$1)/$Q$2+$M$3*(R240-$R$1)/$R$2+$N$3*(S240-$S$1)/$S$2+$O$3*(T240-$T$1)/$T$2+$P$3*(U240-$U$1)/$U$2)/(SUM($L$3:$P$3))</f>
        <v>-0.46815605260976295</v>
      </c>
      <c r="AM240">
        <f>IF(AVERAGE(AG240:AH240)&gt;9,1,0)+IF(AVERAGE(AG240:AH240)&gt;7,1,0)+IF(AG240&gt;7,1,0)+IF(AH240&gt;7,1,0)+IF(AI240&gt;8,1,0)+IF(AI240&gt;6,1,0)</f>
        <v>5</v>
      </c>
      <c r="AN240" s="6">
        <f>MIN(2,IF(OR(Y240="-",X240&lt;5),0,1+IF(Y240&gt;7,1+IF(X240&gt;7,0.25,0),IF(Y240&gt;4,0.5+IF(X240&gt;7,0.25,0),0+IF(X240&gt;7,0.25))))+IF(Z240="-",0,IF(Z240&gt;9,0.5,IF(Z240&gt;7,0.25,0)))+IF(AA240="-",0,IF(AA240&gt;7,1.1,IF(AA240&gt;4,0.6,0)))+IF(OR(AB240="-",V240&lt;5),0,IF(AB240&gt;7,1+IF(V240&gt;7,0.25,0),IF(AB240&gt;4,0.5+IF(V240&gt;7,0.25,0),0)))+IF(AC240="-",0,IF(AC240&gt;7,1.5,IF(AC240&gt;4,1,0)))+IF(AD240="-",0,IF(AD240&gt;9,0.5,IF(AD240&gt;7,0.25,0)))+IF(AE240="-",0,IF(AE240&gt;7,1.25,IF(AE240&gt;4,0.75,0)))+IF(OR(AF240="-",W240&lt;4),0,IF(AF240&gt;7,1+IF(W240&gt;7,0.15,0),IF(AF240&gt;4,0.5+IF(W240&gt;7,0.15,0),0))))</f>
        <v>0</v>
      </c>
      <c r="AO240" s="9">
        <f>(($AK$3*AK240+$AL$3*AL240+$AM$3*AM240+$AN$3*AN240)+$J$3*VLOOKUP(J240,COND!$A$2:$C$7,2,FALSE)+$K$3*VLOOKUP(K240,COND!$A$2:$C$7,3,FALSE))*IF(AND($K$2="On",$E240&gt;20),0.75,1)</f>
        <v>4.8287446538000722</v>
      </c>
      <c r="AP240" s="28">
        <f>STANDARDIZE(AO240,AVERAGE($AO$5:$AO$1204),STDEVP($AO$5:$AO$1204))</f>
        <v>-0.22919013571589</v>
      </c>
      <c r="AQ240" t="str">
        <f>IF(AND(Y240&lt;&gt;"-",X240&gt;1),"C",IF(AA240=MAX(AA240:AC240),"2B",IF(AC240=MAX(AA240:AC240),"SS",IF(OR(AB240=MAX(Z240:AC240),AND(AB240&lt;&gt;"-",AB240&gt;4,V240&gt;5)),"3B",IF(AE240=MAX(AD240:AF240),"CF",IF(AND(AF240=MAX(AD240,AF240),AND(W240&gt;5,AD240&lt;&gt;"-")),"RF",IF(AD240&lt;&gt;"-","LF",IF(Z240&lt;&gt;"-","1B","DH"))))))))</f>
        <v>3B</v>
      </c>
      <c r="AU240" t="str">
        <f>IF(AND($Q240&gt;=6,AVERAGE($S240:$T240)&gt;=6),"Likely",IF(OR($Q240&gt;6,AND($Q240=6,AVERAGE($S240:$T240)&gt;=3),AND($Q240&gt;=5,AVERAGE($S240:$T240)&gt;=5),AVERAGE($Q240,$S240:$T240)&gt;5),"Possible","Unlikely"))</f>
        <v>Unlikely</v>
      </c>
      <c r="AW240" t="e">
        <f>IF(VLOOKUP($B240,'Draft List'!$D$4:$AB$124,AW$3,FALSE)&lt;&gt;0,VLOOKUP($B240,'Draft List'!$D$4:$AB$124,AW$3,FALSE),"")</f>
        <v>#N/A</v>
      </c>
      <c r="AX240" t="e">
        <f>IF(VLOOKUP($B240,'Draft List'!$D$4:$AB$124,AX$3,FALSE)&lt;&gt;0,VLOOKUP($B240,'Draft List'!$D$4:$AB$124,AX$3,FALSE),"")</f>
        <v>#N/A</v>
      </c>
      <c r="AY240" t="e">
        <f>IF(VLOOKUP($B240,'Draft List'!$D$4:$AB$124,AY$3,FALSE)&lt;&gt;0,VLOOKUP($B240,'Draft List'!$D$4:$AB$124,AY$3,FALSE),"")</f>
        <v>#N/A</v>
      </c>
      <c r="AZ240" t="e">
        <f>IF(VLOOKUP($B240,'Draft List'!$D$4:$AB$124,AZ$3,FALSE)&lt;&gt;0,VLOOKUP($B240,'Draft List'!$D$4:$AB$124,AZ$3,FALSE),"")</f>
        <v>#N/A</v>
      </c>
    </row>
    <row r="241" spans="1:52" x14ac:dyDescent="0.25">
      <c r="A241" t="str">
        <f>IF(C241="C","C-",C241)&amp;D241&amp;E241</f>
        <v>SSRoberto Salazar18</v>
      </c>
      <c r="B241">
        <f>VLOOKUP($A241,draft_listing_batters_stats!$A$1:$B$1310,2,FALSE)</f>
        <v>3327</v>
      </c>
      <c r="C241" s="1" t="s">
        <v>75</v>
      </c>
      <c r="D241" s="1" t="s">
        <v>1576</v>
      </c>
      <c r="E241" s="1">
        <v>18</v>
      </c>
      <c r="F241" s="1" t="s">
        <v>43</v>
      </c>
      <c r="G241" s="1" t="s">
        <v>43</v>
      </c>
      <c r="H241" s="1" t="s">
        <v>51</v>
      </c>
      <c r="I241" s="24" t="s">
        <v>51</v>
      </c>
      <c r="J241" s="1" t="s">
        <v>53</v>
      </c>
      <c r="K241" s="24" t="s">
        <v>53</v>
      </c>
      <c r="L241" s="1">
        <v>1</v>
      </c>
      <c r="M241" s="1">
        <v>1</v>
      </c>
      <c r="N241" s="1">
        <v>1</v>
      </c>
      <c r="O241" s="1">
        <v>1</v>
      </c>
      <c r="P241" s="24">
        <v>1</v>
      </c>
      <c r="Q241" s="1">
        <v>4</v>
      </c>
      <c r="R241" s="1">
        <v>2</v>
      </c>
      <c r="S241" s="1">
        <v>1</v>
      </c>
      <c r="T241" s="1">
        <v>6</v>
      </c>
      <c r="U241" s="24">
        <v>4</v>
      </c>
      <c r="V241" s="1">
        <v>7</v>
      </c>
      <c r="W241" s="1">
        <v>7</v>
      </c>
      <c r="X241" s="24">
        <v>1</v>
      </c>
      <c r="Y241" s="1" t="s">
        <v>47</v>
      </c>
      <c r="Z241" s="1" t="s">
        <v>47</v>
      </c>
      <c r="AA241" s="1" t="s">
        <v>47</v>
      </c>
      <c r="AB241" s="1">
        <v>1</v>
      </c>
      <c r="AC241" s="1">
        <v>4</v>
      </c>
      <c r="AD241" s="1" t="s">
        <v>47</v>
      </c>
      <c r="AE241" s="1" t="s">
        <v>47</v>
      </c>
      <c r="AF241" s="24" t="s">
        <v>47</v>
      </c>
      <c r="AG241" s="1">
        <v>10</v>
      </c>
      <c r="AH241" s="1">
        <v>7</v>
      </c>
      <c r="AI241" s="24">
        <v>7</v>
      </c>
      <c r="AJ241" s="30">
        <v>2200000</v>
      </c>
      <c r="AK241" s="9">
        <f>($L$3*(L241-$Q$1)/$Q$2+$M$3*(M241-$R$1)/$R$2+$N$3*(N241-$S$1)/$S$2+$O$3*(O241-$T$1)/$T$2+$P$3*(P241-$U$1)/$U$2)/(SUM($L$3:$P$3))</f>
        <v>-2.0843433498275723</v>
      </c>
      <c r="AL241" s="9">
        <f>($L$3*(Q241-$Q$1)/$Q$2+$M$3*(R241-$R$1)/$R$2+$N$3*(S241-$S$1)/$S$2+$O$3*(T241-$T$1)/$T$2+$P$3*(U241-$U$1)/$U$2)/(SUM($L$3:$P$3))</f>
        <v>-0.49701919210168877</v>
      </c>
      <c r="AM241">
        <f>IF(AVERAGE(AG241:AH241)&gt;9,1,0)+IF(AVERAGE(AG241:AH241)&gt;7,1,0)+IF(AG241&gt;7,1,0)+IF(AH241&gt;7,1,0)+IF(AI241&gt;8,1,0)+IF(AI241&gt;6,1,0)</f>
        <v>3</v>
      </c>
      <c r="AN241" s="6">
        <f>MIN(2,IF(OR(Y241="-",X241&lt;5),0,1+IF(Y241&gt;7,1+IF(X241&gt;7,0.25,0),IF(Y241&gt;4,0.5+IF(X241&gt;7,0.25,0),0+IF(X241&gt;7,0.25))))+IF(Z241="-",0,IF(Z241&gt;9,0.5,IF(Z241&gt;7,0.25,0)))+IF(AA241="-",0,IF(AA241&gt;7,1.1,IF(AA241&gt;4,0.6,0)))+IF(OR(AB241="-",V241&lt;5),0,IF(AB241&gt;7,1+IF(V241&gt;7,0.25,0),IF(AB241&gt;4,0.5+IF(V241&gt;7,0.25,0),0)))+IF(AC241="-",0,IF(AC241&gt;7,1.5,IF(AC241&gt;4,1,0)))+IF(AD241="-",0,IF(AD241&gt;9,0.5,IF(AD241&gt;7,0.25,0)))+IF(AE241="-",0,IF(AE241&gt;7,1.25,IF(AE241&gt;4,0.75,0)))+IF(OR(AF241="-",W241&lt;4),0,IF(AF241&gt;7,1+IF(W241&gt;7,0.15,0),IF(AF241&gt;4,0.5+IF(W241&gt;7,0.15,0),0))))</f>
        <v>0</v>
      </c>
      <c r="AO241" s="9">
        <f>(($AK$3*AK241+$AL$3*AL241+$AM$3*AM241+$AN$3*AN241)+$J$3*VLOOKUP(J241,COND!$A$2:$C$7,2,FALSE)+$K$3*VLOOKUP(K241,COND!$A$2:$C$7,3,FALSE))*IF(AND($K$2="On",$E241&gt;20),0.75,1)</f>
        <v>4.8273353597969768</v>
      </c>
      <c r="AP241" s="28">
        <f>STANDARDIZE(AO241,AVERAGE($AO$5:$AO$1204),STDEVP($AO$5:$AO$1204))</f>
        <v>-0.22937499816705764</v>
      </c>
      <c r="AQ241" t="str">
        <f>IF(AND(Y241&lt;&gt;"-",X241&gt;1),"C",IF(AA241=MAX(AA241:AC241),"2B",IF(AC241=MAX(AA241:AC241),"SS",IF(OR(AB241=MAX(Z241:AC241),AND(AB241&lt;&gt;"-",AB241&gt;4,V241&gt;5)),"3B",IF(AE241=MAX(AD241:AF241),"CF",IF(AND(AF241=MAX(AD241,AF241),AND(W241&gt;5,AD241&lt;&gt;"-")),"RF",IF(AD241&lt;&gt;"-","LF",IF(Z241&lt;&gt;"-","1B","DH"))))))))</f>
        <v>SS</v>
      </c>
      <c r="AU241" t="str">
        <f>IF(AND($Q241&gt;=6,AVERAGE($S241:$T241)&gt;=6),"Likely",IF(OR($Q241&gt;6,AND($Q241=6,AVERAGE($S241:$T241)&gt;=3),AND($Q241&gt;=5,AVERAGE($S241:$T241)&gt;=5),AVERAGE($Q241,$S241:$T241)&gt;5),"Possible","Unlikely"))</f>
        <v>Unlikely</v>
      </c>
      <c r="AW241" t="e">
        <f>IF(VLOOKUP($B241,'Draft List'!$D$4:$AB$124,AW$3,FALSE)&lt;&gt;0,VLOOKUP($B241,'Draft List'!$D$4:$AB$124,AW$3,FALSE),"")</f>
        <v>#N/A</v>
      </c>
      <c r="AX241" t="e">
        <f>IF(VLOOKUP($B241,'Draft List'!$D$4:$AB$124,AX$3,FALSE)&lt;&gt;0,VLOOKUP($B241,'Draft List'!$D$4:$AB$124,AX$3,FALSE),"")</f>
        <v>#N/A</v>
      </c>
      <c r="AY241" t="e">
        <f>IF(VLOOKUP($B241,'Draft List'!$D$4:$AB$124,AY$3,FALSE)&lt;&gt;0,VLOOKUP($B241,'Draft List'!$D$4:$AB$124,AY$3,FALSE),"")</f>
        <v>#N/A</v>
      </c>
      <c r="AZ241" t="e">
        <f>IF(VLOOKUP($B241,'Draft List'!$D$4:$AB$124,AZ$3,FALSE)&lt;&gt;0,VLOOKUP($B241,'Draft List'!$D$4:$AB$124,AZ$3,FALSE),"")</f>
        <v>#N/A</v>
      </c>
    </row>
    <row r="242" spans="1:52" x14ac:dyDescent="0.25">
      <c r="A242" t="str">
        <f>IF(C242="C","C-",C242)&amp;D242&amp;E242</f>
        <v>LFHéctor Santos21</v>
      </c>
      <c r="B242">
        <f>VLOOKUP($A242,draft_listing_batters_stats!$A$1:$B$1310,2,FALSE)</f>
        <v>11513</v>
      </c>
      <c r="C242" s="1" t="s">
        <v>52</v>
      </c>
      <c r="D242" s="1" t="s">
        <v>1577</v>
      </c>
      <c r="E242" s="1">
        <v>21</v>
      </c>
      <c r="F242" s="1" t="s">
        <v>43</v>
      </c>
      <c r="G242" s="1" t="s">
        <v>43</v>
      </c>
      <c r="H242" s="1" t="s">
        <v>51</v>
      </c>
      <c r="I242" s="24" t="s">
        <v>51</v>
      </c>
      <c r="J242" s="1" t="s">
        <v>57</v>
      </c>
      <c r="K242" s="24" t="s">
        <v>45</v>
      </c>
      <c r="L242" s="1">
        <v>3</v>
      </c>
      <c r="M242" s="1">
        <v>1</v>
      </c>
      <c r="N242" s="1">
        <v>1</v>
      </c>
      <c r="O242" s="1">
        <v>2</v>
      </c>
      <c r="P242" s="24">
        <v>3</v>
      </c>
      <c r="Q242" s="1">
        <v>4</v>
      </c>
      <c r="R242" s="1">
        <v>1</v>
      </c>
      <c r="S242" s="1">
        <v>3</v>
      </c>
      <c r="T242" s="1">
        <v>5</v>
      </c>
      <c r="U242" s="24">
        <v>4</v>
      </c>
      <c r="V242" s="1">
        <v>4</v>
      </c>
      <c r="W242" s="1">
        <v>3</v>
      </c>
      <c r="X242" s="24">
        <v>1</v>
      </c>
      <c r="Y242" s="1" t="s">
        <v>47</v>
      </c>
      <c r="Z242" s="1" t="s">
        <v>47</v>
      </c>
      <c r="AA242" s="1">
        <v>4</v>
      </c>
      <c r="AB242" s="1" t="s">
        <v>47</v>
      </c>
      <c r="AC242" s="1">
        <v>2</v>
      </c>
      <c r="AD242" s="1">
        <v>3</v>
      </c>
      <c r="AE242" s="1" t="s">
        <v>47</v>
      </c>
      <c r="AF242" s="24" t="s">
        <v>47</v>
      </c>
      <c r="AG242" s="1">
        <v>10</v>
      </c>
      <c r="AH242" s="1">
        <v>9</v>
      </c>
      <c r="AI242" s="24">
        <v>9</v>
      </c>
      <c r="AJ242" s="30">
        <v>105000</v>
      </c>
      <c r="AK242" s="9">
        <f>($L$3*(L242-$Q$1)/$Q$2+$M$3*(M242-$R$1)/$R$2+$N$3*(N242-$S$1)/$S$2+$O$3*(O242-$T$1)/$T$2+$P$3*(P242-$U$1)/$U$2)/(SUM($L$3:$P$3))</f>
        <v>-1.2694894477784748</v>
      </c>
      <c r="AL242" s="9">
        <f>($L$3*(Q242-$Q$1)/$Q$2+$M$3*(R242-$R$1)/$R$2+$N$3*(S242-$S$1)/$S$2+$O$3*(T242-$T$1)/$T$2+$P$3*(U242-$U$1)/$U$2)/(SUM($L$3:$P$3))</f>
        <v>-0.47166563368217029</v>
      </c>
      <c r="AM242">
        <f>IF(AVERAGE(AG242:AH242)&gt;9,1,0)+IF(AVERAGE(AG242:AH242)&gt;7,1,0)+IF(AG242&gt;7,1,0)+IF(AH242&gt;7,1,0)+IF(AI242&gt;8,1,0)+IF(AI242&gt;6,1,0)</f>
        <v>6</v>
      </c>
      <c r="AN242" s="6">
        <f>MIN(2,IF(OR(Y242="-",X242&lt;5),0,1+IF(Y242&gt;7,1+IF(X242&gt;7,0.25,0),IF(Y242&gt;4,0.5+IF(X242&gt;7,0.25,0),0+IF(X242&gt;7,0.25))))+IF(Z242="-",0,IF(Z242&gt;9,0.5,IF(Z242&gt;7,0.25,0)))+IF(AA242="-",0,IF(AA242&gt;7,1.1,IF(AA242&gt;4,0.6,0)))+IF(OR(AB242="-",V242&lt;5),0,IF(AB242&gt;7,1+IF(V242&gt;7,0.25,0),IF(AB242&gt;4,0.5+IF(V242&gt;7,0.25,0),0)))+IF(AC242="-",0,IF(AC242&gt;7,1.5,IF(AC242&gt;4,1,0)))+IF(AD242="-",0,IF(AD242&gt;9,0.5,IF(AD242&gt;7,0.25,0)))+IF(AE242="-",0,IF(AE242&gt;7,1.25,IF(AE242&gt;4,0.75,0)))+IF(OR(AF242="-",W242&lt;4),0,IF(AF242&gt;7,1+IF(W242&gt;7,0.15,0),IF(AF242&gt;4,0.5+IF(W242&gt;7,0.15,0),0))))</f>
        <v>0</v>
      </c>
      <c r="AO242" s="9">
        <f>(($AK$3*AK242+$AL$3*AL242+$AM$3*AM242+$AN$3*AN242)+$J$3*VLOOKUP(J242,COND!$A$2:$C$7,2,FALSE)+$K$3*VLOOKUP(K242,COND!$A$2:$C$7,3,FALSE))*IF(AND($K$2="On",$E242&gt;20),0.75,1)</f>
        <v>4.7130634510361089</v>
      </c>
      <c r="AP242" s="28">
        <f>STANDARDIZE(AO242,AVERAGE($AO$5:$AO$1204),STDEVP($AO$5:$AO$1204))</f>
        <v>-0.2443644787912134</v>
      </c>
      <c r="AQ242" t="str">
        <f>IF(AND(Y242&lt;&gt;"-",X242&gt;1),"C",IF(AA242=MAX(AA242:AC242),"2B",IF(AC242=MAX(AA242:AC242),"SS",IF(OR(AB242=MAX(Z242:AC242),AND(AB242&lt;&gt;"-",AB242&gt;4,V242&gt;5)),"3B",IF(AE242=MAX(AD242:AF242),"CF",IF(AND(AF242=MAX(AD242,AF242),AND(W242&gt;5,AD242&lt;&gt;"-")),"RF",IF(AD242&lt;&gt;"-","LF",IF(Z242&lt;&gt;"-","1B","DH"))))))))</f>
        <v>2B</v>
      </c>
      <c r="AU242" t="str">
        <f>IF(AND($Q242&gt;=6,AVERAGE($S242:$T242)&gt;=6),"Likely",IF(OR($Q242&gt;6,AND($Q242=6,AVERAGE($S242:$T242)&gt;=3),AND($Q242&gt;=5,AVERAGE($S242:$T242)&gt;=5),AVERAGE($Q242,$S242:$T242)&gt;5),"Possible","Unlikely"))</f>
        <v>Unlikely</v>
      </c>
      <c r="AW242" t="e">
        <f>IF(VLOOKUP($B242,'Draft List'!$D$4:$AB$124,AW$3,FALSE)&lt;&gt;0,VLOOKUP($B242,'Draft List'!$D$4:$AB$124,AW$3,FALSE),"")</f>
        <v>#N/A</v>
      </c>
      <c r="AX242" t="e">
        <f>IF(VLOOKUP($B242,'Draft List'!$D$4:$AB$124,AX$3,FALSE)&lt;&gt;0,VLOOKUP($B242,'Draft List'!$D$4:$AB$124,AX$3,FALSE),"")</f>
        <v>#N/A</v>
      </c>
      <c r="AY242" t="e">
        <f>IF(VLOOKUP($B242,'Draft List'!$D$4:$AB$124,AY$3,FALSE)&lt;&gt;0,VLOOKUP($B242,'Draft List'!$D$4:$AB$124,AY$3,FALSE),"")</f>
        <v>#N/A</v>
      </c>
      <c r="AZ242" t="e">
        <f>IF(VLOOKUP($B242,'Draft List'!$D$4:$AB$124,AZ$3,FALSE)&lt;&gt;0,VLOOKUP($B242,'Draft List'!$D$4:$AB$124,AZ$3,FALSE),"")</f>
        <v>#N/A</v>
      </c>
    </row>
    <row r="243" spans="1:52" x14ac:dyDescent="0.25">
      <c r="A243" t="str">
        <f>IF(C243="C","C-",C243)&amp;D243&amp;E243</f>
        <v>2BSumitomo Ine21</v>
      </c>
      <c r="B243">
        <f>VLOOKUP($A243,draft_listing_batters_stats!$A$1:$B$1310,2,FALSE)</f>
        <v>4355</v>
      </c>
      <c r="C243" s="1" t="s">
        <v>74</v>
      </c>
      <c r="D243" s="1" t="s">
        <v>1578</v>
      </c>
      <c r="E243" s="1">
        <v>21</v>
      </c>
      <c r="F243" s="1" t="s">
        <v>43</v>
      </c>
      <c r="G243" s="1" t="s">
        <v>43</v>
      </c>
      <c r="H243" s="1" t="s">
        <v>51</v>
      </c>
      <c r="I243" s="24" t="s">
        <v>51</v>
      </c>
      <c r="J243" s="1" t="s">
        <v>57</v>
      </c>
      <c r="K243" s="24" t="s">
        <v>45</v>
      </c>
      <c r="L243" s="1">
        <v>2</v>
      </c>
      <c r="M243" s="1">
        <v>3</v>
      </c>
      <c r="N243" s="1">
        <v>1</v>
      </c>
      <c r="O243" s="1">
        <v>3</v>
      </c>
      <c r="P243" s="24">
        <v>1</v>
      </c>
      <c r="Q243" s="1">
        <v>4</v>
      </c>
      <c r="R243" s="1">
        <v>3</v>
      </c>
      <c r="S243" s="1">
        <v>2</v>
      </c>
      <c r="T243" s="1">
        <v>5</v>
      </c>
      <c r="U243" s="24">
        <v>3</v>
      </c>
      <c r="V243" s="1">
        <v>5</v>
      </c>
      <c r="W243" s="1">
        <v>5</v>
      </c>
      <c r="X243" s="24">
        <v>1</v>
      </c>
      <c r="Y243" s="1" t="s">
        <v>47</v>
      </c>
      <c r="Z243" s="1" t="s">
        <v>47</v>
      </c>
      <c r="AA243" s="1">
        <v>6</v>
      </c>
      <c r="AB243" s="1">
        <v>5</v>
      </c>
      <c r="AC243" s="1">
        <v>1</v>
      </c>
      <c r="AD243" s="1" t="s">
        <v>47</v>
      </c>
      <c r="AE243" s="1" t="s">
        <v>47</v>
      </c>
      <c r="AF243" s="24" t="s">
        <v>47</v>
      </c>
      <c r="AG243" s="1">
        <v>9</v>
      </c>
      <c r="AH243" s="1">
        <v>3</v>
      </c>
      <c r="AI243" s="24">
        <v>1</v>
      </c>
      <c r="AJ243" s="30">
        <v>220000</v>
      </c>
      <c r="AK243" s="9">
        <f>($L$3*(L243-$Q$1)/$Q$2+$M$3*(M243-$R$1)/$R$2+$N$3*(N243-$S$1)/$S$2+$O$3*(O243-$T$1)/$T$2+$P$3*(P243-$U$1)/$U$2)/(SUM($L$3:$P$3))</f>
        <v>-1.4802486543683284</v>
      </c>
      <c r="AL243" s="9">
        <f>($L$3*(Q243-$Q$1)/$Q$2+$M$3*(R243-$R$1)/$R$2+$N$3*(S243-$S$1)/$S$2+$O$3*(T243-$T$1)/$T$2+$P$3*(U243-$U$1)/$U$2)/(SUM($L$3:$P$3))</f>
        <v>-0.49262370828574825</v>
      </c>
      <c r="AM243">
        <f>IF(AVERAGE(AG243:AH243)&gt;9,1,0)+IF(AVERAGE(AG243:AH243)&gt;7,1,0)+IF(AG243&gt;7,1,0)+IF(AH243&gt;7,1,0)+IF(AI243&gt;8,1,0)+IF(AI243&gt;6,1,0)</f>
        <v>1</v>
      </c>
      <c r="AN243" s="6">
        <f>MIN(2,IF(OR(Y243="-",X243&lt;5),0,1+IF(Y243&gt;7,1+IF(X243&gt;7,0.25,0),IF(Y243&gt;4,0.5+IF(X243&gt;7,0.25,0),0+IF(X243&gt;7,0.25))))+IF(Z243="-",0,IF(Z243&gt;9,0.5,IF(Z243&gt;7,0.25,0)))+IF(AA243="-",0,IF(AA243&gt;7,1.1,IF(AA243&gt;4,0.6,0)))+IF(OR(AB243="-",V243&lt;5),0,IF(AB243&gt;7,1+IF(V243&gt;7,0.25,0),IF(AB243&gt;4,0.5+IF(V243&gt;7,0.25,0),0)))+IF(AC243="-",0,IF(AC243&gt;7,1.5,IF(AC243&gt;4,1,0)))+IF(AD243="-",0,IF(AD243&gt;9,0.5,IF(AD243&gt;7,0.25,0)))+IF(AE243="-",0,IF(AE243&gt;7,1.25,IF(AE243&gt;4,0.75,0)))+IF(OR(AF243="-",W243&lt;4),0,IF(AF243&gt;7,1+IF(W243&gt;7,0.15,0),IF(AF243&gt;4,0.5+IF(W243&gt;7,0.15,0),0))))</f>
        <v>1.1000000000000001</v>
      </c>
      <c r="AO243" s="9">
        <f>(($AK$3*AK243+$AL$3*AL243+$AM$3*AM243+$AN$3*AN243)+$J$3*VLOOKUP(J243,COND!$A$2:$C$7,2,FALSE)+$K$3*VLOOKUP(K243,COND!$A$2:$C$7,3,FALSE))*IF(AND($K$2="On",$E243&gt;20),0.75,1)</f>
        <v>4.707157301800855</v>
      </c>
      <c r="AP243" s="28">
        <f>STANDARDIZE(AO243,AVERAGE($AO$5:$AO$1204),STDEVP($AO$5:$AO$1204))</f>
        <v>-0.24513921083590581</v>
      </c>
      <c r="AQ243" t="str">
        <f>IF(AND(Y243&lt;&gt;"-",X243&gt;1),"C",IF(AA243=MAX(AA243:AC243),"2B",IF(AC243=MAX(AA243:AC243),"SS",IF(OR(AB243=MAX(Z243:AC243),AND(AB243&lt;&gt;"-",AB243&gt;4,V243&gt;5)),"3B",IF(AE243=MAX(AD243:AF243),"CF",IF(AND(AF243=MAX(AD243,AF243),AND(W243&gt;5,AD243&lt;&gt;"-")),"RF",IF(AD243&lt;&gt;"-","LF",IF(Z243&lt;&gt;"-","1B","DH"))))))))</f>
        <v>2B</v>
      </c>
      <c r="AU243" t="str">
        <f>IF(AND($Q243&gt;=6,AVERAGE($S243:$T243)&gt;=6),"Likely",IF(OR($Q243&gt;6,AND($Q243=6,AVERAGE($S243:$T243)&gt;=3),AND($Q243&gt;=5,AVERAGE($S243:$T243)&gt;=5),AVERAGE($Q243,$S243:$T243)&gt;5),"Possible","Unlikely"))</f>
        <v>Unlikely</v>
      </c>
      <c r="AW243" t="e">
        <f>IF(VLOOKUP($B243,'Draft List'!$D$4:$AB$124,AW$3,FALSE)&lt;&gt;0,VLOOKUP($B243,'Draft List'!$D$4:$AB$124,AW$3,FALSE),"")</f>
        <v>#N/A</v>
      </c>
      <c r="AX243" t="e">
        <f>IF(VLOOKUP($B243,'Draft List'!$D$4:$AB$124,AX$3,FALSE)&lt;&gt;0,VLOOKUP($B243,'Draft List'!$D$4:$AB$124,AX$3,FALSE),"")</f>
        <v>#N/A</v>
      </c>
      <c r="AY243" t="e">
        <f>IF(VLOOKUP($B243,'Draft List'!$D$4:$AB$124,AY$3,FALSE)&lt;&gt;0,VLOOKUP($B243,'Draft List'!$D$4:$AB$124,AY$3,FALSE),"")</f>
        <v>#N/A</v>
      </c>
      <c r="AZ243" t="e">
        <f>IF(VLOOKUP($B243,'Draft List'!$D$4:$AB$124,AZ$3,FALSE)&lt;&gt;0,VLOOKUP($B243,'Draft List'!$D$4:$AB$124,AZ$3,FALSE),"")</f>
        <v>#N/A</v>
      </c>
    </row>
    <row r="244" spans="1:52" x14ac:dyDescent="0.25">
      <c r="A244" t="str">
        <f>IF(C244="C","C-",C244)&amp;D244&amp;E244</f>
        <v>1BMartino Chavarriaga18</v>
      </c>
      <c r="B244">
        <f>VLOOKUP($A244,draft_listing_batters_stats!$A$1:$B$1310,2,FALSE)</f>
        <v>5101</v>
      </c>
      <c r="C244" s="1" t="s">
        <v>90</v>
      </c>
      <c r="D244" s="1" t="s">
        <v>1579</v>
      </c>
      <c r="E244" s="1">
        <v>18</v>
      </c>
      <c r="F244" s="1" t="s">
        <v>43</v>
      </c>
      <c r="G244" s="1" t="s">
        <v>43</v>
      </c>
      <c r="H244" s="1" t="s">
        <v>51</v>
      </c>
      <c r="I244" s="24" t="s">
        <v>51</v>
      </c>
      <c r="J244" s="1" t="s">
        <v>49</v>
      </c>
      <c r="K244" s="24" t="s">
        <v>57</v>
      </c>
      <c r="L244" s="1">
        <v>1</v>
      </c>
      <c r="M244" s="1">
        <v>3</v>
      </c>
      <c r="N244" s="1">
        <v>1</v>
      </c>
      <c r="O244" s="1">
        <v>3</v>
      </c>
      <c r="P244" s="24">
        <v>1</v>
      </c>
      <c r="Q244" s="1">
        <v>3</v>
      </c>
      <c r="R244" s="1">
        <v>7</v>
      </c>
      <c r="S244" s="1">
        <v>4</v>
      </c>
      <c r="T244" s="1">
        <v>6</v>
      </c>
      <c r="U244" s="24">
        <v>2</v>
      </c>
      <c r="V244" s="1">
        <v>3</v>
      </c>
      <c r="W244" s="1">
        <v>4</v>
      </c>
      <c r="X244" s="24">
        <v>1</v>
      </c>
      <c r="Y244" s="1" t="s">
        <v>47</v>
      </c>
      <c r="Z244" s="1">
        <v>2</v>
      </c>
      <c r="AA244" s="1" t="s">
        <v>47</v>
      </c>
      <c r="AB244" s="1" t="s">
        <v>47</v>
      </c>
      <c r="AC244" s="1" t="s">
        <v>47</v>
      </c>
      <c r="AD244" s="1" t="s">
        <v>47</v>
      </c>
      <c r="AE244" s="1" t="s">
        <v>47</v>
      </c>
      <c r="AF244" s="24" t="s">
        <v>47</v>
      </c>
      <c r="AG244" s="1">
        <v>1</v>
      </c>
      <c r="AH244" s="1">
        <v>1</v>
      </c>
      <c r="AI244" s="24">
        <v>1</v>
      </c>
      <c r="AJ244" s="30">
        <v>180000</v>
      </c>
      <c r="AK244" s="9">
        <f>($L$3*(L244-$Q$1)/$Q$2+$M$3*(M244-$R$1)/$R$2+$N$3*(N244-$S$1)/$S$2+$O$3*(O244-$T$1)/$T$2+$P$3*(P244-$U$1)/$U$2)/(SUM($L$3:$P$3))</f>
        <v>-1.8028044905710028</v>
      </c>
      <c r="AL244" s="9">
        <f>($L$3*(Q244-$Q$1)/$Q$2+$M$3*(R244-$R$1)/$R$2+$N$3*(S244-$S$1)/$S$2+$O$3*(T244-$T$1)/$T$2+$P$3*(U244-$U$1)/$U$2)/(SUM($L$3:$P$3))</f>
        <v>-0.39512382777330846</v>
      </c>
      <c r="AM244">
        <f>IF(AVERAGE(AG244:AH244)&gt;9,1,0)+IF(AVERAGE(AG244:AH244)&gt;7,1,0)+IF(AG244&gt;7,1,0)+IF(AH244&gt;7,1,0)+IF(AI244&gt;8,1,0)+IF(AI244&gt;6,1,0)</f>
        <v>0</v>
      </c>
      <c r="AN244" s="6">
        <f>MIN(2,IF(OR(Y244="-",X244&lt;5),0,1+IF(Y244&gt;7,1+IF(X244&gt;7,0.25,0),IF(Y244&gt;4,0.5+IF(X244&gt;7,0.25,0),0+IF(X244&gt;7,0.25))))+IF(Z244="-",0,IF(Z244&gt;9,0.5,IF(Z244&gt;7,0.25,0)))+IF(AA244="-",0,IF(AA244&gt;7,1.1,IF(AA244&gt;4,0.6,0)))+IF(OR(AB244="-",V244&lt;5),0,IF(AB244&gt;7,1+IF(V244&gt;7,0.25,0),IF(AB244&gt;4,0.5+IF(V244&gt;7,0.25,0),0)))+IF(AC244="-",0,IF(AC244&gt;7,1.5,IF(AC244&gt;4,1,0)))+IF(AD244="-",0,IF(AD244&gt;9,0.5,IF(AD244&gt;7,0.25,0)))+IF(AE244="-",0,IF(AE244&gt;7,1.25,IF(AE244&gt;4,0.75,0)))+IF(OR(AF244="-",W244&lt;4),0,IF(AF244&gt;7,1+IF(W244&gt;7,0.15,0),IF(AF244&gt;4,0.5+IF(W244&gt;7,0.15,0),0))))</f>
        <v>0</v>
      </c>
      <c r="AO244" s="9">
        <f>(($AK$3*AK244+$AL$3*AL244+$AM$3*AM244+$AN$3*AN244)+$J$3*VLOOKUP(J244,COND!$A$2:$C$7,2,FALSE)+$K$3*VLOOKUP(K244,COND!$A$2:$C$7,3,FALSE))*IF(AND($K$2="On",$E244&gt;20),0.75,1)</f>
        <v>4.6782336176631976</v>
      </c>
      <c r="AP244" s="28">
        <f>STANDARDIZE(AO244,AVERAGE($AO$5:$AO$1204),STDEVP($AO$5:$AO$1204))</f>
        <v>-0.24893324042429651</v>
      </c>
      <c r="AQ244" t="str">
        <f>IF(AND(Y244&lt;&gt;"-",X244&gt;1),"C",IF(AA244=MAX(AA244:AC244),"2B",IF(AC244=MAX(AA244:AC244),"SS",IF(OR(AB244=MAX(Z244:AC244),AND(AB244&lt;&gt;"-",AB244&gt;4,V244&gt;5)),"3B",IF(AE244=MAX(AD244:AF244),"CF",IF(AND(AF244=MAX(AD244,AF244),AND(W244&gt;5,AD244&lt;&gt;"-")),"RF",IF(AD244&lt;&gt;"-","LF",IF(Z244&lt;&gt;"-","1B","DH"))))))))</f>
        <v>1B</v>
      </c>
      <c r="AU244" t="str">
        <f>IF(AND($Q244&gt;=6,AVERAGE($S244:$T244)&gt;=6),"Likely",IF(OR($Q244&gt;6,AND($Q244=6,AVERAGE($S244:$T244)&gt;=3),AND($Q244&gt;=5,AVERAGE($S244:$T244)&gt;=5),AVERAGE($Q244,$S244:$T244)&gt;5),"Possible","Unlikely"))</f>
        <v>Unlikely</v>
      </c>
      <c r="AW244" t="e">
        <f>IF(VLOOKUP($B244,'Draft List'!$D$4:$AB$124,AW$3,FALSE)&lt;&gt;0,VLOOKUP($B244,'Draft List'!$D$4:$AB$124,AW$3,FALSE),"")</f>
        <v>#N/A</v>
      </c>
      <c r="AX244" t="e">
        <f>IF(VLOOKUP($B244,'Draft List'!$D$4:$AB$124,AX$3,FALSE)&lt;&gt;0,VLOOKUP($B244,'Draft List'!$D$4:$AB$124,AX$3,FALSE),"")</f>
        <v>#N/A</v>
      </c>
      <c r="AY244" t="e">
        <f>IF(VLOOKUP($B244,'Draft List'!$D$4:$AB$124,AY$3,FALSE)&lt;&gt;0,VLOOKUP($B244,'Draft List'!$D$4:$AB$124,AY$3,FALSE),"")</f>
        <v>#N/A</v>
      </c>
      <c r="AZ244" t="e">
        <f>IF(VLOOKUP($B244,'Draft List'!$D$4:$AB$124,AZ$3,FALSE)&lt;&gt;0,VLOOKUP($B244,'Draft List'!$D$4:$AB$124,AZ$3,FALSE),"")</f>
        <v>#N/A</v>
      </c>
    </row>
    <row r="245" spans="1:52" x14ac:dyDescent="0.25">
      <c r="A245" t="str">
        <f>IF(C245="C","C-",C245)&amp;D245&amp;E245</f>
        <v>1BPat Irvin21</v>
      </c>
      <c r="B245">
        <f>VLOOKUP($A245,draft_listing_batters_stats!$A$1:$B$1310,2,FALSE)</f>
        <v>7791</v>
      </c>
      <c r="C245" s="1" t="s">
        <v>90</v>
      </c>
      <c r="D245" s="1" t="s">
        <v>1580</v>
      </c>
      <c r="E245" s="1">
        <v>21</v>
      </c>
      <c r="F245" s="1" t="s">
        <v>43</v>
      </c>
      <c r="G245" s="1" t="s">
        <v>43</v>
      </c>
      <c r="H245" s="1" t="s">
        <v>51</v>
      </c>
      <c r="I245" s="24" t="s">
        <v>51</v>
      </c>
      <c r="J245" s="1" t="s">
        <v>46</v>
      </c>
      <c r="K245" s="24" t="s">
        <v>46</v>
      </c>
      <c r="L245" s="1">
        <v>4</v>
      </c>
      <c r="M245" s="1">
        <v>3</v>
      </c>
      <c r="N245" s="1">
        <v>1</v>
      </c>
      <c r="O245" s="1">
        <v>1</v>
      </c>
      <c r="P245" s="24">
        <v>2</v>
      </c>
      <c r="Q245" s="1">
        <v>5</v>
      </c>
      <c r="R245" s="1">
        <v>5</v>
      </c>
      <c r="S245" s="1">
        <v>1</v>
      </c>
      <c r="T245" s="1">
        <v>2</v>
      </c>
      <c r="U245" s="24">
        <v>3</v>
      </c>
      <c r="V245" s="1">
        <v>3</v>
      </c>
      <c r="W245" s="1">
        <v>4</v>
      </c>
      <c r="X245" s="24">
        <v>1</v>
      </c>
      <c r="Y245" s="1" t="s">
        <v>47</v>
      </c>
      <c r="Z245" s="1">
        <v>5</v>
      </c>
      <c r="AA245" s="1" t="s">
        <v>47</v>
      </c>
      <c r="AB245" s="1" t="s">
        <v>47</v>
      </c>
      <c r="AC245" s="1" t="s">
        <v>47</v>
      </c>
      <c r="AD245" s="1" t="s">
        <v>47</v>
      </c>
      <c r="AE245" s="1" t="s">
        <v>47</v>
      </c>
      <c r="AF245" s="24" t="s">
        <v>47</v>
      </c>
      <c r="AG245" s="1">
        <v>3</v>
      </c>
      <c r="AH245" s="1">
        <v>4</v>
      </c>
      <c r="AI245" s="24">
        <v>1</v>
      </c>
      <c r="AJ245" s="30">
        <v>220000</v>
      </c>
      <c r="AK245" s="9">
        <f>($L$3*(L245-$Q$1)/$Q$2+$M$3*(M245-$R$1)/$R$2+$N$3*(N245-$S$1)/$S$2+$O$3*(O245-$T$1)/$T$2+$P$3*(P245-$U$1)/$U$2)/(SUM($L$3:$P$3))</f>
        <v>-0.97453974216505745</v>
      </c>
      <c r="AL245" s="9">
        <f>($L$3*(Q245-$Q$1)/$Q$2+$M$3*(R245-$R$1)/$R$2+$N$3*(S245-$S$1)/$S$2+$O$3*(T245-$T$1)/$T$2+$P$3*(U245-$U$1)/$U$2)/(SUM($L$3:$P$3))</f>
        <v>-0.42013825689831119</v>
      </c>
      <c r="AM245">
        <f>IF(AVERAGE(AG245:AH245)&gt;9,1,0)+IF(AVERAGE(AG245:AH245)&gt;7,1,0)+IF(AG245&gt;7,1,0)+IF(AH245&gt;7,1,0)+IF(AI245&gt;8,1,0)+IF(AI245&gt;6,1,0)</f>
        <v>0</v>
      </c>
      <c r="AN245" s="6">
        <f>MIN(2,IF(OR(Y245="-",X245&lt;5),0,1+IF(Y245&gt;7,1+IF(X245&gt;7,0.25,0),IF(Y245&gt;4,0.5+IF(X245&gt;7,0.25,0),0+IF(X245&gt;7,0.25))))+IF(Z245="-",0,IF(Z245&gt;9,0.5,IF(Z245&gt;7,0.25,0)))+IF(AA245="-",0,IF(AA245&gt;7,1.1,IF(AA245&gt;4,0.6,0)))+IF(OR(AB245="-",V245&lt;5),0,IF(AB245&gt;7,1+IF(V245&gt;7,0.25,0),IF(AB245&gt;4,0.5+IF(V245&gt;7,0.25,0),0)))+IF(AC245="-",0,IF(AC245&gt;7,1.5,IF(AC245&gt;4,1,0)))+IF(AD245="-",0,IF(AD245&gt;9,0.5,IF(AD245&gt;7,0.25,0)))+IF(AE245="-",0,IF(AE245&gt;7,1.25,IF(AE245&gt;4,0.75,0)))+IF(OR(AF245="-",W245&lt;4),0,IF(AF245&gt;7,1+IF(W245&gt;7,0.15,0),IF(AF245&gt;4,0.5+IF(W245&gt;7,0.15,0),0))))</f>
        <v>0</v>
      </c>
      <c r="AO245" s="9">
        <f>(($AK$3*AK245+$AL$3*AL245+$AM$3*AM245+$AN$3*AN245)+$J$3*VLOOKUP(J245,COND!$A$2:$C$7,2,FALSE)+$K$3*VLOOKUP(K245,COND!$A$2:$C$7,3,FALSE))*IF(AND($K$2="On",$E245&gt;20),0.75,1)</f>
        <v>4.6608869430037609</v>
      </c>
      <c r="AP245" s="28">
        <f>STANDARDIZE(AO245,AVERAGE($AO$5:$AO$1204),STDEVP($AO$5:$AO$1204))</f>
        <v>-0.25120866967476341</v>
      </c>
      <c r="AQ245" t="str">
        <f>IF(AND(Y245&lt;&gt;"-",X245&gt;1),"C",IF(AA245=MAX(AA245:AC245),"2B",IF(AC245=MAX(AA245:AC245),"SS",IF(OR(AB245=MAX(Z245:AC245),AND(AB245&lt;&gt;"-",AB245&gt;4,V245&gt;5)),"3B",IF(AE245=MAX(AD245:AF245),"CF",IF(AND(AF245=MAX(AD245,AF245),AND(W245&gt;5,AD245&lt;&gt;"-")),"RF",IF(AD245&lt;&gt;"-","LF",IF(Z245&lt;&gt;"-","1B","DH"))))))))</f>
        <v>1B</v>
      </c>
      <c r="AU245" t="str">
        <f>IF(AND($Q245&gt;=6,AVERAGE($S245:$T245)&gt;=6),"Likely",IF(OR($Q245&gt;6,AND($Q245=6,AVERAGE($S245:$T245)&gt;=3),AND($Q245&gt;=5,AVERAGE($S245:$T245)&gt;=5),AVERAGE($Q245,$S245:$T245)&gt;5),"Possible","Unlikely"))</f>
        <v>Unlikely</v>
      </c>
      <c r="AW245" t="e">
        <f>IF(VLOOKUP($B245,'Draft List'!$D$4:$AB$124,AW$3,FALSE)&lt;&gt;0,VLOOKUP($B245,'Draft List'!$D$4:$AB$124,AW$3,FALSE),"")</f>
        <v>#N/A</v>
      </c>
      <c r="AX245" t="e">
        <f>IF(VLOOKUP($B245,'Draft List'!$D$4:$AB$124,AX$3,FALSE)&lt;&gt;0,VLOOKUP($B245,'Draft List'!$D$4:$AB$124,AX$3,FALSE),"")</f>
        <v>#N/A</v>
      </c>
      <c r="AY245" t="e">
        <f>IF(VLOOKUP($B245,'Draft List'!$D$4:$AB$124,AY$3,FALSE)&lt;&gt;0,VLOOKUP($B245,'Draft List'!$D$4:$AB$124,AY$3,FALSE),"")</f>
        <v>#N/A</v>
      </c>
      <c r="AZ245" t="e">
        <f>IF(VLOOKUP($B245,'Draft List'!$D$4:$AB$124,AZ$3,FALSE)&lt;&gt;0,VLOOKUP($B245,'Draft List'!$D$4:$AB$124,AZ$3,FALSE),"")</f>
        <v>#N/A</v>
      </c>
    </row>
    <row r="246" spans="1:52" x14ac:dyDescent="0.25">
      <c r="A246" t="str">
        <f>IF(C246="C","C-",C246)&amp;D246&amp;E246</f>
        <v>C-Jim Bullen21</v>
      </c>
      <c r="B246">
        <f>VLOOKUP($A246,draft_listing_batters_stats!$A$1:$B$1310,2,FALSE)</f>
        <v>7030</v>
      </c>
      <c r="C246" s="1" t="s">
        <v>89</v>
      </c>
      <c r="D246" s="1" t="s">
        <v>1581</v>
      </c>
      <c r="E246" s="1">
        <v>21</v>
      </c>
      <c r="F246" s="1" t="s">
        <v>43</v>
      </c>
      <c r="G246" s="1" t="s">
        <v>43</v>
      </c>
      <c r="H246" s="1" t="s">
        <v>51</v>
      </c>
      <c r="I246" s="24" t="s">
        <v>51</v>
      </c>
      <c r="J246" s="1" t="s">
        <v>57</v>
      </c>
      <c r="K246" s="24" t="s">
        <v>45</v>
      </c>
      <c r="L246" s="1">
        <v>3</v>
      </c>
      <c r="M246" s="1">
        <v>2</v>
      </c>
      <c r="N246" s="1">
        <v>1</v>
      </c>
      <c r="O246" s="1">
        <v>3</v>
      </c>
      <c r="P246" s="24">
        <v>2</v>
      </c>
      <c r="Q246" s="1">
        <v>4</v>
      </c>
      <c r="R246" s="1">
        <v>4</v>
      </c>
      <c r="S246" s="1">
        <v>1</v>
      </c>
      <c r="T246" s="1">
        <v>6</v>
      </c>
      <c r="U246" s="24">
        <v>4</v>
      </c>
      <c r="V246" s="1">
        <v>1</v>
      </c>
      <c r="W246" s="1">
        <v>2</v>
      </c>
      <c r="X246" s="24">
        <v>3</v>
      </c>
      <c r="Y246" s="1">
        <v>3</v>
      </c>
      <c r="Z246" s="1" t="s">
        <v>47</v>
      </c>
      <c r="AA246" s="1" t="s">
        <v>47</v>
      </c>
      <c r="AB246" s="1" t="s">
        <v>47</v>
      </c>
      <c r="AC246" s="1" t="s">
        <v>47</v>
      </c>
      <c r="AD246" s="1" t="s">
        <v>47</v>
      </c>
      <c r="AE246" s="1" t="s">
        <v>47</v>
      </c>
      <c r="AF246" s="24" t="s">
        <v>47</v>
      </c>
      <c r="AG246" s="1">
        <v>4</v>
      </c>
      <c r="AH246" s="1">
        <v>7</v>
      </c>
      <c r="AI246" s="24">
        <v>6</v>
      </c>
      <c r="AJ246" s="30">
        <v>190000</v>
      </c>
      <c r="AK246" s="9">
        <f>($L$3*(L246-$Q$1)/$Q$2+$M$3*(M246-$R$1)/$R$2+$N$3*(N246-$S$1)/$S$2+$O$3*(O246-$T$1)/$T$2+$P$3*(P246-$U$1)/$U$2)/(SUM($L$3:$P$3))</f>
        <v>-1.1687363579672738</v>
      </c>
      <c r="AL246" s="9">
        <f>($L$3*(Q246-$Q$1)/$Q$2+$M$3*(R246-$R$1)/$R$2+$N$3*(S246-$S$1)/$S$2+$O$3*(T246-$T$1)/$T$2+$P$3*(U246-$U$1)/$U$2)/(SUM($L$3:$P$3))</f>
        <v>-0.39489943286428186</v>
      </c>
      <c r="AM246">
        <f>IF(AVERAGE(AG246:AH246)&gt;9,1,0)+IF(AVERAGE(AG246:AH246)&gt;7,1,0)+IF(AG246&gt;7,1,0)+IF(AH246&gt;7,1,0)+IF(AI246&gt;8,1,0)+IF(AI246&gt;6,1,0)</f>
        <v>0</v>
      </c>
      <c r="AN246" s="6">
        <f>MIN(2,IF(OR(Y246="-",X246&lt;5),0,1+IF(Y246&gt;7,1+IF(X246&gt;7,0.25,0),IF(Y246&gt;4,0.5+IF(X246&gt;7,0.25,0),0+IF(X246&gt;7,0.25))))+IF(Z246="-",0,IF(Z246&gt;9,0.5,IF(Z246&gt;7,0.25,0)))+IF(AA246="-",0,IF(AA246&gt;7,1.1,IF(AA246&gt;4,0.6,0)))+IF(OR(AB246="-",V246&lt;5),0,IF(AB246&gt;7,1+IF(V246&gt;7,0.25,0),IF(AB246&gt;4,0.5+IF(V246&gt;7,0.25,0),0)))+IF(AC246="-",0,IF(AC246&gt;7,1.5,IF(AC246&gt;4,1,0)))+IF(AD246="-",0,IF(AD246&gt;9,0.5,IF(AD246&gt;7,0.25,0)))+IF(AE246="-",0,IF(AE246&gt;7,1.25,IF(AE246&gt;4,0.75,0)))+IF(OR(AF246="-",W246&lt;4),0,IF(AF246&gt;7,1+IF(W246&gt;7,0.15,0),IF(AF246&gt;4,0.5+IF(W246&gt;7,0.15,0),0))))</f>
        <v>0</v>
      </c>
      <c r="AO246" s="9">
        <f>(($AK$3*AK246+$AL$3*AL246+$AM$3*AM246+$AN$3*AN246)+$J$3*VLOOKUP(J246,COND!$A$2:$C$7,2,FALSE)+$K$3*VLOOKUP(K246,COND!$A$2:$C$7,3,FALSE))*IF(AND($K$2="On",$E246&gt;20),0.75,1)</f>
        <v>4.6443331698318904</v>
      </c>
      <c r="AP246" s="28">
        <f>STANDARDIZE(AO246,AVERAGE($AO$5:$AO$1204),STDEVP($AO$5:$AO$1204))</f>
        <v>-0.25338009102325665</v>
      </c>
      <c r="AQ246" t="str">
        <f>IF(AND(Y246&lt;&gt;"-",X246&gt;1),"C",IF(AA246=MAX(AA246:AC246),"2B",IF(AC246=MAX(AA246:AC246),"SS",IF(OR(AB246=MAX(Z246:AC246),AND(AB246&lt;&gt;"-",AB246&gt;4,V246&gt;5)),"3B",IF(AE246=MAX(AD246:AF246),"CF",IF(AND(AF246=MAX(AD246,AF246),AND(W246&gt;5,AD246&lt;&gt;"-")),"RF",IF(AD246&lt;&gt;"-","LF",IF(Z246&lt;&gt;"-","1B","DH"))))))))</f>
        <v>C</v>
      </c>
      <c r="AU246" t="str">
        <f>IF(AND($Q246&gt;=6,AVERAGE($S246:$T246)&gt;=6),"Likely",IF(OR($Q246&gt;6,AND($Q246=6,AVERAGE($S246:$T246)&gt;=3),AND($Q246&gt;=5,AVERAGE($S246:$T246)&gt;=5),AVERAGE($Q246,$S246:$T246)&gt;5),"Possible","Unlikely"))</f>
        <v>Unlikely</v>
      </c>
      <c r="AW246" t="e">
        <f>IF(VLOOKUP($B246,'Draft List'!$D$4:$AB$124,AW$3,FALSE)&lt;&gt;0,VLOOKUP($B246,'Draft List'!$D$4:$AB$124,AW$3,FALSE),"")</f>
        <v>#N/A</v>
      </c>
      <c r="AX246" t="e">
        <f>IF(VLOOKUP($B246,'Draft List'!$D$4:$AB$124,AX$3,FALSE)&lt;&gt;0,VLOOKUP($B246,'Draft List'!$D$4:$AB$124,AX$3,FALSE),"")</f>
        <v>#N/A</v>
      </c>
      <c r="AY246" t="e">
        <f>IF(VLOOKUP($B246,'Draft List'!$D$4:$AB$124,AY$3,FALSE)&lt;&gt;0,VLOOKUP($B246,'Draft List'!$D$4:$AB$124,AY$3,FALSE),"")</f>
        <v>#N/A</v>
      </c>
      <c r="AZ246" t="e">
        <f>IF(VLOOKUP($B246,'Draft List'!$D$4:$AB$124,AZ$3,FALSE)&lt;&gt;0,VLOOKUP($B246,'Draft List'!$D$4:$AB$124,AZ$3,FALSE),"")</f>
        <v>#N/A</v>
      </c>
    </row>
    <row r="247" spans="1:52" x14ac:dyDescent="0.25">
      <c r="A247" t="str">
        <f>IF(C247="C","C-",C247)&amp;D247&amp;E247</f>
        <v>SSBrian Beamish21</v>
      </c>
      <c r="B247">
        <f>VLOOKUP($A247,draft_listing_batters_stats!$A$1:$B$1310,2,FALSE)</f>
        <v>6686</v>
      </c>
      <c r="C247" s="1" t="s">
        <v>75</v>
      </c>
      <c r="D247" s="1" t="s">
        <v>1582</v>
      </c>
      <c r="E247" s="1">
        <v>21</v>
      </c>
      <c r="F247" s="1" t="s">
        <v>43</v>
      </c>
      <c r="G247" s="1" t="s">
        <v>43</v>
      </c>
      <c r="H247" s="1" t="s">
        <v>51</v>
      </c>
      <c r="I247" s="24" t="s">
        <v>51</v>
      </c>
      <c r="J247" s="1" t="s">
        <v>46</v>
      </c>
      <c r="K247" s="24" t="s">
        <v>57</v>
      </c>
      <c r="L247" s="1">
        <v>4</v>
      </c>
      <c r="M247" s="1">
        <v>1</v>
      </c>
      <c r="N247" s="1">
        <v>1</v>
      </c>
      <c r="O247" s="1">
        <v>2</v>
      </c>
      <c r="P247" s="24">
        <v>3</v>
      </c>
      <c r="Q247" s="1">
        <v>5</v>
      </c>
      <c r="R247" s="1">
        <v>2</v>
      </c>
      <c r="S247" s="1">
        <v>1</v>
      </c>
      <c r="T247" s="1">
        <v>3</v>
      </c>
      <c r="U247" s="24">
        <v>5</v>
      </c>
      <c r="V247" s="1">
        <v>6</v>
      </c>
      <c r="W247" s="1">
        <v>4</v>
      </c>
      <c r="X247" s="24">
        <v>1</v>
      </c>
      <c r="Y247" s="1" t="s">
        <v>47</v>
      </c>
      <c r="Z247" s="1" t="s">
        <v>47</v>
      </c>
      <c r="AA247" s="1" t="s">
        <v>47</v>
      </c>
      <c r="AB247" s="1" t="s">
        <v>47</v>
      </c>
      <c r="AC247" s="1">
        <v>4</v>
      </c>
      <c r="AD247" s="1" t="s">
        <v>47</v>
      </c>
      <c r="AE247" s="1" t="s">
        <v>47</v>
      </c>
      <c r="AF247" s="24" t="s">
        <v>47</v>
      </c>
      <c r="AG247" s="1">
        <v>8</v>
      </c>
      <c r="AH247" s="1">
        <v>5</v>
      </c>
      <c r="AI247" s="24">
        <v>2</v>
      </c>
      <c r="AJ247" s="30">
        <v>220000</v>
      </c>
      <c r="AK247" s="9">
        <f>($L$3*(L247-$Q$1)/$Q$2+$M$3*(M247-$R$1)/$R$2+$N$3*(N247-$S$1)/$S$2+$O$3*(O247-$T$1)/$T$2+$P$3*(P247-$U$1)/$U$2)/(SUM($L$3:$P$3))</f>
        <v>-0.94693361157580003</v>
      </c>
      <c r="AL247" s="9">
        <f>($L$3*(Q247-$Q$1)/$Q$2+$M$3*(R247-$R$1)/$R$2+$N$3*(S247-$S$1)/$S$2+$O$3*(T247-$T$1)/$T$2+$P$3*(U247-$U$1)/$U$2)/(SUM($L$3:$P$3))</f>
        <v>-0.40357566611067375</v>
      </c>
      <c r="AM247">
        <f>IF(AVERAGE(AG247:AH247)&gt;9,1,0)+IF(AVERAGE(AG247:AH247)&gt;7,1,0)+IF(AG247&gt;7,1,0)+IF(AH247&gt;7,1,0)+IF(AI247&gt;8,1,0)+IF(AI247&gt;6,1,0)</f>
        <v>1</v>
      </c>
      <c r="AN247" s="6">
        <f>MIN(2,IF(OR(Y247="-",X247&lt;5),0,1+IF(Y247&gt;7,1+IF(X247&gt;7,0.25,0),IF(Y247&gt;4,0.5+IF(X247&gt;7,0.25,0),0+IF(X247&gt;7,0.25))))+IF(Z247="-",0,IF(Z247&gt;9,0.5,IF(Z247&gt;7,0.25,0)))+IF(AA247="-",0,IF(AA247&gt;7,1.1,IF(AA247&gt;4,0.6,0)))+IF(OR(AB247="-",V247&lt;5),0,IF(AB247&gt;7,1+IF(V247&gt;7,0.25,0),IF(AB247&gt;4,0.5+IF(V247&gt;7,0.25,0),0)))+IF(AC247="-",0,IF(AC247&gt;7,1.5,IF(AC247&gt;4,1,0)))+IF(AD247="-",0,IF(AD247&gt;9,0.5,IF(AD247&gt;7,0.25,0)))+IF(AE247="-",0,IF(AE247&gt;7,1.25,IF(AE247&gt;4,0.75,0)))+IF(OR(AF247="-",W247&lt;4),0,IF(AF247&gt;7,1+IF(W247&gt;7,0.15,0),IF(AF247&gt;4,0.5+IF(W247&gt;7,0.15,0),0))))</f>
        <v>0</v>
      </c>
      <c r="AO247" s="9">
        <f>(($AK$3*AK247+$AL$3*AL247+$AM$3*AM247+$AN$3*AN247)+$J$3*VLOOKUP(J247,COND!$A$2:$C$7,2,FALSE)+$K$3*VLOOKUP(K247,COND!$A$2:$C$7,3,FALSE))*IF(AND($K$2="On",$E247&gt;20),0.75,1)</f>
        <v>4.6290653121810026</v>
      </c>
      <c r="AP247" s="28">
        <f>STANDARDIZE(AO247,AVERAGE($AO$5:$AO$1204),STDEVP($AO$5:$AO$1204))</f>
        <v>-0.25538283394504746</v>
      </c>
      <c r="AQ247" t="str">
        <f>IF(AND(Y247&lt;&gt;"-",X247&gt;1),"C",IF(AA247=MAX(AA247:AC247),"2B",IF(AC247=MAX(AA247:AC247),"SS",IF(OR(AB247=MAX(Z247:AC247),AND(AB247&lt;&gt;"-",AB247&gt;4,V247&gt;5)),"3B",IF(AE247=MAX(AD247:AF247),"CF",IF(AND(AF247=MAX(AD247,AF247),AND(W247&gt;5,AD247&lt;&gt;"-")),"RF",IF(AD247&lt;&gt;"-","LF",IF(Z247&lt;&gt;"-","1B","DH"))))))))</f>
        <v>SS</v>
      </c>
      <c r="AU247" t="str">
        <f>IF(AND($Q247&gt;=6,AVERAGE($S247:$T247)&gt;=6),"Likely",IF(OR($Q247&gt;6,AND($Q247=6,AVERAGE($S247:$T247)&gt;=3),AND($Q247&gt;=5,AVERAGE($S247:$T247)&gt;=5),AVERAGE($Q247,$S247:$T247)&gt;5),"Possible","Unlikely"))</f>
        <v>Unlikely</v>
      </c>
      <c r="AW247" t="e">
        <f>IF(VLOOKUP($B247,'Draft List'!$D$4:$AB$124,AW$3,FALSE)&lt;&gt;0,VLOOKUP($B247,'Draft List'!$D$4:$AB$124,AW$3,FALSE),"")</f>
        <v>#N/A</v>
      </c>
      <c r="AX247" t="e">
        <f>IF(VLOOKUP($B247,'Draft List'!$D$4:$AB$124,AX$3,FALSE)&lt;&gt;0,VLOOKUP($B247,'Draft List'!$D$4:$AB$124,AX$3,FALSE),"")</f>
        <v>#N/A</v>
      </c>
      <c r="AY247" t="e">
        <f>IF(VLOOKUP($B247,'Draft List'!$D$4:$AB$124,AY$3,FALSE)&lt;&gt;0,VLOOKUP($B247,'Draft List'!$D$4:$AB$124,AY$3,FALSE),"")</f>
        <v>#N/A</v>
      </c>
      <c r="AZ247" t="e">
        <f>IF(VLOOKUP($B247,'Draft List'!$D$4:$AB$124,AZ$3,FALSE)&lt;&gt;0,VLOOKUP($B247,'Draft List'!$D$4:$AB$124,AZ$3,FALSE),"")</f>
        <v>#N/A</v>
      </c>
    </row>
    <row r="248" spans="1:52" x14ac:dyDescent="0.25">
      <c r="A248" t="str">
        <f>IF(C248="C","C-",C248)&amp;D248&amp;E248</f>
        <v>LFJeff Tillman18</v>
      </c>
      <c r="B248">
        <f>VLOOKUP($A248,draft_listing_batters_stats!$A$1:$B$1310,2,FALSE)</f>
        <v>4877</v>
      </c>
      <c r="C248" s="1" t="s">
        <v>52</v>
      </c>
      <c r="D248" s="1" t="s">
        <v>1583</v>
      </c>
      <c r="E248" s="1">
        <v>18</v>
      </c>
      <c r="F248" s="1" t="s">
        <v>55</v>
      </c>
      <c r="G248" s="1" t="s">
        <v>43</v>
      </c>
      <c r="H248" s="1" t="s">
        <v>51</v>
      </c>
      <c r="I248" s="24" t="s">
        <v>51</v>
      </c>
      <c r="J248" s="1" t="s">
        <v>49</v>
      </c>
      <c r="K248" s="24" t="s">
        <v>57</v>
      </c>
      <c r="L248" s="1">
        <v>1</v>
      </c>
      <c r="M248" s="1">
        <v>4</v>
      </c>
      <c r="N248" s="1">
        <v>2</v>
      </c>
      <c r="O248" s="1">
        <v>1</v>
      </c>
      <c r="P248" s="24">
        <v>2</v>
      </c>
      <c r="Q248" s="1">
        <v>4</v>
      </c>
      <c r="R248" s="1">
        <v>7</v>
      </c>
      <c r="S248" s="1">
        <v>4</v>
      </c>
      <c r="T248" s="1">
        <v>1</v>
      </c>
      <c r="U248" s="24">
        <v>5</v>
      </c>
      <c r="V248" s="1">
        <v>4</v>
      </c>
      <c r="W248" s="1">
        <v>7</v>
      </c>
      <c r="X248" s="24">
        <v>2</v>
      </c>
      <c r="Y248" s="1" t="s">
        <v>47</v>
      </c>
      <c r="Z248" s="1" t="s">
        <v>47</v>
      </c>
      <c r="AA248" s="1" t="s">
        <v>47</v>
      </c>
      <c r="AB248" s="1" t="s">
        <v>47</v>
      </c>
      <c r="AC248" s="1" t="s">
        <v>47</v>
      </c>
      <c r="AD248" s="1">
        <v>1</v>
      </c>
      <c r="AE248" s="1" t="s">
        <v>47</v>
      </c>
      <c r="AF248" s="24" t="s">
        <v>47</v>
      </c>
      <c r="AG248" s="1">
        <v>2</v>
      </c>
      <c r="AH248" s="1">
        <v>2</v>
      </c>
      <c r="AI248" s="24">
        <v>1</v>
      </c>
      <c r="AJ248" s="30">
        <v>200000</v>
      </c>
      <c r="AK248" s="9">
        <f>($L$3*(L248-$Q$1)/$Q$2+$M$3*(M248-$R$1)/$R$2+$N$3*(N248-$S$1)/$S$2+$O$3*(O248-$T$1)/$T$2+$P$3*(P248-$U$1)/$U$2)/(SUM($L$3:$P$3))</f>
        <v>-1.8080858771304764</v>
      </c>
      <c r="AL248" s="9">
        <f>($L$3*(Q248-$Q$1)/$Q$2+$M$3*(R248-$R$1)/$R$2+$N$3*(S248-$S$1)/$S$2+$O$3*(T248-$T$1)/$T$2+$P$3*(U248-$U$1)/$U$2)/(SUM($L$3:$P$3))</f>
        <v>-0.40106672216728856</v>
      </c>
      <c r="AM248">
        <f>IF(AVERAGE(AG248:AH248)&gt;9,1,0)+IF(AVERAGE(AG248:AH248)&gt;7,1,0)+IF(AG248&gt;7,1,0)+IF(AH248&gt;7,1,0)+IF(AI248&gt;8,1,0)+IF(AI248&gt;6,1,0)</f>
        <v>0</v>
      </c>
      <c r="AN248" s="6">
        <f>MIN(2,IF(OR(Y248="-",X248&lt;5),0,1+IF(Y248&gt;7,1+IF(X248&gt;7,0.25,0),IF(Y248&gt;4,0.5+IF(X248&gt;7,0.25,0),0+IF(X248&gt;7,0.25))))+IF(Z248="-",0,IF(Z248&gt;9,0.5,IF(Z248&gt;7,0.25,0)))+IF(AA248="-",0,IF(AA248&gt;7,1.1,IF(AA248&gt;4,0.6,0)))+IF(OR(AB248="-",V248&lt;5),0,IF(AB248&gt;7,1+IF(V248&gt;7,0.25,0),IF(AB248&gt;4,0.5+IF(V248&gt;7,0.25,0),0)))+IF(AC248="-",0,IF(AC248&gt;7,1.5,IF(AC248&gt;4,1,0)))+IF(AD248="-",0,IF(AD248&gt;9,0.5,IF(AD248&gt;7,0.25,0)))+IF(AE248="-",0,IF(AE248&gt;7,1.25,IF(AE248&gt;4,0.75,0)))+IF(OR(AF248="-",W248&lt;4),0,IF(AF248&gt;7,1+IF(W248&gt;7,0.15,0),IF(AF248&gt;4,0.5+IF(W248&gt;7,0.15,0),0))))</f>
        <v>0</v>
      </c>
      <c r="AO248" s="9">
        <f>(($AK$3*AK248+$AL$3*AL248+$AM$3*AM248+$AN$3*AN248)+$J$3*VLOOKUP(J248,COND!$A$2:$C$7,2,FALSE)+$K$3*VLOOKUP(K248,COND!$A$2:$C$7,3,FALSE))*IF(AND($K$2="On",$E248&gt;20),0.75,1)</f>
        <v>4.6063907462794891</v>
      </c>
      <c r="AP248" s="28">
        <f>STANDARDIZE(AO248,AVERAGE($AO$5:$AO$1204),STDEVP($AO$5:$AO$1204))</f>
        <v>-0.25835714294126044</v>
      </c>
      <c r="AQ248" t="str">
        <f>IF(AND(Y248&lt;&gt;"-",X248&gt;1),"C",IF(AA248=MAX(AA248:AC248),"2B",IF(AC248=MAX(AA248:AC248),"SS",IF(OR(AB248=MAX(Z248:AC248),AND(AB248&lt;&gt;"-",AB248&gt;4,V248&gt;5)),"3B",IF(AE248=MAX(AD248:AF248),"CF",IF(AND(AF248=MAX(AD248,AF248),AND(W248&gt;5,AD248&lt;&gt;"-")),"RF",IF(AD248&lt;&gt;"-","LF",IF(Z248&lt;&gt;"-","1B","DH"))))))))</f>
        <v>LF</v>
      </c>
      <c r="AU248" t="str">
        <f>IF(AND($Q248&gt;=6,AVERAGE($S248:$T248)&gt;=6),"Likely",IF(OR($Q248&gt;6,AND($Q248=6,AVERAGE($S248:$T248)&gt;=3),AND($Q248&gt;=5,AVERAGE($S248:$T248)&gt;=5),AVERAGE($Q248,$S248:$T248)&gt;5),"Possible","Unlikely"))</f>
        <v>Unlikely</v>
      </c>
      <c r="AW248" t="e">
        <f>IF(VLOOKUP($B248,'Draft List'!$D$4:$AB$124,AW$3,FALSE)&lt;&gt;0,VLOOKUP($B248,'Draft List'!$D$4:$AB$124,AW$3,FALSE),"")</f>
        <v>#N/A</v>
      </c>
      <c r="AX248" t="e">
        <f>IF(VLOOKUP($B248,'Draft List'!$D$4:$AB$124,AX$3,FALSE)&lt;&gt;0,VLOOKUP($B248,'Draft List'!$D$4:$AB$124,AX$3,FALSE),"")</f>
        <v>#N/A</v>
      </c>
      <c r="AY248" t="e">
        <f>IF(VLOOKUP($B248,'Draft List'!$D$4:$AB$124,AY$3,FALSE)&lt;&gt;0,VLOOKUP($B248,'Draft List'!$D$4:$AB$124,AY$3,FALSE),"")</f>
        <v>#N/A</v>
      </c>
      <c r="AZ248" t="e">
        <f>IF(VLOOKUP($B248,'Draft List'!$D$4:$AB$124,AZ$3,FALSE)&lt;&gt;0,VLOOKUP($B248,'Draft List'!$D$4:$AB$124,AZ$3,FALSE),"")</f>
        <v>#N/A</v>
      </c>
    </row>
    <row r="249" spans="1:52" x14ac:dyDescent="0.25">
      <c r="A249" t="str">
        <f>IF(C249="C","C-",C249)&amp;D249&amp;E249</f>
        <v>CFJeremy Hill18</v>
      </c>
      <c r="B249">
        <f>VLOOKUP($A249,draft_listing_batters_stats!$A$1:$B$1310,2,FALSE)</f>
        <v>5090</v>
      </c>
      <c r="C249" s="1" t="s">
        <v>77</v>
      </c>
      <c r="D249" s="1" t="s">
        <v>1584</v>
      </c>
      <c r="E249" s="1">
        <v>18</v>
      </c>
      <c r="F249" s="1" t="s">
        <v>43</v>
      </c>
      <c r="G249" s="1" t="s">
        <v>43</v>
      </c>
      <c r="H249" s="1" t="s">
        <v>51</v>
      </c>
      <c r="I249" s="24" t="s">
        <v>51</v>
      </c>
      <c r="J249" s="1" t="s">
        <v>46</v>
      </c>
      <c r="K249" s="24" t="s">
        <v>53</v>
      </c>
      <c r="L249" s="1">
        <v>1</v>
      </c>
      <c r="M249" s="1">
        <v>3</v>
      </c>
      <c r="N249" s="1">
        <v>2</v>
      </c>
      <c r="O249" s="1">
        <v>1</v>
      </c>
      <c r="P249" s="24">
        <v>1</v>
      </c>
      <c r="Q249" s="1">
        <v>3</v>
      </c>
      <c r="R249" s="1">
        <v>7</v>
      </c>
      <c r="S249" s="1">
        <v>4</v>
      </c>
      <c r="T249" s="1">
        <v>3</v>
      </c>
      <c r="U249" s="24">
        <v>6</v>
      </c>
      <c r="V249" s="1">
        <v>1</v>
      </c>
      <c r="W249" s="1">
        <v>8</v>
      </c>
      <c r="X249" s="24">
        <v>1</v>
      </c>
      <c r="Y249" s="1" t="s">
        <v>47</v>
      </c>
      <c r="Z249" s="1" t="s">
        <v>47</v>
      </c>
      <c r="AA249" s="1" t="s">
        <v>47</v>
      </c>
      <c r="AB249" s="1" t="s">
        <v>47</v>
      </c>
      <c r="AC249" s="1" t="s">
        <v>47</v>
      </c>
      <c r="AD249" s="1" t="s">
        <v>47</v>
      </c>
      <c r="AE249" s="1">
        <v>3</v>
      </c>
      <c r="AF249" s="24" t="s">
        <v>47</v>
      </c>
      <c r="AG249" s="1">
        <v>9</v>
      </c>
      <c r="AH249" s="1">
        <v>9</v>
      </c>
      <c r="AI249" s="24">
        <v>8</v>
      </c>
      <c r="AJ249" s="30">
        <v>500000</v>
      </c>
      <c r="AK249" s="9">
        <f>($L$3*(L249-$Q$1)/$Q$2+$M$3*(M249-$R$1)/$R$2+$N$3*(N249-$S$1)/$S$2+$O$3*(O249-$T$1)/$T$2+$P$3*(P249-$U$1)/$U$2)/(SUM($L$3:$P$3))</f>
        <v>-1.8991620965662634</v>
      </c>
      <c r="AL249" s="9">
        <f>($L$3*(Q249-$Q$1)/$Q$2+$M$3*(R249-$R$1)/$R$2+$N$3*(S249-$S$1)/$S$2+$O$3*(T249-$T$1)/$T$2+$P$3*(U249-$U$1)/$U$2)/(SUM($L$3:$P$3))</f>
        <v>-0.50418711853371778</v>
      </c>
      <c r="AM249">
        <f>IF(AVERAGE(AG249:AH249)&gt;9,1,0)+IF(AVERAGE(AG249:AH249)&gt;7,1,0)+IF(AG249&gt;7,1,0)+IF(AH249&gt;7,1,0)+IF(AI249&gt;8,1,0)+IF(AI249&gt;6,1,0)</f>
        <v>4</v>
      </c>
      <c r="AN249" s="6">
        <f>MIN(2,IF(OR(Y249="-",X249&lt;5),0,1+IF(Y249&gt;7,1+IF(X249&gt;7,0.25,0),IF(Y249&gt;4,0.5+IF(X249&gt;7,0.25,0),0+IF(X249&gt;7,0.25))))+IF(Z249="-",0,IF(Z249&gt;9,0.5,IF(Z249&gt;7,0.25,0)))+IF(AA249="-",0,IF(AA249&gt;7,1.1,IF(AA249&gt;4,0.6,0)))+IF(OR(AB249="-",V249&lt;5),0,IF(AB249&gt;7,1+IF(V249&gt;7,0.25,0),IF(AB249&gt;4,0.5+IF(V249&gt;7,0.25,0),0)))+IF(AC249="-",0,IF(AC249&gt;7,1.5,IF(AC249&gt;4,1,0)))+IF(AD249="-",0,IF(AD249&gt;9,0.5,IF(AD249&gt;7,0.25,0)))+IF(AE249="-",0,IF(AE249&gt;7,1.25,IF(AE249&gt;4,0.75,0)))+IF(OR(AF249="-",W249&lt;4),0,IF(AF249&gt;7,1+IF(W249&gt;7,0.15,0),IF(AF249&gt;4,0.5+IF(W249&gt;7,0.15,0),0))))</f>
        <v>0</v>
      </c>
      <c r="AO249" s="9">
        <f>(($AK$3*AK249+$AL$3*AL249+$AM$3*AM249+$AN$3*AN249)+$J$3*VLOOKUP(J249,COND!$A$2:$C$7,2,FALSE)+$K$3*VLOOKUP(K249,COND!$A$2:$C$7,3,FALSE))*IF(AND($K$2="On",$E249&gt;20),0.75,1)</f>
        <v>4.5765050346054279</v>
      </c>
      <c r="AP249" s="28">
        <f>STANDARDIZE(AO249,AVERAGE($AO$5:$AO$1204),STDEVP($AO$5:$AO$1204))</f>
        <v>-0.26227736533830553</v>
      </c>
      <c r="AQ249" t="str">
        <f>IF(AND(Y249&lt;&gt;"-",X249&gt;1),"C",IF(AA249=MAX(AA249:AC249),"2B",IF(AC249=MAX(AA249:AC249),"SS",IF(OR(AB249=MAX(Z249:AC249),AND(AB249&lt;&gt;"-",AB249&gt;4,V249&gt;5)),"3B",IF(AE249=MAX(AD249:AF249),"CF",IF(AND(AF249=MAX(AD249,AF249),AND(W249&gt;5,AD249&lt;&gt;"-")),"RF",IF(AD249&lt;&gt;"-","LF",IF(Z249&lt;&gt;"-","1B","DH"))))))))</f>
        <v>CF</v>
      </c>
      <c r="AU249" t="str">
        <f>IF(AND($Q249&gt;=6,AVERAGE($S249:$T249)&gt;=6),"Likely",IF(OR($Q249&gt;6,AND($Q249=6,AVERAGE($S249:$T249)&gt;=3),AND($Q249&gt;=5,AVERAGE($S249:$T249)&gt;=5),AVERAGE($Q249,$S249:$T249)&gt;5),"Possible","Unlikely"))</f>
        <v>Unlikely</v>
      </c>
      <c r="AW249" t="e">
        <f>IF(VLOOKUP($B249,'Draft List'!$D$4:$AB$124,AW$3,FALSE)&lt;&gt;0,VLOOKUP($B249,'Draft List'!$D$4:$AB$124,AW$3,FALSE),"")</f>
        <v>#N/A</v>
      </c>
      <c r="AX249" t="e">
        <f>IF(VLOOKUP($B249,'Draft List'!$D$4:$AB$124,AX$3,FALSE)&lt;&gt;0,VLOOKUP($B249,'Draft List'!$D$4:$AB$124,AX$3,FALSE),"")</f>
        <v>#N/A</v>
      </c>
      <c r="AY249" t="e">
        <f>IF(VLOOKUP($B249,'Draft List'!$D$4:$AB$124,AY$3,FALSE)&lt;&gt;0,VLOOKUP($B249,'Draft List'!$D$4:$AB$124,AY$3,FALSE),"")</f>
        <v>#N/A</v>
      </c>
      <c r="AZ249" t="e">
        <f>IF(VLOOKUP($B249,'Draft List'!$D$4:$AB$124,AZ$3,FALSE)&lt;&gt;0,VLOOKUP($B249,'Draft List'!$D$4:$AB$124,AZ$3,FALSE),"")</f>
        <v>#N/A</v>
      </c>
    </row>
    <row r="250" spans="1:52" x14ac:dyDescent="0.25">
      <c r="A250" t="str">
        <f>IF(C250="C","C-",C250)&amp;D250&amp;E250</f>
        <v>C-Zuleide Disqu21</v>
      </c>
      <c r="B250">
        <f>VLOOKUP($A250,draft_listing_batters_stats!$A$1:$B$1310,2,FALSE)</f>
        <v>10539</v>
      </c>
      <c r="C250" s="1" t="s">
        <v>89</v>
      </c>
      <c r="D250" s="1" t="s">
        <v>1585</v>
      </c>
      <c r="E250" s="1">
        <v>21</v>
      </c>
      <c r="F250" s="1" t="s">
        <v>43</v>
      </c>
      <c r="G250" s="1" t="s">
        <v>43</v>
      </c>
      <c r="H250" s="1" t="s">
        <v>51</v>
      </c>
      <c r="I250" s="24" t="s">
        <v>51</v>
      </c>
      <c r="J250" s="1" t="s">
        <v>57</v>
      </c>
      <c r="K250" s="24" t="s">
        <v>49</v>
      </c>
      <c r="L250" s="1">
        <v>3</v>
      </c>
      <c r="M250" s="1">
        <v>3</v>
      </c>
      <c r="N250" s="1">
        <v>3</v>
      </c>
      <c r="O250" s="1">
        <v>2</v>
      </c>
      <c r="P250" s="24">
        <v>1</v>
      </c>
      <c r="Q250" s="1">
        <v>4</v>
      </c>
      <c r="R250" s="1">
        <v>3</v>
      </c>
      <c r="S250" s="1">
        <v>4</v>
      </c>
      <c r="T250" s="1">
        <v>3</v>
      </c>
      <c r="U250" s="24">
        <v>2</v>
      </c>
      <c r="V250" s="1">
        <v>4</v>
      </c>
      <c r="W250" s="1">
        <v>3</v>
      </c>
      <c r="X250" s="24">
        <v>6</v>
      </c>
      <c r="Y250" s="1">
        <v>6</v>
      </c>
      <c r="Z250" s="1" t="s">
        <v>47</v>
      </c>
      <c r="AA250" s="1" t="s">
        <v>47</v>
      </c>
      <c r="AB250" s="1" t="s">
        <v>47</v>
      </c>
      <c r="AC250" s="1" t="s">
        <v>47</v>
      </c>
      <c r="AD250" s="1" t="s">
        <v>47</v>
      </c>
      <c r="AE250" s="1" t="s">
        <v>47</v>
      </c>
      <c r="AF250" s="24" t="s">
        <v>47</v>
      </c>
      <c r="AG250" s="1">
        <v>3</v>
      </c>
      <c r="AH250" s="1">
        <v>3</v>
      </c>
      <c r="AI250" s="24">
        <v>3</v>
      </c>
      <c r="AJ250" s="30">
        <v>210000</v>
      </c>
      <c r="AK250" s="9">
        <f>($L$3*(L250-$Q$1)/$Q$2+$M$3*(M250-$R$1)/$R$2+$N$3*(N250-$S$1)/$S$2+$O$3*(O250-$T$1)/$T$2+$P$3*(P250-$U$1)/$U$2)/(SUM($L$3:$P$3))</f>
        <v>-1.0812793801274314</v>
      </c>
      <c r="AL250" s="9">
        <f>($L$3*(Q250-$Q$1)/$Q$2+$M$3*(R250-$R$1)/$R$2+$N$3*(S250-$S$1)/$S$2+$O$3*(T250-$T$1)/$T$2+$P$3*(U250-$U$1)/$U$2)/(SUM($L$3:$P$3))</f>
        <v>-0.54593616007419077</v>
      </c>
      <c r="AM250">
        <f>IF(AVERAGE(AG250:AH250)&gt;9,1,0)+IF(AVERAGE(AG250:AH250)&gt;7,1,0)+IF(AG250&gt;7,1,0)+IF(AH250&gt;7,1,0)+IF(AI250&gt;8,1,0)+IF(AI250&gt;6,1,0)</f>
        <v>0</v>
      </c>
      <c r="AN250" s="6">
        <f>MIN(2,IF(OR(Y250="-",X250&lt;5),0,1+IF(Y250&gt;7,1+IF(X250&gt;7,0.25,0),IF(Y250&gt;4,0.5+IF(X250&gt;7,0.25,0),0+IF(X250&gt;7,0.25))))+IF(Z250="-",0,IF(Z250&gt;9,0.5,IF(Z250&gt;7,0.25,0)))+IF(AA250="-",0,IF(AA250&gt;7,1.1,IF(AA250&gt;4,0.6,0)))+IF(OR(AB250="-",V250&lt;5),0,IF(AB250&gt;7,1+IF(V250&gt;7,0.25,0),IF(AB250&gt;4,0.5+IF(V250&gt;7,0.25,0),0)))+IF(AC250="-",0,IF(AC250&gt;7,1.5,IF(AC250&gt;4,1,0)))+IF(AD250="-",0,IF(AD250&gt;9,0.5,IF(AD250&gt;7,0.25,0)))+IF(AE250="-",0,IF(AE250&gt;7,1.25,IF(AE250&gt;4,0.75,0)))+IF(OR(AF250="-",W250&lt;4),0,IF(AF250&gt;7,1+IF(W250&gt;7,0.15,0),IF(AF250&gt;4,0.5+IF(W250&gt;7,0.15,0),0))))</f>
        <v>1.5</v>
      </c>
      <c r="AO250" s="9">
        <f>(($AK$3*AK250+$AL$3*AL250+$AM$3*AM250+$AN$3*AN250)+$J$3*VLOOKUP(J250,COND!$A$2:$C$7,2,FALSE)+$K$3*VLOOKUP(K250,COND!$A$2:$C$7,3,FALSE))*IF(AND($K$2="On",$E250&gt;20),0.75,1)</f>
        <v>4.4406381410969669</v>
      </c>
      <c r="AP250" s="28">
        <f>STANDARDIZE(AO250,AVERAGE($AO$5:$AO$1204),STDEVP($AO$5:$AO$1204))</f>
        <v>-0.2800995421951844</v>
      </c>
      <c r="AQ250" t="str">
        <f>IF(AND(Y250&lt;&gt;"-",X250&gt;1),"C",IF(AA250=MAX(AA250:AC250),"2B",IF(AC250=MAX(AA250:AC250),"SS",IF(OR(AB250=MAX(Z250:AC250),AND(AB250&lt;&gt;"-",AB250&gt;4,V250&gt;5)),"3B",IF(AE250=MAX(AD250:AF250),"CF",IF(AND(AF250=MAX(AD250,AF250),AND(W250&gt;5,AD250&lt;&gt;"-")),"RF",IF(AD250&lt;&gt;"-","LF",IF(Z250&lt;&gt;"-","1B","DH"))))))))</f>
        <v>C</v>
      </c>
      <c r="AU250" t="str">
        <f>IF(AND($Q250&gt;=6,AVERAGE($S250:$T250)&gt;=6),"Likely",IF(OR($Q250&gt;6,AND($Q250=6,AVERAGE($S250:$T250)&gt;=3),AND($Q250&gt;=5,AVERAGE($S250:$T250)&gt;=5),AVERAGE($Q250,$S250:$T250)&gt;5),"Possible","Unlikely"))</f>
        <v>Unlikely</v>
      </c>
      <c r="AW250" t="e">
        <f>IF(VLOOKUP($B250,'Draft List'!$D$4:$AB$124,AW$3,FALSE)&lt;&gt;0,VLOOKUP($B250,'Draft List'!$D$4:$AB$124,AW$3,FALSE),"")</f>
        <v>#N/A</v>
      </c>
      <c r="AX250" t="e">
        <f>IF(VLOOKUP($B250,'Draft List'!$D$4:$AB$124,AX$3,FALSE)&lt;&gt;0,VLOOKUP($B250,'Draft List'!$D$4:$AB$124,AX$3,FALSE),"")</f>
        <v>#N/A</v>
      </c>
      <c r="AY250" t="e">
        <f>IF(VLOOKUP($B250,'Draft List'!$D$4:$AB$124,AY$3,FALSE)&lt;&gt;0,VLOOKUP($B250,'Draft List'!$D$4:$AB$124,AY$3,FALSE),"")</f>
        <v>#N/A</v>
      </c>
      <c r="AZ250" t="e">
        <f>IF(VLOOKUP($B250,'Draft List'!$D$4:$AB$124,AZ$3,FALSE)&lt;&gt;0,VLOOKUP($B250,'Draft List'!$D$4:$AB$124,AZ$3,FALSE),"")</f>
        <v>#N/A</v>
      </c>
    </row>
    <row r="251" spans="1:52" x14ac:dyDescent="0.25">
      <c r="A251" t="str">
        <f>IF(C251="C","C-",C251)&amp;D251&amp;E251</f>
        <v>SSTomoyuki Iitsuka21</v>
      </c>
      <c r="B251">
        <f>VLOOKUP($A251,draft_listing_batters_stats!$A$1:$B$1310,2,FALSE)</f>
        <v>4086</v>
      </c>
      <c r="C251" s="1" t="s">
        <v>75</v>
      </c>
      <c r="D251" s="1" t="s">
        <v>1586</v>
      </c>
      <c r="E251" s="1">
        <v>21</v>
      </c>
      <c r="F251" s="1" t="s">
        <v>43</v>
      </c>
      <c r="G251" s="1" t="s">
        <v>43</v>
      </c>
      <c r="H251" s="1" t="s">
        <v>51</v>
      </c>
      <c r="I251" s="24" t="s">
        <v>51</v>
      </c>
      <c r="J251" s="1" t="s">
        <v>53</v>
      </c>
      <c r="K251" s="24" t="s">
        <v>46</v>
      </c>
      <c r="L251" s="1">
        <v>1</v>
      </c>
      <c r="M251" s="1">
        <v>1</v>
      </c>
      <c r="N251" s="1">
        <v>1</v>
      </c>
      <c r="O251" s="1">
        <v>1</v>
      </c>
      <c r="P251" s="24">
        <v>1</v>
      </c>
      <c r="Q251" s="1">
        <v>3</v>
      </c>
      <c r="R251" s="1">
        <v>3</v>
      </c>
      <c r="S251" s="1">
        <v>4</v>
      </c>
      <c r="T251" s="1">
        <v>4</v>
      </c>
      <c r="U251" s="24">
        <v>4</v>
      </c>
      <c r="V251" s="1">
        <v>8</v>
      </c>
      <c r="W251" s="1">
        <v>1</v>
      </c>
      <c r="X251" s="24">
        <v>1</v>
      </c>
      <c r="Y251" s="1" t="s">
        <v>47</v>
      </c>
      <c r="Z251" s="1" t="s">
        <v>47</v>
      </c>
      <c r="AA251" s="1">
        <v>5</v>
      </c>
      <c r="AB251" s="1" t="s">
        <v>47</v>
      </c>
      <c r="AC251" s="1">
        <v>8</v>
      </c>
      <c r="AD251" s="1" t="s">
        <v>47</v>
      </c>
      <c r="AE251" s="1" t="s">
        <v>47</v>
      </c>
      <c r="AF251" s="24" t="s">
        <v>47</v>
      </c>
      <c r="AG251" s="1">
        <v>9</v>
      </c>
      <c r="AH251" s="1">
        <v>9</v>
      </c>
      <c r="AI251" s="24">
        <v>9</v>
      </c>
      <c r="AJ251" s="30">
        <v>1900000</v>
      </c>
      <c r="AK251" s="9">
        <f>($L$3*(L251-$Q$1)/$Q$2+$M$3*(M251-$R$1)/$R$2+$N$3*(N251-$S$1)/$S$2+$O$3*(O251-$T$1)/$T$2+$P$3*(P251-$U$1)/$U$2)/(SUM($L$3:$P$3))</f>
        <v>-2.0843433498275723</v>
      </c>
      <c r="AL251" s="9">
        <f>($L$3*(Q251-$Q$1)/$Q$2+$M$3*(R251-$R$1)/$R$2+$N$3*(S251-$S$1)/$S$2+$O$3*(T251-$T$1)/$T$2+$P$3*(U251-$U$1)/$U$2)/(SUM($L$3:$P$3))</f>
        <v>-0.6987497666331175</v>
      </c>
      <c r="AM251">
        <f>IF(AVERAGE(AG251:AH251)&gt;9,1,0)+IF(AVERAGE(AG251:AH251)&gt;7,1,0)+IF(AG251&gt;7,1,0)+IF(AH251&gt;7,1,0)+IF(AI251&gt;8,1,0)+IF(AI251&gt;6,1,0)</f>
        <v>5</v>
      </c>
      <c r="AN251" s="6">
        <f>MIN(2,IF(OR(Y251="-",X251&lt;5),0,1+IF(Y251&gt;7,1+IF(X251&gt;7,0.25,0),IF(Y251&gt;4,0.5+IF(X251&gt;7,0.25,0),0+IF(X251&gt;7,0.25))))+IF(Z251="-",0,IF(Z251&gt;9,0.5,IF(Z251&gt;7,0.25,0)))+IF(AA251="-",0,IF(AA251&gt;7,1.1,IF(AA251&gt;4,0.6,0)))+IF(OR(AB251="-",V251&lt;5),0,IF(AB251&gt;7,1+IF(V251&gt;7,0.25,0),IF(AB251&gt;4,0.5+IF(V251&gt;7,0.25,0),0)))+IF(AC251="-",0,IF(AC251&gt;7,1.5,IF(AC251&gt;4,1,0)))+IF(AD251="-",0,IF(AD251&gt;9,0.5,IF(AD251&gt;7,0.25,0)))+IF(AE251="-",0,IF(AE251&gt;7,1.25,IF(AE251&gt;4,0.75,0)))+IF(OR(AF251="-",W251&lt;4),0,IF(AF251&gt;7,1+IF(W251&gt;7,0.15,0),IF(AF251&gt;4,0.5+IF(W251&gt;7,0.15,0),0))))</f>
        <v>2</v>
      </c>
      <c r="AO251" s="9">
        <f>(($AK$3*AK251+$AL$3*AL251+$AM$3*AM251+$AN$3*AN251)+$J$3*VLOOKUP(J251,COND!$A$2:$C$7,2,FALSE)+$K$3*VLOOKUP(K251,COND!$A$2:$C$7,3,FALSE))*IF(AND($K$2="On",$E251&gt;20),0.75,1)</f>
        <v>4.3899017987531659</v>
      </c>
      <c r="AP251" s="28">
        <f>STANDARDIZE(AO251,AVERAGE($AO$5:$AO$1204),STDEVP($AO$5:$AO$1204))</f>
        <v>-0.28675482107124156</v>
      </c>
      <c r="AQ251" t="str">
        <f>IF(AND(Y251&lt;&gt;"-",X251&gt;1),"C",IF(AA251=MAX(AA251:AC251),"2B",IF(AC251=MAX(AA251:AC251),"SS",IF(OR(AB251=MAX(Z251:AC251),AND(AB251&lt;&gt;"-",AB251&gt;4,V251&gt;5)),"3B",IF(AE251=MAX(AD251:AF251),"CF",IF(AND(AF251=MAX(AD251,AF251),AND(W251&gt;5,AD251&lt;&gt;"-")),"RF",IF(AD251&lt;&gt;"-","LF",IF(Z251&lt;&gt;"-","1B","DH"))))))))</f>
        <v>SS</v>
      </c>
      <c r="AU251" t="str">
        <f>IF(AND($Q251&gt;=6,AVERAGE($S251:$T251)&gt;=6),"Likely",IF(OR($Q251&gt;6,AND($Q251=6,AVERAGE($S251:$T251)&gt;=3),AND($Q251&gt;=5,AVERAGE($S251:$T251)&gt;=5),AVERAGE($Q251,$S251:$T251)&gt;5),"Possible","Unlikely"))</f>
        <v>Unlikely</v>
      </c>
      <c r="AW251" t="e">
        <f>IF(VLOOKUP($B251,'Draft List'!$D$4:$AB$124,AW$3,FALSE)&lt;&gt;0,VLOOKUP($B251,'Draft List'!$D$4:$AB$124,AW$3,FALSE),"")</f>
        <v>#N/A</v>
      </c>
      <c r="AX251" t="e">
        <f>IF(VLOOKUP($B251,'Draft List'!$D$4:$AB$124,AX$3,FALSE)&lt;&gt;0,VLOOKUP($B251,'Draft List'!$D$4:$AB$124,AX$3,FALSE),"")</f>
        <v>#N/A</v>
      </c>
      <c r="AY251" t="e">
        <f>IF(VLOOKUP($B251,'Draft List'!$D$4:$AB$124,AY$3,FALSE)&lt;&gt;0,VLOOKUP($B251,'Draft List'!$D$4:$AB$124,AY$3,FALSE),"")</f>
        <v>#N/A</v>
      </c>
      <c r="AZ251" t="e">
        <f>IF(VLOOKUP($B251,'Draft List'!$D$4:$AB$124,AZ$3,FALSE)&lt;&gt;0,VLOOKUP($B251,'Draft List'!$D$4:$AB$124,AZ$3,FALSE),"")</f>
        <v>#N/A</v>
      </c>
    </row>
    <row r="252" spans="1:52" x14ac:dyDescent="0.25">
      <c r="A252" t="str">
        <f>IF(C252="C","C-",C252)&amp;D252&amp;E252</f>
        <v>2BDave Miller21</v>
      </c>
      <c r="B252">
        <f>VLOOKUP($A252,draft_listing_batters_stats!$A$1:$B$1310,2,FALSE)</f>
        <v>8620</v>
      </c>
      <c r="C252" s="1" t="s">
        <v>74</v>
      </c>
      <c r="D252" s="1" t="s">
        <v>1587</v>
      </c>
      <c r="E252" s="1">
        <v>21</v>
      </c>
      <c r="F252" s="1" t="s">
        <v>43</v>
      </c>
      <c r="G252" s="1" t="s">
        <v>43</v>
      </c>
      <c r="H252" s="1" t="s">
        <v>51</v>
      </c>
      <c r="I252" s="24" t="s">
        <v>51</v>
      </c>
      <c r="J252" s="1" t="s">
        <v>57</v>
      </c>
      <c r="K252" s="24" t="s">
        <v>46</v>
      </c>
      <c r="L252" s="1">
        <v>4</v>
      </c>
      <c r="M252" s="1">
        <v>3</v>
      </c>
      <c r="N252" s="1">
        <v>1</v>
      </c>
      <c r="O252" s="1">
        <v>1</v>
      </c>
      <c r="P252" s="24">
        <v>3</v>
      </c>
      <c r="Q252" s="1">
        <v>5</v>
      </c>
      <c r="R252" s="1">
        <v>4</v>
      </c>
      <c r="S252" s="1">
        <v>1</v>
      </c>
      <c r="T252" s="1">
        <v>1</v>
      </c>
      <c r="U252" s="24">
        <v>5</v>
      </c>
      <c r="V252" s="1">
        <v>4</v>
      </c>
      <c r="W252" s="1">
        <v>3</v>
      </c>
      <c r="X252" s="24">
        <v>1</v>
      </c>
      <c r="Y252" s="1" t="s">
        <v>47</v>
      </c>
      <c r="Z252" s="1" t="s">
        <v>47</v>
      </c>
      <c r="AA252" s="1">
        <v>4</v>
      </c>
      <c r="AB252" s="1" t="s">
        <v>47</v>
      </c>
      <c r="AC252" s="1" t="s">
        <v>47</v>
      </c>
      <c r="AD252" s="1" t="s">
        <v>47</v>
      </c>
      <c r="AE252" s="1" t="s">
        <v>47</v>
      </c>
      <c r="AF252" s="24" t="s">
        <v>47</v>
      </c>
      <c r="AG252" s="1">
        <v>8</v>
      </c>
      <c r="AH252" s="1">
        <v>10</v>
      </c>
      <c r="AI252" s="24">
        <v>10</v>
      </c>
      <c r="AJ252" s="30">
        <v>210000</v>
      </c>
      <c r="AK252" s="9">
        <f>($L$3*(L252-$Q$1)/$Q$2+$M$3*(M252-$R$1)/$R$2+$N$3*(N252-$S$1)/$S$2+$O$3*(O252-$T$1)/$T$2+$P$3*(P252-$U$1)/$U$2)/(SUM($L$3:$P$3))</f>
        <v>-0.93452340234797393</v>
      </c>
      <c r="AL252" s="9">
        <f>($L$3*(Q252-$Q$1)/$Q$2+$M$3*(R252-$R$1)/$R$2+$N$3*(S252-$S$1)/$S$2+$O$3*(T252-$T$1)/$T$2+$P$3*(U252-$U$1)/$U$2)/(SUM($L$3:$P$3))</f>
        <v>-0.48087500689242885</v>
      </c>
      <c r="AM252">
        <f>IF(AVERAGE(AG252:AH252)&gt;9,1,0)+IF(AVERAGE(AG252:AH252)&gt;7,1,0)+IF(AG252&gt;7,1,0)+IF(AH252&gt;7,1,0)+IF(AI252&gt;8,1,0)+IF(AI252&gt;6,1,0)</f>
        <v>5</v>
      </c>
      <c r="AN252" s="6">
        <f>MIN(2,IF(OR(Y252="-",X252&lt;5),0,1+IF(Y252&gt;7,1+IF(X252&gt;7,0.25,0),IF(Y252&gt;4,0.5+IF(X252&gt;7,0.25,0),0+IF(X252&gt;7,0.25))))+IF(Z252="-",0,IF(Z252&gt;9,0.5,IF(Z252&gt;7,0.25,0)))+IF(AA252="-",0,IF(AA252&gt;7,1.1,IF(AA252&gt;4,0.6,0)))+IF(OR(AB252="-",V252&lt;5),0,IF(AB252&gt;7,1+IF(V252&gt;7,0.25,0),IF(AB252&gt;4,0.5+IF(V252&gt;7,0.25,0),0)))+IF(AC252="-",0,IF(AC252&gt;7,1.5,IF(AC252&gt;4,1,0)))+IF(AD252="-",0,IF(AD252&gt;9,0.5,IF(AD252&gt;7,0.25,0)))+IF(AE252="-",0,IF(AE252&gt;7,1.25,IF(AE252&gt;4,0.75,0)))+IF(OR(AF252="-",W252&lt;4),0,IF(AF252&gt;7,1+IF(W252&gt;7,0.15,0),IF(AF252&gt;4,0.5+IF(W252&gt;7,0.15,0),0))))</f>
        <v>0</v>
      </c>
      <c r="AO252" s="9">
        <f>(($AK$3*AK252+$AL$3*AL252+$AM$3*AM252+$AN$3*AN252)+$J$3*VLOOKUP(J252,COND!$A$2:$C$7,2,FALSE)+$K$3*VLOOKUP(K252,COND!$A$2:$C$7,3,FALSE))*IF(AND($K$2="On",$E252&gt;20),0.75,1)</f>
        <v>4.3693809103893892</v>
      </c>
      <c r="AP252" s="28">
        <f>STANDARDIZE(AO252,AVERAGE($AO$5:$AO$1204),STDEVP($AO$5:$AO$1204))</f>
        <v>-0.28944662399861709</v>
      </c>
      <c r="AQ252" t="str">
        <f>IF(AND(Y252&lt;&gt;"-",X252&gt;1),"C",IF(AA252=MAX(AA252:AC252),"2B",IF(AC252=MAX(AA252:AC252),"SS",IF(OR(AB252=MAX(Z252:AC252),AND(AB252&lt;&gt;"-",AB252&gt;4,V252&gt;5)),"3B",IF(AE252=MAX(AD252:AF252),"CF",IF(AND(AF252=MAX(AD252,AF252),AND(W252&gt;5,AD252&lt;&gt;"-")),"RF",IF(AD252&lt;&gt;"-","LF",IF(Z252&lt;&gt;"-","1B","DH"))))))))</f>
        <v>2B</v>
      </c>
      <c r="AU252" t="str">
        <f>IF(AND($Q252&gt;=6,AVERAGE($S252:$T252)&gt;=6),"Likely",IF(OR($Q252&gt;6,AND($Q252=6,AVERAGE($S252:$T252)&gt;=3),AND($Q252&gt;=5,AVERAGE($S252:$T252)&gt;=5),AVERAGE($Q252,$S252:$T252)&gt;5),"Possible","Unlikely"))</f>
        <v>Unlikely</v>
      </c>
      <c r="AW252" t="e">
        <f>IF(VLOOKUP($B252,'Draft List'!$D$4:$AB$124,AW$3,FALSE)&lt;&gt;0,VLOOKUP($B252,'Draft List'!$D$4:$AB$124,AW$3,FALSE),"")</f>
        <v>#N/A</v>
      </c>
      <c r="AX252" t="e">
        <f>IF(VLOOKUP($B252,'Draft List'!$D$4:$AB$124,AX$3,FALSE)&lt;&gt;0,VLOOKUP($B252,'Draft List'!$D$4:$AB$124,AX$3,FALSE),"")</f>
        <v>#N/A</v>
      </c>
      <c r="AY252" t="e">
        <f>IF(VLOOKUP($B252,'Draft List'!$D$4:$AB$124,AY$3,FALSE)&lt;&gt;0,VLOOKUP($B252,'Draft List'!$D$4:$AB$124,AY$3,FALSE),"")</f>
        <v>#N/A</v>
      </c>
      <c r="AZ252" t="e">
        <f>IF(VLOOKUP($B252,'Draft List'!$D$4:$AB$124,AZ$3,FALSE)&lt;&gt;0,VLOOKUP($B252,'Draft List'!$D$4:$AB$124,AZ$3,FALSE),"")</f>
        <v>#N/A</v>
      </c>
    </row>
    <row r="253" spans="1:52" x14ac:dyDescent="0.25">
      <c r="A253" t="str">
        <f>IF(C253="C","C-",C253)&amp;D253&amp;E253</f>
        <v>1BKingo Ichikawa21</v>
      </c>
      <c r="B253">
        <f>VLOOKUP($A253,draft_listing_batters_stats!$A$1:$B$1310,2,FALSE)</f>
        <v>4091</v>
      </c>
      <c r="C253" s="1" t="s">
        <v>90</v>
      </c>
      <c r="D253" s="1" t="s">
        <v>1588</v>
      </c>
      <c r="E253" s="1">
        <v>21</v>
      </c>
      <c r="F253" s="1" t="s">
        <v>43</v>
      </c>
      <c r="G253" s="1" t="s">
        <v>55</v>
      </c>
      <c r="H253" s="1" t="s">
        <v>51</v>
      </c>
      <c r="I253" s="24" t="s">
        <v>51</v>
      </c>
      <c r="J253" s="1" t="s">
        <v>53</v>
      </c>
      <c r="K253" s="24" t="s">
        <v>45</v>
      </c>
      <c r="L253" s="1">
        <v>2</v>
      </c>
      <c r="M253" s="1">
        <v>5</v>
      </c>
      <c r="N253" s="1">
        <v>1</v>
      </c>
      <c r="O253" s="1">
        <v>1</v>
      </c>
      <c r="P253" s="24">
        <v>1</v>
      </c>
      <c r="Q253" s="1">
        <v>4</v>
      </c>
      <c r="R253" s="1">
        <v>6</v>
      </c>
      <c r="S253" s="1">
        <v>4</v>
      </c>
      <c r="T253" s="1">
        <v>2</v>
      </c>
      <c r="U253" s="24">
        <v>2</v>
      </c>
      <c r="V253" s="1">
        <v>6</v>
      </c>
      <c r="W253" s="1">
        <v>2</v>
      </c>
      <c r="X253" s="24">
        <v>1</v>
      </c>
      <c r="Y253" s="1" t="s">
        <v>47</v>
      </c>
      <c r="Z253" s="1">
        <v>3</v>
      </c>
      <c r="AA253" s="1" t="s">
        <v>47</v>
      </c>
      <c r="AB253" s="1" t="s">
        <v>47</v>
      </c>
      <c r="AC253" s="1" t="s">
        <v>47</v>
      </c>
      <c r="AD253" s="1" t="s">
        <v>47</v>
      </c>
      <c r="AE253" s="1" t="s">
        <v>47</v>
      </c>
      <c r="AF253" s="24" t="s">
        <v>47</v>
      </c>
      <c r="AG253" s="1">
        <v>5</v>
      </c>
      <c r="AH253" s="1">
        <v>3</v>
      </c>
      <c r="AI253" s="24">
        <v>1</v>
      </c>
      <c r="AJ253" s="30">
        <v>190000</v>
      </c>
      <c r="AK253" s="9">
        <f>($L$3*(L253-$Q$1)/$Q$2+$M$3*(M253-$R$1)/$R$2+$N$3*(N253-$S$1)/$S$2+$O$3*(O253-$T$1)/$T$2+$P$3*(P253-$U$1)/$U$2)/(SUM($L$3:$P$3))</f>
        <v>-1.5575479951500835</v>
      </c>
      <c r="AL253" s="9">
        <f>($L$3*(Q253-$Q$1)/$Q$2+$M$3*(R253-$R$1)/$R$2+$N$3*(S253-$S$1)/$S$2+$O$3*(T253-$T$1)/$T$2+$P$3*(U253-$U$1)/$U$2)/(SUM($L$3:$P$3))</f>
        <v>-0.48246607122766139</v>
      </c>
      <c r="AM253">
        <f>IF(AVERAGE(AG253:AH253)&gt;9,1,0)+IF(AVERAGE(AG253:AH253)&gt;7,1,0)+IF(AG253&gt;7,1,0)+IF(AH253&gt;7,1,0)+IF(AI253&gt;8,1,0)+IF(AI253&gt;6,1,0)</f>
        <v>0</v>
      </c>
      <c r="AN253" s="6">
        <f>MIN(2,IF(OR(Y253="-",X253&lt;5),0,1+IF(Y253&gt;7,1+IF(X253&gt;7,0.25,0),IF(Y253&gt;4,0.5+IF(X253&gt;7,0.25,0),0+IF(X253&gt;7,0.25))))+IF(Z253="-",0,IF(Z253&gt;9,0.5,IF(Z253&gt;7,0.25,0)))+IF(AA253="-",0,IF(AA253&gt;7,1.1,IF(AA253&gt;4,0.6,0)))+IF(OR(AB253="-",V253&lt;5),0,IF(AB253&gt;7,1+IF(V253&gt;7,0.25,0),IF(AB253&gt;4,0.5+IF(V253&gt;7,0.25,0),0)))+IF(AC253="-",0,IF(AC253&gt;7,1.5,IF(AC253&gt;4,1,0)))+IF(AD253="-",0,IF(AD253&gt;9,0.5,IF(AD253&gt;7,0.25,0)))+IF(AE253="-",0,IF(AE253&gt;7,1.25,IF(AE253&gt;4,0.75,0)))+IF(OR(AF253="-",W253&lt;4),0,IF(AF253&gt;7,1+IF(W253&gt;7,0.15,0),IF(AF253&gt;4,0.5+IF(W253&gt;7,0.15,0),0))))</f>
        <v>0</v>
      </c>
      <c r="AO253" s="9">
        <f>(($AK$3*AK253+$AL$3*AL253+$AM$3*AM253+$AN$3*AN253)+$J$3*VLOOKUP(J253,COND!$A$2:$C$7,2,FALSE)+$K$3*VLOOKUP(K253,COND!$A$2:$C$7,3,FALSE))*IF(AND($K$2="On",$E253&gt;20),0.75,1)</f>
        <v>4.3046523457530554</v>
      </c>
      <c r="AP253" s="28">
        <f>STANDARDIZE(AO253,AVERAGE($AO$5:$AO$1204),STDEVP($AO$5:$AO$1204))</f>
        <v>-0.29793731585776978</v>
      </c>
      <c r="AQ253" t="str">
        <f>IF(AND(Y253&lt;&gt;"-",X253&gt;1),"C",IF(AA253=MAX(AA253:AC253),"2B",IF(AC253=MAX(AA253:AC253),"SS",IF(OR(AB253=MAX(Z253:AC253),AND(AB253&lt;&gt;"-",AB253&gt;4,V253&gt;5)),"3B",IF(AE253=MAX(AD253:AF253),"CF",IF(AND(AF253=MAX(AD253,AF253),AND(W253&gt;5,AD253&lt;&gt;"-")),"RF",IF(AD253&lt;&gt;"-","LF",IF(Z253&lt;&gt;"-","1B","DH"))))))))</f>
        <v>1B</v>
      </c>
      <c r="AU253" t="str">
        <f>IF(AND($Q253&gt;=6,AVERAGE($S253:$T253)&gt;=6),"Likely",IF(OR($Q253&gt;6,AND($Q253=6,AVERAGE($S253:$T253)&gt;=3),AND($Q253&gt;=5,AVERAGE($S253:$T253)&gt;=5),AVERAGE($Q253,$S253:$T253)&gt;5),"Possible","Unlikely"))</f>
        <v>Unlikely</v>
      </c>
      <c r="AW253" t="e">
        <f>IF(VLOOKUP($B253,'Draft List'!$D$4:$AB$124,AW$3,FALSE)&lt;&gt;0,VLOOKUP($B253,'Draft List'!$D$4:$AB$124,AW$3,FALSE),"")</f>
        <v>#N/A</v>
      </c>
      <c r="AX253" t="e">
        <f>IF(VLOOKUP($B253,'Draft List'!$D$4:$AB$124,AX$3,FALSE)&lt;&gt;0,VLOOKUP($B253,'Draft List'!$D$4:$AB$124,AX$3,FALSE),"")</f>
        <v>#N/A</v>
      </c>
      <c r="AY253" t="e">
        <f>IF(VLOOKUP($B253,'Draft List'!$D$4:$AB$124,AY$3,FALSE)&lt;&gt;0,VLOOKUP($B253,'Draft List'!$D$4:$AB$124,AY$3,FALSE),"")</f>
        <v>#N/A</v>
      </c>
      <c r="AZ253" t="e">
        <f>IF(VLOOKUP($B253,'Draft List'!$D$4:$AB$124,AZ$3,FALSE)&lt;&gt;0,VLOOKUP($B253,'Draft List'!$D$4:$AB$124,AZ$3,FALSE),"")</f>
        <v>#N/A</v>
      </c>
    </row>
    <row r="254" spans="1:52" x14ac:dyDescent="0.25">
      <c r="A254" t="str">
        <f>IF(C254="C","C-",C254)&amp;D254&amp;E254</f>
        <v>CFSenzo Kokura18</v>
      </c>
      <c r="B254">
        <f>VLOOKUP($A254,draft_listing_batters_stats!$A$1:$B$1310,2,FALSE)</f>
        <v>9388</v>
      </c>
      <c r="C254" s="1" t="s">
        <v>77</v>
      </c>
      <c r="D254" s="1" t="s">
        <v>1589</v>
      </c>
      <c r="E254" s="1">
        <v>18</v>
      </c>
      <c r="F254" s="1" t="s">
        <v>43</v>
      </c>
      <c r="G254" s="1" t="s">
        <v>43</v>
      </c>
      <c r="H254" s="1" t="s">
        <v>51</v>
      </c>
      <c r="I254" s="24" t="s">
        <v>51</v>
      </c>
      <c r="J254" s="1" t="s">
        <v>49</v>
      </c>
      <c r="K254" s="24" t="s">
        <v>49</v>
      </c>
      <c r="L254" s="1">
        <v>2</v>
      </c>
      <c r="M254" s="1">
        <v>3</v>
      </c>
      <c r="N254" s="1">
        <v>1</v>
      </c>
      <c r="O254" s="1">
        <v>1</v>
      </c>
      <c r="P254" s="24">
        <v>1</v>
      </c>
      <c r="Q254" s="1">
        <v>4</v>
      </c>
      <c r="R254" s="1">
        <v>5</v>
      </c>
      <c r="S254" s="1">
        <v>2</v>
      </c>
      <c r="T254" s="1">
        <v>4</v>
      </c>
      <c r="U254" s="24">
        <v>3</v>
      </c>
      <c r="V254" s="1">
        <v>5</v>
      </c>
      <c r="W254" s="1">
        <v>7</v>
      </c>
      <c r="X254" s="24">
        <v>1</v>
      </c>
      <c r="Y254" s="1" t="s">
        <v>47</v>
      </c>
      <c r="Z254" s="1" t="s">
        <v>47</v>
      </c>
      <c r="AA254" s="1" t="s">
        <v>47</v>
      </c>
      <c r="AB254" s="1" t="s">
        <v>47</v>
      </c>
      <c r="AC254" s="1">
        <v>2</v>
      </c>
      <c r="AD254" s="1" t="s">
        <v>47</v>
      </c>
      <c r="AE254" s="1">
        <v>1</v>
      </c>
      <c r="AF254" s="24">
        <v>1</v>
      </c>
      <c r="AG254" s="1">
        <v>7</v>
      </c>
      <c r="AH254" s="1">
        <v>6</v>
      </c>
      <c r="AI254" s="24">
        <v>3</v>
      </c>
      <c r="AJ254" s="30">
        <v>230000</v>
      </c>
      <c r="AK254" s="9">
        <f>($L$3*(L254-$Q$1)/$Q$2+$M$3*(M254-$R$1)/$R$2+$N$3*(N254-$S$1)/$S$2+$O$3*(O254-$T$1)/$T$2+$P$3*(P254-$U$1)/$U$2)/(SUM($L$3:$P$3))</f>
        <v>-1.6596677543874905</v>
      </c>
      <c r="AL254" s="9">
        <f>($L$3*(Q254-$Q$1)/$Q$2+$M$3*(R254-$R$1)/$R$2+$N$3*(S254-$S$1)/$S$2+$O$3*(T254-$T$1)/$T$2+$P$3*(U254-$U$1)/$U$2)/(SUM($L$3:$P$3))</f>
        <v>-0.48021349905792232</v>
      </c>
      <c r="AM254">
        <f>IF(AVERAGE(AG254:AH254)&gt;9,1,0)+IF(AVERAGE(AG254:AH254)&gt;7,1,0)+IF(AG254&gt;7,1,0)+IF(AH254&gt;7,1,0)+IF(AI254&gt;8,1,0)+IF(AI254&gt;6,1,0)</f>
        <v>0</v>
      </c>
      <c r="AN254" s="6">
        <f>MIN(2,IF(OR(Y254="-",X254&lt;5),0,1+IF(Y254&gt;7,1+IF(X254&gt;7,0.25,0),IF(Y254&gt;4,0.5+IF(X254&gt;7,0.25,0),0+IF(X254&gt;7,0.25))))+IF(Z254="-",0,IF(Z254&gt;9,0.5,IF(Z254&gt;7,0.25,0)))+IF(AA254="-",0,IF(AA254&gt;7,1.1,IF(AA254&gt;4,0.6,0)))+IF(OR(AB254="-",V254&lt;5),0,IF(AB254&gt;7,1+IF(V254&gt;7,0.25,0),IF(AB254&gt;4,0.5+IF(V254&gt;7,0.25,0),0)))+IF(AC254="-",0,IF(AC254&gt;7,1.5,IF(AC254&gt;4,1,0)))+IF(AD254="-",0,IF(AD254&gt;9,0.5,IF(AD254&gt;7,0.25,0)))+IF(AE254="-",0,IF(AE254&gt;7,1.25,IF(AE254&gt;4,0.75,0)))+IF(OR(AF254="-",W254&lt;4),0,IF(AF254&gt;7,1+IF(W254&gt;7,0.15,0),IF(AF254&gt;4,0.5+IF(W254&gt;7,0.15,0),0))))</f>
        <v>0</v>
      </c>
      <c r="AO254" s="9">
        <f>(($AK$3*AK254+$AL$3*AL254+$AM$3*AM254+$AN$3*AN254)+$J$3*VLOOKUP(J254,COND!$A$2:$C$7,2,FALSE)+$K$3*VLOOKUP(K254,COND!$A$2:$C$7,3,FALSE))*IF(AND($K$2="On",$E254&gt;20),0.75,1)</f>
        <v>4.2714712358661826</v>
      </c>
      <c r="AP254" s="28">
        <f>STANDARDIZE(AO254,AVERAGE($AO$5:$AO$1204),STDEVP($AO$5:$AO$1204))</f>
        <v>-0.30228980816432682</v>
      </c>
      <c r="AQ254" t="str">
        <f>IF(AND(Y254&lt;&gt;"-",X254&gt;1),"C",IF(AA254=MAX(AA254:AC254),"2B",IF(AC254=MAX(AA254:AC254),"SS",IF(OR(AB254=MAX(Z254:AC254),AND(AB254&lt;&gt;"-",AB254&gt;4,V254&gt;5)),"3B",IF(AE254=MAX(AD254:AF254),"CF",IF(AND(AF254=MAX(AD254,AF254),AND(W254&gt;5,AD254&lt;&gt;"-")),"RF",IF(AD254&lt;&gt;"-","LF",IF(Z254&lt;&gt;"-","1B","DH"))))))))</f>
        <v>SS</v>
      </c>
      <c r="AU254" t="str">
        <f>IF(AND($Q254&gt;=6,AVERAGE($S254:$T254)&gt;=6),"Likely",IF(OR($Q254&gt;6,AND($Q254=6,AVERAGE($S254:$T254)&gt;=3),AND($Q254&gt;=5,AVERAGE($S254:$T254)&gt;=5),AVERAGE($Q254,$S254:$T254)&gt;5),"Possible","Unlikely"))</f>
        <v>Unlikely</v>
      </c>
      <c r="AW254" t="e">
        <f>IF(VLOOKUP($B254,'Draft List'!$D$4:$AB$124,AW$3,FALSE)&lt;&gt;0,VLOOKUP($B254,'Draft List'!$D$4:$AB$124,AW$3,FALSE),"")</f>
        <v>#N/A</v>
      </c>
      <c r="AX254" t="e">
        <f>IF(VLOOKUP($B254,'Draft List'!$D$4:$AB$124,AX$3,FALSE)&lt;&gt;0,VLOOKUP($B254,'Draft List'!$D$4:$AB$124,AX$3,FALSE),"")</f>
        <v>#N/A</v>
      </c>
      <c r="AY254" t="e">
        <f>IF(VLOOKUP($B254,'Draft List'!$D$4:$AB$124,AY$3,FALSE)&lt;&gt;0,VLOOKUP($B254,'Draft List'!$D$4:$AB$124,AY$3,FALSE),"")</f>
        <v>#N/A</v>
      </c>
      <c r="AZ254" t="e">
        <f>IF(VLOOKUP($B254,'Draft List'!$D$4:$AB$124,AZ$3,FALSE)&lt;&gt;0,VLOOKUP($B254,'Draft List'!$D$4:$AB$124,AZ$3,FALSE),"")</f>
        <v>#N/A</v>
      </c>
    </row>
    <row r="255" spans="1:52" x14ac:dyDescent="0.25">
      <c r="A255" t="str">
        <f>IF(C255="C","C-",C255)&amp;D255&amp;E255</f>
        <v>CFCris Gutiérrez21</v>
      </c>
      <c r="B255">
        <f>VLOOKUP($A255,draft_listing_batters_stats!$A$1:$B$1310,2,FALSE)</f>
        <v>4752</v>
      </c>
      <c r="C255" s="1" t="s">
        <v>77</v>
      </c>
      <c r="D255" s="1" t="s">
        <v>1590</v>
      </c>
      <c r="E255" s="1">
        <v>21</v>
      </c>
      <c r="F255" s="1" t="s">
        <v>43</v>
      </c>
      <c r="G255" s="1" t="s">
        <v>43</v>
      </c>
      <c r="H255" s="1" t="s">
        <v>51</v>
      </c>
      <c r="I255" s="24" t="s">
        <v>51</v>
      </c>
      <c r="J255" s="1" t="s">
        <v>46</v>
      </c>
      <c r="K255" s="24" t="s">
        <v>45</v>
      </c>
      <c r="L255" s="1">
        <v>2</v>
      </c>
      <c r="M255" s="1">
        <v>3</v>
      </c>
      <c r="N255" s="1">
        <v>1</v>
      </c>
      <c r="O255" s="1">
        <v>4</v>
      </c>
      <c r="P255" s="24">
        <v>2</v>
      </c>
      <c r="Q255" s="1">
        <v>3</v>
      </c>
      <c r="R255" s="1">
        <v>3</v>
      </c>
      <c r="S255" s="1">
        <v>3</v>
      </c>
      <c r="T255" s="1">
        <v>7</v>
      </c>
      <c r="U255" s="24">
        <v>3</v>
      </c>
      <c r="V255" s="1">
        <v>1</v>
      </c>
      <c r="W255" s="1">
        <v>6</v>
      </c>
      <c r="X255" s="24">
        <v>1</v>
      </c>
      <c r="Y255" s="1" t="s">
        <v>47</v>
      </c>
      <c r="Z255" s="1" t="s">
        <v>47</v>
      </c>
      <c r="AA255" s="1" t="s">
        <v>47</v>
      </c>
      <c r="AB255" s="1" t="s">
        <v>47</v>
      </c>
      <c r="AC255" s="1" t="s">
        <v>47</v>
      </c>
      <c r="AD255" s="1">
        <v>1</v>
      </c>
      <c r="AE255" s="1">
        <v>7</v>
      </c>
      <c r="AF255" s="24">
        <v>2</v>
      </c>
      <c r="AG255" s="1">
        <v>9</v>
      </c>
      <c r="AH255" s="1">
        <v>6</v>
      </c>
      <c r="AI255" s="24">
        <v>4</v>
      </c>
      <c r="AJ255" s="30">
        <v>210000</v>
      </c>
      <c r="AK255" s="9">
        <f>($L$3*(L255-$Q$1)/$Q$2+$M$3*(M255-$R$1)/$R$2+$N$3*(N255-$S$1)/$S$2+$O$3*(O255-$T$1)/$T$2+$P$3*(P255-$U$1)/$U$2)/(SUM($L$3:$P$3))</f>
        <v>-1.350522764541664</v>
      </c>
      <c r="AL255" s="9">
        <f>($L$3*(Q255-$Q$1)/$Q$2+$M$3*(R255-$R$1)/$R$2+$N$3*(S255-$S$1)/$S$2+$O$3*(T255-$T$1)/$T$2+$P$3*(U255-$U$1)/$U$2)/(SUM($L$3:$P$3))</f>
        <v>-0.55269895044535944</v>
      </c>
      <c r="AM255">
        <f>IF(AVERAGE(AG255:AH255)&gt;9,1,0)+IF(AVERAGE(AG255:AH255)&gt;7,1,0)+IF(AG255&gt;7,1,0)+IF(AH255&gt;7,1,0)+IF(AI255&gt;8,1,0)+IF(AI255&gt;6,1,0)</f>
        <v>2</v>
      </c>
      <c r="AN255" s="6">
        <f>MIN(2,IF(OR(Y255="-",X255&lt;5),0,1+IF(Y255&gt;7,1+IF(X255&gt;7,0.25,0),IF(Y255&gt;4,0.5+IF(X255&gt;7,0.25,0),0+IF(X255&gt;7,0.25))))+IF(Z255="-",0,IF(Z255&gt;9,0.5,IF(Z255&gt;7,0.25,0)))+IF(AA255="-",0,IF(AA255&gt;7,1.1,IF(AA255&gt;4,0.6,0)))+IF(OR(AB255="-",V255&lt;5),0,IF(AB255&gt;7,1+IF(V255&gt;7,0.25,0),IF(AB255&gt;4,0.5+IF(V255&gt;7,0.25,0),0)))+IF(AC255="-",0,IF(AC255&gt;7,1.5,IF(AC255&gt;4,1,0)))+IF(AD255="-",0,IF(AD255&gt;9,0.5,IF(AD255&gt;7,0.25,0)))+IF(AE255="-",0,IF(AE255&gt;7,1.25,IF(AE255&gt;4,0.75,0)))+IF(OR(AF255="-",W255&lt;4),0,IF(AF255&gt;7,1+IF(W255&gt;7,0.15,0),IF(AF255&gt;4,0.5+IF(W255&gt;7,0.15,0),0))))</f>
        <v>0.75</v>
      </c>
      <c r="AO255" s="9">
        <f>(($AK$3*AK255+$AL$3*AL255+$AM$3*AM255+$AN$3*AN255)+$J$3*VLOOKUP(J255,COND!$A$2:$C$7,2,FALSE)+$K$3*VLOOKUP(K255,COND!$A$2:$C$7,3,FALSE))*IF(AND($K$2="On",$E255&gt;20),0.75,1)</f>
        <v>4.215893651534854</v>
      </c>
      <c r="AP255" s="28">
        <f>STANDARDIZE(AO255,AVERAGE($AO$5:$AO$1204),STDEVP($AO$5:$AO$1204))</f>
        <v>-0.30958013115363808</v>
      </c>
      <c r="AQ255" t="str">
        <f>IF(AND(Y255&lt;&gt;"-",X255&gt;1),"C",IF(AA255=MAX(AA255:AC255),"2B",IF(AC255=MAX(AA255:AC255),"SS",IF(OR(AB255=MAX(Z255:AC255),AND(AB255&lt;&gt;"-",AB255&gt;4,V255&gt;5)),"3B",IF(AE255=MAX(AD255:AF255),"CF",IF(AND(AF255=MAX(AD255,AF255),AND(W255&gt;5,AD255&lt;&gt;"-")),"RF",IF(AD255&lt;&gt;"-","LF",IF(Z255&lt;&gt;"-","1B","DH"))))))))</f>
        <v>CF</v>
      </c>
      <c r="AU255" t="str">
        <f>IF(AND($Q255&gt;=6,AVERAGE($S255:$T255)&gt;=6),"Likely",IF(OR($Q255&gt;6,AND($Q255=6,AVERAGE($S255:$T255)&gt;=3),AND($Q255&gt;=5,AVERAGE($S255:$T255)&gt;=5),AVERAGE($Q255,$S255:$T255)&gt;5),"Possible","Unlikely"))</f>
        <v>Unlikely</v>
      </c>
      <c r="AW255" t="e">
        <f>IF(VLOOKUP($B255,'Draft List'!$D$4:$AB$124,AW$3,FALSE)&lt;&gt;0,VLOOKUP($B255,'Draft List'!$D$4:$AB$124,AW$3,FALSE),"")</f>
        <v>#N/A</v>
      </c>
      <c r="AX255" t="e">
        <f>IF(VLOOKUP($B255,'Draft List'!$D$4:$AB$124,AX$3,FALSE)&lt;&gt;0,VLOOKUP($B255,'Draft List'!$D$4:$AB$124,AX$3,FALSE),"")</f>
        <v>#N/A</v>
      </c>
      <c r="AY255" t="e">
        <f>IF(VLOOKUP($B255,'Draft List'!$D$4:$AB$124,AY$3,FALSE)&lt;&gt;0,VLOOKUP($B255,'Draft List'!$D$4:$AB$124,AY$3,FALSE),"")</f>
        <v>#N/A</v>
      </c>
      <c r="AZ255" t="e">
        <f>IF(VLOOKUP($B255,'Draft List'!$D$4:$AB$124,AZ$3,FALSE)&lt;&gt;0,VLOOKUP($B255,'Draft List'!$D$4:$AB$124,AZ$3,FALSE),"")</f>
        <v>#N/A</v>
      </c>
    </row>
    <row r="256" spans="1:52" x14ac:dyDescent="0.25">
      <c r="A256" t="str">
        <f>IF(C256="C","C-",C256)&amp;D256&amp;E256</f>
        <v>2BMitchell Longchamps21</v>
      </c>
      <c r="B256">
        <f>VLOOKUP($A256,draft_listing_batters_stats!$A$1:$B$1310,2,FALSE)</f>
        <v>6558</v>
      </c>
      <c r="C256" s="1" t="s">
        <v>74</v>
      </c>
      <c r="D256" s="1" t="s">
        <v>1591</v>
      </c>
      <c r="E256" s="1">
        <v>21</v>
      </c>
      <c r="F256" s="1" t="s">
        <v>64</v>
      </c>
      <c r="G256" s="1" t="s">
        <v>43</v>
      </c>
      <c r="H256" s="1" t="s">
        <v>51</v>
      </c>
      <c r="I256" s="24" t="s">
        <v>51</v>
      </c>
      <c r="J256" s="1" t="s">
        <v>57</v>
      </c>
      <c r="K256" s="24" t="s">
        <v>57</v>
      </c>
      <c r="L256" s="1">
        <v>3</v>
      </c>
      <c r="M256" s="1">
        <v>4</v>
      </c>
      <c r="N256" s="1">
        <v>2</v>
      </c>
      <c r="O256" s="1">
        <v>2</v>
      </c>
      <c r="P256" s="24">
        <v>2</v>
      </c>
      <c r="Q256" s="1">
        <v>3</v>
      </c>
      <c r="R256" s="1">
        <v>5</v>
      </c>
      <c r="S256" s="1">
        <v>3</v>
      </c>
      <c r="T256" s="1">
        <v>6</v>
      </c>
      <c r="U256" s="24">
        <v>3</v>
      </c>
      <c r="V256" s="1">
        <v>6</v>
      </c>
      <c r="W256" s="1">
        <v>9</v>
      </c>
      <c r="X256" s="24">
        <v>1</v>
      </c>
      <c r="Y256" s="1" t="s">
        <v>47</v>
      </c>
      <c r="Z256" s="1" t="s">
        <v>47</v>
      </c>
      <c r="AA256" s="1">
        <v>3</v>
      </c>
      <c r="AB256" s="1">
        <v>1</v>
      </c>
      <c r="AC256" s="1">
        <v>1</v>
      </c>
      <c r="AD256" s="1">
        <v>7</v>
      </c>
      <c r="AE256" s="1">
        <v>7</v>
      </c>
      <c r="AF256" s="24">
        <v>2</v>
      </c>
      <c r="AG256" s="1">
        <v>9</v>
      </c>
      <c r="AH256" s="1">
        <v>10</v>
      </c>
      <c r="AI256" s="24">
        <v>10</v>
      </c>
      <c r="AJ256" s="30">
        <v>240000</v>
      </c>
      <c r="AK256" s="9">
        <f>($L$3*(L256-$Q$1)/$Q$2+$M$3*(M256-$R$1)/$R$2+$N$3*(N256-$S$1)/$S$2+$O$3*(O256-$T$1)/$T$2+$P$3*(P256-$U$1)/$U$2)/(SUM($L$3:$P$3))</f>
        <v>-1.073264654715546</v>
      </c>
      <c r="AL256" s="9">
        <f>($L$3*(Q256-$Q$1)/$Q$2+$M$3*(R256-$R$1)/$R$2+$N$3*(S256-$S$1)/$S$2+$O$3*(T256-$T$1)/$T$2+$P$3*(U256-$U$1)/$U$2)/(SUM($L$3:$P$3))</f>
        <v>-0.54028874121753345</v>
      </c>
      <c r="AM256">
        <f>IF(AVERAGE(AG256:AH256)&gt;9,1,0)+IF(AVERAGE(AG256:AH256)&gt;7,1,0)+IF(AG256&gt;7,1,0)+IF(AH256&gt;7,1,0)+IF(AI256&gt;8,1,0)+IF(AI256&gt;6,1,0)</f>
        <v>6</v>
      </c>
      <c r="AN256" s="6">
        <f>MIN(2,IF(OR(Y256="-",X256&lt;5),0,1+IF(Y256&gt;7,1+IF(X256&gt;7,0.25,0),IF(Y256&gt;4,0.5+IF(X256&gt;7,0.25,0),0+IF(X256&gt;7,0.25))))+IF(Z256="-",0,IF(Z256&gt;9,0.5,IF(Z256&gt;7,0.25,0)))+IF(AA256="-",0,IF(AA256&gt;7,1.1,IF(AA256&gt;4,0.6,0)))+IF(OR(AB256="-",V256&lt;5),0,IF(AB256&gt;7,1+IF(V256&gt;7,0.25,0),IF(AB256&gt;4,0.5+IF(V256&gt;7,0.25,0),0)))+IF(AC256="-",0,IF(AC256&gt;7,1.5,IF(AC256&gt;4,1,0)))+IF(AD256="-",0,IF(AD256&gt;9,0.5,IF(AD256&gt;7,0.25,0)))+IF(AE256="-",0,IF(AE256&gt;7,1.25,IF(AE256&gt;4,0.75,0)))+IF(OR(AF256="-",W256&lt;4),0,IF(AF256&gt;7,1+IF(W256&gt;7,0.15,0),IF(AF256&gt;4,0.5+IF(W256&gt;7,0.15,0),0))))</f>
        <v>0.75</v>
      </c>
      <c r="AO256" s="9">
        <f>(($AK$3*AK256+$AL$3*AL256+$AM$3*AM256+$AN$3*AN256)+$J$3*VLOOKUP(J256,COND!$A$2:$C$7,2,FALSE)+$K$3*VLOOKUP(K256,COND!$A$2:$C$7,3,FALSE))*IF(AND($K$2="On",$E256&gt;20),0.75,1)</f>
        <v>4.1592086399180443</v>
      </c>
      <c r="AP256" s="28">
        <f>STANDARDIZE(AO256,AVERAGE($AO$5:$AO$1204),STDEVP($AO$5:$AO$1204))</f>
        <v>-0.31701571958936026</v>
      </c>
      <c r="AQ256" t="str">
        <f>IF(AND(Y256&lt;&gt;"-",X256&gt;1),"C",IF(AA256=MAX(AA256:AC256),"2B",IF(AC256=MAX(AA256:AC256),"SS",IF(OR(AB256=MAX(Z256:AC256),AND(AB256&lt;&gt;"-",AB256&gt;4,V256&gt;5)),"3B",IF(AE256=MAX(AD256:AF256),"CF",IF(AND(AF256=MAX(AD256,AF256),AND(W256&gt;5,AD256&lt;&gt;"-")),"RF",IF(AD256&lt;&gt;"-","LF",IF(Z256&lt;&gt;"-","1B","DH"))))))))</f>
        <v>2B</v>
      </c>
      <c r="AU256" t="str">
        <f>IF(AND($Q256&gt;=6,AVERAGE($S256:$T256)&gt;=6),"Likely",IF(OR($Q256&gt;6,AND($Q256=6,AVERAGE($S256:$T256)&gt;=3),AND($Q256&gt;=5,AVERAGE($S256:$T256)&gt;=5),AVERAGE($Q256,$S256:$T256)&gt;5),"Possible","Unlikely"))</f>
        <v>Unlikely</v>
      </c>
      <c r="AW256" t="e">
        <f>IF(VLOOKUP($B256,'Draft List'!$D$4:$AB$124,AW$3,FALSE)&lt;&gt;0,VLOOKUP($B256,'Draft List'!$D$4:$AB$124,AW$3,FALSE),"")</f>
        <v>#N/A</v>
      </c>
      <c r="AX256" t="e">
        <f>IF(VLOOKUP($B256,'Draft List'!$D$4:$AB$124,AX$3,FALSE)&lt;&gt;0,VLOOKUP($B256,'Draft List'!$D$4:$AB$124,AX$3,FALSE),"")</f>
        <v>#N/A</v>
      </c>
      <c r="AY256" t="e">
        <f>IF(VLOOKUP($B256,'Draft List'!$D$4:$AB$124,AY$3,FALSE)&lt;&gt;0,VLOOKUP($B256,'Draft List'!$D$4:$AB$124,AY$3,FALSE),"")</f>
        <v>#N/A</v>
      </c>
      <c r="AZ256" t="e">
        <f>IF(VLOOKUP($B256,'Draft List'!$D$4:$AB$124,AZ$3,FALSE)&lt;&gt;0,VLOOKUP($B256,'Draft List'!$D$4:$AB$124,AZ$3,FALSE),"")</f>
        <v>#N/A</v>
      </c>
    </row>
    <row r="257" spans="1:52" x14ac:dyDescent="0.25">
      <c r="A257" t="str">
        <f>IF(C257="C","C-",C257)&amp;D257&amp;E257</f>
        <v>2BAlejandro Castellanos21</v>
      </c>
      <c r="B257">
        <f>VLOOKUP($A257,draft_listing_batters_stats!$A$1:$B$1310,2,FALSE)</f>
        <v>8865</v>
      </c>
      <c r="C257" s="1" t="s">
        <v>74</v>
      </c>
      <c r="D257" s="1" t="s">
        <v>1592</v>
      </c>
      <c r="E257" s="1">
        <v>21</v>
      </c>
      <c r="F257" s="1" t="s">
        <v>43</v>
      </c>
      <c r="G257" s="1" t="s">
        <v>43</v>
      </c>
      <c r="H257" s="1" t="s">
        <v>51</v>
      </c>
      <c r="I257" s="24" t="s">
        <v>51</v>
      </c>
      <c r="J257" s="1" t="s">
        <v>49</v>
      </c>
      <c r="K257" s="24" t="s">
        <v>49</v>
      </c>
      <c r="L257" s="1">
        <v>3</v>
      </c>
      <c r="M257" s="1">
        <v>4</v>
      </c>
      <c r="N257" s="1">
        <v>1</v>
      </c>
      <c r="O257" s="1">
        <v>2</v>
      </c>
      <c r="P257" s="24">
        <v>1</v>
      </c>
      <c r="Q257" s="1">
        <v>4</v>
      </c>
      <c r="R257" s="1">
        <v>4</v>
      </c>
      <c r="S257" s="1">
        <v>2</v>
      </c>
      <c r="T257" s="1">
        <v>3</v>
      </c>
      <c r="U257" s="24">
        <v>2</v>
      </c>
      <c r="V257" s="1">
        <v>5</v>
      </c>
      <c r="W257" s="1">
        <v>3</v>
      </c>
      <c r="X257" s="24">
        <v>1</v>
      </c>
      <c r="Y257" s="1" t="s">
        <v>47</v>
      </c>
      <c r="Z257" s="1" t="s">
        <v>47</v>
      </c>
      <c r="AA257" s="1">
        <v>8</v>
      </c>
      <c r="AB257" s="1" t="s">
        <v>47</v>
      </c>
      <c r="AC257" s="1" t="s">
        <v>47</v>
      </c>
      <c r="AD257" s="1" t="s">
        <v>47</v>
      </c>
      <c r="AE257" s="1" t="s">
        <v>47</v>
      </c>
      <c r="AF257" s="24" t="s">
        <v>47</v>
      </c>
      <c r="AG257" s="1">
        <v>9</v>
      </c>
      <c r="AH257" s="1">
        <v>10</v>
      </c>
      <c r="AI257" s="24">
        <v>7</v>
      </c>
      <c r="AJ257" s="30">
        <v>190000</v>
      </c>
      <c r="AK257" s="9">
        <f>($L$3*(L257-$Q$1)/$Q$2+$M$3*(M257-$R$1)/$R$2+$N$3*(N257-$S$1)/$S$2+$O$3*(O257-$T$1)/$T$2+$P$3*(P257-$U$1)/$U$2)/(SUM($L$3:$P$3))</f>
        <v>-1.196342488556531</v>
      </c>
      <c r="AL257" s="9">
        <f>($L$3*(Q257-$Q$1)/$Q$2+$M$3*(R257-$R$1)/$R$2+$N$3*(S257-$S$1)/$S$2+$O$3*(T257-$T$1)/$T$2+$P$3*(U257-$U$1)/$U$2)/(SUM($L$3:$P$3))</f>
        <v>-0.66099926850329038</v>
      </c>
      <c r="AM257">
        <f>IF(AVERAGE(AG257:AH257)&gt;9,1,0)+IF(AVERAGE(AG257:AH257)&gt;7,1,0)+IF(AG257&gt;7,1,0)+IF(AH257&gt;7,1,0)+IF(AI257&gt;8,1,0)+IF(AI257&gt;6,1,0)</f>
        <v>5</v>
      </c>
      <c r="AN257" s="6">
        <f>MIN(2,IF(OR(Y257="-",X257&lt;5),0,1+IF(Y257&gt;7,1+IF(X257&gt;7,0.25,0),IF(Y257&gt;4,0.5+IF(X257&gt;7,0.25,0),0+IF(X257&gt;7,0.25))))+IF(Z257="-",0,IF(Z257&gt;9,0.5,IF(Z257&gt;7,0.25,0)))+IF(AA257="-",0,IF(AA257&gt;7,1.1,IF(AA257&gt;4,0.6,0)))+IF(OR(AB257="-",V257&lt;5),0,IF(AB257&gt;7,1+IF(V257&gt;7,0.25,0),IF(AB257&gt;4,0.5+IF(V257&gt;7,0.25,0),0)))+IF(AC257="-",0,IF(AC257&gt;7,1.5,IF(AC257&gt;4,1,0)))+IF(AD257="-",0,IF(AD257&gt;9,0.5,IF(AD257&gt;7,0.25,0)))+IF(AE257="-",0,IF(AE257&gt;7,1.25,IF(AE257&gt;4,0.75,0)))+IF(OR(AF257="-",W257&lt;4),0,IF(AF257&gt;7,1+IF(W257&gt;7,0.15,0),IF(AF257&gt;4,0.5+IF(W257&gt;7,0.15,0),0))))</f>
        <v>1.1000000000000001</v>
      </c>
      <c r="AO257" s="9">
        <f>(($AK$3*AK257+$AL$3*AL257+$AM$3*AM257+$AN$3*AN257)+$J$3*VLOOKUP(J257,COND!$A$2:$C$7,2,FALSE)+$K$3*VLOOKUP(K257,COND!$A$2:$C$7,3,FALSE))*IF(AND($K$2="On",$E257&gt;20),0.75,1)</f>
        <v>4.0817078624381953</v>
      </c>
      <c r="AP257" s="28">
        <f>STANDARDIZE(AO257,AVERAGE($AO$5:$AO$1204),STDEVP($AO$5:$AO$1204))</f>
        <v>-0.32718179115487722</v>
      </c>
      <c r="AQ257" t="str">
        <f>IF(AND(Y257&lt;&gt;"-",X257&gt;1),"C",IF(AA257=MAX(AA257:AC257),"2B",IF(AC257=MAX(AA257:AC257),"SS",IF(OR(AB257=MAX(Z257:AC257),AND(AB257&lt;&gt;"-",AB257&gt;4,V257&gt;5)),"3B",IF(AE257=MAX(AD257:AF257),"CF",IF(AND(AF257=MAX(AD257,AF257),AND(W257&gt;5,AD257&lt;&gt;"-")),"RF",IF(AD257&lt;&gt;"-","LF",IF(Z257&lt;&gt;"-","1B","DH"))))))))</f>
        <v>2B</v>
      </c>
      <c r="AU257" t="str">
        <f>IF(AND($Q257&gt;=6,AVERAGE($S257:$T257)&gt;=6),"Likely",IF(OR($Q257&gt;6,AND($Q257=6,AVERAGE($S257:$T257)&gt;=3),AND($Q257&gt;=5,AVERAGE($S257:$T257)&gt;=5),AVERAGE($Q257,$S257:$T257)&gt;5),"Possible","Unlikely"))</f>
        <v>Unlikely</v>
      </c>
      <c r="AW257" t="e">
        <f>IF(VLOOKUP($B257,'Draft List'!$D$4:$AB$124,AW$3,FALSE)&lt;&gt;0,VLOOKUP($B257,'Draft List'!$D$4:$AB$124,AW$3,FALSE),"")</f>
        <v>#N/A</v>
      </c>
      <c r="AX257" t="e">
        <f>IF(VLOOKUP($B257,'Draft List'!$D$4:$AB$124,AX$3,FALSE)&lt;&gt;0,VLOOKUP($B257,'Draft List'!$D$4:$AB$124,AX$3,FALSE),"")</f>
        <v>#N/A</v>
      </c>
      <c r="AY257" t="e">
        <f>IF(VLOOKUP($B257,'Draft List'!$D$4:$AB$124,AY$3,FALSE)&lt;&gt;0,VLOOKUP($B257,'Draft List'!$D$4:$AB$124,AY$3,FALSE),"")</f>
        <v>#N/A</v>
      </c>
      <c r="AZ257" t="e">
        <f>IF(VLOOKUP($B257,'Draft List'!$D$4:$AB$124,AZ$3,FALSE)&lt;&gt;0,VLOOKUP($B257,'Draft List'!$D$4:$AB$124,AZ$3,FALSE),"")</f>
        <v>#N/A</v>
      </c>
    </row>
    <row r="258" spans="1:52" x14ac:dyDescent="0.25">
      <c r="A258" t="str">
        <f>IF(C258="C","C-",C258)&amp;D258&amp;E258</f>
        <v>C-Pat Lewis21</v>
      </c>
      <c r="B258">
        <f>VLOOKUP($A258,draft_listing_batters_stats!$A$1:$B$1310,2,FALSE)</f>
        <v>8609</v>
      </c>
      <c r="C258" s="1" t="s">
        <v>89</v>
      </c>
      <c r="D258" s="1" t="s">
        <v>1593</v>
      </c>
      <c r="E258" s="1">
        <v>21</v>
      </c>
      <c r="F258" s="1" t="s">
        <v>43</v>
      </c>
      <c r="G258" s="1" t="s">
        <v>43</v>
      </c>
      <c r="H258" s="1" t="s">
        <v>51</v>
      </c>
      <c r="I258" s="24" t="s">
        <v>51</v>
      </c>
      <c r="J258" s="1" t="s">
        <v>46</v>
      </c>
      <c r="K258" s="24" t="s">
        <v>53</v>
      </c>
      <c r="L258" s="1">
        <v>3</v>
      </c>
      <c r="M258" s="1">
        <v>3</v>
      </c>
      <c r="N258" s="1">
        <v>1</v>
      </c>
      <c r="O258" s="1">
        <v>2</v>
      </c>
      <c r="P258" s="24">
        <v>2</v>
      </c>
      <c r="Q258" s="1">
        <v>4</v>
      </c>
      <c r="R258" s="1">
        <v>4</v>
      </c>
      <c r="S258" s="1">
        <v>2</v>
      </c>
      <c r="T258" s="1">
        <v>3</v>
      </c>
      <c r="U258" s="24">
        <v>4</v>
      </c>
      <c r="V258" s="1">
        <v>5</v>
      </c>
      <c r="W258" s="1">
        <v>5</v>
      </c>
      <c r="X258" s="24">
        <v>5</v>
      </c>
      <c r="Y258" s="1">
        <v>3</v>
      </c>
      <c r="Z258" s="1" t="s">
        <v>47</v>
      </c>
      <c r="AA258" s="1" t="s">
        <v>47</v>
      </c>
      <c r="AB258" s="1" t="s">
        <v>47</v>
      </c>
      <c r="AC258" s="1" t="s">
        <v>47</v>
      </c>
      <c r="AD258" s="1" t="s">
        <v>47</v>
      </c>
      <c r="AE258" s="1" t="s">
        <v>47</v>
      </c>
      <c r="AF258" s="24" t="s">
        <v>47</v>
      </c>
      <c r="AG258" s="1">
        <v>3</v>
      </c>
      <c r="AH258" s="1">
        <v>2</v>
      </c>
      <c r="AI258" s="24">
        <v>1</v>
      </c>
      <c r="AJ258" s="30">
        <v>220000</v>
      </c>
      <c r="AK258" s="9">
        <f>($L$3*(L258-$Q$1)/$Q$2+$M$3*(M258-$R$1)/$R$2+$N$3*(N258-$S$1)/$S$2+$O$3*(O258-$T$1)/$T$2+$P$3*(P258-$U$1)/$U$2)/(SUM($L$3:$P$3))</f>
        <v>-1.207386028358151</v>
      </c>
      <c r="AL258" s="9">
        <f>($L$3*(Q258-$Q$1)/$Q$2+$M$3*(R258-$R$1)/$R$2+$N$3*(S258-$S$1)/$S$2+$O$3*(T258-$T$1)/$T$2+$P$3*(U258-$U$1)/$U$2)/(SUM($L$3:$P$3))</f>
        <v>-0.58096658886912345</v>
      </c>
      <c r="AM258">
        <f>IF(AVERAGE(AG258:AH258)&gt;9,1,0)+IF(AVERAGE(AG258:AH258)&gt;7,1,0)+IF(AG258&gt;7,1,0)+IF(AH258&gt;7,1,0)+IF(AI258&gt;8,1,0)+IF(AI258&gt;6,1,0)</f>
        <v>0</v>
      </c>
      <c r="AN258" s="6">
        <f>MIN(2,IF(OR(Y258="-",X258&lt;5),0,1+IF(Y258&gt;7,1+IF(X258&gt;7,0.25,0),IF(Y258&gt;4,0.5+IF(X258&gt;7,0.25,0),0+IF(X258&gt;7,0.25))))+IF(Z258="-",0,IF(Z258&gt;9,0.5,IF(Z258&gt;7,0.25,0)))+IF(AA258="-",0,IF(AA258&gt;7,1.1,IF(AA258&gt;4,0.6,0)))+IF(OR(AB258="-",V258&lt;5),0,IF(AB258&gt;7,1+IF(V258&gt;7,0.25,0),IF(AB258&gt;4,0.5+IF(V258&gt;7,0.25,0),0)))+IF(AC258="-",0,IF(AC258&gt;7,1.5,IF(AC258&gt;4,1,0)))+IF(AD258="-",0,IF(AD258&gt;9,0.5,IF(AD258&gt;7,0.25,0)))+IF(AE258="-",0,IF(AE258&gt;7,1.25,IF(AE258&gt;4,0.75,0)))+IF(OR(AF258="-",W258&lt;4),0,IF(AF258&gt;7,1+IF(W258&gt;7,0.15,0),IF(AF258&gt;4,0.5+IF(W258&gt;7,0.15,0),0))))</f>
        <v>1</v>
      </c>
      <c r="AO258" s="9">
        <f>(($AK$3*AK258+$AL$3*AL258+$AM$3*AM258+$AN$3*AN258)+$J$3*VLOOKUP(J258,COND!$A$2:$C$7,2,FALSE)+$K$3*VLOOKUP(K258,COND!$A$2:$C$7,3,FALSE))*IF(AND($K$2="On",$E258&gt;20),0.75,1)</f>
        <v>4.0576623307347033</v>
      </c>
      <c r="AP258" s="28">
        <f>STANDARDIZE(AO258,AVERAGE($AO$5:$AO$1204),STDEVP($AO$5:$AO$1204))</f>
        <v>-0.33033593494643032</v>
      </c>
      <c r="AQ258" t="str">
        <f>IF(AND(Y258&lt;&gt;"-",X258&gt;1),"C",IF(AA258=MAX(AA258:AC258),"2B",IF(AC258=MAX(AA258:AC258),"SS",IF(OR(AB258=MAX(Z258:AC258),AND(AB258&lt;&gt;"-",AB258&gt;4,V258&gt;5)),"3B",IF(AE258=MAX(AD258:AF258),"CF",IF(AND(AF258=MAX(AD258,AF258),AND(W258&gt;5,AD258&lt;&gt;"-")),"RF",IF(AD258&lt;&gt;"-","LF",IF(Z258&lt;&gt;"-","1B","DH"))))))))</f>
        <v>C</v>
      </c>
      <c r="AU258" t="str">
        <f>IF(AND($Q258&gt;=6,AVERAGE($S258:$T258)&gt;=6),"Likely",IF(OR($Q258&gt;6,AND($Q258=6,AVERAGE($S258:$T258)&gt;=3),AND($Q258&gt;=5,AVERAGE($S258:$T258)&gt;=5),AVERAGE($Q258,$S258:$T258)&gt;5),"Possible","Unlikely"))</f>
        <v>Unlikely</v>
      </c>
      <c r="AW258" t="e">
        <f>IF(VLOOKUP($B258,'Draft List'!$D$4:$AB$124,AW$3,FALSE)&lt;&gt;0,VLOOKUP($B258,'Draft List'!$D$4:$AB$124,AW$3,FALSE),"")</f>
        <v>#N/A</v>
      </c>
      <c r="AX258" t="e">
        <f>IF(VLOOKUP($B258,'Draft List'!$D$4:$AB$124,AX$3,FALSE)&lt;&gt;0,VLOOKUP($B258,'Draft List'!$D$4:$AB$124,AX$3,FALSE),"")</f>
        <v>#N/A</v>
      </c>
      <c r="AY258" t="e">
        <f>IF(VLOOKUP($B258,'Draft List'!$D$4:$AB$124,AY$3,FALSE)&lt;&gt;0,VLOOKUP($B258,'Draft List'!$D$4:$AB$124,AY$3,FALSE),"")</f>
        <v>#N/A</v>
      </c>
      <c r="AZ258" t="e">
        <f>IF(VLOOKUP($B258,'Draft List'!$D$4:$AB$124,AZ$3,FALSE)&lt;&gt;0,VLOOKUP($B258,'Draft List'!$D$4:$AB$124,AZ$3,FALSE),"")</f>
        <v>#N/A</v>
      </c>
    </row>
    <row r="259" spans="1:52" x14ac:dyDescent="0.25">
      <c r="A259" t="str">
        <f>IF(C259="C","C-",C259)&amp;D259&amp;E259</f>
        <v>SSGary Davis18</v>
      </c>
      <c r="B259">
        <f>VLOOKUP($A259,draft_listing_batters_stats!$A$1:$B$1310,2,FALSE)</f>
        <v>5474</v>
      </c>
      <c r="C259" s="1" t="s">
        <v>75</v>
      </c>
      <c r="D259" s="1" t="s">
        <v>1594</v>
      </c>
      <c r="E259" s="1">
        <v>18</v>
      </c>
      <c r="F259" s="1" t="s">
        <v>43</v>
      </c>
      <c r="G259" s="1" t="s">
        <v>43</v>
      </c>
      <c r="H259" s="1" t="s">
        <v>51</v>
      </c>
      <c r="I259" s="24" t="s">
        <v>51</v>
      </c>
      <c r="J259" s="1" t="s">
        <v>45</v>
      </c>
      <c r="K259" s="24" t="s">
        <v>45</v>
      </c>
      <c r="L259" s="1">
        <v>1</v>
      </c>
      <c r="M259" s="1">
        <v>1</v>
      </c>
      <c r="N259" s="1">
        <v>1</v>
      </c>
      <c r="O259" s="1">
        <v>2</v>
      </c>
      <c r="P259" s="24">
        <v>2</v>
      </c>
      <c r="Q259" s="1">
        <v>3</v>
      </c>
      <c r="R259" s="1">
        <v>3</v>
      </c>
      <c r="S259" s="1">
        <v>3</v>
      </c>
      <c r="T259" s="1">
        <v>6</v>
      </c>
      <c r="U259" s="24">
        <v>5</v>
      </c>
      <c r="V259" s="1">
        <v>5</v>
      </c>
      <c r="W259" s="1">
        <v>3</v>
      </c>
      <c r="X259" s="24">
        <v>1</v>
      </c>
      <c r="Y259" s="1" t="s">
        <v>47</v>
      </c>
      <c r="Z259" s="1">
        <v>1</v>
      </c>
      <c r="AA259" s="1">
        <v>2</v>
      </c>
      <c r="AB259" s="1" t="s">
        <v>47</v>
      </c>
      <c r="AC259" s="1">
        <v>2</v>
      </c>
      <c r="AD259" s="1" t="s">
        <v>47</v>
      </c>
      <c r="AE259" s="1" t="s">
        <v>47</v>
      </c>
      <c r="AF259" s="24" t="s">
        <v>47</v>
      </c>
      <c r="AG259" s="1">
        <v>10</v>
      </c>
      <c r="AH259" s="1">
        <v>10</v>
      </c>
      <c r="AI259" s="24">
        <v>10</v>
      </c>
      <c r="AJ259" s="30">
        <v>290000</v>
      </c>
      <c r="AK259" s="9">
        <f>($L$3*(L259-$Q$1)/$Q$2+$M$3*(M259-$R$1)/$R$2+$N$3*(N259-$S$1)/$S$2+$O$3*(O259-$T$1)/$T$2+$P$3*(P259-$U$1)/$U$2)/(SUM($L$3:$P$3))</f>
        <v>-1.9546174600009074</v>
      </c>
      <c r="AL259" s="9">
        <f>($L$3*(Q259-$Q$1)/$Q$2+$M$3*(R259-$R$1)/$R$2+$N$3*(S259-$S$1)/$S$2+$O$3*(T259-$T$1)/$T$2+$P$3*(U259-$U$1)/$U$2)/(SUM($L$3:$P$3))</f>
        <v>-0.56237582082077353</v>
      </c>
      <c r="AM259">
        <f>IF(AVERAGE(AG259:AH259)&gt;9,1,0)+IF(AVERAGE(AG259:AH259)&gt;7,1,0)+IF(AG259&gt;7,1,0)+IF(AH259&gt;7,1,0)+IF(AI259&gt;8,1,0)+IF(AI259&gt;6,1,0)</f>
        <v>6</v>
      </c>
      <c r="AN259" s="6">
        <f>MIN(2,IF(OR(Y259="-",X259&lt;5),0,1+IF(Y259&gt;7,1+IF(X259&gt;7,0.25,0),IF(Y259&gt;4,0.5+IF(X259&gt;7,0.25,0),0+IF(X259&gt;7,0.25))))+IF(Z259="-",0,IF(Z259&gt;9,0.5,IF(Z259&gt;7,0.25,0)))+IF(AA259="-",0,IF(AA259&gt;7,1.1,IF(AA259&gt;4,0.6,0)))+IF(OR(AB259="-",V259&lt;5),0,IF(AB259&gt;7,1+IF(V259&gt;7,0.25,0),IF(AB259&gt;4,0.5+IF(V259&gt;7,0.25,0),0)))+IF(AC259="-",0,IF(AC259&gt;7,1.5,IF(AC259&gt;4,1,0)))+IF(AD259="-",0,IF(AD259&gt;9,0.5,IF(AD259&gt;7,0.25,0)))+IF(AE259="-",0,IF(AE259&gt;7,1.25,IF(AE259&gt;4,0.75,0)))+IF(OR(AF259="-",W259&lt;4),0,IF(AF259&gt;7,1+IF(W259&gt;7,0.15,0),IF(AF259&gt;4,0.5+IF(W259&gt;7,0.15,0),0))))</f>
        <v>0</v>
      </c>
      <c r="AO259" s="9">
        <f>(($AK$3*AK259+$AL$3*AL259+$AM$3*AM259+$AN$3*AN259)+$J$3*VLOOKUP(J259,COND!$A$2:$C$7,2,FALSE)+$K$3*VLOOKUP(K259,COND!$A$2:$C$7,3,FALSE))*IF(AND($K$2="On",$E259&gt;20),0.75,1)</f>
        <v>4.0560284041506263</v>
      </c>
      <c r="AP259" s="28">
        <f>STANDARDIZE(AO259,AVERAGE($AO$5:$AO$1204),STDEVP($AO$5:$AO$1204))</f>
        <v>-0.33055026330708254</v>
      </c>
      <c r="AQ259" t="str">
        <f>IF(AND(Y259&lt;&gt;"-",X259&gt;1),"C",IF(AA259=MAX(AA259:AC259),"2B",IF(AC259=MAX(AA259:AC259),"SS",IF(OR(AB259=MAX(Z259:AC259),AND(AB259&lt;&gt;"-",AB259&gt;4,V259&gt;5)),"3B",IF(AE259=MAX(AD259:AF259),"CF",IF(AND(AF259=MAX(AD259,AF259),AND(W259&gt;5,AD259&lt;&gt;"-")),"RF",IF(AD259&lt;&gt;"-","LF",IF(Z259&lt;&gt;"-","1B","DH"))))))))</f>
        <v>2B</v>
      </c>
      <c r="AU259" t="str">
        <f>IF(AND($Q259&gt;=6,AVERAGE($S259:$T259)&gt;=6),"Likely",IF(OR($Q259&gt;6,AND($Q259=6,AVERAGE($S259:$T259)&gt;=3),AND($Q259&gt;=5,AVERAGE($S259:$T259)&gt;=5),AVERAGE($Q259,$S259:$T259)&gt;5),"Possible","Unlikely"))</f>
        <v>Unlikely</v>
      </c>
      <c r="AW259" t="e">
        <f>IF(VLOOKUP($B259,'Draft List'!$D$4:$AB$124,AW$3,FALSE)&lt;&gt;0,VLOOKUP($B259,'Draft List'!$D$4:$AB$124,AW$3,FALSE),"")</f>
        <v>#N/A</v>
      </c>
      <c r="AX259" t="e">
        <f>IF(VLOOKUP($B259,'Draft List'!$D$4:$AB$124,AX$3,FALSE)&lt;&gt;0,VLOOKUP($B259,'Draft List'!$D$4:$AB$124,AX$3,FALSE),"")</f>
        <v>#N/A</v>
      </c>
      <c r="AY259" t="e">
        <f>IF(VLOOKUP($B259,'Draft List'!$D$4:$AB$124,AY$3,FALSE)&lt;&gt;0,VLOOKUP($B259,'Draft List'!$D$4:$AB$124,AY$3,FALSE),"")</f>
        <v>#N/A</v>
      </c>
      <c r="AZ259" t="e">
        <f>IF(VLOOKUP($B259,'Draft List'!$D$4:$AB$124,AZ$3,FALSE)&lt;&gt;0,VLOOKUP($B259,'Draft List'!$D$4:$AB$124,AZ$3,FALSE),"")</f>
        <v>#N/A</v>
      </c>
    </row>
    <row r="260" spans="1:52" x14ac:dyDescent="0.25">
      <c r="A260" t="str">
        <f>IF(C260="C","C-",C260)&amp;D260&amp;E260</f>
        <v>2BRichie King20</v>
      </c>
      <c r="B260">
        <f>VLOOKUP($A260,draft_listing_batters_stats!$A$1:$B$1310,2,FALSE)</f>
        <v>6576</v>
      </c>
      <c r="C260" s="1" t="s">
        <v>74</v>
      </c>
      <c r="D260" s="1" t="s">
        <v>1595</v>
      </c>
      <c r="E260" s="1">
        <v>20</v>
      </c>
      <c r="F260" s="1" t="s">
        <v>43</v>
      </c>
      <c r="G260" s="1" t="s">
        <v>43</v>
      </c>
      <c r="H260" s="1" t="s">
        <v>51</v>
      </c>
      <c r="I260" s="24" t="s">
        <v>51</v>
      </c>
      <c r="J260" s="1" t="s">
        <v>53</v>
      </c>
      <c r="K260" s="24" t="s">
        <v>57</v>
      </c>
      <c r="L260" s="1">
        <v>3</v>
      </c>
      <c r="M260" s="1">
        <v>3</v>
      </c>
      <c r="N260" s="1">
        <v>1</v>
      </c>
      <c r="O260" s="1">
        <v>1</v>
      </c>
      <c r="P260" s="24">
        <v>1</v>
      </c>
      <c r="Q260" s="1">
        <v>5</v>
      </c>
      <c r="R260" s="1">
        <v>4</v>
      </c>
      <c r="S260" s="1">
        <v>1</v>
      </c>
      <c r="T260" s="1">
        <v>1</v>
      </c>
      <c r="U260" s="24">
        <v>3</v>
      </c>
      <c r="V260" s="1">
        <v>4</v>
      </c>
      <c r="W260" s="1">
        <v>2</v>
      </c>
      <c r="X260" s="24">
        <v>2</v>
      </c>
      <c r="Y260" s="1" t="s">
        <v>47</v>
      </c>
      <c r="Z260" s="1" t="s">
        <v>47</v>
      </c>
      <c r="AA260" s="1">
        <v>9</v>
      </c>
      <c r="AB260" s="1" t="s">
        <v>47</v>
      </c>
      <c r="AC260" s="1" t="s">
        <v>47</v>
      </c>
      <c r="AD260" s="1" t="s">
        <v>47</v>
      </c>
      <c r="AE260" s="1" t="s">
        <v>47</v>
      </c>
      <c r="AF260" s="24" t="s">
        <v>47</v>
      </c>
      <c r="AG260" s="1">
        <v>7</v>
      </c>
      <c r="AH260" s="1">
        <v>6</v>
      </c>
      <c r="AI260" s="24">
        <v>4</v>
      </c>
      <c r="AJ260" s="30">
        <v>210000</v>
      </c>
      <c r="AK260" s="9">
        <f>($L$3*(L260-$Q$1)/$Q$2+$M$3*(M260-$R$1)/$R$2+$N$3*(N260-$S$1)/$S$2+$O$3*(O260-$T$1)/$T$2+$P$3*(P260-$U$1)/$U$2)/(SUM($L$3:$P$3))</f>
        <v>-1.3371119181848155</v>
      </c>
      <c r="AL260" s="9">
        <f>($L$3*(Q260-$Q$1)/$Q$2+$M$3*(R260-$R$1)/$R$2+$N$3*(S260-$S$1)/$S$2+$O$3*(T260-$T$1)/$T$2+$P$3*(U260-$U$1)/$U$2)/(SUM($L$3:$P$3))</f>
        <v>-0.56090768652659573</v>
      </c>
      <c r="AM260">
        <f>IF(AVERAGE(AG260:AH260)&gt;9,1,0)+IF(AVERAGE(AG260:AH260)&gt;7,1,0)+IF(AG260&gt;7,1,0)+IF(AH260&gt;7,1,0)+IF(AI260&gt;8,1,0)+IF(AI260&gt;6,1,0)</f>
        <v>0</v>
      </c>
      <c r="AN260" s="6">
        <f>MIN(2,IF(OR(Y260="-",X260&lt;5),0,1+IF(Y260&gt;7,1+IF(X260&gt;7,0.25,0),IF(Y260&gt;4,0.5+IF(X260&gt;7,0.25,0),0+IF(X260&gt;7,0.25))))+IF(Z260="-",0,IF(Z260&gt;9,0.5,IF(Z260&gt;7,0.25,0)))+IF(AA260="-",0,IF(AA260&gt;7,1.1,IF(AA260&gt;4,0.6,0)))+IF(OR(AB260="-",V260&lt;5),0,IF(AB260&gt;7,1+IF(V260&gt;7,0.25,0),IF(AB260&gt;4,0.5+IF(V260&gt;7,0.25,0),0)))+IF(AC260="-",0,IF(AC260&gt;7,1.5,IF(AC260&gt;4,1,0)))+IF(AD260="-",0,IF(AD260&gt;9,0.5,IF(AD260&gt;7,0.25,0)))+IF(AE260="-",0,IF(AE260&gt;7,1.25,IF(AE260&gt;4,0.75,0)))+IF(OR(AF260="-",W260&lt;4),0,IF(AF260&gt;7,1+IF(W260&gt;7,0.15,0),IF(AF260&gt;4,0.5+IF(W260&gt;7,0.15,0),0))))</f>
        <v>1.1000000000000001</v>
      </c>
      <c r="AO260" s="9">
        <f>(($AK$3*AK260+$AL$3*AL260+$AM$3*AM260+$AN$3*AN260)+$J$3*VLOOKUP(J260,COND!$A$2:$C$7,2,FALSE)+$K$3*VLOOKUP(K260,COND!$A$2:$C$7,3,FALSE))*IF(AND($K$2="On",$E260&gt;20),0.75,1)</f>
        <v>3.9853965698623703</v>
      </c>
      <c r="AP260" s="28">
        <f>STANDARDIZE(AO260,AVERAGE($AO$5:$AO$1204),STDEVP($AO$5:$AO$1204))</f>
        <v>-0.33981530948503663</v>
      </c>
      <c r="AQ260" t="str">
        <f>IF(AND(Y260&lt;&gt;"-",X260&gt;1),"C",IF(AA260=MAX(AA260:AC260),"2B",IF(AC260=MAX(AA260:AC260),"SS",IF(OR(AB260=MAX(Z260:AC260),AND(AB260&lt;&gt;"-",AB260&gt;4,V260&gt;5)),"3B",IF(AE260=MAX(AD260:AF260),"CF",IF(AND(AF260=MAX(AD260,AF260),AND(W260&gt;5,AD260&lt;&gt;"-")),"RF",IF(AD260&lt;&gt;"-","LF",IF(Z260&lt;&gt;"-","1B","DH"))))))))</f>
        <v>2B</v>
      </c>
      <c r="AU260" t="str">
        <f>IF(AND($Q260&gt;=6,AVERAGE($S260:$T260)&gt;=6),"Likely",IF(OR($Q260&gt;6,AND($Q260=6,AVERAGE($S260:$T260)&gt;=3),AND($Q260&gt;=5,AVERAGE($S260:$T260)&gt;=5),AVERAGE($Q260,$S260:$T260)&gt;5),"Possible","Unlikely"))</f>
        <v>Unlikely</v>
      </c>
      <c r="AW260" t="e">
        <f>IF(VLOOKUP($B260,'Draft List'!$D$4:$AB$124,AW$3,FALSE)&lt;&gt;0,VLOOKUP($B260,'Draft List'!$D$4:$AB$124,AW$3,FALSE),"")</f>
        <v>#N/A</v>
      </c>
      <c r="AX260" t="e">
        <f>IF(VLOOKUP($B260,'Draft List'!$D$4:$AB$124,AX$3,FALSE)&lt;&gt;0,VLOOKUP($B260,'Draft List'!$D$4:$AB$124,AX$3,FALSE),"")</f>
        <v>#N/A</v>
      </c>
      <c r="AY260" t="e">
        <f>IF(VLOOKUP($B260,'Draft List'!$D$4:$AB$124,AY$3,FALSE)&lt;&gt;0,VLOOKUP($B260,'Draft List'!$D$4:$AB$124,AY$3,FALSE),"")</f>
        <v>#N/A</v>
      </c>
      <c r="AZ260" t="e">
        <f>IF(VLOOKUP($B260,'Draft List'!$D$4:$AB$124,AZ$3,FALSE)&lt;&gt;0,VLOOKUP($B260,'Draft List'!$D$4:$AB$124,AZ$3,FALSE),"")</f>
        <v>#N/A</v>
      </c>
    </row>
    <row r="261" spans="1:52" x14ac:dyDescent="0.25">
      <c r="A261" t="str">
        <f>IF(C261="C","C-",C261)&amp;D261&amp;E261</f>
        <v>SSAlfonso Reyna18</v>
      </c>
      <c r="B261">
        <f>VLOOKUP($A261,draft_listing_batters_stats!$A$1:$B$1310,2,FALSE)</f>
        <v>5295</v>
      </c>
      <c r="C261" s="1" t="s">
        <v>75</v>
      </c>
      <c r="D261" s="1" t="s">
        <v>1596</v>
      </c>
      <c r="E261" s="1">
        <v>18</v>
      </c>
      <c r="F261" s="1" t="s">
        <v>64</v>
      </c>
      <c r="G261" s="1" t="s">
        <v>43</v>
      </c>
      <c r="H261" s="1" t="s">
        <v>51</v>
      </c>
      <c r="I261" s="24" t="s">
        <v>51</v>
      </c>
      <c r="J261" s="1" t="s">
        <v>46</v>
      </c>
      <c r="K261" s="24" t="s">
        <v>49</v>
      </c>
      <c r="L261" s="1">
        <v>1</v>
      </c>
      <c r="M261" s="1">
        <v>3</v>
      </c>
      <c r="N261" s="1">
        <v>1</v>
      </c>
      <c r="O261" s="1">
        <v>2</v>
      </c>
      <c r="P261" s="24">
        <v>1</v>
      </c>
      <c r="Q261" s="1">
        <v>3</v>
      </c>
      <c r="R261" s="1">
        <v>6</v>
      </c>
      <c r="S261" s="1">
        <v>2</v>
      </c>
      <c r="T261" s="1">
        <v>5</v>
      </c>
      <c r="U261" s="24">
        <v>6</v>
      </c>
      <c r="V261" s="1">
        <v>7</v>
      </c>
      <c r="W261" s="1">
        <v>7</v>
      </c>
      <c r="X261" s="24">
        <v>1</v>
      </c>
      <c r="Y261" s="1" t="s">
        <v>47</v>
      </c>
      <c r="Z261" s="1" t="s">
        <v>47</v>
      </c>
      <c r="AA261" s="1">
        <v>1</v>
      </c>
      <c r="AB261" s="1">
        <v>3</v>
      </c>
      <c r="AC261" s="1">
        <v>1</v>
      </c>
      <c r="AD261" s="1" t="s">
        <v>47</v>
      </c>
      <c r="AE261" s="1" t="s">
        <v>47</v>
      </c>
      <c r="AF261" s="24" t="s">
        <v>47</v>
      </c>
      <c r="AG261" s="1">
        <v>9</v>
      </c>
      <c r="AH261" s="1">
        <v>8</v>
      </c>
      <c r="AI261" s="24">
        <v>8</v>
      </c>
      <c r="AJ261" s="30">
        <v>105000</v>
      </c>
      <c r="AK261" s="9">
        <f>($L$3*(L261-$Q$1)/$Q$2+$M$3*(M261-$R$1)/$R$2+$N$3*(N261-$S$1)/$S$2+$O$3*(O261-$T$1)/$T$2+$P$3*(P261-$U$1)/$U$2)/(SUM($L$3:$P$3))</f>
        <v>-1.8925140405805838</v>
      </c>
      <c r="AL261" s="9">
        <f>($L$3*(Q261-$Q$1)/$Q$2+$M$3*(R261-$R$1)/$R$2+$N$3*(S261-$S$1)/$S$2+$O$3*(T261-$T$1)/$T$2+$P$3*(U261-$U$1)/$U$2)/(SUM($L$3:$P$3))</f>
        <v>-0.54195088618106213</v>
      </c>
      <c r="AM261">
        <f>IF(AVERAGE(AG261:AH261)&gt;9,1,0)+IF(AVERAGE(AG261:AH261)&gt;7,1,0)+IF(AG261&gt;7,1,0)+IF(AH261&gt;7,1,0)+IF(AI261&gt;8,1,0)+IF(AI261&gt;6,1,0)</f>
        <v>4</v>
      </c>
      <c r="AN261" s="6">
        <f>MIN(2,IF(OR(Y261="-",X261&lt;5),0,1+IF(Y261&gt;7,1+IF(X261&gt;7,0.25,0),IF(Y261&gt;4,0.5+IF(X261&gt;7,0.25,0),0+IF(X261&gt;7,0.25))))+IF(Z261="-",0,IF(Z261&gt;9,0.5,IF(Z261&gt;7,0.25,0)))+IF(AA261="-",0,IF(AA261&gt;7,1.1,IF(AA261&gt;4,0.6,0)))+IF(OR(AB261="-",V261&lt;5),0,IF(AB261&gt;7,1+IF(V261&gt;7,0.25,0),IF(AB261&gt;4,0.5+IF(V261&gt;7,0.25,0),0)))+IF(AC261="-",0,IF(AC261&gt;7,1.5,IF(AC261&gt;4,1,0)))+IF(AD261="-",0,IF(AD261&gt;9,0.5,IF(AD261&gt;7,0.25,0)))+IF(AE261="-",0,IF(AE261&gt;7,1.25,IF(AE261&gt;4,0.75,0)))+IF(OR(AF261="-",W261&lt;4),0,IF(AF261&gt;7,1+IF(W261&gt;7,0.15,0),IF(AF261&gt;4,0.5+IF(W261&gt;7,0.15,0),0))))</f>
        <v>0</v>
      </c>
      <c r="AO261" s="9">
        <f>(($AK$3*AK261+$AL$3*AL261+$AM$3*AM261+$AN$3*AN261)+$J$3*VLOOKUP(J261,COND!$A$2:$C$7,2,FALSE)+$K$3*VLOOKUP(K261,COND!$A$2:$C$7,3,FALSE))*IF(AND($K$2="On",$E261&gt;20),0.75,1)</f>
        <v>3.9740046284358632</v>
      </c>
      <c r="AP261" s="28">
        <f>STANDARDIZE(AO261,AVERAGE($AO$5:$AO$1204),STDEVP($AO$5:$AO$1204))</f>
        <v>-0.34130963374316631</v>
      </c>
      <c r="AQ261" t="str">
        <f>IF(AND(Y261&lt;&gt;"-",X261&gt;1),"C",IF(AA261=MAX(AA261:AC261),"2B",IF(AC261=MAX(AA261:AC261),"SS",IF(OR(AB261=MAX(Z261:AC261),AND(AB261&lt;&gt;"-",AB261&gt;4,V261&gt;5)),"3B",IF(AE261=MAX(AD261:AF261),"CF",IF(AND(AF261=MAX(AD261,AF261),AND(W261&gt;5,AD261&lt;&gt;"-")),"RF",IF(AD261&lt;&gt;"-","LF",IF(Z261&lt;&gt;"-","1B","DH"))))))))</f>
        <v>3B</v>
      </c>
      <c r="AU261" t="str">
        <f>IF(AND($Q261&gt;=6,AVERAGE($S261:$T261)&gt;=6),"Likely",IF(OR($Q261&gt;6,AND($Q261=6,AVERAGE($S261:$T261)&gt;=3),AND($Q261&gt;=5,AVERAGE($S261:$T261)&gt;=5),AVERAGE($Q261,$S261:$T261)&gt;5),"Possible","Unlikely"))</f>
        <v>Unlikely</v>
      </c>
      <c r="AW261" t="e">
        <f>IF(VLOOKUP($B261,'Draft List'!$D$4:$AB$124,AW$3,FALSE)&lt;&gt;0,VLOOKUP($B261,'Draft List'!$D$4:$AB$124,AW$3,FALSE),"")</f>
        <v>#N/A</v>
      </c>
      <c r="AX261" t="e">
        <f>IF(VLOOKUP($B261,'Draft List'!$D$4:$AB$124,AX$3,FALSE)&lt;&gt;0,VLOOKUP($B261,'Draft List'!$D$4:$AB$124,AX$3,FALSE),"")</f>
        <v>#N/A</v>
      </c>
      <c r="AY261" t="e">
        <f>IF(VLOOKUP($B261,'Draft List'!$D$4:$AB$124,AY$3,FALSE)&lt;&gt;0,VLOOKUP($B261,'Draft List'!$D$4:$AB$124,AY$3,FALSE),"")</f>
        <v>#N/A</v>
      </c>
      <c r="AZ261" t="e">
        <f>IF(VLOOKUP($B261,'Draft List'!$D$4:$AB$124,AZ$3,FALSE)&lt;&gt;0,VLOOKUP($B261,'Draft List'!$D$4:$AB$124,AZ$3,FALSE),"")</f>
        <v>#N/A</v>
      </c>
    </row>
    <row r="262" spans="1:52" x14ac:dyDescent="0.25">
      <c r="A262" t="str">
        <f>IF(C262="C","C-",C262)&amp;D262&amp;E262</f>
        <v>CFCarlton Laitinen21</v>
      </c>
      <c r="B262">
        <f>VLOOKUP($A262,draft_listing_batters_stats!$A$1:$B$1310,2,FALSE)</f>
        <v>7276</v>
      </c>
      <c r="C262" s="1" t="s">
        <v>77</v>
      </c>
      <c r="D262" s="1" t="s">
        <v>1597</v>
      </c>
      <c r="E262" s="1">
        <v>21</v>
      </c>
      <c r="F262" s="1" t="s">
        <v>43</v>
      </c>
      <c r="G262" s="1" t="s">
        <v>43</v>
      </c>
      <c r="H262" s="1" t="s">
        <v>51</v>
      </c>
      <c r="I262" s="24" t="s">
        <v>51</v>
      </c>
      <c r="J262" s="1" t="s">
        <v>57</v>
      </c>
      <c r="K262" s="24" t="s">
        <v>57</v>
      </c>
      <c r="L262" s="1">
        <v>2</v>
      </c>
      <c r="M262" s="1">
        <v>2</v>
      </c>
      <c r="N262" s="1">
        <v>3</v>
      </c>
      <c r="O262" s="1">
        <v>2</v>
      </c>
      <c r="P262" s="24">
        <v>2</v>
      </c>
      <c r="Q262" s="1">
        <v>3</v>
      </c>
      <c r="R262" s="1">
        <v>3</v>
      </c>
      <c r="S262" s="1">
        <v>6</v>
      </c>
      <c r="T262" s="1">
        <v>4</v>
      </c>
      <c r="U262" s="24">
        <v>4</v>
      </c>
      <c r="V262" s="1">
        <v>5</v>
      </c>
      <c r="W262" s="1">
        <v>8</v>
      </c>
      <c r="X262" s="24">
        <v>1</v>
      </c>
      <c r="Y262" s="1" t="s">
        <v>47</v>
      </c>
      <c r="Z262" s="1">
        <v>3</v>
      </c>
      <c r="AA262" s="1" t="s">
        <v>47</v>
      </c>
      <c r="AB262" s="1" t="s">
        <v>47</v>
      </c>
      <c r="AC262" s="1">
        <v>2</v>
      </c>
      <c r="AD262" s="1">
        <v>4</v>
      </c>
      <c r="AE262" s="1">
        <v>7</v>
      </c>
      <c r="AF262" s="24">
        <v>1</v>
      </c>
      <c r="AG262" s="1">
        <v>10</v>
      </c>
      <c r="AH262" s="1">
        <v>8</v>
      </c>
      <c r="AI262" s="24">
        <v>7</v>
      </c>
      <c r="AJ262" s="30">
        <v>180000</v>
      </c>
      <c r="AK262" s="9">
        <f>($L$3*(L262-$Q$1)/$Q$2+$M$3*(M262-$R$1)/$R$2+$N$3*(N262-$S$1)/$S$2+$O$3*(O262-$T$1)/$T$2+$P$3*(P262-$U$1)/$U$2)/(SUM($L$3:$P$3))</f>
        <v>-1.414878756131726</v>
      </c>
      <c r="AL262" s="9">
        <f>($L$3*(Q262-$Q$1)/$Q$2+$M$3*(R262-$R$1)/$R$2+$N$3*(S262-$S$1)/$S$2+$O$3*(T262-$T$1)/$T$2+$P$3*(U262-$U$1)/$U$2)/(SUM($L$3:$P$3))</f>
        <v>-0.5326267785853146</v>
      </c>
      <c r="AM262">
        <f>IF(AVERAGE(AG262:AH262)&gt;9,1,0)+IF(AVERAGE(AG262:AH262)&gt;7,1,0)+IF(AG262&gt;7,1,0)+IF(AH262&gt;7,1,0)+IF(AI262&gt;8,1,0)+IF(AI262&gt;6,1,0)</f>
        <v>4</v>
      </c>
      <c r="AN262" s="6">
        <f>MIN(2,IF(OR(Y262="-",X262&lt;5),0,1+IF(Y262&gt;7,1+IF(X262&gt;7,0.25,0),IF(Y262&gt;4,0.5+IF(X262&gt;7,0.25,0),0+IF(X262&gt;7,0.25))))+IF(Z262="-",0,IF(Z262&gt;9,0.5,IF(Z262&gt;7,0.25,0)))+IF(AA262="-",0,IF(AA262&gt;7,1.1,IF(AA262&gt;4,0.6,0)))+IF(OR(AB262="-",V262&lt;5),0,IF(AB262&gt;7,1+IF(V262&gt;7,0.25,0),IF(AB262&gt;4,0.5+IF(V262&gt;7,0.25,0),0)))+IF(AC262="-",0,IF(AC262&gt;7,1.5,IF(AC262&gt;4,1,0)))+IF(AD262="-",0,IF(AD262&gt;9,0.5,IF(AD262&gt;7,0.25,0)))+IF(AE262="-",0,IF(AE262&gt;7,1.25,IF(AE262&gt;4,0.75,0)))+IF(OR(AF262="-",W262&lt;4),0,IF(AF262&gt;7,1+IF(W262&gt;7,0.15,0),IF(AF262&gt;4,0.5+IF(W262&gt;7,0.15,0),0))))</f>
        <v>0.75</v>
      </c>
      <c r="AO262" s="9">
        <f>(($AK$3*AK262+$AL$3*AL262+$AM$3*AM262+$AN$3*AN262)+$J$3*VLOOKUP(J262,COND!$A$2:$C$7,2,FALSE)+$K$3*VLOOKUP(K262,COND!$A$2:$C$7,3,FALSE))*IF(AND($K$2="On",$E262&gt;20),0.75,1)</f>
        <v>3.8836574480297186</v>
      </c>
      <c r="AP262" s="28">
        <f>STANDARDIZE(AO262,AVERAGE($AO$5:$AO$1204),STDEVP($AO$5:$AO$1204))</f>
        <v>-0.35316081681020517</v>
      </c>
      <c r="AQ262" t="str">
        <f>IF(AND(Y262&lt;&gt;"-",X262&gt;1),"C",IF(AA262=MAX(AA262:AC262),"2B",IF(AC262=MAX(AA262:AC262),"SS",IF(OR(AB262=MAX(Z262:AC262),AND(AB262&lt;&gt;"-",AB262&gt;4,V262&gt;5)),"3B",IF(AE262=MAX(AD262:AF262),"CF",IF(AND(AF262=MAX(AD262,AF262),AND(W262&gt;5,AD262&lt;&gt;"-")),"RF",IF(AD262&lt;&gt;"-","LF",IF(Z262&lt;&gt;"-","1B","DH"))))))))</f>
        <v>SS</v>
      </c>
      <c r="AU262" t="str">
        <f>IF(AND($Q262&gt;=6,AVERAGE($S262:$T262)&gt;=6),"Likely",IF(OR($Q262&gt;6,AND($Q262=6,AVERAGE($S262:$T262)&gt;=3),AND($Q262&gt;=5,AVERAGE($S262:$T262)&gt;=5),AVERAGE($Q262,$S262:$T262)&gt;5),"Possible","Unlikely"))</f>
        <v>Unlikely</v>
      </c>
      <c r="AW262" t="e">
        <f>IF(VLOOKUP($B262,'Draft List'!$D$4:$AB$124,AW$3,FALSE)&lt;&gt;0,VLOOKUP($B262,'Draft List'!$D$4:$AB$124,AW$3,FALSE),"")</f>
        <v>#N/A</v>
      </c>
      <c r="AX262" t="e">
        <f>IF(VLOOKUP($B262,'Draft List'!$D$4:$AB$124,AX$3,FALSE)&lt;&gt;0,VLOOKUP($B262,'Draft List'!$D$4:$AB$124,AX$3,FALSE),"")</f>
        <v>#N/A</v>
      </c>
      <c r="AY262" t="e">
        <f>IF(VLOOKUP($B262,'Draft List'!$D$4:$AB$124,AY$3,FALSE)&lt;&gt;0,VLOOKUP($B262,'Draft List'!$D$4:$AB$124,AY$3,FALSE),"")</f>
        <v>#N/A</v>
      </c>
      <c r="AZ262" t="e">
        <f>IF(VLOOKUP($B262,'Draft List'!$D$4:$AB$124,AZ$3,FALSE)&lt;&gt;0,VLOOKUP($B262,'Draft List'!$D$4:$AB$124,AZ$3,FALSE),"")</f>
        <v>#N/A</v>
      </c>
    </row>
    <row r="263" spans="1:52" x14ac:dyDescent="0.25">
      <c r="A263" t="str">
        <f>IF(C263="C","C-",C263)&amp;D263&amp;E263</f>
        <v>LFCarlos Martínez20</v>
      </c>
      <c r="B263">
        <f>VLOOKUP($A263,draft_listing_batters_stats!$A$1:$B$1310,2,FALSE)</f>
        <v>7109</v>
      </c>
      <c r="C263" s="1" t="s">
        <v>52</v>
      </c>
      <c r="D263" s="1" t="s">
        <v>1598</v>
      </c>
      <c r="E263" s="1">
        <v>20</v>
      </c>
      <c r="F263" s="1" t="s">
        <v>55</v>
      </c>
      <c r="G263" s="1" t="s">
        <v>55</v>
      </c>
      <c r="H263" s="1" t="s">
        <v>51</v>
      </c>
      <c r="I263" s="24" t="s">
        <v>51</v>
      </c>
      <c r="J263" s="1" t="s">
        <v>45</v>
      </c>
      <c r="K263" s="24" t="s">
        <v>53</v>
      </c>
      <c r="L263" s="1">
        <v>2</v>
      </c>
      <c r="M263" s="1">
        <v>5</v>
      </c>
      <c r="N263" s="1">
        <v>1</v>
      </c>
      <c r="O263" s="1">
        <v>3</v>
      </c>
      <c r="P263" s="24">
        <v>1</v>
      </c>
      <c r="Q263" s="1">
        <v>3</v>
      </c>
      <c r="R263" s="1">
        <v>7</v>
      </c>
      <c r="S263" s="1">
        <v>2</v>
      </c>
      <c r="T263" s="1">
        <v>6</v>
      </c>
      <c r="U263" s="24">
        <v>3</v>
      </c>
      <c r="V263" s="1">
        <v>1</v>
      </c>
      <c r="W263" s="1">
        <v>6</v>
      </c>
      <c r="X263" s="24">
        <v>1</v>
      </c>
      <c r="Y263" s="1" t="s">
        <v>47</v>
      </c>
      <c r="Z263" s="1" t="s">
        <v>47</v>
      </c>
      <c r="AA263" s="1" t="s">
        <v>47</v>
      </c>
      <c r="AB263" s="1" t="s">
        <v>47</v>
      </c>
      <c r="AC263" s="1" t="s">
        <v>47</v>
      </c>
      <c r="AD263" s="1">
        <v>4</v>
      </c>
      <c r="AE263" s="1" t="s">
        <v>47</v>
      </c>
      <c r="AF263" s="24">
        <v>1</v>
      </c>
      <c r="AG263" s="1">
        <v>7</v>
      </c>
      <c r="AH263" s="1">
        <v>2</v>
      </c>
      <c r="AI263" s="24">
        <v>2</v>
      </c>
      <c r="AJ263" s="30">
        <v>1600000</v>
      </c>
      <c r="AK263" s="9">
        <f>($L$3*(L263-$Q$1)/$Q$2+$M$3*(M263-$R$1)/$R$2+$N$3*(N263-$S$1)/$S$2+$O$3*(O263-$T$1)/$T$2+$P$3*(P263-$U$1)/$U$2)/(SUM($L$3:$P$3))</f>
        <v>-1.3781288951309212</v>
      </c>
      <c r="AL263" s="9">
        <f>($L$3*(Q263-$Q$1)/$Q$2+$M$3*(R263-$R$1)/$R$2+$N$3*(S263-$S$1)/$S$2+$O$3*(T263-$T$1)/$T$2+$P$3*(U263-$U$1)/$U$2)/(SUM($L$3:$P$3))</f>
        <v>-0.52123047600402794</v>
      </c>
      <c r="AM263">
        <f>IF(AVERAGE(AG263:AH263)&gt;9,1,0)+IF(AVERAGE(AG263:AH263)&gt;7,1,0)+IF(AG263&gt;7,1,0)+IF(AH263&gt;7,1,0)+IF(AI263&gt;8,1,0)+IF(AI263&gt;6,1,0)</f>
        <v>0</v>
      </c>
      <c r="AN263" s="6">
        <f>MIN(2,IF(OR(Y263="-",X263&lt;5),0,1+IF(Y263&gt;7,1+IF(X263&gt;7,0.25,0),IF(Y263&gt;4,0.5+IF(X263&gt;7,0.25,0),0+IF(X263&gt;7,0.25))))+IF(Z263="-",0,IF(Z263&gt;9,0.5,IF(Z263&gt;7,0.25,0)))+IF(AA263="-",0,IF(AA263&gt;7,1.1,IF(AA263&gt;4,0.6,0)))+IF(OR(AB263="-",V263&lt;5),0,IF(AB263&gt;7,1+IF(V263&gt;7,0.25,0),IF(AB263&gt;4,0.5+IF(V263&gt;7,0.25,0),0)))+IF(AC263="-",0,IF(AC263&gt;7,1.5,IF(AC263&gt;4,1,0)))+IF(AD263="-",0,IF(AD263&gt;9,0.5,IF(AD263&gt;7,0.25,0)))+IF(AE263="-",0,IF(AE263&gt;7,1.25,IF(AE263&gt;4,0.75,0)))+IF(OR(AF263="-",W263&lt;4),0,IF(AF263&gt;7,1+IF(W263&gt;7,0.15,0),IF(AF263&gt;4,0.5+IF(W263&gt;7,0.15,0),0))))</f>
        <v>0</v>
      </c>
      <c r="AO263" s="9">
        <f>(($AK$3*AK263+$AL$3*AL263+$AM$3*AM263+$AN$3*AN263)+$J$3*VLOOKUP(J263,COND!$A$2:$C$7,2,FALSE)+$K$3*VLOOKUP(K263,COND!$A$2:$C$7,3,FALSE))*IF(AND($K$2="On",$E263&gt;20),0.75,1)</f>
        <v>3.8574213984385723</v>
      </c>
      <c r="AP263" s="28">
        <f>STANDARDIZE(AO263,AVERAGE($AO$5:$AO$1204),STDEVP($AO$5:$AO$1204))</f>
        <v>-0.35660229915932606</v>
      </c>
      <c r="AQ263" t="str">
        <f>IF(AND(Y263&lt;&gt;"-",X263&gt;1),"C",IF(AA263=MAX(AA263:AC263),"2B",IF(AC263=MAX(AA263:AC263),"SS",IF(OR(AB263=MAX(Z263:AC263),AND(AB263&lt;&gt;"-",AB263&gt;4,V263&gt;5)),"3B",IF(AE263=MAX(AD263:AF263),"CF",IF(AND(AF263=MAX(AD263,AF263),AND(W263&gt;5,AD263&lt;&gt;"-")),"RF",IF(AD263&lt;&gt;"-","LF",IF(Z263&lt;&gt;"-","1B","DH"))))))))</f>
        <v>LF</v>
      </c>
      <c r="AU263" t="str">
        <f>IF(AND($Q263&gt;=6,AVERAGE($S263:$T263)&gt;=6),"Likely",IF(OR($Q263&gt;6,AND($Q263=6,AVERAGE($S263:$T263)&gt;=3),AND($Q263&gt;=5,AVERAGE($S263:$T263)&gt;=5),AVERAGE($Q263,$S263:$T263)&gt;5),"Possible","Unlikely"))</f>
        <v>Unlikely</v>
      </c>
      <c r="AW263" t="e">
        <f>IF(VLOOKUP($B263,'Draft List'!$D$4:$AB$124,AW$3,FALSE)&lt;&gt;0,VLOOKUP($B263,'Draft List'!$D$4:$AB$124,AW$3,FALSE),"")</f>
        <v>#N/A</v>
      </c>
      <c r="AX263" t="e">
        <f>IF(VLOOKUP($B263,'Draft List'!$D$4:$AB$124,AX$3,FALSE)&lt;&gt;0,VLOOKUP($B263,'Draft List'!$D$4:$AB$124,AX$3,FALSE),"")</f>
        <v>#N/A</v>
      </c>
      <c r="AY263" t="e">
        <f>IF(VLOOKUP($B263,'Draft List'!$D$4:$AB$124,AY$3,FALSE)&lt;&gt;0,VLOOKUP($B263,'Draft List'!$D$4:$AB$124,AY$3,FALSE),"")</f>
        <v>#N/A</v>
      </c>
      <c r="AZ263" t="e">
        <f>IF(VLOOKUP($B263,'Draft List'!$D$4:$AB$124,AZ$3,FALSE)&lt;&gt;0,VLOOKUP($B263,'Draft List'!$D$4:$AB$124,AZ$3,FALSE),"")</f>
        <v>#N/A</v>
      </c>
    </row>
    <row r="264" spans="1:52" x14ac:dyDescent="0.25">
      <c r="A264" t="str">
        <f>IF(C264="C","C-",C264)&amp;D264&amp;E264</f>
        <v>CFJayson Butler21</v>
      </c>
      <c r="B264">
        <f>VLOOKUP($A264,draft_listing_batters_stats!$A$1:$B$1310,2,FALSE)</f>
        <v>7790</v>
      </c>
      <c r="C264" s="1" t="s">
        <v>77</v>
      </c>
      <c r="D264" s="1" t="s">
        <v>1599</v>
      </c>
      <c r="E264" s="1">
        <v>21</v>
      </c>
      <c r="F264" s="1" t="s">
        <v>43</v>
      </c>
      <c r="G264" s="1" t="s">
        <v>43</v>
      </c>
      <c r="H264" s="1" t="s">
        <v>51</v>
      </c>
      <c r="I264" s="24" t="s">
        <v>51</v>
      </c>
      <c r="J264" s="1" t="s">
        <v>57</v>
      </c>
      <c r="K264" s="24" t="s">
        <v>45</v>
      </c>
      <c r="L264" s="1">
        <v>3</v>
      </c>
      <c r="M264" s="1">
        <v>2</v>
      </c>
      <c r="N264" s="1">
        <v>2</v>
      </c>
      <c r="O264" s="1">
        <v>1</v>
      </c>
      <c r="P264" s="24">
        <v>1</v>
      </c>
      <c r="Q264" s="1">
        <v>4</v>
      </c>
      <c r="R264" s="1">
        <v>3</v>
      </c>
      <c r="S264" s="1">
        <v>4</v>
      </c>
      <c r="T264" s="1">
        <v>3</v>
      </c>
      <c r="U264" s="24">
        <v>3</v>
      </c>
      <c r="V264" s="1">
        <v>1</v>
      </c>
      <c r="W264" s="1">
        <v>8</v>
      </c>
      <c r="X264" s="24">
        <v>1</v>
      </c>
      <c r="Y264" s="1" t="s">
        <v>47</v>
      </c>
      <c r="Z264" s="1" t="s">
        <v>47</v>
      </c>
      <c r="AA264" s="1" t="s">
        <v>47</v>
      </c>
      <c r="AB264" s="1" t="s">
        <v>47</v>
      </c>
      <c r="AC264" s="1" t="s">
        <v>47</v>
      </c>
      <c r="AD264" s="1">
        <v>7</v>
      </c>
      <c r="AE264" s="1">
        <v>4</v>
      </c>
      <c r="AF264" s="24">
        <v>2</v>
      </c>
      <c r="AG264" s="1">
        <v>4</v>
      </c>
      <c r="AH264" s="1">
        <v>9</v>
      </c>
      <c r="AI264" s="24">
        <v>9</v>
      </c>
      <c r="AJ264" s="30">
        <v>200000</v>
      </c>
      <c r="AK264" s="9">
        <f>($L$3*(L264-$Q$1)/$Q$2+$M$3*(M264-$R$1)/$R$2+$N$3*(N264-$S$1)/$S$2+$O$3*(O264-$T$1)/$T$2+$P$3*(P264-$U$1)/$U$2)/(SUM($L$3:$P$3))</f>
        <v>-1.3051103037796175</v>
      </c>
      <c r="AL264" s="9">
        <f>($L$3*(Q264-$Q$1)/$Q$2+$M$3*(R264-$R$1)/$R$2+$N$3*(S264-$S$1)/$S$2+$O$3*(T264-$T$1)/$T$2+$P$3*(U264-$U$1)/$U$2)/(SUM($L$3:$P$3))</f>
        <v>-0.50591982025710736</v>
      </c>
      <c r="AM264">
        <f>IF(AVERAGE(AG264:AH264)&gt;9,1,0)+IF(AVERAGE(AG264:AH264)&gt;7,1,0)+IF(AG264&gt;7,1,0)+IF(AH264&gt;7,1,0)+IF(AI264&gt;8,1,0)+IF(AI264&gt;6,1,0)</f>
        <v>3</v>
      </c>
      <c r="AN264" s="6">
        <f>MIN(2,IF(OR(Y264="-",X264&lt;5),0,1+IF(Y264&gt;7,1+IF(X264&gt;7,0.25,0),IF(Y264&gt;4,0.5+IF(X264&gt;7,0.25,0),0+IF(X264&gt;7,0.25))))+IF(Z264="-",0,IF(Z264&gt;9,0.5,IF(Z264&gt;7,0.25,0)))+IF(AA264="-",0,IF(AA264&gt;7,1.1,IF(AA264&gt;4,0.6,0)))+IF(OR(AB264="-",V264&lt;5),0,IF(AB264&gt;7,1+IF(V264&gt;7,0.25,0),IF(AB264&gt;4,0.5+IF(V264&gt;7,0.25,0),0)))+IF(AC264="-",0,IF(AC264&gt;7,1.5,IF(AC264&gt;4,1,0)))+IF(AD264="-",0,IF(AD264&gt;9,0.5,IF(AD264&gt;7,0.25,0)))+IF(AE264="-",0,IF(AE264&gt;7,1.25,IF(AE264&gt;4,0.75,0)))+IF(OR(AF264="-",W264&lt;4),0,IF(AF264&gt;7,1+IF(W264&gt;7,0.15,0),IF(AF264&gt;4,0.5+IF(W264&gt;7,0.15,0),0))))</f>
        <v>0</v>
      </c>
      <c r="AO264" s="9">
        <f>(($AK$3*AK264+$AL$3*AL264+$AM$3*AM264+$AN$3*AN264)+$J$3*VLOOKUP(J264,COND!$A$2:$C$7,2,FALSE)+$K$3*VLOOKUP(K264,COND!$A$2:$C$7,3,FALSE))*IF(AND($K$2="On",$E264&gt;20),0.75,1)</f>
        <v>3.79845112653675</v>
      </c>
      <c r="AP264" s="28">
        <f>STANDARDIZE(AO264,AVERAGE($AO$5:$AO$1204),STDEVP($AO$5:$AO$1204))</f>
        <v>-0.36433765387299705</v>
      </c>
      <c r="AQ264" t="str">
        <f>IF(AND(Y264&lt;&gt;"-",X264&gt;1),"C",IF(AA264=MAX(AA264:AC264),"2B",IF(AC264=MAX(AA264:AC264),"SS",IF(OR(AB264=MAX(Z264:AC264),AND(AB264&lt;&gt;"-",AB264&gt;4,V264&gt;5)),"3B",IF(AE264=MAX(AD264:AF264),"CF",IF(AND(AF264=MAX(AD264,AF264),AND(W264&gt;5,AD264&lt;&gt;"-")),"RF",IF(AD264&lt;&gt;"-","LF",IF(Z264&lt;&gt;"-","1B","DH"))))))))</f>
        <v>LF</v>
      </c>
      <c r="AU264" t="str">
        <f>IF(AND($Q264&gt;=6,AVERAGE($S264:$T264)&gt;=6),"Likely",IF(OR($Q264&gt;6,AND($Q264=6,AVERAGE($S264:$T264)&gt;=3),AND($Q264&gt;=5,AVERAGE($S264:$T264)&gt;=5),AVERAGE($Q264,$S264:$T264)&gt;5),"Possible","Unlikely"))</f>
        <v>Unlikely</v>
      </c>
      <c r="AW264" t="e">
        <f>IF(VLOOKUP($B264,'Draft List'!$D$4:$AB$124,AW$3,FALSE)&lt;&gt;0,VLOOKUP($B264,'Draft List'!$D$4:$AB$124,AW$3,FALSE),"")</f>
        <v>#N/A</v>
      </c>
      <c r="AX264" t="e">
        <f>IF(VLOOKUP($B264,'Draft List'!$D$4:$AB$124,AX$3,FALSE)&lt;&gt;0,VLOOKUP($B264,'Draft List'!$D$4:$AB$124,AX$3,FALSE),"")</f>
        <v>#N/A</v>
      </c>
      <c r="AY264" t="e">
        <f>IF(VLOOKUP($B264,'Draft List'!$D$4:$AB$124,AY$3,FALSE)&lt;&gt;0,VLOOKUP($B264,'Draft List'!$D$4:$AB$124,AY$3,FALSE),"")</f>
        <v>#N/A</v>
      </c>
      <c r="AZ264" t="e">
        <f>IF(VLOOKUP($B264,'Draft List'!$D$4:$AB$124,AZ$3,FALSE)&lt;&gt;0,VLOOKUP($B264,'Draft List'!$D$4:$AB$124,AZ$3,FALSE),"")</f>
        <v>#N/A</v>
      </c>
    </row>
    <row r="265" spans="1:52" x14ac:dyDescent="0.25">
      <c r="A265" t="str">
        <f>IF(C265="C","C-",C265)&amp;D265&amp;E265</f>
        <v>CFHéctor Montáñez21</v>
      </c>
      <c r="B265">
        <f>VLOOKUP($A265,draft_listing_batters_stats!$A$1:$B$1310,2,FALSE)</f>
        <v>11452</v>
      </c>
      <c r="C265" s="1" t="s">
        <v>77</v>
      </c>
      <c r="D265" s="1" t="s">
        <v>1600</v>
      </c>
      <c r="E265" s="1">
        <v>21</v>
      </c>
      <c r="F265" s="1" t="s">
        <v>43</v>
      </c>
      <c r="G265" s="1" t="s">
        <v>43</v>
      </c>
      <c r="H265" s="1" t="s">
        <v>51</v>
      </c>
      <c r="I265" s="24" t="s">
        <v>51</v>
      </c>
      <c r="J265" s="1" t="s">
        <v>57</v>
      </c>
      <c r="K265" s="24" t="s">
        <v>49</v>
      </c>
      <c r="L265" s="1">
        <v>4</v>
      </c>
      <c r="M265" s="1">
        <v>3</v>
      </c>
      <c r="N265" s="1">
        <v>1</v>
      </c>
      <c r="O265" s="1">
        <v>1</v>
      </c>
      <c r="P265" s="24">
        <v>2</v>
      </c>
      <c r="Q265" s="1">
        <v>5</v>
      </c>
      <c r="R265" s="1">
        <v>4</v>
      </c>
      <c r="S265" s="1">
        <v>1</v>
      </c>
      <c r="T265" s="1">
        <v>1</v>
      </c>
      <c r="U265" s="24">
        <v>3</v>
      </c>
      <c r="V265" s="1">
        <v>8</v>
      </c>
      <c r="W265" s="1">
        <v>9</v>
      </c>
      <c r="X265" s="24">
        <v>1</v>
      </c>
      <c r="Y265" s="1" t="s">
        <v>47</v>
      </c>
      <c r="Z265" s="1" t="s">
        <v>47</v>
      </c>
      <c r="AA265" s="1" t="s">
        <v>47</v>
      </c>
      <c r="AB265" s="1" t="s">
        <v>47</v>
      </c>
      <c r="AC265" s="1" t="s">
        <v>47</v>
      </c>
      <c r="AD265" s="1">
        <v>4</v>
      </c>
      <c r="AE265" s="1">
        <v>4</v>
      </c>
      <c r="AF265" s="24">
        <v>1</v>
      </c>
      <c r="AG265" s="1">
        <v>10</v>
      </c>
      <c r="AH265" s="1">
        <v>10</v>
      </c>
      <c r="AI265" s="24">
        <v>10</v>
      </c>
      <c r="AJ265" s="30">
        <v>210000</v>
      </c>
      <c r="AK265" s="9">
        <f>($L$3*(L265-$Q$1)/$Q$2+$M$3*(M265-$R$1)/$R$2+$N$3*(N265-$S$1)/$S$2+$O$3*(O265-$T$1)/$T$2+$P$3*(P265-$U$1)/$U$2)/(SUM($L$3:$P$3))</f>
        <v>-0.97453974216505745</v>
      </c>
      <c r="AL265" s="9">
        <f>($L$3*(Q265-$Q$1)/$Q$2+$M$3*(R265-$R$1)/$R$2+$N$3*(S265-$S$1)/$S$2+$O$3*(T265-$T$1)/$T$2+$P$3*(U265-$U$1)/$U$2)/(SUM($L$3:$P$3))</f>
        <v>-0.56090768652659573</v>
      </c>
      <c r="AM265">
        <f>IF(AVERAGE(AG265:AH265)&gt;9,1,0)+IF(AVERAGE(AG265:AH265)&gt;7,1,0)+IF(AG265&gt;7,1,0)+IF(AH265&gt;7,1,0)+IF(AI265&gt;8,1,0)+IF(AI265&gt;6,1,0)</f>
        <v>6</v>
      </c>
      <c r="AN265" s="6">
        <f>MIN(2,IF(OR(Y265="-",X265&lt;5),0,1+IF(Y265&gt;7,1+IF(X265&gt;7,0.25,0),IF(Y265&gt;4,0.5+IF(X265&gt;7,0.25,0),0+IF(X265&gt;7,0.25))))+IF(Z265="-",0,IF(Z265&gt;9,0.5,IF(Z265&gt;7,0.25,0)))+IF(AA265="-",0,IF(AA265&gt;7,1.1,IF(AA265&gt;4,0.6,0)))+IF(OR(AB265="-",V265&lt;5),0,IF(AB265&gt;7,1+IF(V265&gt;7,0.25,0),IF(AB265&gt;4,0.5+IF(V265&gt;7,0.25,0),0)))+IF(AC265="-",0,IF(AC265&gt;7,1.5,IF(AC265&gt;4,1,0)))+IF(AD265="-",0,IF(AD265&gt;9,0.5,IF(AD265&gt;7,0.25,0)))+IF(AE265="-",0,IF(AE265&gt;7,1.25,IF(AE265&gt;4,0.75,0)))+IF(OR(AF265="-",W265&lt;4),0,IF(AF265&gt;7,1+IF(W265&gt;7,0.15,0),IF(AF265&gt;4,0.5+IF(W265&gt;7,0.15,0),0))))</f>
        <v>0</v>
      </c>
      <c r="AO265" s="9">
        <f>(($AK$3*AK265+$AL$3*AL265+$AM$3*AM265+$AN$3*AN265)+$J$3*VLOOKUP(J265,COND!$A$2:$C$7,2,FALSE)+$K$3*VLOOKUP(K265,COND!$A$2:$C$7,3,FALSE))*IF(AND($K$2="On",$E265&gt;20),0.75,1)</f>
        <v>3.7716537874643459</v>
      </c>
      <c r="AP265" s="28">
        <f>STANDARDIZE(AO265,AVERAGE($AO$5:$AO$1204),STDEVP($AO$5:$AO$1204))</f>
        <v>-0.36785276269685779</v>
      </c>
      <c r="AQ265" t="str">
        <f>IF(AND(Y265&lt;&gt;"-",X265&gt;1),"C",IF(AA265=MAX(AA265:AC265),"2B",IF(AC265=MAX(AA265:AC265),"SS",IF(OR(AB265=MAX(Z265:AC265),AND(AB265&lt;&gt;"-",AB265&gt;4,V265&gt;5)),"3B",IF(AE265=MAX(AD265:AF265),"CF",IF(AND(AF265=MAX(AD265,AF265),AND(W265&gt;5,AD265&lt;&gt;"-")),"RF",IF(AD265&lt;&gt;"-","LF",IF(Z265&lt;&gt;"-","1B","DH"))))))))</f>
        <v>CF</v>
      </c>
      <c r="AU265" t="str">
        <f>IF(AND($Q265&gt;=6,AVERAGE($S265:$T265)&gt;=6),"Likely",IF(OR($Q265&gt;6,AND($Q265=6,AVERAGE($S265:$T265)&gt;=3),AND($Q265&gt;=5,AVERAGE($S265:$T265)&gt;=5),AVERAGE($Q265,$S265:$T265)&gt;5),"Possible","Unlikely"))</f>
        <v>Unlikely</v>
      </c>
      <c r="AW265" t="e">
        <f>IF(VLOOKUP($B265,'Draft List'!$D$4:$AB$124,AW$3,FALSE)&lt;&gt;0,VLOOKUP($B265,'Draft List'!$D$4:$AB$124,AW$3,FALSE),"")</f>
        <v>#N/A</v>
      </c>
      <c r="AX265" t="e">
        <f>IF(VLOOKUP($B265,'Draft List'!$D$4:$AB$124,AX$3,FALSE)&lt;&gt;0,VLOOKUP($B265,'Draft List'!$D$4:$AB$124,AX$3,FALSE),"")</f>
        <v>#N/A</v>
      </c>
      <c r="AY265" t="e">
        <f>IF(VLOOKUP($B265,'Draft List'!$D$4:$AB$124,AY$3,FALSE)&lt;&gt;0,VLOOKUP($B265,'Draft List'!$D$4:$AB$124,AY$3,FALSE),"")</f>
        <v>#N/A</v>
      </c>
      <c r="AZ265" t="e">
        <f>IF(VLOOKUP($B265,'Draft List'!$D$4:$AB$124,AZ$3,FALSE)&lt;&gt;0,VLOOKUP($B265,'Draft List'!$D$4:$AB$124,AZ$3,FALSE),"")</f>
        <v>#N/A</v>
      </c>
    </row>
    <row r="266" spans="1:52" x14ac:dyDescent="0.25">
      <c r="A266" t="str">
        <f>IF(C266="C","C-",C266)&amp;D266&amp;E266</f>
        <v>SSCarlos León21</v>
      </c>
      <c r="B266">
        <f>VLOOKUP($A266,draft_listing_batters_stats!$A$1:$B$1310,2,FALSE)</f>
        <v>6702</v>
      </c>
      <c r="C266" s="1" t="s">
        <v>75</v>
      </c>
      <c r="D266" s="1" t="s">
        <v>1601</v>
      </c>
      <c r="E266" s="1">
        <v>21</v>
      </c>
      <c r="F266" s="1" t="s">
        <v>43</v>
      </c>
      <c r="G266" s="1" t="s">
        <v>43</v>
      </c>
      <c r="H266" s="1" t="s">
        <v>51</v>
      </c>
      <c r="I266" s="24" t="s">
        <v>51</v>
      </c>
      <c r="J266" s="1" t="s">
        <v>46</v>
      </c>
      <c r="K266" s="24" t="s">
        <v>49</v>
      </c>
      <c r="L266" s="1">
        <v>2</v>
      </c>
      <c r="M266" s="1">
        <v>3</v>
      </c>
      <c r="N266" s="1">
        <v>1</v>
      </c>
      <c r="O266" s="1">
        <v>1</v>
      </c>
      <c r="P266" s="24">
        <v>1</v>
      </c>
      <c r="Q266" s="1">
        <v>4</v>
      </c>
      <c r="R266" s="1">
        <v>4</v>
      </c>
      <c r="S266" s="1">
        <v>1</v>
      </c>
      <c r="T266" s="1">
        <v>3</v>
      </c>
      <c r="U266" s="24">
        <v>3</v>
      </c>
      <c r="V266" s="1">
        <v>4</v>
      </c>
      <c r="W266" s="1">
        <v>1</v>
      </c>
      <c r="X266" s="24">
        <v>1</v>
      </c>
      <c r="Y266" s="1" t="s">
        <v>47</v>
      </c>
      <c r="Z266" s="1" t="s">
        <v>47</v>
      </c>
      <c r="AA266" s="1" t="s">
        <v>47</v>
      </c>
      <c r="AB266" s="1" t="s">
        <v>47</v>
      </c>
      <c r="AC266" s="1">
        <v>8</v>
      </c>
      <c r="AD266" s="1" t="s">
        <v>47</v>
      </c>
      <c r="AE266" s="1" t="s">
        <v>47</v>
      </c>
      <c r="AF266" s="24" t="s">
        <v>47</v>
      </c>
      <c r="AG266" s="1">
        <v>9</v>
      </c>
      <c r="AH266" s="1">
        <v>10</v>
      </c>
      <c r="AI266" s="24">
        <v>8</v>
      </c>
      <c r="AJ266" s="30">
        <v>220000</v>
      </c>
      <c r="AK266" s="9">
        <f>($L$3*(L266-$Q$1)/$Q$2+$M$3*(M266-$R$1)/$R$2+$N$3*(N266-$S$1)/$S$2+$O$3*(O266-$T$1)/$T$2+$P$3*(P266-$U$1)/$U$2)/(SUM($L$3:$P$3))</f>
        <v>-1.6596677543874905</v>
      </c>
      <c r="AL266" s="9">
        <f>($L$3*(Q266-$Q$1)/$Q$2+$M$3*(R266-$R$1)/$R$2+$N$3*(S266-$S$1)/$S$2+$O$3*(T266-$T$1)/$T$2+$P$3*(U266-$U$1)/$U$2)/(SUM($L$3:$P$3))</f>
        <v>-0.70404442271010848</v>
      </c>
      <c r="AM266">
        <f>IF(AVERAGE(AG266:AH266)&gt;9,1,0)+IF(AVERAGE(AG266:AH266)&gt;7,1,0)+IF(AG266&gt;7,1,0)+IF(AH266&gt;7,1,0)+IF(AI266&gt;8,1,0)+IF(AI266&gt;6,1,0)</f>
        <v>5</v>
      </c>
      <c r="AN266" s="6">
        <f>MIN(2,IF(OR(Y266="-",X266&lt;5),0,1+IF(Y266&gt;7,1+IF(X266&gt;7,0.25,0),IF(Y266&gt;4,0.5+IF(X266&gt;7,0.25,0),0+IF(X266&gt;7,0.25))))+IF(Z266="-",0,IF(Z266&gt;9,0.5,IF(Z266&gt;7,0.25,0)))+IF(AA266="-",0,IF(AA266&gt;7,1.1,IF(AA266&gt;4,0.6,0)))+IF(OR(AB266="-",V266&lt;5),0,IF(AB266&gt;7,1+IF(V266&gt;7,0.25,0),IF(AB266&gt;4,0.5+IF(V266&gt;7,0.25,0),0)))+IF(AC266="-",0,IF(AC266&gt;7,1.5,IF(AC266&gt;4,1,0)))+IF(AD266="-",0,IF(AD266&gt;9,0.5,IF(AD266&gt;7,0.25,0)))+IF(AE266="-",0,IF(AE266&gt;7,1.25,IF(AE266&gt;4,0.75,0)))+IF(OR(AF266="-",W266&lt;4),0,IF(AF266&gt;7,1+IF(W266&gt;7,0.15,0),IF(AF266&gt;4,0.5+IF(W266&gt;7,0.15,0),0))))</f>
        <v>1.5</v>
      </c>
      <c r="AO266" s="9">
        <f>(($AK$3*AK266+$AL$3*AL266+$AM$3*AM266+$AN$3*AN266)+$J$3*VLOOKUP(J266,COND!$A$2:$C$7,2,FALSE)+$K$3*VLOOKUP(K266,COND!$A$2:$C$7,3,FALSE))*IF(AND($K$2="On",$E266&gt;20),0.75,1)</f>
        <v>3.7188334853732821</v>
      </c>
      <c r="AP266" s="28">
        <f>STANDARDIZE(AO266,AVERAGE($AO$5:$AO$1204),STDEVP($AO$5:$AO$1204))</f>
        <v>-0.37478140249417591</v>
      </c>
      <c r="AQ266" t="str">
        <f>IF(AND(Y266&lt;&gt;"-",X266&gt;1),"C",IF(AA266=MAX(AA266:AC266),"2B",IF(AC266=MAX(AA266:AC266),"SS",IF(OR(AB266=MAX(Z266:AC266),AND(AB266&lt;&gt;"-",AB266&gt;4,V266&gt;5)),"3B",IF(AE266=MAX(AD266:AF266),"CF",IF(AND(AF266=MAX(AD266,AF266),AND(W266&gt;5,AD266&lt;&gt;"-")),"RF",IF(AD266&lt;&gt;"-","LF",IF(Z266&lt;&gt;"-","1B","DH"))))))))</f>
        <v>SS</v>
      </c>
      <c r="AU266" t="str">
        <f>IF(AND($Q266&gt;=6,AVERAGE($S266:$T266)&gt;=6),"Likely",IF(OR($Q266&gt;6,AND($Q266=6,AVERAGE($S266:$T266)&gt;=3),AND($Q266&gt;=5,AVERAGE($S266:$T266)&gt;=5),AVERAGE($Q266,$S266:$T266)&gt;5),"Possible","Unlikely"))</f>
        <v>Unlikely</v>
      </c>
      <c r="AW266" t="e">
        <f>IF(VLOOKUP($B266,'Draft List'!$D$4:$AB$124,AW$3,FALSE)&lt;&gt;0,VLOOKUP($B266,'Draft List'!$D$4:$AB$124,AW$3,FALSE),"")</f>
        <v>#N/A</v>
      </c>
      <c r="AX266" t="e">
        <f>IF(VLOOKUP($B266,'Draft List'!$D$4:$AB$124,AX$3,FALSE)&lt;&gt;0,VLOOKUP($B266,'Draft List'!$D$4:$AB$124,AX$3,FALSE),"")</f>
        <v>#N/A</v>
      </c>
      <c r="AY266" t="e">
        <f>IF(VLOOKUP($B266,'Draft List'!$D$4:$AB$124,AY$3,FALSE)&lt;&gt;0,VLOOKUP($B266,'Draft List'!$D$4:$AB$124,AY$3,FALSE),"")</f>
        <v>#N/A</v>
      </c>
      <c r="AZ266" t="e">
        <f>IF(VLOOKUP($B266,'Draft List'!$D$4:$AB$124,AZ$3,FALSE)&lt;&gt;0,VLOOKUP($B266,'Draft List'!$D$4:$AB$124,AZ$3,FALSE),"")</f>
        <v>#N/A</v>
      </c>
    </row>
    <row r="267" spans="1:52" x14ac:dyDescent="0.25">
      <c r="A267" t="str">
        <f>IF(C267="C","C-",C267)&amp;D267&amp;E267</f>
        <v>LFHéctor Flores18</v>
      </c>
      <c r="B267">
        <f>VLOOKUP($A267,draft_listing_batters_stats!$A$1:$B$1310,2,FALSE)</f>
        <v>4942</v>
      </c>
      <c r="C267" s="1" t="s">
        <v>52</v>
      </c>
      <c r="D267" s="1" t="s">
        <v>1602</v>
      </c>
      <c r="E267" s="1">
        <v>18</v>
      </c>
      <c r="F267" s="1" t="s">
        <v>43</v>
      </c>
      <c r="G267" s="1" t="s">
        <v>43</v>
      </c>
      <c r="H267" s="1" t="s">
        <v>51</v>
      </c>
      <c r="I267" s="24" t="s">
        <v>51</v>
      </c>
      <c r="J267" s="1" t="s">
        <v>46</v>
      </c>
      <c r="K267" s="24" t="s">
        <v>45</v>
      </c>
      <c r="L267" s="1">
        <v>1</v>
      </c>
      <c r="M267" s="1">
        <v>4</v>
      </c>
      <c r="N267" s="1">
        <v>3</v>
      </c>
      <c r="O267" s="1">
        <v>1</v>
      </c>
      <c r="P267" s="24">
        <v>2</v>
      </c>
      <c r="Q267" s="1">
        <v>3</v>
      </c>
      <c r="R267" s="1">
        <v>6</v>
      </c>
      <c r="S267" s="1">
        <v>6</v>
      </c>
      <c r="T267" s="1">
        <v>2</v>
      </c>
      <c r="U267" s="24">
        <v>4</v>
      </c>
      <c r="V267" s="1">
        <v>1</v>
      </c>
      <c r="W267" s="1">
        <v>6</v>
      </c>
      <c r="X267" s="24">
        <v>2</v>
      </c>
      <c r="Y267" s="1" t="s">
        <v>47</v>
      </c>
      <c r="Z267" s="1" t="s">
        <v>47</v>
      </c>
      <c r="AA267" s="1" t="s">
        <v>47</v>
      </c>
      <c r="AB267" s="1" t="s">
        <v>47</v>
      </c>
      <c r="AC267" s="1" t="s">
        <v>47</v>
      </c>
      <c r="AD267" s="1">
        <v>3</v>
      </c>
      <c r="AE267" s="1">
        <v>3</v>
      </c>
      <c r="AF267" s="24">
        <v>1</v>
      </c>
      <c r="AG267" s="1">
        <v>8</v>
      </c>
      <c r="AH267" s="1">
        <v>10</v>
      </c>
      <c r="AI267" s="24">
        <v>7</v>
      </c>
      <c r="AJ267" s="30">
        <v>190000</v>
      </c>
      <c r="AK267" s="9">
        <f>($L$3*(L267-$Q$1)/$Q$2+$M$3*(M267-$R$1)/$R$2+$N$3*(N267-$S$1)/$S$2+$O$3*(O267-$T$1)/$T$2+$P$3*(P267-$U$1)/$U$2)/(SUM($L$3:$P$3))</f>
        <v>-1.725024383106575</v>
      </c>
      <c r="AL267" s="9">
        <f>($L$3*(Q267-$Q$1)/$Q$2+$M$3*(R267-$R$1)/$R$2+$N$3*(S267-$S$1)/$S$2+$O$3*(T267-$T$1)/$T$2+$P$3*(U267-$U$1)/$U$2)/(SUM($L$3:$P$3))</f>
        <v>-0.55886623974836624</v>
      </c>
      <c r="AM267">
        <f>IF(AVERAGE(AG267:AH267)&gt;9,1,0)+IF(AVERAGE(AG267:AH267)&gt;7,1,0)+IF(AG267&gt;7,1,0)+IF(AH267&gt;7,1,0)+IF(AI267&gt;8,1,0)+IF(AI267&gt;6,1,0)</f>
        <v>4</v>
      </c>
      <c r="AN267" s="6">
        <f>MIN(2,IF(OR(Y267="-",X267&lt;5),0,1+IF(Y267&gt;7,1+IF(X267&gt;7,0.25,0),IF(Y267&gt;4,0.5+IF(X267&gt;7,0.25,0),0+IF(X267&gt;7,0.25))))+IF(Z267="-",0,IF(Z267&gt;9,0.5,IF(Z267&gt;7,0.25,0)))+IF(AA267="-",0,IF(AA267&gt;7,1.1,IF(AA267&gt;4,0.6,0)))+IF(OR(AB267="-",V267&lt;5),0,IF(AB267&gt;7,1+IF(V267&gt;7,0.25,0),IF(AB267&gt;4,0.5+IF(V267&gt;7,0.25,0),0)))+IF(AC267="-",0,IF(AC267&gt;7,1.5,IF(AC267&gt;4,1,0)))+IF(AD267="-",0,IF(AD267&gt;9,0.5,IF(AD267&gt;7,0.25,0)))+IF(AE267="-",0,IF(AE267&gt;7,1.25,IF(AE267&gt;4,0.75,0)))+IF(OR(AF267="-",W267&lt;4),0,IF(AF267&gt;7,1+IF(W267&gt;7,0.15,0),IF(AF267&gt;4,0.5+IF(W267&gt;7,0.15,0),0))))</f>
        <v>0</v>
      </c>
      <c r="AO267" s="9">
        <f>(($AK$3*AK267+$AL$3*AL267+$AM$3*AM267+$AN$3*AN267)+$J$3*VLOOKUP(J267,COND!$A$2:$C$7,2,FALSE)+$K$3*VLOOKUP(K267,COND!$A$2:$C$7,3,FALSE))*IF(AND($K$2="On",$E267&gt;20),0.75,1)</f>
        <v>3.6877693513756142</v>
      </c>
      <c r="AP267" s="28">
        <f>STANDARDIZE(AO267,AVERAGE($AO$5:$AO$1204),STDEVP($AO$5:$AO$1204))</f>
        <v>-0.37885620302663781</v>
      </c>
      <c r="AQ267" t="str">
        <f>IF(AND(Y267&lt;&gt;"-",X267&gt;1),"C",IF(AA267=MAX(AA267:AC267),"2B",IF(AC267=MAX(AA267:AC267),"SS",IF(OR(AB267=MAX(Z267:AC267),AND(AB267&lt;&gt;"-",AB267&gt;4,V267&gt;5)),"3B",IF(AE267=MAX(AD267:AF267),"CF",IF(AND(AF267=MAX(AD267,AF267),AND(W267&gt;5,AD267&lt;&gt;"-")),"RF",IF(AD267&lt;&gt;"-","LF",IF(Z267&lt;&gt;"-","1B","DH"))))))))</f>
        <v>CF</v>
      </c>
      <c r="AU267" t="str">
        <f>IF(AND($Q267&gt;=6,AVERAGE($S267:$T267)&gt;=6),"Likely",IF(OR($Q267&gt;6,AND($Q267=6,AVERAGE($S267:$T267)&gt;=3),AND($Q267&gt;=5,AVERAGE($S267:$T267)&gt;=5),AVERAGE($Q267,$S267:$T267)&gt;5),"Possible","Unlikely"))</f>
        <v>Unlikely</v>
      </c>
      <c r="AW267" t="e">
        <f>IF(VLOOKUP($B267,'Draft List'!$D$4:$AB$124,AW$3,FALSE)&lt;&gt;0,VLOOKUP($B267,'Draft List'!$D$4:$AB$124,AW$3,FALSE),"")</f>
        <v>#N/A</v>
      </c>
      <c r="AX267" t="e">
        <f>IF(VLOOKUP($B267,'Draft List'!$D$4:$AB$124,AX$3,FALSE)&lt;&gt;0,VLOOKUP($B267,'Draft List'!$D$4:$AB$124,AX$3,FALSE),"")</f>
        <v>#N/A</v>
      </c>
      <c r="AY267" t="e">
        <f>IF(VLOOKUP($B267,'Draft List'!$D$4:$AB$124,AY$3,FALSE)&lt;&gt;0,VLOOKUP($B267,'Draft List'!$D$4:$AB$124,AY$3,FALSE),"")</f>
        <v>#N/A</v>
      </c>
      <c r="AZ267" t="e">
        <f>IF(VLOOKUP($B267,'Draft List'!$D$4:$AB$124,AZ$3,FALSE)&lt;&gt;0,VLOOKUP($B267,'Draft List'!$D$4:$AB$124,AZ$3,FALSE),"")</f>
        <v>#N/A</v>
      </c>
    </row>
    <row r="268" spans="1:52" x14ac:dyDescent="0.25">
      <c r="A268" t="str">
        <f>IF(C268="C","C-",C268)&amp;D268&amp;E268</f>
        <v>SSKunihiko Iitsuka21</v>
      </c>
      <c r="B268">
        <f>VLOOKUP($A268,draft_listing_batters_stats!$A$1:$B$1310,2,FALSE)</f>
        <v>4575</v>
      </c>
      <c r="C268" s="1" t="s">
        <v>75</v>
      </c>
      <c r="D268" s="1" t="s">
        <v>1603</v>
      </c>
      <c r="E268" s="1">
        <v>21</v>
      </c>
      <c r="F268" s="1" t="s">
        <v>43</v>
      </c>
      <c r="G268" s="1" t="s">
        <v>43</v>
      </c>
      <c r="H268" s="1" t="s">
        <v>51</v>
      </c>
      <c r="I268" s="24" t="s">
        <v>51</v>
      </c>
      <c r="J268" s="1" t="s">
        <v>46</v>
      </c>
      <c r="K268" s="24" t="s">
        <v>57</v>
      </c>
      <c r="L268" s="1">
        <v>3</v>
      </c>
      <c r="M268" s="1">
        <v>2</v>
      </c>
      <c r="N268" s="1">
        <v>1</v>
      </c>
      <c r="O268" s="1">
        <v>2</v>
      </c>
      <c r="P268" s="24">
        <v>2</v>
      </c>
      <c r="Q268" s="1">
        <v>4</v>
      </c>
      <c r="R268" s="1">
        <v>3</v>
      </c>
      <c r="S268" s="1">
        <v>1</v>
      </c>
      <c r="T268" s="1">
        <v>4</v>
      </c>
      <c r="U268" s="24">
        <v>4</v>
      </c>
      <c r="V268" s="1">
        <v>7</v>
      </c>
      <c r="W268" s="1">
        <v>1</v>
      </c>
      <c r="X268" s="24">
        <v>1</v>
      </c>
      <c r="Y268" s="1" t="s">
        <v>47</v>
      </c>
      <c r="Z268" s="1" t="s">
        <v>47</v>
      </c>
      <c r="AA268" s="1">
        <v>1</v>
      </c>
      <c r="AB268" s="1" t="s">
        <v>47</v>
      </c>
      <c r="AC268" s="1">
        <v>5</v>
      </c>
      <c r="AD268" s="1" t="s">
        <v>47</v>
      </c>
      <c r="AE268" s="1" t="s">
        <v>47</v>
      </c>
      <c r="AF268" s="24" t="s">
        <v>47</v>
      </c>
      <c r="AG268" s="1">
        <v>9</v>
      </c>
      <c r="AH268" s="1">
        <v>9</v>
      </c>
      <c r="AI268" s="24">
        <v>10</v>
      </c>
      <c r="AJ268" s="30">
        <v>180000</v>
      </c>
      <c r="AK268" s="9">
        <f>($L$3*(L268-$Q$1)/$Q$2+$M$3*(M268-$R$1)/$R$2+$N$3*(N268-$S$1)/$S$2+$O$3*(O268-$T$1)/$T$2+$P$3*(P268-$U$1)/$U$2)/(SUM($L$3:$P$3))</f>
        <v>-1.2584459079768546</v>
      </c>
      <c r="AL268" s="9">
        <f>($L$3*(Q268-$Q$1)/$Q$2+$M$3*(R268-$R$1)/$R$2+$N$3*(S268-$S$1)/$S$2+$O$3*(T268-$T$1)/$T$2+$P$3*(U268-$U$1)/$U$2)/(SUM($L$3:$P$3))</f>
        <v>-0.62537841250214732</v>
      </c>
      <c r="AM268">
        <f>IF(AVERAGE(AG268:AH268)&gt;9,1,0)+IF(AVERAGE(AG268:AH268)&gt;7,1,0)+IF(AG268&gt;7,1,0)+IF(AH268&gt;7,1,0)+IF(AI268&gt;8,1,0)+IF(AI268&gt;6,1,0)</f>
        <v>5</v>
      </c>
      <c r="AN268" s="6">
        <f>MIN(2,IF(OR(Y268="-",X268&lt;5),0,1+IF(Y268&gt;7,1+IF(X268&gt;7,0.25,0),IF(Y268&gt;4,0.5+IF(X268&gt;7,0.25,0),0+IF(X268&gt;7,0.25))))+IF(Z268="-",0,IF(Z268&gt;9,0.5,IF(Z268&gt;7,0.25,0)))+IF(AA268="-",0,IF(AA268&gt;7,1.1,IF(AA268&gt;4,0.6,0)))+IF(OR(AB268="-",V268&lt;5),0,IF(AB268&gt;7,1+IF(V268&gt;7,0.25,0),IF(AB268&gt;4,0.5+IF(V268&gt;7,0.25,0),0)))+IF(AC268="-",0,IF(AC268&gt;7,1.5,IF(AC268&gt;4,1,0)))+IF(AD268="-",0,IF(AD268&gt;9,0.5,IF(AD268&gt;7,0.25,0)))+IF(AE268="-",0,IF(AE268&gt;7,1.25,IF(AE268&gt;4,0.75,0)))+IF(OR(AF268="-",W268&lt;4),0,IF(AF268&gt;7,1+IF(W268&gt;7,0.15,0),IF(AF268&gt;4,0.5+IF(W268&gt;7,0.15,0),0))))</f>
        <v>1</v>
      </c>
      <c r="AO268" s="9">
        <f>(($AK$3*AK268+$AL$3*AL268+$AM$3*AM268+$AN$3*AN268)+$J$3*VLOOKUP(J268,COND!$A$2:$C$7,2,FALSE)+$K$3*VLOOKUP(K268,COND!$A$2:$C$7,3,FALSE))*IF(AND($K$2="On",$E268&gt;20),0.75,1)</f>
        <v>3.6029477925098803</v>
      </c>
      <c r="AP268" s="28">
        <f>STANDARDIZE(AO268,AVERAGE($AO$5:$AO$1204),STDEVP($AO$5:$AO$1204))</f>
        <v>-0.38998256931311753</v>
      </c>
      <c r="AQ268" t="str">
        <f>IF(AND(Y268&lt;&gt;"-",X268&gt;1),"C",IF(AA268=MAX(AA268:AC268),"2B",IF(AC268=MAX(AA268:AC268),"SS",IF(OR(AB268=MAX(Z268:AC268),AND(AB268&lt;&gt;"-",AB268&gt;4,V268&gt;5)),"3B",IF(AE268=MAX(AD268:AF268),"CF",IF(AND(AF268=MAX(AD268,AF268),AND(W268&gt;5,AD268&lt;&gt;"-")),"RF",IF(AD268&lt;&gt;"-","LF",IF(Z268&lt;&gt;"-","1B","DH"))))))))</f>
        <v>SS</v>
      </c>
      <c r="AU268" t="str">
        <f>IF(AND($Q268&gt;=6,AVERAGE($S268:$T268)&gt;=6),"Likely",IF(OR($Q268&gt;6,AND($Q268=6,AVERAGE($S268:$T268)&gt;=3),AND($Q268&gt;=5,AVERAGE($S268:$T268)&gt;=5),AVERAGE($Q268,$S268:$T268)&gt;5),"Possible","Unlikely"))</f>
        <v>Unlikely</v>
      </c>
      <c r="AW268" t="e">
        <f>IF(VLOOKUP($B268,'Draft List'!$D$4:$AB$124,AW$3,FALSE)&lt;&gt;0,VLOOKUP($B268,'Draft List'!$D$4:$AB$124,AW$3,FALSE),"")</f>
        <v>#N/A</v>
      </c>
      <c r="AX268" t="e">
        <f>IF(VLOOKUP($B268,'Draft List'!$D$4:$AB$124,AX$3,FALSE)&lt;&gt;0,VLOOKUP($B268,'Draft List'!$D$4:$AB$124,AX$3,FALSE),"")</f>
        <v>#N/A</v>
      </c>
      <c r="AY268" t="e">
        <f>IF(VLOOKUP($B268,'Draft List'!$D$4:$AB$124,AY$3,FALSE)&lt;&gt;0,VLOOKUP($B268,'Draft List'!$D$4:$AB$124,AY$3,FALSE),"")</f>
        <v>#N/A</v>
      </c>
      <c r="AZ268" t="e">
        <f>IF(VLOOKUP($B268,'Draft List'!$D$4:$AB$124,AZ$3,FALSE)&lt;&gt;0,VLOOKUP($B268,'Draft List'!$D$4:$AB$124,AZ$3,FALSE),"")</f>
        <v>#N/A</v>
      </c>
    </row>
    <row r="269" spans="1:52" x14ac:dyDescent="0.25">
      <c r="A269" t="str">
        <f>IF(C269="C","C-",C269)&amp;D269&amp;E269</f>
        <v>3BLarry Shively21</v>
      </c>
      <c r="B269">
        <f>VLOOKUP($A269,draft_listing_batters_stats!$A$1:$B$1310,2,FALSE)</f>
        <v>6995</v>
      </c>
      <c r="C269" s="1" t="s">
        <v>72</v>
      </c>
      <c r="D269" s="1" t="s">
        <v>1604</v>
      </c>
      <c r="E269" s="1">
        <v>21</v>
      </c>
      <c r="F269" s="1" t="s">
        <v>43</v>
      </c>
      <c r="G269" s="1" t="s">
        <v>43</v>
      </c>
      <c r="H269" s="1" t="s">
        <v>51</v>
      </c>
      <c r="I269" s="24" t="s">
        <v>51</v>
      </c>
      <c r="J269" s="1" t="s">
        <v>45</v>
      </c>
      <c r="K269" s="24" t="s">
        <v>49</v>
      </c>
      <c r="L269" s="1">
        <v>3</v>
      </c>
      <c r="M269" s="1">
        <v>4</v>
      </c>
      <c r="N269" s="1">
        <v>1</v>
      </c>
      <c r="O269" s="1">
        <v>1</v>
      </c>
      <c r="P269" s="24">
        <v>3</v>
      </c>
      <c r="Q269" s="1">
        <v>4</v>
      </c>
      <c r="R269" s="1">
        <v>5</v>
      </c>
      <c r="S269" s="1">
        <v>1</v>
      </c>
      <c r="T269" s="1">
        <v>2</v>
      </c>
      <c r="U269" s="24">
        <v>5</v>
      </c>
      <c r="V269" s="1">
        <v>10</v>
      </c>
      <c r="W269" s="1">
        <v>2</v>
      </c>
      <c r="X269" s="24">
        <v>1</v>
      </c>
      <c r="Y269" s="1" t="s">
        <v>47</v>
      </c>
      <c r="Z269" s="1" t="s">
        <v>47</v>
      </c>
      <c r="AA269" s="1" t="s">
        <v>47</v>
      </c>
      <c r="AB269" s="1">
        <v>7</v>
      </c>
      <c r="AC269" s="1" t="s">
        <v>47</v>
      </c>
      <c r="AD269" s="1" t="s">
        <v>47</v>
      </c>
      <c r="AE269" s="1" t="s">
        <v>47</v>
      </c>
      <c r="AF269" s="24" t="s">
        <v>47</v>
      </c>
      <c r="AG269" s="1">
        <v>7</v>
      </c>
      <c r="AH269" s="1">
        <v>9</v>
      </c>
      <c r="AI269" s="24">
        <v>10</v>
      </c>
      <c r="AJ269" s="30">
        <v>220000</v>
      </c>
      <c r="AK269" s="9">
        <f>($L$3*(L269-$Q$1)/$Q$2+$M$3*(M269-$R$1)/$R$2+$N$3*(N269-$S$1)/$S$2+$O$3*(O269-$T$1)/$T$2+$P$3*(P269-$U$1)/$U$2)/(SUM($L$3:$P$3))</f>
        <v>-1.2060193589319452</v>
      </c>
      <c r="AL269" s="9">
        <f>($L$3*(Q269-$Q$1)/$Q$2+$M$3*(R269-$R$1)/$R$2+$N$3*(S269-$S$1)/$S$2+$O$3*(T269-$T$1)/$T$2+$P$3*(U269-$U$1)/$U$2)/(SUM($L$3:$P$3))</f>
        <v>-0.66266141346681895</v>
      </c>
      <c r="AM269">
        <f>IF(AVERAGE(AG269:AH269)&gt;9,1,0)+IF(AVERAGE(AG269:AH269)&gt;7,1,0)+IF(AG269&gt;7,1,0)+IF(AH269&gt;7,1,0)+IF(AI269&gt;8,1,0)+IF(AI269&gt;6,1,0)</f>
        <v>4</v>
      </c>
      <c r="AN269" s="6">
        <f>MIN(2,IF(OR(Y269="-",X269&lt;5),0,1+IF(Y269&gt;7,1+IF(X269&gt;7,0.25,0),IF(Y269&gt;4,0.5+IF(X269&gt;7,0.25,0),0+IF(X269&gt;7,0.25))))+IF(Z269="-",0,IF(Z269&gt;9,0.5,IF(Z269&gt;7,0.25,0)))+IF(AA269="-",0,IF(AA269&gt;7,1.1,IF(AA269&gt;4,0.6,0)))+IF(OR(AB269="-",V269&lt;5),0,IF(AB269&gt;7,1+IF(V269&gt;7,0.25,0),IF(AB269&gt;4,0.5+IF(V269&gt;7,0.25,0),0)))+IF(AC269="-",0,IF(AC269&gt;7,1.5,IF(AC269&gt;4,1,0)))+IF(AD269="-",0,IF(AD269&gt;9,0.5,IF(AD269&gt;7,0.25,0)))+IF(AE269="-",0,IF(AE269&gt;7,1.25,IF(AE269&gt;4,0.75,0)))+IF(OR(AF269="-",W269&lt;4),0,IF(AF269&gt;7,1+IF(W269&gt;7,0.15,0),IF(AF269&gt;4,0.5+IF(W269&gt;7,0.15,0),0))))</f>
        <v>0.75</v>
      </c>
      <c r="AO269" s="9">
        <f>(($AK$3*AK269+$AL$3*AL269+$AM$3*AM269+$AN$3*AN269)+$J$3*VLOOKUP(J269,COND!$A$2:$C$7,2,FALSE)+$K$3*VLOOKUP(K269,COND!$A$2:$C$7,3,FALSE))*IF(AND($K$2="On",$E269&gt;20),0.75,1)</f>
        <v>3.4441277691716445</v>
      </c>
      <c r="AP269" s="28">
        <f>STANDARDIZE(AO269,AVERAGE($AO$5:$AO$1204),STDEVP($AO$5:$AO$1204))</f>
        <v>-0.41081559545551177</v>
      </c>
      <c r="AQ269" t="str">
        <f>IF(AND(Y269&lt;&gt;"-",X269&gt;1),"C",IF(AA269=MAX(AA269:AC269),"2B",IF(AC269=MAX(AA269:AC269),"SS",IF(OR(AB269=MAX(Z269:AC269),AND(AB269&lt;&gt;"-",AB269&gt;4,V269&gt;5)),"3B",IF(AE269=MAX(AD269:AF269),"CF",IF(AND(AF269=MAX(AD269,AF269),AND(W269&gt;5,AD269&lt;&gt;"-")),"RF",IF(AD269&lt;&gt;"-","LF",IF(Z269&lt;&gt;"-","1B","DH"))))))))</f>
        <v>3B</v>
      </c>
      <c r="AU269" t="str">
        <f>IF(AND($Q269&gt;=6,AVERAGE($S269:$T269)&gt;=6),"Likely",IF(OR($Q269&gt;6,AND($Q269=6,AVERAGE($S269:$T269)&gt;=3),AND($Q269&gt;=5,AVERAGE($S269:$T269)&gt;=5),AVERAGE($Q269,$S269:$T269)&gt;5),"Possible","Unlikely"))</f>
        <v>Unlikely</v>
      </c>
      <c r="AW269" t="e">
        <f>IF(VLOOKUP($B269,'Draft List'!$D$4:$AB$124,AW$3,FALSE)&lt;&gt;0,VLOOKUP($B269,'Draft List'!$D$4:$AB$124,AW$3,FALSE),"")</f>
        <v>#N/A</v>
      </c>
      <c r="AX269" t="e">
        <f>IF(VLOOKUP($B269,'Draft List'!$D$4:$AB$124,AX$3,FALSE)&lt;&gt;0,VLOOKUP($B269,'Draft List'!$D$4:$AB$124,AX$3,FALSE),"")</f>
        <v>#N/A</v>
      </c>
      <c r="AY269" t="e">
        <f>IF(VLOOKUP($B269,'Draft List'!$D$4:$AB$124,AY$3,FALSE)&lt;&gt;0,VLOOKUP($B269,'Draft List'!$D$4:$AB$124,AY$3,FALSE),"")</f>
        <v>#N/A</v>
      </c>
      <c r="AZ269" t="e">
        <f>IF(VLOOKUP($B269,'Draft List'!$D$4:$AB$124,AZ$3,FALSE)&lt;&gt;0,VLOOKUP($B269,'Draft List'!$D$4:$AB$124,AZ$3,FALSE),"")</f>
        <v>#N/A</v>
      </c>
    </row>
    <row r="270" spans="1:52" x14ac:dyDescent="0.25">
      <c r="A270" t="str">
        <f>IF(C270="C","C-",C270)&amp;D270&amp;E270</f>
        <v>RFÁngel Maldonado21</v>
      </c>
      <c r="B270">
        <f>VLOOKUP($A270,draft_listing_batters_stats!$A$1:$B$1310,2,FALSE)</f>
        <v>5493</v>
      </c>
      <c r="C270" s="1" t="s">
        <v>69</v>
      </c>
      <c r="D270" s="1" t="s">
        <v>1605</v>
      </c>
      <c r="E270" s="1">
        <v>21</v>
      </c>
      <c r="F270" s="1" t="s">
        <v>55</v>
      </c>
      <c r="G270" s="1" t="s">
        <v>55</v>
      </c>
      <c r="H270" s="1" t="s">
        <v>51</v>
      </c>
      <c r="I270" s="24" t="s">
        <v>51</v>
      </c>
      <c r="J270" s="1" t="s">
        <v>45</v>
      </c>
      <c r="K270" s="24" t="s">
        <v>45</v>
      </c>
      <c r="L270" s="1">
        <v>2</v>
      </c>
      <c r="M270" s="1">
        <v>4</v>
      </c>
      <c r="N270" s="1">
        <v>1</v>
      </c>
      <c r="O270" s="1">
        <v>4</v>
      </c>
      <c r="P270" s="24">
        <v>2</v>
      </c>
      <c r="Q270" s="1">
        <v>3</v>
      </c>
      <c r="R270" s="1">
        <v>5</v>
      </c>
      <c r="S270" s="1">
        <v>3</v>
      </c>
      <c r="T270" s="1">
        <v>6</v>
      </c>
      <c r="U270" s="24">
        <v>3</v>
      </c>
      <c r="V270" s="1">
        <v>5</v>
      </c>
      <c r="W270" s="1">
        <v>7</v>
      </c>
      <c r="X270" s="24">
        <v>1</v>
      </c>
      <c r="Y270" s="1" t="s">
        <v>47</v>
      </c>
      <c r="Z270" s="1">
        <v>1</v>
      </c>
      <c r="AA270" s="1" t="s">
        <v>47</v>
      </c>
      <c r="AB270" s="1" t="s">
        <v>47</v>
      </c>
      <c r="AC270" s="1" t="s">
        <v>47</v>
      </c>
      <c r="AD270" s="1">
        <v>2</v>
      </c>
      <c r="AE270" s="1" t="s">
        <v>47</v>
      </c>
      <c r="AF270" s="24">
        <v>4</v>
      </c>
      <c r="AG270" s="1">
        <v>7</v>
      </c>
      <c r="AH270" s="1">
        <v>4</v>
      </c>
      <c r="AI270" s="24">
        <v>1</v>
      </c>
      <c r="AJ270" s="30">
        <v>220000</v>
      </c>
      <c r="AK270" s="9">
        <f>($L$3*(L270-$Q$1)/$Q$2+$M$3*(M270-$R$1)/$R$2+$N$3*(N270-$S$1)/$S$2+$O$3*(O270-$T$1)/$T$2+$P$3*(P270-$U$1)/$U$2)/(SUM($L$3:$P$3))</f>
        <v>-1.2994628849229601</v>
      </c>
      <c r="AL270" s="9">
        <f>($L$3*(Q270-$Q$1)/$Q$2+$M$3*(R270-$R$1)/$R$2+$N$3*(S270-$S$1)/$S$2+$O$3*(T270-$T$1)/$T$2+$P$3*(U270-$U$1)/$U$2)/(SUM($L$3:$P$3))</f>
        <v>-0.54028874121753345</v>
      </c>
      <c r="AM270">
        <f>IF(AVERAGE(AG270:AH270)&gt;9,1,0)+IF(AVERAGE(AG270:AH270)&gt;7,1,0)+IF(AG270&gt;7,1,0)+IF(AH270&gt;7,1,0)+IF(AI270&gt;8,1,0)+IF(AI270&gt;6,1,0)</f>
        <v>0</v>
      </c>
      <c r="AN270" s="6">
        <f>MIN(2,IF(OR(Y270="-",X270&lt;5),0,1+IF(Y270&gt;7,1+IF(X270&gt;7,0.25,0),IF(Y270&gt;4,0.5+IF(X270&gt;7,0.25,0),0+IF(X270&gt;7,0.25))))+IF(Z270="-",0,IF(Z270&gt;9,0.5,IF(Z270&gt;7,0.25,0)))+IF(AA270="-",0,IF(AA270&gt;7,1.1,IF(AA270&gt;4,0.6,0)))+IF(OR(AB270="-",V270&lt;5),0,IF(AB270&gt;7,1+IF(V270&gt;7,0.25,0),IF(AB270&gt;4,0.5+IF(V270&gt;7,0.25,0),0)))+IF(AC270="-",0,IF(AC270&gt;7,1.5,IF(AC270&gt;4,1,0)))+IF(AD270="-",0,IF(AD270&gt;9,0.5,IF(AD270&gt;7,0.25,0)))+IF(AE270="-",0,IF(AE270&gt;7,1.25,IF(AE270&gt;4,0.75,0)))+IF(OR(AF270="-",W270&lt;4),0,IF(AF270&gt;7,1+IF(W270&gt;7,0.15,0),IF(AF270&gt;4,0.5+IF(W270&gt;7,0.15,0),0))))</f>
        <v>0</v>
      </c>
      <c r="AO270" s="9">
        <f>(($AK$3*AK270+$AL$3*AL270+$AM$3*AM270+$AN$3*AN270)+$J$3*VLOOKUP(J270,COND!$A$2:$C$7,2,FALSE)+$K$3*VLOOKUP(K270,COND!$A$2:$C$7,3,FALSE))*IF(AND($K$2="On",$E270&gt;20),0.75,1)</f>
        <v>3.3865888168973024</v>
      </c>
      <c r="AP270" s="28">
        <f>STANDARDIZE(AO270,AVERAGE($AO$5:$AO$1204),STDEVP($AO$5:$AO$1204))</f>
        <v>-0.41836319853314435</v>
      </c>
      <c r="AQ270" t="str">
        <f>IF(AND(Y270&lt;&gt;"-",X270&gt;1),"C",IF(AA270=MAX(AA270:AC270),"2B",IF(AC270=MAX(AA270:AC270),"SS",IF(OR(AB270=MAX(Z270:AC270),AND(AB270&lt;&gt;"-",AB270&gt;4,V270&gt;5)),"3B",IF(AE270=MAX(AD270:AF270),"CF",IF(AND(AF270=MAX(AD270,AF270),AND(W270&gt;5,AD270&lt;&gt;"-")),"RF",IF(AD270&lt;&gt;"-","LF",IF(Z270&lt;&gt;"-","1B","DH"))))))))</f>
        <v>RF</v>
      </c>
      <c r="AU270" t="str">
        <f>IF(AND($Q270&gt;=6,AVERAGE($S270:$T270)&gt;=6),"Likely",IF(OR($Q270&gt;6,AND($Q270=6,AVERAGE($S270:$T270)&gt;=3),AND($Q270&gt;=5,AVERAGE($S270:$T270)&gt;=5),AVERAGE($Q270,$S270:$T270)&gt;5),"Possible","Unlikely"))</f>
        <v>Unlikely</v>
      </c>
      <c r="AW270" t="e">
        <f>IF(VLOOKUP($B270,'Draft List'!$D$4:$AB$124,AW$3,FALSE)&lt;&gt;0,VLOOKUP($B270,'Draft List'!$D$4:$AB$124,AW$3,FALSE),"")</f>
        <v>#N/A</v>
      </c>
      <c r="AX270" t="e">
        <f>IF(VLOOKUP($B270,'Draft List'!$D$4:$AB$124,AX$3,FALSE)&lt;&gt;0,VLOOKUP($B270,'Draft List'!$D$4:$AB$124,AX$3,FALSE),"")</f>
        <v>#N/A</v>
      </c>
      <c r="AY270" t="e">
        <f>IF(VLOOKUP($B270,'Draft List'!$D$4:$AB$124,AY$3,FALSE)&lt;&gt;0,VLOOKUP($B270,'Draft List'!$D$4:$AB$124,AY$3,FALSE),"")</f>
        <v>#N/A</v>
      </c>
      <c r="AZ270" t="e">
        <f>IF(VLOOKUP($B270,'Draft List'!$D$4:$AB$124,AZ$3,FALSE)&lt;&gt;0,VLOOKUP($B270,'Draft List'!$D$4:$AB$124,AZ$3,FALSE),"")</f>
        <v>#N/A</v>
      </c>
    </row>
    <row r="271" spans="1:52" x14ac:dyDescent="0.25">
      <c r="A271" t="str">
        <f>IF(C271="C","C-",C271)&amp;D271&amp;E271</f>
        <v>1BCarlos Hernández21</v>
      </c>
      <c r="B271">
        <f>VLOOKUP($A271,draft_listing_batters_stats!$A$1:$B$1310,2,FALSE)</f>
        <v>2557</v>
      </c>
      <c r="C271" s="1" t="s">
        <v>90</v>
      </c>
      <c r="D271" s="1" t="s">
        <v>1606</v>
      </c>
      <c r="E271" s="1">
        <v>21</v>
      </c>
      <c r="F271" s="1" t="s">
        <v>43</v>
      </c>
      <c r="G271" s="1" t="s">
        <v>43</v>
      </c>
      <c r="H271" s="1" t="s">
        <v>51</v>
      </c>
      <c r="I271" s="24" t="s">
        <v>51</v>
      </c>
      <c r="J271" s="1" t="s">
        <v>46</v>
      </c>
      <c r="K271" s="24" t="s">
        <v>45</v>
      </c>
      <c r="L271" s="1">
        <v>2</v>
      </c>
      <c r="M271" s="1">
        <v>2</v>
      </c>
      <c r="N271" s="1">
        <v>3</v>
      </c>
      <c r="O271" s="1">
        <v>1</v>
      </c>
      <c r="P271" s="24">
        <v>1</v>
      </c>
      <c r="Q271" s="1">
        <v>4</v>
      </c>
      <c r="R271" s="1">
        <v>4</v>
      </c>
      <c r="S271" s="1">
        <v>5</v>
      </c>
      <c r="T271" s="1">
        <v>1</v>
      </c>
      <c r="U271" s="24">
        <v>2</v>
      </c>
      <c r="V271" s="1">
        <v>4</v>
      </c>
      <c r="W271" s="1">
        <v>1</v>
      </c>
      <c r="X271" s="24">
        <v>1</v>
      </c>
      <c r="Y271" s="1" t="s">
        <v>47</v>
      </c>
      <c r="Z271" s="1">
        <v>1</v>
      </c>
      <c r="AA271" s="1" t="s">
        <v>47</v>
      </c>
      <c r="AB271" s="1" t="s">
        <v>47</v>
      </c>
      <c r="AC271" s="1" t="s">
        <v>47</v>
      </c>
      <c r="AD271" s="1" t="s">
        <v>47</v>
      </c>
      <c r="AE271" s="1" t="s">
        <v>47</v>
      </c>
      <c r="AF271" s="24" t="s">
        <v>47</v>
      </c>
      <c r="AG271" s="1">
        <v>9</v>
      </c>
      <c r="AH271" s="1">
        <v>10</v>
      </c>
      <c r="AI271" s="24">
        <v>6</v>
      </c>
      <c r="AJ271" s="30">
        <v>240000</v>
      </c>
      <c r="AK271" s="9">
        <f>($L$3*(L271-$Q$1)/$Q$2+$M$3*(M271-$R$1)/$R$2+$N$3*(N271-$S$1)/$S$2+$O$3*(O271-$T$1)/$T$2+$P$3*(P271-$U$1)/$U$2)/(SUM($L$3:$P$3))</f>
        <v>-1.5446046459583909</v>
      </c>
      <c r="AL271" s="9">
        <f>($L$3*(Q271-$Q$1)/$Q$2+$M$3*(R271-$R$1)/$R$2+$N$3*(S271-$S$1)/$S$2+$O$3*(T271-$T$1)/$T$2+$P$3*(U271-$U$1)/$U$2)/(SUM($L$3:$P$3))</f>
        <v>-0.59123388645074793</v>
      </c>
      <c r="AM271">
        <f>IF(AVERAGE(AG271:AH271)&gt;9,1,0)+IF(AVERAGE(AG271:AH271)&gt;7,1,0)+IF(AG271&gt;7,1,0)+IF(AH271&gt;7,1,0)+IF(AI271&gt;8,1,0)+IF(AI271&gt;6,1,0)</f>
        <v>4</v>
      </c>
      <c r="AN271" s="6">
        <f>MIN(2,IF(OR(Y271="-",X271&lt;5),0,1+IF(Y271&gt;7,1+IF(X271&gt;7,0.25,0),IF(Y271&gt;4,0.5+IF(X271&gt;7,0.25,0),0+IF(X271&gt;7,0.25))))+IF(Z271="-",0,IF(Z271&gt;9,0.5,IF(Z271&gt;7,0.25,0)))+IF(AA271="-",0,IF(AA271&gt;7,1.1,IF(AA271&gt;4,0.6,0)))+IF(OR(AB271="-",V271&lt;5),0,IF(AB271&gt;7,1+IF(V271&gt;7,0.25,0),IF(AB271&gt;4,0.5+IF(V271&gt;7,0.25,0),0)))+IF(AC271="-",0,IF(AC271&gt;7,1.5,IF(AC271&gt;4,1,0)))+IF(AD271="-",0,IF(AD271&gt;9,0.5,IF(AD271&gt;7,0.25,0)))+IF(AE271="-",0,IF(AE271&gt;7,1.25,IF(AE271&gt;4,0.75,0)))+IF(OR(AF271="-",W271&lt;4),0,IF(AF271&gt;7,1+IF(W271&gt;7,0.15,0),IF(AF271&gt;4,0.5+IF(W271&gt;7,0.15,0),0))))</f>
        <v>0</v>
      </c>
      <c r="AO271" s="9">
        <f>(($AK$3*AK271+$AL$3*AL271+$AM$3*AM271+$AN$3*AN271)+$J$3*VLOOKUP(J271,COND!$A$2:$C$7,2,FALSE)+$K$3*VLOOKUP(K271,COND!$A$2:$C$7,3,FALSE))*IF(AND($K$2="On",$E271&gt;20),0.75,1)</f>
        <v>3.3173995646618524</v>
      </c>
      <c r="AP271" s="28">
        <f>STANDARDIZE(AO271,AVERAGE($AO$5:$AO$1204),STDEVP($AO$5:$AO$1204))</f>
        <v>-0.42743901573992105</v>
      </c>
      <c r="AQ271" t="str">
        <f>IF(AND(Y271&lt;&gt;"-",X271&gt;1),"C",IF(AA271=MAX(AA271:AC271),"2B",IF(AC271=MAX(AA271:AC271),"SS",IF(OR(AB271=MAX(Z271:AC271),AND(AB271&lt;&gt;"-",AB271&gt;4,V271&gt;5)),"3B",IF(AE271=MAX(AD271:AF271),"CF",IF(AND(AF271=MAX(AD271,AF271),AND(W271&gt;5,AD271&lt;&gt;"-")),"RF",IF(AD271&lt;&gt;"-","LF",IF(Z271&lt;&gt;"-","1B","DH"))))))))</f>
        <v>1B</v>
      </c>
      <c r="AU271" t="str">
        <f>IF(AND($Q271&gt;=6,AVERAGE($S271:$T271)&gt;=6),"Likely",IF(OR($Q271&gt;6,AND($Q271=6,AVERAGE($S271:$T271)&gt;=3),AND($Q271&gt;=5,AVERAGE($S271:$T271)&gt;=5),AVERAGE($Q271,$S271:$T271)&gt;5),"Possible","Unlikely"))</f>
        <v>Unlikely</v>
      </c>
      <c r="AW271" t="e">
        <f>IF(VLOOKUP($B271,'Draft List'!$D$4:$AB$124,AW$3,FALSE)&lt;&gt;0,VLOOKUP($B271,'Draft List'!$D$4:$AB$124,AW$3,FALSE),"")</f>
        <v>#N/A</v>
      </c>
      <c r="AX271" t="e">
        <f>IF(VLOOKUP($B271,'Draft List'!$D$4:$AB$124,AX$3,FALSE)&lt;&gt;0,VLOOKUP($B271,'Draft List'!$D$4:$AB$124,AX$3,FALSE),"")</f>
        <v>#N/A</v>
      </c>
      <c r="AY271" t="e">
        <f>IF(VLOOKUP($B271,'Draft List'!$D$4:$AB$124,AY$3,FALSE)&lt;&gt;0,VLOOKUP($B271,'Draft List'!$D$4:$AB$124,AY$3,FALSE),"")</f>
        <v>#N/A</v>
      </c>
      <c r="AZ271" t="e">
        <f>IF(VLOOKUP($B271,'Draft List'!$D$4:$AB$124,AZ$3,FALSE)&lt;&gt;0,VLOOKUP($B271,'Draft List'!$D$4:$AB$124,AZ$3,FALSE),"")</f>
        <v>#N/A</v>
      </c>
    </row>
    <row r="272" spans="1:52" x14ac:dyDescent="0.25">
      <c r="A272" t="str">
        <f>IF(C272="C","C-",C272)&amp;D272&amp;E272</f>
        <v>C-Mark Hubbard21</v>
      </c>
      <c r="B272">
        <f>VLOOKUP($A272,draft_listing_batters_stats!$A$1:$B$1310,2,FALSE)</f>
        <v>7567</v>
      </c>
      <c r="C272" s="1" t="s">
        <v>89</v>
      </c>
      <c r="D272" s="1" t="s">
        <v>1607</v>
      </c>
      <c r="E272" s="1">
        <v>21</v>
      </c>
      <c r="F272" s="1" t="s">
        <v>43</v>
      </c>
      <c r="G272" s="1" t="s">
        <v>43</v>
      </c>
      <c r="H272" s="1" t="s">
        <v>51</v>
      </c>
      <c r="I272" s="24" t="s">
        <v>51</v>
      </c>
      <c r="J272" s="1" t="s">
        <v>53</v>
      </c>
      <c r="K272" s="24" t="s">
        <v>45</v>
      </c>
      <c r="L272" s="1">
        <v>3</v>
      </c>
      <c r="M272" s="1">
        <v>1</v>
      </c>
      <c r="N272" s="1">
        <v>2</v>
      </c>
      <c r="O272" s="1">
        <v>1</v>
      </c>
      <c r="P272" s="24">
        <v>1</v>
      </c>
      <c r="Q272" s="1">
        <v>4</v>
      </c>
      <c r="R272" s="1">
        <v>3</v>
      </c>
      <c r="S272" s="1">
        <v>3</v>
      </c>
      <c r="T272" s="1">
        <v>2</v>
      </c>
      <c r="U272" s="24">
        <v>3</v>
      </c>
      <c r="V272" s="1">
        <v>3</v>
      </c>
      <c r="W272" s="1">
        <v>3</v>
      </c>
      <c r="X272" s="24">
        <v>5</v>
      </c>
      <c r="Y272" s="1">
        <v>4</v>
      </c>
      <c r="Z272" s="1" t="s">
        <v>47</v>
      </c>
      <c r="AA272" s="1" t="s">
        <v>47</v>
      </c>
      <c r="AB272" s="1" t="s">
        <v>47</v>
      </c>
      <c r="AC272" s="1" t="s">
        <v>47</v>
      </c>
      <c r="AD272" s="1">
        <v>1</v>
      </c>
      <c r="AE272" s="1" t="s">
        <v>47</v>
      </c>
      <c r="AF272" s="24" t="s">
        <v>47</v>
      </c>
      <c r="AG272" s="1">
        <v>3</v>
      </c>
      <c r="AH272" s="1">
        <v>7</v>
      </c>
      <c r="AI272" s="24">
        <v>9</v>
      </c>
      <c r="AJ272" s="30">
        <v>210000</v>
      </c>
      <c r="AK272" s="9">
        <f>($L$3*(L272-$Q$1)/$Q$2+$M$3*(M272-$R$1)/$R$2+$N$3*(N272-$S$1)/$S$2+$O$3*(O272-$T$1)/$T$2+$P$3*(P272-$U$1)/$U$2)/(SUM($L$3:$P$3))</f>
        <v>-1.3561701833983211</v>
      </c>
      <c r="AL272" s="9">
        <f>($L$3*(Q272-$Q$1)/$Q$2+$M$3*(R272-$R$1)/$R$2+$N$3*(S272-$S$1)/$S$2+$O$3*(T272-$T$1)/$T$2+$P$3*(U272-$U$1)/$U$2)/(SUM($L$3:$P$3))</f>
        <v>-0.67869086429058989</v>
      </c>
      <c r="AM272">
        <f>IF(AVERAGE(AG272:AH272)&gt;9,1,0)+IF(AVERAGE(AG272:AH272)&gt;7,1,0)+IF(AG272&gt;7,1,0)+IF(AH272&gt;7,1,0)+IF(AI272&gt;8,1,0)+IF(AI272&gt;6,1,0)</f>
        <v>2</v>
      </c>
      <c r="AN272" s="6">
        <f>MIN(2,IF(OR(Y272="-",X272&lt;5),0,1+IF(Y272&gt;7,1+IF(X272&gt;7,0.25,0),IF(Y272&gt;4,0.5+IF(X272&gt;7,0.25,0),0+IF(X272&gt;7,0.25))))+IF(Z272="-",0,IF(Z272&gt;9,0.5,IF(Z272&gt;7,0.25,0)))+IF(AA272="-",0,IF(AA272&gt;7,1.1,IF(AA272&gt;4,0.6,0)))+IF(OR(AB272="-",V272&lt;5),0,IF(AB272&gt;7,1+IF(V272&gt;7,0.25,0),IF(AB272&gt;4,0.5+IF(V272&gt;7,0.25,0),0)))+IF(AC272="-",0,IF(AC272&gt;7,1.5,IF(AC272&gt;4,1,0)))+IF(AD272="-",0,IF(AD272&gt;9,0.5,IF(AD272&gt;7,0.25,0)))+IF(AE272="-",0,IF(AE272&gt;7,1.25,IF(AE272&gt;4,0.75,0)))+IF(OR(AF272="-",W272&lt;4),0,IF(AF272&gt;7,1+IF(W272&gt;7,0.15,0),IF(AF272&gt;4,0.5+IF(W272&gt;7,0.15,0),0))))</f>
        <v>1</v>
      </c>
      <c r="AO272" s="9">
        <f>(($AK$3*AK272+$AL$3*AL272+$AM$3*AM272+$AN$3*AN272)+$J$3*VLOOKUP(J272,COND!$A$2:$C$7,2,FALSE)+$K$3*VLOOKUP(K272,COND!$A$2:$C$7,3,FALSE))*IF(AND($K$2="On",$E272&gt;20),0.75,1)</f>
        <v>3.3034259435064213</v>
      </c>
      <c r="AP272" s="28">
        <f>STANDARDIZE(AO272,AVERAGE($AO$5:$AO$1204),STDEVP($AO$5:$AO$1204))</f>
        <v>-0.42927198874115929</v>
      </c>
      <c r="AQ272" t="str">
        <f>IF(AND(Y272&lt;&gt;"-",X272&gt;1),"C",IF(AA272=MAX(AA272:AC272),"2B",IF(AC272=MAX(AA272:AC272),"SS",IF(OR(AB272=MAX(Z272:AC272),AND(AB272&lt;&gt;"-",AB272&gt;4,V272&gt;5)),"3B",IF(AE272=MAX(AD272:AF272),"CF",IF(AND(AF272=MAX(AD272,AF272),AND(W272&gt;5,AD272&lt;&gt;"-")),"RF",IF(AD272&lt;&gt;"-","LF",IF(Z272&lt;&gt;"-","1B","DH"))))))))</f>
        <v>C</v>
      </c>
      <c r="AU272" t="str">
        <f>IF(AND($Q272&gt;=6,AVERAGE($S272:$T272)&gt;=6),"Likely",IF(OR($Q272&gt;6,AND($Q272=6,AVERAGE($S272:$T272)&gt;=3),AND($Q272&gt;=5,AVERAGE($S272:$T272)&gt;=5),AVERAGE($Q272,$S272:$T272)&gt;5),"Possible","Unlikely"))</f>
        <v>Unlikely</v>
      </c>
      <c r="AW272" t="e">
        <f>IF(VLOOKUP($B272,'Draft List'!$D$4:$AB$124,AW$3,FALSE)&lt;&gt;0,VLOOKUP($B272,'Draft List'!$D$4:$AB$124,AW$3,FALSE),"")</f>
        <v>#N/A</v>
      </c>
      <c r="AX272" t="e">
        <f>IF(VLOOKUP($B272,'Draft List'!$D$4:$AB$124,AX$3,FALSE)&lt;&gt;0,VLOOKUP($B272,'Draft List'!$D$4:$AB$124,AX$3,FALSE),"")</f>
        <v>#N/A</v>
      </c>
      <c r="AY272" t="e">
        <f>IF(VLOOKUP($B272,'Draft List'!$D$4:$AB$124,AY$3,FALSE)&lt;&gt;0,VLOOKUP($B272,'Draft List'!$D$4:$AB$124,AY$3,FALSE),"")</f>
        <v>#N/A</v>
      </c>
      <c r="AZ272" t="e">
        <f>IF(VLOOKUP($B272,'Draft List'!$D$4:$AB$124,AZ$3,FALSE)&lt;&gt;0,VLOOKUP($B272,'Draft List'!$D$4:$AB$124,AZ$3,FALSE),"")</f>
        <v>#N/A</v>
      </c>
    </row>
    <row r="273" spans="1:52" x14ac:dyDescent="0.25">
      <c r="A273" t="str">
        <f>IF(C273="C","C-",C273)&amp;D273&amp;E273</f>
        <v>C-Preston Murdoch18</v>
      </c>
      <c r="B273">
        <f>VLOOKUP($A273,draft_listing_batters_stats!$A$1:$B$1310,2,FALSE)</f>
        <v>8928</v>
      </c>
      <c r="C273" s="1" t="s">
        <v>89</v>
      </c>
      <c r="D273" s="1" t="s">
        <v>1608</v>
      </c>
      <c r="E273" s="1">
        <v>18</v>
      </c>
      <c r="F273" s="1" t="s">
        <v>43</v>
      </c>
      <c r="G273" s="1" t="s">
        <v>43</v>
      </c>
      <c r="H273" s="1" t="s">
        <v>51</v>
      </c>
      <c r="I273" s="24" t="s">
        <v>51</v>
      </c>
      <c r="J273" s="1" t="s">
        <v>57</v>
      </c>
      <c r="K273" s="24" t="s">
        <v>45</v>
      </c>
      <c r="L273" s="1">
        <v>1</v>
      </c>
      <c r="M273" s="1">
        <v>4</v>
      </c>
      <c r="N273" s="1">
        <v>2</v>
      </c>
      <c r="O273" s="1">
        <v>2</v>
      </c>
      <c r="P273" s="24">
        <v>1</v>
      </c>
      <c r="Q273" s="1">
        <v>2</v>
      </c>
      <c r="R273" s="1">
        <v>5</v>
      </c>
      <c r="S273" s="1">
        <v>5</v>
      </c>
      <c r="T273" s="1">
        <v>7</v>
      </c>
      <c r="U273" s="24">
        <v>3</v>
      </c>
      <c r="V273" s="1">
        <v>3</v>
      </c>
      <c r="W273" s="1">
        <v>3</v>
      </c>
      <c r="X273" s="24">
        <v>5</v>
      </c>
      <c r="Y273" s="1">
        <v>3</v>
      </c>
      <c r="Z273" s="1" t="s">
        <v>47</v>
      </c>
      <c r="AA273" s="1" t="s">
        <v>47</v>
      </c>
      <c r="AB273" s="1" t="s">
        <v>47</v>
      </c>
      <c r="AC273" s="1" t="s">
        <v>47</v>
      </c>
      <c r="AD273" s="1" t="s">
        <v>47</v>
      </c>
      <c r="AE273" s="1" t="s">
        <v>47</v>
      </c>
      <c r="AF273" s="24" t="s">
        <v>47</v>
      </c>
      <c r="AG273" s="1">
        <v>2</v>
      </c>
      <c r="AH273" s="1">
        <v>1</v>
      </c>
      <c r="AI273" s="24">
        <v>1</v>
      </c>
      <c r="AJ273" s="30">
        <v>220000</v>
      </c>
      <c r="AK273" s="9">
        <f>($L$3*(L273-$Q$1)/$Q$2+$M$3*(M273-$R$1)/$R$2+$N$3*(N273-$S$1)/$S$2+$O$3*(O273-$T$1)/$T$2+$P$3*(P273-$U$1)/$U$2)/(SUM($L$3:$P$3))</f>
        <v>-1.758392666937979</v>
      </c>
      <c r="AL273" s="9">
        <f>($L$3*(Q273-$Q$1)/$Q$2+$M$3*(R273-$R$1)/$R$2+$N$3*(S273-$S$1)/$S$2+$O$3*(T273-$T$1)/$T$2+$P$3*(U273-$U$1)/$U$2)/(SUM($L$3:$P$3))</f>
        <v>-0.60701203936282422</v>
      </c>
      <c r="AM273">
        <f>IF(AVERAGE(AG273:AH273)&gt;9,1,0)+IF(AVERAGE(AG273:AH273)&gt;7,1,0)+IF(AG273&gt;7,1,0)+IF(AH273&gt;7,1,0)+IF(AI273&gt;8,1,0)+IF(AI273&gt;6,1,0)</f>
        <v>0</v>
      </c>
      <c r="AN273" s="6">
        <f>MIN(2,IF(OR(Y273="-",X273&lt;5),0,1+IF(Y273&gt;7,1+IF(X273&gt;7,0.25,0),IF(Y273&gt;4,0.5+IF(X273&gt;7,0.25,0),0+IF(X273&gt;7,0.25))))+IF(Z273="-",0,IF(Z273&gt;9,0.5,IF(Z273&gt;7,0.25,0)))+IF(AA273="-",0,IF(AA273&gt;7,1.1,IF(AA273&gt;4,0.6,0)))+IF(OR(AB273="-",V273&lt;5),0,IF(AB273&gt;7,1+IF(V273&gt;7,0.25,0),IF(AB273&gt;4,0.5+IF(V273&gt;7,0.25,0),0)))+IF(AC273="-",0,IF(AC273&gt;7,1.5,IF(AC273&gt;4,1,0)))+IF(AD273="-",0,IF(AD273&gt;9,0.5,IF(AD273&gt;7,0.25,0)))+IF(AE273="-",0,IF(AE273&gt;7,1.25,IF(AE273&gt;4,0.75,0)))+IF(OR(AF273="-",W273&lt;4),0,IF(AF273&gt;7,1+IF(W273&gt;7,0.15,0),IF(AF273&gt;4,0.5+IF(W273&gt;7,0.15,0),0))))</f>
        <v>1</v>
      </c>
      <c r="AO273" s="9">
        <f>(($AK$3*AK273+$AL$3*AL273+$AM$3*AM273+$AN$3*AN273)+$J$3*VLOOKUP(J273,COND!$A$2:$C$7,2,FALSE)+$K$3*VLOOKUP(K273,COND!$A$2:$C$7,3,FALSE))*IF(AND($K$2="On",$E273&gt;20),0.75,1)</f>
        <v>3.0400162609523118</v>
      </c>
      <c r="AP273" s="28">
        <f>STANDARDIZE(AO273,AVERAGE($AO$5:$AO$1204),STDEVP($AO$5:$AO$1204))</f>
        <v>-0.46382443803228335</v>
      </c>
      <c r="AQ273" t="str">
        <f>IF(AND(Y273&lt;&gt;"-",X273&gt;1),"C",IF(AA273=MAX(AA273:AC273),"2B",IF(AC273=MAX(AA273:AC273),"SS",IF(OR(AB273=MAX(Z273:AC273),AND(AB273&lt;&gt;"-",AB273&gt;4,V273&gt;5)),"3B",IF(AE273=MAX(AD273:AF273),"CF",IF(AND(AF273=MAX(AD273,AF273),AND(W273&gt;5,AD273&lt;&gt;"-")),"RF",IF(AD273&lt;&gt;"-","LF",IF(Z273&lt;&gt;"-","1B","DH"))))))))</f>
        <v>C</v>
      </c>
      <c r="AU273" t="str">
        <f>IF(AND($Q273&gt;=6,AVERAGE($S273:$T273)&gt;=6),"Likely",IF(OR($Q273&gt;6,AND($Q273=6,AVERAGE($S273:$T273)&gt;=3),AND($Q273&gt;=5,AVERAGE($S273:$T273)&gt;=5),AVERAGE($Q273,$S273:$T273)&gt;5),"Possible","Unlikely"))</f>
        <v>Unlikely</v>
      </c>
      <c r="AW273" t="e">
        <f>IF(VLOOKUP($B273,'Draft List'!$D$4:$AB$124,AW$3,FALSE)&lt;&gt;0,VLOOKUP($B273,'Draft List'!$D$4:$AB$124,AW$3,FALSE),"")</f>
        <v>#N/A</v>
      </c>
      <c r="AX273" t="e">
        <f>IF(VLOOKUP($B273,'Draft List'!$D$4:$AB$124,AX$3,FALSE)&lt;&gt;0,VLOOKUP($B273,'Draft List'!$D$4:$AB$124,AX$3,FALSE),"")</f>
        <v>#N/A</v>
      </c>
      <c r="AY273" t="e">
        <f>IF(VLOOKUP($B273,'Draft List'!$D$4:$AB$124,AY$3,FALSE)&lt;&gt;0,VLOOKUP($B273,'Draft List'!$D$4:$AB$124,AY$3,FALSE),"")</f>
        <v>#N/A</v>
      </c>
      <c r="AZ273" t="e">
        <f>IF(VLOOKUP($B273,'Draft List'!$D$4:$AB$124,AZ$3,FALSE)&lt;&gt;0,VLOOKUP($B273,'Draft List'!$D$4:$AB$124,AZ$3,FALSE),"")</f>
        <v>#N/A</v>
      </c>
    </row>
    <row r="274" spans="1:52" x14ac:dyDescent="0.25">
      <c r="A274" t="str">
        <f>IF(C274="C","C-",C274)&amp;D274&amp;E274</f>
        <v>LFKeitaro Abe21</v>
      </c>
      <c r="B274">
        <f>VLOOKUP($A274,draft_listing_batters_stats!$A$1:$B$1310,2,FALSE)</f>
        <v>4562</v>
      </c>
      <c r="C274" s="1" t="s">
        <v>52</v>
      </c>
      <c r="D274" s="1" t="s">
        <v>1609</v>
      </c>
      <c r="E274" s="1">
        <v>21</v>
      </c>
      <c r="F274" s="1" t="s">
        <v>43</v>
      </c>
      <c r="G274" s="1" t="s">
        <v>43</v>
      </c>
      <c r="H274" s="1" t="s">
        <v>51</v>
      </c>
      <c r="I274" s="24" t="s">
        <v>51</v>
      </c>
      <c r="J274" s="1" t="s">
        <v>57</v>
      </c>
      <c r="K274" s="24" t="s">
        <v>57</v>
      </c>
      <c r="L274" s="1">
        <v>3</v>
      </c>
      <c r="M274" s="1">
        <v>2</v>
      </c>
      <c r="N274" s="1">
        <v>1</v>
      </c>
      <c r="O274" s="1">
        <v>2</v>
      </c>
      <c r="P274" s="24">
        <v>2</v>
      </c>
      <c r="Q274" s="1">
        <v>4</v>
      </c>
      <c r="R274" s="1">
        <v>3</v>
      </c>
      <c r="S274" s="1">
        <v>2</v>
      </c>
      <c r="T274" s="1">
        <v>4</v>
      </c>
      <c r="U274" s="24">
        <v>4</v>
      </c>
      <c r="V274" s="1">
        <v>1</v>
      </c>
      <c r="W274" s="1">
        <v>7</v>
      </c>
      <c r="X274" s="24">
        <v>1</v>
      </c>
      <c r="Y274" s="1" t="s">
        <v>47</v>
      </c>
      <c r="Z274" s="1" t="s">
        <v>47</v>
      </c>
      <c r="AA274" s="1" t="s">
        <v>47</v>
      </c>
      <c r="AB274" s="1" t="s">
        <v>47</v>
      </c>
      <c r="AC274" s="1" t="s">
        <v>47</v>
      </c>
      <c r="AD274" s="1">
        <v>6</v>
      </c>
      <c r="AE274" s="1" t="s">
        <v>47</v>
      </c>
      <c r="AF274" s="24">
        <v>4</v>
      </c>
      <c r="AG274" s="1">
        <v>8</v>
      </c>
      <c r="AH274" s="1">
        <v>10</v>
      </c>
      <c r="AI274" s="24">
        <v>8</v>
      </c>
      <c r="AJ274" s="30">
        <v>180000</v>
      </c>
      <c r="AK274" s="9">
        <f>($L$3*(L274-$Q$1)/$Q$2+$M$3*(M274-$R$1)/$R$2+$N$3*(N274-$S$1)/$S$2+$O$3*(O274-$T$1)/$T$2+$P$3*(P274-$U$1)/$U$2)/(SUM($L$3:$P$3))</f>
        <v>-1.2584459079768546</v>
      </c>
      <c r="AL274" s="9">
        <f>($L$3*(Q274-$Q$1)/$Q$2+$M$3*(R274-$R$1)/$R$2+$N$3*(S274-$S$1)/$S$2+$O$3*(T274-$T$1)/$T$2+$P$3*(U274-$U$1)/$U$2)/(SUM($L$3:$P$3))</f>
        <v>-0.54231691847824581</v>
      </c>
      <c r="AM274">
        <f>IF(AVERAGE(AG274:AH274)&gt;9,1,0)+IF(AVERAGE(AG274:AH274)&gt;7,1,0)+IF(AG274&gt;7,1,0)+IF(AH274&gt;7,1,0)+IF(AI274&gt;8,1,0)+IF(AI274&gt;6,1,0)</f>
        <v>4</v>
      </c>
      <c r="AN274" s="6">
        <f>MIN(2,IF(OR(Y274="-",X274&lt;5),0,1+IF(Y274&gt;7,1+IF(X274&gt;7,0.25,0),IF(Y274&gt;4,0.5+IF(X274&gt;7,0.25,0),0+IF(X274&gt;7,0.25))))+IF(Z274="-",0,IF(Z274&gt;9,0.5,IF(Z274&gt;7,0.25,0)))+IF(AA274="-",0,IF(AA274&gt;7,1.1,IF(AA274&gt;4,0.6,0)))+IF(OR(AB274="-",V274&lt;5),0,IF(AB274&gt;7,1+IF(V274&gt;7,0.25,0),IF(AB274&gt;4,0.5+IF(V274&gt;7,0.25,0),0)))+IF(AC274="-",0,IF(AC274&gt;7,1.5,IF(AC274&gt;4,1,0)))+IF(AD274="-",0,IF(AD274&gt;9,0.5,IF(AD274&gt;7,0.25,0)))+IF(AE274="-",0,IF(AE274&gt;7,1.25,IF(AE274&gt;4,0.75,0)))+IF(OR(AF274="-",W274&lt;4),0,IF(AF274&gt;7,1+IF(W274&gt;7,0.15,0),IF(AF274&gt;4,0.5+IF(W274&gt;7,0.15,0),0))))</f>
        <v>0</v>
      </c>
      <c r="AO274" s="9">
        <f>(($AK$3*AK274+$AL$3*AL274+$AM$3*AM274+$AN$3*AN274)+$J$3*VLOOKUP(J274,COND!$A$2:$C$7,2,FALSE)+$K$3*VLOOKUP(K274,COND!$A$2:$C$7,3,FALSE))*IF(AND($K$2="On",$E274&gt;20),0.75,1)</f>
        <v>3.0330190541300324</v>
      </c>
      <c r="AP274" s="28">
        <f>STANDARDIZE(AO274,AVERAGE($AO$5:$AO$1204),STDEVP($AO$5:$AO$1204))</f>
        <v>-0.46474228824781844</v>
      </c>
      <c r="AQ274" t="str">
        <f>IF(AND(Y274&lt;&gt;"-",X274&gt;1),"C",IF(AA274=MAX(AA274:AC274),"2B",IF(AC274=MAX(AA274:AC274),"SS",IF(OR(AB274=MAX(Z274:AC274),AND(AB274&lt;&gt;"-",AB274&gt;4,V274&gt;5)),"3B",IF(AE274=MAX(AD274:AF274),"CF",IF(AND(AF274=MAX(AD274,AF274),AND(W274&gt;5,AD274&lt;&gt;"-")),"RF",IF(AD274&lt;&gt;"-","LF",IF(Z274&lt;&gt;"-","1B","DH"))))))))</f>
        <v>LF</v>
      </c>
      <c r="AU274" t="str">
        <f>IF(AND($Q274&gt;=6,AVERAGE($S274:$T274)&gt;=6),"Likely",IF(OR($Q274&gt;6,AND($Q274=6,AVERAGE($S274:$T274)&gt;=3),AND($Q274&gt;=5,AVERAGE($S274:$T274)&gt;=5),AVERAGE($Q274,$S274:$T274)&gt;5),"Possible","Unlikely"))</f>
        <v>Unlikely</v>
      </c>
      <c r="AW274" t="e">
        <f>IF(VLOOKUP($B274,'Draft List'!$D$4:$AB$124,AW$3,FALSE)&lt;&gt;0,VLOOKUP($B274,'Draft List'!$D$4:$AB$124,AW$3,FALSE),"")</f>
        <v>#N/A</v>
      </c>
      <c r="AX274" t="e">
        <f>IF(VLOOKUP($B274,'Draft List'!$D$4:$AB$124,AX$3,FALSE)&lt;&gt;0,VLOOKUP($B274,'Draft List'!$D$4:$AB$124,AX$3,FALSE),"")</f>
        <v>#N/A</v>
      </c>
      <c r="AY274" t="e">
        <f>IF(VLOOKUP($B274,'Draft List'!$D$4:$AB$124,AY$3,FALSE)&lt;&gt;0,VLOOKUP($B274,'Draft List'!$D$4:$AB$124,AY$3,FALSE),"")</f>
        <v>#N/A</v>
      </c>
      <c r="AZ274" t="e">
        <f>IF(VLOOKUP($B274,'Draft List'!$D$4:$AB$124,AZ$3,FALSE)&lt;&gt;0,VLOOKUP($B274,'Draft List'!$D$4:$AB$124,AZ$3,FALSE),"")</f>
        <v>#N/A</v>
      </c>
    </row>
    <row r="275" spans="1:52" x14ac:dyDescent="0.25">
      <c r="A275" t="str">
        <f>IF(C275="C","C-",C275)&amp;D275&amp;E275</f>
        <v>3BMiguel Trejo21</v>
      </c>
      <c r="B275">
        <f>VLOOKUP($A275,draft_listing_batters_stats!$A$1:$B$1310,2,FALSE)</f>
        <v>9719</v>
      </c>
      <c r="C275" s="1" t="s">
        <v>72</v>
      </c>
      <c r="D275" s="1" t="s">
        <v>1610</v>
      </c>
      <c r="E275" s="1">
        <v>21</v>
      </c>
      <c r="F275" s="1" t="s">
        <v>43</v>
      </c>
      <c r="G275" s="1" t="s">
        <v>43</v>
      </c>
      <c r="H275" s="1" t="s">
        <v>51</v>
      </c>
      <c r="I275" s="24" t="s">
        <v>51</v>
      </c>
      <c r="J275" s="1" t="s">
        <v>46</v>
      </c>
      <c r="K275" s="24" t="s">
        <v>45</v>
      </c>
      <c r="L275" s="1">
        <v>4</v>
      </c>
      <c r="M275" s="1">
        <v>3</v>
      </c>
      <c r="N275" s="1">
        <v>1</v>
      </c>
      <c r="O275" s="1">
        <v>2</v>
      </c>
      <c r="P275" s="24">
        <v>2</v>
      </c>
      <c r="Q275" s="1">
        <v>4</v>
      </c>
      <c r="R275" s="1">
        <v>4</v>
      </c>
      <c r="S275" s="1">
        <v>2</v>
      </c>
      <c r="T275" s="1">
        <v>3</v>
      </c>
      <c r="U275" s="24">
        <v>3</v>
      </c>
      <c r="V275" s="1">
        <v>7</v>
      </c>
      <c r="W275" s="1">
        <v>1</v>
      </c>
      <c r="X275" s="24">
        <v>3</v>
      </c>
      <c r="Y275" s="1" t="s">
        <v>47</v>
      </c>
      <c r="Z275" s="1" t="s">
        <v>47</v>
      </c>
      <c r="AA275" s="1" t="s">
        <v>47</v>
      </c>
      <c r="AB275" s="1">
        <v>6</v>
      </c>
      <c r="AC275" s="1" t="s">
        <v>47</v>
      </c>
      <c r="AD275" s="1" t="s">
        <v>47</v>
      </c>
      <c r="AE275" s="1" t="s">
        <v>47</v>
      </c>
      <c r="AF275" s="24" t="s">
        <v>47</v>
      </c>
      <c r="AG275" s="1">
        <v>5</v>
      </c>
      <c r="AH275" s="1">
        <v>4</v>
      </c>
      <c r="AI275" s="24">
        <v>7</v>
      </c>
      <c r="AJ275" s="30">
        <v>210000</v>
      </c>
      <c r="AK275" s="9">
        <f>($L$3*(L275-$Q$1)/$Q$2+$M$3*(M275-$R$1)/$R$2+$N$3*(N275-$S$1)/$S$2+$O$3*(O275-$T$1)/$T$2+$P$3*(P275-$U$1)/$U$2)/(SUM($L$3:$P$3))</f>
        <v>-0.88483019215547631</v>
      </c>
      <c r="AL275" s="9">
        <f>($L$3*(Q275-$Q$1)/$Q$2+$M$3*(R275-$R$1)/$R$2+$N$3*(S275-$S$1)/$S$2+$O$3*(T275-$T$1)/$T$2+$P$3*(U275-$U$1)/$U$2)/(SUM($L$3:$P$3))</f>
        <v>-0.62098292868620686</v>
      </c>
      <c r="AM275">
        <f>IF(AVERAGE(AG275:AH275)&gt;9,1,0)+IF(AVERAGE(AG275:AH275)&gt;7,1,0)+IF(AG275&gt;7,1,0)+IF(AH275&gt;7,1,0)+IF(AI275&gt;8,1,0)+IF(AI275&gt;6,1,0)</f>
        <v>1</v>
      </c>
      <c r="AN275" s="6">
        <f>MIN(2,IF(OR(Y275="-",X275&lt;5),0,1+IF(Y275&gt;7,1+IF(X275&gt;7,0.25,0),IF(Y275&gt;4,0.5+IF(X275&gt;7,0.25,0),0+IF(X275&gt;7,0.25))))+IF(Z275="-",0,IF(Z275&gt;9,0.5,IF(Z275&gt;7,0.25,0)))+IF(AA275="-",0,IF(AA275&gt;7,1.1,IF(AA275&gt;4,0.6,0)))+IF(OR(AB275="-",V275&lt;5),0,IF(AB275&gt;7,1+IF(V275&gt;7,0.25,0),IF(AB275&gt;4,0.5+IF(V275&gt;7,0.25,0),0)))+IF(AC275="-",0,IF(AC275&gt;7,1.5,IF(AC275&gt;4,1,0)))+IF(AD275="-",0,IF(AD275&gt;9,0.5,IF(AD275&gt;7,0.25,0)))+IF(AE275="-",0,IF(AE275&gt;7,1.25,IF(AE275&gt;4,0.75,0)))+IF(OR(AF275="-",W275&lt;4),0,IF(AF275&gt;7,1+IF(W275&gt;7,0.15,0),IF(AF275&gt;4,0.5+IF(W275&gt;7,0.15,0),0))))</f>
        <v>0.5</v>
      </c>
      <c r="AO275" s="9">
        <f>(($AK$3*AK275+$AL$3*AL275+$AM$3*AM275+$AN$3*AN275)+$J$3*VLOOKUP(J275,COND!$A$2:$C$7,2,FALSE)+$K$3*VLOOKUP(K275,COND!$A$2:$C$7,3,FALSE))*IF(AND($K$2="On",$E275&gt;20),0.75,1)</f>
        <v>3.0263885032166371</v>
      </c>
      <c r="AP275" s="28">
        <f>STANDARDIZE(AO275,AVERAGE($AO$5:$AO$1204),STDEVP($AO$5:$AO$1204))</f>
        <v>-0.46561204281411178</v>
      </c>
      <c r="AQ275" t="str">
        <f>IF(AND(Y275&lt;&gt;"-",X275&gt;1),"C",IF(AA275=MAX(AA275:AC275),"2B",IF(AC275=MAX(AA275:AC275),"SS",IF(OR(AB275=MAX(Z275:AC275),AND(AB275&lt;&gt;"-",AB275&gt;4,V275&gt;5)),"3B",IF(AE275=MAX(AD275:AF275),"CF",IF(AND(AF275=MAX(AD275,AF275),AND(W275&gt;5,AD275&lt;&gt;"-")),"RF",IF(AD275&lt;&gt;"-","LF",IF(Z275&lt;&gt;"-","1B","DH"))))))))</f>
        <v>3B</v>
      </c>
      <c r="AU275" t="str">
        <f>IF(AND($Q275&gt;=6,AVERAGE($S275:$T275)&gt;=6),"Likely",IF(OR($Q275&gt;6,AND($Q275=6,AVERAGE($S275:$T275)&gt;=3),AND($Q275&gt;=5,AVERAGE($S275:$T275)&gt;=5),AVERAGE($Q275,$S275:$T275)&gt;5),"Possible","Unlikely"))</f>
        <v>Unlikely</v>
      </c>
      <c r="AW275" t="e">
        <f>IF(VLOOKUP($B275,'Draft List'!$D$4:$AB$124,AW$3,FALSE)&lt;&gt;0,VLOOKUP($B275,'Draft List'!$D$4:$AB$124,AW$3,FALSE),"")</f>
        <v>#N/A</v>
      </c>
      <c r="AX275" t="e">
        <f>IF(VLOOKUP($B275,'Draft List'!$D$4:$AB$124,AX$3,FALSE)&lt;&gt;0,VLOOKUP($B275,'Draft List'!$D$4:$AB$124,AX$3,FALSE),"")</f>
        <v>#N/A</v>
      </c>
      <c r="AY275" t="e">
        <f>IF(VLOOKUP($B275,'Draft List'!$D$4:$AB$124,AY$3,FALSE)&lt;&gt;0,VLOOKUP($B275,'Draft List'!$D$4:$AB$124,AY$3,FALSE),"")</f>
        <v>#N/A</v>
      </c>
      <c r="AZ275" t="e">
        <f>IF(VLOOKUP($B275,'Draft List'!$D$4:$AB$124,AZ$3,FALSE)&lt;&gt;0,VLOOKUP($B275,'Draft List'!$D$4:$AB$124,AZ$3,FALSE),"")</f>
        <v>#N/A</v>
      </c>
    </row>
    <row r="276" spans="1:52" x14ac:dyDescent="0.25">
      <c r="A276" t="str">
        <f>IF(C276="C","C-",C276)&amp;D276&amp;E276</f>
        <v>C-Lonnie Paradise21</v>
      </c>
      <c r="B276">
        <f>VLOOKUP($A276,draft_listing_batters_stats!$A$1:$B$1310,2,FALSE)</f>
        <v>11436</v>
      </c>
      <c r="C276" s="1" t="s">
        <v>89</v>
      </c>
      <c r="D276" s="1" t="s">
        <v>1611</v>
      </c>
      <c r="E276" s="1">
        <v>21</v>
      </c>
      <c r="F276" s="1" t="s">
        <v>43</v>
      </c>
      <c r="G276" s="1" t="s">
        <v>43</v>
      </c>
      <c r="H276" s="1" t="s">
        <v>51</v>
      </c>
      <c r="I276" s="24" t="s">
        <v>51</v>
      </c>
      <c r="J276" s="1" t="s">
        <v>45</v>
      </c>
      <c r="K276" s="24" t="s">
        <v>45</v>
      </c>
      <c r="L276" s="1">
        <v>2</v>
      </c>
      <c r="M276" s="1">
        <v>1</v>
      </c>
      <c r="N276" s="1">
        <v>1</v>
      </c>
      <c r="O276" s="1">
        <v>1</v>
      </c>
      <c r="P276" s="24">
        <v>2</v>
      </c>
      <c r="Q276" s="1">
        <v>4</v>
      </c>
      <c r="R276" s="1">
        <v>1</v>
      </c>
      <c r="S276" s="1">
        <v>3</v>
      </c>
      <c r="T276" s="1">
        <v>3</v>
      </c>
      <c r="U276" s="24">
        <v>4</v>
      </c>
      <c r="V276" s="1">
        <v>5</v>
      </c>
      <c r="W276" s="1">
        <v>6</v>
      </c>
      <c r="X276" s="24">
        <v>7</v>
      </c>
      <c r="Y276" s="1">
        <v>4</v>
      </c>
      <c r="Z276" s="1" t="s">
        <v>47</v>
      </c>
      <c r="AA276" s="1" t="s">
        <v>47</v>
      </c>
      <c r="AB276" s="1" t="s">
        <v>47</v>
      </c>
      <c r="AC276" s="1" t="s">
        <v>47</v>
      </c>
      <c r="AD276" s="1" t="s">
        <v>47</v>
      </c>
      <c r="AE276" s="1" t="s">
        <v>47</v>
      </c>
      <c r="AF276" s="24" t="s">
        <v>47</v>
      </c>
      <c r="AG276" s="1">
        <v>1</v>
      </c>
      <c r="AH276" s="1">
        <v>1</v>
      </c>
      <c r="AI276" s="24">
        <v>1</v>
      </c>
      <c r="AJ276" s="30">
        <v>220000</v>
      </c>
      <c r="AK276" s="9">
        <f>($L$3*(L276-$Q$1)/$Q$2+$M$3*(M276-$R$1)/$R$2+$N$3*(N276-$S$1)/$S$2+$O$3*(O276-$T$1)/$T$2+$P$3*(P276-$U$1)/$U$2)/(SUM($L$3:$P$3))</f>
        <v>-1.7217711738078139</v>
      </c>
      <c r="AL276" s="9">
        <f>($L$3*(Q276-$Q$1)/$Q$2+$M$3*(R276-$R$1)/$R$2+$N$3*(S276-$S$1)/$S$2+$O$3*(T276-$T$1)/$T$2+$P$3*(U276-$U$1)/$U$2)/(SUM($L$3:$P$3))</f>
        <v>-0.65108473370133235</v>
      </c>
      <c r="AM276">
        <f>IF(AVERAGE(AG276:AH276)&gt;9,1,0)+IF(AVERAGE(AG276:AH276)&gt;7,1,0)+IF(AG276&gt;7,1,0)+IF(AH276&gt;7,1,0)+IF(AI276&gt;8,1,0)+IF(AI276&gt;6,1,0)</f>
        <v>0</v>
      </c>
      <c r="AN276" s="6">
        <f>MIN(2,IF(OR(Y276="-",X276&lt;5),0,1+IF(Y276&gt;7,1+IF(X276&gt;7,0.25,0),IF(Y276&gt;4,0.5+IF(X276&gt;7,0.25,0),0+IF(X276&gt;7,0.25))))+IF(Z276="-",0,IF(Z276&gt;9,0.5,IF(Z276&gt;7,0.25,0)))+IF(AA276="-",0,IF(AA276&gt;7,1.1,IF(AA276&gt;4,0.6,0)))+IF(OR(AB276="-",V276&lt;5),0,IF(AB276&gt;7,1+IF(V276&gt;7,0.25,0),IF(AB276&gt;4,0.5+IF(V276&gt;7,0.25,0),0)))+IF(AC276="-",0,IF(AC276&gt;7,1.5,IF(AC276&gt;4,1,0)))+IF(AD276="-",0,IF(AD276&gt;9,0.5,IF(AD276&gt;7,0.25,0)))+IF(AE276="-",0,IF(AE276&gt;7,1.25,IF(AE276&gt;4,0.75,0)))+IF(OR(AF276="-",W276&lt;4),0,IF(AF276&gt;7,1+IF(W276&gt;7,0.15,0),IF(AF276&gt;4,0.5+IF(W276&gt;7,0.15,0),0))))</f>
        <v>1</v>
      </c>
      <c r="AO276" s="9">
        <f>(($AK$3*AK276+$AL$3*AL276+$AM$3*AM276+$AN$3*AN276)+$J$3*VLOOKUP(J276,COND!$A$2:$C$7,2,FALSE)+$K$3*VLOOKUP(K276,COND!$A$2:$C$7,3,FALSE))*IF(AND($K$2="On",$E276&gt;20),0.75,1)</f>
        <v>3.0148060782032307</v>
      </c>
      <c r="AP276" s="28">
        <f>STANDARDIZE(AO276,AVERAGE($AO$5:$AO$1204),STDEVP($AO$5:$AO$1204))</f>
        <v>-0.4671313535283706</v>
      </c>
      <c r="AQ276" t="str">
        <f>IF(AND(Y276&lt;&gt;"-",X276&gt;1),"C",IF(AA276=MAX(AA276:AC276),"2B",IF(AC276=MAX(AA276:AC276),"SS",IF(OR(AB276=MAX(Z276:AC276),AND(AB276&lt;&gt;"-",AB276&gt;4,V276&gt;5)),"3B",IF(AE276=MAX(AD276:AF276),"CF",IF(AND(AF276=MAX(AD276,AF276),AND(W276&gt;5,AD276&lt;&gt;"-")),"RF",IF(AD276&lt;&gt;"-","LF",IF(Z276&lt;&gt;"-","1B","DH"))))))))</f>
        <v>C</v>
      </c>
      <c r="AU276" t="str">
        <f>IF(AND($Q276&gt;=6,AVERAGE($S276:$T276)&gt;=6),"Likely",IF(OR($Q276&gt;6,AND($Q276=6,AVERAGE($S276:$T276)&gt;=3),AND($Q276&gt;=5,AVERAGE($S276:$T276)&gt;=5),AVERAGE($Q276,$S276:$T276)&gt;5),"Possible","Unlikely"))</f>
        <v>Unlikely</v>
      </c>
      <c r="AW276" t="e">
        <f>IF(VLOOKUP($B276,'Draft List'!$D$4:$AB$124,AW$3,FALSE)&lt;&gt;0,VLOOKUP($B276,'Draft List'!$D$4:$AB$124,AW$3,FALSE),"")</f>
        <v>#N/A</v>
      </c>
      <c r="AX276" t="e">
        <f>IF(VLOOKUP($B276,'Draft List'!$D$4:$AB$124,AX$3,FALSE)&lt;&gt;0,VLOOKUP($B276,'Draft List'!$D$4:$AB$124,AX$3,FALSE),"")</f>
        <v>#N/A</v>
      </c>
      <c r="AY276" t="e">
        <f>IF(VLOOKUP($B276,'Draft List'!$D$4:$AB$124,AY$3,FALSE)&lt;&gt;0,VLOOKUP($B276,'Draft List'!$D$4:$AB$124,AY$3,FALSE),"")</f>
        <v>#N/A</v>
      </c>
      <c r="AZ276" t="e">
        <f>IF(VLOOKUP($B276,'Draft List'!$D$4:$AB$124,AZ$3,FALSE)&lt;&gt;0,VLOOKUP($B276,'Draft List'!$D$4:$AB$124,AZ$3,FALSE),"")</f>
        <v>#N/A</v>
      </c>
    </row>
    <row r="277" spans="1:52" x14ac:dyDescent="0.25">
      <c r="A277" t="str">
        <f>IF(C277="C","C-",C277)&amp;D277&amp;E277</f>
        <v>LFDave Mitchell21</v>
      </c>
      <c r="B277">
        <f>VLOOKUP($A277,draft_listing_batters_stats!$A$1:$B$1310,2,FALSE)</f>
        <v>8819</v>
      </c>
      <c r="C277" s="1" t="s">
        <v>52</v>
      </c>
      <c r="D277" s="1" t="s">
        <v>1612</v>
      </c>
      <c r="E277" s="1">
        <v>21</v>
      </c>
      <c r="F277" s="1" t="s">
        <v>43</v>
      </c>
      <c r="G277" s="1" t="s">
        <v>43</v>
      </c>
      <c r="H277" s="1" t="s">
        <v>51</v>
      </c>
      <c r="I277" s="24" t="s">
        <v>51</v>
      </c>
      <c r="J277" s="1" t="s">
        <v>46</v>
      </c>
      <c r="K277" s="24" t="s">
        <v>45</v>
      </c>
      <c r="L277" s="1">
        <v>2</v>
      </c>
      <c r="M277" s="1">
        <v>2</v>
      </c>
      <c r="N277" s="1">
        <v>2</v>
      </c>
      <c r="O277" s="1">
        <v>1</v>
      </c>
      <c r="P277" s="24">
        <v>1</v>
      </c>
      <c r="Q277" s="1">
        <v>4</v>
      </c>
      <c r="R277" s="1">
        <v>3</v>
      </c>
      <c r="S277" s="1">
        <v>4</v>
      </c>
      <c r="T277" s="1">
        <v>2</v>
      </c>
      <c r="U277" s="24">
        <v>2</v>
      </c>
      <c r="V277" s="1">
        <v>1</v>
      </c>
      <c r="W277" s="1">
        <v>7</v>
      </c>
      <c r="X277" s="24">
        <v>1</v>
      </c>
      <c r="Y277" s="1" t="s">
        <v>47</v>
      </c>
      <c r="Z277" s="1" t="s">
        <v>47</v>
      </c>
      <c r="AA277" s="1" t="s">
        <v>47</v>
      </c>
      <c r="AB277" s="1" t="s">
        <v>47</v>
      </c>
      <c r="AC277" s="1" t="s">
        <v>47</v>
      </c>
      <c r="AD277" s="1">
        <v>7</v>
      </c>
      <c r="AE277" s="1" t="s">
        <v>47</v>
      </c>
      <c r="AF277" s="24">
        <v>1</v>
      </c>
      <c r="AG277" s="1">
        <v>8</v>
      </c>
      <c r="AH277" s="1">
        <v>8</v>
      </c>
      <c r="AI277" s="24">
        <v>9</v>
      </c>
      <c r="AJ277" s="30">
        <v>105000</v>
      </c>
      <c r="AK277" s="9">
        <f>($L$3*(L277-$Q$1)/$Q$2+$M$3*(M277-$R$1)/$R$2+$N$3*(N277-$S$1)/$S$2+$O$3*(O277-$T$1)/$T$2+$P$3*(P277-$U$1)/$U$2)/(SUM($L$3:$P$3))</f>
        <v>-1.6276661399822923</v>
      </c>
      <c r="AL277" s="9">
        <f>($L$3*(Q277-$Q$1)/$Q$2+$M$3*(R277-$R$1)/$R$2+$N$3*(S277-$S$1)/$S$2+$O$3*(T277-$T$1)/$T$2+$P$3*(U277-$U$1)/$U$2)/(SUM($L$3:$P$3))</f>
        <v>-0.63564571008377191</v>
      </c>
      <c r="AM277">
        <f>IF(AVERAGE(AG277:AH277)&gt;9,1,0)+IF(AVERAGE(AG277:AH277)&gt;7,1,0)+IF(AG277&gt;7,1,0)+IF(AH277&gt;7,1,0)+IF(AI277&gt;8,1,0)+IF(AI277&gt;6,1,0)</f>
        <v>5</v>
      </c>
      <c r="AN277" s="6">
        <f>MIN(2,IF(OR(Y277="-",X277&lt;5),0,1+IF(Y277&gt;7,1+IF(X277&gt;7,0.25,0),IF(Y277&gt;4,0.5+IF(X277&gt;7,0.25,0),0+IF(X277&gt;7,0.25))))+IF(Z277="-",0,IF(Z277&gt;9,0.5,IF(Z277&gt;7,0.25,0)))+IF(AA277="-",0,IF(AA277&gt;7,1.1,IF(AA277&gt;4,0.6,0)))+IF(OR(AB277="-",V277&lt;5),0,IF(AB277&gt;7,1+IF(V277&gt;7,0.25,0),IF(AB277&gt;4,0.5+IF(V277&gt;7,0.25,0),0)))+IF(AC277="-",0,IF(AC277&gt;7,1.5,IF(AC277&gt;4,1,0)))+IF(AD277="-",0,IF(AD277&gt;9,0.5,IF(AD277&gt;7,0.25,0)))+IF(AE277="-",0,IF(AE277&gt;7,1.25,IF(AE277&gt;4,0.75,0)))+IF(OR(AF277="-",W277&lt;4),0,IF(AF277&gt;7,1+IF(W277&gt;7,0.15,0),IF(AF277&gt;4,0.5+IF(W277&gt;7,0.15,0),0))))</f>
        <v>0</v>
      </c>
      <c r="AO277" s="9">
        <f>(($AK$3*AK277+$AL$3*AL277+$AM$3*AM277+$AN$3*AN277)+$J$3*VLOOKUP(J277,COND!$A$2:$C$7,2,FALSE)+$K$3*VLOOKUP(K277,COND!$A$2:$C$7,3,FALSE))*IF(AND($K$2="On",$E277&gt;20),0.75,1)</f>
        <v>2.9428181983298414</v>
      </c>
      <c r="AP277" s="28">
        <f>STANDARDIZE(AO277,AVERAGE($AO$5:$AO$1204),STDEVP($AO$5:$AO$1204))</f>
        <v>-0.47657427736010888</v>
      </c>
      <c r="AQ277" t="str">
        <f>IF(AND(Y277&lt;&gt;"-",X277&gt;1),"C",IF(AA277=MAX(AA277:AC277),"2B",IF(AC277=MAX(AA277:AC277),"SS",IF(OR(AB277=MAX(Z277:AC277),AND(AB277&lt;&gt;"-",AB277&gt;4,V277&gt;5)),"3B",IF(AE277=MAX(AD277:AF277),"CF",IF(AND(AF277=MAX(AD277,AF277),AND(W277&gt;5,AD277&lt;&gt;"-")),"RF",IF(AD277&lt;&gt;"-","LF",IF(Z277&lt;&gt;"-","1B","DH"))))))))</f>
        <v>LF</v>
      </c>
      <c r="AU277" t="str">
        <f>IF(AND($Q277&gt;=6,AVERAGE($S277:$T277)&gt;=6),"Likely",IF(OR($Q277&gt;6,AND($Q277=6,AVERAGE($S277:$T277)&gt;=3),AND($Q277&gt;=5,AVERAGE($S277:$T277)&gt;=5),AVERAGE($Q277,$S277:$T277)&gt;5),"Possible","Unlikely"))</f>
        <v>Unlikely</v>
      </c>
      <c r="AW277" t="e">
        <f>IF(VLOOKUP($B277,'Draft List'!$D$4:$AB$124,AW$3,FALSE)&lt;&gt;0,VLOOKUP($B277,'Draft List'!$D$4:$AB$124,AW$3,FALSE),"")</f>
        <v>#N/A</v>
      </c>
      <c r="AX277" t="e">
        <f>IF(VLOOKUP($B277,'Draft List'!$D$4:$AB$124,AX$3,FALSE)&lt;&gt;0,VLOOKUP($B277,'Draft List'!$D$4:$AB$124,AX$3,FALSE),"")</f>
        <v>#N/A</v>
      </c>
      <c r="AY277" t="e">
        <f>IF(VLOOKUP($B277,'Draft List'!$D$4:$AB$124,AY$3,FALSE)&lt;&gt;0,VLOOKUP($B277,'Draft List'!$D$4:$AB$124,AY$3,FALSE),"")</f>
        <v>#N/A</v>
      </c>
      <c r="AZ277" t="e">
        <f>IF(VLOOKUP($B277,'Draft List'!$D$4:$AB$124,AZ$3,FALSE)&lt;&gt;0,VLOOKUP($B277,'Draft List'!$D$4:$AB$124,AZ$3,FALSE),"")</f>
        <v>#N/A</v>
      </c>
    </row>
    <row r="278" spans="1:52" x14ac:dyDescent="0.25">
      <c r="A278" t="str">
        <f>IF(C278="C","C-",C278)&amp;D278&amp;E278</f>
        <v>C-Kazutoshi Adachi20</v>
      </c>
      <c r="B278">
        <f>VLOOKUP($A278,draft_listing_batters_stats!$A$1:$B$1310,2,FALSE)</f>
        <v>6932</v>
      </c>
      <c r="C278" s="1" t="s">
        <v>89</v>
      </c>
      <c r="D278" s="1" t="s">
        <v>1613</v>
      </c>
      <c r="E278" s="1">
        <v>20</v>
      </c>
      <c r="F278" s="1" t="s">
        <v>43</v>
      </c>
      <c r="G278" s="1" t="s">
        <v>43</v>
      </c>
      <c r="H278" s="1" t="s">
        <v>51</v>
      </c>
      <c r="I278" s="24" t="s">
        <v>51</v>
      </c>
      <c r="J278" s="1" t="s">
        <v>46</v>
      </c>
      <c r="K278" s="24" t="s">
        <v>46</v>
      </c>
      <c r="L278" s="1">
        <v>3</v>
      </c>
      <c r="M278" s="1">
        <v>2</v>
      </c>
      <c r="N278" s="1">
        <v>1</v>
      </c>
      <c r="O278" s="1">
        <v>1</v>
      </c>
      <c r="P278" s="24">
        <v>2</v>
      </c>
      <c r="Q278" s="1">
        <v>4</v>
      </c>
      <c r="R278" s="1">
        <v>5</v>
      </c>
      <c r="S278" s="1">
        <v>2</v>
      </c>
      <c r="T278" s="1">
        <v>2</v>
      </c>
      <c r="U278" s="24">
        <v>3</v>
      </c>
      <c r="V278" s="1">
        <v>4</v>
      </c>
      <c r="W278" s="1">
        <v>4</v>
      </c>
      <c r="X278" s="24">
        <v>6</v>
      </c>
      <c r="Y278" s="1">
        <v>2</v>
      </c>
      <c r="Z278" s="1" t="s">
        <v>47</v>
      </c>
      <c r="AA278" s="1" t="s">
        <v>47</v>
      </c>
      <c r="AB278" s="1" t="s">
        <v>47</v>
      </c>
      <c r="AC278" s="1" t="s">
        <v>47</v>
      </c>
      <c r="AD278" s="1" t="s">
        <v>47</v>
      </c>
      <c r="AE278" s="1" t="s">
        <v>47</v>
      </c>
      <c r="AF278" s="24" t="s">
        <v>47</v>
      </c>
      <c r="AG278" s="1">
        <v>5</v>
      </c>
      <c r="AH278" s="1">
        <v>7</v>
      </c>
      <c r="AI278" s="24">
        <v>8</v>
      </c>
      <c r="AJ278" s="30">
        <v>220000</v>
      </c>
      <c r="AK278" s="9">
        <f>($L$3*(L278-$Q$1)/$Q$2+$M$3*(M278-$R$1)/$R$2+$N$3*(N278-$S$1)/$S$2+$O$3*(O278-$T$1)/$T$2+$P$3*(P278-$U$1)/$U$2)/(SUM($L$3:$P$3))</f>
        <v>-1.3481554579864357</v>
      </c>
      <c r="AL278" s="9">
        <f>($L$3*(Q278-$Q$1)/$Q$2+$M$3*(R278-$R$1)/$R$2+$N$3*(S278-$S$1)/$S$2+$O$3*(T278-$T$1)/$T$2+$P$3*(U278-$U$1)/$U$2)/(SUM($L$3:$P$3))</f>
        <v>-0.65963259907708449</v>
      </c>
      <c r="AM278">
        <f>IF(AVERAGE(AG278:AH278)&gt;9,1,0)+IF(AVERAGE(AG278:AH278)&gt;7,1,0)+IF(AG278&gt;7,1,0)+IF(AH278&gt;7,1,0)+IF(AI278&gt;8,1,0)+IF(AI278&gt;6,1,0)</f>
        <v>1</v>
      </c>
      <c r="AN278" s="6">
        <f>MIN(2,IF(OR(Y278="-",X278&lt;5),0,1+IF(Y278&gt;7,1+IF(X278&gt;7,0.25,0),IF(Y278&gt;4,0.5+IF(X278&gt;7,0.25,0),0+IF(X278&gt;7,0.25))))+IF(Z278="-",0,IF(Z278&gt;9,0.5,IF(Z278&gt;7,0.25,0)))+IF(AA278="-",0,IF(AA278&gt;7,1.1,IF(AA278&gt;4,0.6,0)))+IF(OR(AB278="-",V278&lt;5),0,IF(AB278&gt;7,1+IF(V278&gt;7,0.25,0),IF(AB278&gt;4,0.5+IF(V278&gt;7,0.25,0),0)))+IF(AC278="-",0,IF(AC278&gt;7,1.5,IF(AC278&gt;4,1,0)))+IF(AD278="-",0,IF(AD278&gt;9,0.5,IF(AD278&gt;7,0.25,0)))+IF(AE278="-",0,IF(AE278&gt;7,1.25,IF(AE278&gt;4,0.75,0)))+IF(OR(AF278="-",W278&lt;4),0,IF(AF278&gt;7,1+IF(W278&gt;7,0.15,0),IF(AF278&gt;4,0.5+IF(W278&gt;7,0.15,0),0))))</f>
        <v>1</v>
      </c>
      <c r="AO278" s="9">
        <f>(($AK$3*AK278+$AL$3*AL278+$AM$3*AM278+$AN$3*AN278)+$J$3*VLOOKUP(J278,COND!$A$2:$C$7,2,FALSE)+$K$3*VLOOKUP(K278,COND!$A$2:$C$7,3,FALSE))*IF(AND($K$2="On",$E278&gt;20),0.75,1)</f>
        <v>2.9162599319430109</v>
      </c>
      <c r="AP278" s="28">
        <f>STANDARDIZE(AO278,AVERAGE($AO$5:$AO$1204),STDEVP($AO$5:$AO$1204))</f>
        <v>-0.48005802611107828</v>
      </c>
      <c r="AQ278" t="str">
        <f>IF(AND(Y278&lt;&gt;"-",X278&gt;1),"C",IF(AA278=MAX(AA278:AC278),"2B",IF(AC278=MAX(AA278:AC278),"SS",IF(OR(AB278=MAX(Z278:AC278),AND(AB278&lt;&gt;"-",AB278&gt;4,V278&gt;5)),"3B",IF(AE278=MAX(AD278:AF278),"CF",IF(AND(AF278=MAX(AD278,AF278),AND(W278&gt;5,AD278&lt;&gt;"-")),"RF",IF(AD278&lt;&gt;"-","LF",IF(Z278&lt;&gt;"-","1B","DH"))))))))</f>
        <v>C</v>
      </c>
      <c r="AU278" t="str">
        <f>IF(AND($Q278&gt;=6,AVERAGE($S278:$T278)&gt;=6),"Likely",IF(OR($Q278&gt;6,AND($Q278=6,AVERAGE($S278:$T278)&gt;=3),AND($Q278&gt;=5,AVERAGE($S278:$T278)&gt;=5),AVERAGE($Q278,$S278:$T278)&gt;5),"Possible","Unlikely"))</f>
        <v>Unlikely</v>
      </c>
      <c r="AW278" t="e">
        <f>IF(VLOOKUP($B278,'Draft List'!$D$4:$AB$124,AW$3,FALSE)&lt;&gt;0,VLOOKUP($B278,'Draft List'!$D$4:$AB$124,AW$3,FALSE),"")</f>
        <v>#N/A</v>
      </c>
      <c r="AX278" t="e">
        <f>IF(VLOOKUP($B278,'Draft List'!$D$4:$AB$124,AX$3,FALSE)&lt;&gt;0,VLOOKUP($B278,'Draft List'!$D$4:$AB$124,AX$3,FALSE),"")</f>
        <v>#N/A</v>
      </c>
      <c r="AY278" t="e">
        <f>IF(VLOOKUP($B278,'Draft List'!$D$4:$AB$124,AY$3,FALSE)&lt;&gt;0,VLOOKUP($B278,'Draft List'!$D$4:$AB$124,AY$3,FALSE),"")</f>
        <v>#N/A</v>
      </c>
      <c r="AZ278" t="e">
        <f>IF(VLOOKUP($B278,'Draft List'!$D$4:$AB$124,AZ$3,FALSE)&lt;&gt;0,VLOOKUP($B278,'Draft List'!$D$4:$AB$124,AZ$3,FALSE),"")</f>
        <v>#N/A</v>
      </c>
    </row>
    <row r="279" spans="1:52" x14ac:dyDescent="0.25">
      <c r="A279" t="str">
        <f>IF(C279="C","C-",C279)&amp;D279&amp;E279</f>
        <v>LFRandy Richards21</v>
      </c>
      <c r="B279">
        <f>VLOOKUP($A279,draft_listing_batters_stats!$A$1:$B$1310,2,FALSE)</f>
        <v>9067</v>
      </c>
      <c r="C279" s="1" t="s">
        <v>52</v>
      </c>
      <c r="D279" s="1" t="s">
        <v>1614</v>
      </c>
      <c r="E279" s="1">
        <v>21</v>
      </c>
      <c r="F279" s="1" t="s">
        <v>43</v>
      </c>
      <c r="G279" s="1" t="s">
        <v>43</v>
      </c>
      <c r="H279" s="1" t="s">
        <v>51</v>
      </c>
      <c r="I279" s="24" t="s">
        <v>51</v>
      </c>
      <c r="J279" s="1" t="s">
        <v>45</v>
      </c>
      <c r="K279" s="24" t="s">
        <v>45</v>
      </c>
      <c r="L279" s="1">
        <v>2</v>
      </c>
      <c r="M279" s="1">
        <v>4</v>
      </c>
      <c r="N279" s="1">
        <v>1</v>
      </c>
      <c r="O279" s="1">
        <v>2</v>
      </c>
      <c r="P279" s="24">
        <v>1</v>
      </c>
      <c r="Q279" s="1">
        <v>4</v>
      </c>
      <c r="R279" s="1">
        <v>5</v>
      </c>
      <c r="S279" s="1">
        <v>1</v>
      </c>
      <c r="T279" s="1">
        <v>3</v>
      </c>
      <c r="U279" s="24">
        <v>2</v>
      </c>
      <c r="V279" s="1">
        <v>1</v>
      </c>
      <c r="W279" s="1">
        <v>8</v>
      </c>
      <c r="X279" s="24">
        <v>1</v>
      </c>
      <c r="Y279" s="1" t="s">
        <v>47</v>
      </c>
      <c r="Z279" s="1" t="s">
        <v>47</v>
      </c>
      <c r="AA279" s="1" t="s">
        <v>47</v>
      </c>
      <c r="AB279" s="1" t="s">
        <v>47</v>
      </c>
      <c r="AC279" s="1" t="s">
        <v>47</v>
      </c>
      <c r="AD279" s="1">
        <v>10</v>
      </c>
      <c r="AE279" s="1">
        <v>1</v>
      </c>
      <c r="AF279" s="24" t="s">
        <v>47</v>
      </c>
      <c r="AG279" s="1">
        <v>10</v>
      </c>
      <c r="AH279" s="1">
        <v>9</v>
      </c>
      <c r="AI279" s="24">
        <v>7</v>
      </c>
      <c r="AJ279" s="30">
        <v>180000</v>
      </c>
      <c r="AK279" s="9">
        <f>($L$3*(L279-$Q$1)/$Q$2+$M$3*(M279-$R$1)/$R$2+$N$3*(N279-$S$1)/$S$2+$O$3*(O279-$T$1)/$T$2+$P$3*(P279-$U$1)/$U$2)/(SUM($L$3:$P$3))</f>
        <v>-1.5188983247592056</v>
      </c>
      <c r="AL279" s="9">
        <f>($L$3*(Q279-$Q$1)/$Q$2+$M$3*(R279-$R$1)/$R$2+$N$3*(S279-$S$1)/$S$2+$O$3*(T279-$T$1)/$T$2+$P$3*(U279-$U$1)/$U$2)/(SUM($L$3:$P$3))</f>
        <v>-0.69300088290848827</v>
      </c>
      <c r="AM279">
        <f>IF(AVERAGE(AG279:AH279)&gt;9,1,0)+IF(AVERAGE(AG279:AH279)&gt;7,1,0)+IF(AG279&gt;7,1,0)+IF(AH279&gt;7,1,0)+IF(AI279&gt;8,1,0)+IF(AI279&gt;6,1,0)</f>
        <v>5</v>
      </c>
      <c r="AN279" s="6">
        <f>MIN(2,IF(OR(Y279="-",X279&lt;5),0,1+IF(Y279&gt;7,1+IF(X279&gt;7,0.25,0),IF(Y279&gt;4,0.5+IF(X279&gt;7,0.25,0),0+IF(X279&gt;7,0.25))))+IF(Z279="-",0,IF(Z279&gt;9,0.5,IF(Z279&gt;7,0.25,0)))+IF(AA279="-",0,IF(AA279&gt;7,1.1,IF(AA279&gt;4,0.6,0)))+IF(OR(AB279="-",V279&lt;5),0,IF(AB279&gt;7,1+IF(V279&gt;7,0.25,0),IF(AB279&gt;4,0.5+IF(V279&gt;7,0.25,0),0)))+IF(AC279="-",0,IF(AC279&gt;7,1.5,IF(AC279&gt;4,1,0)))+IF(AD279="-",0,IF(AD279&gt;9,0.5,IF(AD279&gt;7,0.25,0)))+IF(AE279="-",0,IF(AE279&gt;7,1.25,IF(AE279&gt;4,0.75,0)))+IF(OR(AF279="-",W279&lt;4),0,IF(AF279&gt;7,1+IF(W279&gt;7,0.15,0),IF(AF279&gt;4,0.5+IF(W279&gt;7,0.15,0),0))))</f>
        <v>0.5</v>
      </c>
      <c r="AO279" s="9">
        <f>(($AK$3*AK279+$AL$3*AL279+$AM$3*AM279+$AN$3*AN279)+$J$3*VLOOKUP(J279,COND!$A$2:$C$7,2,FALSE)+$K$3*VLOOKUP(K279,COND!$A$2:$C$7,3,FALSE))*IF(AND($K$2="On",$E279&gt;20),0.75,1)</f>
        <v>2.8654329059555534</v>
      </c>
      <c r="AP279" s="28">
        <f>STANDARDIZE(AO279,AVERAGE($AO$5:$AO$1204),STDEVP($AO$5:$AO$1204))</f>
        <v>-0.48672520030536592</v>
      </c>
      <c r="AQ279" t="str">
        <f>IF(AND(Y279&lt;&gt;"-",X279&gt;1),"C",IF(AA279=MAX(AA279:AC279),"2B",IF(AC279=MAX(AA279:AC279),"SS",IF(OR(AB279=MAX(Z279:AC279),AND(AB279&lt;&gt;"-",AB279&gt;4,V279&gt;5)),"3B",IF(AE279=MAX(AD279:AF279),"CF",IF(AND(AF279=MAX(AD279,AF279),AND(W279&gt;5,AD279&lt;&gt;"-")),"RF",IF(AD279&lt;&gt;"-","LF",IF(Z279&lt;&gt;"-","1B","DH"))))))))</f>
        <v>LF</v>
      </c>
      <c r="AU279" t="str">
        <f>IF(AND($Q279&gt;=6,AVERAGE($S279:$T279)&gt;=6),"Likely",IF(OR($Q279&gt;6,AND($Q279=6,AVERAGE($S279:$T279)&gt;=3),AND($Q279&gt;=5,AVERAGE($S279:$T279)&gt;=5),AVERAGE($Q279,$S279:$T279)&gt;5),"Possible","Unlikely"))</f>
        <v>Unlikely</v>
      </c>
      <c r="AW279" t="e">
        <f>IF(VLOOKUP($B279,'Draft List'!$D$4:$AB$124,AW$3,FALSE)&lt;&gt;0,VLOOKUP($B279,'Draft List'!$D$4:$AB$124,AW$3,FALSE),"")</f>
        <v>#N/A</v>
      </c>
      <c r="AX279" t="e">
        <f>IF(VLOOKUP($B279,'Draft List'!$D$4:$AB$124,AX$3,FALSE)&lt;&gt;0,VLOOKUP($B279,'Draft List'!$D$4:$AB$124,AX$3,FALSE),"")</f>
        <v>#N/A</v>
      </c>
      <c r="AY279" t="e">
        <f>IF(VLOOKUP($B279,'Draft List'!$D$4:$AB$124,AY$3,FALSE)&lt;&gt;0,VLOOKUP($B279,'Draft List'!$D$4:$AB$124,AY$3,FALSE),"")</f>
        <v>#N/A</v>
      </c>
      <c r="AZ279" t="e">
        <f>IF(VLOOKUP($B279,'Draft List'!$D$4:$AB$124,AZ$3,FALSE)&lt;&gt;0,VLOOKUP($B279,'Draft List'!$D$4:$AB$124,AZ$3,FALSE),"")</f>
        <v>#N/A</v>
      </c>
    </row>
    <row r="280" spans="1:52" x14ac:dyDescent="0.25">
      <c r="A280" t="str">
        <f>IF(C280="C","C-",C280)&amp;D280&amp;E280</f>
        <v>3BKuniaki Yamamoto21</v>
      </c>
      <c r="B280">
        <f>VLOOKUP($A280,draft_listing_batters_stats!$A$1:$B$1310,2,FALSE)</f>
        <v>4169</v>
      </c>
      <c r="C280" s="1" t="s">
        <v>72</v>
      </c>
      <c r="D280" s="1" t="s">
        <v>1615</v>
      </c>
      <c r="E280" s="1">
        <v>21</v>
      </c>
      <c r="F280" s="1" t="s">
        <v>43</v>
      </c>
      <c r="G280" s="1" t="s">
        <v>43</v>
      </c>
      <c r="H280" s="1" t="s">
        <v>51</v>
      </c>
      <c r="I280" s="24" t="s">
        <v>51</v>
      </c>
      <c r="J280" s="1" t="s">
        <v>46</v>
      </c>
      <c r="K280" s="24" t="s">
        <v>57</v>
      </c>
      <c r="L280" s="1">
        <v>3</v>
      </c>
      <c r="M280" s="1">
        <v>3</v>
      </c>
      <c r="N280" s="1">
        <v>1</v>
      </c>
      <c r="O280" s="1">
        <v>2</v>
      </c>
      <c r="P280" s="24">
        <v>1</v>
      </c>
      <c r="Q280" s="1">
        <v>4</v>
      </c>
      <c r="R280" s="1">
        <v>5</v>
      </c>
      <c r="S280" s="1">
        <v>1</v>
      </c>
      <c r="T280" s="1">
        <v>4</v>
      </c>
      <c r="U280" s="24">
        <v>2</v>
      </c>
      <c r="V280" s="1">
        <v>8</v>
      </c>
      <c r="W280" s="1">
        <v>1</v>
      </c>
      <c r="X280" s="24">
        <v>2</v>
      </c>
      <c r="Y280" s="1" t="s">
        <v>47</v>
      </c>
      <c r="Z280" s="1">
        <v>1</v>
      </c>
      <c r="AA280" s="1" t="s">
        <v>47</v>
      </c>
      <c r="AB280" s="1">
        <v>5</v>
      </c>
      <c r="AC280" s="1" t="s">
        <v>47</v>
      </c>
      <c r="AD280" s="1" t="s">
        <v>47</v>
      </c>
      <c r="AE280" s="1" t="s">
        <v>47</v>
      </c>
      <c r="AF280" s="24" t="s">
        <v>47</v>
      </c>
      <c r="AG280" s="1">
        <v>3</v>
      </c>
      <c r="AH280" s="1">
        <v>7</v>
      </c>
      <c r="AI280" s="24">
        <v>6</v>
      </c>
      <c r="AJ280" s="30">
        <v>210000</v>
      </c>
      <c r="AK280" s="9">
        <f>($L$3*(L280-$Q$1)/$Q$2+$M$3*(M280-$R$1)/$R$2+$N$3*(N280-$S$1)/$S$2+$O$3*(O280-$T$1)/$T$2+$P$3*(P280-$U$1)/$U$2)/(SUM($L$3:$P$3))</f>
        <v>-1.2474023681752344</v>
      </c>
      <c r="AL280" s="9">
        <f>($L$3*(Q280-$Q$1)/$Q$2+$M$3*(R280-$R$1)/$R$2+$N$3*(S280-$S$1)/$S$2+$O$3*(T280-$T$1)/$T$2+$P$3*(U280-$U$1)/$U$2)/(SUM($L$3:$P$3))</f>
        <v>-0.60329133289890735</v>
      </c>
      <c r="AM280">
        <f>IF(AVERAGE(AG280:AH280)&gt;9,1,0)+IF(AVERAGE(AG280:AH280)&gt;7,1,0)+IF(AG280&gt;7,1,0)+IF(AH280&gt;7,1,0)+IF(AI280&gt;8,1,0)+IF(AI280&gt;6,1,0)</f>
        <v>0</v>
      </c>
      <c r="AN280" s="6">
        <f>MIN(2,IF(OR(Y280="-",X280&lt;5),0,1+IF(Y280&gt;7,1+IF(X280&gt;7,0.25,0),IF(Y280&gt;4,0.5+IF(X280&gt;7,0.25,0),0+IF(X280&gt;7,0.25))))+IF(Z280="-",0,IF(Z280&gt;9,0.5,IF(Z280&gt;7,0.25,0)))+IF(AA280="-",0,IF(AA280&gt;7,1.1,IF(AA280&gt;4,0.6,0)))+IF(OR(AB280="-",V280&lt;5),0,IF(AB280&gt;7,1+IF(V280&gt;7,0.25,0),IF(AB280&gt;4,0.5+IF(V280&gt;7,0.25,0),0)))+IF(AC280="-",0,IF(AC280&gt;7,1.5,IF(AC280&gt;4,1,0)))+IF(AD280="-",0,IF(AD280&gt;9,0.5,IF(AD280&gt;7,0.25,0)))+IF(AE280="-",0,IF(AE280&gt;7,1.25,IF(AE280&gt;4,0.75,0)))+IF(OR(AF280="-",W280&lt;4),0,IF(AF280&gt;7,1+IF(W280&gt;7,0.15,0),IF(AF280&gt;4,0.5+IF(W280&gt;7,0.15,0),0))))</f>
        <v>0.75</v>
      </c>
      <c r="AO280" s="9">
        <f>(($AK$3*AK280+$AL$3*AL280+$AM$3*AM280+$AN$3*AN280)+$J$3*VLOOKUP(J280,COND!$A$2:$C$7,2,FALSE)+$K$3*VLOOKUP(K280,COND!$A$2:$C$7,3,FALSE))*IF(AND($K$2="On",$E280&gt;20),0.75,1)</f>
        <v>2.7857637683955883</v>
      </c>
      <c r="AP280" s="28">
        <f>STANDARDIZE(AO280,AVERAGE($AO$5:$AO$1204),STDEVP($AO$5:$AO$1204))</f>
        <v>-0.49717570390461319</v>
      </c>
      <c r="AQ280" t="str">
        <f>IF(AND(Y280&lt;&gt;"-",X280&gt;1),"C",IF(AA280=MAX(AA280:AC280),"2B",IF(AC280=MAX(AA280:AC280),"SS",IF(OR(AB280=MAX(Z280:AC280),AND(AB280&lt;&gt;"-",AB280&gt;4,V280&gt;5)),"3B",IF(AE280=MAX(AD280:AF280),"CF",IF(AND(AF280=MAX(AD280,AF280),AND(W280&gt;5,AD280&lt;&gt;"-")),"RF",IF(AD280&lt;&gt;"-","LF",IF(Z280&lt;&gt;"-","1B","DH"))))))))</f>
        <v>3B</v>
      </c>
      <c r="AU280" t="str">
        <f>IF(AND($Q280&gt;=6,AVERAGE($S280:$T280)&gt;=6),"Likely",IF(OR($Q280&gt;6,AND($Q280=6,AVERAGE($S280:$T280)&gt;=3),AND($Q280&gt;=5,AVERAGE($S280:$T280)&gt;=5),AVERAGE($Q280,$S280:$T280)&gt;5),"Possible","Unlikely"))</f>
        <v>Unlikely</v>
      </c>
      <c r="AW280" t="e">
        <f>IF(VLOOKUP($B280,'Draft List'!$D$4:$AB$124,AW$3,FALSE)&lt;&gt;0,VLOOKUP($B280,'Draft List'!$D$4:$AB$124,AW$3,FALSE),"")</f>
        <v>#N/A</v>
      </c>
      <c r="AX280" t="e">
        <f>IF(VLOOKUP($B280,'Draft List'!$D$4:$AB$124,AX$3,FALSE)&lt;&gt;0,VLOOKUP($B280,'Draft List'!$D$4:$AB$124,AX$3,FALSE),"")</f>
        <v>#N/A</v>
      </c>
      <c r="AY280" t="e">
        <f>IF(VLOOKUP($B280,'Draft List'!$D$4:$AB$124,AY$3,FALSE)&lt;&gt;0,VLOOKUP($B280,'Draft List'!$D$4:$AB$124,AY$3,FALSE),"")</f>
        <v>#N/A</v>
      </c>
      <c r="AZ280" t="e">
        <f>IF(VLOOKUP($B280,'Draft List'!$D$4:$AB$124,AZ$3,FALSE)&lt;&gt;0,VLOOKUP($B280,'Draft List'!$D$4:$AB$124,AZ$3,FALSE),"")</f>
        <v>#N/A</v>
      </c>
    </row>
    <row r="281" spans="1:52" x14ac:dyDescent="0.25">
      <c r="A281" t="str">
        <f>IF(C281="C","C-",C281)&amp;D281&amp;E281</f>
        <v>C-Zachary Warren21</v>
      </c>
      <c r="B281">
        <f>VLOOKUP($A281,draft_listing_batters_stats!$A$1:$B$1310,2,FALSE)</f>
        <v>11154</v>
      </c>
      <c r="C281" s="1" t="s">
        <v>89</v>
      </c>
      <c r="D281" s="1" t="s">
        <v>1616</v>
      </c>
      <c r="E281" s="1">
        <v>21</v>
      </c>
      <c r="F281" s="1" t="s">
        <v>43</v>
      </c>
      <c r="G281" s="1" t="s">
        <v>43</v>
      </c>
      <c r="H281" s="1" t="s">
        <v>51</v>
      </c>
      <c r="I281" s="24" t="s">
        <v>51</v>
      </c>
      <c r="J281" s="1" t="s">
        <v>49</v>
      </c>
      <c r="K281" s="24" t="s">
        <v>45</v>
      </c>
      <c r="L281" s="1">
        <v>3</v>
      </c>
      <c r="M281" s="1">
        <v>1</v>
      </c>
      <c r="N281" s="1">
        <v>1</v>
      </c>
      <c r="O281" s="1">
        <v>1</v>
      </c>
      <c r="P281" s="24">
        <v>2</v>
      </c>
      <c r="Q281" s="1">
        <v>4</v>
      </c>
      <c r="R281" s="1">
        <v>2</v>
      </c>
      <c r="S281" s="1">
        <v>2</v>
      </c>
      <c r="T281" s="1">
        <v>3</v>
      </c>
      <c r="U281" s="24">
        <v>4</v>
      </c>
      <c r="V281" s="1">
        <v>3</v>
      </c>
      <c r="W281" s="1">
        <v>3</v>
      </c>
      <c r="X281" s="24">
        <v>6</v>
      </c>
      <c r="Y281" s="1">
        <v>4</v>
      </c>
      <c r="Z281" s="1" t="s">
        <v>47</v>
      </c>
      <c r="AA281" s="1" t="s">
        <v>47</v>
      </c>
      <c r="AB281" s="1" t="s">
        <v>47</v>
      </c>
      <c r="AC281" s="1" t="s">
        <v>47</v>
      </c>
      <c r="AD281" s="1" t="s">
        <v>47</v>
      </c>
      <c r="AE281" s="1" t="s">
        <v>47</v>
      </c>
      <c r="AF281" s="24" t="s">
        <v>47</v>
      </c>
      <c r="AG281" s="1">
        <v>1</v>
      </c>
      <c r="AH281" s="1">
        <v>1</v>
      </c>
      <c r="AI281" s="24">
        <v>1</v>
      </c>
      <c r="AJ281" s="30">
        <v>190000</v>
      </c>
      <c r="AK281" s="9">
        <f>($L$3*(L281-$Q$1)/$Q$2+$M$3*(M281-$R$1)/$R$2+$N$3*(N281-$S$1)/$S$2+$O$3*(O281-$T$1)/$T$2+$P$3*(P281-$U$1)/$U$2)/(SUM($L$3:$P$3))</f>
        <v>-1.3992153376051391</v>
      </c>
      <c r="AL281" s="9">
        <f>($L$3*(Q281-$Q$1)/$Q$2+$M$3*(R281-$R$1)/$R$2+$N$3*(S281-$S$1)/$S$2+$O$3*(T281-$T$1)/$T$2+$P$3*(U281-$U$1)/$U$2)/(SUM($L$3:$P$3))</f>
        <v>-0.68308634810653046</v>
      </c>
      <c r="AM281">
        <f>IF(AVERAGE(AG281:AH281)&gt;9,1,0)+IF(AVERAGE(AG281:AH281)&gt;7,1,0)+IF(AG281&gt;7,1,0)+IF(AH281&gt;7,1,0)+IF(AI281&gt;8,1,0)+IF(AI281&gt;6,1,0)</f>
        <v>0</v>
      </c>
      <c r="AN281" s="6">
        <f>MIN(2,IF(OR(Y281="-",X281&lt;5),0,1+IF(Y281&gt;7,1+IF(X281&gt;7,0.25,0),IF(Y281&gt;4,0.5+IF(X281&gt;7,0.25,0),0+IF(X281&gt;7,0.25))))+IF(Z281="-",0,IF(Z281&gt;9,0.5,IF(Z281&gt;7,0.25,0)))+IF(AA281="-",0,IF(AA281&gt;7,1.1,IF(AA281&gt;4,0.6,0)))+IF(OR(AB281="-",V281&lt;5),0,IF(AB281&gt;7,1+IF(V281&gt;7,0.25,0),IF(AB281&gt;4,0.5+IF(V281&gt;7,0.25,0),0)))+IF(AC281="-",0,IF(AC281&gt;7,1.5,IF(AC281&gt;4,1,0)))+IF(AD281="-",0,IF(AD281&gt;9,0.5,IF(AD281&gt;7,0.25,0)))+IF(AE281="-",0,IF(AE281&gt;7,1.25,IF(AE281&gt;4,0.75,0)))+IF(OR(AF281="-",W281&lt;4),0,IF(AF281&gt;7,1+IF(W281&gt;7,0.15,0),IF(AF281&gt;4,0.5+IF(W281&gt;7,0.15,0),0))))</f>
        <v>1</v>
      </c>
      <c r="AO281" s="9">
        <f>(($AK$3*AK281+$AL$3*AL281+$AM$3*AM281+$AN$3*AN281)+$J$3*VLOOKUP(J281,COND!$A$2:$C$7,2,FALSE)+$K$3*VLOOKUP(K281,COND!$A$2:$C$7,3,FALSE))*IF(AND($K$2="On",$E281&gt;20),0.75,1)</f>
        <v>2.7630422889611204</v>
      </c>
      <c r="AP281" s="28">
        <f>STANDARDIZE(AO281,AVERAGE($AO$5:$AO$1204),STDEVP($AO$5:$AO$1204))</f>
        <v>-0.50015616672726393</v>
      </c>
      <c r="AQ281" t="str">
        <f>IF(AND(Y281&lt;&gt;"-",X281&gt;1),"C",IF(AA281=MAX(AA281:AC281),"2B",IF(AC281=MAX(AA281:AC281),"SS",IF(OR(AB281=MAX(Z281:AC281),AND(AB281&lt;&gt;"-",AB281&gt;4,V281&gt;5)),"3B",IF(AE281=MAX(AD281:AF281),"CF",IF(AND(AF281=MAX(AD281,AF281),AND(W281&gt;5,AD281&lt;&gt;"-")),"RF",IF(AD281&lt;&gt;"-","LF",IF(Z281&lt;&gt;"-","1B","DH"))))))))</f>
        <v>C</v>
      </c>
      <c r="AU281" t="str">
        <f>IF(AND($Q281&gt;=6,AVERAGE($S281:$T281)&gt;=6),"Likely",IF(OR($Q281&gt;6,AND($Q281=6,AVERAGE($S281:$T281)&gt;=3),AND($Q281&gt;=5,AVERAGE($S281:$T281)&gt;=5),AVERAGE($Q281,$S281:$T281)&gt;5),"Possible","Unlikely"))</f>
        <v>Unlikely</v>
      </c>
      <c r="AW281" t="e">
        <f>IF(VLOOKUP($B281,'Draft List'!$D$4:$AB$124,AW$3,FALSE)&lt;&gt;0,VLOOKUP($B281,'Draft List'!$D$4:$AB$124,AW$3,FALSE),"")</f>
        <v>#N/A</v>
      </c>
      <c r="AX281" t="e">
        <f>IF(VLOOKUP($B281,'Draft List'!$D$4:$AB$124,AX$3,FALSE)&lt;&gt;0,VLOOKUP($B281,'Draft List'!$D$4:$AB$124,AX$3,FALSE),"")</f>
        <v>#N/A</v>
      </c>
      <c r="AY281" t="e">
        <f>IF(VLOOKUP($B281,'Draft List'!$D$4:$AB$124,AY$3,FALSE)&lt;&gt;0,VLOOKUP($B281,'Draft List'!$D$4:$AB$124,AY$3,FALSE),"")</f>
        <v>#N/A</v>
      </c>
      <c r="AZ281" t="e">
        <f>IF(VLOOKUP($B281,'Draft List'!$D$4:$AB$124,AZ$3,FALSE)&lt;&gt;0,VLOOKUP($B281,'Draft List'!$D$4:$AB$124,AZ$3,FALSE),"")</f>
        <v>#N/A</v>
      </c>
    </row>
    <row r="282" spans="1:52" x14ac:dyDescent="0.25">
      <c r="A282" t="str">
        <f>IF(C282="C","C-",C282)&amp;D282&amp;E282</f>
        <v>C-Manuel Meneces21</v>
      </c>
      <c r="B282">
        <f>VLOOKUP($A282,draft_listing_batters_stats!$A$1:$B$1310,2,FALSE)</f>
        <v>8975</v>
      </c>
      <c r="C282" s="1" t="s">
        <v>89</v>
      </c>
      <c r="D282" s="1" t="s">
        <v>1617</v>
      </c>
      <c r="E282" s="1">
        <v>21</v>
      </c>
      <c r="F282" s="1" t="s">
        <v>43</v>
      </c>
      <c r="G282" s="1" t="s">
        <v>43</v>
      </c>
      <c r="H282" s="1" t="s">
        <v>51</v>
      </c>
      <c r="I282" s="24" t="s">
        <v>51</v>
      </c>
      <c r="J282" s="1" t="s">
        <v>57</v>
      </c>
      <c r="K282" s="24" t="s">
        <v>49</v>
      </c>
      <c r="L282" s="1">
        <v>2</v>
      </c>
      <c r="M282" s="1">
        <v>4</v>
      </c>
      <c r="N282" s="1">
        <v>3</v>
      </c>
      <c r="O282" s="1">
        <v>2</v>
      </c>
      <c r="P282" s="24">
        <v>2</v>
      </c>
      <c r="Q282" s="1">
        <v>3</v>
      </c>
      <c r="R282" s="1">
        <v>5</v>
      </c>
      <c r="S282" s="1">
        <v>4</v>
      </c>
      <c r="T282" s="1">
        <v>3</v>
      </c>
      <c r="U282" s="24">
        <v>4</v>
      </c>
      <c r="V282" s="1">
        <v>4</v>
      </c>
      <c r="W282" s="1">
        <v>4</v>
      </c>
      <c r="X282" s="24">
        <v>6</v>
      </c>
      <c r="Y282" s="1">
        <v>5</v>
      </c>
      <c r="Z282" s="1" t="s">
        <v>47</v>
      </c>
      <c r="AA282" s="1" t="s">
        <v>47</v>
      </c>
      <c r="AB282" s="1" t="s">
        <v>47</v>
      </c>
      <c r="AC282" s="1" t="s">
        <v>47</v>
      </c>
      <c r="AD282" s="1" t="s">
        <v>47</v>
      </c>
      <c r="AE282" s="1" t="s">
        <v>47</v>
      </c>
      <c r="AF282" s="24" t="s">
        <v>47</v>
      </c>
      <c r="AG282" s="1">
        <v>3</v>
      </c>
      <c r="AH282" s="1">
        <v>3</v>
      </c>
      <c r="AI282" s="24">
        <v>1</v>
      </c>
      <c r="AJ282" s="30">
        <v>200000</v>
      </c>
      <c r="AK282" s="9">
        <f>($L$3*(L282-$Q$1)/$Q$2+$M$3*(M282-$R$1)/$R$2+$N$3*(N282-$S$1)/$S$2+$O$3*(O282-$T$1)/$T$2+$P$3*(P282-$U$1)/$U$2)/(SUM($L$3:$P$3))</f>
        <v>-1.3127589968943192</v>
      </c>
      <c r="AL282" s="9">
        <f>($L$3*(Q282-$Q$1)/$Q$2+$M$3*(R282-$R$1)/$R$2+$N$3*(S282-$S$1)/$S$2+$O$3*(T282-$T$1)/$T$2+$P$3*(U282-$U$1)/$U$2)/(SUM($L$3:$P$3))</f>
        <v>-0.68633955740529162</v>
      </c>
      <c r="AM282">
        <f>IF(AVERAGE(AG282:AH282)&gt;9,1,0)+IF(AVERAGE(AG282:AH282)&gt;7,1,0)+IF(AG282&gt;7,1,0)+IF(AH282&gt;7,1,0)+IF(AI282&gt;8,1,0)+IF(AI282&gt;6,1,0)</f>
        <v>0</v>
      </c>
      <c r="AN282" s="6">
        <f>MIN(2,IF(OR(Y282="-",X282&lt;5),0,1+IF(Y282&gt;7,1+IF(X282&gt;7,0.25,0),IF(Y282&gt;4,0.5+IF(X282&gt;7,0.25,0),0+IF(X282&gt;7,0.25))))+IF(Z282="-",0,IF(Z282&gt;9,0.5,IF(Z282&gt;7,0.25,0)))+IF(AA282="-",0,IF(AA282&gt;7,1.1,IF(AA282&gt;4,0.6,0)))+IF(OR(AB282="-",V282&lt;5),0,IF(AB282&gt;7,1+IF(V282&gt;7,0.25,0),IF(AB282&gt;4,0.5+IF(V282&gt;7,0.25,0),0)))+IF(AC282="-",0,IF(AC282&gt;7,1.5,IF(AC282&gt;4,1,0)))+IF(AD282="-",0,IF(AD282&gt;9,0.5,IF(AD282&gt;7,0.25,0)))+IF(AE282="-",0,IF(AE282&gt;7,1.25,IF(AE282&gt;4,0.75,0)))+IF(OR(AF282="-",W282&lt;4),0,IF(AF282&gt;7,1+IF(W282&gt;7,0.15,0),IF(AF282&gt;4,0.5+IF(W282&gt;7,0.15,0),0))))</f>
        <v>1.5</v>
      </c>
      <c r="AO282" s="9">
        <f>(($AK$3*AK282+$AL$3*AL282+$AM$3*AM282+$AN$3*AN282)+$J$3*VLOOKUP(J282,COND!$A$2:$C$7,2,FALSE)+$K$3*VLOOKUP(K282,COND!$A$2:$C$7,3,FALSE))*IF(AND($K$2="On",$E282&gt;20),0.75,1)</f>
        <v>2.732649411447067</v>
      </c>
      <c r="AP282" s="28">
        <f>STANDARDIZE(AO282,AVERAGE($AO$5:$AO$1204),STDEVP($AO$5:$AO$1204))</f>
        <v>-0.50414291599529804</v>
      </c>
      <c r="AQ282" t="str">
        <f>IF(AND(Y282&lt;&gt;"-",X282&gt;1),"C",IF(AA282=MAX(AA282:AC282),"2B",IF(AC282=MAX(AA282:AC282),"SS",IF(OR(AB282=MAX(Z282:AC282),AND(AB282&lt;&gt;"-",AB282&gt;4,V282&gt;5)),"3B",IF(AE282=MAX(AD282:AF282),"CF",IF(AND(AF282=MAX(AD282,AF282),AND(W282&gt;5,AD282&lt;&gt;"-")),"RF",IF(AD282&lt;&gt;"-","LF",IF(Z282&lt;&gt;"-","1B","DH"))))))))</f>
        <v>C</v>
      </c>
      <c r="AU282" t="str">
        <f>IF(AND($Q282&gt;=6,AVERAGE($S282:$T282)&gt;=6),"Likely",IF(OR($Q282&gt;6,AND($Q282=6,AVERAGE($S282:$T282)&gt;=3),AND($Q282&gt;=5,AVERAGE($S282:$T282)&gt;=5),AVERAGE($Q282,$S282:$T282)&gt;5),"Possible","Unlikely"))</f>
        <v>Unlikely</v>
      </c>
      <c r="AW282" t="e">
        <f>IF(VLOOKUP($B282,'Draft List'!$D$4:$AB$124,AW$3,FALSE)&lt;&gt;0,VLOOKUP($B282,'Draft List'!$D$4:$AB$124,AW$3,FALSE),"")</f>
        <v>#N/A</v>
      </c>
      <c r="AX282" t="e">
        <f>IF(VLOOKUP($B282,'Draft List'!$D$4:$AB$124,AX$3,FALSE)&lt;&gt;0,VLOOKUP($B282,'Draft List'!$D$4:$AB$124,AX$3,FALSE),"")</f>
        <v>#N/A</v>
      </c>
      <c r="AY282" t="e">
        <f>IF(VLOOKUP($B282,'Draft List'!$D$4:$AB$124,AY$3,FALSE)&lt;&gt;0,VLOOKUP($B282,'Draft List'!$D$4:$AB$124,AY$3,FALSE),"")</f>
        <v>#N/A</v>
      </c>
      <c r="AZ282" t="e">
        <f>IF(VLOOKUP($B282,'Draft List'!$D$4:$AB$124,AZ$3,FALSE)&lt;&gt;0,VLOOKUP($B282,'Draft List'!$D$4:$AB$124,AZ$3,FALSE),"")</f>
        <v>#N/A</v>
      </c>
    </row>
    <row r="283" spans="1:52" x14ac:dyDescent="0.25">
      <c r="A283" t="str">
        <f>IF(C283="C","C-",C283)&amp;D283&amp;E283</f>
        <v>RFBrian Moser21</v>
      </c>
      <c r="B283">
        <f>VLOOKUP($A283,draft_listing_batters_stats!$A$1:$B$1310,2,FALSE)</f>
        <v>9600</v>
      </c>
      <c r="C283" s="1" t="s">
        <v>69</v>
      </c>
      <c r="D283" s="1" t="s">
        <v>1618</v>
      </c>
      <c r="E283" s="1">
        <v>21</v>
      </c>
      <c r="F283" s="1" t="s">
        <v>43</v>
      </c>
      <c r="G283" s="1" t="s">
        <v>43</v>
      </c>
      <c r="H283" s="1" t="s">
        <v>51</v>
      </c>
      <c r="I283" s="24" t="s">
        <v>51</v>
      </c>
      <c r="J283" s="1" t="s">
        <v>46</v>
      </c>
      <c r="K283" s="24" t="s">
        <v>45</v>
      </c>
      <c r="L283" s="1">
        <v>3</v>
      </c>
      <c r="M283" s="1">
        <v>6</v>
      </c>
      <c r="N283" s="1">
        <v>2</v>
      </c>
      <c r="O283" s="1">
        <v>2</v>
      </c>
      <c r="P283" s="24">
        <v>1</v>
      </c>
      <c r="Q283" s="1">
        <v>3</v>
      </c>
      <c r="R283" s="1">
        <v>7</v>
      </c>
      <c r="S283" s="1">
        <v>2</v>
      </c>
      <c r="T283" s="1">
        <v>4</v>
      </c>
      <c r="U283" s="24">
        <v>3</v>
      </c>
      <c r="V283" s="1">
        <v>1</v>
      </c>
      <c r="W283" s="1">
        <v>10</v>
      </c>
      <c r="X283" s="24">
        <v>1</v>
      </c>
      <c r="Y283" s="1" t="s">
        <v>47</v>
      </c>
      <c r="Z283" s="1" t="s">
        <v>47</v>
      </c>
      <c r="AA283" s="1" t="s">
        <v>47</v>
      </c>
      <c r="AB283" s="1" t="s">
        <v>47</v>
      </c>
      <c r="AC283" s="1" t="s">
        <v>47</v>
      </c>
      <c r="AD283" s="1" t="s">
        <v>47</v>
      </c>
      <c r="AE283" s="1">
        <v>1</v>
      </c>
      <c r="AF283" s="24">
        <v>6</v>
      </c>
      <c r="AG283" s="1">
        <v>7</v>
      </c>
      <c r="AH283" s="1">
        <v>10</v>
      </c>
      <c r="AI283" s="24">
        <v>9</v>
      </c>
      <c r="AJ283" s="30">
        <v>200000</v>
      </c>
      <c r="AK283" s="9">
        <f>($L$3*(L283-$Q$1)/$Q$2+$M$3*(M283-$R$1)/$R$2+$N$3*(N283-$S$1)/$S$2+$O$3*(O283-$T$1)/$T$2+$P$3*(P283-$U$1)/$U$2)/(SUM($L$3:$P$3))</f>
        <v>-1.0111612352952224</v>
      </c>
      <c r="AL283" s="9">
        <f>($L$3*(Q283-$Q$1)/$Q$2+$M$3*(R283-$R$1)/$R$2+$N$3*(S283-$S$1)/$S$2+$O$3*(T283-$T$1)/$T$2+$P$3*(U283-$U$1)/$U$2)/(SUM($L$3:$P$3))</f>
        <v>-0.70064957602319011</v>
      </c>
      <c r="AM283">
        <f>IF(AVERAGE(AG283:AH283)&gt;9,1,0)+IF(AVERAGE(AG283:AH283)&gt;7,1,0)+IF(AG283&gt;7,1,0)+IF(AH283&gt;7,1,0)+IF(AI283&gt;8,1,0)+IF(AI283&gt;6,1,0)</f>
        <v>4</v>
      </c>
      <c r="AN283" s="6">
        <f>MIN(2,IF(OR(Y283="-",X283&lt;5),0,1+IF(Y283&gt;7,1+IF(X283&gt;7,0.25,0),IF(Y283&gt;4,0.5+IF(X283&gt;7,0.25,0),0+IF(X283&gt;7,0.25))))+IF(Z283="-",0,IF(Z283&gt;9,0.5,IF(Z283&gt;7,0.25,0)))+IF(AA283="-",0,IF(AA283&gt;7,1.1,IF(AA283&gt;4,0.6,0)))+IF(OR(AB283="-",V283&lt;5),0,IF(AB283&gt;7,1+IF(V283&gt;7,0.25,0),IF(AB283&gt;4,0.5+IF(V283&gt;7,0.25,0),0)))+IF(AC283="-",0,IF(AC283&gt;7,1.5,IF(AC283&gt;4,1,0)))+IF(AD283="-",0,IF(AD283&gt;9,0.5,IF(AD283&gt;7,0.25,0)))+IF(AE283="-",0,IF(AE283&gt;7,1.25,IF(AE283&gt;4,0.75,0)))+IF(OR(AF283="-",W283&lt;4),0,IF(AF283&gt;7,1+IF(W283&gt;7,0.15,0),IF(AF283&gt;4,0.5+IF(W283&gt;7,0.15,0),0))))</f>
        <v>0.65</v>
      </c>
      <c r="AO283" s="9">
        <f>(($AK$3*AK283+$AL$3*AL283+$AM$3*AM283+$AN$3*AN283)+$J$3*VLOOKUP(J283,COND!$A$2:$C$7,2,FALSE)+$K$3*VLOOKUP(K283,COND!$A$2:$C$7,3,FALSE))*IF(AND($K$2="On",$E283&gt;20),0.75,1)</f>
        <v>2.7077556308588653</v>
      </c>
      <c r="AP283" s="28">
        <f>STANDARDIZE(AO283,AVERAGE($AO$5:$AO$1204),STDEVP($AO$5:$AO$1204))</f>
        <v>-0.50740832781728562</v>
      </c>
      <c r="AQ283" t="str">
        <f>IF(AND(Y283&lt;&gt;"-",X283&gt;1),"C",IF(AA283=MAX(AA283:AC283),"2B",IF(AC283=MAX(AA283:AC283),"SS",IF(OR(AB283=MAX(Z283:AC283),AND(AB283&lt;&gt;"-",AB283&gt;4,V283&gt;5)),"3B",IF(AE283=MAX(AD283:AF283),"CF",IF(AND(AF283=MAX(AD283,AF283),AND(W283&gt;5,AD283&lt;&gt;"-")),"RF",IF(AD283&lt;&gt;"-","LF",IF(Z283&lt;&gt;"-","1B","DH"))))))))</f>
        <v>DH</v>
      </c>
      <c r="AU283" t="str">
        <f>IF(AND($Q283&gt;=6,AVERAGE($S283:$T283)&gt;=6),"Likely",IF(OR($Q283&gt;6,AND($Q283=6,AVERAGE($S283:$T283)&gt;=3),AND($Q283&gt;=5,AVERAGE($S283:$T283)&gt;=5),AVERAGE($Q283,$S283:$T283)&gt;5),"Possible","Unlikely"))</f>
        <v>Unlikely</v>
      </c>
      <c r="AW283" t="e">
        <f>IF(VLOOKUP($B283,'Draft List'!$D$4:$AB$124,AW$3,FALSE)&lt;&gt;0,VLOOKUP($B283,'Draft List'!$D$4:$AB$124,AW$3,FALSE),"")</f>
        <v>#N/A</v>
      </c>
      <c r="AX283" t="e">
        <f>IF(VLOOKUP($B283,'Draft List'!$D$4:$AB$124,AX$3,FALSE)&lt;&gt;0,VLOOKUP($B283,'Draft List'!$D$4:$AB$124,AX$3,FALSE),"")</f>
        <v>#N/A</v>
      </c>
      <c r="AY283" t="e">
        <f>IF(VLOOKUP($B283,'Draft List'!$D$4:$AB$124,AY$3,FALSE)&lt;&gt;0,VLOOKUP($B283,'Draft List'!$D$4:$AB$124,AY$3,FALSE),"")</f>
        <v>#N/A</v>
      </c>
      <c r="AZ283" t="e">
        <f>IF(VLOOKUP($B283,'Draft List'!$D$4:$AB$124,AZ$3,FALSE)&lt;&gt;0,VLOOKUP($B283,'Draft List'!$D$4:$AB$124,AZ$3,FALSE),"")</f>
        <v>#N/A</v>
      </c>
    </row>
    <row r="284" spans="1:52" x14ac:dyDescent="0.25">
      <c r="A284" t="str">
        <f>IF(C284="C","C-",C284)&amp;D284&amp;E284</f>
        <v>C-Lane Jones18</v>
      </c>
      <c r="B284">
        <f>VLOOKUP($A284,draft_listing_batters_stats!$A$1:$B$1310,2,FALSE)</f>
        <v>4923</v>
      </c>
      <c r="C284" s="1" t="s">
        <v>89</v>
      </c>
      <c r="D284" s="1" t="s">
        <v>1619</v>
      </c>
      <c r="E284" s="1">
        <v>18</v>
      </c>
      <c r="F284" s="1" t="s">
        <v>43</v>
      </c>
      <c r="G284" s="1" t="s">
        <v>43</v>
      </c>
      <c r="H284" s="1" t="s">
        <v>51</v>
      </c>
      <c r="I284" s="24" t="s">
        <v>51</v>
      </c>
      <c r="J284" s="1" t="s">
        <v>53</v>
      </c>
      <c r="K284" s="24" t="s">
        <v>49</v>
      </c>
      <c r="L284" s="1">
        <v>1</v>
      </c>
      <c r="M284" s="1">
        <v>1</v>
      </c>
      <c r="N284" s="1">
        <v>1</v>
      </c>
      <c r="O284" s="1">
        <v>2</v>
      </c>
      <c r="P284" s="24">
        <v>2</v>
      </c>
      <c r="Q284" s="1">
        <v>4</v>
      </c>
      <c r="R284" s="1">
        <v>2</v>
      </c>
      <c r="S284" s="1">
        <v>1</v>
      </c>
      <c r="T284" s="1">
        <v>4</v>
      </c>
      <c r="U284" s="24">
        <v>4</v>
      </c>
      <c r="V284" s="1">
        <v>4</v>
      </c>
      <c r="W284" s="1">
        <v>3</v>
      </c>
      <c r="X284" s="24">
        <v>6</v>
      </c>
      <c r="Y284" s="1" t="s">
        <v>47</v>
      </c>
      <c r="Z284" s="1" t="s">
        <v>47</v>
      </c>
      <c r="AA284" s="1" t="s">
        <v>47</v>
      </c>
      <c r="AB284" s="1" t="s">
        <v>47</v>
      </c>
      <c r="AC284" s="1" t="s">
        <v>47</v>
      </c>
      <c r="AD284" s="1" t="s">
        <v>47</v>
      </c>
      <c r="AE284" s="1" t="s">
        <v>47</v>
      </c>
      <c r="AF284" s="24" t="s">
        <v>47</v>
      </c>
      <c r="AG284" s="1">
        <v>10</v>
      </c>
      <c r="AH284" s="1">
        <v>9</v>
      </c>
      <c r="AI284" s="24">
        <v>5</v>
      </c>
      <c r="AJ284" s="30">
        <v>120000</v>
      </c>
      <c r="AK284" s="9">
        <f>($L$3*(L284-$Q$1)/$Q$2+$M$3*(M284-$R$1)/$R$2+$N$3*(N284-$S$1)/$S$2+$O$3*(O284-$T$1)/$T$2+$P$3*(P284-$U$1)/$U$2)/(SUM($L$3:$P$3))</f>
        <v>-1.9546174600009074</v>
      </c>
      <c r="AL284" s="9">
        <f>($L$3*(Q284-$Q$1)/$Q$2+$M$3*(R284-$R$1)/$R$2+$N$3*(S284-$S$1)/$S$2+$O$3*(T284-$T$1)/$T$2+$P$3*(U284-$U$1)/$U$2)/(SUM($L$3:$P$3))</f>
        <v>-0.67643829212085083</v>
      </c>
      <c r="AM284">
        <f>IF(AVERAGE(AG284:AH284)&gt;9,1,0)+IF(AVERAGE(AG284:AH284)&gt;7,1,0)+IF(AG284&gt;7,1,0)+IF(AH284&gt;7,1,0)+IF(AI284&gt;8,1,0)+IF(AI284&gt;6,1,0)</f>
        <v>4</v>
      </c>
      <c r="AN284" s="6">
        <f>MIN(2,IF(OR(Y284="-",X284&lt;5),0,1+IF(Y284&gt;7,1+IF(X284&gt;7,0.25,0),IF(Y284&gt;4,0.5+IF(X284&gt;7,0.25,0),0+IF(X284&gt;7,0.25))))+IF(Z284="-",0,IF(Z284&gt;9,0.5,IF(Z284&gt;7,0.25,0)))+IF(AA284="-",0,IF(AA284&gt;7,1.1,IF(AA284&gt;4,0.6,0)))+IF(OR(AB284="-",V284&lt;5),0,IF(AB284&gt;7,1+IF(V284&gt;7,0.25,0),IF(AB284&gt;4,0.5+IF(V284&gt;7,0.25,0),0)))+IF(AC284="-",0,IF(AC284&gt;7,1.5,IF(AC284&gt;4,1,0)))+IF(AD284="-",0,IF(AD284&gt;9,0.5,IF(AD284&gt;7,0.25,0)))+IF(AE284="-",0,IF(AE284&gt;7,1.25,IF(AE284&gt;4,0.75,0)))+IF(OR(AF284="-",W284&lt;4),0,IF(AF284&gt;7,1+IF(W284&gt;7,0.15,0),IF(AF284&gt;4,0.5+IF(W284&gt;7,0.15,0),0))))</f>
        <v>0</v>
      </c>
      <c r="AO284" s="9">
        <f>(($AK$3*AK284+$AL$3*AL284+$AM$3*AM284+$AN$3*AN284)+$J$3*VLOOKUP(J284,COND!$A$2:$C$7,2,FALSE)+$K$3*VLOOKUP(K284,COND!$A$2:$C$7,3,FALSE))*IF(AND($K$2="On",$E284&gt;20),0.75,1)</f>
        <v>2.7039454152163662</v>
      </c>
      <c r="AP284" s="28">
        <f>STANDARDIZE(AO284,AVERAGE($AO$5:$AO$1204),STDEVP($AO$5:$AO$1204))</f>
        <v>-0.50790812828589094</v>
      </c>
      <c r="AQ284" t="str">
        <f>IF(AND(Y284&lt;&gt;"-",X284&gt;1),"C",IF(AA284=MAX(AA284:AC284),"2B",IF(AC284=MAX(AA284:AC284),"SS",IF(OR(AB284=MAX(Z284:AC284),AND(AB284&lt;&gt;"-",AB284&gt;4,V284&gt;5)),"3B",IF(AE284=MAX(AD284:AF284),"CF",IF(AND(AF284=MAX(AD284,AF284),AND(W284&gt;5,AD284&lt;&gt;"-")),"RF",IF(AD284&lt;&gt;"-","LF",IF(Z284&lt;&gt;"-","1B","DH"))))))))</f>
        <v>DH</v>
      </c>
      <c r="AU284" t="str">
        <f>IF(AND($Q284&gt;=6,AVERAGE($S284:$T284)&gt;=6),"Likely",IF(OR($Q284&gt;6,AND($Q284=6,AVERAGE($S284:$T284)&gt;=3),AND($Q284&gt;=5,AVERAGE($S284:$T284)&gt;=5),AVERAGE($Q284,$S284:$T284)&gt;5),"Possible","Unlikely"))</f>
        <v>Unlikely</v>
      </c>
      <c r="AW284" t="e">
        <f>IF(VLOOKUP($B284,'Draft List'!$D$4:$AB$124,AW$3,FALSE)&lt;&gt;0,VLOOKUP($B284,'Draft List'!$D$4:$AB$124,AW$3,FALSE),"")</f>
        <v>#N/A</v>
      </c>
      <c r="AX284" t="e">
        <f>IF(VLOOKUP($B284,'Draft List'!$D$4:$AB$124,AX$3,FALSE)&lt;&gt;0,VLOOKUP($B284,'Draft List'!$D$4:$AB$124,AX$3,FALSE),"")</f>
        <v>#N/A</v>
      </c>
      <c r="AY284" t="e">
        <f>IF(VLOOKUP($B284,'Draft List'!$D$4:$AB$124,AY$3,FALSE)&lt;&gt;0,VLOOKUP($B284,'Draft List'!$D$4:$AB$124,AY$3,FALSE),"")</f>
        <v>#N/A</v>
      </c>
      <c r="AZ284" t="e">
        <f>IF(VLOOKUP($B284,'Draft List'!$D$4:$AB$124,AZ$3,FALSE)&lt;&gt;0,VLOOKUP($B284,'Draft List'!$D$4:$AB$124,AZ$3,FALSE),"")</f>
        <v>#N/A</v>
      </c>
    </row>
    <row r="285" spans="1:52" x14ac:dyDescent="0.25">
      <c r="A285" t="str">
        <f>IF(C285="C","C-",C285)&amp;D285&amp;E285</f>
        <v>C-Mario Gonzáles21</v>
      </c>
      <c r="B285">
        <f>VLOOKUP($A285,draft_listing_batters_stats!$A$1:$B$1310,2,FALSE)</f>
        <v>11477</v>
      </c>
      <c r="C285" s="1" t="s">
        <v>89</v>
      </c>
      <c r="D285" s="1" t="s">
        <v>1620</v>
      </c>
      <c r="E285" s="1">
        <v>21</v>
      </c>
      <c r="F285" s="1" t="s">
        <v>43</v>
      </c>
      <c r="G285" s="1" t="s">
        <v>43</v>
      </c>
      <c r="H285" s="1" t="s">
        <v>51</v>
      </c>
      <c r="I285" s="24" t="s">
        <v>51</v>
      </c>
      <c r="J285" s="1" t="s">
        <v>57</v>
      </c>
      <c r="K285" s="24" t="s">
        <v>53</v>
      </c>
      <c r="L285" s="1">
        <v>3</v>
      </c>
      <c r="M285" s="1">
        <v>3</v>
      </c>
      <c r="N285" s="1">
        <v>1</v>
      </c>
      <c r="O285" s="1">
        <v>1</v>
      </c>
      <c r="P285" s="24">
        <v>2</v>
      </c>
      <c r="Q285" s="1">
        <v>4</v>
      </c>
      <c r="R285" s="1">
        <v>5</v>
      </c>
      <c r="S285" s="1">
        <v>1</v>
      </c>
      <c r="T285" s="1">
        <v>2</v>
      </c>
      <c r="U285" s="24">
        <v>5</v>
      </c>
      <c r="V285" s="1">
        <v>5</v>
      </c>
      <c r="W285" s="1">
        <v>4</v>
      </c>
      <c r="X285" s="24">
        <v>5</v>
      </c>
      <c r="Y285" s="1">
        <v>4</v>
      </c>
      <c r="Z285" s="1" t="s">
        <v>47</v>
      </c>
      <c r="AA285" s="1" t="s">
        <v>47</v>
      </c>
      <c r="AB285" s="1" t="s">
        <v>47</v>
      </c>
      <c r="AC285" s="1" t="s">
        <v>47</v>
      </c>
      <c r="AD285" s="1" t="s">
        <v>47</v>
      </c>
      <c r="AE285" s="1" t="s">
        <v>47</v>
      </c>
      <c r="AF285" s="24" t="s">
        <v>47</v>
      </c>
      <c r="AG285" s="1">
        <v>3</v>
      </c>
      <c r="AH285" s="1">
        <v>5</v>
      </c>
      <c r="AI285" s="24">
        <v>4</v>
      </c>
      <c r="AJ285" s="30">
        <v>200000</v>
      </c>
      <c r="AK285" s="9">
        <f>($L$3*(L285-$Q$1)/$Q$2+$M$3*(M285-$R$1)/$R$2+$N$3*(N285-$S$1)/$S$2+$O$3*(O285-$T$1)/$T$2+$P$3*(P285-$U$1)/$U$2)/(SUM($L$3:$P$3))</f>
        <v>-1.297095578367732</v>
      </c>
      <c r="AL285" s="9">
        <f>($L$3*(Q285-$Q$1)/$Q$2+$M$3*(R285-$R$1)/$R$2+$N$3*(S285-$S$1)/$S$2+$O$3*(T285-$T$1)/$T$2+$P$3*(U285-$U$1)/$U$2)/(SUM($L$3:$P$3))</f>
        <v>-0.66266141346681895</v>
      </c>
      <c r="AM285">
        <f>IF(AVERAGE(AG285:AH285)&gt;9,1,0)+IF(AVERAGE(AG285:AH285)&gt;7,1,0)+IF(AG285&gt;7,1,0)+IF(AH285&gt;7,1,0)+IF(AI285&gt;8,1,0)+IF(AI285&gt;6,1,0)</f>
        <v>0</v>
      </c>
      <c r="AN285" s="6">
        <f>MIN(2,IF(OR(Y285="-",X285&lt;5),0,1+IF(Y285&gt;7,1+IF(X285&gt;7,0.25,0),IF(Y285&gt;4,0.5+IF(X285&gt;7,0.25,0),0+IF(X285&gt;7,0.25))))+IF(Z285="-",0,IF(Z285&gt;9,0.5,IF(Z285&gt;7,0.25,0)))+IF(AA285="-",0,IF(AA285&gt;7,1.1,IF(AA285&gt;4,0.6,0)))+IF(OR(AB285="-",V285&lt;5),0,IF(AB285&gt;7,1+IF(V285&gt;7,0.25,0),IF(AB285&gt;4,0.5+IF(V285&gt;7,0.25,0),0)))+IF(AC285="-",0,IF(AC285&gt;7,1.5,IF(AC285&gt;4,1,0)))+IF(AD285="-",0,IF(AD285&gt;9,0.5,IF(AD285&gt;7,0.25,0)))+IF(AE285="-",0,IF(AE285&gt;7,1.25,IF(AE285&gt;4,0.75,0)))+IF(OR(AF285="-",W285&lt;4),0,IF(AF285&gt;7,1+IF(W285&gt;7,0.15,0),IF(AF285&gt;4,0.5+IF(W285&gt;7,0.15,0),0))))</f>
        <v>1</v>
      </c>
      <c r="AO285" s="9">
        <f>(($AK$3*AK285+$AL$3*AL285+$AM$3*AM285+$AN$3*AN285)+$J$3*VLOOKUP(J285,COND!$A$2:$C$7,2,FALSE)+$K$3*VLOOKUP(K285,COND!$A$2:$C$7,3,FALSE))*IF(AND($K$2="On",$E285&gt;20),0.75,1)</f>
        <v>2.6683534805614002</v>
      </c>
      <c r="AP285" s="28">
        <f>STANDARDIZE(AO285,AVERAGE($AO$5:$AO$1204),STDEVP($AO$5:$AO$1204))</f>
        <v>-0.51257685764091787</v>
      </c>
      <c r="AQ285" t="str">
        <f>IF(AND(Y285&lt;&gt;"-",X285&gt;1),"C",IF(AA285=MAX(AA285:AC285),"2B",IF(AC285=MAX(AA285:AC285),"SS",IF(OR(AB285=MAX(Z285:AC285),AND(AB285&lt;&gt;"-",AB285&gt;4,V285&gt;5)),"3B",IF(AE285=MAX(AD285:AF285),"CF",IF(AND(AF285=MAX(AD285,AF285),AND(W285&gt;5,AD285&lt;&gt;"-")),"RF",IF(AD285&lt;&gt;"-","LF",IF(Z285&lt;&gt;"-","1B","DH"))))))))</f>
        <v>C</v>
      </c>
      <c r="AU285" t="str">
        <f>IF(AND($Q285&gt;=6,AVERAGE($S285:$T285)&gt;=6),"Likely",IF(OR($Q285&gt;6,AND($Q285=6,AVERAGE($S285:$T285)&gt;=3),AND($Q285&gt;=5,AVERAGE($S285:$T285)&gt;=5),AVERAGE($Q285,$S285:$T285)&gt;5),"Possible","Unlikely"))</f>
        <v>Unlikely</v>
      </c>
      <c r="AW285" t="e">
        <f>IF(VLOOKUP($B285,'Draft List'!$D$4:$AB$124,AW$3,FALSE)&lt;&gt;0,VLOOKUP($B285,'Draft List'!$D$4:$AB$124,AW$3,FALSE),"")</f>
        <v>#N/A</v>
      </c>
      <c r="AX285" t="e">
        <f>IF(VLOOKUP($B285,'Draft List'!$D$4:$AB$124,AX$3,FALSE)&lt;&gt;0,VLOOKUP($B285,'Draft List'!$D$4:$AB$124,AX$3,FALSE),"")</f>
        <v>#N/A</v>
      </c>
      <c r="AY285" t="e">
        <f>IF(VLOOKUP($B285,'Draft List'!$D$4:$AB$124,AY$3,FALSE)&lt;&gt;0,VLOOKUP($B285,'Draft List'!$D$4:$AB$124,AY$3,FALSE),"")</f>
        <v>#N/A</v>
      </c>
      <c r="AZ285" t="e">
        <f>IF(VLOOKUP($B285,'Draft List'!$D$4:$AB$124,AZ$3,FALSE)&lt;&gt;0,VLOOKUP($B285,'Draft List'!$D$4:$AB$124,AZ$3,FALSE),"")</f>
        <v>#N/A</v>
      </c>
    </row>
    <row r="286" spans="1:52" x14ac:dyDescent="0.25">
      <c r="A286" t="str">
        <f>IF(C286="C","C-",C286)&amp;D286&amp;E286</f>
        <v>3BJason Bartelen18</v>
      </c>
      <c r="B286">
        <f>VLOOKUP($A286,draft_listing_batters_stats!$A$1:$B$1310,2,FALSE)</f>
        <v>4994</v>
      </c>
      <c r="C286" s="1" t="s">
        <v>72</v>
      </c>
      <c r="D286" s="1" t="s">
        <v>1621</v>
      </c>
      <c r="E286" s="1">
        <v>18</v>
      </c>
      <c r="F286" s="1" t="s">
        <v>43</v>
      </c>
      <c r="G286" s="1" t="s">
        <v>43</v>
      </c>
      <c r="H286" s="1" t="s">
        <v>51</v>
      </c>
      <c r="I286" s="24" t="s">
        <v>51</v>
      </c>
      <c r="J286" s="1" t="s">
        <v>57</v>
      </c>
      <c r="K286" s="24" t="s">
        <v>45</v>
      </c>
      <c r="L286" s="1">
        <v>2</v>
      </c>
      <c r="M286" s="1">
        <v>1</v>
      </c>
      <c r="N286" s="1">
        <v>1</v>
      </c>
      <c r="O286" s="1">
        <v>2</v>
      </c>
      <c r="P286" s="24">
        <v>1</v>
      </c>
      <c r="Q286" s="1">
        <v>4</v>
      </c>
      <c r="R286" s="1">
        <v>2</v>
      </c>
      <c r="S286" s="1">
        <v>2</v>
      </c>
      <c r="T286" s="1">
        <v>5</v>
      </c>
      <c r="U286" s="24">
        <v>2</v>
      </c>
      <c r="V286" s="1">
        <v>8</v>
      </c>
      <c r="W286" s="1">
        <v>6</v>
      </c>
      <c r="X286" s="24">
        <v>1</v>
      </c>
      <c r="Y286" s="1" t="s">
        <v>47</v>
      </c>
      <c r="Z286" s="1" t="s">
        <v>47</v>
      </c>
      <c r="AA286" s="1" t="s">
        <v>47</v>
      </c>
      <c r="AB286" s="1">
        <v>3</v>
      </c>
      <c r="AC286" s="1">
        <v>1</v>
      </c>
      <c r="AD286" s="1" t="s">
        <v>47</v>
      </c>
      <c r="AE286" s="1" t="s">
        <v>47</v>
      </c>
      <c r="AF286" s="24" t="s">
        <v>47</v>
      </c>
      <c r="AG286" s="1">
        <v>6</v>
      </c>
      <c r="AH286" s="1">
        <v>8</v>
      </c>
      <c r="AI286" s="24">
        <v>8</v>
      </c>
      <c r="AJ286" s="30">
        <v>190000</v>
      </c>
      <c r="AK286" s="9">
        <f>($L$3*(L286-$Q$1)/$Q$2+$M$3*(M286-$R$1)/$R$2+$N$3*(N286-$S$1)/$S$2+$O$3*(O286-$T$1)/$T$2+$P$3*(P286-$U$1)/$U$2)/(SUM($L$3:$P$3))</f>
        <v>-1.6720779636153162</v>
      </c>
      <c r="AL286" s="9">
        <f>($L$3*(Q286-$Q$1)/$Q$2+$M$3*(R286-$R$1)/$R$2+$N$3*(S286-$S$1)/$S$2+$O$3*(T286-$T$1)/$T$2+$P$3*(U286-$U$1)/$U$2)/(SUM($L$3:$P$3))</f>
        <v>-0.58369992772153523</v>
      </c>
      <c r="AM286">
        <f>IF(AVERAGE(AG286:AH286)&gt;9,1,0)+IF(AVERAGE(AG286:AH286)&gt;7,1,0)+IF(AG286&gt;7,1,0)+IF(AH286&gt;7,1,0)+IF(AI286&gt;8,1,0)+IF(AI286&gt;6,1,0)</f>
        <v>2</v>
      </c>
      <c r="AN286" s="6">
        <f>MIN(2,IF(OR(Y286="-",X286&lt;5),0,1+IF(Y286&gt;7,1+IF(X286&gt;7,0.25,0),IF(Y286&gt;4,0.5+IF(X286&gt;7,0.25,0),0+IF(X286&gt;7,0.25))))+IF(Z286="-",0,IF(Z286&gt;9,0.5,IF(Z286&gt;7,0.25,0)))+IF(AA286="-",0,IF(AA286&gt;7,1.1,IF(AA286&gt;4,0.6,0)))+IF(OR(AB286="-",V286&lt;5),0,IF(AB286&gt;7,1+IF(V286&gt;7,0.25,0),IF(AB286&gt;4,0.5+IF(V286&gt;7,0.25,0),0)))+IF(AC286="-",0,IF(AC286&gt;7,1.5,IF(AC286&gt;4,1,0)))+IF(AD286="-",0,IF(AD286&gt;9,0.5,IF(AD286&gt;7,0.25,0)))+IF(AE286="-",0,IF(AE286&gt;7,1.25,IF(AE286&gt;4,0.75,0)))+IF(OR(AF286="-",W286&lt;4),0,IF(AF286&gt;7,1+IF(W286&gt;7,0.15,0),IF(AF286&gt;4,0.5+IF(W286&gt;7,0.15,0),0))))</f>
        <v>0</v>
      </c>
      <c r="AO286" s="9">
        <f>(($AK$3*AK286+$AL$3*AL286+$AM$3*AM286+$AN$3*AN286)+$J$3*VLOOKUP(J286,COND!$A$2:$C$7,2,FALSE)+$K$3*VLOOKUP(K286,COND!$A$2:$C$7,3,FALSE))*IF(AND($K$2="On",$E286&gt;20),0.75,1)</f>
        <v>2.661726404313379</v>
      </c>
      <c r="AP286" s="28">
        <f>STANDARDIZE(AO286,AVERAGE($AO$5:$AO$1204),STDEVP($AO$5:$AO$1204))</f>
        <v>-0.51344615642214675</v>
      </c>
      <c r="AQ286" t="str">
        <f>IF(AND(Y286&lt;&gt;"-",X286&gt;1),"C",IF(AA286=MAX(AA286:AC286),"2B",IF(AC286=MAX(AA286:AC286),"SS",IF(OR(AB286=MAX(Z286:AC286),AND(AB286&lt;&gt;"-",AB286&gt;4,V286&gt;5)),"3B",IF(AE286=MAX(AD286:AF286),"CF",IF(AND(AF286=MAX(AD286,AF286),AND(W286&gt;5,AD286&lt;&gt;"-")),"RF",IF(AD286&lt;&gt;"-","LF",IF(Z286&lt;&gt;"-","1B","DH"))))))))</f>
        <v>3B</v>
      </c>
      <c r="AU286" t="str">
        <f>IF(AND($Q286&gt;=6,AVERAGE($S286:$T286)&gt;=6),"Likely",IF(OR($Q286&gt;6,AND($Q286=6,AVERAGE($S286:$T286)&gt;=3),AND($Q286&gt;=5,AVERAGE($S286:$T286)&gt;=5),AVERAGE($Q286,$S286:$T286)&gt;5),"Possible","Unlikely"))</f>
        <v>Unlikely</v>
      </c>
      <c r="AW286" t="e">
        <f>IF(VLOOKUP($B286,'Draft List'!$D$4:$AB$124,AW$3,FALSE)&lt;&gt;0,VLOOKUP($B286,'Draft List'!$D$4:$AB$124,AW$3,FALSE),"")</f>
        <v>#N/A</v>
      </c>
      <c r="AX286" t="e">
        <f>IF(VLOOKUP($B286,'Draft List'!$D$4:$AB$124,AX$3,FALSE)&lt;&gt;0,VLOOKUP($B286,'Draft List'!$D$4:$AB$124,AX$3,FALSE),"")</f>
        <v>#N/A</v>
      </c>
      <c r="AY286" t="e">
        <f>IF(VLOOKUP($B286,'Draft List'!$D$4:$AB$124,AY$3,FALSE)&lt;&gt;0,VLOOKUP($B286,'Draft List'!$D$4:$AB$124,AY$3,FALSE),"")</f>
        <v>#N/A</v>
      </c>
      <c r="AZ286" t="e">
        <f>IF(VLOOKUP($B286,'Draft List'!$D$4:$AB$124,AZ$3,FALSE)&lt;&gt;0,VLOOKUP($B286,'Draft List'!$D$4:$AB$124,AZ$3,FALSE),"")</f>
        <v>#N/A</v>
      </c>
    </row>
    <row r="287" spans="1:52" x14ac:dyDescent="0.25">
      <c r="A287" t="str">
        <f>IF(C287="C","C-",C287)&amp;D287&amp;E287</f>
        <v>SSWendell Calhoun21</v>
      </c>
      <c r="B287">
        <f>VLOOKUP($A287,draft_listing_batters_stats!$A$1:$B$1310,2,FALSE)</f>
        <v>8908</v>
      </c>
      <c r="C287" s="1" t="s">
        <v>75</v>
      </c>
      <c r="D287" s="1" t="s">
        <v>1622</v>
      </c>
      <c r="E287" s="1">
        <v>21</v>
      </c>
      <c r="F287" s="1" t="s">
        <v>43</v>
      </c>
      <c r="G287" s="1" t="s">
        <v>43</v>
      </c>
      <c r="H287" s="1" t="s">
        <v>51</v>
      </c>
      <c r="I287" s="24" t="s">
        <v>51</v>
      </c>
      <c r="J287" s="1" t="s">
        <v>46</v>
      </c>
      <c r="K287" s="24" t="s">
        <v>49</v>
      </c>
      <c r="L287" s="1">
        <v>3</v>
      </c>
      <c r="M287" s="1">
        <v>3</v>
      </c>
      <c r="N287" s="1">
        <v>1</v>
      </c>
      <c r="O287" s="1">
        <v>1</v>
      </c>
      <c r="P287" s="24">
        <v>2</v>
      </c>
      <c r="Q287" s="1">
        <v>4</v>
      </c>
      <c r="R287" s="1">
        <v>3</v>
      </c>
      <c r="S287" s="1">
        <v>1</v>
      </c>
      <c r="T287" s="1">
        <v>3</v>
      </c>
      <c r="U287" s="24">
        <v>4</v>
      </c>
      <c r="V287" s="1">
        <v>8</v>
      </c>
      <c r="W287" s="1">
        <v>2</v>
      </c>
      <c r="X287" s="24">
        <v>1</v>
      </c>
      <c r="Y287" s="1" t="s">
        <v>47</v>
      </c>
      <c r="Z287" s="1">
        <v>1</v>
      </c>
      <c r="AA287" s="1">
        <v>1</v>
      </c>
      <c r="AB287" s="1">
        <v>1</v>
      </c>
      <c r="AC287" s="1">
        <v>7</v>
      </c>
      <c r="AD287" s="1" t="s">
        <v>47</v>
      </c>
      <c r="AE287" s="1" t="s">
        <v>47</v>
      </c>
      <c r="AF287" s="24" t="s">
        <v>47</v>
      </c>
      <c r="AG287" s="1">
        <v>8</v>
      </c>
      <c r="AH287" s="1">
        <v>7</v>
      </c>
      <c r="AI287" s="24">
        <v>6</v>
      </c>
      <c r="AJ287" s="30">
        <v>230000</v>
      </c>
      <c r="AK287" s="9">
        <f>($L$3*(L287-$Q$1)/$Q$2+$M$3*(M287-$R$1)/$R$2+$N$3*(N287-$S$1)/$S$2+$O$3*(O287-$T$1)/$T$2+$P$3*(P287-$U$1)/$U$2)/(SUM($L$3:$P$3))</f>
        <v>-1.297095578367732</v>
      </c>
      <c r="AL287" s="9">
        <f>($L$3*(Q287-$Q$1)/$Q$2+$M$3*(R287-$R$1)/$R$2+$N$3*(S287-$S$1)/$S$2+$O$3*(T287-$T$1)/$T$2+$P$3*(U287-$U$1)/$U$2)/(SUM($L$3:$P$3))</f>
        <v>-0.71508796251172835</v>
      </c>
      <c r="AM287">
        <f>IF(AVERAGE(AG287:AH287)&gt;9,1,0)+IF(AVERAGE(AG287:AH287)&gt;7,1,0)+IF(AG287&gt;7,1,0)+IF(AH287&gt;7,1,0)+IF(AI287&gt;8,1,0)+IF(AI287&gt;6,1,0)</f>
        <v>2</v>
      </c>
      <c r="AN287" s="6">
        <f>MIN(2,IF(OR(Y287="-",X287&lt;5),0,1+IF(Y287&gt;7,1+IF(X287&gt;7,0.25,0),IF(Y287&gt;4,0.5+IF(X287&gt;7,0.25,0),0+IF(X287&gt;7,0.25))))+IF(Z287="-",0,IF(Z287&gt;9,0.5,IF(Z287&gt;7,0.25,0)))+IF(AA287="-",0,IF(AA287&gt;7,1.1,IF(AA287&gt;4,0.6,0)))+IF(OR(AB287="-",V287&lt;5),0,IF(AB287&gt;7,1+IF(V287&gt;7,0.25,0),IF(AB287&gt;4,0.5+IF(V287&gt;7,0.25,0),0)))+IF(AC287="-",0,IF(AC287&gt;7,1.5,IF(AC287&gt;4,1,0)))+IF(AD287="-",0,IF(AD287&gt;9,0.5,IF(AD287&gt;7,0.25,0)))+IF(AE287="-",0,IF(AE287&gt;7,1.25,IF(AE287&gt;4,0.75,0)))+IF(OR(AF287="-",W287&lt;4),0,IF(AF287&gt;7,1+IF(W287&gt;7,0.15,0),IF(AF287&gt;4,0.5+IF(W287&gt;7,0.15,0),0))))</f>
        <v>1</v>
      </c>
      <c r="AO287" s="9">
        <f>(($AK$3*AK287+$AL$3*AL287+$AM$3*AM287+$AN$3*AN287)+$J$3*VLOOKUP(J287,COND!$A$2:$C$7,2,FALSE)+$K$3*VLOOKUP(K287,COND!$A$2:$C$7,3,FALSE))*IF(AND($K$2="On",$E287&gt;20),0.75,1)</f>
        <v>2.6225682253558222</v>
      </c>
      <c r="AP287" s="28">
        <f>STANDARDIZE(AO287,AVERAGE($AO$5:$AO$1204),STDEVP($AO$5:$AO$1204))</f>
        <v>-0.51858268359777859</v>
      </c>
      <c r="AQ287" t="str">
        <f>IF(AND(Y287&lt;&gt;"-",X287&gt;1),"C",IF(AA287=MAX(AA287:AC287),"2B",IF(AC287=MAX(AA287:AC287),"SS",IF(OR(AB287=MAX(Z287:AC287),AND(AB287&lt;&gt;"-",AB287&gt;4,V287&gt;5)),"3B",IF(AE287=MAX(AD287:AF287),"CF",IF(AND(AF287=MAX(AD287,AF287),AND(W287&gt;5,AD287&lt;&gt;"-")),"RF",IF(AD287&lt;&gt;"-","LF",IF(Z287&lt;&gt;"-","1B","DH"))))))))</f>
        <v>SS</v>
      </c>
      <c r="AU287" t="str">
        <f>IF(AND($Q287&gt;=6,AVERAGE($S287:$T287)&gt;=6),"Likely",IF(OR($Q287&gt;6,AND($Q287=6,AVERAGE($S287:$T287)&gt;=3),AND($Q287&gt;=5,AVERAGE($S287:$T287)&gt;=5),AVERAGE($Q287,$S287:$T287)&gt;5),"Possible","Unlikely"))</f>
        <v>Unlikely</v>
      </c>
      <c r="AW287" t="e">
        <f>IF(VLOOKUP($B287,'Draft List'!$D$4:$AB$124,AW$3,FALSE)&lt;&gt;0,VLOOKUP($B287,'Draft List'!$D$4:$AB$124,AW$3,FALSE),"")</f>
        <v>#N/A</v>
      </c>
      <c r="AX287" t="e">
        <f>IF(VLOOKUP($B287,'Draft List'!$D$4:$AB$124,AX$3,FALSE)&lt;&gt;0,VLOOKUP($B287,'Draft List'!$D$4:$AB$124,AX$3,FALSE),"")</f>
        <v>#N/A</v>
      </c>
      <c r="AY287" t="e">
        <f>IF(VLOOKUP($B287,'Draft List'!$D$4:$AB$124,AY$3,FALSE)&lt;&gt;0,VLOOKUP($B287,'Draft List'!$D$4:$AB$124,AY$3,FALSE),"")</f>
        <v>#N/A</v>
      </c>
      <c r="AZ287" t="e">
        <f>IF(VLOOKUP($B287,'Draft List'!$D$4:$AB$124,AZ$3,FALSE)&lt;&gt;0,VLOOKUP($B287,'Draft List'!$D$4:$AB$124,AZ$3,FALSE),"")</f>
        <v>#N/A</v>
      </c>
    </row>
    <row r="288" spans="1:52" x14ac:dyDescent="0.25">
      <c r="A288" t="str">
        <f>IF(C288="C","C-",C288)&amp;D288&amp;E288</f>
        <v>RFLuis Antonio Aguilera18</v>
      </c>
      <c r="B288">
        <f>VLOOKUP($A288,draft_listing_batters_stats!$A$1:$B$1310,2,FALSE)</f>
        <v>4810</v>
      </c>
      <c r="C288" s="1" t="s">
        <v>69</v>
      </c>
      <c r="D288" s="1" t="s">
        <v>1623</v>
      </c>
      <c r="E288" s="1">
        <v>18</v>
      </c>
      <c r="F288" s="1" t="s">
        <v>55</v>
      </c>
      <c r="G288" s="1" t="s">
        <v>55</v>
      </c>
      <c r="H288" s="1" t="s">
        <v>51</v>
      </c>
      <c r="I288" s="24" t="s">
        <v>51</v>
      </c>
      <c r="J288" s="1" t="s">
        <v>49</v>
      </c>
      <c r="K288" s="24" t="s">
        <v>53</v>
      </c>
      <c r="L288" s="1">
        <v>1</v>
      </c>
      <c r="M288" s="1">
        <v>1</v>
      </c>
      <c r="N288" s="1">
        <v>2</v>
      </c>
      <c r="O288" s="1">
        <v>1</v>
      </c>
      <c r="P288" s="24">
        <v>1</v>
      </c>
      <c r="Q288" s="1">
        <v>2</v>
      </c>
      <c r="R288" s="1">
        <v>2</v>
      </c>
      <c r="S288" s="1">
        <v>7</v>
      </c>
      <c r="T288" s="1">
        <v>6</v>
      </c>
      <c r="U288" s="24">
        <v>4</v>
      </c>
      <c r="V288" s="1">
        <v>3</v>
      </c>
      <c r="W288" s="1">
        <v>7</v>
      </c>
      <c r="X288" s="24">
        <v>1</v>
      </c>
      <c r="Y288" s="1" t="s">
        <v>47</v>
      </c>
      <c r="Z288" s="1" t="s">
        <v>47</v>
      </c>
      <c r="AA288" s="1" t="s">
        <v>47</v>
      </c>
      <c r="AB288" s="1" t="s">
        <v>47</v>
      </c>
      <c r="AC288" s="1" t="s">
        <v>47</v>
      </c>
      <c r="AD288" s="1">
        <v>1</v>
      </c>
      <c r="AE288" s="1">
        <v>1</v>
      </c>
      <c r="AF288" s="24">
        <v>4</v>
      </c>
      <c r="AG288" s="1">
        <v>4</v>
      </c>
      <c r="AH288" s="1">
        <v>5</v>
      </c>
      <c r="AI288" s="24">
        <v>8</v>
      </c>
      <c r="AJ288" s="30">
        <v>2100000</v>
      </c>
      <c r="AK288" s="9">
        <f>($L$3*(L288-$Q$1)/$Q$2+$M$3*(M288-$R$1)/$R$2+$N$3*(N288-$S$1)/$S$2+$O$3*(O288-$T$1)/$T$2+$P$3*(P288-$U$1)/$U$2)/(SUM($L$3:$P$3))</f>
        <v>-2.0012818558036707</v>
      </c>
      <c r="AL288" s="9">
        <f>($L$3*(Q288-$Q$1)/$Q$2+$M$3*(R288-$R$1)/$R$2+$N$3*(S288-$S$1)/$S$2+$O$3*(T288-$T$1)/$T$2+$P$3*(U288-$U$1)/$U$2)/(SUM($L$3:$P$3))</f>
        <v>-0.64376190036362912</v>
      </c>
      <c r="AM288">
        <f>IF(AVERAGE(AG288:AH288)&gt;9,1,0)+IF(AVERAGE(AG288:AH288)&gt;7,1,0)+IF(AG288&gt;7,1,0)+IF(AH288&gt;7,1,0)+IF(AI288&gt;8,1,0)+IF(AI288&gt;6,1,0)</f>
        <v>1</v>
      </c>
      <c r="AN288" s="6">
        <f>MIN(2,IF(OR(Y288="-",X288&lt;5),0,1+IF(Y288&gt;7,1+IF(X288&gt;7,0.25,0),IF(Y288&gt;4,0.5+IF(X288&gt;7,0.25,0),0+IF(X288&gt;7,0.25))))+IF(Z288="-",0,IF(Z288&gt;9,0.5,IF(Z288&gt;7,0.25,0)))+IF(AA288="-",0,IF(AA288&gt;7,1.1,IF(AA288&gt;4,0.6,0)))+IF(OR(AB288="-",V288&lt;5),0,IF(AB288&gt;7,1+IF(V288&gt;7,0.25,0),IF(AB288&gt;4,0.5+IF(V288&gt;7,0.25,0),0)))+IF(AC288="-",0,IF(AC288&gt;7,1.5,IF(AC288&gt;4,1,0)))+IF(AD288="-",0,IF(AD288&gt;9,0.5,IF(AD288&gt;7,0.25,0)))+IF(AE288="-",0,IF(AE288&gt;7,1.25,IF(AE288&gt;4,0.75,0)))+IF(OR(AF288="-",W288&lt;4),0,IF(AF288&gt;7,1+IF(W288&gt;7,0.15,0),IF(AF288&gt;4,0.5+IF(W288&gt;7,0.15,0),0))))</f>
        <v>0</v>
      </c>
      <c r="AO288" s="9">
        <f>(($AK$3*AK288+$AL$3*AL288+$AM$3*AM288+$AN$3*AN288)+$J$3*VLOOKUP(J288,COND!$A$2:$C$7,2,FALSE)+$K$3*VLOOKUP(K288,COND!$A$2:$C$7,3,FALSE))*IF(AND($K$2="On",$E288&gt;20),0.75,1)</f>
        <v>2.5913956767227493</v>
      </c>
      <c r="AP288" s="28">
        <f>STANDARDIZE(AO288,AVERAGE($AO$5:$AO$1204),STDEVP($AO$5:$AO$1204))</f>
        <v>-0.5226717052900548</v>
      </c>
      <c r="AQ288" t="str">
        <f>IF(AND(Y288&lt;&gt;"-",X288&gt;1),"C",IF(AA288=MAX(AA288:AC288),"2B",IF(AC288=MAX(AA288:AC288),"SS",IF(OR(AB288=MAX(Z288:AC288),AND(AB288&lt;&gt;"-",AB288&gt;4,V288&gt;5)),"3B",IF(AE288=MAX(AD288:AF288),"CF",IF(AND(AF288=MAX(AD288,AF288),AND(W288&gt;5,AD288&lt;&gt;"-")),"RF",IF(AD288&lt;&gt;"-","LF",IF(Z288&lt;&gt;"-","1B","DH"))))))))</f>
        <v>RF</v>
      </c>
      <c r="AU288" t="str">
        <f>IF(AND($Q288&gt;=6,AVERAGE($S288:$T288)&gt;=6),"Likely",IF(OR($Q288&gt;6,AND($Q288=6,AVERAGE($S288:$T288)&gt;=3),AND($Q288&gt;=5,AVERAGE($S288:$T288)&gt;=5),AVERAGE($Q288,$S288:$T288)&gt;5),"Possible","Unlikely"))</f>
        <v>Unlikely</v>
      </c>
      <c r="AW288" t="e">
        <f>IF(VLOOKUP($B288,'Draft List'!$D$4:$AB$124,AW$3,FALSE)&lt;&gt;0,VLOOKUP($B288,'Draft List'!$D$4:$AB$124,AW$3,FALSE),"")</f>
        <v>#N/A</v>
      </c>
      <c r="AX288" t="e">
        <f>IF(VLOOKUP($B288,'Draft List'!$D$4:$AB$124,AX$3,FALSE)&lt;&gt;0,VLOOKUP($B288,'Draft List'!$D$4:$AB$124,AX$3,FALSE),"")</f>
        <v>#N/A</v>
      </c>
      <c r="AY288" t="e">
        <f>IF(VLOOKUP($B288,'Draft List'!$D$4:$AB$124,AY$3,FALSE)&lt;&gt;0,VLOOKUP($B288,'Draft List'!$D$4:$AB$124,AY$3,FALSE),"")</f>
        <v>#N/A</v>
      </c>
      <c r="AZ288" t="e">
        <f>IF(VLOOKUP($B288,'Draft List'!$D$4:$AB$124,AZ$3,FALSE)&lt;&gt;0,VLOOKUP($B288,'Draft List'!$D$4:$AB$124,AZ$3,FALSE),"")</f>
        <v>#N/A</v>
      </c>
    </row>
    <row r="289" spans="1:52" x14ac:dyDescent="0.25">
      <c r="A289" t="str">
        <f>IF(C289="C","C-",C289)&amp;D289&amp;E289</f>
        <v>RFJorge Valdéz18</v>
      </c>
      <c r="B289">
        <f>VLOOKUP($A289,draft_listing_batters_stats!$A$1:$B$1310,2,FALSE)</f>
        <v>5333</v>
      </c>
      <c r="C289" s="1" t="s">
        <v>69</v>
      </c>
      <c r="D289" s="1" t="s">
        <v>1624</v>
      </c>
      <c r="E289" s="1">
        <v>18</v>
      </c>
      <c r="F289" s="1" t="s">
        <v>55</v>
      </c>
      <c r="G289" s="1" t="s">
        <v>55</v>
      </c>
      <c r="H289" s="1" t="s">
        <v>51</v>
      </c>
      <c r="I289" s="24" t="s">
        <v>51</v>
      </c>
      <c r="J289" s="1" t="s">
        <v>57</v>
      </c>
      <c r="K289" s="24" t="s">
        <v>53</v>
      </c>
      <c r="L289" s="1">
        <v>1</v>
      </c>
      <c r="M289" s="1">
        <v>1</v>
      </c>
      <c r="N289" s="1">
        <v>2</v>
      </c>
      <c r="O289" s="1">
        <v>1</v>
      </c>
      <c r="P289" s="24">
        <v>2</v>
      </c>
      <c r="Q289" s="1">
        <v>3</v>
      </c>
      <c r="R289" s="1">
        <v>3</v>
      </c>
      <c r="S289" s="1">
        <v>4</v>
      </c>
      <c r="T289" s="1">
        <v>5</v>
      </c>
      <c r="U289" s="24">
        <v>4</v>
      </c>
      <c r="V289" s="1">
        <v>4</v>
      </c>
      <c r="W289" s="1">
        <v>6</v>
      </c>
      <c r="X289" s="24">
        <v>2</v>
      </c>
      <c r="Y289" s="1" t="s">
        <v>47</v>
      </c>
      <c r="Z289" s="1">
        <v>1</v>
      </c>
      <c r="AA289" s="1" t="s">
        <v>47</v>
      </c>
      <c r="AB289" s="1" t="s">
        <v>47</v>
      </c>
      <c r="AC289" s="1" t="s">
        <v>47</v>
      </c>
      <c r="AD289" s="1" t="s">
        <v>47</v>
      </c>
      <c r="AE289" s="1" t="s">
        <v>47</v>
      </c>
      <c r="AF289" s="24">
        <v>2</v>
      </c>
      <c r="AG289" s="1">
        <v>8</v>
      </c>
      <c r="AH289" s="1">
        <v>7</v>
      </c>
      <c r="AI289" s="24">
        <v>4</v>
      </c>
      <c r="AJ289" s="30">
        <v>1900000</v>
      </c>
      <c r="AK289" s="9">
        <f>($L$3*(L289-$Q$1)/$Q$2+$M$3*(M289-$R$1)/$R$2+$N$3*(N289-$S$1)/$S$2+$O$3*(O289-$T$1)/$T$2+$P$3*(P289-$U$1)/$U$2)/(SUM($L$3:$P$3))</f>
        <v>-1.961265515986587</v>
      </c>
      <c r="AL289" s="9">
        <f>($L$3*(Q289-$Q$1)/$Q$2+$M$3*(R289-$R$1)/$R$2+$N$3*(S289-$S$1)/$S$2+$O$3*(T289-$T$1)/$T$2+$P$3*(U289-$U$1)/$U$2)/(SUM($L$3:$P$3))</f>
        <v>-0.60904021662353647</v>
      </c>
      <c r="AM289">
        <f>IF(AVERAGE(AG289:AH289)&gt;9,1,0)+IF(AVERAGE(AG289:AH289)&gt;7,1,0)+IF(AG289&gt;7,1,0)+IF(AH289&gt;7,1,0)+IF(AI289&gt;8,1,0)+IF(AI289&gt;6,1,0)</f>
        <v>2</v>
      </c>
      <c r="AN289" s="6">
        <f>MIN(2,IF(OR(Y289="-",X289&lt;5),0,1+IF(Y289&gt;7,1+IF(X289&gt;7,0.25,0),IF(Y289&gt;4,0.5+IF(X289&gt;7,0.25,0),0+IF(X289&gt;7,0.25))))+IF(Z289="-",0,IF(Z289&gt;9,0.5,IF(Z289&gt;7,0.25,0)))+IF(AA289="-",0,IF(AA289&gt;7,1.1,IF(AA289&gt;4,0.6,0)))+IF(OR(AB289="-",V289&lt;5),0,IF(AB289&gt;7,1+IF(V289&gt;7,0.25,0),IF(AB289&gt;4,0.5+IF(V289&gt;7,0.25,0),0)))+IF(AC289="-",0,IF(AC289&gt;7,1.5,IF(AC289&gt;4,1,0)))+IF(AD289="-",0,IF(AD289&gt;9,0.5,IF(AD289&gt;7,0.25,0)))+IF(AE289="-",0,IF(AE289&gt;7,1.25,IF(AE289&gt;4,0.75,0)))+IF(OR(AF289="-",W289&lt;4),0,IF(AF289&gt;7,1+IF(W289&gt;7,0.15,0),IF(AF289&gt;4,0.5+IF(W289&gt;7,0.15,0),0))))</f>
        <v>0</v>
      </c>
      <c r="AO289" s="9">
        <f>(($AK$3*AK289+$AL$3*AL289+$AM$3*AM289+$AN$3*AN289)+$J$3*VLOOKUP(J289,COND!$A$2:$C$7,2,FALSE)+$K$3*VLOOKUP(K289,COND!$A$2:$C$7,3,FALSE))*IF(AND($K$2="On",$E289&gt;20),0.75,1)</f>
        <v>2.5787241822522367</v>
      </c>
      <c r="AP289" s="28">
        <f>STANDARDIZE(AO289,AVERAGE($AO$5:$AO$1204),STDEVP($AO$5:$AO$1204))</f>
        <v>-0.5243338733845978</v>
      </c>
      <c r="AQ289" t="str">
        <f>IF(AND(Y289&lt;&gt;"-",X289&gt;1),"C",IF(AA289=MAX(AA289:AC289),"2B",IF(AC289=MAX(AA289:AC289),"SS",IF(OR(AB289=MAX(Z289:AC289),AND(AB289&lt;&gt;"-",AB289&gt;4,V289&gt;5)),"3B",IF(AE289=MAX(AD289:AF289),"CF",IF(AND(AF289=MAX(AD289,AF289),AND(W289&gt;5,AD289&lt;&gt;"-")),"RF",IF(AD289&lt;&gt;"-","LF",IF(Z289&lt;&gt;"-","1B","DH"))))))))</f>
        <v>1B</v>
      </c>
      <c r="AU289" t="str">
        <f>IF(AND($Q289&gt;=6,AVERAGE($S289:$T289)&gt;=6),"Likely",IF(OR($Q289&gt;6,AND($Q289=6,AVERAGE($S289:$T289)&gt;=3),AND($Q289&gt;=5,AVERAGE($S289:$T289)&gt;=5),AVERAGE($Q289,$S289:$T289)&gt;5),"Possible","Unlikely"))</f>
        <v>Unlikely</v>
      </c>
      <c r="AW289" t="e">
        <f>IF(VLOOKUP($B289,'Draft List'!$D$4:$AB$124,AW$3,FALSE)&lt;&gt;0,VLOOKUP($B289,'Draft List'!$D$4:$AB$124,AW$3,FALSE),"")</f>
        <v>#N/A</v>
      </c>
      <c r="AX289" t="e">
        <f>IF(VLOOKUP($B289,'Draft List'!$D$4:$AB$124,AX$3,FALSE)&lt;&gt;0,VLOOKUP($B289,'Draft List'!$D$4:$AB$124,AX$3,FALSE),"")</f>
        <v>#N/A</v>
      </c>
      <c r="AY289" t="e">
        <f>IF(VLOOKUP($B289,'Draft List'!$D$4:$AB$124,AY$3,FALSE)&lt;&gt;0,VLOOKUP($B289,'Draft List'!$D$4:$AB$124,AY$3,FALSE),"")</f>
        <v>#N/A</v>
      </c>
      <c r="AZ289" t="e">
        <f>IF(VLOOKUP($B289,'Draft List'!$D$4:$AB$124,AZ$3,FALSE)&lt;&gt;0,VLOOKUP($B289,'Draft List'!$D$4:$AB$124,AZ$3,FALSE),"")</f>
        <v>#N/A</v>
      </c>
    </row>
    <row r="290" spans="1:52" x14ac:dyDescent="0.25">
      <c r="A290" t="str">
        <f>IF(C290="C","C-",C290)&amp;D290&amp;E290</f>
        <v>1BTom Newman18</v>
      </c>
      <c r="B290">
        <f>VLOOKUP($A290,draft_listing_batters_stats!$A$1:$B$1310,2,FALSE)</f>
        <v>5639</v>
      </c>
      <c r="C290" s="1" t="s">
        <v>90</v>
      </c>
      <c r="D290" s="1" t="s">
        <v>1625</v>
      </c>
      <c r="E290" s="1">
        <v>18</v>
      </c>
      <c r="F290" s="1" t="s">
        <v>43</v>
      </c>
      <c r="G290" s="1" t="s">
        <v>43</v>
      </c>
      <c r="H290" s="1" t="s">
        <v>51</v>
      </c>
      <c r="I290" s="24" t="s">
        <v>51</v>
      </c>
      <c r="J290" s="1" t="s">
        <v>46</v>
      </c>
      <c r="K290" s="24" t="s">
        <v>46</v>
      </c>
      <c r="L290" s="1">
        <v>1</v>
      </c>
      <c r="M290" s="1">
        <v>3</v>
      </c>
      <c r="N290" s="1">
        <v>2</v>
      </c>
      <c r="O290" s="1">
        <v>2</v>
      </c>
      <c r="P290" s="24">
        <v>1</v>
      </c>
      <c r="Q290" s="1">
        <v>3</v>
      </c>
      <c r="R290" s="1">
        <v>5</v>
      </c>
      <c r="S290" s="1">
        <v>5</v>
      </c>
      <c r="T290" s="1">
        <v>4</v>
      </c>
      <c r="U290" s="24">
        <v>2</v>
      </c>
      <c r="V290" s="1">
        <v>3</v>
      </c>
      <c r="W290" s="1">
        <v>3</v>
      </c>
      <c r="X290" s="24">
        <v>2</v>
      </c>
      <c r="Y290" s="1" t="s">
        <v>47</v>
      </c>
      <c r="Z290" s="1">
        <v>1</v>
      </c>
      <c r="AA290" s="1" t="s">
        <v>47</v>
      </c>
      <c r="AB290" s="1" t="s">
        <v>47</v>
      </c>
      <c r="AC290" s="1" t="s">
        <v>47</v>
      </c>
      <c r="AD290" s="1" t="s">
        <v>47</v>
      </c>
      <c r="AE290" s="1" t="s">
        <v>47</v>
      </c>
      <c r="AF290" s="24" t="s">
        <v>47</v>
      </c>
      <c r="AG290" s="1">
        <v>1</v>
      </c>
      <c r="AH290" s="1">
        <v>2</v>
      </c>
      <c r="AI290" s="24">
        <v>3</v>
      </c>
      <c r="AJ290" s="30">
        <v>180000</v>
      </c>
      <c r="AK290" s="9">
        <f>($L$3*(L290-$Q$1)/$Q$2+$M$3*(M290-$R$1)/$R$2+$N$3*(N290-$S$1)/$S$2+$O$3*(O290-$T$1)/$T$2+$P$3*(P290-$U$1)/$U$2)/(SUM($L$3:$P$3))</f>
        <v>-1.8094525465566824</v>
      </c>
      <c r="AL290" s="9">
        <f>($L$3*(Q290-$Q$1)/$Q$2+$M$3*(R290-$R$1)/$R$2+$N$3*(S290-$S$1)/$S$2+$O$3*(T290-$T$1)/$T$2+$P$3*(U290-$U$1)/$U$2)/(SUM($L$3:$P$3))</f>
        <v>-0.59360119300597602</v>
      </c>
      <c r="AM290">
        <f>IF(AVERAGE(AG290:AH290)&gt;9,1,0)+IF(AVERAGE(AG290:AH290)&gt;7,1,0)+IF(AG290&gt;7,1,0)+IF(AH290&gt;7,1,0)+IF(AI290&gt;8,1,0)+IF(AI290&gt;6,1,0)</f>
        <v>0</v>
      </c>
      <c r="AN290" s="6">
        <f>MIN(2,IF(OR(Y290="-",X290&lt;5),0,1+IF(Y290&gt;7,1+IF(X290&gt;7,0.25,0),IF(Y290&gt;4,0.5+IF(X290&gt;7,0.25,0),0+IF(X290&gt;7,0.25))))+IF(Z290="-",0,IF(Z290&gt;9,0.5,IF(Z290&gt;7,0.25,0)))+IF(AA290="-",0,IF(AA290&gt;7,1.1,IF(AA290&gt;4,0.6,0)))+IF(OR(AB290="-",V290&lt;5),0,IF(AB290&gt;7,1+IF(V290&gt;7,0.25,0),IF(AB290&gt;4,0.5+IF(V290&gt;7,0.25,0),0)))+IF(AC290="-",0,IF(AC290&gt;7,1.5,IF(AC290&gt;4,1,0)))+IF(AD290="-",0,IF(AD290&gt;9,0.5,IF(AD290&gt;7,0.25,0)))+IF(AE290="-",0,IF(AE290&gt;7,1.25,IF(AE290&gt;4,0.75,0)))+IF(OR(AF290="-",W290&lt;4),0,IF(AF290&gt;7,1+IF(W290&gt;7,0.15,0),IF(AF290&gt;4,0.5+IF(W290&gt;7,0.15,0),0))))</f>
        <v>0</v>
      </c>
      <c r="AO290" s="9">
        <f>(($AK$3*AK290+$AL$3*AL290+$AM$3*AM290+$AN$3*AN290)+$J$3*VLOOKUP(J290,COND!$A$2:$C$7,2,FALSE)+$K$3*VLOOKUP(K290,COND!$A$2:$C$7,3,FALSE))*IF(AND($K$2="On",$E290&gt;20),0.75,1)</f>
        <v>2.4958404292726204</v>
      </c>
      <c r="AP290" s="28">
        <f>STANDARDIZE(AO290,AVERAGE($AO$5:$AO$1204),STDEVP($AO$5:$AO$1204))</f>
        <v>-0.5352060503073196</v>
      </c>
      <c r="AQ290" t="str">
        <f>IF(AND(Y290&lt;&gt;"-",X290&gt;1),"C",IF(AA290=MAX(AA290:AC290),"2B",IF(AC290=MAX(AA290:AC290),"SS",IF(OR(AB290=MAX(Z290:AC290),AND(AB290&lt;&gt;"-",AB290&gt;4,V290&gt;5)),"3B",IF(AE290=MAX(AD290:AF290),"CF",IF(AND(AF290=MAX(AD290,AF290),AND(W290&gt;5,AD290&lt;&gt;"-")),"RF",IF(AD290&lt;&gt;"-","LF",IF(Z290&lt;&gt;"-","1B","DH"))))))))</f>
        <v>1B</v>
      </c>
      <c r="AU290" t="str">
        <f>IF(AND($Q290&gt;=6,AVERAGE($S290:$T290)&gt;=6),"Likely",IF(OR($Q290&gt;6,AND($Q290=6,AVERAGE($S290:$T290)&gt;=3),AND($Q290&gt;=5,AVERAGE($S290:$T290)&gt;=5),AVERAGE($Q290,$S290:$T290)&gt;5),"Possible","Unlikely"))</f>
        <v>Unlikely</v>
      </c>
      <c r="AW290" t="e">
        <f>IF(VLOOKUP($B290,'Draft List'!$D$4:$AB$124,AW$3,FALSE)&lt;&gt;0,VLOOKUP($B290,'Draft List'!$D$4:$AB$124,AW$3,FALSE),"")</f>
        <v>#N/A</v>
      </c>
      <c r="AX290" t="e">
        <f>IF(VLOOKUP($B290,'Draft List'!$D$4:$AB$124,AX$3,FALSE)&lt;&gt;0,VLOOKUP($B290,'Draft List'!$D$4:$AB$124,AX$3,FALSE),"")</f>
        <v>#N/A</v>
      </c>
      <c r="AY290" t="e">
        <f>IF(VLOOKUP($B290,'Draft List'!$D$4:$AB$124,AY$3,FALSE)&lt;&gt;0,VLOOKUP($B290,'Draft List'!$D$4:$AB$124,AY$3,FALSE),"")</f>
        <v>#N/A</v>
      </c>
      <c r="AZ290" t="e">
        <f>IF(VLOOKUP($B290,'Draft List'!$D$4:$AB$124,AZ$3,FALSE)&lt;&gt;0,VLOOKUP($B290,'Draft List'!$D$4:$AB$124,AZ$3,FALSE),"")</f>
        <v>#N/A</v>
      </c>
    </row>
    <row r="291" spans="1:52" x14ac:dyDescent="0.25">
      <c r="A291" t="str">
        <f>IF(C291="C","C-",C291)&amp;D291&amp;E291</f>
        <v>SSKei Hasegawa21</v>
      </c>
      <c r="B291">
        <f>VLOOKUP($A291,draft_listing_batters_stats!$A$1:$B$1310,2,FALSE)</f>
        <v>4272</v>
      </c>
      <c r="C291" s="1" t="s">
        <v>75</v>
      </c>
      <c r="D291" s="1" t="s">
        <v>1626</v>
      </c>
      <c r="E291" s="1">
        <v>21</v>
      </c>
      <c r="F291" s="1" t="s">
        <v>55</v>
      </c>
      <c r="G291" s="1" t="s">
        <v>43</v>
      </c>
      <c r="H291" s="1" t="s">
        <v>51</v>
      </c>
      <c r="I291" s="24" t="s">
        <v>51</v>
      </c>
      <c r="J291" s="1" t="s">
        <v>57</v>
      </c>
      <c r="K291" s="24" t="s">
        <v>45</v>
      </c>
      <c r="L291" s="1">
        <v>2</v>
      </c>
      <c r="M291" s="1">
        <v>4</v>
      </c>
      <c r="N291" s="1">
        <v>1</v>
      </c>
      <c r="O291" s="1">
        <v>4</v>
      </c>
      <c r="P291" s="24">
        <v>1</v>
      </c>
      <c r="Q291" s="1">
        <v>3</v>
      </c>
      <c r="R291" s="1">
        <v>5</v>
      </c>
      <c r="S291" s="1">
        <v>1</v>
      </c>
      <c r="T291" s="1">
        <v>7</v>
      </c>
      <c r="U291" s="24">
        <v>2</v>
      </c>
      <c r="V291" s="1">
        <v>8</v>
      </c>
      <c r="W291" s="1">
        <v>1</v>
      </c>
      <c r="X291" s="24">
        <v>1</v>
      </c>
      <c r="Y291" s="1" t="s">
        <v>47</v>
      </c>
      <c r="Z291" s="1" t="s">
        <v>47</v>
      </c>
      <c r="AA291" s="1" t="s">
        <v>47</v>
      </c>
      <c r="AB291" s="1">
        <v>4</v>
      </c>
      <c r="AC291" s="1">
        <v>4</v>
      </c>
      <c r="AD291" s="1" t="s">
        <v>47</v>
      </c>
      <c r="AE291" s="1" t="s">
        <v>47</v>
      </c>
      <c r="AF291" s="24" t="s">
        <v>47</v>
      </c>
      <c r="AG291" s="1">
        <v>9</v>
      </c>
      <c r="AH291" s="1">
        <v>10</v>
      </c>
      <c r="AI291" s="24">
        <v>10</v>
      </c>
      <c r="AJ291" s="30">
        <v>180000</v>
      </c>
      <c r="AK291" s="9">
        <f>($L$3*(L291-$Q$1)/$Q$2+$M$3*(M291-$R$1)/$R$2+$N$3*(N291-$S$1)/$S$2+$O$3*(O291-$T$1)/$T$2+$P$3*(P291-$U$1)/$U$2)/(SUM($L$3:$P$3))</f>
        <v>-1.3394792247400436</v>
      </c>
      <c r="AL291" s="9">
        <f>($L$3*(Q291-$Q$1)/$Q$2+$M$3*(R291-$R$1)/$R$2+$N$3*(S291-$S$1)/$S$2+$O$3*(T291-$T$1)/$T$2+$P$3*(U291-$U$1)/$U$2)/(SUM($L$3:$P$3))</f>
        <v>-0.65671851907283896</v>
      </c>
      <c r="AM291">
        <f>IF(AVERAGE(AG291:AH291)&gt;9,1,0)+IF(AVERAGE(AG291:AH291)&gt;7,1,0)+IF(AG291&gt;7,1,0)+IF(AH291&gt;7,1,0)+IF(AI291&gt;8,1,0)+IF(AI291&gt;6,1,0)</f>
        <v>6</v>
      </c>
      <c r="AN291" s="6">
        <f>MIN(2,IF(OR(Y291="-",X291&lt;5),0,1+IF(Y291&gt;7,1+IF(X291&gt;7,0.25,0),IF(Y291&gt;4,0.5+IF(X291&gt;7,0.25,0),0+IF(X291&gt;7,0.25))))+IF(Z291="-",0,IF(Z291&gt;9,0.5,IF(Z291&gt;7,0.25,0)))+IF(AA291="-",0,IF(AA291&gt;7,1.1,IF(AA291&gt;4,0.6,0)))+IF(OR(AB291="-",V291&lt;5),0,IF(AB291&gt;7,1+IF(V291&gt;7,0.25,0),IF(AB291&gt;4,0.5+IF(V291&gt;7,0.25,0),0)))+IF(AC291="-",0,IF(AC291&gt;7,1.5,IF(AC291&gt;4,1,0)))+IF(AD291="-",0,IF(AD291&gt;9,0.5,IF(AD291&gt;7,0.25,0)))+IF(AE291="-",0,IF(AE291&gt;7,1.25,IF(AE291&gt;4,0.75,0)))+IF(OR(AF291="-",W291&lt;4),0,IF(AF291&gt;7,1+IF(W291&gt;7,0.15,0),IF(AF291&gt;4,0.5+IF(W291&gt;7,0.15,0),0))))</f>
        <v>0</v>
      </c>
      <c r="AO291" s="9">
        <f>(($AK$3*AK291+$AL$3*AL291+$AM$3*AM291+$AN$3*AN291)+$J$3*VLOOKUP(J291,COND!$A$2:$C$7,2,FALSE)+$K$3*VLOOKUP(K291,COND!$A$2:$C$7,3,FALSE))*IF(AND($K$2="On",$E291&gt;20),0.75,1)</f>
        <v>2.4854298486519291</v>
      </c>
      <c r="AP291" s="28">
        <f>STANDARDIZE(AO291,AVERAGE($AO$5:$AO$1204),STDEVP($AO$5:$AO$1204))</f>
        <v>-0.53657164573835958</v>
      </c>
      <c r="AQ291" t="str">
        <f>IF(AND(Y291&lt;&gt;"-",X291&gt;1),"C",IF(AA291=MAX(AA291:AC291),"2B",IF(AC291=MAX(AA291:AC291),"SS",IF(OR(AB291=MAX(Z291:AC291),AND(AB291&lt;&gt;"-",AB291&gt;4,V291&gt;5)),"3B",IF(AE291=MAX(AD291:AF291),"CF",IF(AND(AF291=MAX(AD291,AF291),AND(W291&gt;5,AD291&lt;&gt;"-")),"RF",IF(AD291&lt;&gt;"-","LF",IF(Z291&lt;&gt;"-","1B","DH"))))))))</f>
        <v>SS</v>
      </c>
      <c r="AU291" t="str">
        <f>IF(AND($Q291&gt;=6,AVERAGE($S291:$T291)&gt;=6),"Likely",IF(OR($Q291&gt;6,AND($Q291=6,AVERAGE($S291:$T291)&gt;=3),AND($Q291&gt;=5,AVERAGE($S291:$T291)&gt;=5),AVERAGE($Q291,$S291:$T291)&gt;5),"Possible","Unlikely"))</f>
        <v>Unlikely</v>
      </c>
      <c r="AW291" t="e">
        <f>IF(VLOOKUP($B291,'Draft List'!$D$4:$AB$124,AW$3,FALSE)&lt;&gt;0,VLOOKUP($B291,'Draft List'!$D$4:$AB$124,AW$3,FALSE),"")</f>
        <v>#N/A</v>
      </c>
      <c r="AX291" t="e">
        <f>IF(VLOOKUP($B291,'Draft List'!$D$4:$AB$124,AX$3,FALSE)&lt;&gt;0,VLOOKUP($B291,'Draft List'!$D$4:$AB$124,AX$3,FALSE),"")</f>
        <v>#N/A</v>
      </c>
      <c r="AY291" t="e">
        <f>IF(VLOOKUP($B291,'Draft List'!$D$4:$AB$124,AY$3,FALSE)&lt;&gt;0,VLOOKUP($B291,'Draft List'!$D$4:$AB$124,AY$3,FALSE),"")</f>
        <v>#N/A</v>
      </c>
      <c r="AZ291" t="e">
        <f>IF(VLOOKUP($B291,'Draft List'!$D$4:$AB$124,AZ$3,FALSE)&lt;&gt;0,VLOOKUP($B291,'Draft List'!$D$4:$AB$124,AZ$3,FALSE),"")</f>
        <v>#N/A</v>
      </c>
    </row>
    <row r="292" spans="1:52" x14ac:dyDescent="0.25">
      <c r="A292" t="str">
        <f>IF(C292="C","C-",C292)&amp;D292&amp;E292</f>
        <v>RFFrancisco Sánchez21</v>
      </c>
      <c r="B292">
        <f>VLOOKUP($A292,draft_listing_batters_stats!$A$1:$B$1310,2,FALSE)</f>
        <v>11237</v>
      </c>
      <c r="C292" s="1" t="s">
        <v>69</v>
      </c>
      <c r="D292" s="1" t="s">
        <v>1627</v>
      </c>
      <c r="E292" s="1">
        <v>21</v>
      </c>
      <c r="F292" s="1" t="s">
        <v>64</v>
      </c>
      <c r="G292" s="1" t="s">
        <v>43</v>
      </c>
      <c r="H292" s="1" t="s">
        <v>51</v>
      </c>
      <c r="I292" s="24" t="s">
        <v>51</v>
      </c>
      <c r="J292" s="1" t="s">
        <v>57</v>
      </c>
      <c r="K292" s="24" t="s">
        <v>45</v>
      </c>
      <c r="L292" s="1">
        <v>3</v>
      </c>
      <c r="M292" s="1">
        <v>4</v>
      </c>
      <c r="N292" s="1">
        <v>1</v>
      </c>
      <c r="O292" s="1">
        <v>3</v>
      </c>
      <c r="P292" s="24">
        <v>1</v>
      </c>
      <c r="Q292" s="1">
        <v>4</v>
      </c>
      <c r="R292" s="1">
        <v>5</v>
      </c>
      <c r="S292" s="1">
        <v>1</v>
      </c>
      <c r="T292" s="1">
        <v>4</v>
      </c>
      <c r="U292" s="24">
        <v>2</v>
      </c>
      <c r="V292" s="1">
        <v>2</v>
      </c>
      <c r="W292" s="1">
        <v>7</v>
      </c>
      <c r="X292" s="24">
        <v>1</v>
      </c>
      <c r="Y292" s="1" t="s">
        <v>47</v>
      </c>
      <c r="Z292" s="1" t="s">
        <v>47</v>
      </c>
      <c r="AA292" s="1" t="s">
        <v>47</v>
      </c>
      <c r="AB292" s="1" t="s">
        <v>47</v>
      </c>
      <c r="AC292" s="1" t="s">
        <v>47</v>
      </c>
      <c r="AD292" s="1">
        <v>3</v>
      </c>
      <c r="AE292" s="1">
        <v>1</v>
      </c>
      <c r="AF292" s="24">
        <v>4</v>
      </c>
      <c r="AG292" s="1">
        <v>9</v>
      </c>
      <c r="AH292" s="1">
        <v>7</v>
      </c>
      <c r="AI292" s="24">
        <v>6</v>
      </c>
      <c r="AJ292" s="30">
        <v>190000</v>
      </c>
      <c r="AK292" s="9">
        <f>($L$3*(L292-$Q$1)/$Q$2+$M$3*(M292-$R$1)/$R$2+$N$3*(N292-$S$1)/$S$2+$O$3*(O292-$T$1)/$T$2+$P$3*(P292-$U$1)/$U$2)/(SUM($L$3:$P$3))</f>
        <v>-1.10663293854695</v>
      </c>
      <c r="AL292" s="9">
        <f>($L$3*(Q292-$Q$1)/$Q$2+$M$3*(R292-$R$1)/$R$2+$N$3*(S292-$S$1)/$S$2+$O$3*(T292-$T$1)/$T$2+$P$3*(U292-$U$1)/$U$2)/(SUM($L$3:$P$3))</f>
        <v>-0.60329133289890735</v>
      </c>
      <c r="AM292">
        <f>IF(AVERAGE(AG292:AH292)&gt;9,1,0)+IF(AVERAGE(AG292:AH292)&gt;7,1,0)+IF(AG292&gt;7,1,0)+IF(AH292&gt;7,1,0)+IF(AI292&gt;8,1,0)+IF(AI292&gt;6,1,0)</f>
        <v>2</v>
      </c>
      <c r="AN292" s="6">
        <f>MIN(2,IF(OR(Y292="-",X292&lt;5),0,1+IF(Y292&gt;7,1+IF(X292&gt;7,0.25,0),IF(Y292&gt;4,0.5+IF(X292&gt;7,0.25,0),0+IF(X292&gt;7,0.25))))+IF(Z292="-",0,IF(Z292&gt;9,0.5,IF(Z292&gt;7,0.25,0)))+IF(AA292="-",0,IF(AA292&gt;7,1.1,IF(AA292&gt;4,0.6,0)))+IF(OR(AB292="-",V292&lt;5),0,IF(AB292&gt;7,1+IF(V292&gt;7,0.25,0),IF(AB292&gt;4,0.5+IF(V292&gt;7,0.25,0),0)))+IF(AC292="-",0,IF(AC292&gt;7,1.5,IF(AC292&gt;4,1,0)))+IF(AD292="-",0,IF(AD292&gt;9,0.5,IF(AD292&gt;7,0.25,0)))+IF(AE292="-",0,IF(AE292&gt;7,1.25,IF(AE292&gt;4,0.75,0)))+IF(OR(AF292="-",W292&lt;4),0,IF(AF292&gt;7,1+IF(W292&gt;7,0.15,0),IF(AF292&gt;4,0.5+IF(W292&gt;7,0.15,0),0))))</f>
        <v>0</v>
      </c>
      <c r="AO292" s="9">
        <f>(($AK$3*AK292+$AL$3*AL292+$AM$3*AM292+$AN$3*AN292)+$J$3*VLOOKUP(J292,COND!$A$2:$C$7,2,FALSE)+$K$3*VLOOKUP(K292,COND!$A$2:$C$7,3,FALSE))*IF(AND($K$2="On",$E292&gt;20),0.75,1)</f>
        <v>2.4831740446917498</v>
      </c>
      <c r="AP292" s="28">
        <f>STANDARDIZE(AO292,AVERAGE($AO$5:$AO$1204),STDEVP($AO$5:$AO$1204))</f>
        <v>-0.53686754811821535</v>
      </c>
      <c r="AQ292" t="str">
        <f>IF(AND(Y292&lt;&gt;"-",X292&gt;1),"C",IF(AA292=MAX(AA292:AC292),"2B",IF(AC292=MAX(AA292:AC292),"SS",IF(OR(AB292=MAX(Z292:AC292),AND(AB292&lt;&gt;"-",AB292&gt;4,V292&gt;5)),"3B",IF(AE292=MAX(AD292:AF292),"CF",IF(AND(AF292=MAX(AD292,AF292),AND(W292&gt;5,AD292&lt;&gt;"-")),"RF",IF(AD292&lt;&gt;"-","LF",IF(Z292&lt;&gt;"-","1B","DH"))))))))</f>
        <v>RF</v>
      </c>
      <c r="AU292" t="str">
        <f>IF(AND($Q292&gt;=6,AVERAGE($S292:$T292)&gt;=6),"Likely",IF(OR($Q292&gt;6,AND($Q292=6,AVERAGE($S292:$T292)&gt;=3),AND($Q292&gt;=5,AVERAGE($S292:$T292)&gt;=5),AVERAGE($Q292,$S292:$T292)&gt;5),"Possible","Unlikely"))</f>
        <v>Unlikely</v>
      </c>
      <c r="AW292" t="e">
        <f>IF(VLOOKUP($B292,'Draft List'!$D$4:$AB$124,AW$3,FALSE)&lt;&gt;0,VLOOKUP($B292,'Draft List'!$D$4:$AB$124,AW$3,FALSE),"")</f>
        <v>#N/A</v>
      </c>
      <c r="AX292" t="e">
        <f>IF(VLOOKUP($B292,'Draft List'!$D$4:$AB$124,AX$3,FALSE)&lt;&gt;0,VLOOKUP($B292,'Draft List'!$D$4:$AB$124,AX$3,FALSE),"")</f>
        <v>#N/A</v>
      </c>
      <c r="AY292" t="e">
        <f>IF(VLOOKUP($B292,'Draft List'!$D$4:$AB$124,AY$3,FALSE)&lt;&gt;0,VLOOKUP($B292,'Draft List'!$D$4:$AB$124,AY$3,FALSE),"")</f>
        <v>#N/A</v>
      </c>
      <c r="AZ292" t="e">
        <f>IF(VLOOKUP($B292,'Draft List'!$D$4:$AB$124,AZ$3,FALSE)&lt;&gt;0,VLOOKUP($B292,'Draft List'!$D$4:$AB$124,AZ$3,FALSE),"")</f>
        <v>#N/A</v>
      </c>
    </row>
    <row r="293" spans="1:52" x14ac:dyDescent="0.25">
      <c r="A293" t="str">
        <f>IF(C293="C","C-",C293)&amp;D293&amp;E293</f>
        <v>LFArturo Vega18</v>
      </c>
      <c r="B293">
        <f>VLOOKUP($A293,draft_listing_batters_stats!$A$1:$B$1310,2,FALSE)</f>
        <v>5057</v>
      </c>
      <c r="C293" s="1" t="s">
        <v>52</v>
      </c>
      <c r="D293" s="1" t="s">
        <v>1628</v>
      </c>
      <c r="E293" s="1">
        <v>18</v>
      </c>
      <c r="F293" s="1" t="s">
        <v>43</v>
      </c>
      <c r="G293" s="1" t="s">
        <v>43</v>
      </c>
      <c r="H293" s="1" t="s">
        <v>51</v>
      </c>
      <c r="I293" s="24" t="s">
        <v>51</v>
      </c>
      <c r="J293" s="1" t="s">
        <v>45</v>
      </c>
      <c r="K293" s="24" t="s">
        <v>45</v>
      </c>
      <c r="L293" s="1">
        <v>1</v>
      </c>
      <c r="M293" s="1">
        <v>3</v>
      </c>
      <c r="N293" s="1">
        <v>1</v>
      </c>
      <c r="O293" s="1">
        <v>1</v>
      </c>
      <c r="P293" s="24">
        <v>1</v>
      </c>
      <c r="Q293" s="1">
        <v>3</v>
      </c>
      <c r="R293" s="1">
        <v>7</v>
      </c>
      <c r="S293" s="1">
        <v>3</v>
      </c>
      <c r="T293" s="1">
        <v>3</v>
      </c>
      <c r="U293" s="24">
        <v>4</v>
      </c>
      <c r="V293" s="1">
        <v>1</v>
      </c>
      <c r="W293" s="1">
        <v>6</v>
      </c>
      <c r="X293" s="24">
        <v>1</v>
      </c>
      <c r="Y293" s="1" t="s">
        <v>47</v>
      </c>
      <c r="Z293" s="1" t="s">
        <v>47</v>
      </c>
      <c r="AA293" s="1" t="s">
        <v>47</v>
      </c>
      <c r="AB293" s="1" t="s">
        <v>47</v>
      </c>
      <c r="AC293" s="1" t="s">
        <v>47</v>
      </c>
      <c r="AD293" s="1">
        <v>4</v>
      </c>
      <c r="AE293" s="1" t="s">
        <v>47</v>
      </c>
      <c r="AF293" s="24" t="s">
        <v>47</v>
      </c>
      <c r="AG293" s="1">
        <v>8</v>
      </c>
      <c r="AH293" s="1">
        <v>10</v>
      </c>
      <c r="AI293" s="24">
        <v>8</v>
      </c>
      <c r="AJ293" s="30">
        <v>240000</v>
      </c>
      <c r="AK293" s="9">
        <f>($L$3*(L293-$Q$1)/$Q$2+$M$3*(M293-$R$1)/$R$2+$N$3*(N293-$S$1)/$S$2+$O$3*(O293-$T$1)/$T$2+$P$3*(P293-$U$1)/$U$2)/(SUM($L$3:$P$3))</f>
        <v>-1.9822235905901651</v>
      </c>
      <c r="AL293" s="9">
        <f>($L$3*(Q293-$Q$1)/$Q$2+$M$3*(R293-$R$1)/$R$2+$N$3*(S293-$S$1)/$S$2+$O$3*(T293-$T$1)/$T$2+$P$3*(U293-$U$1)/$U$2)/(SUM($L$3:$P$3))</f>
        <v>-0.66728129219178611</v>
      </c>
      <c r="AM293">
        <f>IF(AVERAGE(AG293:AH293)&gt;9,1,0)+IF(AVERAGE(AG293:AH293)&gt;7,1,0)+IF(AG293&gt;7,1,0)+IF(AH293&gt;7,1,0)+IF(AI293&gt;8,1,0)+IF(AI293&gt;6,1,0)</f>
        <v>4</v>
      </c>
      <c r="AN293" s="6">
        <f>MIN(2,IF(OR(Y293="-",X293&lt;5),0,1+IF(Y293&gt;7,1+IF(X293&gt;7,0.25,0),IF(Y293&gt;4,0.5+IF(X293&gt;7,0.25,0),0+IF(X293&gt;7,0.25))))+IF(Z293="-",0,IF(Z293&gt;9,0.5,IF(Z293&gt;7,0.25,0)))+IF(AA293="-",0,IF(AA293&gt;7,1.1,IF(AA293&gt;4,0.6,0)))+IF(OR(AB293="-",V293&lt;5),0,IF(AB293&gt;7,1+IF(V293&gt;7,0.25,0),IF(AB293&gt;4,0.5+IF(V293&gt;7,0.25,0),0)))+IF(AC293="-",0,IF(AC293&gt;7,1.5,IF(AC293&gt;4,1,0)))+IF(AD293="-",0,IF(AD293&gt;9,0.5,IF(AD293&gt;7,0.25,0)))+IF(AE293="-",0,IF(AE293&gt;7,1.25,IF(AE293&gt;4,0.75,0)))+IF(OR(AF293="-",W293&lt;4),0,IF(AF293&gt;7,1+IF(W293&gt;7,0.15,0),IF(AF293&gt;4,0.5+IF(W293&gt;7,0.15,0),0))))</f>
        <v>0</v>
      </c>
      <c r="AO293" s="9">
        <f>(($AK$3*AK293+$AL$3*AL293+$AM$3*AM293+$AN$3*AN293)+$J$3*VLOOKUP(J293,COND!$A$2:$C$7,2,FALSE)+$K$3*VLOOKUP(K293,COND!$A$2:$C$7,3,FALSE))*IF(AND($K$2="On",$E293&gt;20),0.75,1)</f>
        <v>2.4610688013062179</v>
      </c>
      <c r="AP293" s="28">
        <f>STANDARDIZE(AO293,AVERAGE($AO$5:$AO$1204),STDEVP($AO$5:$AO$1204))</f>
        <v>-0.53976717691598997</v>
      </c>
      <c r="AQ293" t="str">
        <f>IF(AND(Y293&lt;&gt;"-",X293&gt;1),"C",IF(AA293=MAX(AA293:AC293),"2B",IF(AC293=MAX(AA293:AC293),"SS",IF(OR(AB293=MAX(Z293:AC293),AND(AB293&lt;&gt;"-",AB293&gt;4,V293&gt;5)),"3B",IF(AE293=MAX(AD293:AF293),"CF",IF(AND(AF293=MAX(AD293,AF293),AND(W293&gt;5,AD293&lt;&gt;"-")),"RF",IF(AD293&lt;&gt;"-","LF",IF(Z293&lt;&gt;"-","1B","DH"))))))))</f>
        <v>LF</v>
      </c>
      <c r="AU293" t="str">
        <f>IF(AND($Q293&gt;=6,AVERAGE($S293:$T293)&gt;=6),"Likely",IF(OR($Q293&gt;6,AND($Q293=6,AVERAGE($S293:$T293)&gt;=3),AND($Q293&gt;=5,AVERAGE($S293:$T293)&gt;=5),AVERAGE($Q293,$S293:$T293)&gt;5),"Possible","Unlikely"))</f>
        <v>Unlikely</v>
      </c>
      <c r="AW293" t="e">
        <f>IF(VLOOKUP($B293,'Draft List'!$D$4:$AB$124,AW$3,FALSE)&lt;&gt;0,VLOOKUP($B293,'Draft List'!$D$4:$AB$124,AW$3,FALSE),"")</f>
        <v>#N/A</v>
      </c>
      <c r="AX293" t="e">
        <f>IF(VLOOKUP($B293,'Draft List'!$D$4:$AB$124,AX$3,FALSE)&lt;&gt;0,VLOOKUP($B293,'Draft List'!$D$4:$AB$124,AX$3,FALSE),"")</f>
        <v>#N/A</v>
      </c>
      <c r="AY293" t="e">
        <f>IF(VLOOKUP($B293,'Draft List'!$D$4:$AB$124,AY$3,FALSE)&lt;&gt;0,VLOOKUP($B293,'Draft List'!$D$4:$AB$124,AY$3,FALSE),"")</f>
        <v>#N/A</v>
      </c>
      <c r="AZ293" t="e">
        <f>IF(VLOOKUP($B293,'Draft List'!$D$4:$AB$124,AZ$3,FALSE)&lt;&gt;0,VLOOKUP($B293,'Draft List'!$D$4:$AB$124,AZ$3,FALSE),"")</f>
        <v>#N/A</v>
      </c>
    </row>
    <row r="294" spans="1:52" x14ac:dyDescent="0.25">
      <c r="A294" t="str">
        <f>IF(C294="C","C-",C294)&amp;D294&amp;E294</f>
        <v>CFAlfredo Freitas20</v>
      </c>
      <c r="B294">
        <f>VLOOKUP($A294,draft_listing_batters_stats!$A$1:$B$1310,2,FALSE)</f>
        <v>12137</v>
      </c>
      <c r="C294" s="1" t="s">
        <v>77</v>
      </c>
      <c r="D294" s="1" t="s">
        <v>1629</v>
      </c>
      <c r="E294" s="1">
        <v>20</v>
      </c>
      <c r="F294" s="1" t="s">
        <v>55</v>
      </c>
      <c r="G294" s="1" t="s">
        <v>55</v>
      </c>
      <c r="H294" s="1" t="s">
        <v>51</v>
      </c>
      <c r="I294" s="24" t="s">
        <v>51</v>
      </c>
      <c r="J294" s="1" t="s">
        <v>57</v>
      </c>
      <c r="K294" s="24" t="s">
        <v>49</v>
      </c>
      <c r="L294" s="1">
        <v>3</v>
      </c>
      <c r="M294" s="1">
        <v>4</v>
      </c>
      <c r="N294" s="1">
        <v>1</v>
      </c>
      <c r="O294" s="1">
        <v>1</v>
      </c>
      <c r="P294" s="24">
        <v>3</v>
      </c>
      <c r="Q294" s="1">
        <v>4</v>
      </c>
      <c r="R294" s="1">
        <v>5</v>
      </c>
      <c r="S294" s="1">
        <v>2</v>
      </c>
      <c r="T294" s="1">
        <v>1</v>
      </c>
      <c r="U294" s="24">
        <v>5</v>
      </c>
      <c r="V294" s="1">
        <v>5</v>
      </c>
      <c r="W294" s="1">
        <v>8</v>
      </c>
      <c r="X294" s="24">
        <v>1</v>
      </c>
      <c r="Y294" s="1" t="s">
        <v>47</v>
      </c>
      <c r="Z294" s="1" t="s">
        <v>47</v>
      </c>
      <c r="AA294" s="1" t="s">
        <v>47</v>
      </c>
      <c r="AB294" s="1" t="s">
        <v>47</v>
      </c>
      <c r="AC294" s="1" t="s">
        <v>47</v>
      </c>
      <c r="AD294" s="1">
        <v>3</v>
      </c>
      <c r="AE294" s="1">
        <v>3</v>
      </c>
      <c r="AF294" s="24">
        <v>2</v>
      </c>
      <c r="AG294" s="1">
        <v>10</v>
      </c>
      <c r="AH294" s="1">
        <v>10</v>
      </c>
      <c r="AI294" s="24">
        <v>10</v>
      </c>
      <c r="AJ294" s="30">
        <v>180000</v>
      </c>
      <c r="AK294" s="9">
        <f>($L$3*(L294-$Q$1)/$Q$2+$M$3*(M294-$R$1)/$R$2+$N$3*(N294-$S$1)/$S$2+$O$3*(O294-$T$1)/$T$2+$P$3*(P294-$U$1)/$U$2)/(SUM($L$3:$P$3))</f>
        <v>-1.2060193589319452</v>
      </c>
      <c r="AL294" s="9">
        <f>($L$3*(Q294-$Q$1)/$Q$2+$M$3*(R294-$R$1)/$R$2+$N$3*(S294-$S$1)/$S$2+$O$3*(T294-$T$1)/$T$2+$P$3*(U294-$U$1)/$U$2)/(SUM($L$3:$P$3))</f>
        <v>-0.66930946945249858</v>
      </c>
      <c r="AM294">
        <f>IF(AVERAGE(AG294:AH294)&gt;9,1,0)+IF(AVERAGE(AG294:AH294)&gt;7,1,0)+IF(AG294&gt;7,1,0)+IF(AH294&gt;7,1,0)+IF(AI294&gt;8,1,0)+IF(AI294&gt;6,1,0)</f>
        <v>6</v>
      </c>
      <c r="AN294" s="6">
        <f>MIN(2,IF(OR(Y294="-",X294&lt;5),0,1+IF(Y294&gt;7,1+IF(X294&gt;7,0.25,0),IF(Y294&gt;4,0.5+IF(X294&gt;7,0.25,0),0+IF(X294&gt;7,0.25))))+IF(Z294="-",0,IF(Z294&gt;9,0.5,IF(Z294&gt;7,0.25,0)))+IF(AA294="-",0,IF(AA294&gt;7,1.1,IF(AA294&gt;4,0.6,0)))+IF(OR(AB294="-",V294&lt;5),0,IF(AB294&gt;7,1+IF(V294&gt;7,0.25,0),IF(AB294&gt;4,0.5+IF(V294&gt;7,0.25,0),0)))+IF(AC294="-",0,IF(AC294&gt;7,1.5,IF(AC294&gt;4,1,0)))+IF(AD294="-",0,IF(AD294&gt;9,0.5,IF(AD294&gt;7,0.25,0)))+IF(AE294="-",0,IF(AE294&gt;7,1.25,IF(AE294&gt;4,0.75,0)))+IF(OR(AF294="-",W294&lt;4),0,IF(AF294&gt;7,1+IF(W294&gt;7,0.15,0),IF(AF294&gt;4,0.5+IF(W294&gt;7,0.15,0),0))))</f>
        <v>0</v>
      </c>
      <c r="AO294" s="9">
        <f>(($AK$3*AK294+$AL$3*AL294+$AM$3*AM294+$AN$3*AN294)+$J$3*VLOOKUP(J294,COND!$A$2:$C$7,2,FALSE)+$K$3*VLOOKUP(K294,COND!$A$2:$C$7,3,FALSE))*IF(AND($K$2="On",$E294&gt;20),0.75,1)</f>
        <v>2.4476844306768211</v>
      </c>
      <c r="AP294" s="28">
        <f>STANDARDIZE(AO294,AVERAGE($AO$5:$AO$1204),STDEVP($AO$5:$AO$1204))</f>
        <v>-0.54152285568596392</v>
      </c>
      <c r="AQ294" t="str">
        <f>IF(AND(Y294&lt;&gt;"-",X294&gt;1),"C",IF(AA294=MAX(AA294:AC294),"2B",IF(AC294=MAX(AA294:AC294),"SS",IF(OR(AB294=MAX(Z294:AC294),AND(AB294&lt;&gt;"-",AB294&gt;4,V294&gt;5)),"3B",IF(AE294=MAX(AD294:AF294),"CF",IF(AND(AF294=MAX(AD294,AF294),AND(W294&gt;5,AD294&lt;&gt;"-")),"RF",IF(AD294&lt;&gt;"-","LF",IF(Z294&lt;&gt;"-","1B","DH"))))))))</f>
        <v>CF</v>
      </c>
      <c r="AU294" t="str">
        <f>IF(AND($Q294&gt;=6,AVERAGE($S294:$T294)&gt;=6),"Likely",IF(OR($Q294&gt;6,AND($Q294=6,AVERAGE($S294:$T294)&gt;=3),AND($Q294&gt;=5,AVERAGE($S294:$T294)&gt;=5),AVERAGE($Q294,$S294:$T294)&gt;5),"Possible","Unlikely"))</f>
        <v>Unlikely</v>
      </c>
      <c r="AW294" t="e">
        <f>IF(VLOOKUP($B294,'Draft List'!$D$4:$AB$124,AW$3,FALSE)&lt;&gt;0,VLOOKUP($B294,'Draft List'!$D$4:$AB$124,AW$3,FALSE),"")</f>
        <v>#N/A</v>
      </c>
      <c r="AX294" t="e">
        <f>IF(VLOOKUP($B294,'Draft List'!$D$4:$AB$124,AX$3,FALSE)&lt;&gt;0,VLOOKUP($B294,'Draft List'!$D$4:$AB$124,AX$3,FALSE),"")</f>
        <v>#N/A</v>
      </c>
      <c r="AY294" t="e">
        <f>IF(VLOOKUP($B294,'Draft List'!$D$4:$AB$124,AY$3,FALSE)&lt;&gt;0,VLOOKUP($B294,'Draft List'!$D$4:$AB$124,AY$3,FALSE),"")</f>
        <v>#N/A</v>
      </c>
      <c r="AZ294" t="e">
        <f>IF(VLOOKUP($B294,'Draft List'!$D$4:$AB$124,AZ$3,FALSE)&lt;&gt;0,VLOOKUP($B294,'Draft List'!$D$4:$AB$124,AZ$3,FALSE),"")</f>
        <v>#N/A</v>
      </c>
    </row>
    <row r="295" spans="1:52" x14ac:dyDescent="0.25">
      <c r="A295" t="str">
        <f>IF(C295="C","C-",C295)&amp;D295&amp;E295</f>
        <v>LFJeffrey Ware21</v>
      </c>
      <c r="B295">
        <f>VLOOKUP($A295,draft_listing_batters_stats!$A$1:$B$1310,2,FALSE)</f>
        <v>11615</v>
      </c>
      <c r="C295" s="1" t="s">
        <v>52</v>
      </c>
      <c r="D295" s="1" t="s">
        <v>1630</v>
      </c>
      <c r="E295" s="1">
        <v>21</v>
      </c>
      <c r="F295" s="1" t="s">
        <v>43</v>
      </c>
      <c r="G295" s="1" t="s">
        <v>43</v>
      </c>
      <c r="H295" s="1" t="s">
        <v>51</v>
      </c>
      <c r="I295" s="24" t="s">
        <v>51</v>
      </c>
      <c r="J295" s="1" t="s">
        <v>57</v>
      </c>
      <c r="K295" s="24" t="s">
        <v>49</v>
      </c>
      <c r="L295" s="1">
        <v>2</v>
      </c>
      <c r="M295" s="1">
        <v>4</v>
      </c>
      <c r="N295" s="1">
        <v>1</v>
      </c>
      <c r="O295" s="1">
        <v>3</v>
      </c>
      <c r="P295" s="24">
        <v>1</v>
      </c>
      <c r="Q295" s="1">
        <v>3</v>
      </c>
      <c r="R295" s="1">
        <v>5</v>
      </c>
      <c r="S295" s="1">
        <v>3</v>
      </c>
      <c r="T295" s="1">
        <v>5</v>
      </c>
      <c r="U295" s="24">
        <v>2</v>
      </c>
      <c r="V295" s="1">
        <v>1</v>
      </c>
      <c r="W295" s="1">
        <v>6</v>
      </c>
      <c r="X295" s="24">
        <v>1</v>
      </c>
      <c r="Y295" s="1" t="s">
        <v>47</v>
      </c>
      <c r="Z295" s="1" t="s">
        <v>47</v>
      </c>
      <c r="AA295" s="1" t="s">
        <v>47</v>
      </c>
      <c r="AB295" s="1" t="s">
        <v>47</v>
      </c>
      <c r="AC295" s="1" t="s">
        <v>47</v>
      </c>
      <c r="AD295" s="1">
        <v>7</v>
      </c>
      <c r="AE295" s="1" t="s">
        <v>47</v>
      </c>
      <c r="AF295" s="24">
        <v>2</v>
      </c>
      <c r="AG295" s="1">
        <v>9</v>
      </c>
      <c r="AH295" s="1">
        <v>10</v>
      </c>
      <c r="AI295" s="24">
        <v>10</v>
      </c>
      <c r="AJ295" s="30">
        <v>200000</v>
      </c>
      <c r="AK295" s="9">
        <f>($L$3*(L295-$Q$1)/$Q$2+$M$3*(M295-$R$1)/$R$2+$N$3*(N295-$S$1)/$S$2+$O$3*(O295-$T$1)/$T$2+$P$3*(P295-$U$1)/$U$2)/(SUM($L$3:$P$3))</f>
        <v>-1.4291887747496246</v>
      </c>
      <c r="AL295" s="9">
        <f>($L$3*(Q295-$Q$1)/$Q$2+$M$3*(R295-$R$1)/$R$2+$N$3*(S295-$S$1)/$S$2+$O$3*(T295-$T$1)/$T$2+$P$3*(U295-$U$1)/$U$2)/(SUM($L$3:$P$3))</f>
        <v>-0.67001463104419801</v>
      </c>
      <c r="AM295">
        <f>IF(AVERAGE(AG295:AH295)&gt;9,1,0)+IF(AVERAGE(AG295:AH295)&gt;7,1,0)+IF(AG295&gt;7,1,0)+IF(AH295&gt;7,1,0)+IF(AI295&gt;8,1,0)+IF(AI295&gt;6,1,0)</f>
        <v>6</v>
      </c>
      <c r="AN295" s="6">
        <f>MIN(2,IF(OR(Y295="-",X295&lt;5),0,1+IF(Y295&gt;7,1+IF(X295&gt;7,0.25,0),IF(Y295&gt;4,0.5+IF(X295&gt;7,0.25,0),0+IF(X295&gt;7,0.25))))+IF(Z295="-",0,IF(Z295&gt;9,0.5,IF(Z295&gt;7,0.25,0)))+IF(AA295="-",0,IF(AA295&gt;7,1.1,IF(AA295&gt;4,0.6,0)))+IF(OR(AB295="-",V295&lt;5),0,IF(AB295&gt;7,1+IF(V295&gt;7,0.25,0),IF(AB295&gt;4,0.5+IF(V295&gt;7,0.25,0),0)))+IF(AC295="-",0,IF(AC295&gt;7,1.5,IF(AC295&gt;4,1,0)))+IF(AD295="-",0,IF(AD295&gt;9,0.5,IF(AD295&gt;7,0.25,0)))+IF(AE295="-",0,IF(AE295&gt;7,1.25,IF(AE295&gt;4,0.75,0)))+IF(OR(AF295="-",W295&lt;4),0,IF(AF295&gt;7,1+IF(W295&gt;7,0.15,0),IF(AF295&gt;4,0.5+IF(W295&gt;7,0.15,0),0))))</f>
        <v>0</v>
      </c>
      <c r="AO295" s="9">
        <f>(($AK$3*AK295+$AL$3*AL295+$AM$3*AM295+$AN$3*AN295)+$J$3*VLOOKUP(J295,COND!$A$2:$C$7,2,FALSE)+$K$3*VLOOKUP(K295,COND!$A$2:$C$7,3,FALSE))*IF(AND($K$2="On",$E295&gt;20),0.75,1)</f>
        <v>2.4169055499946612</v>
      </c>
      <c r="AP295" s="28">
        <f>STANDARDIZE(AO295,AVERAGE($AO$5:$AO$1204),STDEVP($AO$5:$AO$1204))</f>
        <v>-0.5455602384567716</v>
      </c>
      <c r="AQ295" t="str">
        <f>IF(AND(Y295&lt;&gt;"-",X295&gt;1),"C",IF(AA295=MAX(AA295:AC295),"2B",IF(AC295=MAX(AA295:AC295),"SS",IF(OR(AB295=MAX(Z295:AC295),AND(AB295&lt;&gt;"-",AB295&gt;4,V295&gt;5)),"3B",IF(AE295=MAX(AD295:AF295),"CF",IF(AND(AF295=MAX(AD295,AF295),AND(W295&gt;5,AD295&lt;&gt;"-")),"RF",IF(AD295&lt;&gt;"-","LF",IF(Z295&lt;&gt;"-","1B","DH"))))))))</f>
        <v>LF</v>
      </c>
      <c r="AU295" t="str">
        <f>IF(AND($Q295&gt;=6,AVERAGE($S295:$T295)&gt;=6),"Likely",IF(OR($Q295&gt;6,AND($Q295=6,AVERAGE($S295:$T295)&gt;=3),AND($Q295&gt;=5,AVERAGE($S295:$T295)&gt;=5),AVERAGE($Q295,$S295:$T295)&gt;5),"Possible","Unlikely"))</f>
        <v>Unlikely</v>
      </c>
      <c r="AW295" t="e">
        <f>IF(VLOOKUP($B295,'Draft List'!$D$4:$AB$124,AW$3,FALSE)&lt;&gt;0,VLOOKUP($B295,'Draft List'!$D$4:$AB$124,AW$3,FALSE),"")</f>
        <v>#N/A</v>
      </c>
      <c r="AX295" t="e">
        <f>IF(VLOOKUP($B295,'Draft List'!$D$4:$AB$124,AX$3,FALSE)&lt;&gt;0,VLOOKUP($B295,'Draft List'!$D$4:$AB$124,AX$3,FALSE),"")</f>
        <v>#N/A</v>
      </c>
      <c r="AY295" t="e">
        <f>IF(VLOOKUP($B295,'Draft List'!$D$4:$AB$124,AY$3,FALSE)&lt;&gt;0,VLOOKUP($B295,'Draft List'!$D$4:$AB$124,AY$3,FALSE),"")</f>
        <v>#N/A</v>
      </c>
      <c r="AZ295" t="e">
        <f>IF(VLOOKUP($B295,'Draft List'!$D$4:$AB$124,AZ$3,FALSE)&lt;&gt;0,VLOOKUP($B295,'Draft List'!$D$4:$AB$124,AZ$3,FALSE),"")</f>
        <v>#N/A</v>
      </c>
    </row>
    <row r="296" spans="1:52" x14ac:dyDescent="0.25">
      <c r="A296" t="str">
        <f>IF(C296="C","C-",C296)&amp;D296&amp;E296</f>
        <v>2BJake Spencer21</v>
      </c>
      <c r="B296">
        <f>VLOOKUP($A296,draft_listing_batters_stats!$A$1:$B$1310,2,FALSE)</f>
        <v>11594</v>
      </c>
      <c r="C296" s="1" t="s">
        <v>74</v>
      </c>
      <c r="D296" s="1" t="s">
        <v>1631</v>
      </c>
      <c r="E296" s="1">
        <v>21</v>
      </c>
      <c r="F296" s="1" t="s">
        <v>43</v>
      </c>
      <c r="G296" s="1" t="s">
        <v>43</v>
      </c>
      <c r="H296" s="1" t="s">
        <v>51</v>
      </c>
      <c r="I296" s="24" t="s">
        <v>51</v>
      </c>
      <c r="J296" s="1" t="s">
        <v>45</v>
      </c>
      <c r="K296" s="24" t="s">
        <v>57</v>
      </c>
      <c r="L296" s="1">
        <v>2</v>
      </c>
      <c r="M296" s="1">
        <v>3</v>
      </c>
      <c r="N296" s="1">
        <v>1</v>
      </c>
      <c r="O296" s="1">
        <v>1</v>
      </c>
      <c r="P296" s="24">
        <v>2</v>
      </c>
      <c r="Q296" s="1">
        <v>4</v>
      </c>
      <c r="R296" s="1">
        <v>5</v>
      </c>
      <c r="S296" s="1">
        <v>1</v>
      </c>
      <c r="T296" s="1">
        <v>2</v>
      </c>
      <c r="U296" s="24">
        <v>5</v>
      </c>
      <c r="V296" s="1">
        <v>10</v>
      </c>
      <c r="W296" s="1">
        <v>2</v>
      </c>
      <c r="X296" s="24">
        <v>1</v>
      </c>
      <c r="Y296" s="1" t="s">
        <v>47</v>
      </c>
      <c r="Z296" s="1">
        <v>5</v>
      </c>
      <c r="AA296" s="1">
        <v>4</v>
      </c>
      <c r="AB296" s="1">
        <v>5</v>
      </c>
      <c r="AC296" s="1">
        <v>4</v>
      </c>
      <c r="AD296" s="1" t="s">
        <v>47</v>
      </c>
      <c r="AE296" s="1" t="s">
        <v>47</v>
      </c>
      <c r="AF296" s="24" t="s">
        <v>47</v>
      </c>
      <c r="AG296" s="1">
        <v>3</v>
      </c>
      <c r="AH296" s="1">
        <v>4</v>
      </c>
      <c r="AI296" s="24">
        <v>4</v>
      </c>
      <c r="AJ296" s="30">
        <v>210000</v>
      </c>
      <c r="AK296" s="9">
        <f>($L$3*(L296-$Q$1)/$Q$2+$M$3*(M296-$R$1)/$R$2+$N$3*(N296-$S$1)/$S$2+$O$3*(O296-$T$1)/$T$2+$P$3*(P296-$U$1)/$U$2)/(SUM($L$3:$P$3))</f>
        <v>-1.6196514145704071</v>
      </c>
      <c r="AL296" s="9">
        <f>($L$3*(Q296-$Q$1)/$Q$2+$M$3*(R296-$R$1)/$R$2+$N$3*(S296-$S$1)/$S$2+$O$3*(T296-$T$1)/$T$2+$P$3*(U296-$U$1)/$U$2)/(SUM($L$3:$P$3))</f>
        <v>-0.66266141346681895</v>
      </c>
      <c r="AM296">
        <f>IF(AVERAGE(AG296:AH296)&gt;9,1,0)+IF(AVERAGE(AG296:AH296)&gt;7,1,0)+IF(AG296&gt;7,1,0)+IF(AH296&gt;7,1,0)+IF(AI296&gt;8,1,0)+IF(AI296&gt;6,1,0)</f>
        <v>0</v>
      </c>
      <c r="AN296" s="6">
        <f>MIN(2,IF(OR(Y296="-",X296&lt;5),0,1+IF(Y296&gt;7,1+IF(X296&gt;7,0.25,0),IF(Y296&gt;4,0.5+IF(X296&gt;7,0.25,0),0+IF(X296&gt;7,0.25))))+IF(Z296="-",0,IF(Z296&gt;9,0.5,IF(Z296&gt;7,0.25,0)))+IF(AA296="-",0,IF(AA296&gt;7,1.1,IF(AA296&gt;4,0.6,0)))+IF(OR(AB296="-",V296&lt;5),0,IF(AB296&gt;7,1+IF(V296&gt;7,0.25,0),IF(AB296&gt;4,0.5+IF(V296&gt;7,0.25,0),0)))+IF(AC296="-",0,IF(AC296&gt;7,1.5,IF(AC296&gt;4,1,0)))+IF(AD296="-",0,IF(AD296&gt;9,0.5,IF(AD296&gt;7,0.25,0)))+IF(AE296="-",0,IF(AE296&gt;7,1.25,IF(AE296&gt;4,0.75,0)))+IF(OR(AF296="-",W296&lt;4),0,IF(AF296&gt;7,1+IF(W296&gt;7,0.15,0),IF(AF296&gt;4,0.5+IF(W296&gt;7,0.15,0),0))))</f>
        <v>0.75</v>
      </c>
      <c r="AO296" s="9">
        <f>(($AK$3*AK296+$AL$3*AL296+$AM$3*AM296+$AN$3*AN296)+$J$3*VLOOKUP(J296,COND!$A$2:$C$7,2,FALSE)+$K$3*VLOOKUP(K296,COND!$A$2:$C$7,3,FALSE))*IF(AND($K$2="On",$E296&gt;20),0.75,1)</f>
        <v>2.1360978969411324</v>
      </c>
      <c r="AP296" s="28">
        <f>STANDARDIZE(AO296,AVERAGE($AO$5:$AO$1204),STDEVP($AO$5:$AO$1204))</f>
        <v>-0.58239484566867061</v>
      </c>
      <c r="AQ296" t="str">
        <f>IF(AND(Y296&lt;&gt;"-",X296&gt;1),"C",IF(AA296=MAX(AA296:AC296),"2B",IF(AC296=MAX(AA296:AC296),"SS",IF(OR(AB296=MAX(Z296:AC296),AND(AB296&lt;&gt;"-",AB296&gt;4,V296&gt;5)),"3B",IF(AE296=MAX(AD296:AF296),"CF",IF(AND(AF296=MAX(AD296,AF296),AND(W296&gt;5,AD296&lt;&gt;"-")),"RF",IF(AD296&lt;&gt;"-","LF",IF(Z296&lt;&gt;"-","1B","DH"))))))))</f>
        <v>3B</v>
      </c>
      <c r="AU296" t="str">
        <f>IF(AND($Q296&gt;=6,AVERAGE($S296:$T296)&gt;=6),"Likely",IF(OR($Q296&gt;6,AND($Q296=6,AVERAGE($S296:$T296)&gt;=3),AND($Q296&gt;=5,AVERAGE($S296:$T296)&gt;=5),AVERAGE($Q296,$S296:$T296)&gt;5),"Possible","Unlikely"))</f>
        <v>Unlikely</v>
      </c>
      <c r="AW296" t="e">
        <f>IF(VLOOKUP($B296,'Draft List'!$D$4:$AB$124,AW$3,FALSE)&lt;&gt;0,VLOOKUP($B296,'Draft List'!$D$4:$AB$124,AW$3,FALSE),"")</f>
        <v>#N/A</v>
      </c>
      <c r="AX296" t="e">
        <f>IF(VLOOKUP($B296,'Draft List'!$D$4:$AB$124,AX$3,FALSE)&lt;&gt;0,VLOOKUP($B296,'Draft List'!$D$4:$AB$124,AX$3,FALSE),"")</f>
        <v>#N/A</v>
      </c>
      <c r="AY296" t="e">
        <f>IF(VLOOKUP($B296,'Draft List'!$D$4:$AB$124,AY$3,FALSE)&lt;&gt;0,VLOOKUP($B296,'Draft List'!$D$4:$AB$124,AY$3,FALSE),"")</f>
        <v>#N/A</v>
      </c>
      <c r="AZ296" t="e">
        <f>IF(VLOOKUP($B296,'Draft List'!$D$4:$AB$124,AZ$3,FALSE)&lt;&gt;0,VLOOKUP($B296,'Draft List'!$D$4:$AB$124,AZ$3,FALSE),"")</f>
        <v>#N/A</v>
      </c>
    </row>
    <row r="297" spans="1:52" x14ac:dyDescent="0.25">
      <c r="A297" t="str">
        <f>IF(C297="C","C-",C297)&amp;D297&amp;E297</f>
        <v>3BOctávio Mason18</v>
      </c>
      <c r="B297">
        <f>VLOOKUP($A297,draft_listing_batters_stats!$A$1:$B$1310,2,FALSE)</f>
        <v>5011</v>
      </c>
      <c r="C297" s="1" t="s">
        <v>72</v>
      </c>
      <c r="D297" s="1" t="s">
        <v>1632</v>
      </c>
      <c r="E297" s="1">
        <v>18</v>
      </c>
      <c r="F297" s="1" t="s">
        <v>43</v>
      </c>
      <c r="G297" s="1" t="s">
        <v>43</v>
      </c>
      <c r="H297" s="1" t="s">
        <v>51</v>
      </c>
      <c r="I297" s="24" t="s">
        <v>51</v>
      </c>
      <c r="J297" s="1" t="s">
        <v>57</v>
      </c>
      <c r="K297" s="24" t="s">
        <v>49</v>
      </c>
      <c r="L297" s="1">
        <v>1</v>
      </c>
      <c r="M297" s="1">
        <v>4</v>
      </c>
      <c r="N297" s="1">
        <v>3</v>
      </c>
      <c r="O297" s="1">
        <v>1</v>
      </c>
      <c r="P297" s="24">
        <v>1</v>
      </c>
      <c r="Q297" s="1">
        <v>3</v>
      </c>
      <c r="R297" s="1">
        <v>6</v>
      </c>
      <c r="S297" s="1">
        <v>5</v>
      </c>
      <c r="T297" s="1">
        <v>2</v>
      </c>
      <c r="U297" s="24">
        <v>4</v>
      </c>
      <c r="V297" s="1">
        <v>9</v>
      </c>
      <c r="W297" s="1">
        <v>1</v>
      </c>
      <c r="X297" s="24">
        <v>2</v>
      </c>
      <c r="Y297" s="1" t="s">
        <v>47</v>
      </c>
      <c r="Z297" s="1" t="s">
        <v>47</v>
      </c>
      <c r="AA297" s="1" t="s">
        <v>47</v>
      </c>
      <c r="AB297" s="1">
        <v>4</v>
      </c>
      <c r="AC297" s="1" t="s">
        <v>47</v>
      </c>
      <c r="AD297" s="1" t="s">
        <v>47</v>
      </c>
      <c r="AE297" s="1" t="s">
        <v>47</v>
      </c>
      <c r="AF297" s="24" t="s">
        <v>47</v>
      </c>
      <c r="AG297" s="1">
        <v>8</v>
      </c>
      <c r="AH297" s="1">
        <v>6</v>
      </c>
      <c r="AI297" s="24">
        <v>7</v>
      </c>
      <c r="AJ297" s="30">
        <v>2600000</v>
      </c>
      <c r="AK297" s="9">
        <f>($L$3*(L297-$Q$1)/$Q$2+$M$3*(M297-$R$1)/$R$2+$N$3*(N297-$S$1)/$S$2+$O$3*(O297-$T$1)/$T$2+$P$3*(P297-$U$1)/$U$2)/(SUM($L$3:$P$3))</f>
        <v>-1.7650407229236587</v>
      </c>
      <c r="AL297" s="9">
        <f>($L$3*(Q297-$Q$1)/$Q$2+$M$3*(R297-$R$1)/$R$2+$N$3*(S297-$S$1)/$S$2+$O$3*(T297-$T$1)/$T$2+$P$3*(U297-$U$1)/$U$2)/(SUM($L$3:$P$3))</f>
        <v>-0.64192773377226764</v>
      </c>
      <c r="AM297">
        <f>IF(AVERAGE(AG297:AH297)&gt;9,1,0)+IF(AVERAGE(AG297:AH297)&gt;7,1,0)+IF(AG297&gt;7,1,0)+IF(AH297&gt;7,1,0)+IF(AI297&gt;8,1,0)+IF(AI297&gt;6,1,0)</f>
        <v>2</v>
      </c>
      <c r="AN297" s="6">
        <f>MIN(2,IF(OR(Y297="-",X297&lt;5),0,1+IF(Y297&gt;7,1+IF(X297&gt;7,0.25,0),IF(Y297&gt;4,0.5+IF(X297&gt;7,0.25,0),0+IF(X297&gt;7,0.25))))+IF(Z297="-",0,IF(Z297&gt;9,0.5,IF(Z297&gt;7,0.25,0)))+IF(AA297="-",0,IF(AA297&gt;7,1.1,IF(AA297&gt;4,0.6,0)))+IF(OR(AB297="-",V297&lt;5),0,IF(AB297&gt;7,1+IF(V297&gt;7,0.25,0),IF(AB297&gt;4,0.5+IF(V297&gt;7,0.25,0),0)))+IF(AC297="-",0,IF(AC297&gt;7,1.5,IF(AC297&gt;4,1,0)))+IF(AD297="-",0,IF(AD297&gt;9,0.5,IF(AD297&gt;7,0.25,0)))+IF(AE297="-",0,IF(AE297&gt;7,1.25,IF(AE297&gt;4,0.75,0)))+IF(OR(AF297="-",W297&lt;4),0,IF(AF297&gt;7,1+IF(W297&gt;7,0.15,0),IF(AF297&gt;4,0.5+IF(W297&gt;7,0.15,0),0))))</f>
        <v>0</v>
      </c>
      <c r="AO297" s="9">
        <f>(($AK$3*AK297+$AL$3*AL297+$AM$3*AM297+$AN$3*AN297)+$J$3*VLOOKUP(J297,COND!$A$2:$C$7,2,FALSE)+$K$3*VLOOKUP(K297,COND!$A$2:$C$7,3,FALSE))*IF(AND($K$2="On",$E297&gt;20),0.75,1)</f>
        <v>2.053696455773756</v>
      </c>
      <c r="AP297" s="28">
        <f>STANDARDIZE(AO297,AVERAGE($AO$5:$AO$1204),STDEVP($AO$5:$AO$1204))</f>
        <v>-0.59320375591769481</v>
      </c>
      <c r="AQ297" t="str">
        <f>IF(AND(Y297&lt;&gt;"-",X297&gt;1),"C",IF(AA297=MAX(AA297:AC297),"2B",IF(AC297=MAX(AA297:AC297),"SS",IF(OR(AB297=MAX(Z297:AC297),AND(AB297&lt;&gt;"-",AB297&gt;4,V297&gt;5)),"3B",IF(AE297=MAX(AD297:AF297),"CF",IF(AND(AF297=MAX(AD297,AF297),AND(W297&gt;5,AD297&lt;&gt;"-")),"RF",IF(AD297&lt;&gt;"-","LF",IF(Z297&lt;&gt;"-","1B","DH"))))))))</f>
        <v>3B</v>
      </c>
      <c r="AU297" t="str">
        <f>IF(AND($Q297&gt;=6,AVERAGE($S297:$T297)&gt;=6),"Likely",IF(OR($Q297&gt;6,AND($Q297=6,AVERAGE($S297:$T297)&gt;=3),AND($Q297&gt;=5,AVERAGE($S297:$T297)&gt;=5),AVERAGE($Q297,$S297:$T297)&gt;5),"Possible","Unlikely"))</f>
        <v>Unlikely</v>
      </c>
      <c r="AW297" t="e">
        <f>IF(VLOOKUP($B297,'Draft List'!$D$4:$AB$124,AW$3,FALSE)&lt;&gt;0,VLOOKUP($B297,'Draft List'!$D$4:$AB$124,AW$3,FALSE),"")</f>
        <v>#N/A</v>
      </c>
      <c r="AX297" t="e">
        <f>IF(VLOOKUP($B297,'Draft List'!$D$4:$AB$124,AX$3,FALSE)&lt;&gt;0,VLOOKUP($B297,'Draft List'!$D$4:$AB$124,AX$3,FALSE),"")</f>
        <v>#N/A</v>
      </c>
      <c r="AY297" t="e">
        <f>IF(VLOOKUP($B297,'Draft List'!$D$4:$AB$124,AY$3,FALSE)&lt;&gt;0,VLOOKUP($B297,'Draft List'!$D$4:$AB$124,AY$3,FALSE),"")</f>
        <v>#N/A</v>
      </c>
      <c r="AZ297" t="e">
        <f>IF(VLOOKUP($B297,'Draft List'!$D$4:$AB$124,AZ$3,FALSE)&lt;&gt;0,VLOOKUP($B297,'Draft List'!$D$4:$AB$124,AZ$3,FALSE),"")</f>
        <v>#N/A</v>
      </c>
    </row>
    <row r="298" spans="1:52" x14ac:dyDescent="0.25">
      <c r="A298" t="str">
        <f>IF(C298="C","C-",C298)&amp;D298&amp;E298</f>
        <v>C-Masahiko Kondo21</v>
      </c>
      <c r="B298">
        <f>VLOOKUP($A298,draft_listing_batters_stats!$A$1:$B$1310,2,FALSE)</f>
        <v>3892</v>
      </c>
      <c r="C298" s="1" t="s">
        <v>89</v>
      </c>
      <c r="D298" s="1" t="s">
        <v>1633</v>
      </c>
      <c r="E298" s="1">
        <v>21</v>
      </c>
      <c r="F298" s="1" t="s">
        <v>43</v>
      </c>
      <c r="G298" s="1" t="s">
        <v>43</v>
      </c>
      <c r="H298" s="1" t="s">
        <v>51</v>
      </c>
      <c r="I298" s="24" t="s">
        <v>51</v>
      </c>
      <c r="J298" s="1" t="s">
        <v>45</v>
      </c>
      <c r="K298" s="24" t="s">
        <v>46</v>
      </c>
      <c r="L298" s="1">
        <v>2</v>
      </c>
      <c r="M298" s="1">
        <v>2</v>
      </c>
      <c r="N298" s="1">
        <v>3</v>
      </c>
      <c r="O298" s="1">
        <v>3</v>
      </c>
      <c r="P298" s="24">
        <v>1</v>
      </c>
      <c r="Q298" s="1">
        <v>3</v>
      </c>
      <c r="R298" s="1">
        <v>3</v>
      </c>
      <c r="S298" s="1">
        <v>4</v>
      </c>
      <c r="T298" s="1">
        <v>4</v>
      </c>
      <c r="U298" s="24">
        <v>2</v>
      </c>
      <c r="V298" s="1">
        <v>3</v>
      </c>
      <c r="W298" s="1">
        <v>2</v>
      </c>
      <c r="X298" s="24">
        <v>6</v>
      </c>
      <c r="Y298" s="1">
        <v>5</v>
      </c>
      <c r="Z298" s="1" t="s">
        <v>47</v>
      </c>
      <c r="AA298" s="1" t="s">
        <v>47</v>
      </c>
      <c r="AB298" s="1" t="s">
        <v>47</v>
      </c>
      <c r="AC298" s="1" t="s">
        <v>47</v>
      </c>
      <c r="AD298" s="1">
        <v>1</v>
      </c>
      <c r="AE298" s="1" t="s">
        <v>47</v>
      </c>
      <c r="AF298" s="24" t="s">
        <v>47</v>
      </c>
      <c r="AG298" s="1">
        <v>4</v>
      </c>
      <c r="AH298" s="1">
        <v>5</v>
      </c>
      <c r="AI298" s="24">
        <v>5</v>
      </c>
      <c r="AJ298" s="30">
        <v>230000</v>
      </c>
      <c r="AK298" s="9">
        <f>($L$3*(L298-$Q$1)/$Q$2+$M$3*(M298-$R$1)/$R$2+$N$3*(N298-$S$1)/$S$2+$O$3*(O298-$T$1)/$T$2+$P$3*(P298-$U$1)/$U$2)/(SUM($L$3:$P$3))</f>
        <v>-1.3651855459392288</v>
      </c>
      <c r="AL298" s="9">
        <f>($L$3*(Q298-$Q$1)/$Q$2+$M$3*(R298-$R$1)/$R$2+$N$3*(S298-$S$1)/$S$2+$O$3*(T298-$T$1)/$T$2+$P$3*(U298-$U$1)/$U$2)/(SUM($L$3:$P$3))</f>
        <v>-0.77878244626728443</v>
      </c>
      <c r="AM298">
        <f>IF(AVERAGE(AG298:AH298)&gt;9,1,0)+IF(AVERAGE(AG298:AH298)&gt;7,1,0)+IF(AG298&gt;7,1,0)+IF(AH298&gt;7,1,0)+IF(AI298&gt;8,1,0)+IF(AI298&gt;6,1,0)</f>
        <v>0</v>
      </c>
      <c r="AN298" s="6">
        <f>MIN(2,IF(OR(Y298="-",X298&lt;5),0,1+IF(Y298&gt;7,1+IF(X298&gt;7,0.25,0),IF(Y298&gt;4,0.5+IF(X298&gt;7,0.25,0),0+IF(X298&gt;7,0.25))))+IF(Z298="-",0,IF(Z298&gt;9,0.5,IF(Z298&gt;7,0.25,0)))+IF(AA298="-",0,IF(AA298&gt;7,1.1,IF(AA298&gt;4,0.6,0)))+IF(OR(AB298="-",V298&lt;5),0,IF(AB298&gt;7,1+IF(V298&gt;7,0.25,0),IF(AB298&gt;4,0.5+IF(V298&gt;7,0.25,0),0)))+IF(AC298="-",0,IF(AC298&gt;7,1.5,IF(AC298&gt;4,1,0)))+IF(AD298="-",0,IF(AD298&gt;9,0.5,IF(AD298&gt;7,0.25,0)))+IF(AE298="-",0,IF(AE298&gt;7,1.25,IF(AE298&gt;4,0.75,0)))+IF(OR(AF298="-",W298&lt;4),0,IF(AF298&gt;7,1+IF(W298&gt;7,0.15,0),IF(AF298&gt;4,0.5+IF(W298&gt;7,0.15,0),0))))</f>
        <v>1.5</v>
      </c>
      <c r="AO298" s="9">
        <f>(($AK$3*AK298+$AL$3*AL298+$AM$3*AM298+$AN$3*AN298)+$J$3*VLOOKUP(J298,COND!$A$2:$C$7,2,FALSE)+$K$3*VLOOKUP(K298,COND!$A$2:$C$7,3,FALSE))*IF(AND($K$2="On",$E298&gt;20),0.75,1)</f>
        <v>1.9180920901986642</v>
      </c>
      <c r="AP298" s="28">
        <f>STANDARDIZE(AO298,AVERAGE($AO$5:$AO$1204),STDEVP($AO$5:$AO$1204))</f>
        <v>-0.61099149598767466</v>
      </c>
      <c r="AQ298" t="str">
        <f>IF(AND(Y298&lt;&gt;"-",X298&gt;1),"C",IF(AA298=MAX(AA298:AC298),"2B",IF(AC298=MAX(AA298:AC298),"SS",IF(OR(AB298=MAX(Z298:AC298),AND(AB298&lt;&gt;"-",AB298&gt;4,V298&gt;5)),"3B",IF(AE298=MAX(AD298:AF298),"CF",IF(AND(AF298=MAX(AD298,AF298),AND(W298&gt;5,AD298&lt;&gt;"-")),"RF",IF(AD298&lt;&gt;"-","LF",IF(Z298&lt;&gt;"-","1B","DH"))))))))</f>
        <v>C</v>
      </c>
      <c r="AU298" t="str">
        <f>IF(AND($Q298&gt;=6,AVERAGE($S298:$T298)&gt;=6),"Likely",IF(OR($Q298&gt;6,AND($Q298=6,AVERAGE($S298:$T298)&gt;=3),AND($Q298&gt;=5,AVERAGE($S298:$T298)&gt;=5),AVERAGE($Q298,$S298:$T298)&gt;5),"Possible","Unlikely"))</f>
        <v>Unlikely</v>
      </c>
      <c r="AW298" t="e">
        <f>IF(VLOOKUP($B298,'Draft List'!$D$4:$AB$124,AW$3,FALSE)&lt;&gt;0,VLOOKUP($B298,'Draft List'!$D$4:$AB$124,AW$3,FALSE),"")</f>
        <v>#N/A</v>
      </c>
      <c r="AX298" t="e">
        <f>IF(VLOOKUP($B298,'Draft List'!$D$4:$AB$124,AX$3,FALSE)&lt;&gt;0,VLOOKUP($B298,'Draft List'!$D$4:$AB$124,AX$3,FALSE),"")</f>
        <v>#N/A</v>
      </c>
      <c r="AY298" t="e">
        <f>IF(VLOOKUP($B298,'Draft List'!$D$4:$AB$124,AY$3,FALSE)&lt;&gt;0,VLOOKUP($B298,'Draft List'!$D$4:$AB$124,AY$3,FALSE),"")</f>
        <v>#N/A</v>
      </c>
      <c r="AZ298" t="e">
        <f>IF(VLOOKUP($B298,'Draft List'!$D$4:$AB$124,AZ$3,FALSE)&lt;&gt;0,VLOOKUP($B298,'Draft List'!$D$4:$AB$124,AZ$3,FALSE),"")</f>
        <v>#N/A</v>
      </c>
    </row>
    <row r="299" spans="1:52" x14ac:dyDescent="0.25">
      <c r="A299" t="str">
        <f>IF(C299="C","C-",C299)&amp;D299&amp;E299</f>
        <v>CFTom Johnson18</v>
      </c>
      <c r="B299">
        <f>VLOOKUP($A299,draft_listing_batters_stats!$A$1:$B$1310,2,FALSE)</f>
        <v>4970</v>
      </c>
      <c r="C299" s="1" t="s">
        <v>77</v>
      </c>
      <c r="D299" s="1" t="s">
        <v>1634</v>
      </c>
      <c r="E299" s="1">
        <v>18</v>
      </c>
      <c r="F299" s="1" t="s">
        <v>55</v>
      </c>
      <c r="G299" s="1" t="s">
        <v>55</v>
      </c>
      <c r="H299" s="1" t="s">
        <v>51</v>
      </c>
      <c r="I299" s="24" t="s">
        <v>51</v>
      </c>
      <c r="J299" s="1" t="s">
        <v>53</v>
      </c>
      <c r="K299" s="24" t="s">
        <v>57</v>
      </c>
      <c r="L299" s="1">
        <v>1</v>
      </c>
      <c r="M299" s="1">
        <v>2</v>
      </c>
      <c r="N299" s="1">
        <v>1</v>
      </c>
      <c r="O299" s="1">
        <v>2</v>
      </c>
      <c r="P299" s="24">
        <v>2</v>
      </c>
      <c r="Q299" s="1">
        <v>3</v>
      </c>
      <c r="R299" s="1">
        <v>5</v>
      </c>
      <c r="S299" s="1">
        <v>3</v>
      </c>
      <c r="T299" s="1">
        <v>4</v>
      </c>
      <c r="U299" s="24">
        <v>4</v>
      </c>
      <c r="V299" s="1">
        <v>6</v>
      </c>
      <c r="W299" s="1">
        <v>5</v>
      </c>
      <c r="X299" s="24">
        <v>2</v>
      </c>
      <c r="Y299" s="1" t="s">
        <v>47</v>
      </c>
      <c r="Z299" s="1" t="s">
        <v>47</v>
      </c>
      <c r="AA299" s="1" t="s">
        <v>47</v>
      </c>
      <c r="AB299" s="1" t="s">
        <v>47</v>
      </c>
      <c r="AC299" s="1" t="s">
        <v>47</v>
      </c>
      <c r="AD299" s="1" t="s">
        <v>47</v>
      </c>
      <c r="AE299" s="1">
        <v>1</v>
      </c>
      <c r="AF299" s="24">
        <v>2</v>
      </c>
      <c r="AG299" s="1">
        <v>6</v>
      </c>
      <c r="AH299" s="1">
        <v>8</v>
      </c>
      <c r="AI299" s="24">
        <v>10</v>
      </c>
      <c r="AJ299" s="30">
        <v>210000</v>
      </c>
      <c r="AK299" s="9">
        <f>($L$3*(L299-$Q$1)/$Q$2+$M$3*(M299-$R$1)/$R$2+$N$3*(N299-$S$1)/$S$2+$O$3*(O299-$T$1)/$T$2+$P$3*(P299-$U$1)/$U$2)/(SUM($L$3:$P$3))</f>
        <v>-1.9035575803822038</v>
      </c>
      <c r="AL299" s="9">
        <f>($L$3*(Q299-$Q$1)/$Q$2+$M$3*(R299-$R$1)/$R$2+$N$3*(S299-$S$1)/$S$2+$O$3*(T299-$T$1)/$T$2+$P$3*(U299-$U$1)/$U$2)/(SUM($L$3:$P$3))</f>
        <v>-0.6796915014196121</v>
      </c>
      <c r="AM299">
        <f>IF(AVERAGE(AG299:AH299)&gt;9,1,0)+IF(AVERAGE(AG299:AH299)&gt;7,1,0)+IF(AG299&gt;7,1,0)+IF(AH299&gt;7,1,0)+IF(AI299&gt;8,1,0)+IF(AI299&gt;6,1,0)</f>
        <v>3</v>
      </c>
      <c r="AN299" s="6">
        <f>MIN(2,IF(OR(Y299="-",X299&lt;5),0,1+IF(Y299&gt;7,1+IF(X299&gt;7,0.25,0),IF(Y299&gt;4,0.5+IF(X299&gt;7,0.25,0),0+IF(X299&gt;7,0.25))))+IF(Z299="-",0,IF(Z299&gt;9,0.5,IF(Z299&gt;7,0.25,0)))+IF(AA299="-",0,IF(AA299&gt;7,1.1,IF(AA299&gt;4,0.6,0)))+IF(OR(AB299="-",V299&lt;5),0,IF(AB299&gt;7,1+IF(V299&gt;7,0.25,0),IF(AB299&gt;4,0.5+IF(V299&gt;7,0.25,0),0)))+IF(AC299="-",0,IF(AC299&gt;7,1.5,IF(AC299&gt;4,1,0)))+IF(AD299="-",0,IF(AD299&gt;9,0.5,IF(AD299&gt;7,0.25,0)))+IF(AE299="-",0,IF(AE299&gt;7,1.25,IF(AE299&gt;4,0.75,0)))+IF(OR(AF299="-",W299&lt;4),0,IF(AF299&gt;7,1+IF(W299&gt;7,0.15,0),IF(AF299&gt;4,0.5+IF(W299&gt;7,0.15,0),0))))</f>
        <v>0</v>
      </c>
      <c r="AO299" s="9">
        <f>(($AK$3*AK299+$AL$3*AL299+$AM$3*AM299+$AN$3*AN299)+$J$3*VLOOKUP(J299,COND!$A$2:$C$7,2,FALSE)+$K$3*VLOOKUP(K299,COND!$A$2:$C$7,3,FALSE))*IF(AND($K$2="On",$E299&gt;20),0.75,1)</f>
        <v>1.9033462249264339</v>
      </c>
      <c r="AP299" s="28">
        <f>STANDARDIZE(AO299,AVERAGE($AO$5:$AO$1204),STDEVP($AO$5:$AO$1204))</f>
        <v>-0.61292576718504355</v>
      </c>
      <c r="AQ299" t="str">
        <f>IF(AND(Y299&lt;&gt;"-",X299&gt;1),"C",IF(AA299=MAX(AA299:AC299),"2B",IF(AC299=MAX(AA299:AC299),"SS",IF(OR(AB299=MAX(Z299:AC299),AND(AB299&lt;&gt;"-",AB299&gt;4,V299&gt;5)),"3B",IF(AE299=MAX(AD299:AF299),"CF",IF(AND(AF299=MAX(AD299,AF299),AND(W299&gt;5,AD299&lt;&gt;"-")),"RF",IF(AD299&lt;&gt;"-","LF",IF(Z299&lt;&gt;"-","1B","DH"))))))))</f>
        <v>DH</v>
      </c>
      <c r="AU299" t="str">
        <f>IF(AND($Q299&gt;=6,AVERAGE($S299:$T299)&gt;=6),"Likely",IF(OR($Q299&gt;6,AND($Q299=6,AVERAGE($S299:$T299)&gt;=3),AND($Q299&gt;=5,AVERAGE($S299:$T299)&gt;=5),AVERAGE($Q299,$S299:$T299)&gt;5),"Possible","Unlikely"))</f>
        <v>Unlikely</v>
      </c>
      <c r="AW299" t="e">
        <f>IF(VLOOKUP($B299,'Draft List'!$D$4:$AB$124,AW$3,FALSE)&lt;&gt;0,VLOOKUP($B299,'Draft List'!$D$4:$AB$124,AW$3,FALSE),"")</f>
        <v>#N/A</v>
      </c>
      <c r="AX299" t="e">
        <f>IF(VLOOKUP($B299,'Draft List'!$D$4:$AB$124,AX$3,FALSE)&lt;&gt;0,VLOOKUP($B299,'Draft List'!$D$4:$AB$124,AX$3,FALSE),"")</f>
        <v>#N/A</v>
      </c>
      <c r="AY299" t="e">
        <f>IF(VLOOKUP($B299,'Draft List'!$D$4:$AB$124,AY$3,FALSE)&lt;&gt;0,VLOOKUP($B299,'Draft List'!$D$4:$AB$124,AY$3,FALSE),"")</f>
        <v>#N/A</v>
      </c>
      <c r="AZ299" t="e">
        <f>IF(VLOOKUP($B299,'Draft List'!$D$4:$AB$124,AZ$3,FALSE)&lt;&gt;0,VLOOKUP($B299,'Draft List'!$D$4:$AB$124,AZ$3,FALSE),"")</f>
        <v>#N/A</v>
      </c>
    </row>
    <row r="300" spans="1:52" x14ac:dyDescent="0.25">
      <c r="A300" t="str">
        <f>IF(C300="C","C-",C300)&amp;D300&amp;E300</f>
        <v>RFYataro Watanabe21</v>
      </c>
      <c r="B300">
        <f>VLOOKUP($A300,draft_listing_batters_stats!$A$1:$B$1310,2,FALSE)</f>
        <v>4589</v>
      </c>
      <c r="C300" s="1" t="s">
        <v>69</v>
      </c>
      <c r="D300" s="1" t="s">
        <v>1635</v>
      </c>
      <c r="E300" s="1">
        <v>21</v>
      </c>
      <c r="F300" s="1" t="s">
        <v>43</v>
      </c>
      <c r="G300" s="1" t="s">
        <v>43</v>
      </c>
      <c r="H300" s="1" t="s">
        <v>51</v>
      </c>
      <c r="I300" s="24" t="s">
        <v>51</v>
      </c>
      <c r="J300" s="1" t="s">
        <v>46</v>
      </c>
      <c r="K300" s="24" t="s">
        <v>45</v>
      </c>
      <c r="L300" s="1">
        <v>2</v>
      </c>
      <c r="M300" s="1">
        <v>3</v>
      </c>
      <c r="N300" s="1">
        <v>2</v>
      </c>
      <c r="O300" s="1">
        <v>2</v>
      </c>
      <c r="P300" s="24">
        <v>1</v>
      </c>
      <c r="Q300" s="1">
        <v>3</v>
      </c>
      <c r="R300" s="1">
        <v>5</v>
      </c>
      <c r="S300" s="1">
        <v>4</v>
      </c>
      <c r="T300" s="1">
        <v>3</v>
      </c>
      <c r="U300" s="24">
        <v>2</v>
      </c>
      <c r="V300" s="1">
        <v>1</v>
      </c>
      <c r="W300" s="1">
        <v>7</v>
      </c>
      <c r="X300" s="24">
        <v>1</v>
      </c>
      <c r="Y300" s="1" t="s">
        <v>47</v>
      </c>
      <c r="Z300" s="1" t="s">
        <v>47</v>
      </c>
      <c r="AA300" s="1" t="s">
        <v>47</v>
      </c>
      <c r="AB300" s="1" t="s">
        <v>47</v>
      </c>
      <c r="AC300" s="1" t="s">
        <v>47</v>
      </c>
      <c r="AD300" s="1" t="s">
        <v>47</v>
      </c>
      <c r="AE300" s="1" t="s">
        <v>47</v>
      </c>
      <c r="AF300" s="24">
        <v>7</v>
      </c>
      <c r="AG300" s="1">
        <v>8</v>
      </c>
      <c r="AH300" s="1">
        <v>8</v>
      </c>
      <c r="AI300" s="24">
        <v>9</v>
      </c>
      <c r="AJ300" s="30">
        <v>210000</v>
      </c>
      <c r="AK300" s="9">
        <f>($L$3*(L300-$Q$1)/$Q$2+$M$3*(M300-$R$1)/$R$2+$N$3*(N300-$S$1)/$S$2+$O$3*(O300-$T$1)/$T$2+$P$3*(P300-$U$1)/$U$2)/(SUM($L$3:$P$3))</f>
        <v>-1.4868967103540081</v>
      </c>
      <c r="AL300" s="9">
        <f>($L$3*(Q300-$Q$1)/$Q$2+$M$3*(R300-$R$1)/$R$2+$N$3*(S300-$S$1)/$S$2+$O$3*(T300-$T$1)/$T$2+$P$3*(U300-$U$1)/$U$2)/(SUM($L$3:$P$3))</f>
        <v>-0.76637223703945856</v>
      </c>
      <c r="AM300">
        <f>IF(AVERAGE(AG300:AH300)&gt;9,1,0)+IF(AVERAGE(AG300:AH300)&gt;7,1,0)+IF(AG300&gt;7,1,0)+IF(AH300&gt;7,1,0)+IF(AI300&gt;8,1,0)+IF(AI300&gt;6,1,0)</f>
        <v>5</v>
      </c>
      <c r="AN300" s="6">
        <f>MIN(2,IF(OR(Y300="-",X300&lt;5),0,1+IF(Y300&gt;7,1+IF(X300&gt;7,0.25,0),IF(Y300&gt;4,0.5+IF(X300&gt;7,0.25,0),0+IF(X300&gt;7,0.25))))+IF(Z300="-",0,IF(Z300&gt;9,0.5,IF(Z300&gt;7,0.25,0)))+IF(AA300="-",0,IF(AA300&gt;7,1.1,IF(AA300&gt;4,0.6,0)))+IF(OR(AB300="-",V300&lt;5),0,IF(AB300&gt;7,1+IF(V300&gt;7,0.25,0),IF(AB300&gt;4,0.5+IF(V300&gt;7,0.25,0),0)))+IF(AC300="-",0,IF(AC300&gt;7,1.5,IF(AC300&gt;4,1,0)))+IF(AD300="-",0,IF(AD300&gt;9,0.5,IF(AD300&gt;7,0.25,0)))+IF(AE300="-",0,IF(AE300&gt;7,1.25,IF(AE300&gt;4,0.75,0)))+IF(OR(AF300="-",W300&lt;4),0,IF(AF300&gt;7,1+IF(W300&gt;7,0.15,0),IF(AF300&gt;4,0.5+IF(W300&gt;7,0.15,0),0))))</f>
        <v>0.5</v>
      </c>
      <c r="AO300" s="9">
        <f>(($AK$3*AK300+$AL$3*AL300+$AM$3*AM300+$AN$3*AN300)+$J$3*VLOOKUP(J300,COND!$A$2:$C$7,2,FALSE)+$K$3*VLOOKUP(K300,COND!$A$2:$C$7,3,FALSE))*IF(AND($K$2="On",$E300&gt;20),0.75,1)</f>
        <v>1.8881768178244318</v>
      </c>
      <c r="AP300" s="28">
        <f>STANDARDIZE(AO300,AVERAGE($AO$5:$AO$1204),STDEVP($AO$5:$AO$1204))</f>
        <v>-0.6149155959741226</v>
      </c>
      <c r="AQ300" t="str">
        <f>IF(AND(Y300&lt;&gt;"-",X300&gt;1),"C",IF(AA300=MAX(AA300:AC300),"2B",IF(AC300=MAX(AA300:AC300),"SS",IF(OR(AB300=MAX(Z300:AC300),AND(AB300&lt;&gt;"-",AB300&gt;4,V300&gt;5)),"3B",IF(AE300=MAX(AD300:AF300),"CF",IF(AND(AF300=MAX(AD300,AF300),AND(W300&gt;5,AD300&lt;&gt;"-")),"RF",IF(AD300&lt;&gt;"-","LF",IF(Z300&lt;&gt;"-","1B","DH"))))))))</f>
        <v>DH</v>
      </c>
      <c r="AU300" t="str">
        <f>IF(AND($Q300&gt;=6,AVERAGE($S300:$T300)&gt;=6),"Likely",IF(OR($Q300&gt;6,AND($Q300=6,AVERAGE($S300:$T300)&gt;=3),AND($Q300&gt;=5,AVERAGE($S300:$T300)&gt;=5),AVERAGE($Q300,$S300:$T300)&gt;5),"Possible","Unlikely"))</f>
        <v>Unlikely</v>
      </c>
      <c r="AW300" t="e">
        <f>IF(VLOOKUP($B300,'Draft List'!$D$4:$AB$124,AW$3,FALSE)&lt;&gt;0,VLOOKUP($B300,'Draft List'!$D$4:$AB$124,AW$3,FALSE),"")</f>
        <v>#N/A</v>
      </c>
      <c r="AX300" t="e">
        <f>IF(VLOOKUP($B300,'Draft List'!$D$4:$AB$124,AX$3,FALSE)&lt;&gt;0,VLOOKUP($B300,'Draft List'!$D$4:$AB$124,AX$3,FALSE),"")</f>
        <v>#N/A</v>
      </c>
      <c r="AY300" t="e">
        <f>IF(VLOOKUP($B300,'Draft List'!$D$4:$AB$124,AY$3,FALSE)&lt;&gt;0,VLOOKUP($B300,'Draft List'!$D$4:$AB$124,AY$3,FALSE),"")</f>
        <v>#N/A</v>
      </c>
      <c r="AZ300" t="e">
        <f>IF(VLOOKUP($B300,'Draft List'!$D$4:$AB$124,AZ$3,FALSE)&lt;&gt;0,VLOOKUP($B300,'Draft List'!$D$4:$AB$124,AZ$3,FALSE),"")</f>
        <v>#N/A</v>
      </c>
    </row>
    <row r="301" spans="1:52" x14ac:dyDescent="0.25">
      <c r="A301" t="str">
        <f>IF(C301="C","C-",C301)&amp;D301&amp;E301</f>
        <v>CFRobert Hawkins18</v>
      </c>
      <c r="B301">
        <f>VLOOKUP($A301,draft_listing_batters_stats!$A$1:$B$1310,2,FALSE)</f>
        <v>5048</v>
      </c>
      <c r="C301" s="1" t="s">
        <v>77</v>
      </c>
      <c r="D301" s="1" t="s">
        <v>1636</v>
      </c>
      <c r="E301" s="1">
        <v>18</v>
      </c>
      <c r="F301" s="1" t="s">
        <v>55</v>
      </c>
      <c r="G301" s="1" t="s">
        <v>55</v>
      </c>
      <c r="H301" s="1" t="s">
        <v>51</v>
      </c>
      <c r="I301" s="24" t="s">
        <v>51</v>
      </c>
      <c r="J301" s="1" t="s">
        <v>46</v>
      </c>
      <c r="K301" s="24" t="s">
        <v>45</v>
      </c>
      <c r="L301" s="1">
        <v>1</v>
      </c>
      <c r="M301" s="1">
        <v>4</v>
      </c>
      <c r="N301" s="1">
        <v>1</v>
      </c>
      <c r="O301" s="1">
        <v>1</v>
      </c>
      <c r="P301" s="24">
        <v>3</v>
      </c>
      <c r="Q301" s="1">
        <v>3</v>
      </c>
      <c r="R301" s="1">
        <v>5</v>
      </c>
      <c r="S301" s="1">
        <v>1</v>
      </c>
      <c r="T301" s="1">
        <v>4</v>
      </c>
      <c r="U301" s="24">
        <v>8</v>
      </c>
      <c r="V301" s="1">
        <v>1</v>
      </c>
      <c r="W301" s="1">
        <v>5</v>
      </c>
      <c r="X301" s="24">
        <v>1</v>
      </c>
      <c r="Y301" s="1" t="s">
        <v>47</v>
      </c>
      <c r="Z301" s="1" t="s">
        <v>47</v>
      </c>
      <c r="AA301" s="1" t="s">
        <v>47</v>
      </c>
      <c r="AB301" s="1" t="s">
        <v>47</v>
      </c>
      <c r="AC301" s="1" t="s">
        <v>47</v>
      </c>
      <c r="AD301" s="1" t="s">
        <v>47</v>
      </c>
      <c r="AE301" s="1">
        <v>3</v>
      </c>
      <c r="AF301" s="24" t="s">
        <v>47</v>
      </c>
      <c r="AG301" s="1">
        <v>6</v>
      </c>
      <c r="AH301" s="1">
        <v>8</v>
      </c>
      <c r="AI301" s="24">
        <v>7</v>
      </c>
      <c r="AJ301" s="30">
        <v>180000</v>
      </c>
      <c r="AK301" s="9">
        <f>($L$3*(L301-$Q$1)/$Q$2+$M$3*(M301-$R$1)/$R$2+$N$3*(N301-$S$1)/$S$2+$O$3*(O301-$T$1)/$T$2+$P$3*(P301-$U$1)/$U$2)/(SUM($L$3:$P$3))</f>
        <v>-1.8511310313372946</v>
      </c>
      <c r="AL301" s="9">
        <f>($L$3*(Q301-$Q$1)/$Q$2+$M$3*(R301-$R$1)/$R$2+$N$3*(S301-$S$1)/$S$2+$O$3*(T301-$T$1)/$T$2+$P$3*(U301-$U$1)/$U$2)/(SUM($L$3:$P$3))</f>
        <v>-0.68574913019908135</v>
      </c>
      <c r="AM301">
        <f>IF(AVERAGE(AG301:AH301)&gt;9,1,0)+IF(AVERAGE(AG301:AH301)&gt;7,1,0)+IF(AG301&gt;7,1,0)+IF(AH301&gt;7,1,0)+IF(AI301&gt;8,1,0)+IF(AI301&gt;6,1,0)</f>
        <v>2</v>
      </c>
      <c r="AN301" s="6">
        <f>MIN(2,IF(OR(Y301="-",X301&lt;5),0,1+IF(Y301&gt;7,1+IF(X301&gt;7,0.25,0),IF(Y301&gt;4,0.5+IF(X301&gt;7,0.25,0),0+IF(X301&gt;7,0.25))))+IF(Z301="-",0,IF(Z301&gt;9,0.5,IF(Z301&gt;7,0.25,0)))+IF(AA301="-",0,IF(AA301&gt;7,1.1,IF(AA301&gt;4,0.6,0)))+IF(OR(AB301="-",V301&lt;5),0,IF(AB301&gt;7,1+IF(V301&gt;7,0.25,0),IF(AB301&gt;4,0.5+IF(V301&gt;7,0.25,0),0)))+IF(AC301="-",0,IF(AC301&gt;7,1.5,IF(AC301&gt;4,1,0)))+IF(AD301="-",0,IF(AD301&gt;9,0.5,IF(AD301&gt;7,0.25,0)))+IF(AE301="-",0,IF(AE301&gt;7,1.25,IF(AE301&gt;4,0.75,0)))+IF(OR(AF301="-",W301&lt;4),0,IF(AF301&gt;7,1+IF(W301&gt;7,0.15,0),IF(AF301&gt;4,0.5+IF(W301&gt;7,0.15,0),0))))</f>
        <v>0</v>
      </c>
      <c r="AO301" s="9">
        <f>(($AK$3*AK301+$AL$3*AL301+$AM$3*AM301+$AN$3*AN301)+$J$3*VLOOKUP(J301,COND!$A$2:$C$7,2,FALSE)+$K$3*VLOOKUP(K301,COND!$A$2:$C$7,3,FALSE))*IF(AND($K$2="On",$E301&gt;20),0.75,1)</f>
        <v>1.8192306678106274</v>
      </c>
      <c r="AP301" s="28">
        <f>STANDARDIZE(AO301,AVERAGE($AO$5:$AO$1204),STDEVP($AO$5:$AO$1204))</f>
        <v>-0.62395952453844505</v>
      </c>
      <c r="AQ301" t="str">
        <f>IF(AND(Y301&lt;&gt;"-",X301&gt;1),"C",IF(AA301=MAX(AA301:AC301),"2B",IF(AC301=MAX(AA301:AC301),"SS",IF(OR(AB301=MAX(Z301:AC301),AND(AB301&lt;&gt;"-",AB301&gt;4,V301&gt;5)),"3B",IF(AE301=MAX(AD301:AF301),"CF",IF(AND(AF301=MAX(AD301,AF301),AND(W301&gt;5,AD301&lt;&gt;"-")),"RF",IF(AD301&lt;&gt;"-","LF",IF(Z301&lt;&gt;"-","1B","DH"))))))))</f>
        <v>CF</v>
      </c>
      <c r="AU301" t="str">
        <f>IF(AND($Q301&gt;=6,AVERAGE($S301:$T301)&gt;=6),"Likely",IF(OR($Q301&gt;6,AND($Q301=6,AVERAGE($S301:$T301)&gt;=3),AND($Q301&gt;=5,AVERAGE($S301:$T301)&gt;=5),AVERAGE($Q301,$S301:$T301)&gt;5),"Possible","Unlikely"))</f>
        <v>Unlikely</v>
      </c>
      <c r="AW301" t="e">
        <f>IF(VLOOKUP($B301,'Draft List'!$D$4:$AB$124,AW$3,FALSE)&lt;&gt;0,VLOOKUP($B301,'Draft List'!$D$4:$AB$124,AW$3,FALSE),"")</f>
        <v>#N/A</v>
      </c>
      <c r="AX301" t="e">
        <f>IF(VLOOKUP($B301,'Draft List'!$D$4:$AB$124,AX$3,FALSE)&lt;&gt;0,VLOOKUP($B301,'Draft List'!$D$4:$AB$124,AX$3,FALSE),"")</f>
        <v>#N/A</v>
      </c>
      <c r="AY301" t="e">
        <f>IF(VLOOKUP($B301,'Draft List'!$D$4:$AB$124,AY$3,FALSE)&lt;&gt;0,VLOOKUP($B301,'Draft List'!$D$4:$AB$124,AY$3,FALSE),"")</f>
        <v>#N/A</v>
      </c>
      <c r="AZ301" t="e">
        <f>IF(VLOOKUP($B301,'Draft List'!$D$4:$AB$124,AZ$3,FALSE)&lt;&gt;0,VLOOKUP($B301,'Draft List'!$D$4:$AB$124,AZ$3,FALSE),"")</f>
        <v>#N/A</v>
      </c>
    </row>
    <row r="302" spans="1:52" x14ac:dyDescent="0.25">
      <c r="A302" t="str">
        <f>IF(C302="C","C-",C302)&amp;D302&amp;E302</f>
        <v>3BYoshiaga Sakei21</v>
      </c>
      <c r="B302">
        <f>VLOOKUP($A302,draft_listing_batters_stats!$A$1:$B$1310,2,FALSE)</f>
        <v>4465</v>
      </c>
      <c r="C302" s="1" t="s">
        <v>72</v>
      </c>
      <c r="D302" s="1" t="s">
        <v>1637</v>
      </c>
      <c r="E302" s="1">
        <v>21</v>
      </c>
      <c r="F302" s="1" t="s">
        <v>64</v>
      </c>
      <c r="G302" s="1" t="s">
        <v>43</v>
      </c>
      <c r="H302" s="1" t="s">
        <v>51</v>
      </c>
      <c r="I302" s="24" t="s">
        <v>51</v>
      </c>
      <c r="J302" s="1" t="s">
        <v>57</v>
      </c>
      <c r="K302" s="24" t="s">
        <v>45</v>
      </c>
      <c r="L302" s="1">
        <v>1</v>
      </c>
      <c r="M302" s="1">
        <v>4</v>
      </c>
      <c r="N302" s="1">
        <v>2</v>
      </c>
      <c r="O302" s="1">
        <v>2</v>
      </c>
      <c r="P302" s="24">
        <v>1</v>
      </c>
      <c r="Q302" s="1">
        <v>3</v>
      </c>
      <c r="R302" s="1">
        <v>5</v>
      </c>
      <c r="S302" s="1">
        <v>4</v>
      </c>
      <c r="T302" s="1">
        <v>3</v>
      </c>
      <c r="U302" s="24">
        <v>3</v>
      </c>
      <c r="V302" s="1">
        <v>10</v>
      </c>
      <c r="W302" s="1">
        <v>2</v>
      </c>
      <c r="X302" s="24">
        <v>2</v>
      </c>
      <c r="Y302" s="1" t="s">
        <v>47</v>
      </c>
      <c r="Z302" s="1" t="s">
        <v>47</v>
      </c>
      <c r="AA302" s="1" t="s">
        <v>47</v>
      </c>
      <c r="AB302" s="1">
        <v>6</v>
      </c>
      <c r="AC302" s="1" t="s">
        <v>47</v>
      </c>
      <c r="AD302" s="1" t="s">
        <v>47</v>
      </c>
      <c r="AE302" s="1" t="s">
        <v>47</v>
      </c>
      <c r="AF302" s="24" t="s">
        <v>47</v>
      </c>
      <c r="AG302" s="1">
        <v>6</v>
      </c>
      <c r="AH302" s="1">
        <v>7</v>
      </c>
      <c r="AI302" s="24">
        <v>9</v>
      </c>
      <c r="AJ302" s="30">
        <v>230000</v>
      </c>
      <c r="AK302" s="9">
        <f>($L$3*(L302-$Q$1)/$Q$2+$M$3*(M302-$R$1)/$R$2+$N$3*(N302-$S$1)/$S$2+$O$3*(O302-$T$1)/$T$2+$P$3*(P302-$U$1)/$U$2)/(SUM($L$3:$P$3))</f>
        <v>-1.758392666937979</v>
      </c>
      <c r="AL302" s="9">
        <f>($L$3*(Q302-$Q$1)/$Q$2+$M$3*(R302-$R$1)/$R$2+$N$3*(S302-$S$1)/$S$2+$O$3*(T302-$T$1)/$T$2+$P$3*(U302-$U$1)/$U$2)/(SUM($L$3:$P$3))</f>
        <v>-0.72635589722237515</v>
      </c>
      <c r="AM302">
        <f>IF(AVERAGE(AG302:AH302)&gt;9,1,0)+IF(AVERAGE(AG302:AH302)&gt;7,1,0)+IF(AG302&gt;7,1,0)+IF(AH302&gt;7,1,0)+IF(AI302&gt;8,1,0)+IF(AI302&gt;6,1,0)</f>
        <v>2</v>
      </c>
      <c r="AN302" s="6">
        <f>MIN(2,IF(OR(Y302="-",X302&lt;5),0,1+IF(Y302&gt;7,1+IF(X302&gt;7,0.25,0),IF(Y302&gt;4,0.5+IF(X302&gt;7,0.25,0),0+IF(X302&gt;7,0.25))))+IF(Z302="-",0,IF(Z302&gt;9,0.5,IF(Z302&gt;7,0.25,0)))+IF(AA302="-",0,IF(AA302&gt;7,1.1,IF(AA302&gt;4,0.6,0)))+IF(OR(AB302="-",V302&lt;5),0,IF(AB302&gt;7,1+IF(V302&gt;7,0.25,0),IF(AB302&gt;4,0.5+IF(V302&gt;7,0.25,0),0)))+IF(AC302="-",0,IF(AC302&gt;7,1.5,IF(AC302&gt;4,1,0)))+IF(AD302="-",0,IF(AD302&gt;9,0.5,IF(AD302&gt;7,0.25,0)))+IF(AE302="-",0,IF(AE302&gt;7,1.25,IF(AE302&gt;4,0.75,0)))+IF(OR(AF302="-",W302&lt;4),0,IF(AF302&gt;7,1+IF(W302&gt;7,0.15,0),IF(AF302&gt;4,0.5+IF(W302&gt;7,0.15,0),0))))</f>
        <v>0.75</v>
      </c>
      <c r="AO302" s="9">
        <f>(($AK$3*AK302+$AL$3*AL302+$AM$3*AM302+$AN$3*AN302)+$J$3*VLOOKUP(J302,COND!$A$2:$C$7,2,FALSE)+$K$3*VLOOKUP(K302,COND!$A$2:$C$7,3,FALSE))*IF(AND($K$2="On",$E302&gt;20),0.75,1)</f>
        <v>1.6912232999710355</v>
      </c>
      <c r="AP302" s="28">
        <f>STANDARDIZE(AO302,AVERAGE($AO$5:$AO$1204),STDEVP($AO$5:$AO$1204))</f>
        <v>-0.64075073753897394</v>
      </c>
      <c r="AQ302" t="str">
        <f>IF(AND(Y302&lt;&gt;"-",X302&gt;1),"C",IF(AA302=MAX(AA302:AC302),"2B",IF(AC302=MAX(AA302:AC302),"SS",IF(OR(AB302=MAX(Z302:AC302),AND(AB302&lt;&gt;"-",AB302&gt;4,V302&gt;5)),"3B",IF(AE302=MAX(AD302:AF302),"CF",IF(AND(AF302=MAX(AD302,AF302),AND(W302&gt;5,AD302&lt;&gt;"-")),"RF",IF(AD302&lt;&gt;"-","LF",IF(Z302&lt;&gt;"-","1B","DH"))))))))</f>
        <v>3B</v>
      </c>
      <c r="AU302" t="str">
        <f>IF(AND($Q302&gt;=6,AVERAGE($S302:$T302)&gt;=6),"Likely",IF(OR($Q302&gt;6,AND($Q302=6,AVERAGE($S302:$T302)&gt;=3),AND($Q302&gt;=5,AVERAGE($S302:$T302)&gt;=5),AVERAGE($Q302,$S302:$T302)&gt;5),"Possible","Unlikely"))</f>
        <v>Unlikely</v>
      </c>
      <c r="AW302" t="e">
        <f>IF(VLOOKUP($B302,'Draft List'!$D$4:$AB$124,AW$3,FALSE)&lt;&gt;0,VLOOKUP($B302,'Draft List'!$D$4:$AB$124,AW$3,FALSE),"")</f>
        <v>#N/A</v>
      </c>
      <c r="AX302" t="e">
        <f>IF(VLOOKUP($B302,'Draft List'!$D$4:$AB$124,AX$3,FALSE)&lt;&gt;0,VLOOKUP($B302,'Draft List'!$D$4:$AB$124,AX$3,FALSE),"")</f>
        <v>#N/A</v>
      </c>
      <c r="AY302" t="e">
        <f>IF(VLOOKUP($B302,'Draft List'!$D$4:$AB$124,AY$3,FALSE)&lt;&gt;0,VLOOKUP($B302,'Draft List'!$D$4:$AB$124,AY$3,FALSE),"")</f>
        <v>#N/A</v>
      </c>
      <c r="AZ302" t="e">
        <f>IF(VLOOKUP($B302,'Draft List'!$D$4:$AB$124,AZ$3,FALSE)&lt;&gt;0,VLOOKUP($B302,'Draft List'!$D$4:$AB$124,AZ$3,FALSE),"")</f>
        <v>#N/A</v>
      </c>
    </row>
    <row r="303" spans="1:52" x14ac:dyDescent="0.25">
      <c r="A303" t="str">
        <f>IF(C303="C","C-",C303)&amp;D303&amp;E303</f>
        <v>C-Jo Nakamura21</v>
      </c>
      <c r="B303">
        <f>VLOOKUP($A303,draft_listing_batters_stats!$A$1:$B$1310,2,FALSE)</f>
        <v>3934</v>
      </c>
      <c r="C303" s="1" t="s">
        <v>89</v>
      </c>
      <c r="D303" s="1" t="s">
        <v>1638</v>
      </c>
      <c r="E303" s="1">
        <v>21</v>
      </c>
      <c r="F303" s="1" t="s">
        <v>43</v>
      </c>
      <c r="G303" s="1" t="s">
        <v>43</v>
      </c>
      <c r="H303" s="1" t="s">
        <v>51</v>
      </c>
      <c r="I303" s="24" t="s">
        <v>51</v>
      </c>
      <c r="J303" s="1" t="s">
        <v>45</v>
      </c>
      <c r="K303" s="24" t="s">
        <v>46</v>
      </c>
      <c r="L303" s="1">
        <v>2</v>
      </c>
      <c r="M303" s="1">
        <v>3</v>
      </c>
      <c r="N303" s="1">
        <v>2</v>
      </c>
      <c r="O303" s="1">
        <v>2</v>
      </c>
      <c r="P303" s="24">
        <v>2</v>
      </c>
      <c r="Q303" s="1">
        <v>3</v>
      </c>
      <c r="R303" s="1">
        <v>4</v>
      </c>
      <c r="S303" s="1">
        <v>3</v>
      </c>
      <c r="T303" s="1">
        <v>4</v>
      </c>
      <c r="U303" s="24">
        <v>3</v>
      </c>
      <c r="V303" s="1">
        <v>3</v>
      </c>
      <c r="W303" s="1">
        <v>4</v>
      </c>
      <c r="X303" s="24">
        <v>5</v>
      </c>
      <c r="Y303" s="1">
        <v>3</v>
      </c>
      <c r="Z303" s="1" t="s">
        <v>47</v>
      </c>
      <c r="AA303" s="1" t="s">
        <v>47</v>
      </c>
      <c r="AB303" s="1" t="s">
        <v>47</v>
      </c>
      <c r="AC303" s="1" t="s">
        <v>47</v>
      </c>
      <c r="AD303" s="1" t="s">
        <v>47</v>
      </c>
      <c r="AE303" s="1" t="s">
        <v>47</v>
      </c>
      <c r="AF303" s="24" t="s">
        <v>47</v>
      </c>
      <c r="AG303" s="1">
        <v>3</v>
      </c>
      <c r="AH303" s="1">
        <v>1</v>
      </c>
      <c r="AI303" s="24">
        <v>1</v>
      </c>
      <c r="AJ303" s="30">
        <v>210000</v>
      </c>
      <c r="AK303" s="9">
        <f>($L$3*(L303-$Q$1)/$Q$2+$M$3*(M303-$R$1)/$R$2+$N$3*(N303-$S$1)/$S$2+$O$3*(O303-$T$1)/$T$2+$P$3*(P303-$U$1)/$U$2)/(SUM($L$3:$P$3))</f>
        <v>-1.4468803705369244</v>
      </c>
      <c r="AL303" s="9">
        <f>($L$3*(Q303-$Q$1)/$Q$2+$M$3*(R303-$R$1)/$R$2+$N$3*(S303-$S$1)/$S$2+$O$3*(T303-$T$1)/$T$2+$P$3*(U303-$U$1)/$U$2)/(SUM($L$3:$P$3))</f>
        <v>-0.77076772085539913</v>
      </c>
      <c r="AM303">
        <f>IF(AVERAGE(AG303:AH303)&gt;9,1,0)+IF(AVERAGE(AG303:AH303)&gt;7,1,0)+IF(AG303&gt;7,1,0)+IF(AH303&gt;7,1,0)+IF(AI303&gt;8,1,0)+IF(AI303&gt;6,1,0)</f>
        <v>0</v>
      </c>
      <c r="AN303" s="6">
        <f>MIN(2,IF(OR(Y303="-",X303&lt;5),0,1+IF(Y303&gt;7,1+IF(X303&gt;7,0.25,0),IF(Y303&gt;4,0.5+IF(X303&gt;7,0.25,0),0+IF(X303&gt;7,0.25))))+IF(Z303="-",0,IF(Z303&gt;9,0.5,IF(Z303&gt;7,0.25,0)))+IF(AA303="-",0,IF(AA303&gt;7,1.1,IF(AA303&gt;4,0.6,0)))+IF(OR(AB303="-",V303&lt;5),0,IF(AB303&gt;7,1+IF(V303&gt;7,0.25,0),IF(AB303&gt;4,0.5+IF(V303&gt;7,0.25,0),0)))+IF(AC303="-",0,IF(AC303&gt;7,1.5,IF(AC303&gt;4,1,0)))+IF(AD303="-",0,IF(AD303&gt;9,0.5,IF(AD303&gt;7,0.25,0)))+IF(AE303="-",0,IF(AE303&gt;7,1.25,IF(AE303&gt;4,0.75,0)))+IF(OR(AF303="-",W303&lt;4),0,IF(AF303&gt;7,1+IF(W303&gt;7,0.15,0),IF(AF303&gt;4,0.5+IF(W303&gt;7,0.15,0),0))))</f>
        <v>1</v>
      </c>
      <c r="AO303" s="9">
        <f>(($AK$3*AK303+$AL$3*AL303+$AM$3*AM303+$AN$3*AN303)+$J$3*VLOOKUP(J303,COND!$A$2:$C$7,2,FALSE)+$K$3*VLOOKUP(K303,COND!$A$2:$C$7,3,FALSE))*IF(AND($K$2="On",$E303&gt;20),0.75,1)</f>
        <v>1.5060993126815188</v>
      </c>
      <c r="AP303" s="28">
        <f>STANDARDIZE(AO303,AVERAGE($AO$5:$AO$1204),STDEVP($AO$5:$AO$1204))</f>
        <v>-0.66503415461525306</v>
      </c>
      <c r="AQ303" t="str">
        <f>IF(AND(Y303&lt;&gt;"-",X303&gt;1),"C",IF(AA303=MAX(AA303:AC303),"2B",IF(AC303=MAX(AA303:AC303),"SS",IF(OR(AB303=MAX(Z303:AC303),AND(AB303&lt;&gt;"-",AB303&gt;4,V303&gt;5)),"3B",IF(AE303=MAX(AD303:AF303),"CF",IF(AND(AF303=MAX(AD303,AF303),AND(W303&gt;5,AD303&lt;&gt;"-")),"RF",IF(AD303&lt;&gt;"-","LF",IF(Z303&lt;&gt;"-","1B","DH"))))))))</f>
        <v>C</v>
      </c>
      <c r="AU303" t="str">
        <f>IF(AND($Q303&gt;=6,AVERAGE($S303:$T303)&gt;=6),"Likely",IF(OR($Q303&gt;6,AND($Q303=6,AVERAGE($S303:$T303)&gt;=3),AND($Q303&gt;=5,AVERAGE($S303:$T303)&gt;=5),AVERAGE($Q303,$S303:$T303)&gt;5),"Possible","Unlikely"))</f>
        <v>Unlikely</v>
      </c>
      <c r="AW303" t="e">
        <f>IF(VLOOKUP($B303,'Draft List'!$D$4:$AB$124,AW$3,FALSE)&lt;&gt;0,VLOOKUP($B303,'Draft List'!$D$4:$AB$124,AW$3,FALSE),"")</f>
        <v>#N/A</v>
      </c>
      <c r="AX303" t="e">
        <f>IF(VLOOKUP($B303,'Draft List'!$D$4:$AB$124,AX$3,FALSE)&lt;&gt;0,VLOOKUP($B303,'Draft List'!$D$4:$AB$124,AX$3,FALSE),"")</f>
        <v>#N/A</v>
      </c>
      <c r="AY303" t="e">
        <f>IF(VLOOKUP($B303,'Draft List'!$D$4:$AB$124,AY$3,FALSE)&lt;&gt;0,VLOOKUP($B303,'Draft List'!$D$4:$AB$124,AY$3,FALSE),"")</f>
        <v>#N/A</v>
      </c>
      <c r="AZ303" t="e">
        <f>IF(VLOOKUP($B303,'Draft List'!$D$4:$AB$124,AZ$3,FALSE)&lt;&gt;0,VLOOKUP($B303,'Draft List'!$D$4:$AB$124,AZ$3,FALSE),"")</f>
        <v>#N/A</v>
      </c>
    </row>
    <row r="304" spans="1:52" x14ac:dyDescent="0.25">
      <c r="A304" t="str">
        <f>IF(C304="C","C-",C304)&amp;D304&amp;E304</f>
        <v>SSFelipe Gamboa21</v>
      </c>
      <c r="B304">
        <f>VLOOKUP($A304,draft_listing_batters_stats!$A$1:$B$1310,2,FALSE)</f>
        <v>11757</v>
      </c>
      <c r="C304" s="1" t="s">
        <v>75</v>
      </c>
      <c r="D304" s="1" t="s">
        <v>1639</v>
      </c>
      <c r="E304" s="1">
        <v>21</v>
      </c>
      <c r="F304" s="1" t="s">
        <v>43</v>
      </c>
      <c r="G304" s="1" t="s">
        <v>43</v>
      </c>
      <c r="H304" s="1" t="s">
        <v>51</v>
      </c>
      <c r="I304" s="24" t="s">
        <v>51</v>
      </c>
      <c r="J304" s="1" t="s">
        <v>49</v>
      </c>
      <c r="K304" s="24" t="s">
        <v>57</v>
      </c>
      <c r="L304" s="1">
        <v>3</v>
      </c>
      <c r="M304" s="1">
        <v>3</v>
      </c>
      <c r="N304" s="1">
        <v>1</v>
      </c>
      <c r="O304" s="1">
        <v>3</v>
      </c>
      <c r="P304" s="24">
        <v>1</v>
      </c>
      <c r="Q304" s="1">
        <v>3</v>
      </c>
      <c r="R304" s="1">
        <v>4</v>
      </c>
      <c r="S304" s="1">
        <v>1</v>
      </c>
      <c r="T304" s="1">
        <v>5</v>
      </c>
      <c r="U304" s="24">
        <v>3</v>
      </c>
      <c r="V304" s="1">
        <v>5</v>
      </c>
      <c r="W304" s="1">
        <v>4</v>
      </c>
      <c r="X304" s="24">
        <v>1</v>
      </c>
      <c r="Y304" s="1" t="s">
        <v>47</v>
      </c>
      <c r="Z304" s="1" t="s">
        <v>47</v>
      </c>
      <c r="AA304" s="1">
        <v>6</v>
      </c>
      <c r="AB304" s="1">
        <v>5</v>
      </c>
      <c r="AC304" s="1">
        <v>5</v>
      </c>
      <c r="AD304" s="1" t="s">
        <v>47</v>
      </c>
      <c r="AE304" s="1" t="s">
        <v>47</v>
      </c>
      <c r="AF304" s="24" t="s">
        <v>47</v>
      </c>
      <c r="AG304" s="1">
        <v>9</v>
      </c>
      <c r="AH304" s="1">
        <v>5</v>
      </c>
      <c r="AI304" s="24">
        <v>6</v>
      </c>
      <c r="AJ304" s="30">
        <v>190000</v>
      </c>
      <c r="AK304" s="9">
        <f>($L$3*(L304-$Q$1)/$Q$2+$M$3*(M304-$R$1)/$R$2+$N$3*(N304-$S$1)/$S$2+$O$3*(O304-$T$1)/$T$2+$P$3*(P304-$U$1)/$U$2)/(SUM($L$3:$P$3))</f>
        <v>-1.1576928181656534</v>
      </c>
      <c r="AL304" s="9">
        <f>($L$3*(Q304-$Q$1)/$Q$2+$M$3*(R304-$R$1)/$R$2+$N$3*(S304-$S$1)/$S$2+$O$3*(T304-$T$1)/$T$2+$P$3*(U304-$U$1)/$U$2)/(SUM($L$3:$P$3))</f>
        <v>-0.84718115889362111</v>
      </c>
      <c r="AM304">
        <f>IF(AVERAGE(AG304:AH304)&gt;9,1,0)+IF(AVERAGE(AG304:AH304)&gt;7,1,0)+IF(AG304&gt;7,1,0)+IF(AH304&gt;7,1,0)+IF(AI304&gt;8,1,0)+IF(AI304&gt;6,1,0)</f>
        <v>1</v>
      </c>
      <c r="AN304" s="6">
        <f>MIN(2,IF(OR(Y304="-",X304&lt;5),0,1+IF(Y304&gt;7,1+IF(X304&gt;7,0.25,0),IF(Y304&gt;4,0.5+IF(X304&gt;7,0.25,0),0+IF(X304&gt;7,0.25))))+IF(Z304="-",0,IF(Z304&gt;9,0.5,IF(Z304&gt;7,0.25,0)))+IF(AA304="-",0,IF(AA304&gt;7,1.1,IF(AA304&gt;4,0.6,0)))+IF(OR(AB304="-",V304&lt;5),0,IF(AB304&gt;7,1+IF(V304&gt;7,0.25,0),IF(AB304&gt;4,0.5+IF(V304&gt;7,0.25,0),0)))+IF(AC304="-",0,IF(AC304&gt;7,1.5,IF(AC304&gt;4,1,0)))+IF(AD304="-",0,IF(AD304&gt;9,0.5,IF(AD304&gt;7,0.25,0)))+IF(AE304="-",0,IF(AE304&gt;7,1.25,IF(AE304&gt;4,0.75,0)))+IF(OR(AF304="-",W304&lt;4),0,IF(AF304&gt;7,1+IF(W304&gt;7,0.15,0),IF(AF304&gt;4,0.5+IF(W304&gt;7,0.15,0),0))))</f>
        <v>2</v>
      </c>
      <c r="AO304" s="9">
        <f>(($AK$3*AK304+$AL$3*AL304+$AM$3*AM304+$AN$3*AN304)+$J$3*VLOOKUP(J304,COND!$A$2:$C$7,2,FALSE)+$K$3*VLOOKUP(K304,COND!$A$2:$C$7,3,FALSE))*IF(AND($K$2="On",$E304&gt;20),0.75,1)</f>
        <v>1.4847234781266465</v>
      </c>
      <c r="AP304" s="28">
        <f>STANDARDIZE(AO304,AVERAGE($AO$5:$AO$1204),STDEVP($AO$5:$AO$1204))</f>
        <v>-0.66783810408419853</v>
      </c>
      <c r="AQ304" t="str">
        <f>IF(AND(Y304&lt;&gt;"-",X304&gt;1),"C",IF(AA304=MAX(AA304:AC304),"2B",IF(AC304=MAX(AA304:AC304),"SS",IF(OR(AB304=MAX(Z304:AC304),AND(AB304&lt;&gt;"-",AB304&gt;4,V304&gt;5)),"3B",IF(AE304=MAX(AD304:AF304),"CF",IF(AND(AF304=MAX(AD304,AF304),AND(W304&gt;5,AD304&lt;&gt;"-")),"RF",IF(AD304&lt;&gt;"-","LF",IF(Z304&lt;&gt;"-","1B","DH"))))))))</f>
        <v>2B</v>
      </c>
      <c r="AU304" t="str">
        <f>IF(AND($Q304&gt;=6,AVERAGE($S304:$T304)&gt;=6),"Likely",IF(OR($Q304&gt;6,AND($Q304=6,AVERAGE($S304:$T304)&gt;=3),AND($Q304&gt;=5,AVERAGE($S304:$T304)&gt;=5),AVERAGE($Q304,$S304:$T304)&gt;5),"Possible","Unlikely"))</f>
        <v>Unlikely</v>
      </c>
      <c r="AW304" t="e">
        <f>IF(VLOOKUP($B304,'Draft List'!$D$4:$AB$124,AW$3,FALSE)&lt;&gt;0,VLOOKUP($B304,'Draft List'!$D$4:$AB$124,AW$3,FALSE),"")</f>
        <v>#N/A</v>
      </c>
      <c r="AX304" t="e">
        <f>IF(VLOOKUP($B304,'Draft List'!$D$4:$AB$124,AX$3,FALSE)&lt;&gt;0,VLOOKUP($B304,'Draft List'!$D$4:$AB$124,AX$3,FALSE),"")</f>
        <v>#N/A</v>
      </c>
      <c r="AY304" t="e">
        <f>IF(VLOOKUP($B304,'Draft List'!$D$4:$AB$124,AY$3,FALSE)&lt;&gt;0,VLOOKUP($B304,'Draft List'!$D$4:$AB$124,AY$3,FALSE),"")</f>
        <v>#N/A</v>
      </c>
      <c r="AZ304" t="e">
        <f>IF(VLOOKUP($B304,'Draft List'!$D$4:$AB$124,AZ$3,FALSE)&lt;&gt;0,VLOOKUP($B304,'Draft List'!$D$4:$AB$124,AZ$3,FALSE),"")</f>
        <v>#N/A</v>
      </c>
    </row>
    <row r="305" spans="1:52" x14ac:dyDescent="0.25">
      <c r="A305" t="str">
        <f>IF(C305="C","C-",C305)&amp;D305&amp;E305</f>
        <v>2BKatsunosuki Takahashi21</v>
      </c>
      <c r="B305">
        <f>VLOOKUP($A305,draft_listing_batters_stats!$A$1:$B$1310,2,FALSE)</f>
        <v>4459</v>
      </c>
      <c r="C305" s="1" t="s">
        <v>74</v>
      </c>
      <c r="D305" s="1" t="s">
        <v>1640</v>
      </c>
      <c r="E305" s="1">
        <v>21</v>
      </c>
      <c r="F305" s="1" t="s">
        <v>43</v>
      </c>
      <c r="G305" s="1" t="s">
        <v>43</v>
      </c>
      <c r="H305" s="1" t="s">
        <v>51</v>
      </c>
      <c r="I305" s="24" t="s">
        <v>51</v>
      </c>
      <c r="J305" s="1" t="s">
        <v>57</v>
      </c>
      <c r="K305" s="24" t="s">
        <v>45</v>
      </c>
      <c r="L305" s="1">
        <v>2</v>
      </c>
      <c r="M305" s="1">
        <v>4</v>
      </c>
      <c r="N305" s="1">
        <v>1</v>
      </c>
      <c r="O305" s="1">
        <v>3</v>
      </c>
      <c r="P305" s="24">
        <v>1</v>
      </c>
      <c r="Q305" s="1">
        <v>3</v>
      </c>
      <c r="R305" s="1">
        <v>4</v>
      </c>
      <c r="S305" s="1">
        <v>2</v>
      </c>
      <c r="T305" s="1">
        <v>5</v>
      </c>
      <c r="U305" s="24">
        <v>2</v>
      </c>
      <c r="V305" s="1">
        <v>8</v>
      </c>
      <c r="W305" s="1">
        <v>1</v>
      </c>
      <c r="X305" s="24">
        <v>1</v>
      </c>
      <c r="Y305" s="1" t="s">
        <v>47</v>
      </c>
      <c r="Z305" s="1" t="s">
        <v>47</v>
      </c>
      <c r="AA305" s="1">
        <v>7</v>
      </c>
      <c r="AB305" s="1">
        <v>4</v>
      </c>
      <c r="AC305" s="1">
        <v>5</v>
      </c>
      <c r="AD305" s="1" t="s">
        <v>47</v>
      </c>
      <c r="AE305" s="1" t="s">
        <v>47</v>
      </c>
      <c r="AF305" s="24" t="s">
        <v>47</v>
      </c>
      <c r="AG305" s="1">
        <v>8</v>
      </c>
      <c r="AH305" s="1">
        <v>4</v>
      </c>
      <c r="AI305" s="24">
        <v>4</v>
      </c>
      <c r="AJ305" s="30">
        <v>190000</v>
      </c>
      <c r="AK305" s="9">
        <f>($L$3*(L305-$Q$1)/$Q$2+$M$3*(M305-$R$1)/$R$2+$N$3*(N305-$S$1)/$S$2+$O$3*(O305-$T$1)/$T$2+$P$3*(P305-$U$1)/$U$2)/(SUM($L$3:$P$3))</f>
        <v>-1.4291887747496246</v>
      </c>
      <c r="AL305" s="9">
        <f>($L$3*(Q305-$Q$1)/$Q$2+$M$3*(R305-$R$1)/$R$2+$N$3*(S305-$S$1)/$S$2+$O$3*(T305-$T$1)/$T$2+$P$3*(U305-$U$1)/$U$2)/(SUM($L$3:$P$3))</f>
        <v>-0.80413600468680302</v>
      </c>
      <c r="AM305">
        <f>IF(AVERAGE(AG305:AH305)&gt;9,1,0)+IF(AVERAGE(AG305:AH305)&gt;7,1,0)+IF(AG305&gt;7,1,0)+IF(AH305&gt;7,1,0)+IF(AI305&gt;8,1,0)+IF(AI305&gt;6,1,0)</f>
        <v>1</v>
      </c>
      <c r="AN305" s="6">
        <f>MIN(2,IF(OR(Y305="-",X305&lt;5),0,1+IF(Y305&gt;7,1+IF(X305&gt;7,0.25,0),IF(Y305&gt;4,0.5+IF(X305&gt;7,0.25,0),0+IF(X305&gt;7,0.25))))+IF(Z305="-",0,IF(Z305&gt;9,0.5,IF(Z305&gt;7,0.25,0)))+IF(AA305="-",0,IF(AA305&gt;7,1.1,IF(AA305&gt;4,0.6,0)))+IF(OR(AB305="-",V305&lt;5),0,IF(AB305&gt;7,1+IF(V305&gt;7,0.25,0),IF(AB305&gt;4,0.5+IF(V305&gt;7,0.25,0),0)))+IF(AC305="-",0,IF(AC305&gt;7,1.5,IF(AC305&gt;4,1,0)))+IF(AD305="-",0,IF(AD305&gt;9,0.5,IF(AD305&gt;7,0.25,0)))+IF(AE305="-",0,IF(AE305&gt;7,1.25,IF(AE305&gt;4,0.75,0)))+IF(OR(AF305="-",W305&lt;4),0,IF(AF305&gt;7,1+IF(W305&gt;7,0.15,0),IF(AF305&gt;4,0.5+IF(W305&gt;7,0.15,0),0))))</f>
        <v>1.6</v>
      </c>
      <c r="AO305" s="9">
        <f>(($AK$3*AK305+$AL$3*AL305+$AM$3*AM305+$AN$3*AN305)+$J$3*VLOOKUP(J305,COND!$A$2:$C$7,2,FALSE)+$K$3*VLOOKUP(K305,COND!$A$2:$C$7,3,FALSE))*IF(AND($K$2="On",$E305&gt;20),0.75,1)</f>
        <v>1.474115732950068</v>
      </c>
      <c r="AP305" s="28">
        <f>STANDARDIZE(AO305,AVERAGE($AO$5:$AO$1204),STDEVP($AO$5:$AO$1204))</f>
        <v>-0.6692295623394644</v>
      </c>
      <c r="AQ305" t="str">
        <f>IF(AND(Y305&lt;&gt;"-",X305&gt;1),"C",IF(AA305=MAX(AA305:AC305),"2B",IF(AC305=MAX(AA305:AC305),"SS",IF(OR(AB305=MAX(Z305:AC305),AND(AB305&lt;&gt;"-",AB305&gt;4,V305&gt;5)),"3B",IF(AE305=MAX(AD305:AF305),"CF",IF(AND(AF305=MAX(AD305,AF305),AND(W305&gt;5,AD305&lt;&gt;"-")),"RF",IF(AD305&lt;&gt;"-","LF",IF(Z305&lt;&gt;"-","1B","DH"))))))))</f>
        <v>2B</v>
      </c>
      <c r="AU305" t="str">
        <f>IF(AND($Q305&gt;=6,AVERAGE($S305:$T305)&gt;=6),"Likely",IF(OR($Q305&gt;6,AND($Q305=6,AVERAGE($S305:$T305)&gt;=3),AND($Q305&gt;=5,AVERAGE($S305:$T305)&gt;=5),AVERAGE($Q305,$S305:$T305)&gt;5),"Possible","Unlikely"))</f>
        <v>Unlikely</v>
      </c>
      <c r="AW305" t="e">
        <f>IF(VLOOKUP($B305,'Draft List'!$D$4:$AB$124,AW$3,FALSE)&lt;&gt;0,VLOOKUP($B305,'Draft List'!$D$4:$AB$124,AW$3,FALSE),"")</f>
        <v>#N/A</v>
      </c>
      <c r="AX305" t="e">
        <f>IF(VLOOKUP($B305,'Draft List'!$D$4:$AB$124,AX$3,FALSE)&lt;&gt;0,VLOOKUP($B305,'Draft List'!$D$4:$AB$124,AX$3,FALSE),"")</f>
        <v>#N/A</v>
      </c>
      <c r="AY305" t="e">
        <f>IF(VLOOKUP($B305,'Draft List'!$D$4:$AB$124,AY$3,FALSE)&lt;&gt;0,VLOOKUP($B305,'Draft List'!$D$4:$AB$124,AY$3,FALSE),"")</f>
        <v>#N/A</v>
      </c>
      <c r="AZ305" t="e">
        <f>IF(VLOOKUP($B305,'Draft List'!$D$4:$AB$124,AZ$3,FALSE)&lt;&gt;0,VLOOKUP($B305,'Draft List'!$D$4:$AB$124,AZ$3,FALSE),"")</f>
        <v>#N/A</v>
      </c>
    </row>
    <row r="306" spans="1:52" x14ac:dyDescent="0.25">
      <c r="A306" t="str">
        <f>IF(C306="C","C-",C306)&amp;D306&amp;E306</f>
        <v>C-Iván López18</v>
      </c>
      <c r="B306">
        <f>VLOOKUP($A306,draft_listing_batters_stats!$A$1:$B$1310,2,FALSE)</f>
        <v>5033</v>
      </c>
      <c r="C306" s="1" t="s">
        <v>89</v>
      </c>
      <c r="D306" s="1" t="s">
        <v>1641</v>
      </c>
      <c r="E306" s="1">
        <v>18</v>
      </c>
      <c r="F306" s="1" t="s">
        <v>43</v>
      </c>
      <c r="G306" s="1" t="s">
        <v>43</v>
      </c>
      <c r="H306" s="1" t="s">
        <v>51</v>
      </c>
      <c r="I306" s="24" t="s">
        <v>51</v>
      </c>
      <c r="J306" s="1" t="s">
        <v>45</v>
      </c>
      <c r="K306" s="24" t="s">
        <v>46</v>
      </c>
      <c r="L306" s="1">
        <v>1</v>
      </c>
      <c r="M306" s="1">
        <v>4</v>
      </c>
      <c r="N306" s="1">
        <v>1</v>
      </c>
      <c r="O306" s="1">
        <v>1</v>
      </c>
      <c r="P306" s="24">
        <v>1</v>
      </c>
      <c r="Q306" s="1">
        <v>4</v>
      </c>
      <c r="R306" s="1">
        <v>5</v>
      </c>
      <c r="S306" s="1">
        <v>1</v>
      </c>
      <c r="T306" s="1">
        <v>3</v>
      </c>
      <c r="U306" s="24">
        <v>2</v>
      </c>
      <c r="V306" s="1">
        <v>5</v>
      </c>
      <c r="W306" s="1">
        <v>4</v>
      </c>
      <c r="X306" s="24">
        <v>5</v>
      </c>
      <c r="Y306" s="1" t="s">
        <v>47</v>
      </c>
      <c r="Z306" s="1" t="s">
        <v>47</v>
      </c>
      <c r="AA306" s="1" t="s">
        <v>47</v>
      </c>
      <c r="AB306" s="1" t="s">
        <v>47</v>
      </c>
      <c r="AC306" s="1" t="s">
        <v>47</v>
      </c>
      <c r="AD306" s="1" t="s">
        <v>47</v>
      </c>
      <c r="AE306" s="1" t="s">
        <v>47</v>
      </c>
      <c r="AF306" s="24" t="s">
        <v>47</v>
      </c>
      <c r="AG306" s="1">
        <v>1</v>
      </c>
      <c r="AH306" s="1">
        <v>3</v>
      </c>
      <c r="AI306" s="24">
        <v>1</v>
      </c>
      <c r="AJ306" s="30">
        <v>180000</v>
      </c>
      <c r="AK306" s="9">
        <f>($L$3*(L306-$Q$1)/$Q$2+$M$3*(M306-$R$1)/$R$2+$N$3*(N306-$S$1)/$S$2+$O$3*(O306-$T$1)/$T$2+$P$3*(P306-$U$1)/$U$2)/(SUM($L$3:$P$3))</f>
        <v>-1.9311637109714617</v>
      </c>
      <c r="AL306" s="9">
        <f>($L$3*(Q306-$Q$1)/$Q$2+$M$3*(R306-$R$1)/$R$2+$N$3*(S306-$S$1)/$S$2+$O$3*(T306-$T$1)/$T$2+$P$3*(U306-$U$1)/$U$2)/(SUM($L$3:$P$3))</f>
        <v>-0.69300088290848827</v>
      </c>
      <c r="AM306">
        <f>IF(AVERAGE(AG306:AH306)&gt;9,1,0)+IF(AVERAGE(AG306:AH306)&gt;7,1,0)+IF(AG306&gt;7,1,0)+IF(AH306&gt;7,1,0)+IF(AI306&gt;8,1,0)+IF(AI306&gt;6,1,0)</f>
        <v>0</v>
      </c>
      <c r="AN306" s="6">
        <f>MIN(2,IF(OR(Y306="-",X306&lt;5),0,1+IF(Y306&gt;7,1+IF(X306&gt;7,0.25,0),IF(Y306&gt;4,0.5+IF(X306&gt;7,0.25,0),0+IF(X306&gt;7,0.25))))+IF(Z306="-",0,IF(Z306&gt;9,0.5,IF(Z306&gt;7,0.25,0)))+IF(AA306="-",0,IF(AA306&gt;7,1.1,IF(AA306&gt;4,0.6,0)))+IF(OR(AB306="-",V306&lt;5),0,IF(AB306&gt;7,1+IF(V306&gt;7,0.25,0),IF(AB306&gt;4,0.5+IF(V306&gt;7,0.25,0),0)))+IF(AC306="-",0,IF(AC306&gt;7,1.5,IF(AC306&gt;4,1,0)))+IF(AD306="-",0,IF(AD306&gt;9,0.5,IF(AD306&gt;7,0.25,0)))+IF(AE306="-",0,IF(AE306&gt;7,1.25,IF(AE306&gt;4,0.75,0)))+IF(OR(AF306="-",W306&lt;4),0,IF(AF306&gt;7,1+IF(W306&gt;7,0.15,0),IF(AF306&gt;4,0.5+IF(W306&gt;7,0.15,0),0))))</f>
        <v>0</v>
      </c>
      <c r="AO306" s="9">
        <f>(($AK$3*AK306+$AL$3*AL306+$AM$3*AM306+$AN$3*AN306)+$J$3*VLOOKUP(J306,COND!$A$2:$C$7,2,FALSE)+$K$3*VLOOKUP(K306,COND!$A$2:$C$7,3,FALSE))*IF(AND($K$2="On",$E306&gt;20),0.75,1)</f>
        <v>1.3908730340009949</v>
      </c>
      <c r="AP306" s="28">
        <f>STANDARDIZE(AO306,AVERAGE($AO$5:$AO$1204),STDEVP($AO$5:$AO$1204))</f>
        <v>-0.68014882356936746</v>
      </c>
      <c r="AQ306" t="str">
        <f>IF(AND(Y306&lt;&gt;"-",X306&gt;1),"C",IF(AA306=MAX(AA306:AC306),"2B",IF(AC306=MAX(AA306:AC306),"SS",IF(OR(AB306=MAX(Z306:AC306),AND(AB306&lt;&gt;"-",AB306&gt;4,V306&gt;5)),"3B",IF(AE306=MAX(AD306:AF306),"CF",IF(AND(AF306=MAX(AD306,AF306),AND(W306&gt;5,AD306&lt;&gt;"-")),"RF",IF(AD306&lt;&gt;"-","LF",IF(Z306&lt;&gt;"-","1B","DH"))))))))</f>
        <v>DH</v>
      </c>
      <c r="AU306" t="str">
        <f>IF(AND($Q306&gt;=6,AVERAGE($S306:$T306)&gt;=6),"Likely",IF(OR($Q306&gt;6,AND($Q306=6,AVERAGE($S306:$T306)&gt;=3),AND($Q306&gt;=5,AVERAGE($S306:$T306)&gt;=5),AVERAGE($Q306,$S306:$T306)&gt;5),"Possible","Unlikely"))</f>
        <v>Unlikely</v>
      </c>
      <c r="AW306" t="e">
        <f>IF(VLOOKUP($B306,'Draft List'!$D$4:$AB$124,AW$3,FALSE)&lt;&gt;0,VLOOKUP($B306,'Draft List'!$D$4:$AB$124,AW$3,FALSE),"")</f>
        <v>#N/A</v>
      </c>
      <c r="AX306" t="e">
        <f>IF(VLOOKUP($B306,'Draft List'!$D$4:$AB$124,AX$3,FALSE)&lt;&gt;0,VLOOKUP($B306,'Draft List'!$D$4:$AB$124,AX$3,FALSE),"")</f>
        <v>#N/A</v>
      </c>
      <c r="AY306" t="e">
        <f>IF(VLOOKUP($B306,'Draft List'!$D$4:$AB$124,AY$3,FALSE)&lt;&gt;0,VLOOKUP($B306,'Draft List'!$D$4:$AB$124,AY$3,FALSE),"")</f>
        <v>#N/A</v>
      </c>
      <c r="AZ306" t="e">
        <f>IF(VLOOKUP($B306,'Draft List'!$D$4:$AB$124,AZ$3,FALSE)&lt;&gt;0,VLOOKUP($B306,'Draft List'!$D$4:$AB$124,AZ$3,FALSE),"")</f>
        <v>#N/A</v>
      </c>
    </row>
    <row r="307" spans="1:52" x14ac:dyDescent="0.25">
      <c r="A307" t="str">
        <f>IF(C307="C","C-",C307)&amp;D307&amp;E307</f>
        <v>CFGustavo Hernández21</v>
      </c>
      <c r="B307">
        <f>VLOOKUP($A307,draft_listing_batters_stats!$A$1:$B$1310,2,FALSE)</f>
        <v>9644</v>
      </c>
      <c r="C307" s="1" t="s">
        <v>77</v>
      </c>
      <c r="D307" s="1" t="s">
        <v>1642</v>
      </c>
      <c r="E307" s="1">
        <v>21</v>
      </c>
      <c r="F307" s="1" t="s">
        <v>43</v>
      </c>
      <c r="G307" s="1" t="s">
        <v>43</v>
      </c>
      <c r="H307" s="1" t="s">
        <v>51</v>
      </c>
      <c r="I307" s="24" t="s">
        <v>51</v>
      </c>
      <c r="J307" s="1" t="s">
        <v>57</v>
      </c>
      <c r="K307" s="24" t="s">
        <v>45</v>
      </c>
      <c r="L307" s="1">
        <v>2</v>
      </c>
      <c r="M307" s="1">
        <v>5</v>
      </c>
      <c r="N307" s="1">
        <v>2</v>
      </c>
      <c r="O307" s="1">
        <v>1</v>
      </c>
      <c r="P307" s="24">
        <v>3</v>
      </c>
      <c r="Q307" s="1">
        <v>3</v>
      </c>
      <c r="R307" s="1">
        <v>6</v>
      </c>
      <c r="S307" s="1">
        <v>2</v>
      </c>
      <c r="T307" s="1">
        <v>2</v>
      </c>
      <c r="U307" s="24">
        <v>5</v>
      </c>
      <c r="V307" s="1">
        <v>1</v>
      </c>
      <c r="W307" s="1">
        <v>7</v>
      </c>
      <c r="X307" s="24">
        <v>1</v>
      </c>
      <c r="Y307" s="1" t="s">
        <v>47</v>
      </c>
      <c r="Z307" s="1" t="s">
        <v>47</v>
      </c>
      <c r="AA307" s="1" t="s">
        <v>47</v>
      </c>
      <c r="AB307" s="1" t="s">
        <v>47</v>
      </c>
      <c r="AC307" s="1" t="s">
        <v>47</v>
      </c>
      <c r="AD307" s="1" t="s">
        <v>47</v>
      </c>
      <c r="AE307" s="1">
        <v>9</v>
      </c>
      <c r="AF307" s="24" t="s">
        <v>47</v>
      </c>
      <c r="AG307" s="1">
        <v>9</v>
      </c>
      <c r="AH307" s="1">
        <v>8</v>
      </c>
      <c r="AI307" s="24">
        <v>10</v>
      </c>
      <c r="AJ307" s="30">
        <v>200000</v>
      </c>
      <c r="AK307" s="9">
        <f>($L$3*(L307-$Q$1)/$Q$2+$M$3*(M307-$R$1)/$R$2+$N$3*(N307-$S$1)/$S$2+$O$3*(O307-$T$1)/$T$2+$P$3*(P307-$U$1)/$U$2)/(SUM($L$3:$P$3))</f>
        <v>-1.394453821492015</v>
      </c>
      <c r="AL307" s="9">
        <f>($L$3*(Q307-$Q$1)/$Q$2+$M$3*(R307-$R$1)/$R$2+$N$3*(S307-$S$1)/$S$2+$O$3*(T307-$T$1)/$T$2+$P$3*(U307-$U$1)/$U$2)/(SUM($L$3:$P$3))</f>
        <v>-0.85109587602688863</v>
      </c>
      <c r="AM307">
        <f>IF(AVERAGE(AG307:AH307)&gt;9,1,0)+IF(AVERAGE(AG307:AH307)&gt;7,1,0)+IF(AG307&gt;7,1,0)+IF(AH307&gt;7,1,0)+IF(AI307&gt;8,1,0)+IF(AI307&gt;6,1,0)</f>
        <v>5</v>
      </c>
      <c r="AN307" s="6">
        <f>MIN(2,IF(OR(Y307="-",X307&lt;5),0,1+IF(Y307&gt;7,1+IF(X307&gt;7,0.25,0),IF(Y307&gt;4,0.5+IF(X307&gt;7,0.25,0),0+IF(X307&gt;7,0.25))))+IF(Z307="-",0,IF(Z307&gt;9,0.5,IF(Z307&gt;7,0.25,0)))+IF(AA307="-",0,IF(AA307&gt;7,1.1,IF(AA307&gt;4,0.6,0)))+IF(OR(AB307="-",V307&lt;5),0,IF(AB307&gt;7,1+IF(V307&gt;7,0.25,0),IF(AB307&gt;4,0.5+IF(V307&gt;7,0.25,0),0)))+IF(AC307="-",0,IF(AC307&gt;7,1.5,IF(AC307&gt;4,1,0)))+IF(AD307="-",0,IF(AD307&gt;9,0.5,IF(AD307&gt;7,0.25,0)))+IF(AE307="-",0,IF(AE307&gt;7,1.25,IF(AE307&gt;4,0.75,0)))+IF(OR(AF307="-",W307&lt;4),0,IF(AF307&gt;7,1+IF(W307&gt;7,0.15,0),IF(AF307&gt;4,0.5+IF(W307&gt;7,0.15,0),0))))</f>
        <v>1.25</v>
      </c>
      <c r="AO307" s="9">
        <f>(($AK$3*AK307+$AL$3*AL307+$AM$3*AM307+$AN$3*AN307)+$J$3*VLOOKUP(J307,COND!$A$2:$C$7,2,FALSE)+$K$3*VLOOKUP(K307,COND!$A$2:$C$7,3,FALSE))*IF(AND($K$2="On",$E307&gt;20),0.75,1)</f>
        <v>1.2307374388614694</v>
      </c>
      <c r="AP307" s="28">
        <f>STANDARDIZE(AO307,AVERAGE($AO$5:$AO$1204),STDEVP($AO$5:$AO$1204))</f>
        <v>-0.70115441826547675</v>
      </c>
      <c r="AQ307" t="str">
        <f>IF(AND(Y307&lt;&gt;"-",X307&gt;1),"C",IF(AA307=MAX(AA307:AC307),"2B",IF(AC307=MAX(AA307:AC307),"SS",IF(OR(AB307=MAX(Z307:AC307),AND(AB307&lt;&gt;"-",AB307&gt;4,V307&gt;5)),"3B",IF(AE307=MAX(AD307:AF307),"CF",IF(AND(AF307=MAX(AD307,AF307),AND(W307&gt;5,AD307&lt;&gt;"-")),"RF",IF(AD307&lt;&gt;"-","LF",IF(Z307&lt;&gt;"-","1B","DH"))))))))</f>
        <v>CF</v>
      </c>
      <c r="AU307" t="str">
        <f>IF(AND($Q307&gt;=6,AVERAGE($S307:$T307)&gt;=6),"Likely",IF(OR($Q307&gt;6,AND($Q307=6,AVERAGE($S307:$T307)&gt;=3),AND($Q307&gt;=5,AVERAGE($S307:$T307)&gt;=5),AVERAGE($Q307,$S307:$T307)&gt;5),"Possible","Unlikely"))</f>
        <v>Unlikely</v>
      </c>
      <c r="AW307" t="e">
        <f>IF(VLOOKUP($B307,'Draft List'!$D$4:$AB$124,AW$3,FALSE)&lt;&gt;0,VLOOKUP($B307,'Draft List'!$D$4:$AB$124,AW$3,FALSE),"")</f>
        <v>#N/A</v>
      </c>
      <c r="AX307" t="e">
        <f>IF(VLOOKUP($B307,'Draft List'!$D$4:$AB$124,AX$3,FALSE)&lt;&gt;0,VLOOKUP($B307,'Draft List'!$D$4:$AB$124,AX$3,FALSE),"")</f>
        <v>#N/A</v>
      </c>
      <c r="AY307" t="e">
        <f>IF(VLOOKUP($B307,'Draft List'!$D$4:$AB$124,AY$3,FALSE)&lt;&gt;0,VLOOKUP($B307,'Draft List'!$D$4:$AB$124,AY$3,FALSE),"")</f>
        <v>#N/A</v>
      </c>
      <c r="AZ307" t="e">
        <f>IF(VLOOKUP($B307,'Draft List'!$D$4:$AB$124,AZ$3,FALSE)&lt;&gt;0,VLOOKUP($B307,'Draft List'!$D$4:$AB$124,AZ$3,FALSE),"")</f>
        <v>#N/A</v>
      </c>
    </row>
    <row r="308" spans="1:52" x14ac:dyDescent="0.25">
      <c r="A308" t="str">
        <f>IF(C308="C","C-",C308)&amp;D308&amp;E308</f>
        <v>3BToin Inoue21</v>
      </c>
      <c r="B308">
        <f>VLOOKUP($A308,draft_listing_batters_stats!$A$1:$B$1310,2,FALSE)</f>
        <v>4390</v>
      </c>
      <c r="C308" s="1" t="s">
        <v>72</v>
      </c>
      <c r="D308" s="1" t="s">
        <v>1643</v>
      </c>
      <c r="E308" s="1">
        <v>21</v>
      </c>
      <c r="F308" s="1" t="s">
        <v>43</v>
      </c>
      <c r="G308" s="1" t="s">
        <v>43</v>
      </c>
      <c r="H308" s="1" t="s">
        <v>51</v>
      </c>
      <c r="I308" s="24" t="s">
        <v>51</v>
      </c>
      <c r="J308" s="1" t="s">
        <v>57</v>
      </c>
      <c r="K308" s="24" t="s">
        <v>49</v>
      </c>
      <c r="L308" s="1">
        <v>3</v>
      </c>
      <c r="M308" s="1">
        <v>3</v>
      </c>
      <c r="N308" s="1">
        <v>1</v>
      </c>
      <c r="O308" s="1">
        <v>1</v>
      </c>
      <c r="P308" s="24">
        <v>2</v>
      </c>
      <c r="Q308" s="1">
        <v>4</v>
      </c>
      <c r="R308" s="1">
        <v>4</v>
      </c>
      <c r="S308" s="1">
        <v>2</v>
      </c>
      <c r="T308" s="1">
        <v>1</v>
      </c>
      <c r="U308" s="24">
        <v>3</v>
      </c>
      <c r="V308" s="1">
        <v>10</v>
      </c>
      <c r="W308" s="1">
        <v>1</v>
      </c>
      <c r="X308" s="24">
        <v>1</v>
      </c>
      <c r="Y308" s="1" t="s">
        <v>47</v>
      </c>
      <c r="Z308" s="1" t="s">
        <v>47</v>
      </c>
      <c r="AA308" s="1" t="s">
        <v>47</v>
      </c>
      <c r="AB308" s="1">
        <v>6</v>
      </c>
      <c r="AC308" s="1" t="s">
        <v>47</v>
      </c>
      <c r="AD308" s="1" t="s">
        <v>47</v>
      </c>
      <c r="AE308" s="1" t="s">
        <v>47</v>
      </c>
      <c r="AF308" s="24" t="s">
        <v>47</v>
      </c>
      <c r="AG308" s="1">
        <v>10</v>
      </c>
      <c r="AH308" s="1">
        <v>6</v>
      </c>
      <c r="AI308" s="24">
        <v>7</v>
      </c>
      <c r="AJ308" s="30">
        <v>190000</v>
      </c>
      <c r="AK308" s="9">
        <f>($L$3*(L308-$Q$1)/$Q$2+$M$3*(M308-$R$1)/$R$2+$N$3*(N308-$S$1)/$S$2+$O$3*(O308-$T$1)/$T$2+$P$3*(P308-$U$1)/$U$2)/(SUM($L$3:$P$3))</f>
        <v>-1.297095578367732</v>
      </c>
      <c r="AL308" s="9">
        <f>($L$3*(Q308-$Q$1)/$Q$2+$M$3*(R308-$R$1)/$R$2+$N$3*(S308-$S$1)/$S$2+$O$3*(T308-$T$1)/$T$2+$P$3*(U308-$U$1)/$U$2)/(SUM($L$3:$P$3))</f>
        <v>-0.80040202870536903</v>
      </c>
      <c r="AM308">
        <f>IF(AVERAGE(AG308:AH308)&gt;9,1,0)+IF(AVERAGE(AG308:AH308)&gt;7,1,0)+IF(AG308&gt;7,1,0)+IF(AH308&gt;7,1,0)+IF(AI308&gt;8,1,0)+IF(AI308&gt;6,1,0)</f>
        <v>3</v>
      </c>
      <c r="AN308" s="6">
        <f>MIN(2,IF(OR(Y308="-",X308&lt;5),0,1+IF(Y308&gt;7,1+IF(X308&gt;7,0.25,0),IF(Y308&gt;4,0.5+IF(X308&gt;7,0.25,0),0+IF(X308&gt;7,0.25))))+IF(Z308="-",0,IF(Z308&gt;9,0.5,IF(Z308&gt;7,0.25,0)))+IF(AA308="-",0,IF(AA308&gt;7,1.1,IF(AA308&gt;4,0.6,0)))+IF(OR(AB308="-",V308&lt;5),0,IF(AB308&gt;7,1+IF(V308&gt;7,0.25,0),IF(AB308&gt;4,0.5+IF(V308&gt;7,0.25,0),0)))+IF(AC308="-",0,IF(AC308&gt;7,1.5,IF(AC308&gt;4,1,0)))+IF(AD308="-",0,IF(AD308&gt;9,0.5,IF(AD308&gt;7,0.25,0)))+IF(AE308="-",0,IF(AE308&gt;7,1.25,IF(AE308&gt;4,0.75,0)))+IF(OR(AF308="-",W308&lt;4),0,IF(AF308&gt;7,1+IF(W308&gt;7,0.15,0),IF(AF308&gt;4,0.5+IF(W308&gt;7,0.15,0),0))))</f>
        <v>0.75</v>
      </c>
      <c r="AO308" s="9">
        <f>(($AK$3*AK308+$AL$3*AL308+$AM$3*AM308+$AN$3*AN308)+$J$3*VLOOKUP(J308,COND!$A$2:$C$7,2,FALSE)+$K$3*VLOOKUP(K308,COND!$A$2:$C$7,3,FALSE))*IF(AND($K$2="On",$E308&gt;20),0.75,1)</f>
        <v>1.115466097698798</v>
      </c>
      <c r="AP308" s="28">
        <f>STANDARDIZE(AO308,AVERAGE($AO$5:$AO$1204),STDEVP($AO$5:$AO$1204))</f>
        <v>-0.71627499823665874</v>
      </c>
      <c r="AQ308" t="str">
        <f>IF(AND(Y308&lt;&gt;"-",X308&gt;1),"C",IF(AA308=MAX(AA308:AC308),"2B",IF(AC308=MAX(AA308:AC308),"SS",IF(OR(AB308=MAX(Z308:AC308),AND(AB308&lt;&gt;"-",AB308&gt;4,V308&gt;5)),"3B",IF(AE308=MAX(AD308:AF308),"CF",IF(AND(AF308=MAX(AD308,AF308),AND(W308&gt;5,AD308&lt;&gt;"-")),"RF",IF(AD308&lt;&gt;"-","LF",IF(Z308&lt;&gt;"-","1B","DH"))))))))</f>
        <v>3B</v>
      </c>
      <c r="AU308" t="str">
        <f>IF(AND($Q308&gt;=6,AVERAGE($S308:$T308)&gt;=6),"Likely",IF(OR($Q308&gt;6,AND($Q308=6,AVERAGE($S308:$T308)&gt;=3),AND($Q308&gt;=5,AVERAGE($S308:$T308)&gt;=5),AVERAGE($Q308,$S308:$T308)&gt;5),"Possible","Unlikely"))</f>
        <v>Unlikely</v>
      </c>
      <c r="AW308" t="e">
        <f>IF(VLOOKUP($B308,'Draft List'!$D$4:$AB$124,AW$3,FALSE)&lt;&gt;0,VLOOKUP($B308,'Draft List'!$D$4:$AB$124,AW$3,FALSE),"")</f>
        <v>#N/A</v>
      </c>
      <c r="AX308" t="e">
        <f>IF(VLOOKUP($B308,'Draft List'!$D$4:$AB$124,AX$3,FALSE)&lt;&gt;0,VLOOKUP($B308,'Draft List'!$D$4:$AB$124,AX$3,FALSE),"")</f>
        <v>#N/A</v>
      </c>
      <c r="AY308" t="e">
        <f>IF(VLOOKUP($B308,'Draft List'!$D$4:$AB$124,AY$3,FALSE)&lt;&gt;0,VLOOKUP($B308,'Draft List'!$D$4:$AB$124,AY$3,FALSE),"")</f>
        <v>#N/A</v>
      </c>
      <c r="AZ308" t="e">
        <f>IF(VLOOKUP($B308,'Draft List'!$D$4:$AB$124,AZ$3,FALSE)&lt;&gt;0,VLOOKUP($B308,'Draft List'!$D$4:$AB$124,AZ$3,FALSE),"")</f>
        <v>#N/A</v>
      </c>
    </row>
    <row r="309" spans="1:52" x14ac:dyDescent="0.25">
      <c r="A309" t="str">
        <f>IF(C309="C","C-",C309)&amp;D309&amp;E309</f>
        <v>1BTsurayaki Takano21</v>
      </c>
      <c r="B309">
        <f>VLOOKUP($A309,draft_listing_batters_stats!$A$1:$B$1310,2,FALSE)</f>
        <v>4352</v>
      </c>
      <c r="C309" s="1" t="s">
        <v>90</v>
      </c>
      <c r="D309" s="1" t="s">
        <v>1644</v>
      </c>
      <c r="E309" s="1">
        <v>21</v>
      </c>
      <c r="F309" s="1" t="s">
        <v>64</v>
      </c>
      <c r="G309" s="1" t="s">
        <v>43</v>
      </c>
      <c r="H309" s="1" t="s">
        <v>51</v>
      </c>
      <c r="I309" s="24" t="s">
        <v>51</v>
      </c>
      <c r="J309" s="1" t="s">
        <v>57</v>
      </c>
      <c r="K309" s="24" t="s">
        <v>45</v>
      </c>
      <c r="L309" s="1">
        <v>2</v>
      </c>
      <c r="M309" s="1">
        <v>4</v>
      </c>
      <c r="N309" s="1">
        <v>3</v>
      </c>
      <c r="O309" s="1">
        <v>2</v>
      </c>
      <c r="P309" s="24">
        <v>2</v>
      </c>
      <c r="Q309" s="1">
        <v>3</v>
      </c>
      <c r="R309" s="1">
        <v>4</v>
      </c>
      <c r="S309" s="1">
        <v>5</v>
      </c>
      <c r="T309" s="1">
        <v>3</v>
      </c>
      <c r="U309" s="24">
        <v>3</v>
      </c>
      <c r="V309" s="1">
        <v>2</v>
      </c>
      <c r="W309" s="1">
        <v>2</v>
      </c>
      <c r="X309" s="24">
        <v>1</v>
      </c>
      <c r="Y309" s="1" t="s">
        <v>47</v>
      </c>
      <c r="Z309" s="1">
        <v>3</v>
      </c>
      <c r="AA309" s="1" t="s">
        <v>47</v>
      </c>
      <c r="AB309" s="1" t="s">
        <v>47</v>
      </c>
      <c r="AC309" s="1" t="s">
        <v>47</v>
      </c>
      <c r="AD309" s="1" t="s">
        <v>47</v>
      </c>
      <c r="AE309" s="1" t="s">
        <v>47</v>
      </c>
      <c r="AF309" s="24" t="s">
        <v>47</v>
      </c>
      <c r="AG309" s="1">
        <v>2</v>
      </c>
      <c r="AH309" s="1">
        <v>3</v>
      </c>
      <c r="AI309" s="24">
        <v>2</v>
      </c>
      <c r="AJ309" s="30">
        <v>200000</v>
      </c>
      <c r="AK309" s="9">
        <f>($L$3*(L309-$Q$1)/$Q$2+$M$3*(M309-$R$1)/$R$2+$N$3*(N309-$S$1)/$S$2+$O$3*(O309-$T$1)/$T$2+$P$3*(P309-$U$1)/$U$2)/(SUM($L$3:$P$3))</f>
        <v>-1.3127589968943192</v>
      </c>
      <c r="AL309" s="9">
        <f>($L$3*(Q309-$Q$1)/$Q$2+$M$3*(R309-$R$1)/$R$2+$N$3*(S309-$S$1)/$S$2+$O$3*(T309-$T$1)/$T$2+$P$3*(U309-$U$1)/$U$2)/(SUM($L$3:$P$3))</f>
        <v>-0.69435428281717726</v>
      </c>
      <c r="AM309">
        <f>IF(AVERAGE(AG309:AH309)&gt;9,1,0)+IF(AVERAGE(AG309:AH309)&gt;7,1,0)+IF(AG309&gt;7,1,0)+IF(AH309&gt;7,1,0)+IF(AI309&gt;8,1,0)+IF(AI309&gt;6,1,0)</f>
        <v>0</v>
      </c>
      <c r="AN309" s="6">
        <f>MIN(2,IF(OR(Y309="-",X309&lt;5),0,1+IF(Y309&gt;7,1+IF(X309&gt;7,0.25,0),IF(Y309&gt;4,0.5+IF(X309&gt;7,0.25,0),0+IF(X309&gt;7,0.25))))+IF(Z309="-",0,IF(Z309&gt;9,0.5,IF(Z309&gt;7,0.25,0)))+IF(AA309="-",0,IF(AA309&gt;7,1.1,IF(AA309&gt;4,0.6,0)))+IF(OR(AB309="-",V309&lt;5),0,IF(AB309&gt;7,1+IF(V309&gt;7,0.25,0),IF(AB309&gt;4,0.5+IF(V309&gt;7,0.25,0),0)))+IF(AC309="-",0,IF(AC309&gt;7,1.5,IF(AC309&gt;4,1,0)))+IF(AD309="-",0,IF(AD309&gt;9,0.5,IF(AD309&gt;7,0.25,0)))+IF(AE309="-",0,IF(AE309&gt;7,1.25,IF(AE309&gt;4,0.75,0)))+IF(OR(AF309="-",W309&lt;4),0,IF(AF309&gt;7,1+IF(W309&gt;7,0.15,0),IF(AF309&gt;4,0.5+IF(W309&gt;7,0.15,0),0))))</f>
        <v>0</v>
      </c>
      <c r="AO309" s="9">
        <f>(($AK$3*AK309+$AL$3*AL309+$AM$3*AM309+$AN$3*AN309)+$J$3*VLOOKUP(J309,COND!$A$2:$C$7,2,FALSE)+$K$3*VLOOKUP(K309,COND!$A$2:$C$7,3,FALSE))*IF(AND($K$2="On",$E309&gt;20),0.75,1)</f>
        <v>1.0364727065044406</v>
      </c>
      <c r="AP309" s="28">
        <f>STANDARDIZE(AO309,AVERAGE($AO$5:$AO$1204),STDEVP($AO$5:$AO$1204))</f>
        <v>-0.7266368616165908</v>
      </c>
      <c r="AQ309" t="str">
        <f>IF(AND(Y309&lt;&gt;"-",X309&gt;1),"C",IF(AA309=MAX(AA309:AC309),"2B",IF(AC309=MAX(AA309:AC309),"SS",IF(OR(AB309=MAX(Z309:AC309),AND(AB309&lt;&gt;"-",AB309&gt;4,V309&gt;5)),"3B",IF(AE309=MAX(AD309:AF309),"CF",IF(AND(AF309=MAX(AD309,AF309),AND(W309&gt;5,AD309&lt;&gt;"-")),"RF",IF(AD309&lt;&gt;"-","LF",IF(Z309&lt;&gt;"-","1B","DH"))))))))</f>
        <v>1B</v>
      </c>
      <c r="AU309" t="str">
        <f>IF(AND($Q309&gt;=6,AVERAGE($S309:$T309)&gt;=6),"Likely",IF(OR($Q309&gt;6,AND($Q309=6,AVERAGE($S309:$T309)&gt;=3),AND($Q309&gt;=5,AVERAGE($S309:$T309)&gt;=5),AVERAGE($Q309,$S309:$T309)&gt;5),"Possible","Unlikely"))</f>
        <v>Unlikely</v>
      </c>
      <c r="AW309" t="e">
        <f>IF(VLOOKUP($B309,'Draft List'!$D$4:$AB$124,AW$3,FALSE)&lt;&gt;0,VLOOKUP($B309,'Draft List'!$D$4:$AB$124,AW$3,FALSE),"")</f>
        <v>#N/A</v>
      </c>
      <c r="AX309" t="e">
        <f>IF(VLOOKUP($B309,'Draft List'!$D$4:$AB$124,AX$3,FALSE)&lt;&gt;0,VLOOKUP($B309,'Draft List'!$D$4:$AB$124,AX$3,FALSE),"")</f>
        <v>#N/A</v>
      </c>
      <c r="AY309" t="e">
        <f>IF(VLOOKUP($B309,'Draft List'!$D$4:$AB$124,AY$3,FALSE)&lt;&gt;0,VLOOKUP($B309,'Draft List'!$D$4:$AB$124,AY$3,FALSE),"")</f>
        <v>#N/A</v>
      </c>
      <c r="AZ309" t="e">
        <f>IF(VLOOKUP($B309,'Draft List'!$D$4:$AB$124,AZ$3,FALSE)&lt;&gt;0,VLOOKUP($B309,'Draft List'!$D$4:$AB$124,AZ$3,FALSE),"")</f>
        <v>#N/A</v>
      </c>
    </row>
    <row r="310" spans="1:52" x14ac:dyDescent="0.25">
      <c r="A310" t="str">
        <f>IF(C310="C","C-",C310)&amp;D310&amp;E310</f>
        <v>SSEd Madore18</v>
      </c>
      <c r="B310">
        <f>VLOOKUP($A310,draft_listing_batters_stats!$A$1:$B$1310,2,FALSE)</f>
        <v>5287</v>
      </c>
      <c r="C310" s="1" t="s">
        <v>75</v>
      </c>
      <c r="D310" s="1" t="s">
        <v>1645</v>
      </c>
      <c r="E310" s="1">
        <v>18</v>
      </c>
      <c r="F310" s="1" t="s">
        <v>43</v>
      </c>
      <c r="G310" s="1" t="s">
        <v>43</v>
      </c>
      <c r="H310" s="1" t="s">
        <v>51</v>
      </c>
      <c r="I310" s="24" t="s">
        <v>51</v>
      </c>
      <c r="J310" s="1" t="s">
        <v>49</v>
      </c>
      <c r="K310" s="24" t="s">
        <v>49</v>
      </c>
      <c r="L310" s="1">
        <v>1</v>
      </c>
      <c r="M310" s="1">
        <v>1</v>
      </c>
      <c r="N310" s="1">
        <v>1</v>
      </c>
      <c r="O310" s="1">
        <v>2</v>
      </c>
      <c r="P310" s="24">
        <v>3</v>
      </c>
      <c r="Q310" s="1">
        <v>3</v>
      </c>
      <c r="R310" s="1">
        <v>3</v>
      </c>
      <c r="S310" s="1">
        <v>1</v>
      </c>
      <c r="T310" s="1">
        <v>4</v>
      </c>
      <c r="U310" s="24">
        <v>8</v>
      </c>
      <c r="V310" s="1">
        <v>9</v>
      </c>
      <c r="W310" s="1">
        <v>10</v>
      </c>
      <c r="X310" s="24">
        <v>1</v>
      </c>
      <c r="Y310" s="1" t="s">
        <v>47</v>
      </c>
      <c r="Z310" s="1" t="s">
        <v>47</v>
      </c>
      <c r="AA310" s="1" t="s">
        <v>47</v>
      </c>
      <c r="AB310" s="1" t="s">
        <v>47</v>
      </c>
      <c r="AC310" s="1">
        <v>3</v>
      </c>
      <c r="AD310" s="1" t="s">
        <v>47</v>
      </c>
      <c r="AE310" s="1" t="s">
        <v>47</v>
      </c>
      <c r="AF310" s="24">
        <v>1</v>
      </c>
      <c r="AG310" s="1">
        <v>7</v>
      </c>
      <c r="AH310" s="1">
        <v>8</v>
      </c>
      <c r="AI310" s="24">
        <v>6</v>
      </c>
      <c r="AJ310" s="30">
        <v>120000</v>
      </c>
      <c r="AK310" s="9">
        <f>($L$3*(L310-$Q$1)/$Q$2+$M$3*(M310-$R$1)/$R$2+$N$3*(N310-$S$1)/$S$2+$O$3*(O310-$T$1)/$T$2+$P$3*(P310-$U$1)/$U$2)/(SUM($L$3:$P$3))</f>
        <v>-1.9146011201838242</v>
      </c>
      <c r="AL310" s="9">
        <f>($L$3*(Q310-$Q$1)/$Q$2+$M$3*(R310-$R$1)/$R$2+$N$3*(S310-$S$1)/$S$2+$O$3*(T310-$T$1)/$T$2+$P$3*(U310-$U$1)/$U$2)/(SUM($L$3:$P$3))</f>
        <v>-0.78786888943648814</v>
      </c>
      <c r="AM310">
        <f>IF(AVERAGE(AG310:AH310)&gt;9,1,0)+IF(AVERAGE(AG310:AH310)&gt;7,1,0)+IF(AG310&gt;7,1,0)+IF(AH310&gt;7,1,0)+IF(AI310&gt;8,1,0)+IF(AI310&gt;6,1,0)</f>
        <v>2</v>
      </c>
      <c r="AN310" s="6">
        <f>MIN(2,IF(OR(Y310="-",X310&lt;5),0,1+IF(Y310&gt;7,1+IF(X310&gt;7,0.25,0),IF(Y310&gt;4,0.5+IF(X310&gt;7,0.25,0),0+IF(X310&gt;7,0.25))))+IF(Z310="-",0,IF(Z310&gt;9,0.5,IF(Z310&gt;7,0.25,0)))+IF(AA310="-",0,IF(AA310&gt;7,1.1,IF(AA310&gt;4,0.6,0)))+IF(OR(AB310="-",V310&lt;5),0,IF(AB310&gt;7,1+IF(V310&gt;7,0.25,0),IF(AB310&gt;4,0.5+IF(V310&gt;7,0.25,0),0)))+IF(AC310="-",0,IF(AC310&gt;7,1.5,IF(AC310&gt;4,1,0)))+IF(AD310="-",0,IF(AD310&gt;9,0.5,IF(AD310&gt;7,0.25,0)))+IF(AE310="-",0,IF(AE310&gt;7,1.25,IF(AE310&gt;4,0.75,0)))+IF(OR(AF310="-",W310&lt;4),0,IF(AF310&gt;7,1+IF(W310&gt;7,0.15,0),IF(AF310&gt;4,0.5+IF(W310&gt;7,0.15,0),0))))</f>
        <v>0</v>
      </c>
      <c r="AO310" s="9">
        <f>(($AK$3*AK310+$AL$3*AL310+$AM$3*AM310+$AN$3*AN310)+$J$3*VLOOKUP(J310,COND!$A$2:$C$7,2,FALSE)+$K$3*VLOOKUP(K310,COND!$A$2:$C$7,3,FALSE))*IF(AND($K$2="On",$E310&gt;20),0.75,1)</f>
        <v>0.88744654807709189</v>
      </c>
      <c r="AP310" s="28">
        <f>STANDARDIZE(AO310,AVERAGE($AO$5:$AO$1204),STDEVP($AO$5:$AO$1204))</f>
        <v>-0.74618518927176058</v>
      </c>
      <c r="AQ310" t="str">
        <f>IF(AND(Y310&lt;&gt;"-",X310&gt;1),"C",IF(AA310=MAX(AA310:AC310),"2B",IF(AC310=MAX(AA310:AC310),"SS",IF(OR(AB310=MAX(Z310:AC310),AND(AB310&lt;&gt;"-",AB310&gt;4,V310&gt;5)),"3B",IF(AE310=MAX(AD310:AF310),"CF",IF(AND(AF310=MAX(AD310,AF310),AND(W310&gt;5,AD310&lt;&gt;"-")),"RF",IF(AD310&lt;&gt;"-","LF",IF(Z310&lt;&gt;"-","1B","DH"))))))))</f>
        <v>SS</v>
      </c>
      <c r="AU310" t="str">
        <f>IF(AND($Q310&gt;=6,AVERAGE($S310:$T310)&gt;=6),"Likely",IF(OR($Q310&gt;6,AND($Q310=6,AVERAGE($S310:$T310)&gt;=3),AND($Q310&gt;=5,AVERAGE($S310:$T310)&gt;=5),AVERAGE($Q310,$S310:$T310)&gt;5),"Possible","Unlikely"))</f>
        <v>Unlikely</v>
      </c>
      <c r="AW310" t="e">
        <f>IF(VLOOKUP($B310,'Draft List'!$D$4:$AB$124,AW$3,FALSE)&lt;&gt;0,VLOOKUP($B310,'Draft List'!$D$4:$AB$124,AW$3,FALSE),"")</f>
        <v>#N/A</v>
      </c>
      <c r="AX310" t="e">
        <f>IF(VLOOKUP($B310,'Draft List'!$D$4:$AB$124,AX$3,FALSE)&lt;&gt;0,VLOOKUP($B310,'Draft List'!$D$4:$AB$124,AX$3,FALSE),"")</f>
        <v>#N/A</v>
      </c>
      <c r="AY310" t="e">
        <f>IF(VLOOKUP($B310,'Draft List'!$D$4:$AB$124,AY$3,FALSE)&lt;&gt;0,VLOOKUP($B310,'Draft List'!$D$4:$AB$124,AY$3,FALSE),"")</f>
        <v>#N/A</v>
      </c>
      <c r="AZ310" t="e">
        <f>IF(VLOOKUP($B310,'Draft List'!$D$4:$AB$124,AZ$3,FALSE)&lt;&gt;0,VLOOKUP($B310,'Draft List'!$D$4:$AB$124,AZ$3,FALSE),"")</f>
        <v>#N/A</v>
      </c>
    </row>
    <row r="311" spans="1:52" x14ac:dyDescent="0.25">
      <c r="A311" t="str">
        <f>IF(C311="C","C-",C311)&amp;D311&amp;E311</f>
        <v>SSEdgardo Rosas21</v>
      </c>
      <c r="B311">
        <f>VLOOKUP($A311,draft_listing_batters_stats!$A$1:$B$1310,2,FALSE)</f>
        <v>11631</v>
      </c>
      <c r="C311" s="1" t="s">
        <v>75</v>
      </c>
      <c r="D311" s="1" t="s">
        <v>1646</v>
      </c>
      <c r="E311" s="1">
        <v>21</v>
      </c>
      <c r="F311" s="1" t="s">
        <v>43</v>
      </c>
      <c r="G311" s="1" t="s">
        <v>43</v>
      </c>
      <c r="H311" s="1" t="s">
        <v>51</v>
      </c>
      <c r="I311" s="24" t="s">
        <v>51</v>
      </c>
      <c r="J311" s="1" t="s">
        <v>49</v>
      </c>
      <c r="K311" s="24" t="s">
        <v>57</v>
      </c>
      <c r="L311" s="1">
        <v>2</v>
      </c>
      <c r="M311" s="1">
        <v>3</v>
      </c>
      <c r="N311" s="1">
        <v>1</v>
      </c>
      <c r="O311" s="1">
        <v>2</v>
      </c>
      <c r="P311" s="24">
        <v>1</v>
      </c>
      <c r="Q311" s="1">
        <v>3</v>
      </c>
      <c r="R311" s="1">
        <v>4</v>
      </c>
      <c r="S311" s="1">
        <v>2</v>
      </c>
      <c r="T311" s="1">
        <v>4</v>
      </c>
      <c r="U311" s="24">
        <v>3</v>
      </c>
      <c r="V311" s="1">
        <v>6</v>
      </c>
      <c r="W311" s="1">
        <v>6</v>
      </c>
      <c r="X311" s="24">
        <v>1</v>
      </c>
      <c r="Y311" s="1" t="s">
        <v>47</v>
      </c>
      <c r="Z311" s="1" t="s">
        <v>47</v>
      </c>
      <c r="AA311" s="1">
        <v>1</v>
      </c>
      <c r="AB311" s="1">
        <v>1</v>
      </c>
      <c r="AC311" s="1">
        <v>5</v>
      </c>
      <c r="AD311" s="1" t="s">
        <v>47</v>
      </c>
      <c r="AE311" s="1" t="s">
        <v>47</v>
      </c>
      <c r="AF311" s="24" t="s">
        <v>47</v>
      </c>
      <c r="AG311" s="1">
        <v>7</v>
      </c>
      <c r="AH311" s="1">
        <v>8</v>
      </c>
      <c r="AI311" s="24">
        <v>10</v>
      </c>
      <c r="AJ311" s="30">
        <v>210000</v>
      </c>
      <c r="AK311" s="9">
        <f>($L$3*(L311-$Q$1)/$Q$2+$M$3*(M311-$R$1)/$R$2+$N$3*(N311-$S$1)/$S$2+$O$3*(O311-$T$1)/$T$2+$P$3*(P311-$U$1)/$U$2)/(SUM($L$3:$P$3))</f>
        <v>-1.5699582043779094</v>
      </c>
      <c r="AL311" s="9">
        <f>($L$3*(Q311-$Q$1)/$Q$2+$M$3*(R311-$R$1)/$R$2+$N$3*(S311-$S$1)/$S$2+$O$3*(T311-$T$1)/$T$2+$P$3*(U311-$U$1)/$U$2)/(SUM($L$3:$P$3))</f>
        <v>-0.85382921487930052</v>
      </c>
      <c r="AM311">
        <f>IF(AVERAGE(AG311:AH311)&gt;9,1,0)+IF(AVERAGE(AG311:AH311)&gt;7,1,0)+IF(AG311&gt;7,1,0)+IF(AH311&gt;7,1,0)+IF(AI311&gt;8,1,0)+IF(AI311&gt;6,1,0)</f>
        <v>4</v>
      </c>
      <c r="AN311" s="6">
        <f>MIN(2,IF(OR(Y311="-",X311&lt;5),0,1+IF(Y311&gt;7,1+IF(X311&gt;7,0.25,0),IF(Y311&gt;4,0.5+IF(X311&gt;7,0.25,0),0+IF(X311&gt;7,0.25))))+IF(Z311="-",0,IF(Z311&gt;9,0.5,IF(Z311&gt;7,0.25,0)))+IF(AA311="-",0,IF(AA311&gt;7,1.1,IF(AA311&gt;4,0.6,0)))+IF(OR(AB311="-",V311&lt;5),0,IF(AB311&gt;7,1+IF(V311&gt;7,0.25,0),IF(AB311&gt;4,0.5+IF(V311&gt;7,0.25,0),0)))+IF(AC311="-",0,IF(AC311&gt;7,1.5,IF(AC311&gt;4,1,0)))+IF(AD311="-",0,IF(AD311&gt;9,0.5,IF(AD311&gt;7,0.25,0)))+IF(AE311="-",0,IF(AE311&gt;7,1.25,IF(AE311&gt;4,0.75,0)))+IF(OR(AF311="-",W311&lt;4),0,IF(AF311&gt;7,1+IF(W311&gt;7,0.15,0),IF(AF311&gt;4,0.5+IF(W311&gt;7,0.15,0),0))))</f>
        <v>1</v>
      </c>
      <c r="AO311" s="9">
        <f>(($AK$3*AK311+$AL$3*AL311+$AM$3*AM311+$AN$3*AN311)+$J$3*VLOOKUP(J311,COND!$A$2:$C$7,2,FALSE)+$K$3*VLOOKUP(K311,COND!$A$2:$C$7,3,FALSE))*IF(AND($K$2="On",$E311&gt;20),0.75,1)</f>
        <v>0.86372026767726773</v>
      </c>
      <c r="AP311" s="28">
        <f>STANDARDIZE(AO311,AVERAGE($AO$5:$AO$1204),STDEVP($AO$5:$AO$1204))</f>
        <v>-0.749297455656325</v>
      </c>
      <c r="AQ311" t="str">
        <f>IF(AND(Y311&lt;&gt;"-",X311&gt;1),"C",IF(AA311=MAX(AA311:AC311),"2B",IF(AC311=MAX(AA311:AC311),"SS",IF(OR(AB311=MAX(Z311:AC311),AND(AB311&lt;&gt;"-",AB311&gt;4,V311&gt;5)),"3B",IF(AE311=MAX(AD311:AF311),"CF",IF(AND(AF311=MAX(AD311,AF311),AND(W311&gt;5,AD311&lt;&gt;"-")),"RF",IF(AD311&lt;&gt;"-","LF",IF(Z311&lt;&gt;"-","1B","DH"))))))))</f>
        <v>SS</v>
      </c>
      <c r="AU311" t="str">
        <f>IF(AND($Q311&gt;=6,AVERAGE($S311:$T311)&gt;=6),"Likely",IF(OR($Q311&gt;6,AND($Q311=6,AVERAGE($S311:$T311)&gt;=3),AND($Q311&gt;=5,AVERAGE($S311:$T311)&gt;=5),AVERAGE($Q311,$S311:$T311)&gt;5),"Possible","Unlikely"))</f>
        <v>Unlikely</v>
      </c>
      <c r="AW311" t="e">
        <f>IF(VLOOKUP($B311,'Draft List'!$D$4:$AB$124,AW$3,FALSE)&lt;&gt;0,VLOOKUP($B311,'Draft List'!$D$4:$AB$124,AW$3,FALSE),"")</f>
        <v>#N/A</v>
      </c>
      <c r="AX311" t="e">
        <f>IF(VLOOKUP($B311,'Draft List'!$D$4:$AB$124,AX$3,FALSE)&lt;&gt;0,VLOOKUP($B311,'Draft List'!$D$4:$AB$124,AX$3,FALSE),"")</f>
        <v>#N/A</v>
      </c>
      <c r="AY311" t="e">
        <f>IF(VLOOKUP($B311,'Draft List'!$D$4:$AB$124,AY$3,FALSE)&lt;&gt;0,VLOOKUP($B311,'Draft List'!$D$4:$AB$124,AY$3,FALSE),"")</f>
        <v>#N/A</v>
      </c>
      <c r="AZ311" t="e">
        <f>IF(VLOOKUP($B311,'Draft List'!$D$4:$AB$124,AZ$3,FALSE)&lt;&gt;0,VLOOKUP($B311,'Draft List'!$D$4:$AB$124,AZ$3,FALSE),"")</f>
        <v>#N/A</v>
      </c>
    </row>
    <row r="312" spans="1:52" x14ac:dyDescent="0.25">
      <c r="A312" t="str">
        <f>IF(C312="C","C-",C312)&amp;D312&amp;E312</f>
        <v>C-Cory Clendinning21</v>
      </c>
      <c r="B312">
        <f>VLOOKUP($A312,draft_listing_batters_stats!$A$1:$B$1310,2,FALSE)</f>
        <v>2684</v>
      </c>
      <c r="C312" s="1" t="s">
        <v>89</v>
      </c>
      <c r="D312" s="1" t="s">
        <v>1647</v>
      </c>
      <c r="E312" s="1">
        <v>21</v>
      </c>
      <c r="F312" s="1" t="s">
        <v>64</v>
      </c>
      <c r="G312" s="1" t="s">
        <v>43</v>
      </c>
      <c r="H312" s="1" t="s">
        <v>51</v>
      </c>
      <c r="I312" s="24" t="s">
        <v>51</v>
      </c>
      <c r="J312" s="1" t="s">
        <v>57</v>
      </c>
      <c r="K312" s="24" t="s">
        <v>45</v>
      </c>
      <c r="L312" s="1">
        <v>1</v>
      </c>
      <c r="M312" s="1">
        <v>1</v>
      </c>
      <c r="N312" s="1">
        <v>2</v>
      </c>
      <c r="O312" s="1">
        <v>1</v>
      </c>
      <c r="P312" s="24">
        <v>1</v>
      </c>
      <c r="Q312" s="1">
        <v>3</v>
      </c>
      <c r="R312" s="1">
        <v>2</v>
      </c>
      <c r="S312" s="1">
        <v>4</v>
      </c>
      <c r="T312" s="1">
        <v>4</v>
      </c>
      <c r="U312" s="24">
        <v>2</v>
      </c>
      <c r="V312" s="1">
        <v>4</v>
      </c>
      <c r="W312" s="1">
        <v>4</v>
      </c>
      <c r="X312" s="24">
        <v>5</v>
      </c>
      <c r="Y312" s="1">
        <v>6</v>
      </c>
      <c r="Z312" s="1">
        <v>2</v>
      </c>
      <c r="AA312" s="1" t="s">
        <v>47</v>
      </c>
      <c r="AB312" s="1" t="s">
        <v>47</v>
      </c>
      <c r="AC312" s="1" t="s">
        <v>47</v>
      </c>
      <c r="AD312" s="1" t="s">
        <v>47</v>
      </c>
      <c r="AE312" s="1" t="s">
        <v>47</v>
      </c>
      <c r="AF312" s="24" t="s">
        <v>47</v>
      </c>
      <c r="AG312" s="1">
        <v>1</v>
      </c>
      <c r="AH312" s="1">
        <v>1</v>
      </c>
      <c r="AI312" s="24">
        <v>1</v>
      </c>
      <c r="AJ312" s="30">
        <v>200000</v>
      </c>
      <c r="AK312" s="9">
        <f>($L$3*(L312-$Q$1)/$Q$2+$M$3*(M312-$R$1)/$R$2+$N$3*(N312-$S$1)/$S$2+$O$3*(O312-$T$1)/$T$2+$P$3*(P312-$U$1)/$U$2)/(SUM($L$3:$P$3))</f>
        <v>-2.0012818558036707</v>
      </c>
      <c r="AL312" s="9">
        <f>($L$3*(Q312-$Q$1)/$Q$2+$M$3*(R312-$R$1)/$R$2+$N$3*(S312-$S$1)/$S$2+$O$3*(T312-$T$1)/$T$2+$P$3*(U312-$U$1)/$U$2)/(SUM($L$3:$P$3))</f>
        <v>-0.82984232588598805</v>
      </c>
      <c r="AM312">
        <f>IF(AVERAGE(AG312:AH312)&gt;9,1,0)+IF(AVERAGE(AG312:AH312)&gt;7,1,0)+IF(AG312&gt;7,1,0)+IF(AH312&gt;7,1,0)+IF(AI312&gt;8,1,0)+IF(AI312&gt;6,1,0)</f>
        <v>0</v>
      </c>
      <c r="AN312" s="6">
        <f>MIN(2,IF(OR(Y312="-",X312&lt;5),0,1+IF(Y312&gt;7,1+IF(X312&gt;7,0.25,0),IF(Y312&gt;4,0.5+IF(X312&gt;7,0.25,0),0+IF(X312&gt;7,0.25))))+IF(Z312="-",0,IF(Z312&gt;9,0.5,IF(Z312&gt;7,0.25,0)))+IF(AA312="-",0,IF(AA312&gt;7,1.1,IF(AA312&gt;4,0.6,0)))+IF(OR(AB312="-",V312&lt;5),0,IF(AB312&gt;7,1+IF(V312&gt;7,0.25,0),IF(AB312&gt;4,0.5+IF(V312&gt;7,0.25,0),0)))+IF(AC312="-",0,IF(AC312&gt;7,1.5,IF(AC312&gt;4,1,0)))+IF(AD312="-",0,IF(AD312&gt;9,0.5,IF(AD312&gt;7,0.25,0)))+IF(AE312="-",0,IF(AE312&gt;7,1.25,IF(AE312&gt;4,0.75,0)))+IF(OR(AF312="-",W312&lt;4),0,IF(AF312&gt;7,1+IF(W312&gt;7,0.15,0),IF(AF312&gt;4,0.5+IF(W312&gt;7,0.15,0),0))))</f>
        <v>1.5</v>
      </c>
      <c r="AO312" s="9">
        <f>(($AK$3*AK312+$AL$3*AL312+$AM$3*AM312+$AN$3*AN312)+$J$3*VLOOKUP(J312,COND!$A$2:$C$7,2,FALSE)+$K$3*VLOOKUP(K312,COND!$A$2:$C$7,3,FALSE))*IF(AND($K$2="On",$E312&gt;20),0.75,1)</f>
        <v>0.84176390378777732</v>
      </c>
      <c r="AP312" s="28">
        <f>STANDARDIZE(AO312,AVERAGE($AO$5:$AO$1204),STDEVP($AO$5:$AO$1204))</f>
        <v>-0.75217755536470698</v>
      </c>
      <c r="AQ312" t="str">
        <f>IF(AND(Y312&lt;&gt;"-",X312&gt;1),"C",IF(AA312=MAX(AA312:AC312),"2B",IF(AC312=MAX(AA312:AC312),"SS",IF(OR(AB312=MAX(Z312:AC312),AND(AB312&lt;&gt;"-",AB312&gt;4,V312&gt;5)),"3B",IF(AE312=MAX(AD312:AF312),"CF",IF(AND(AF312=MAX(AD312,AF312),AND(W312&gt;5,AD312&lt;&gt;"-")),"RF",IF(AD312&lt;&gt;"-","LF",IF(Z312&lt;&gt;"-","1B","DH"))))))))</f>
        <v>C</v>
      </c>
      <c r="AU312" t="str">
        <f>IF(AND($Q312&gt;=6,AVERAGE($S312:$T312)&gt;=6),"Likely",IF(OR($Q312&gt;6,AND($Q312=6,AVERAGE($S312:$T312)&gt;=3),AND($Q312&gt;=5,AVERAGE($S312:$T312)&gt;=5),AVERAGE($Q312,$S312:$T312)&gt;5),"Possible","Unlikely"))</f>
        <v>Unlikely</v>
      </c>
      <c r="AW312" t="e">
        <f>IF(VLOOKUP($B312,'Draft List'!$D$4:$AB$124,AW$3,FALSE)&lt;&gt;0,VLOOKUP($B312,'Draft List'!$D$4:$AB$124,AW$3,FALSE),"")</f>
        <v>#N/A</v>
      </c>
      <c r="AX312" t="e">
        <f>IF(VLOOKUP($B312,'Draft List'!$D$4:$AB$124,AX$3,FALSE)&lt;&gt;0,VLOOKUP($B312,'Draft List'!$D$4:$AB$124,AX$3,FALSE),"")</f>
        <v>#N/A</v>
      </c>
      <c r="AY312" t="e">
        <f>IF(VLOOKUP($B312,'Draft List'!$D$4:$AB$124,AY$3,FALSE)&lt;&gt;0,VLOOKUP($B312,'Draft List'!$D$4:$AB$124,AY$3,FALSE),"")</f>
        <v>#N/A</v>
      </c>
      <c r="AZ312" t="e">
        <f>IF(VLOOKUP($B312,'Draft List'!$D$4:$AB$124,AZ$3,FALSE)&lt;&gt;0,VLOOKUP($B312,'Draft List'!$D$4:$AB$124,AZ$3,FALSE),"")</f>
        <v>#N/A</v>
      </c>
    </row>
    <row r="313" spans="1:52" x14ac:dyDescent="0.25">
      <c r="A313" t="str">
        <f>IF(C313="C","C-",C313)&amp;D313&amp;E313</f>
        <v>SSÁlex Flores18</v>
      </c>
      <c r="B313">
        <f>VLOOKUP($A313,draft_listing_batters_stats!$A$1:$B$1310,2,FALSE)</f>
        <v>5211</v>
      </c>
      <c r="C313" s="1" t="s">
        <v>75</v>
      </c>
      <c r="D313" s="1" t="s">
        <v>1648</v>
      </c>
      <c r="E313" s="1">
        <v>18</v>
      </c>
      <c r="F313" s="1" t="s">
        <v>43</v>
      </c>
      <c r="G313" s="1" t="s">
        <v>43</v>
      </c>
      <c r="H313" s="1" t="s">
        <v>51</v>
      </c>
      <c r="I313" s="24" t="s">
        <v>51</v>
      </c>
      <c r="J313" s="1" t="s">
        <v>57</v>
      </c>
      <c r="K313" s="24" t="s">
        <v>45</v>
      </c>
      <c r="L313" s="1">
        <v>1</v>
      </c>
      <c r="M313" s="1">
        <v>1</v>
      </c>
      <c r="N313" s="1">
        <v>1</v>
      </c>
      <c r="O313" s="1">
        <v>1</v>
      </c>
      <c r="P313" s="24">
        <v>1</v>
      </c>
      <c r="Q313" s="1">
        <v>3</v>
      </c>
      <c r="R313" s="1">
        <v>4</v>
      </c>
      <c r="S313" s="1">
        <v>2</v>
      </c>
      <c r="T313" s="1">
        <v>4</v>
      </c>
      <c r="U313" s="24">
        <v>5</v>
      </c>
      <c r="V313" s="1">
        <v>7</v>
      </c>
      <c r="W313" s="1">
        <v>2</v>
      </c>
      <c r="X313" s="24">
        <v>1</v>
      </c>
      <c r="Y313" s="1" t="s">
        <v>47</v>
      </c>
      <c r="Z313" s="1" t="s">
        <v>47</v>
      </c>
      <c r="AA313" s="1" t="s">
        <v>47</v>
      </c>
      <c r="AB313" s="1">
        <v>1</v>
      </c>
      <c r="AC313" s="1">
        <v>3</v>
      </c>
      <c r="AD313" s="1">
        <v>1</v>
      </c>
      <c r="AE313" s="1" t="s">
        <v>47</v>
      </c>
      <c r="AF313" s="24" t="s">
        <v>47</v>
      </c>
      <c r="AG313" s="1">
        <v>8</v>
      </c>
      <c r="AH313" s="1">
        <v>8</v>
      </c>
      <c r="AI313" s="24">
        <v>10</v>
      </c>
      <c r="AJ313" s="30">
        <v>330000</v>
      </c>
      <c r="AK313" s="9">
        <f>($L$3*(L313-$Q$1)/$Q$2+$M$3*(M313-$R$1)/$R$2+$N$3*(N313-$S$1)/$S$2+$O$3*(O313-$T$1)/$T$2+$P$3*(P313-$U$1)/$U$2)/(SUM($L$3:$P$3))</f>
        <v>-2.0843433498275723</v>
      </c>
      <c r="AL313" s="9">
        <f>($L$3*(Q313-$Q$1)/$Q$2+$M$3*(R313-$R$1)/$R$2+$N$3*(S313-$S$1)/$S$2+$O$3*(T313-$T$1)/$T$2+$P$3*(U313-$U$1)/$U$2)/(SUM($L$3:$P$3))</f>
        <v>-0.77379653524513359</v>
      </c>
      <c r="AM313">
        <f>IF(AVERAGE(AG313:AH313)&gt;9,1,0)+IF(AVERAGE(AG313:AH313)&gt;7,1,0)+IF(AG313&gt;7,1,0)+IF(AH313&gt;7,1,0)+IF(AI313&gt;8,1,0)+IF(AI313&gt;6,1,0)</f>
        <v>5</v>
      </c>
      <c r="AN313" s="6">
        <f>MIN(2,IF(OR(Y313="-",X313&lt;5),0,1+IF(Y313&gt;7,1+IF(X313&gt;7,0.25,0),IF(Y313&gt;4,0.5+IF(X313&gt;7,0.25,0),0+IF(X313&gt;7,0.25))))+IF(Z313="-",0,IF(Z313&gt;9,0.5,IF(Z313&gt;7,0.25,0)))+IF(AA313="-",0,IF(AA313&gt;7,1.1,IF(AA313&gt;4,0.6,0)))+IF(OR(AB313="-",V313&lt;5),0,IF(AB313&gt;7,1+IF(V313&gt;7,0.25,0),IF(AB313&gt;4,0.5+IF(V313&gt;7,0.25,0),0)))+IF(AC313="-",0,IF(AC313&gt;7,1.5,IF(AC313&gt;4,1,0)))+IF(AD313="-",0,IF(AD313&gt;9,0.5,IF(AD313&gt;7,0.25,0)))+IF(AE313="-",0,IF(AE313&gt;7,1.25,IF(AE313&gt;4,0.75,0)))+IF(OR(AF313="-",W313&lt;4),0,IF(AF313&gt;7,1+IF(W313&gt;7,0.15,0),IF(AF313&gt;4,0.5+IF(W313&gt;7,0.15,0),0))))</f>
        <v>0</v>
      </c>
      <c r="AO313" s="9">
        <f>(($AK$3*AK313+$AL$3*AL313+$AM$3*AM313+$AN$3*AN313)+$J$3*VLOOKUP(J313,COND!$A$2:$C$7,2,FALSE)+$K$3*VLOOKUP(K313,COND!$A$2:$C$7,3,FALSE))*IF(AND($K$2="On",$E313&gt;20),0.75,1)</f>
        <v>0.83934057540897378</v>
      </c>
      <c r="AP313" s="28">
        <f>STANDARDIZE(AO313,AVERAGE($AO$5:$AO$1204),STDEVP($AO$5:$AO$1204))</f>
        <v>-0.7524954325593205</v>
      </c>
      <c r="AQ313" t="str">
        <f>IF(AND(Y313&lt;&gt;"-",X313&gt;1),"C",IF(AA313=MAX(AA313:AC313),"2B",IF(AC313=MAX(AA313:AC313),"SS",IF(OR(AB313=MAX(Z313:AC313),AND(AB313&lt;&gt;"-",AB313&gt;4,V313&gt;5)),"3B",IF(AE313=MAX(AD313:AF313),"CF",IF(AND(AF313=MAX(AD313,AF313),AND(W313&gt;5,AD313&lt;&gt;"-")),"RF",IF(AD313&lt;&gt;"-","LF",IF(Z313&lt;&gt;"-","1B","DH"))))))))</f>
        <v>SS</v>
      </c>
      <c r="AU313" t="str">
        <f>IF(AND($Q313&gt;=6,AVERAGE($S313:$T313)&gt;=6),"Likely",IF(OR($Q313&gt;6,AND($Q313=6,AVERAGE($S313:$T313)&gt;=3),AND($Q313&gt;=5,AVERAGE($S313:$T313)&gt;=5),AVERAGE($Q313,$S313:$T313)&gt;5),"Possible","Unlikely"))</f>
        <v>Unlikely</v>
      </c>
      <c r="AW313" t="e">
        <f>IF(VLOOKUP($B313,'Draft List'!$D$4:$AB$124,AW$3,FALSE)&lt;&gt;0,VLOOKUP($B313,'Draft List'!$D$4:$AB$124,AW$3,FALSE),"")</f>
        <v>#N/A</v>
      </c>
      <c r="AX313" t="e">
        <f>IF(VLOOKUP($B313,'Draft List'!$D$4:$AB$124,AX$3,FALSE)&lt;&gt;0,VLOOKUP($B313,'Draft List'!$D$4:$AB$124,AX$3,FALSE),"")</f>
        <v>#N/A</v>
      </c>
      <c r="AY313" t="e">
        <f>IF(VLOOKUP($B313,'Draft List'!$D$4:$AB$124,AY$3,FALSE)&lt;&gt;0,VLOOKUP($B313,'Draft List'!$D$4:$AB$124,AY$3,FALSE),"")</f>
        <v>#N/A</v>
      </c>
      <c r="AZ313" t="e">
        <f>IF(VLOOKUP($B313,'Draft List'!$D$4:$AB$124,AZ$3,FALSE)&lt;&gt;0,VLOOKUP($B313,'Draft List'!$D$4:$AB$124,AZ$3,FALSE),"")</f>
        <v>#N/A</v>
      </c>
    </row>
    <row r="314" spans="1:52" x14ac:dyDescent="0.25">
      <c r="A314" t="str">
        <f>IF(C314="C","C-",C314)&amp;D314&amp;E314</f>
        <v>2BKatai Fujii21</v>
      </c>
      <c r="B314">
        <f>VLOOKUP($A314,draft_listing_batters_stats!$A$1:$B$1310,2,FALSE)</f>
        <v>4182</v>
      </c>
      <c r="C314" s="1" t="s">
        <v>74</v>
      </c>
      <c r="D314" s="1" t="s">
        <v>1649</v>
      </c>
      <c r="E314" s="1">
        <v>21</v>
      </c>
      <c r="F314" s="1" t="s">
        <v>43</v>
      </c>
      <c r="G314" s="1" t="s">
        <v>43</v>
      </c>
      <c r="H314" s="1" t="s">
        <v>51</v>
      </c>
      <c r="I314" s="24" t="s">
        <v>51</v>
      </c>
      <c r="J314" s="1" t="s">
        <v>53</v>
      </c>
      <c r="K314" s="24" t="s">
        <v>45</v>
      </c>
      <c r="L314" s="1">
        <v>2</v>
      </c>
      <c r="M314" s="1">
        <v>2</v>
      </c>
      <c r="N314" s="1">
        <v>2</v>
      </c>
      <c r="O314" s="1">
        <v>1</v>
      </c>
      <c r="P314" s="24">
        <v>1</v>
      </c>
      <c r="Q314" s="1">
        <v>3</v>
      </c>
      <c r="R314" s="1">
        <v>3</v>
      </c>
      <c r="S314" s="1">
        <v>3</v>
      </c>
      <c r="T314" s="1">
        <v>3</v>
      </c>
      <c r="U314" s="24">
        <v>2</v>
      </c>
      <c r="V314" s="1">
        <v>7</v>
      </c>
      <c r="W314" s="1">
        <v>4</v>
      </c>
      <c r="X314" s="24">
        <v>2</v>
      </c>
      <c r="Y314" s="1" t="s">
        <v>47</v>
      </c>
      <c r="Z314" s="1" t="s">
        <v>47</v>
      </c>
      <c r="AA314" s="1">
        <v>10</v>
      </c>
      <c r="AB314" s="1">
        <v>2</v>
      </c>
      <c r="AC314" s="1">
        <v>6</v>
      </c>
      <c r="AD314" s="1" t="s">
        <v>47</v>
      </c>
      <c r="AE314" s="1" t="s">
        <v>47</v>
      </c>
      <c r="AF314" s="24" t="s">
        <v>47</v>
      </c>
      <c r="AG314" s="1">
        <v>7</v>
      </c>
      <c r="AH314" s="1">
        <v>7</v>
      </c>
      <c r="AI314" s="24">
        <v>8</v>
      </c>
      <c r="AJ314" s="30">
        <v>210000</v>
      </c>
      <c r="AK314" s="9">
        <f>($L$3*(L314-$Q$1)/$Q$2+$M$3*(M314-$R$1)/$R$2+$N$3*(N314-$S$1)/$S$2+$O$3*(O314-$T$1)/$T$2+$P$3*(P314-$U$1)/$U$2)/(SUM($L$3:$P$3))</f>
        <v>-1.6276661399822923</v>
      </c>
      <c r="AL314" s="9">
        <f>($L$3*(Q314-$Q$1)/$Q$2+$M$3*(R314-$R$1)/$R$2+$N$3*(S314-$S$1)/$S$2+$O$3*(T314-$T$1)/$T$2+$P$3*(U314-$U$1)/$U$2)/(SUM($L$3:$P$3))</f>
        <v>-0.95155349030076708</v>
      </c>
      <c r="AM314">
        <f>IF(AVERAGE(AG314:AH314)&gt;9,1,0)+IF(AVERAGE(AG314:AH314)&gt;7,1,0)+IF(AG314&gt;7,1,0)+IF(AH314&gt;7,1,0)+IF(AI314&gt;8,1,0)+IF(AI314&gt;6,1,0)</f>
        <v>1</v>
      </c>
      <c r="AN314" s="6">
        <f>MIN(2,IF(OR(Y314="-",X314&lt;5),0,1+IF(Y314&gt;7,1+IF(X314&gt;7,0.25,0),IF(Y314&gt;4,0.5+IF(X314&gt;7,0.25,0),0+IF(X314&gt;7,0.25))))+IF(Z314="-",0,IF(Z314&gt;9,0.5,IF(Z314&gt;7,0.25,0)))+IF(AA314="-",0,IF(AA314&gt;7,1.1,IF(AA314&gt;4,0.6,0)))+IF(OR(AB314="-",V314&lt;5),0,IF(AB314&gt;7,1+IF(V314&gt;7,0.25,0),IF(AB314&gt;4,0.5+IF(V314&gt;7,0.25,0),0)))+IF(AC314="-",0,IF(AC314&gt;7,1.5,IF(AC314&gt;4,1,0)))+IF(AD314="-",0,IF(AD314&gt;9,0.5,IF(AD314&gt;7,0.25,0)))+IF(AE314="-",0,IF(AE314&gt;7,1.25,IF(AE314&gt;4,0.75,0)))+IF(OR(AF314="-",W314&lt;4),0,IF(AF314&gt;7,1+IF(W314&gt;7,0.15,0),IF(AF314&gt;4,0.5+IF(W314&gt;7,0.15,0),0))))</f>
        <v>2</v>
      </c>
      <c r="AO314" s="9">
        <f>(($AK$3*AK314+$AL$3*AL314+$AM$3*AM314+$AN$3*AN314)+$J$3*VLOOKUP(J314,COND!$A$2:$C$7,2,FALSE)+$K$3*VLOOKUP(K314,COND!$A$2:$C$7,3,FALSE))*IF(AND($K$2="On",$E314&gt;20),0.75,1)</f>
        <v>0.835258169059232</v>
      </c>
      <c r="AP314" s="28">
        <f>STANDARDIZE(AO314,AVERAGE($AO$5:$AO$1204),STDEVP($AO$5:$AO$1204))</f>
        <v>-0.75303093731760229</v>
      </c>
      <c r="AQ314" t="str">
        <f>IF(AND(Y314&lt;&gt;"-",X314&gt;1),"C",IF(AA314=MAX(AA314:AC314),"2B",IF(AC314=MAX(AA314:AC314),"SS",IF(OR(AB314=MAX(Z314:AC314),AND(AB314&lt;&gt;"-",AB314&gt;4,V314&gt;5)),"3B",IF(AE314=MAX(AD314:AF314),"CF",IF(AND(AF314=MAX(AD314,AF314),AND(W314&gt;5,AD314&lt;&gt;"-")),"RF",IF(AD314&lt;&gt;"-","LF",IF(Z314&lt;&gt;"-","1B","DH"))))))))</f>
        <v>2B</v>
      </c>
      <c r="AU314" t="str">
        <f>IF(AND($Q314&gt;=6,AVERAGE($S314:$T314)&gt;=6),"Likely",IF(OR($Q314&gt;6,AND($Q314=6,AVERAGE($S314:$T314)&gt;=3),AND($Q314&gt;=5,AVERAGE($S314:$T314)&gt;=5),AVERAGE($Q314,$S314:$T314)&gt;5),"Possible","Unlikely"))</f>
        <v>Unlikely</v>
      </c>
      <c r="AW314" t="e">
        <f>IF(VLOOKUP($B314,'Draft List'!$D$4:$AB$124,AW$3,FALSE)&lt;&gt;0,VLOOKUP($B314,'Draft List'!$D$4:$AB$124,AW$3,FALSE),"")</f>
        <v>#N/A</v>
      </c>
      <c r="AX314" t="e">
        <f>IF(VLOOKUP($B314,'Draft List'!$D$4:$AB$124,AX$3,FALSE)&lt;&gt;0,VLOOKUP($B314,'Draft List'!$D$4:$AB$124,AX$3,FALSE),"")</f>
        <v>#N/A</v>
      </c>
      <c r="AY314" t="e">
        <f>IF(VLOOKUP($B314,'Draft List'!$D$4:$AB$124,AY$3,FALSE)&lt;&gt;0,VLOOKUP($B314,'Draft List'!$D$4:$AB$124,AY$3,FALSE),"")</f>
        <v>#N/A</v>
      </c>
      <c r="AZ314" t="e">
        <f>IF(VLOOKUP($B314,'Draft List'!$D$4:$AB$124,AZ$3,FALSE)&lt;&gt;0,VLOOKUP($B314,'Draft List'!$D$4:$AB$124,AZ$3,FALSE),"")</f>
        <v>#N/A</v>
      </c>
    </row>
    <row r="315" spans="1:52" x14ac:dyDescent="0.25">
      <c r="A315" t="str">
        <f>IF(C315="C","C-",C315)&amp;D315&amp;E315</f>
        <v>1BKisho Kobayashi21</v>
      </c>
      <c r="B315">
        <f>VLOOKUP($A315,draft_listing_batters_stats!$A$1:$B$1310,2,FALSE)</f>
        <v>3945</v>
      </c>
      <c r="C315" s="1" t="s">
        <v>90</v>
      </c>
      <c r="D315" s="1" t="s">
        <v>1650</v>
      </c>
      <c r="E315" s="1">
        <v>21</v>
      </c>
      <c r="F315" s="1" t="s">
        <v>64</v>
      </c>
      <c r="G315" s="1" t="s">
        <v>43</v>
      </c>
      <c r="H315" s="1" t="s">
        <v>51</v>
      </c>
      <c r="I315" s="24" t="s">
        <v>51</v>
      </c>
      <c r="J315" s="1" t="s">
        <v>57</v>
      </c>
      <c r="K315" s="24" t="s">
        <v>45</v>
      </c>
      <c r="L315" s="1">
        <v>2</v>
      </c>
      <c r="M315" s="1">
        <v>4</v>
      </c>
      <c r="N315" s="1">
        <v>1</v>
      </c>
      <c r="O315" s="1">
        <v>3</v>
      </c>
      <c r="P315" s="24">
        <v>1</v>
      </c>
      <c r="Q315" s="1">
        <v>3</v>
      </c>
      <c r="R315" s="1">
        <v>5</v>
      </c>
      <c r="S315" s="1">
        <v>2</v>
      </c>
      <c r="T315" s="1">
        <v>5</v>
      </c>
      <c r="U315" s="24">
        <v>3</v>
      </c>
      <c r="V315" s="1">
        <v>3</v>
      </c>
      <c r="W315" s="1">
        <v>5</v>
      </c>
      <c r="X315" s="24">
        <v>1</v>
      </c>
      <c r="Y315" s="1" t="s">
        <v>47</v>
      </c>
      <c r="Z315" s="1">
        <v>5</v>
      </c>
      <c r="AA315" s="1" t="s">
        <v>47</v>
      </c>
      <c r="AB315" s="1" t="s">
        <v>47</v>
      </c>
      <c r="AC315" s="1" t="s">
        <v>47</v>
      </c>
      <c r="AD315" s="1" t="s">
        <v>47</v>
      </c>
      <c r="AE315" s="1" t="s">
        <v>47</v>
      </c>
      <c r="AF315" s="24" t="s">
        <v>47</v>
      </c>
      <c r="AG315" s="1">
        <v>1</v>
      </c>
      <c r="AH315" s="1">
        <v>3</v>
      </c>
      <c r="AI315" s="24">
        <v>1</v>
      </c>
      <c r="AJ315" s="30">
        <v>180000</v>
      </c>
      <c r="AK315" s="9">
        <f>($L$3*(L315-$Q$1)/$Q$2+$M$3*(M315-$R$1)/$R$2+$N$3*(N315-$S$1)/$S$2+$O$3*(O315-$T$1)/$T$2+$P$3*(P315-$U$1)/$U$2)/(SUM($L$3:$P$3))</f>
        <v>-1.4291887747496246</v>
      </c>
      <c r="AL315" s="9">
        <f>($L$3*(Q315-$Q$1)/$Q$2+$M$3*(R315-$R$1)/$R$2+$N$3*(S315-$S$1)/$S$2+$O$3*(T315-$T$1)/$T$2+$P$3*(U315-$U$1)/$U$2)/(SUM($L$3:$P$3))</f>
        <v>-0.7130597852510161</v>
      </c>
      <c r="AM315">
        <f>IF(AVERAGE(AG315:AH315)&gt;9,1,0)+IF(AVERAGE(AG315:AH315)&gt;7,1,0)+IF(AG315&gt;7,1,0)+IF(AH315&gt;7,1,0)+IF(AI315&gt;8,1,0)+IF(AI315&gt;6,1,0)</f>
        <v>0</v>
      </c>
      <c r="AN315" s="6">
        <f>MIN(2,IF(OR(Y315="-",X315&lt;5),0,1+IF(Y315&gt;7,1+IF(X315&gt;7,0.25,0),IF(Y315&gt;4,0.5+IF(X315&gt;7,0.25,0),0+IF(X315&gt;7,0.25))))+IF(Z315="-",0,IF(Z315&gt;9,0.5,IF(Z315&gt;7,0.25,0)))+IF(AA315="-",0,IF(AA315&gt;7,1.1,IF(AA315&gt;4,0.6,0)))+IF(OR(AB315="-",V315&lt;5),0,IF(AB315&gt;7,1+IF(V315&gt;7,0.25,0),IF(AB315&gt;4,0.5+IF(V315&gt;7,0.25,0),0)))+IF(AC315="-",0,IF(AC315&gt;7,1.5,IF(AC315&gt;4,1,0)))+IF(AD315="-",0,IF(AD315&gt;9,0.5,IF(AD315&gt;7,0.25,0)))+IF(AE315="-",0,IF(AE315&gt;7,1.25,IF(AE315&gt;4,0.75,0)))+IF(OR(AF315="-",W315&lt;4),0,IF(AF315&gt;7,1+IF(W315&gt;7,0.15,0),IF(AF315&gt;4,0.5+IF(W315&gt;7,0.15,0),0))))</f>
        <v>0</v>
      </c>
      <c r="AO315" s="9">
        <f>(($AK$3*AK315+$AL$3*AL315+$AM$3*AM315+$AN$3*AN315)+$J$3*VLOOKUP(J315,COND!$A$2:$C$7,2,FALSE)+$K$3*VLOOKUP(K315,COND!$A$2:$C$7,3,FALSE))*IF(AND($K$2="On",$E315&gt;20),0.75,1)</f>
        <v>0.80036369951284492</v>
      </c>
      <c r="AP315" s="28">
        <f>STANDARDIZE(AO315,AVERAGE($AO$5:$AO$1204),STDEVP($AO$5:$AO$1204))</f>
        <v>-0.75760817752324483</v>
      </c>
      <c r="AQ315" t="str">
        <f>IF(AND(Y315&lt;&gt;"-",X315&gt;1),"C",IF(AA315=MAX(AA315:AC315),"2B",IF(AC315=MAX(AA315:AC315),"SS",IF(OR(AB315=MAX(Z315:AC315),AND(AB315&lt;&gt;"-",AB315&gt;4,V315&gt;5)),"3B",IF(AE315=MAX(AD315:AF315),"CF",IF(AND(AF315=MAX(AD315,AF315),AND(W315&gt;5,AD315&lt;&gt;"-")),"RF",IF(AD315&lt;&gt;"-","LF",IF(Z315&lt;&gt;"-","1B","DH"))))))))</f>
        <v>1B</v>
      </c>
      <c r="AU315" t="str">
        <f>IF(AND($Q315&gt;=6,AVERAGE($S315:$T315)&gt;=6),"Likely",IF(OR($Q315&gt;6,AND($Q315=6,AVERAGE($S315:$T315)&gt;=3),AND($Q315&gt;=5,AVERAGE($S315:$T315)&gt;=5),AVERAGE($Q315,$S315:$T315)&gt;5),"Possible","Unlikely"))</f>
        <v>Unlikely</v>
      </c>
      <c r="AW315" t="e">
        <f>IF(VLOOKUP($B315,'Draft List'!$D$4:$AB$124,AW$3,FALSE)&lt;&gt;0,VLOOKUP($B315,'Draft List'!$D$4:$AB$124,AW$3,FALSE),"")</f>
        <v>#N/A</v>
      </c>
      <c r="AX315" t="e">
        <f>IF(VLOOKUP($B315,'Draft List'!$D$4:$AB$124,AX$3,FALSE)&lt;&gt;0,VLOOKUP($B315,'Draft List'!$D$4:$AB$124,AX$3,FALSE),"")</f>
        <v>#N/A</v>
      </c>
      <c r="AY315" t="e">
        <f>IF(VLOOKUP($B315,'Draft List'!$D$4:$AB$124,AY$3,FALSE)&lt;&gt;0,VLOOKUP($B315,'Draft List'!$D$4:$AB$124,AY$3,FALSE),"")</f>
        <v>#N/A</v>
      </c>
      <c r="AZ315" t="e">
        <f>IF(VLOOKUP($B315,'Draft List'!$D$4:$AB$124,AZ$3,FALSE)&lt;&gt;0,VLOOKUP($B315,'Draft List'!$D$4:$AB$124,AZ$3,FALSE),"")</f>
        <v>#N/A</v>
      </c>
    </row>
    <row r="316" spans="1:52" x14ac:dyDescent="0.25">
      <c r="A316" t="str">
        <f>IF(C316="C","C-",C316)&amp;D316&amp;E316</f>
        <v>SSRob Hill21</v>
      </c>
      <c r="B316">
        <f>VLOOKUP($A316,draft_listing_batters_stats!$A$1:$B$1310,2,FALSE)</f>
        <v>12327</v>
      </c>
      <c r="C316" s="1" t="s">
        <v>75</v>
      </c>
      <c r="D316" s="1" t="s">
        <v>1651</v>
      </c>
      <c r="E316" s="1">
        <v>21</v>
      </c>
      <c r="F316" s="1" t="s">
        <v>43</v>
      </c>
      <c r="G316" s="1" t="s">
        <v>43</v>
      </c>
      <c r="H316" s="1" t="s">
        <v>51</v>
      </c>
      <c r="I316" s="24" t="s">
        <v>51</v>
      </c>
      <c r="J316" s="1" t="s">
        <v>49</v>
      </c>
      <c r="K316" s="24" t="s">
        <v>49</v>
      </c>
      <c r="L316" s="1">
        <v>2</v>
      </c>
      <c r="M316" s="1">
        <v>1</v>
      </c>
      <c r="N316" s="1">
        <v>1</v>
      </c>
      <c r="O316" s="1">
        <v>1</v>
      </c>
      <c r="P316" s="24">
        <v>3</v>
      </c>
      <c r="Q316" s="1">
        <v>3</v>
      </c>
      <c r="R316" s="1">
        <v>3</v>
      </c>
      <c r="S316" s="1">
        <v>2</v>
      </c>
      <c r="T316" s="1">
        <v>4</v>
      </c>
      <c r="U316" s="24">
        <v>6</v>
      </c>
      <c r="V316" s="1">
        <v>7</v>
      </c>
      <c r="W316" s="1">
        <v>7</v>
      </c>
      <c r="X316" s="24">
        <v>1</v>
      </c>
      <c r="Y316" s="1" t="s">
        <v>47</v>
      </c>
      <c r="Z316" s="1" t="s">
        <v>47</v>
      </c>
      <c r="AA316" s="1">
        <v>1</v>
      </c>
      <c r="AB316" s="1">
        <v>1</v>
      </c>
      <c r="AC316" s="1">
        <v>3</v>
      </c>
      <c r="AD316" s="1">
        <v>1</v>
      </c>
      <c r="AE316" s="1" t="s">
        <v>47</v>
      </c>
      <c r="AF316" s="24">
        <v>1</v>
      </c>
      <c r="AG316" s="1">
        <v>7</v>
      </c>
      <c r="AH316" s="1">
        <v>7</v>
      </c>
      <c r="AI316" s="24">
        <v>7</v>
      </c>
      <c r="AJ316" s="30">
        <v>210000</v>
      </c>
      <c r="AK316" s="9">
        <f>($L$3*(L316-$Q$1)/$Q$2+$M$3*(M316-$R$1)/$R$2+$N$3*(N316-$S$1)/$S$2+$O$3*(O316-$T$1)/$T$2+$P$3*(P316-$U$1)/$U$2)/(SUM($L$3:$P$3))</f>
        <v>-1.6817548339907307</v>
      </c>
      <c r="AL316" s="9">
        <f>($L$3*(Q316-$Q$1)/$Q$2+$M$3*(R316-$R$1)/$R$2+$N$3*(S316-$S$1)/$S$2+$O$3*(T316-$T$1)/$T$2+$P$3*(U316-$U$1)/$U$2)/(SUM($L$3:$P$3))</f>
        <v>-0.78484007504675357</v>
      </c>
      <c r="AM316">
        <f>IF(AVERAGE(AG316:AH316)&gt;9,1,0)+IF(AVERAGE(AG316:AH316)&gt;7,1,0)+IF(AG316&gt;7,1,0)+IF(AH316&gt;7,1,0)+IF(AI316&gt;8,1,0)+IF(AI316&gt;6,1,0)</f>
        <v>1</v>
      </c>
      <c r="AN316" s="6">
        <f>MIN(2,IF(OR(Y316="-",X316&lt;5),0,1+IF(Y316&gt;7,1+IF(X316&gt;7,0.25,0),IF(Y316&gt;4,0.5+IF(X316&gt;7,0.25,0),0+IF(X316&gt;7,0.25))))+IF(Z316="-",0,IF(Z316&gt;9,0.5,IF(Z316&gt;7,0.25,0)))+IF(AA316="-",0,IF(AA316&gt;7,1.1,IF(AA316&gt;4,0.6,0)))+IF(OR(AB316="-",V316&lt;5),0,IF(AB316&gt;7,1+IF(V316&gt;7,0.25,0),IF(AB316&gt;4,0.5+IF(V316&gt;7,0.25,0),0)))+IF(AC316="-",0,IF(AC316&gt;7,1.5,IF(AC316&gt;4,1,0)))+IF(AD316="-",0,IF(AD316&gt;9,0.5,IF(AD316&gt;7,0.25,0)))+IF(AE316="-",0,IF(AE316&gt;7,1.25,IF(AE316&gt;4,0.75,0)))+IF(OR(AF316="-",W316&lt;4),0,IF(AF316&gt;7,1+IF(W316&gt;7,0.15,0),IF(AF316&gt;4,0.5+IF(W316&gt;7,0.15,0),0))))</f>
        <v>0</v>
      </c>
      <c r="AO316" s="9">
        <f>(($AK$3*AK316+$AL$3*AL316+$AM$3*AM316+$AN$3*AN316)+$J$3*VLOOKUP(J316,COND!$A$2:$C$7,2,FALSE)+$K$3*VLOOKUP(K316,COND!$A$2:$C$7,3,FALSE))*IF(AND($K$2="On",$E316&gt;20),0.75,1)</f>
        <v>0.78041028270654955</v>
      </c>
      <c r="AP316" s="28">
        <f>STANDARDIZE(AO316,AVERAGE($AO$5:$AO$1204),STDEVP($AO$5:$AO$1204))</f>
        <v>-0.76022554304944401</v>
      </c>
      <c r="AQ316" t="str">
        <f>IF(AND(Y316&lt;&gt;"-",X316&gt;1),"C",IF(AA316=MAX(AA316:AC316),"2B",IF(AC316=MAX(AA316:AC316),"SS",IF(OR(AB316=MAX(Z316:AC316),AND(AB316&lt;&gt;"-",AB316&gt;4,V316&gt;5)),"3B",IF(AE316=MAX(AD316:AF316),"CF",IF(AND(AF316=MAX(AD316,AF316),AND(W316&gt;5,AD316&lt;&gt;"-")),"RF",IF(AD316&lt;&gt;"-","LF",IF(Z316&lt;&gt;"-","1B","DH"))))))))</f>
        <v>SS</v>
      </c>
      <c r="AU316" t="str">
        <f>IF(AND($Q316&gt;=6,AVERAGE($S316:$T316)&gt;=6),"Likely",IF(OR($Q316&gt;6,AND($Q316=6,AVERAGE($S316:$T316)&gt;=3),AND($Q316&gt;=5,AVERAGE($S316:$T316)&gt;=5),AVERAGE($Q316,$S316:$T316)&gt;5),"Possible","Unlikely"))</f>
        <v>Unlikely</v>
      </c>
      <c r="AW316" t="e">
        <f>IF(VLOOKUP($B316,'Draft List'!$D$4:$AB$124,AW$3,FALSE)&lt;&gt;0,VLOOKUP($B316,'Draft List'!$D$4:$AB$124,AW$3,FALSE),"")</f>
        <v>#N/A</v>
      </c>
      <c r="AX316" t="e">
        <f>IF(VLOOKUP($B316,'Draft List'!$D$4:$AB$124,AX$3,FALSE)&lt;&gt;0,VLOOKUP($B316,'Draft List'!$D$4:$AB$124,AX$3,FALSE),"")</f>
        <v>#N/A</v>
      </c>
      <c r="AY316" t="e">
        <f>IF(VLOOKUP($B316,'Draft List'!$D$4:$AB$124,AY$3,FALSE)&lt;&gt;0,VLOOKUP($B316,'Draft List'!$D$4:$AB$124,AY$3,FALSE),"")</f>
        <v>#N/A</v>
      </c>
      <c r="AZ316" t="e">
        <f>IF(VLOOKUP($B316,'Draft List'!$D$4:$AB$124,AZ$3,FALSE)&lt;&gt;0,VLOOKUP($B316,'Draft List'!$D$4:$AB$124,AZ$3,FALSE),"")</f>
        <v>#N/A</v>
      </c>
    </row>
    <row r="317" spans="1:52" x14ac:dyDescent="0.25">
      <c r="A317" t="str">
        <f>IF(C317="C","C-",C317)&amp;D317&amp;E317</f>
        <v>RFJosé García20</v>
      </c>
      <c r="B317">
        <f>VLOOKUP($A317,draft_listing_batters_stats!$A$1:$B$1310,2,FALSE)</f>
        <v>6565</v>
      </c>
      <c r="C317" s="1" t="s">
        <v>69</v>
      </c>
      <c r="D317" s="1" t="s">
        <v>1652</v>
      </c>
      <c r="E317" s="1">
        <v>20</v>
      </c>
      <c r="F317" s="1" t="s">
        <v>64</v>
      </c>
      <c r="G317" s="1" t="s">
        <v>43</v>
      </c>
      <c r="H317" s="1" t="s">
        <v>51</v>
      </c>
      <c r="I317" s="24" t="s">
        <v>51</v>
      </c>
      <c r="J317" s="1" t="s">
        <v>45</v>
      </c>
      <c r="K317" s="24" t="s">
        <v>57</v>
      </c>
      <c r="L317" s="1">
        <v>2</v>
      </c>
      <c r="M317" s="1">
        <v>2</v>
      </c>
      <c r="N317" s="1">
        <v>2</v>
      </c>
      <c r="O317" s="1">
        <v>1</v>
      </c>
      <c r="P317" s="24">
        <v>1</v>
      </c>
      <c r="Q317" s="1">
        <v>3</v>
      </c>
      <c r="R317" s="1">
        <v>3</v>
      </c>
      <c r="S317" s="1">
        <v>4</v>
      </c>
      <c r="T317" s="1">
        <v>3</v>
      </c>
      <c r="U317" s="24">
        <v>3</v>
      </c>
      <c r="V317" s="1">
        <v>7</v>
      </c>
      <c r="W317" s="1">
        <v>8</v>
      </c>
      <c r="X317" s="24">
        <v>1</v>
      </c>
      <c r="Y317" s="1" t="s">
        <v>47</v>
      </c>
      <c r="Z317" s="1">
        <v>2</v>
      </c>
      <c r="AA317" s="1" t="s">
        <v>47</v>
      </c>
      <c r="AB317" s="1" t="s">
        <v>47</v>
      </c>
      <c r="AC317" s="1" t="s">
        <v>47</v>
      </c>
      <c r="AD317" s="1">
        <v>2</v>
      </c>
      <c r="AE317" s="1" t="s">
        <v>47</v>
      </c>
      <c r="AF317" s="24">
        <v>6</v>
      </c>
      <c r="AG317" s="1">
        <v>8</v>
      </c>
      <c r="AH317" s="1">
        <v>9</v>
      </c>
      <c r="AI317" s="24">
        <v>8</v>
      </c>
      <c r="AJ317" s="30">
        <v>190000</v>
      </c>
      <c r="AK317" s="9">
        <f>($L$3*(L317-$Q$1)/$Q$2+$M$3*(M317-$R$1)/$R$2+$N$3*(N317-$S$1)/$S$2+$O$3*(O317-$T$1)/$T$2+$P$3*(P317-$U$1)/$U$2)/(SUM($L$3:$P$3))</f>
        <v>-1.6276661399822923</v>
      </c>
      <c r="AL317" s="9">
        <f>($L$3*(Q317-$Q$1)/$Q$2+$M$3*(R317-$R$1)/$R$2+$N$3*(S317-$S$1)/$S$2+$O$3*(T317-$T$1)/$T$2+$P$3*(U317-$U$1)/$U$2)/(SUM($L$3:$P$3))</f>
        <v>-0.82847565645978216</v>
      </c>
      <c r="AM317">
        <f>IF(AVERAGE(AG317:AH317)&gt;9,1,0)+IF(AVERAGE(AG317:AH317)&gt;7,1,0)+IF(AG317&gt;7,1,0)+IF(AH317&gt;7,1,0)+IF(AI317&gt;8,1,0)+IF(AI317&gt;6,1,0)</f>
        <v>4</v>
      </c>
      <c r="AN317" s="6">
        <f>MIN(2,IF(OR(Y317="-",X317&lt;5),0,1+IF(Y317&gt;7,1+IF(X317&gt;7,0.25,0),IF(Y317&gt;4,0.5+IF(X317&gt;7,0.25,0),0+IF(X317&gt;7,0.25))))+IF(Z317="-",0,IF(Z317&gt;9,0.5,IF(Z317&gt;7,0.25,0)))+IF(AA317="-",0,IF(AA317&gt;7,1.1,IF(AA317&gt;4,0.6,0)))+IF(OR(AB317="-",V317&lt;5),0,IF(AB317&gt;7,1+IF(V317&gt;7,0.25,0),IF(AB317&gt;4,0.5+IF(V317&gt;7,0.25,0),0)))+IF(AC317="-",0,IF(AC317&gt;7,1.5,IF(AC317&gt;4,1,0)))+IF(AD317="-",0,IF(AD317&gt;9,0.5,IF(AD317&gt;7,0.25,0)))+IF(AE317="-",0,IF(AE317&gt;7,1.25,IF(AE317&gt;4,0.75,0)))+IF(OR(AF317="-",W317&lt;4),0,IF(AF317&gt;7,1+IF(W317&gt;7,0.15,0),IF(AF317&gt;4,0.5+IF(W317&gt;7,0.15,0),0))))</f>
        <v>0.65</v>
      </c>
      <c r="AO317" s="9">
        <f>(($AK$3*AK317+$AL$3*AL317+$AM$3*AM317+$AN$3*AN317)+$J$3*VLOOKUP(J317,COND!$A$2:$C$7,2,FALSE)+$K$3*VLOOKUP(K317,COND!$A$2:$C$7,3,FALSE))*IF(AND($K$2="On",$E317&gt;20),0.75,1)</f>
        <v>0.71219217515105093</v>
      </c>
      <c r="AP317" s="28">
        <f>STANDARDIZE(AO317,AVERAGE($AO$5:$AO$1204),STDEVP($AO$5:$AO$1204))</f>
        <v>-0.76917397151719258</v>
      </c>
      <c r="AQ317" t="str">
        <f>IF(AND(Y317&lt;&gt;"-",X317&gt;1),"C",IF(AA317=MAX(AA317:AC317),"2B",IF(AC317=MAX(AA317:AC317),"SS",IF(OR(AB317=MAX(Z317:AC317),AND(AB317&lt;&gt;"-",AB317&gt;4,V317&gt;5)),"3B",IF(AE317=MAX(AD317:AF317),"CF",IF(AND(AF317=MAX(AD317,AF317),AND(W317&gt;5,AD317&lt;&gt;"-")),"RF",IF(AD317&lt;&gt;"-","LF",IF(Z317&lt;&gt;"-","1B","DH"))))))))</f>
        <v>RF</v>
      </c>
      <c r="AU317" t="str">
        <f>IF(AND($Q317&gt;=6,AVERAGE($S317:$T317)&gt;=6),"Likely",IF(OR($Q317&gt;6,AND($Q317=6,AVERAGE($S317:$T317)&gt;=3),AND($Q317&gt;=5,AVERAGE($S317:$T317)&gt;=5),AVERAGE($Q317,$S317:$T317)&gt;5),"Possible","Unlikely"))</f>
        <v>Unlikely</v>
      </c>
      <c r="AW317" t="e">
        <f>IF(VLOOKUP($B317,'Draft List'!$D$4:$AB$124,AW$3,FALSE)&lt;&gt;0,VLOOKUP($B317,'Draft List'!$D$4:$AB$124,AW$3,FALSE),"")</f>
        <v>#N/A</v>
      </c>
      <c r="AX317" t="e">
        <f>IF(VLOOKUP($B317,'Draft List'!$D$4:$AB$124,AX$3,FALSE)&lt;&gt;0,VLOOKUP($B317,'Draft List'!$D$4:$AB$124,AX$3,FALSE),"")</f>
        <v>#N/A</v>
      </c>
      <c r="AY317" t="e">
        <f>IF(VLOOKUP($B317,'Draft List'!$D$4:$AB$124,AY$3,FALSE)&lt;&gt;0,VLOOKUP($B317,'Draft List'!$D$4:$AB$124,AY$3,FALSE),"")</f>
        <v>#N/A</v>
      </c>
      <c r="AZ317" t="e">
        <f>IF(VLOOKUP($B317,'Draft List'!$D$4:$AB$124,AZ$3,FALSE)&lt;&gt;0,VLOOKUP($B317,'Draft List'!$D$4:$AB$124,AZ$3,FALSE),"")</f>
        <v>#N/A</v>
      </c>
    </row>
    <row r="318" spans="1:52" x14ac:dyDescent="0.25">
      <c r="A318" t="str">
        <f>IF(C318="C","C-",C318)&amp;D318&amp;E318</f>
        <v>LFYasutoki Shini18</v>
      </c>
      <c r="B318">
        <f>VLOOKUP($A318,draft_listing_batters_stats!$A$1:$B$1310,2,FALSE)</f>
        <v>5286</v>
      </c>
      <c r="C318" s="1" t="s">
        <v>52</v>
      </c>
      <c r="D318" s="1" t="s">
        <v>1653</v>
      </c>
      <c r="E318" s="1">
        <v>18</v>
      </c>
      <c r="F318" s="1" t="s">
        <v>43</v>
      </c>
      <c r="G318" s="1" t="s">
        <v>43</v>
      </c>
      <c r="H318" s="1" t="s">
        <v>51</v>
      </c>
      <c r="I318" s="24" t="s">
        <v>51</v>
      </c>
      <c r="J318" s="1" t="s">
        <v>49</v>
      </c>
      <c r="K318" s="24" t="s">
        <v>53</v>
      </c>
      <c r="L318" s="1">
        <v>1</v>
      </c>
      <c r="M318" s="1">
        <v>4</v>
      </c>
      <c r="N318" s="1">
        <v>1</v>
      </c>
      <c r="O318" s="1">
        <v>1</v>
      </c>
      <c r="P318" s="24">
        <v>1</v>
      </c>
      <c r="Q318" s="1">
        <v>3</v>
      </c>
      <c r="R318" s="1">
        <v>5</v>
      </c>
      <c r="S318" s="1">
        <v>2</v>
      </c>
      <c r="T318" s="1">
        <v>4</v>
      </c>
      <c r="U318" s="24">
        <v>3</v>
      </c>
      <c r="V318" s="1">
        <v>8</v>
      </c>
      <c r="W318" s="1">
        <v>10</v>
      </c>
      <c r="X318" s="24">
        <v>1</v>
      </c>
      <c r="Y318" s="1" t="s">
        <v>47</v>
      </c>
      <c r="Z318" s="1" t="s">
        <v>47</v>
      </c>
      <c r="AA318" s="1" t="s">
        <v>47</v>
      </c>
      <c r="AB318" s="1" t="s">
        <v>47</v>
      </c>
      <c r="AC318" s="1" t="s">
        <v>47</v>
      </c>
      <c r="AD318" s="1">
        <v>5</v>
      </c>
      <c r="AE318" s="1">
        <v>1</v>
      </c>
      <c r="AF318" s="24">
        <v>1</v>
      </c>
      <c r="AG318" s="1">
        <v>9</v>
      </c>
      <c r="AH318" s="1">
        <v>3</v>
      </c>
      <c r="AI318" s="24">
        <v>1</v>
      </c>
      <c r="AJ318" s="30">
        <v>2100000</v>
      </c>
      <c r="AK318" s="9">
        <f>($L$3*(L318-$Q$1)/$Q$2+$M$3*(M318-$R$1)/$R$2+$N$3*(N318-$S$1)/$S$2+$O$3*(O318-$T$1)/$T$2+$P$3*(P318-$U$1)/$U$2)/(SUM($L$3:$P$3))</f>
        <v>-1.9311637109714617</v>
      </c>
      <c r="AL318" s="9">
        <f>($L$3*(Q318-$Q$1)/$Q$2+$M$3*(R318-$R$1)/$R$2+$N$3*(S318-$S$1)/$S$2+$O$3*(T318-$T$1)/$T$2+$P$3*(U318-$U$1)/$U$2)/(SUM($L$3:$P$3))</f>
        <v>-0.80276933526059713</v>
      </c>
      <c r="AM318">
        <f>IF(AVERAGE(AG318:AH318)&gt;9,1,0)+IF(AVERAGE(AG318:AH318)&gt;7,1,0)+IF(AG318&gt;7,1,0)+IF(AH318&gt;7,1,0)+IF(AI318&gt;8,1,0)+IF(AI318&gt;6,1,0)</f>
        <v>1</v>
      </c>
      <c r="AN318" s="6">
        <f>MIN(2,IF(OR(Y318="-",X318&lt;5),0,1+IF(Y318&gt;7,1+IF(X318&gt;7,0.25,0),IF(Y318&gt;4,0.5+IF(X318&gt;7,0.25,0),0+IF(X318&gt;7,0.25))))+IF(Z318="-",0,IF(Z318&gt;9,0.5,IF(Z318&gt;7,0.25,0)))+IF(AA318="-",0,IF(AA318&gt;7,1.1,IF(AA318&gt;4,0.6,0)))+IF(OR(AB318="-",V318&lt;5),0,IF(AB318&gt;7,1+IF(V318&gt;7,0.25,0),IF(AB318&gt;4,0.5+IF(V318&gt;7,0.25,0),0)))+IF(AC318="-",0,IF(AC318&gt;7,1.5,IF(AC318&gt;4,1,0)))+IF(AD318="-",0,IF(AD318&gt;9,0.5,IF(AD318&gt;7,0.25,0)))+IF(AE318="-",0,IF(AE318&gt;7,1.25,IF(AE318&gt;4,0.75,0)))+IF(OR(AF318="-",W318&lt;4),0,IF(AF318&gt;7,1+IF(W318&gt;7,0.15,0),IF(AF318&gt;4,0.5+IF(W318&gt;7,0.15,0),0))))</f>
        <v>0</v>
      </c>
      <c r="AO318" s="9">
        <f>(($AK$3*AK318+$AL$3*AL318+$AM$3*AM318+$AN$3*AN318)+$J$3*VLOOKUP(J318,COND!$A$2:$C$7,2,FALSE)+$K$3*VLOOKUP(K318,COND!$A$2:$C$7,3,FALSE))*IF(AND($K$2="On",$E318&gt;20),0.75,1)</f>
        <v>0.69031827244235444</v>
      </c>
      <c r="AP318" s="28">
        <f>STANDARDIZE(AO318,AVERAGE($AO$5:$AO$1204),STDEVP($AO$5:$AO$1204))</f>
        <v>-0.77204325447905164</v>
      </c>
      <c r="AQ318" t="str">
        <f>IF(AND(Y318&lt;&gt;"-",X318&gt;1),"C",IF(AA318=MAX(AA318:AC318),"2B",IF(AC318=MAX(AA318:AC318),"SS",IF(OR(AB318=MAX(Z318:AC318),AND(AB318&lt;&gt;"-",AB318&gt;4,V318&gt;5)),"3B",IF(AE318=MAX(AD318:AF318),"CF",IF(AND(AF318=MAX(AD318,AF318),AND(W318&gt;5,AD318&lt;&gt;"-")),"RF",IF(AD318&lt;&gt;"-","LF",IF(Z318&lt;&gt;"-","1B","DH"))))))))</f>
        <v>LF</v>
      </c>
      <c r="AU318" t="str">
        <f>IF(AND($Q318&gt;=6,AVERAGE($S318:$T318)&gt;=6),"Likely",IF(OR($Q318&gt;6,AND($Q318=6,AVERAGE($S318:$T318)&gt;=3),AND($Q318&gt;=5,AVERAGE($S318:$T318)&gt;=5),AVERAGE($Q318,$S318:$T318)&gt;5),"Possible","Unlikely"))</f>
        <v>Unlikely</v>
      </c>
      <c r="AW318" t="e">
        <f>IF(VLOOKUP($B318,'Draft List'!$D$4:$AB$124,AW$3,FALSE)&lt;&gt;0,VLOOKUP($B318,'Draft List'!$D$4:$AB$124,AW$3,FALSE),"")</f>
        <v>#N/A</v>
      </c>
      <c r="AX318" t="e">
        <f>IF(VLOOKUP($B318,'Draft List'!$D$4:$AB$124,AX$3,FALSE)&lt;&gt;0,VLOOKUP($B318,'Draft List'!$D$4:$AB$124,AX$3,FALSE),"")</f>
        <v>#N/A</v>
      </c>
      <c r="AY318" t="e">
        <f>IF(VLOOKUP($B318,'Draft List'!$D$4:$AB$124,AY$3,FALSE)&lt;&gt;0,VLOOKUP($B318,'Draft List'!$D$4:$AB$124,AY$3,FALSE),"")</f>
        <v>#N/A</v>
      </c>
      <c r="AZ318" t="e">
        <f>IF(VLOOKUP($B318,'Draft List'!$D$4:$AB$124,AZ$3,FALSE)&lt;&gt;0,VLOOKUP($B318,'Draft List'!$D$4:$AB$124,AZ$3,FALSE),"")</f>
        <v>#N/A</v>
      </c>
    </row>
    <row r="319" spans="1:52" x14ac:dyDescent="0.25">
      <c r="A319" t="str">
        <f>IF(C319="C","C-",C319)&amp;D319&amp;E319</f>
        <v>2BWaylon Washington21</v>
      </c>
      <c r="B319">
        <f>VLOOKUP($A319,draft_listing_batters_stats!$A$1:$B$1310,2,FALSE)</f>
        <v>7263</v>
      </c>
      <c r="C319" s="1" t="s">
        <v>74</v>
      </c>
      <c r="D319" s="1" t="s">
        <v>1654</v>
      </c>
      <c r="E319" s="1">
        <v>21</v>
      </c>
      <c r="F319" s="1" t="s">
        <v>43</v>
      </c>
      <c r="G319" s="1" t="s">
        <v>43</v>
      </c>
      <c r="H319" s="1" t="s">
        <v>51</v>
      </c>
      <c r="I319" s="24" t="s">
        <v>51</v>
      </c>
      <c r="J319" s="1" t="s">
        <v>57</v>
      </c>
      <c r="K319" s="24" t="s">
        <v>53</v>
      </c>
      <c r="L319" s="1">
        <v>3</v>
      </c>
      <c r="M319" s="1">
        <v>2</v>
      </c>
      <c r="N319" s="1">
        <v>1</v>
      </c>
      <c r="O319" s="1">
        <v>1</v>
      </c>
      <c r="P319" s="24">
        <v>2</v>
      </c>
      <c r="Q319" s="1">
        <v>4</v>
      </c>
      <c r="R319" s="1">
        <v>4</v>
      </c>
      <c r="S319" s="1">
        <v>1</v>
      </c>
      <c r="T319" s="1">
        <v>1</v>
      </c>
      <c r="U319" s="24">
        <v>4</v>
      </c>
      <c r="V319" s="1">
        <v>4</v>
      </c>
      <c r="W319" s="1">
        <v>1</v>
      </c>
      <c r="X319" s="24">
        <v>1</v>
      </c>
      <c r="Y319" s="1" t="s">
        <v>47</v>
      </c>
      <c r="Z319" s="1" t="s">
        <v>47</v>
      </c>
      <c r="AA319" s="1">
        <v>5</v>
      </c>
      <c r="AB319" s="1" t="s">
        <v>47</v>
      </c>
      <c r="AC319" s="1" t="s">
        <v>47</v>
      </c>
      <c r="AD319" s="1" t="s">
        <v>47</v>
      </c>
      <c r="AE319" s="1" t="s">
        <v>47</v>
      </c>
      <c r="AF319" s="24" t="s">
        <v>47</v>
      </c>
      <c r="AG319" s="1">
        <v>8</v>
      </c>
      <c r="AH319" s="1">
        <v>7</v>
      </c>
      <c r="AI319" s="24">
        <v>8</v>
      </c>
      <c r="AJ319" s="30">
        <v>130000</v>
      </c>
      <c r="AK319" s="9">
        <f>($L$3*(L319-$Q$1)/$Q$2+$M$3*(M319-$R$1)/$R$2+$N$3*(N319-$S$1)/$S$2+$O$3*(O319-$T$1)/$T$2+$P$3*(P319-$U$1)/$U$2)/(SUM($L$3:$P$3))</f>
        <v>-1.3481554579864357</v>
      </c>
      <c r="AL319" s="9">
        <f>($L$3*(Q319-$Q$1)/$Q$2+$M$3*(R319-$R$1)/$R$2+$N$3*(S319-$S$1)/$S$2+$O$3*(T319-$T$1)/$T$2+$P$3*(U319-$U$1)/$U$2)/(SUM($L$3:$P$3))</f>
        <v>-0.84344718291218701</v>
      </c>
      <c r="AM319">
        <f>IF(AVERAGE(AG319:AH319)&gt;9,1,0)+IF(AVERAGE(AG319:AH319)&gt;7,1,0)+IF(AG319&gt;7,1,0)+IF(AH319&gt;7,1,0)+IF(AI319&gt;8,1,0)+IF(AI319&gt;6,1,0)</f>
        <v>3</v>
      </c>
      <c r="AN319" s="6">
        <f>MIN(2,IF(OR(Y319="-",X319&lt;5),0,1+IF(Y319&gt;7,1+IF(X319&gt;7,0.25,0),IF(Y319&gt;4,0.5+IF(X319&gt;7,0.25,0),0+IF(X319&gt;7,0.25))))+IF(Z319="-",0,IF(Z319&gt;9,0.5,IF(Z319&gt;7,0.25,0)))+IF(AA319="-",0,IF(AA319&gt;7,1.1,IF(AA319&gt;4,0.6,0)))+IF(OR(AB319="-",V319&lt;5),0,IF(AB319&gt;7,1+IF(V319&gt;7,0.25,0),IF(AB319&gt;4,0.5+IF(V319&gt;7,0.25,0),0)))+IF(AC319="-",0,IF(AC319&gt;7,1.5,IF(AC319&gt;4,1,0)))+IF(AD319="-",0,IF(AD319&gt;9,0.5,IF(AD319&gt;7,0.25,0)))+IF(AE319="-",0,IF(AE319&gt;7,1.25,IF(AE319&gt;4,0.75,0)))+IF(OR(AF319="-",W319&lt;4),0,IF(AF319&gt;7,1+IF(W319&gt;7,0.15,0),IF(AF319&gt;4,0.5+IF(W319&gt;7,0.15,0),0))))</f>
        <v>0.6</v>
      </c>
      <c r="AO319" s="9">
        <f>(($AK$3*AK319+$AL$3*AL319+$AM$3*AM319+$AN$3*AN319)+$J$3*VLOOKUP(J319,COND!$A$2:$C$7,2,FALSE)+$K$3*VLOOKUP(K319,COND!$A$2:$C$7,3,FALSE))*IF(AND($K$2="On",$E319&gt;20),0.75,1)</f>
        <v>0.59381825925511222</v>
      </c>
      <c r="AP319" s="28">
        <f>STANDARDIZE(AO319,AVERAGE($AO$5:$AO$1204),STDEVP($AO$5:$AO$1204))</f>
        <v>-0.78470152800914506</v>
      </c>
      <c r="AQ319" t="str">
        <f>IF(AND(Y319&lt;&gt;"-",X319&gt;1),"C",IF(AA319=MAX(AA319:AC319),"2B",IF(AC319=MAX(AA319:AC319),"SS",IF(OR(AB319=MAX(Z319:AC319),AND(AB319&lt;&gt;"-",AB319&gt;4,V319&gt;5)),"3B",IF(AE319=MAX(AD319:AF319),"CF",IF(AND(AF319=MAX(AD319,AF319),AND(W319&gt;5,AD319&lt;&gt;"-")),"RF",IF(AD319&lt;&gt;"-","LF",IF(Z319&lt;&gt;"-","1B","DH"))))))))</f>
        <v>2B</v>
      </c>
      <c r="AU319" t="str">
        <f>IF(AND($Q319&gt;=6,AVERAGE($S319:$T319)&gt;=6),"Likely",IF(OR($Q319&gt;6,AND($Q319=6,AVERAGE($S319:$T319)&gt;=3),AND($Q319&gt;=5,AVERAGE($S319:$T319)&gt;=5),AVERAGE($Q319,$S319:$T319)&gt;5),"Possible","Unlikely"))</f>
        <v>Unlikely</v>
      </c>
      <c r="AW319" t="e">
        <f>IF(VLOOKUP($B319,'Draft List'!$D$4:$AB$124,AW$3,FALSE)&lt;&gt;0,VLOOKUP($B319,'Draft List'!$D$4:$AB$124,AW$3,FALSE),"")</f>
        <v>#N/A</v>
      </c>
      <c r="AX319" t="e">
        <f>IF(VLOOKUP($B319,'Draft List'!$D$4:$AB$124,AX$3,FALSE)&lt;&gt;0,VLOOKUP($B319,'Draft List'!$D$4:$AB$124,AX$3,FALSE),"")</f>
        <v>#N/A</v>
      </c>
      <c r="AY319" t="e">
        <f>IF(VLOOKUP($B319,'Draft List'!$D$4:$AB$124,AY$3,FALSE)&lt;&gt;0,VLOOKUP($B319,'Draft List'!$D$4:$AB$124,AY$3,FALSE),"")</f>
        <v>#N/A</v>
      </c>
      <c r="AZ319" t="e">
        <f>IF(VLOOKUP($B319,'Draft List'!$D$4:$AB$124,AZ$3,FALSE)&lt;&gt;0,VLOOKUP($B319,'Draft List'!$D$4:$AB$124,AZ$3,FALSE),"")</f>
        <v>#N/A</v>
      </c>
    </row>
    <row r="320" spans="1:52" x14ac:dyDescent="0.25">
      <c r="A320" t="str">
        <f>IF(C320="C","C-",C320)&amp;D320&amp;E320</f>
        <v>3BEichiro Endo21</v>
      </c>
      <c r="B320">
        <f>VLOOKUP($A320,draft_listing_batters_stats!$A$1:$B$1310,2,FALSE)</f>
        <v>4180</v>
      </c>
      <c r="C320" s="1" t="s">
        <v>72</v>
      </c>
      <c r="D320" s="1" t="s">
        <v>1655</v>
      </c>
      <c r="E320" s="1">
        <v>21</v>
      </c>
      <c r="F320" s="1" t="s">
        <v>43</v>
      </c>
      <c r="G320" s="1" t="s">
        <v>43</v>
      </c>
      <c r="H320" s="1" t="s">
        <v>51</v>
      </c>
      <c r="I320" s="24" t="s">
        <v>51</v>
      </c>
      <c r="J320" s="1" t="s">
        <v>46</v>
      </c>
      <c r="K320" s="24" t="s">
        <v>45</v>
      </c>
      <c r="L320" s="1">
        <v>1</v>
      </c>
      <c r="M320" s="1">
        <v>3</v>
      </c>
      <c r="N320" s="1">
        <v>1</v>
      </c>
      <c r="O320" s="1">
        <v>1</v>
      </c>
      <c r="P320" s="24">
        <v>2</v>
      </c>
      <c r="Q320" s="1">
        <v>3</v>
      </c>
      <c r="R320" s="1">
        <v>4</v>
      </c>
      <c r="S320" s="1">
        <v>3</v>
      </c>
      <c r="T320" s="1">
        <v>2</v>
      </c>
      <c r="U320" s="24">
        <v>4</v>
      </c>
      <c r="V320" s="1">
        <v>9</v>
      </c>
      <c r="W320" s="1">
        <v>8</v>
      </c>
      <c r="X320" s="24">
        <v>1</v>
      </c>
      <c r="Y320" s="1" t="s">
        <v>47</v>
      </c>
      <c r="Z320" s="1">
        <v>6</v>
      </c>
      <c r="AA320" s="1">
        <v>3</v>
      </c>
      <c r="AB320" s="1">
        <v>9</v>
      </c>
      <c r="AC320" s="1">
        <v>4</v>
      </c>
      <c r="AD320" s="1" t="s">
        <v>47</v>
      </c>
      <c r="AE320" s="1" t="s">
        <v>47</v>
      </c>
      <c r="AF320" s="24" t="s">
        <v>47</v>
      </c>
      <c r="AG320" s="1">
        <v>6</v>
      </c>
      <c r="AH320" s="1">
        <v>8</v>
      </c>
      <c r="AI320" s="24">
        <v>8</v>
      </c>
      <c r="AJ320" s="30">
        <v>180000</v>
      </c>
      <c r="AK320" s="9">
        <f>($L$3*(L320-$Q$1)/$Q$2+$M$3*(M320-$R$1)/$R$2+$N$3*(N320-$S$1)/$S$2+$O$3*(O320-$T$1)/$T$2+$P$3*(P320-$U$1)/$U$2)/(SUM($L$3:$P$3))</f>
        <v>-1.9422072507730814</v>
      </c>
      <c r="AL320" s="9">
        <f>($L$3*(Q320-$Q$1)/$Q$2+$M$3*(R320-$R$1)/$R$2+$N$3*(S320-$S$1)/$S$2+$O$3*(T320-$T$1)/$T$2+$P$3*(U320-$U$1)/$U$2)/(SUM($L$3:$P$3))</f>
        <v>-0.91017048105747766</v>
      </c>
      <c r="AM320">
        <f>IF(AVERAGE(AG320:AH320)&gt;9,1,0)+IF(AVERAGE(AG320:AH320)&gt;7,1,0)+IF(AG320&gt;7,1,0)+IF(AH320&gt;7,1,0)+IF(AI320&gt;8,1,0)+IF(AI320&gt;6,1,0)</f>
        <v>2</v>
      </c>
      <c r="AN320" s="6">
        <f>MIN(2,IF(OR(Y320="-",X320&lt;5),0,1+IF(Y320&gt;7,1+IF(X320&gt;7,0.25,0),IF(Y320&gt;4,0.5+IF(X320&gt;7,0.25,0),0+IF(X320&gt;7,0.25))))+IF(Z320="-",0,IF(Z320&gt;9,0.5,IF(Z320&gt;7,0.25,0)))+IF(AA320="-",0,IF(AA320&gt;7,1.1,IF(AA320&gt;4,0.6,0)))+IF(OR(AB320="-",V320&lt;5),0,IF(AB320&gt;7,1+IF(V320&gt;7,0.25,0),IF(AB320&gt;4,0.5+IF(V320&gt;7,0.25,0),0)))+IF(AC320="-",0,IF(AC320&gt;7,1.5,IF(AC320&gt;4,1,0)))+IF(AD320="-",0,IF(AD320&gt;9,0.5,IF(AD320&gt;7,0.25,0)))+IF(AE320="-",0,IF(AE320&gt;7,1.25,IF(AE320&gt;4,0.75,0)))+IF(OR(AF320="-",W320&lt;4),0,IF(AF320&gt;7,1+IF(W320&gt;7,0.15,0),IF(AF320&gt;4,0.5+IF(W320&gt;7,0.15,0),0))))</f>
        <v>1.25</v>
      </c>
      <c r="AO320" s="9">
        <f>(($AK$3*AK320+$AL$3*AL320+$AM$3*AM320+$AN$3*AN320)+$J$3*VLOOKUP(J320,COND!$A$2:$C$7,2,FALSE)+$K$3*VLOOKUP(K320,COND!$A$2:$C$7,3,FALSE))*IF(AND($K$2="On",$E320&gt;20),0.75,1)</f>
        <v>0.36706683556629471</v>
      </c>
      <c r="AP320" s="28">
        <f>STANDARDIZE(AO320,AVERAGE($AO$5:$AO$1204),STDEVP($AO$5:$AO$1204))</f>
        <v>-0.81444537414543372</v>
      </c>
      <c r="AQ320" t="str">
        <f>IF(AND(Y320&lt;&gt;"-",X320&gt;1),"C",IF(AA320=MAX(AA320:AC320),"2B",IF(AC320=MAX(AA320:AC320),"SS",IF(OR(AB320=MAX(Z320:AC320),AND(AB320&lt;&gt;"-",AB320&gt;4,V320&gt;5)),"3B",IF(AE320=MAX(AD320:AF320),"CF",IF(AND(AF320=MAX(AD320,AF320),AND(W320&gt;5,AD320&lt;&gt;"-")),"RF",IF(AD320&lt;&gt;"-","LF",IF(Z320&lt;&gt;"-","1B","DH"))))))))</f>
        <v>3B</v>
      </c>
      <c r="AU320" t="str">
        <f>IF(AND($Q320&gt;=6,AVERAGE($S320:$T320)&gt;=6),"Likely",IF(OR($Q320&gt;6,AND($Q320=6,AVERAGE($S320:$T320)&gt;=3),AND($Q320&gt;=5,AVERAGE($S320:$T320)&gt;=5),AVERAGE($Q320,$S320:$T320)&gt;5),"Possible","Unlikely"))</f>
        <v>Unlikely</v>
      </c>
      <c r="AW320" t="e">
        <f>IF(VLOOKUP($B320,'Draft List'!$D$4:$AB$124,AW$3,FALSE)&lt;&gt;0,VLOOKUP($B320,'Draft List'!$D$4:$AB$124,AW$3,FALSE),"")</f>
        <v>#N/A</v>
      </c>
      <c r="AX320" t="e">
        <f>IF(VLOOKUP($B320,'Draft List'!$D$4:$AB$124,AX$3,FALSE)&lt;&gt;0,VLOOKUP($B320,'Draft List'!$D$4:$AB$124,AX$3,FALSE),"")</f>
        <v>#N/A</v>
      </c>
      <c r="AY320" t="e">
        <f>IF(VLOOKUP($B320,'Draft List'!$D$4:$AB$124,AY$3,FALSE)&lt;&gt;0,VLOOKUP($B320,'Draft List'!$D$4:$AB$124,AY$3,FALSE),"")</f>
        <v>#N/A</v>
      </c>
      <c r="AZ320" t="e">
        <f>IF(VLOOKUP($B320,'Draft List'!$D$4:$AB$124,AZ$3,FALSE)&lt;&gt;0,VLOOKUP($B320,'Draft List'!$D$4:$AB$124,AZ$3,FALSE),"")</f>
        <v>#N/A</v>
      </c>
    </row>
    <row r="321" spans="1:52" x14ac:dyDescent="0.25">
      <c r="A321" t="str">
        <f>IF(C321="C","C-",C321)&amp;D321&amp;E321</f>
        <v>CFDylan Helms21</v>
      </c>
      <c r="B321">
        <f>VLOOKUP($A321,draft_listing_batters_stats!$A$1:$B$1310,2,FALSE)</f>
        <v>6635</v>
      </c>
      <c r="C321" s="1" t="s">
        <v>77</v>
      </c>
      <c r="D321" s="1" t="s">
        <v>1656</v>
      </c>
      <c r="E321" s="1">
        <v>21</v>
      </c>
      <c r="F321" s="1" t="s">
        <v>55</v>
      </c>
      <c r="G321" s="1" t="s">
        <v>43</v>
      </c>
      <c r="H321" s="1" t="s">
        <v>51</v>
      </c>
      <c r="I321" s="24" t="s">
        <v>51</v>
      </c>
      <c r="J321" s="1" t="s">
        <v>46</v>
      </c>
      <c r="K321" s="24" t="s">
        <v>46</v>
      </c>
      <c r="L321" s="1">
        <v>2</v>
      </c>
      <c r="M321" s="1">
        <v>3</v>
      </c>
      <c r="N321" s="1">
        <v>1</v>
      </c>
      <c r="O321" s="1">
        <v>1</v>
      </c>
      <c r="P321" s="24">
        <v>1</v>
      </c>
      <c r="Q321" s="1">
        <v>4</v>
      </c>
      <c r="R321" s="1">
        <v>4</v>
      </c>
      <c r="S321" s="1">
        <v>1</v>
      </c>
      <c r="T321" s="1">
        <v>1</v>
      </c>
      <c r="U321" s="24">
        <v>2</v>
      </c>
      <c r="V321" s="1">
        <v>1</v>
      </c>
      <c r="W321" s="1">
        <v>9</v>
      </c>
      <c r="X321" s="24">
        <v>1</v>
      </c>
      <c r="Y321" s="1" t="s">
        <v>47</v>
      </c>
      <c r="Z321" s="1" t="s">
        <v>47</v>
      </c>
      <c r="AA321" s="1" t="s">
        <v>47</v>
      </c>
      <c r="AB321" s="1" t="s">
        <v>47</v>
      </c>
      <c r="AC321" s="1" t="s">
        <v>47</v>
      </c>
      <c r="AD321" s="1">
        <v>1</v>
      </c>
      <c r="AE321" s="1">
        <v>6</v>
      </c>
      <c r="AF321" s="24" t="s">
        <v>47</v>
      </c>
      <c r="AG321" s="1">
        <v>9</v>
      </c>
      <c r="AH321" s="1">
        <v>10</v>
      </c>
      <c r="AI321" s="24">
        <v>10</v>
      </c>
      <c r="AJ321" s="30">
        <v>230000</v>
      </c>
      <c r="AK321" s="9">
        <f>($L$3*(L321-$Q$1)/$Q$2+$M$3*(M321-$R$1)/$R$2+$N$3*(N321-$S$1)/$S$2+$O$3*(O321-$T$1)/$T$2+$P$3*(P321-$U$1)/$U$2)/(SUM($L$3:$P$3))</f>
        <v>-1.6596677543874905</v>
      </c>
      <c r="AL321" s="9">
        <f>($L$3*(Q321-$Q$1)/$Q$2+$M$3*(R321-$R$1)/$R$2+$N$3*(S321-$S$1)/$S$2+$O$3*(T321-$T$1)/$T$2+$P$3*(U321-$U$1)/$U$2)/(SUM($L$3:$P$3))</f>
        <v>-0.92347986254635395</v>
      </c>
      <c r="AM321">
        <f>IF(AVERAGE(AG321:AH321)&gt;9,1,0)+IF(AVERAGE(AG321:AH321)&gt;7,1,0)+IF(AG321&gt;7,1,0)+IF(AH321&gt;7,1,0)+IF(AI321&gt;8,1,0)+IF(AI321&gt;6,1,0)</f>
        <v>6</v>
      </c>
      <c r="AN321" s="6">
        <f>MIN(2,IF(OR(Y321="-",X321&lt;5),0,1+IF(Y321&gt;7,1+IF(X321&gt;7,0.25,0),IF(Y321&gt;4,0.5+IF(X321&gt;7,0.25,0),0+IF(X321&gt;7,0.25))))+IF(Z321="-",0,IF(Z321&gt;9,0.5,IF(Z321&gt;7,0.25,0)))+IF(AA321="-",0,IF(AA321&gt;7,1.1,IF(AA321&gt;4,0.6,0)))+IF(OR(AB321="-",V321&lt;5),0,IF(AB321&gt;7,1+IF(V321&gt;7,0.25,0),IF(AB321&gt;4,0.5+IF(V321&gt;7,0.25,0),0)))+IF(AC321="-",0,IF(AC321&gt;7,1.5,IF(AC321&gt;4,1,0)))+IF(AD321="-",0,IF(AD321&gt;9,0.5,IF(AD321&gt;7,0.25,0)))+IF(AE321="-",0,IF(AE321&gt;7,1.25,IF(AE321&gt;4,0.75,0)))+IF(OR(AF321="-",W321&lt;4),0,IF(AF321&gt;7,1+IF(W321&gt;7,0.15,0),IF(AF321&gt;4,0.5+IF(W321&gt;7,0.15,0),0))))</f>
        <v>0.75</v>
      </c>
      <c r="AO321" s="9">
        <f>(($AK$3*AK321+$AL$3*AL321+$AM$3*AM321+$AN$3*AN321)+$J$3*VLOOKUP(J321,COND!$A$2:$C$7,2,FALSE)+$K$3*VLOOKUP(K321,COND!$A$2:$C$7,3,FALSE))*IF(AND($K$2="On",$E321&gt;20),0.75,1)</f>
        <v>0.30227487400500408</v>
      </c>
      <c r="AP321" s="28">
        <f>STANDARDIZE(AO321,AVERAGE($AO$5:$AO$1204),STDEVP($AO$5:$AO$1204))</f>
        <v>-0.82294438202020714</v>
      </c>
      <c r="AQ321" t="str">
        <f>IF(AND(Y321&lt;&gt;"-",X321&gt;1),"C",IF(AA321=MAX(AA321:AC321),"2B",IF(AC321=MAX(AA321:AC321),"SS",IF(OR(AB321=MAX(Z321:AC321),AND(AB321&lt;&gt;"-",AB321&gt;4,V321&gt;5)),"3B",IF(AE321=MAX(AD321:AF321),"CF",IF(AND(AF321=MAX(AD321,AF321),AND(W321&gt;5,AD321&lt;&gt;"-")),"RF",IF(AD321&lt;&gt;"-","LF",IF(Z321&lt;&gt;"-","1B","DH"))))))))</f>
        <v>CF</v>
      </c>
      <c r="AU321" t="str">
        <f>IF(AND($Q321&gt;=6,AVERAGE($S321:$T321)&gt;=6),"Likely",IF(OR($Q321&gt;6,AND($Q321=6,AVERAGE($S321:$T321)&gt;=3),AND($Q321&gt;=5,AVERAGE($S321:$T321)&gt;=5),AVERAGE($Q321,$S321:$T321)&gt;5),"Possible","Unlikely"))</f>
        <v>Unlikely</v>
      </c>
      <c r="AW321" t="e">
        <f>IF(VLOOKUP($B321,'Draft List'!$D$4:$AB$124,AW$3,FALSE)&lt;&gt;0,VLOOKUP($B321,'Draft List'!$D$4:$AB$124,AW$3,FALSE),"")</f>
        <v>#N/A</v>
      </c>
      <c r="AX321" t="e">
        <f>IF(VLOOKUP($B321,'Draft List'!$D$4:$AB$124,AX$3,FALSE)&lt;&gt;0,VLOOKUP($B321,'Draft List'!$D$4:$AB$124,AX$3,FALSE),"")</f>
        <v>#N/A</v>
      </c>
      <c r="AY321" t="e">
        <f>IF(VLOOKUP($B321,'Draft List'!$D$4:$AB$124,AY$3,FALSE)&lt;&gt;0,VLOOKUP($B321,'Draft List'!$D$4:$AB$124,AY$3,FALSE),"")</f>
        <v>#N/A</v>
      </c>
      <c r="AZ321" t="e">
        <f>IF(VLOOKUP($B321,'Draft List'!$D$4:$AB$124,AZ$3,FALSE)&lt;&gt;0,VLOOKUP($B321,'Draft List'!$D$4:$AB$124,AZ$3,FALSE),"")</f>
        <v>#N/A</v>
      </c>
    </row>
    <row r="322" spans="1:52" x14ac:dyDescent="0.25">
      <c r="A322" t="str">
        <f>IF(C322="C","C-",C322)&amp;D322&amp;E322</f>
        <v>RFJaime Martínez21</v>
      </c>
      <c r="B322">
        <f>VLOOKUP($A322,draft_listing_batters_stats!$A$1:$B$1310,2,FALSE)</f>
        <v>10867</v>
      </c>
      <c r="C322" s="1" t="s">
        <v>69</v>
      </c>
      <c r="D322" s="1" t="s">
        <v>1657</v>
      </c>
      <c r="E322" s="1">
        <v>21</v>
      </c>
      <c r="F322" s="1" t="s">
        <v>55</v>
      </c>
      <c r="G322" s="1" t="s">
        <v>55</v>
      </c>
      <c r="H322" s="1" t="s">
        <v>51</v>
      </c>
      <c r="I322" s="24" t="s">
        <v>51</v>
      </c>
      <c r="J322" s="1" t="s">
        <v>57</v>
      </c>
      <c r="K322" s="24" t="s">
        <v>57</v>
      </c>
      <c r="L322" s="1">
        <v>2</v>
      </c>
      <c r="M322" s="1">
        <v>6</v>
      </c>
      <c r="N322" s="1">
        <v>1</v>
      </c>
      <c r="O322" s="1">
        <v>3</v>
      </c>
      <c r="P322" s="24">
        <v>1</v>
      </c>
      <c r="Q322" s="1">
        <v>3</v>
      </c>
      <c r="R322" s="1">
        <v>6</v>
      </c>
      <c r="S322" s="1">
        <v>2</v>
      </c>
      <c r="T322" s="1">
        <v>4</v>
      </c>
      <c r="U322" s="24">
        <v>3</v>
      </c>
      <c r="V322" s="1">
        <v>1</v>
      </c>
      <c r="W322" s="1">
        <v>7</v>
      </c>
      <c r="X322" s="24">
        <v>1</v>
      </c>
      <c r="Y322" s="1" t="s">
        <v>47</v>
      </c>
      <c r="Z322" s="1" t="s">
        <v>47</v>
      </c>
      <c r="AA322" s="1" t="s">
        <v>47</v>
      </c>
      <c r="AB322" s="1" t="s">
        <v>47</v>
      </c>
      <c r="AC322" s="1" t="s">
        <v>47</v>
      </c>
      <c r="AD322" s="1">
        <v>4</v>
      </c>
      <c r="AE322" s="1">
        <v>1</v>
      </c>
      <c r="AF322" s="24">
        <v>4</v>
      </c>
      <c r="AG322" s="1">
        <v>10</v>
      </c>
      <c r="AH322" s="1">
        <v>5</v>
      </c>
      <c r="AI322" s="24">
        <v>4</v>
      </c>
      <c r="AJ322" s="30">
        <v>220000</v>
      </c>
      <c r="AK322" s="9">
        <f>($L$3*(L322-$Q$1)/$Q$2+$M$3*(M322-$R$1)/$R$2+$N$3*(N322-$S$1)/$S$2+$O$3*(O322-$T$1)/$T$2+$P$3*(P322-$U$1)/$U$2)/(SUM($L$3:$P$3))</f>
        <v>-1.3270690155122178</v>
      </c>
      <c r="AL322" s="9">
        <f>($L$3*(Q322-$Q$1)/$Q$2+$M$3*(R322-$R$1)/$R$2+$N$3*(S322-$S$1)/$S$2+$O$3*(T322-$T$1)/$T$2+$P$3*(U322-$U$1)/$U$2)/(SUM($L$3:$P$3))</f>
        <v>-0.75170945564189351</v>
      </c>
      <c r="AM322">
        <f>IF(AVERAGE(AG322:AH322)&gt;9,1,0)+IF(AVERAGE(AG322:AH322)&gt;7,1,0)+IF(AG322&gt;7,1,0)+IF(AH322&gt;7,1,0)+IF(AI322&gt;8,1,0)+IF(AI322&gt;6,1,0)</f>
        <v>2</v>
      </c>
      <c r="AN322" s="6">
        <f>MIN(2,IF(OR(Y322="-",X322&lt;5),0,1+IF(Y322&gt;7,1+IF(X322&gt;7,0.25,0),IF(Y322&gt;4,0.5+IF(X322&gt;7,0.25,0),0+IF(X322&gt;7,0.25))))+IF(Z322="-",0,IF(Z322&gt;9,0.5,IF(Z322&gt;7,0.25,0)))+IF(AA322="-",0,IF(AA322&gt;7,1.1,IF(AA322&gt;4,0.6,0)))+IF(OR(AB322="-",V322&lt;5),0,IF(AB322&gt;7,1+IF(V322&gt;7,0.25,0),IF(AB322&gt;4,0.5+IF(V322&gt;7,0.25,0),0)))+IF(AC322="-",0,IF(AC322&gt;7,1.5,IF(AC322&gt;4,1,0)))+IF(AD322="-",0,IF(AD322&gt;9,0.5,IF(AD322&gt;7,0.25,0)))+IF(AE322="-",0,IF(AE322&gt;7,1.25,IF(AE322&gt;4,0.75,0)))+IF(OR(AF322="-",W322&lt;4),0,IF(AF322&gt;7,1+IF(W322&gt;7,0.15,0),IF(AF322&gt;4,0.5+IF(W322&gt;7,0.15,0),0))))</f>
        <v>0</v>
      </c>
      <c r="AO322" s="9">
        <f>(($AK$3*AK322+$AL$3*AL322+$AM$3*AM322+$AN$3*AN322)+$J$3*VLOOKUP(J322,COND!$A$2:$C$7,2,FALSE)+$K$3*VLOOKUP(K322,COND!$A$2:$C$7,3,FALSE))*IF(AND($K$2="On",$E322&gt;20),0.75,1)</f>
        <v>0.18011296407938993</v>
      </c>
      <c r="AP322" s="28">
        <f>STANDARDIZE(AO322,AVERAGE($AO$5:$AO$1204),STDEVP($AO$5:$AO$1204))</f>
        <v>-0.83896882408734563</v>
      </c>
      <c r="AQ322" t="str">
        <f>IF(AND(Y322&lt;&gt;"-",X322&gt;1),"C",IF(AA322=MAX(AA322:AC322),"2B",IF(AC322=MAX(AA322:AC322),"SS",IF(OR(AB322=MAX(Z322:AC322),AND(AB322&lt;&gt;"-",AB322&gt;4,V322&gt;5)),"3B",IF(AE322=MAX(AD322:AF322),"CF",IF(AND(AF322=MAX(AD322,AF322),AND(W322&gt;5,AD322&lt;&gt;"-")),"RF",IF(AD322&lt;&gt;"-","LF",IF(Z322&lt;&gt;"-","1B","DH"))))))))</f>
        <v>RF</v>
      </c>
      <c r="AU322" t="str">
        <f>IF(AND($Q322&gt;=6,AVERAGE($S322:$T322)&gt;=6),"Likely",IF(OR($Q322&gt;6,AND($Q322=6,AVERAGE($S322:$T322)&gt;=3),AND($Q322&gt;=5,AVERAGE($S322:$T322)&gt;=5),AVERAGE($Q322,$S322:$T322)&gt;5),"Possible","Unlikely"))</f>
        <v>Unlikely</v>
      </c>
      <c r="AW322" t="e">
        <f>IF(VLOOKUP($B322,'Draft List'!$D$4:$AB$124,AW$3,FALSE)&lt;&gt;0,VLOOKUP($B322,'Draft List'!$D$4:$AB$124,AW$3,FALSE),"")</f>
        <v>#N/A</v>
      </c>
      <c r="AX322" t="e">
        <f>IF(VLOOKUP($B322,'Draft List'!$D$4:$AB$124,AX$3,FALSE)&lt;&gt;0,VLOOKUP($B322,'Draft List'!$D$4:$AB$124,AX$3,FALSE),"")</f>
        <v>#N/A</v>
      </c>
      <c r="AY322" t="e">
        <f>IF(VLOOKUP($B322,'Draft List'!$D$4:$AB$124,AY$3,FALSE)&lt;&gt;0,VLOOKUP($B322,'Draft List'!$D$4:$AB$124,AY$3,FALSE),"")</f>
        <v>#N/A</v>
      </c>
      <c r="AZ322" t="e">
        <f>IF(VLOOKUP($B322,'Draft List'!$D$4:$AB$124,AZ$3,FALSE)&lt;&gt;0,VLOOKUP($B322,'Draft List'!$D$4:$AB$124,AZ$3,FALSE),"")</f>
        <v>#N/A</v>
      </c>
    </row>
    <row r="323" spans="1:52" x14ac:dyDescent="0.25">
      <c r="A323" t="str">
        <f>IF(C323="C","C-",C323)&amp;D323&amp;E323</f>
        <v>SSNacho López18</v>
      </c>
      <c r="B323">
        <f>VLOOKUP($A323,draft_listing_batters_stats!$A$1:$B$1310,2,FALSE)</f>
        <v>4880</v>
      </c>
      <c r="C323" s="1" t="s">
        <v>75</v>
      </c>
      <c r="D323" s="1" t="s">
        <v>1658</v>
      </c>
      <c r="E323" s="1">
        <v>18</v>
      </c>
      <c r="F323" s="1" t="s">
        <v>43</v>
      </c>
      <c r="G323" s="1" t="s">
        <v>43</v>
      </c>
      <c r="H323" s="1" t="s">
        <v>51</v>
      </c>
      <c r="I323" s="24" t="s">
        <v>51</v>
      </c>
      <c r="J323" s="1" t="s">
        <v>45</v>
      </c>
      <c r="K323" s="24" t="s">
        <v>53</v>
      </c>
      <c r="L323" s="1">
        <v>1</v>
      </c>
      <c r="M323" s="1">
        <v>2</v>
      </c>
      <c r="N323" s="1">
        <v>4</v>
      </c>
      <c r="O323" s="1">
        <v>1</v>
      </c>
      <c r="P323" s="24">
        <v>1</v>
      </c>
      <c r="Q323" s="1">
        <v>2</v>
      </c>
      <c r="R323" s="1">
        <v>4</v>
      </c>
      <c r="S323" s="1">
        <v>8</v>
      </c>
      <c r="T323" s="1">
        <v>2</v>
      </c>
      <c r="U323" s="24">
        <v>2</v>
      </c>
      <c r="V323" s="1">
        <v>9</v>
      </c>
      <c r="W323" s="1">
        <v>8</v>
      </c>
      <c r="X323" s="24">
        <v>1</v>
      </c>
      <c r="Y323" s="1" t="s">
        <v>47</v>
      </c>
      <c r="Z323" s="1" t="s">
        <v>47</v>
      </c>
      <c r="AA323" s="1">
        <v>1</v>
      </c>
      <c r="AB323" s="1">
        <v>1</v>
      </c>
      <c r="AC323" s="1">
        <v>2</v>
      </c>
      <c r="AD323" s="1" t="s">
        <v>47</v>
      </c>
      <c r="AE323" s="1" t="s">
        <v>47</v>
      </c>
      <c r="AF323" s="24" t="s">
        <v>47</v>
      </c>
      <c r="AG323" s="1">
        <v>8</v>
      </c>
      <c r="AH323" s="1">
        <v>10</v>
      </c>
      <c r="AI323" s="24">
        <v>10</v>
      </c>
      <c r="AJ323" s="30">
        <v>2000000</v>
      </c>
      <c r="AK323" s="9">
        <f>($L$3*(L323-$Q$1)/$Q$2+$M$3*(M323-$R$1)/$R$2+$N$3*(N323-$S$1)/$S$2+$O$3*(O323-$T$1)/$T$2+$P$3*(P323-$U$1)/$U$2)/(SUM($L$3:$P$3))</f>
        <v>-1.7840989881371638</v>
      </c>
      <c r="AL323" s="9">
        <f>($L$3*(Q323-$Q$1)/$Q$2+$M$3*(R323-$R$1)/$R$2+$N$3*(S323-$S$1)/$S$2+$O$3*(T323-$T$1)/$T$2+$P$3*(U323-$U$1)/$U$2)/(SUM($L$3:$P$3))</f>
        <v>-0.89745152677481177</v>
      </c>
      <c r="AM323">
        <f>IF(AVERAGE(AG323:AH323)&gt;9,1,0)+IF(AVERAGE(AG323:AH323)&gt;7,1,0)+IF(AG323&gt;7,1,0)+IF(AH323&gt;7,1,0)+IF(AI323&gt;8,1,0)+IF(AI323&gt;6,1,0)</f>
        <v>5</v>
      </c>
      <c r="AN323" s="6">
        <f>MIN(2,IF(OR(Y323="-",X323&lt;5),0,1+IF(Y323&gt;7,1+IF(X323&gt;7,0.25,0),IF(Y323&gt;4,0.5+IF(X323&gt;7,0.25,0),0+IF(X323&gt;7,0.25))))+IF(Z323="-",0,IF(Z323&gt;9,0.5,IF(Z323&gt;7,0.25,0)))+IF(AA323="-",0,IF(AA323&gt;7,1.1,IF(AA323&gt;4,0.6,0)))+IF(OR(AB323="-",V323&lt;5),0,IF(AB323&gt;7,1+IF(V323&gt;7,0.25,0),IF(AB323&gt;4,0.5+IF(V323&gt;7,0.25,0),0)))+IF(AC323="-",0,IF(AC323&gt;7,1.5,IF(AC323&gt;4,1,0)))+IF(AD323="-",0,IF(AD323&gt;9,0.5,IF(AD323&gt;7,0.25,0)))+IF(AE323="-",0,IF(AE323&gt;7,1.25,IF(AE323&gt;4,0.75,0)))+IF(OR(AF323="-",W323&lt;4),0,IF(AF323&gt;7,1+IF(W323&gt;7,0.15,0),IF(AF323&gt;4,0.5+IF(W323&gt;7,0.15,0),0))))</f>
        <v>0</v>
      </c>
      <c r="AO323" s="9">
        <f>(($AK$3*AK323+$AL$3*AL323+$AM$3*AM323+$AN$3*AN323)+$J$3*VLOOKUP(J323,COND!$A$2:$C$7,2,FALSE)+$K$3*VLOOKUP(K323,COND!$A$2:$C$7,3,FALSE))*IF(AND($K$2="On",$E323&gt;20),0.75,1)</f>
        <v>0.13550511322187475</v>
      </c>
      <c r="AP323" s="28">
        <f>STANDARDIZE(AO323,AVERAGE($AO$5:$AO$1204),STDEVP($AO$5:$AO$1204))</f>
        <v>-0.84482020544051095</v>
      </c>
      <c r="AQ323" t="str">
        <f>IF(AND(Y323&lt;&gt;"-",X323&gt;1),"C",IF(AA323=MAX(AA323:AC323),"2B",IF(AC323=MAX(AA323:AC323),"SS",IF(OR(AB323=MAX(Z323:AC323),AND(AB323&lt;&gt;"-",AB323&gt;4,V323&gt;5)),"3B",IF(AE323=MAX(AD323:AF323),"CF",IF(AND(AF323=MAX(AD323,AF323),AND(W323&gt;5,AD323&lt;&gt;"-")),"RF",IF(AD323&lt;&gt;"-","LF",IF(Z323&lt;&gt;"-","1B","DH"))))))))</f>
        <v>SS</v>
      </c>
      <c r="AU323" t="str">
        <f>IF(AND($Q323&gt;=6,AVERAGE($S323:$T323)&gt;=6),"Likely",IF(OR($Q323&gt;6,AND($Q323=6,AVERAGE($S323:$T323)&gt;=3),AND($Q323&gt;=5,AVERAGE($S323:$T323)&gt;=5),AVERAGE($Q323,$S323:$T323)&gt;5),"Possible","Unlikely"))</f>
        <v>Unlikely</v>
      </c>
      <c r="AW323" t="e">
        <f>IF(VLOOKUP($B323,'Draft List'!$D$4:$AB$124,AW$3,FALSE)&lt;&gt;0,VLOOKUP($B323,'Draft List'!$D$4:$AB$124,AW$3,FALSE),"")</f>
        <v>#N/A</v>
      </c>
      <c r="AX323" t="e">
        <f>IF(VLOOKUP($B323,'Draft List'!$D$4:$AB$124,AX$3,FALSE)&lt;&gt;0,VLOOKUP($B323,'Draft List'!$D$4:$AB$124,AX$3,FALSE),"")</f>
        <v>#N/A</v>
      </c>
      <c r="AY323" t="e">
        <f>IF(VLOOKUP($B323,'Draft List'!$D$4:$AB$124,AY$3,FALSE)&lt;&gt;0,VLOOKUP($B323,'Draft List'!$D$4:$AB$124,AY$3,FALSE),"")</f>
        <v>#N/A</v>
      </c>
      <c r="AZ323" t="e">
        <f>IF(VLOOKUP($B323,'Draft List'!$D$4:$AB$124,AZ$3,FALSE)&lt;&gt;0,VLOOKUP($B323,'Draft List'!$D$4:$AB$124,AZ$3,FALSE),"")</f>
        <v>#N/A</v>
      </c>
    </row>
    <row r="324" spans="1:52" x14ac:dyDescent="0.25">
      <c r="A324" t="str">
        <f>IF(C324="C","C-",C324)&amp;D324&amp;E324</f>
        <v>CFYunosuke Suzuki18</v>
      </c>
      <c r="B324">
        <f>VLOOKUP($A324,draft_listing_batters_stats!$A$1:$B$1310,2,FALSE)</f>
        <v>4689</v>
      </c>
      <c r="C324" s="1" t="s">
        <v>77</v>
      </c>
      <c r="D324" s="1" t="s">
        <v>1659</v>
      </c>
      <c r="E324" s="1">
        <v>18</v>
      </c>
      <c r="F324" s="1" t="s">
        <v>43</v>
      </c>
      <c r="G324" s="1" t="s">
        <v>43</v>
      </c>
      <c r="H324" s="1" t="s">
        <v>51</v>
      </c>
      <c r="I324" s="24" t="s">
        <v>51</v>
      </c>
      <c r="J324" s="1" t="s">
        <v>45</v>
      </c>
      <c r="K324" s="24" t="s">
        <v>45</v>
      </c>
      <c r="L324" s="1">
        <v>1</v>
      </c>
      <c r="M324" s="1">
        <v>4</v>
      </c>
      <c r="N324" s="1">
        <v>2</v>
      </c>
      <c r="O324" s="1">
        <v>1</v>
      </c>
      <c r="P324" s="24">
        <v>1</v>
      </c>
      <c r="Q324" s="1">
        <v>3</v>
      </c>
      <c r="R324" s="1">
        <v>6</v>
      </c>
      <c r="S324" s="1">
        <v>4</v>
      </c>
      <c r="T324" s="1">
        <v>1</v>
      </c>
      <c r="U324" s="24">
        <v>2</v>
      </c>
      <c r="V324" s="1">
        <v>1</v>
      </c>
      <c r="W324" s="1">
        <v>8</v>
      </c>
      <c r="X324" s="24">
        <v>1</v>
      </c>
      <c r="Y324" s="1" t="s">
        <v>47</v>
      </c>
      <c r="Z324" s="1" t="s">
        <v>47</v>
      </c>
      <c r="AA324" s="1" t="s">
        <v>47</v>
      </c>
      <c r="AB324" s="1" t="s">
        <v>47</v>
      </c>
      <c r="AC324" s="1" t="s">
        <v>47</v>
      </c>
      <c r="AD324" s="1">
        <v>1</v>
      </c>
      <c r="AE324" s="1">
        <v>1</v>
      </c>
      <c r="AF324" s="24">
        <v>3</v>
      </c>
      <c r="AG324" s="1">
        <v>10</v>
      </c>
      <c r="AH324" s="1">
        <v>10</v>
      </c>
      <c r="AI324" s="24">
        <v>9</v>
      </c>
      <c r="AJ324" s="30">
        <v>220000</v>
      </c>
      <c r="AK324" s="9">
        <f>($L$3*(L324-$Q$1)/$Q$2+$M$3*(M324-$R$1)/$R$2+$N$3*(N324-$S$1)/$S$2+$O$3*(O324-$T$1)/$T$2+$P$3*(P324-$U$1)/$U$2)/(SUM($L$3:$P$3))</f>
        <v>-1.8481022169475601</v>
      </c>
      <c r="AL324" s="9">
        <f>($L$3*(Q324-$Q$1)/$Q$2+$M$3*(R324-$R$1)/$R$2+$N$3*(S324-$S$1)/$S$2+$O$3*(T324-$T$1)/$T$2+$P$3*(U324-$U$1)/$U$2)/(SUM($L$3:$P$3))</f>
        <v>-0.89473145743991711</v>
      </c>
      <c r="AM324">
        <f>IF(AVERAGE(AG324:AH324)&gt;9,1,0)+IF(AVERAGE(AG324:AH324)&gt;7,1,0)+IF(AG324&gt;7,1,0)+IF(AH324&gt;7,1,0)+IF(AI324&gt;8,1,0)+IF(AI324&gt;6,1,0)</f>
        <v>6</v>
      </c>
      <c r="AN324" s="6">
        <f>MIN(2,IF(OR(Y324="-",X324&lt;5),0,1+IF(Y324&gt;7,1+IF(X324&gt;7,0.25,0),IF(Y324&gt;4,0.5+IF(X324&gt;7,0.25,0),0+IF(X324&gt;7,0.25))))+IF(Z324="-",0,IF(Z324&gt;9,0.5,IF(Z324&gt;7,0.25,0)))+IF(AA324="-",0,IF(AA324&gt;7,1.1,IF(AA324&gt;4,0.6,0)))+IF(OR(AB324="-",V324&lt;5),0,IF(AB324&gt;7,1+IF(V324&gt;7,0.25,0),IF(AB324&gt;4,0.5+IF(V324&gt;7,0.25,0),0)))+IF(AC324="-",0,IF(AC324&gt;7,1.5,IF(AC324&gt;4,1,0)))+IF(AD324="-",0,IF(AD324&gt;9,0.5,IF(AD324&gt;7,0.25,0)))+IF(AE324="-",0,IF(AE324&gt;7,1.25,IF(AE324&gt;4,0.75,0)))+IF(OR(AF324="-",W324&lt;4),0,IF(AF324&gt;7,1+IF(W324&gt;7,0.15,0),IF(AF324&gt;4,0.5+IF(W324&gt;7,0.15,0),0))))</f>
        <v>0</v>
      </c>
      <c r="AO324" s="9">
        <f>(($AK$3*AK324+$AL$3*AL324+$AM$3*AM324+$AN$3*AN324)+$J$3*VLOOKUP(J324,COND!$A$2:$C$7,2,FALSE)+$K$3*VLOOKUP(K324,COND!$A$2:$C$7,3,FALSE))*IF(AND($K$2="On",$E324&gt;20),0.75,1)</f>
        <v>7.8412289026239534E-2</v>
      </c>
      <c r="AP324" s="28">
        <f>STANDARDIZE(AO324,AVERAGE($AO$5:$AO$1204),STDEVP($AO$5:$AO$1204))</f>
        <v>-0.85230928820230922</v>
      </c>
      <c r="AQ324" t="str">
        <f>IF(AND(Y324&lt;&gt;"-",X324&gt;1),"C",IF(AA324=MAX(AA324:AC324),"2B",IF(AC324=MAX(AA324:AC324),"SS",IF(OR(AB324=MAX(Z324:AC324),AND(AB324&lt;&gt;"-",AB324&gt;4,V324&gt;5)),"3B",IF(AE324=MAX(AD324:AF324),"CF",IF(AND(AF324=MAX(AD324,AF324),AND(W324&gt;5,AD324&lt;&gt;"-")),"RF",IF(AD324&lt;&gt;"-","LF",IF(Z324&lt;&gt;"-","1B","DH"))))))))</f>
        <v>RF</v>
      </c>
      <c r="AU324" t="str">
        <f>IF(AND($Q324&gt;=6,AVERAGE($S324:$T324)&gt;=6),"Likely",IF(OR($Q324&gt;6,AND($Q324=6,AVERAGE($S324:$T324)&gt;=3),AND($Q324&gt;=5,AVERAGE($S324:$T324)&gt;=5),AVERAGE($Q324,$S324:$T324)&gt;5),"Possible","Unlikely"))</f>
        <v>Unlikely</v>
      </c>
      <c r="AW324" t="e">
        <f>IF(VLOOKUP($B324,'Draft List'!$D$4:$AB$124,AW$3,FALSE)&lt;&gt;0,VLOOKUP($B324,'Draft List'!$D$4:$AB$124,AW$3,FALSE),"")</f>
        <v>#N/A</v>
      </c>
      <c r="AX324" t="e">
        <f>IF(VLOOKUP($B324,'Draft List'!$D$4:$AB$124,AX$3,FALSE)&lt;&gt;0,VLOOKUP($B324,'Draft List'!$D$4:$AB$124,AX$3,FALSE),"")</f>
        <v>#N/A</v>
      </c>
      <c r="AY324" t="e">
        <f>IF(VLOOKUP($B324,'Draft List'!$D$4:$AB$124,AY$3,FALSE)&lt;&gt;0,VLOOKUP($B324,'Draft List'!$D$4:$AB$124,AY$3,FALSE),"")</f>
        <v>#N/A</v>
      </c>
      <c r="AZ324" t="e">
        <f>IF(VLOOKUP($B324,'Draft List'!$D$4:$AB$124,AZ$3,FALSE)&lt;&gt;0,VLOOKUP($B324,'Draft List'!$D$4:$AB$124,AZ$3,FALSE),"")</f>
        <v>#N/A</v>
      </c>
    </row>
    <row r="325" spans="1:52" x14ac:dyDescent="0.25">
      <c r="A325" t="str">
        <f>IF(C325="C","C-",C325)&amp;D325&amp;E325</f>
        <v>3BTim Hosler21</v>
      </c>
      <c r="B325">
        <f>VLOOKUP($A325,draft_listing_batters_stats!$A$1:$B$1310,2,FALSE)</f>
        <v>8964</v>
      </c>
      <c r="C325" s="1" t="s">
        <v>72</v>
      </c>
      <c r="D325" s="1" t="s">
        <v>1660</v>
      </c>
      <c r="E325" s="1">
        <v>21</v>
      </c>
      <c r="F325" s="1" t="s">
        <v>43</v>
      </c>
      <c r="G325" s="1" t="s">
        <v>43</v>
      </c>
      <c r="H325" s="1" t="s">
        <v>51</v>
      </c>
      <c r="I325" s="24" t="s">
        <v>51</v>
      </c>
      <c r="J325" s="1" t="s">
        <v>57</v>
      </c>
      <c r="K325" s="24" t="s">
        <v>46</v>
      </c>
      <c r="L325" s="1">
        <v>2</v>
      </c>
      <c r="M325" s="1">
        <v>3</v>
      </c>
      <c r="N325" s="1">
        <v>1</v>
      </c>
      <c r="O325" s="1">
        <v>3</v>
      </c>
      <c r="P325" s="24">
        <v>2</v>
      </c>
      <c r="Q325" s="1">
        <v>3</v>
      </c>
      <c r="R325" s="1">
        <v>4</v>
      </c>
      <c r="S325" s="1">
        <v>1</v>
      </c>
      <c r="T325" s="1">
        <v>4</v>
      </c>
      <c r="U325" s="24">
        <v>4</v>
      </c>
      <c r="V325" s="1">
        <v>8</v>
      </c>
      <c r="W325" s="1">
        <v>1</v>
      </c>
      <c r="X325" s="24">
        <v>2</v>
      </c>
      <c r="Y325" s="1" t="s">
        <v>47</v>
      </c>
      <c r="Z325" s="1" t="s">
        <v>47</v>
      </c>
      <c r="AA325" s="1" t="s">
        <v>47</v>
      </c>
      <c r="AB325" s="1">
        <v>8</v>
      </c>
      <c r="AC325" s="1" t="s">
        <v>47</v>
      </c>
      <c r="AD325" s="1" t="s">
        <v>47</v>
      </c>
      <c r="AE325" s="1" t="s">
        <v>47</v>
      </c>
      <c r="AF325" s="24" t="s">
        <v>47</v>
      </c>
      <c r="AG325" s="1">
        <v>6</v>
      </c>
      <c r="AH325" s="1">
        <v>6</v>
      </c>
      <c r="AI325" s="24">
        <v>9</v>
      </c>
      <c r="AJ325" s="30">
        <v>200000</v>
      </c>
      <c r="AK325" s="9">
        <f>($L$3*(L325-$Q$1)/$Q$2+$M$3*(M325-$R$1)/$R$2+$N$3*(N325-$S$1)/$S$2+$O$3*(O325-$T$1)/$T$2+$P$3*(P325-$U$1)/$U$2)/(SUM($L$3:$P$3))</f>
        <v>-1.4402323145512448</v>
      </c>
      <c r="AL325" s="9">
        <f>($L$3*(Q325-$Q$1)/$Q$2+$M$3*(R325-$R$1)/$R$2+$N$3*(S325-$S$1)/$S$2+$O$3*(T325-$T$1)/$T$2+$P$3*(U325-$U$1)/$U$2)/(SUM($L$3:$P$3))</f>
        <v>-0.89687436908611851</v>
      </c>
      <c r="AM325">
        <f>IF(AVERAGE(AG325:AH325)&gt;9,1,0)+IF(AVERAGE(AG325:AH325)&gt;7,1,0)+IF(AG325&gt;7,1,0)+IF(AH325&gt;7,1,0)+IF(AI325&gt;8,1,0)+IF(AI325&gt;6,1,0)</f>
        <v>2</v>
      </c>
      <c r="AN325" s="6">
        <f>MIN(2,IF(OR(Y325="-",X325&lt;5),0,1+IF(Y325&gt;7,1+IF(X325&gt;7,0.25,0),IF(Y325&gt;4,0.5+IF(X325&gt;7,0.25,0),0+IF(X325&gt;7,0.25))))+IF(Z325="-",0,IF(Z325&gt;9,0.5,IF(Z325&gt;7,0.25,0)))+IF(AA325="-",0,IF(AA325&gt;7,1.1,IF(AA325&gt;4,0.6,0)))+IF(OR(AB325="-",V325&lt;5),0,IF(AB325&gt;7,1+IF(V325&gt;7,0.25,0),IF(AB325&gt;4,0.5+IF(V325&gt;7,0.25,0),0)))+IF(AC325="-",0,IF(AC325&gt;7,1.5,IF(AC325&gt;4,1,0)))+IF(AD325="-",0,IF(AD325&gt;9,0.5,IF(AD325&gt;7,0.25,0)))+IF(AE325="-",0,IF(AE325&gt;7,1.25,IF(AE325&gt;4,0.75,0)))+IF(OR(AF325="-",W325&lt;4),0,IF(AF325&gt;7,1+IF(W325&gt;7,0.15,0),IF(AF325&gt;4,0.5+IF(W325&gt;7,0.15,0),0))))</f>
        <v>1.25</v>
      </c>
      <c r="AO325" s="9">
        <f>(($AK$3*AK325+$AL$3*AL325+$AM$3*AM325+$AN$3*AN325)+$J$3*VLOOKUP(J325,COND!$A$2:$C$7,2,FALSE)+$K$3*VLOOKUP(K325,COND!$A$2:$C$7,3,FALSE))*IF(AND($K$2="On",$E325&gt;20),0.75,1)</f>
        <v>7.6817672844788021E-2</v>
      </c>
      <c r="AP325" s="28">
        <f>STANDARDIZE(AO325,AVERAGE($AO$5:$AO$1204),STDEVP($AO$5:$AO$1204))</f>
        <v>-0.85251846006802867</v>
      </c>
      <c r="AQ325" t="str">
        <f>IF(AND(Y325&lt;&gt;"-",X325&gt;1),"C",IF(AA325=MAX(AA325:AC325),"2B",IF(AC325=MAX(AA325:AC325),"SS",IF(OR(AB325=MAX(Z325:AC325),AND(AB325&lt;&gt;"-",AB325&gt;4,V325&gt;5)),"3B",IF(AE325=MAX(AD325:AF325),"CF",IF(AND(AF325=MAX(AD325,AF325),AND(W325&gt;5,AD325&lt;&gt;"-")),"RF",IF(AD325&lt;&gt;"-","LF",IF(Z325&lt;&gt;"-","1B","DH"))))))))</f>
        <v>3B</v>
      </c>
      <c r="AU325" t="str">
        <f>IF(AND($Q325&gt;=6,AVERAGE($S325:$T325)&gt;=6),"Likely",IF(OR($Q325&gt;6,AND($Q325=6,AVERAGE($S325:$T325)&gt;=3),AND($Q325&gt;=5,AVERAGE($S325:$T325)&gt;=5),AVERAGE($Q325,$S325:$T325)&gt;5),"Possible","Unlikely"))</f>
        <v>Unlikely</v>
      </c>
      <c r="AW325" t="e">
        <f>IF(VLOOKUP($B325,'Draft List'!$D$4:$AB$124,AW$3,FALSE)&lt;&gt;0,VLOOKUP($B325,'Draft List'!$D$4:$AB$124,AW$3,FALSE),"")</f>
        <v>#N/A</v>
      </c>
      <c r="AX325" t="e">
        <f>IF(VLOOKUP($B325,'Draft List'!$D$4:$AB$124,AX$3,FALSE)&lt;&gt;0,VLOOKUP($B325,'Draft List'!$D$4:$AB$124,AX$3,FALSE),"")</f>
        <v>#N/A</v>
      </c>
      <c r="AY325" t="e">
        <f>IF(VLOOKUP($B325,'Draft List'!$D$4:$AB$124,AY$3,FALSE)&lt;&gt;0,VLOOKUP($B325,'Draft List'!$D$4:$AB$124,AY$3,FALSE),"")</f>
        <v>#N/A</v>
      </c>
      <c r="AZ325" t="e">
        <f>IF(VLOOKUP($B325,'Draft List'!$D$4:$AB$124,AZ$3,FALSE)&lt;&gt;0,VLOOKUP($B325,'Draft List'!$D$4:$AB$124,AZ$3,FALSE),"")</f>
        <v>#N/A</v>
      </c>
    </row>
    <row r="326" spans="1:52" x14ac:dyDescent="0.25">
      <c r="A326" t="str">
        <f>IF(C326="C","C-",C326)&amp;D326&amp;E326</f>
        <v>RFRoy Noon21</v>
      </c>
      <c r="B326">
        <f>VLOOKUP($A326,draft_listing_batters_stats!$A$1:$B$1310,2,FALSE)</f>
        <v>11552</v>
      </c>
      <c r="C326" s="1" t="s">
        <v>69</v>
      </c>
      <c r="D326" s="1" t="s">
        <v>1661</v>
      </c>
      <c r="E326" s="1">
        <v>21</v>
      </c>
      <c r="F326" s="1" t="s">
        <v>64</v>
      </c>
      <c r="G326" s="1" t="s">
        <v>55</v>
      </c>
      <c r="H326" s="1" t="s">
        <v>51</v>
      </c>
      <c r="I326" s="24" t="s">
        <v>51</v>
      </c>
      <c r="J326" s="1" t="s">
        <v>57</v>
      </c>
      <c r="K326" s="24" t="s">
        <v>46</v>
      </c>
      <c r="L326" s="1">
        <v>2</v>
      </c>
      <c r="M326" s="1">
        <v>2</v>
      </c>
      <c r="N326" s="1">
        <v>2</v>
      </c>
      <c r="O326" s="1">
        <v>1</v>
      </c>
      <c r="P326" s="24">
        <v>1</v>
      </c>
      <c r="Q326" s="1">
        <v>3</v>
      </c>
      <c r="R326" s="1">
        <v>3</v>
      </c>
      <c r="S326" s="1">
        <v>3</v>
      </c>
      <c r="T326" s="1">
        <v>3</v>
      </c>
      <c r="U326" s="24">
        <v>2</v>
      </c>
      <c r="V326" s="1">
        <v>1</v>
      </c>
      <c r="W326" s="1">
        <v>7</v>
      </c>
      <c r="X326" s="24">
        <v>2</v>
      </c>
      <c r="Y326" s="1" t="s">
        <v>47</v>
      </c>
      <c r="Z326" s="1" t="s">
        <v>47</v>
      </c>
      <c r="AA326" s="1" t="s">
        <v>47</v>
      </c>
      <c r="AB326" s="1" t="s">
        <v>47</v>
      </c>
      <c r="AC326" s="1" t="s">
        <v>47</v>
      </c>
      <c r="AD326" s="1">
        <v>6</v>
      </c>
      <c r="AE326" s="1">
        <v>7</v>
      </c>
      <c r="AF326" s="24">
        <v>5</v>
      </c>
      <c r="AG326" s="1">
        <v>9</v>
      </c>
      <c r="AH326" s="1">
        <v>10</v>
      </c>
      <c r="AI326" s="24">
        <v>10</v>
      </c>
      <c r="AJ326" s="30">
        <v>200000</v>
      </c>
      <c r="AK326" s="9">
        <f>($L$3*(L326-$Q$1)/$Q$2+$M$3*(M326-$R$1)/$R$2+$N$3*(N326-$S$1)/$S$2+$O$3*(O326-$T$1)/$T$2+$P$3*(P326-$U$1)/$U$2)/(SUM($L$3:$P$3))</f>
        <v>-1.6276661399822923</v>
      </c>
      <c r="AL326" s="9">
        <f>($L$3*(Q326-$Q$1)/$Q$2+$M$3*(R326-$R$1)/$R$2+$N$3*(S326-$S$1)/$S$2+$O$3*(T326-$T$1)/$T$2+$P$3*(U326-$U$1)/$U$2)/(SUM($L$3:$P$3))</f>
        <v>-0.95155349030076708</v>
      </c>
      <c r="AM326">
        <f>IF(AVERAGE(AG326:AH326)&gt;9,1,0)+IF(AVERAGE(AG326:AH326)&gt;7,1,0)+IF(AG326&gt;7,1,0)+IF(AH326&gt;7,1,0)+IF(AI326&gt;8,1,0)+IF(AI326&gt;6,1,0)</f>
        <v>6</v>
      </c>
      <c r="AN326" s="6">
        <f>MIN(2,IF(OR(Y326="-",X326&lt;5),0,1+IF(Y326&gt;7,1+IF(X326&gt;7,0.25,0),IF(Y326&gt;4,0.5+IF(X326&gt;7,0.25,0),0+IF(X326&gt;7,0.25))))+IF(Z326="-",0,IF(Z326&gt;9,0.5,IF(Z326&gt;7,0.25,0)))+IF(AA326="-",0,IF(AA326&gt;7,1.1,IF(AA326&gt;4,0.6,0)))+IF(OR(AB326="-",V326&lt;5),0,IF(AB326&gt;7,1+IF(V326&gt;7,0.25,0),IF(AB326&gt;4,0.5+IF(V326&gt;7,0.25,0),0)))+IF(AC326="-",0,IF(AC326&gt;7,1.5,IF(AC326&gt;4,1,0)))+IF(AD326="-",0,IF(AD326&gt;9,0.5,IF(AD326&gt;7,0.25,0)))+IF(AE326="-",0,IF(AE326&gt;7,1.25,IF(AE326&gt;4,0.75,0)))+IF(OR(AF326="-",W326&lt;4),0,IF(AF326&gt;7,1+IF(W326&gt;7,0.15,0),IF(AF326&gt;4,0.5+IF(W326&gt;7,0.15,0),0))))</f>
        <v>1.25</v>
      </c>
      <c r="AO326" s="9">
        <f>(($AK$3*AK326+$AL$3*AL326+$AM$3*AM326+$AN$3*AN326)+$J$3*VLOOKUP(J326,COND!$A$2:$C$7,2,FALSE)+$K$3*VLOOKUP(K326,COND!$A$2:$C$7,3,FALSE))*IF(AND($K$2="On",$E326&gt;20),0.75,1)</f>
        <v>6.8591502392566284E-2</v>
      </c>
      <c r="AP326" s="28">
        <f>STANDARDIZE(AO326,AVERAGE($AO$5:$AO$1204),STDEVP($AO$5:$AO$1204))</f>
        <v>-0.85359751811424212</v>
      </c>
      <c r="AQ326" t="str">
        <f>IF(AND(Y326&lt;&gt;"-",X326&gt;1),"C",IF(AA326=MAX(AA326:AC326),"2B",IF(AC326=MAX(AA326:AC326),"SS",IF(OR(AB326=MAX(Z326:AC326),AND(AB326&lt;&gt;"-",AB326&gt;4,V326&gt;5)),"3B",IF(AE326=MAX(AD326:AF326),"CF",IF(AND(AF326=MAX(AD326,AF326),AND(W326&gt;5,AD326&lt;&gt;"-")),"RF",IF(AD326&lt;&gt;"-","LF",IF(Z326&lt;&gt;"-","1B","DH"))))))))</f>
        <v>CF</v>
      </c>
      <c r="AU326" t="str">
        <f>IF(AND($Q326&gt;=6,AVERAGE($S326:$T326)&gt;=6),"Likely",IF(OR($Q326&gt;6,AND($Q326=6,AVERAGE($S326:$T326)&gt;=3),AND($Q326&gt;=5,AVERAGE($S326:$T326)&gt;=5),AVERAGE($Q326,$S326:$T326)&gt;5),"Possible","Unlikely"))</f>
        <v>Unlikely</v>
      </c>
      <c r="AW326" t="e">
        <f>IF(VLOOKUP($B326,'Draft List'!$D$4:$AB$124,AW$3,FALSE)&lt;&gt;0,VLOOKUP($B326,'Draft List'!$D$4:$AB$124,AW$3,FALSE),"")</f>
        <v>#N/A</v>
      </c>
      <c r="AX326" t="e">
        <f>IF(VLOOKUP($B326,'Draft List'!$D$4:$AB$124,AX$3,FALSE)&lt;&gt;0,VLOOKUP($B326,'Draft List'!$D$4:$AB$124,AX$3,FALSE),"")</f>
        <v>#N/A</v>
      </c>
      <c r="AY326" t="e">
        <f>IF(VLOOKUP($B326,'Draft List'!$D$4:$AB$124,AY$3,FALSE)&lt;&gt;0,VLOOKUP($B326,'Draft List'!$D$4:$AB$124,AY$3,FALSE),"")</f>
        <v>#N/A</v>
      </c>
      <c r="AZ326" t="e">
        <f>IF(VLOOKUP($B326,'Draft List'!$D$4:$AB$124,AZ$3,FALSE)&lt;&gt;0,VLOOKUP($B326,'Draft List'!$D$4:$AB$124,AZ$3,FALSE),"")</f>
        <v>#N/A</v>
      </c>
    </row>
    <row r="327" spans="1:52" x14ac:dyDescent="0.25">
      <c r="A327" t="str">
        <f>IF(C327="C","C-",C327)&amp;D327&amp;E327</f>
        <v>RFVernon Quint21</v>
      </c>
      <c r="B327">
        <f>VLOOKUP($A327,draft_listing_batters_stats!$A$1:$B$1310,2,FALSE)</f>
        <v>9718</v>
      </c>
      <c r="C327" s="1" t="s">
        <v>69</v>
      </c>
      <c r="D327" s="1" t="s">
        <v>1662</v>
      </c>
      <c r="E327" s="1">
        <v>21</v>
      </c>
      <c r="F327" s="1" t="s">
        <v>43</v>
      </c>
      <c r="G327" s="1" t="s">
        <v>55</v>
      </c>
      <c r="H327" s="1" t="s">
        <v>51</v>
      </c>
      <c r="I327" s="24" t="s">
        <v>51</v>
      </c>
      <c r="J327" s="1" t="s">
        <v>46</v>
      </c>
      <c r="K327" s="24" t="s">
        <v>53</v>
      </c>
      <c r="L327" s="1">
        <v>2</v>
      </c>
      <c r="M327" s="1">
        <v>2</v>
      </c>
      <c r="N327" s="1">
        <v>2</v>
      </c>
      <c r="O327" s="1">
        <v>1</v>
      </c>
      <c r="P327" s="24">
        <v>2</v>
      </c>
      <c r="Q327" s="1">
        <v>3</v>
      </c>
      <c r="R327" s="1">
        <v>4</v>
      </c>
      <c r="S327" s="1">
        <v>4</v>
      </c>
      <c r="T327" s="1">
        <v>1</v>
      </c>
      <c r="U327" s="24">
        <v>3</v>
      </c>
      <c r="V327" s="1">
        <v>1</v>
      </c>
      <c r="W327" s="1">
        <v>10</v>
      </c>
      <c r="X327" s="24">
        <v>1</v>
      </c>
      <c r="Y327" s="1" t="s">
        <v>47</v>
      </c>
      <c r="Z327" s="1" t="s">
        <v>47</v>
      </c>
      <c r="AA327" s="1" t="s">
        <v>47</v>
      </c>
      <c r="AB327" s="1" t="s">
        <v>47</v>
      </c>
      <c r="AC327" s="1" t="s">
        <v>47</v>
      </c>
      <c r="AD327" s="1" t="s">
        <v>47</v>
      </c>
      <c r="AE327" s="1" t="s">
        <v>47</v>
      </c>
      <c r="AF327" s="24">
        <v>10</v>
      </c>
      <c r="AG327" s="1">
        <v>9</v>
      </c>
      <c r="AH327" s="1">
        <v>7</v>
      </c>
      <c r="AI327" s="24">
        <v>6</v>
      </c>
      <c r="AJ327" s="30">
        <v>220000</v>
      </c>
      <c r="AK327" s="9">
        <f>($L$3*(L327-$Q$1)/$Q$2+$M$3*(M327-$R$1)/$R$2+$N$3*(N327-$S$1)/$S$2+$O$3*(O327-$T$1)/$T$2+$P$3*(P327-$U$1)/$U$2)/(SUM($L$3:$P$3))</f>
        <v>-1.5876498001652086</v>
      </c>
      <c r="AL327" s="9">
        <f>($L$3*(Q327-$Q$1)/$Q$2+$M$3*(R327-$R$1)/$R$2+$N$3*(S327-$S$1)/$S$2+$O$3*(T327-$T$1)/$T$2+$P$3*(U327-$U$1)/$U$2)/(SUM($L$3:$P$3))</f>
        <v>-0.95683487686024082</v>
      </c>
      <c r="AM327">
        <f>IF(AVERAGE(AG327:AH327)&gt;9,1,0)+IF(AVERAGE(AG327:AH327)&gt;7,1,0)+IF(AG327&gt;7,1,0)+IF(AH327&gt;7,1,0)+IF(AI327&gt;8,1,0)+IF(AI327&gt;6,1,0)</f>
        <v>2</v>
      </c>
      <c r="AN327" s="6">
        <f>MIN(2,IF(OR(Y327="-",X327&lt;5),0,1+IF(Y327&gt;7,1+IF(X327&gt;7,0.25,0),IF(Y327&gt;4,0.5+IF(X327&gt;7,0.25,0),0+IF(X327&gt;7,0.25))))+IF(Z327="-",0,IF(Z327&gt;9,0.5,IF(Z327&gt;7,0.25,0)))+IF(AA327="-",0,IF(AA327&gt;7,1.1,IF(AA327&gt;4,0.6,0)))+IF(OR(AB327="-",V327&lt;5),0,IF(AB327&gt;7,1+IF(V327&gt;7,0.25,0),IF(AB327&gt;4,0.5+IF(V327&gt;7,0.25,0),0)))+IF(AC327="-",0,IF(AC327&gt;7,1.5,IF(AC327&gt;4,1,0)))+IF(AD327="-",0,IF(AD327&gt;9,0.5,IF(AD327&gt;7,0.25,0)))+IF(AE327="-",0,IF(AE327&gt;7,1.25,IF(AE327&gt;4,0.75,0)))+IF(OR(AF327="-",W327&lt;4),0,IF(AF327&gt;7,1+IF(W327&gt;7,0.15,0),IF(AF327&gt;4,0.5+IF(W327&gt;7,0.15,0),0))))</f>
        <v>1.1499999999999999</v>
      </c>
      <c r="AO327" s="9">
        <f>(($AK$3*AK327+$AL$3*AL327+$AM$3*AM327+$AN$3*AN327)+$J$3*VLOOKUP(J327,COND!$A$2:$C$7,2,FALSE)+$K$3*VLOOKUP(K327,COND!$A$2:$C$7,3,FALSE))*IF(AND($K$2="On",$E327&gt;20),0.75,1)</f>
        <v>-7.4501690060753134E-3</v>
      </c>
      <c r="AP327" s="28">
        <f>STANDARDIZE(AO327,AVERAGE($AO$5:$AO$1204),STDEVP($AO$5:$AO$1204))</f>
        <v>-0.86357219318896783</v>
      </c>
      <c r="AQ327" t="str">
        <f>IF(AND(Y327&lt;&gt;"-",X327&gt;1),"C",IF(AA327=MAX(AA327:AC327),"2B",IF(AC327=MAX(AA327:AC327),"SS",IF(OR(AB327=MAX(Z327:AC327),AND(AB327&lt;&gt;"-",AB327&gt;4,V327&gt;5)),"3B",IF(AE327=MAX(AD327:AF327),"CF",IF(AND(AF327=MAX(AD327,AF327),AND(W327&gt;5,AD327&lt;&gt;"-")),"RF",IF(AD327&lt;&gt;"-","LF",IF(Z327&lt;&gt;"-","1B","DH"))))))))</f>
        <v>DH</v>
      </c>
      <c r="AU327" t="str">
        <f>IF(AND($Q327&gt;=6,AVERAGE($S327:$T327)&gt;=6),"Likely",IF(OR($Q327&gt;6,AND($Q327=6,AVERAGE($S327:$T327)&gt;=3),AND($Q327&gt;=5,AVERAGE($S327:$T327)&gt;=5),AVERAGE($Q327,$S327:$T327)&gt;5),"Possible","Unlikely"))</f>
        <v>Unlikely</v>
      </c>
      <c r="AW327" t="e">
        <f>IF(VLOOKUP($B327,'Draft List'!$D$4:$AB$124,AW$3,FALSE)&lt;&gt;0,VLOOKUP($B327,'Draft List'!$D$4:$AB$124,AW$3,FALSE),"")</f>
        <v>#N/A</v>
      </c>
      <c r="AX327" t="e">
        <f>IF(VLOOKUP($B327,'Draft List'!$D$4:$AB$124,AX$3,FALSE)&lt;&gt;0,VLOOKUP($B327,'Draft List'!$D$4:$AB$124,AX$3,FALSE),"")</f>
        <v>#N/A</v>
      </c>
      <c r="AY327" t="e">
        <f>IF(VLOOKUP($B327,'Draft List'!$D$4:$AB$124,AY$3,FALSE)&lt;&gt;0,VLOOKUP($B327,'Draft List'!$D$4:$AB$124,AY$3,FALSE),"")</f>
        <v>#N/A</v>
      </c>
      <c r="AZ327" t="e">
        <f>IF(VLOOKUP($B327,'Draft List'!$D$4:$AB$124,AZ$3,FALSE)&lt;&gt;0,VLOOKUP($B327,'Draft List'!$D$4:$AB$124,AZ$3,FALSE),"")</f>
        <v>#N/A</v>
      </c>
    </row>
    <row r="328" spans="1:52" x14ac:dyDescent="0.25">
      <c r="A328" t="str">
        <f>IF(C328="C","C-",C328)&amp;D328&amp;E328</f>
        <v>1BRussell Guiney22</v>
      </c>
      <c r="B328">
        <f>VLOOKUP($A328,draft_listing_batters_stats!$A$1:$B$1310,2,FALSE)</f>
        <v>6096</v>
      </c>
      <c r="C328" s="1" t="s">
        <v>90</v>
      </c>
      <c r="D328" s="1" t="s">
        <v>1663</v>
      </c>
      <c r="E328" s="1">
        <v>22</v>
      </c>
      <c r="F328" s="1" t="s">
        <v>43</v>
      </c>
      <c r="G328" s="1" t="s">
        <v>43</v>
      </c>
      <c r="H328" s="1" t="s">
        <v>51</v>
      </c>
      <c r="I328" s="24" t="s">
        <v>51</v>
      </c>
      <c r="J328" s="1" t="s">
        <v>46</v>
      </c>
      <c r="K328" s="24" t="s">
        <v>53</v>
      </c>
      <c r="L328" s="1">
        <v>2</v>
      </c>
      <c r="M328" s="1">
        <v>1</v>
      </c>
      <c r="N328" s="1">
        <v>3</v>
      </c>
      <c r="O328" s="1">
        <v>2</v>
      </c>
      <c r="P328" s="24">
        <v>1</v>
      </c>
      <c r="Q328" s="1">
        <v>3</v>
      </c>
      <c r="R328" s="1">
        <v>2</v>
      </c>
      <c r="S328" s="1">
        <v>5</v>
      </c>
      <c r="T328" s="1">
        <v>3</v>
      </c>
      <c r="U328" s="24">
        <v>2</v>
      </c>
      <c r="V328" s="1">
        <v>4</v>
      </c>
      <c r="W328" s="1">
        <v>2</v>
      </c>
      <c r="X328" s="24">
        <v>1</v>
      </c>
      <c r="Y328" s="1" t="s">
        <v>47</v>
      </c>
      <c r="Z328" s="1">
        <v>7</v>
      </c>
      <c r="AA328" s="1" t="s">
        <v>47</v>
      </c>
      <c r="AB328" s="1" t="s">
        <v>47</v>
      </c>
      <c r="AC328" s="1" t="s">
        <v>47</v>
      </c>
      <c r="AD328" s="1" t="s">
        <v>47</v>
      </c>
      <c r="AE328" s="1" t="s">
        <v>47</v>
      </c>
      <c r="AF328" s="24" t="s">
        <v>47</v>
      </c>
      <c r="AG328" s="1">
        <v>1</v>
      </c>
      <c r="AH328" s="1">
        <v>1</v>
      </c>
      <c r="AI328" s="24">
        <v>1</v>
      </c>
      <c r="AJ328" s="30">
        <v>230000</v>
      </c>
      <c r="AK328" s="9">
        <f>($L$3*(L328-$Q$1)/$Q$2+$M$3*(M328-$R$1)/$R$2+$N$3*(N328-$S$1)/$S$2+$O$3*(O328-$T$1)/$T$2+$P$3*(P328-$U$1)/$U$2)/(SUM($L$3:$P$3))</f>
        <v>-1.505954975567513</v>
      </c>
      <c r="AL328" s="9">
        <f>($L$3*(Q328-$Q$1)/$Q$2+$M$3*(R328-$R$1)/$R$2+$N$3*(S328-$S$1)/$S$2+$O$3*(T328-$T$1)/$T$2+$P$3*(U328-$U$1)/$U$2)/(SUM($L$3:$P$3))</f>
        <v>-0.83649038187166769</v>
      </c>
      <c r="AM328">
        <f>IF(AVERAGE(AG328:AH328)&gt;9,1,0)+IF(AVERAGE(AG328:AH328)&gt;7,1,0)+IF(AG328&gt;7,1,0)+IF(AH328&gt;7,1,0)+IF(AI328&gt;8,1,0)+IF(AI328&gt;6,1,0)</f>
        <v>0</v>
      </c>
      <c r="AN328" s="6">
        <f>MIN(2,IF(OR(Y328="-",X328&lt;5),0,1+IF(Y328&gt;7,1+IF(X328&gt;7,0.25,0),IF(Y328&gt;4,0.5+IF(X328&gt;7,0.25,0),0+IF(X328&gt;7,0.25))))+IF(Z328="-",0,IF(Z328&gt;9,0.5,IF(Z328&gt;7,0.25,0)))+IF(AA328="-",0,IF(AA328&gt;7,1.1,IF(AA328&gt;4,0.6,0)))+IF(OR(AB328="-",V328&lt;5),0,IF(AB328&gt;7,1+IF(V328&gt;7,0.25,0),IF(AB328&gt;4,0.5+IF(V328&gt;7,0.25,0),0)))+IF(AC328="-",0,IF(AC328&gt;7,1.5,IF(AC328&gt;4,1,0)))+IF(AD328="-",0,IF(AD328&gt;9,0.5,IF(AD328&gt;7,0.25,0)))+IF(AE328="-",0,IF(AE328&gt;7,1.25,IF(AE328&gt;4,0.75,0)))+IF(OR(AF328="-",W328&lt;4),0,IF(AF328&gt;7,1+IF(W328&gt;7,0.15,0),IF(AF328&gt;4,0.5+IF(W328&gt;7,0.15,0),0))))</f>
        <v>0</v>
      </c>
      <c r="AO328" s="9">
        <f>(($AK$3*AK328+$AL$3*AL328+$AM$3*AM328+$AN$3*AN328)+$J$3*VLOOKUP(J328,COND!$A$2:$C$7,2,FALSE)+$K$3*VLOOKUP(K328,COND!$A$2:$C$7,3,FALSE))*IF(AND($K$2="On",$E328&gt;20),0.75,1)</f>
        <v>-3.8480080016762841E-2</v>
      </c>
      <c r="AP328" s="28">
        <f>STANDARDIZE(AO328,AVERAGE($AO$5:$AO$1204),STDEVP($AO$5:$AO$1204))</f>
        <v>-0.86764250456214465</v>
      </c>
      <c r="AQ328" t="str">
        <f>IF(AND(Y328&lt;&gt;"-",X328&gt;1),"C",IF(AA328=MAX(AA328:AC328),"2B",IF(AC328=MAX(AA328:AC328),"SS",IF(OR(AB328=MAX(Z328:AC328),AND(AB328&lt;&gt;"-",AB328&gt;4,V328&gt;5)),"3B",IF(AE328=MAX(AD328:AF328),"CF",IF(AND(AF328=MAX(AD328,AF328),AND(W328&gt;5,AD328&lt;&gt;"-")),"RF",IF(AD328&lt;&gt;"-","LF",IF(Z328&lt;&gt;"-","1B","DH"))))))))</f>
        <v>1B</v>
      </c>
      <c r="AU328" t="str">
        <f>IF(AND($Q328&gt;=6,AVERAGE($S328:$T328)&gt;=6),"Likely",IF(OR($Q328&gt;6,AND($Q328=6,AVERAGE($S328:$T328)&gt;=3),AND($Q328&gt;=5,AVERAGE($S328:$T328)&gt;=5),AVERAGE($Q328,$S328:$T328)&gt;5),"Possible","Unlikely"))</f>
        <v>Unlikely</v>
      </c>
      <c r="AW328" t="e">
        <f>IF(VLOOKUP($B328,'Draft List'!$D$4:$AB$124,AW$3,FALSE)&lt;&gt;0,VLOOKUP($B328,'Draft List'!$D$4:$AB$124,AW$3,FALSE),"")</f>
        <v>#N/A</v>
      </c>
      <c r="AX328" t="e">
        <f>IF(VLOOKUP($B328,'Draft List'!$D$4:$AB$124,AX$3,FALSE)&lt;&gt;0,VLOOKUP($B328,'Draft List'!$D$4:$AB$124,AX$3,FALSE),"")</f>
        <v>#N/A</v>
      </c>
      <c r="AY328" t="e">
        <f>IF(VLOOKUP($B328,'Draft List'!$D$4:$AB$124,AY$3,FALSE)&lt;&gt;0,VLOOKUP($B328,'Draft List'!$D$4:$AB$124,AY$3,FALSE),"")</f>
        <v>#N/A</v>
      </c>
      <c r="AZ328" t="e">
        <f>IF(VLOOKUP($B328,'Draft List'!$D$4:$AB$124,AZ$3,FALSE)&lt;&gt;0,VLOOKUP($B328,'Draft List'!$D$4:$AB$124,AZ$3,FALSE),"")</f>
        <v>#N/A</v>
      </c>
    </row>
    <row r="329" spans="1:52" x14ac:dyDescent="0.25">
      <c r="A329" t="str">
        <f>IF(C329="C","C-",C329)&amp;D329&amp;E329</f>
        <v>C-Mark Garmon21</v>
      </c>
      <c r="B329">
        <f>VLOOKUP($A329,draft_listing_batters_stats!$A$1:$B$1310,2,FALSE)</f>
        <v>8727</v>
      </c>
      <c r="C329" s="1" t="s">
        <v>89</v>
      </c>
      <c r="D329" s="1" t="s">
        <v>1664</v>
      </c>
      <c r="E329" s="1">
        <v>21</v>
      </c>
      <c r="F329" s="1" t="s">
        <v>43</v>
      </c>
      <c r="G329" s="1" t="s">
        <v>43</v>
      </c>
      <c r="H329" s="1" t="s">
        <v>51</v>
      </c>
      <c r="I329" s="24" t="s">
        <v>51</v>
      </c>
      <c r="J329" s="1" t="s">
        <v>49</v>
      </c>
      <c r="K329" s="24" t="s">
        <v>46</v>
      </c>
      <c r="L329" s="1">
        <v>2</v>
      </c>
      <c r="M329" s="1">
        <v>5</v>
      </c>
      <c r="N329" s="1">
        <v>1</v>
      </c>
      <c r="O329" s="1">
        <v>3</v>
      </c>
      <c r="P329" s="24">
        <v>3</v>
      </c>
      <c r="Q329" s="1">
        <v>2</v>
      </c>
      <c r="R329" s="1">
        <v>5</v>
      </c>
      <c r="S329" s="1">
        <v>2</v>
      </c>
      <c r="T329" s="1">
        <v>5</v>
      </c>
      <c r="U329" s="24">
        <v>5</v>
      </c>
      <c r="V329" s="1">
        <v>3</v>
      </c>
      <c r="W329" s="1">
        <v>4</v>
      </c>
      <c r="X329" s="24">
        <v>6</v>
      </c>
      <c r="Y329" s="1">
        <v>5</v>
      </c>
      <c r="Z329" s="1" t="s">
        <v>47</v>
      </c>
      <c r="AA329" s="1" t="s">
        <v>47</v>
      </c>
      <c r="AB329" s="1" t="s">
        <v>47</v>
      </c>
      <c r="AC329" s="1" t="s">
        <v>47</v>
      </c>
      <c r="AD329" s="1" t="s">
        <v>47</v>
      </c>
      <c r="AE329" s="1" t="s">
        <v>47</v>
      </c>
      <c r="AF329" s="24" t="s">
        <v>47</v>
      </c>
      <c r="AG329" s="1">
        <v>1</v>
      </c>
      <c r="AH329" s="1">
        <v>1</v>
      </c>
      <c r="AI329" s="24">
        <v>3</v>
      </c>
      <c r="AJ329" s="30">
        <v>210000</v>
      </c>
      <c r="AK329" s="9">
        <f>($L$3*(L329-$Q$1)/$Q$2+$M$3*(M329-$R$1)/$R$2+$N$3*(N329-$S$1)/$S$2+$O$3*(O329-$T$1)/$T$2+$P$3*(P329-$U$1)/$U$2)/(SUM($L$3:$P$3))</f>
        <v>-1.2980962154967544</v>
      </c>
      <c r="AL329" s="9">
        <f>($L$3*(Q329-$Q$1)/$Q$2+$M$3*(R329-$R$1)/$R$2+$N$3*(S329-$S$1)/$S$2+$O$3*(T329-$T$1)/$T$2+$P$3*(U329-$U$1)/$U$2)/(SUM($L$3:$P$3))</f>
        <v>-0.95558294181952386</v>
      </c>
      <c r="AM329">
        <f>IF(AVERAGE(AG329:AH329)&gt;9,1,0)+IF(AVERAGE(AG329:AH329)&gt;7,1,0)+IF(AG329&gt;7,1,0)+IF(AH329&gt;7,1,0)+IF(AI329&gt;8,1,0)+IF(AI329&gt;6,1,0)</f>
        <v>0</v>
      </c>
      <c r="AN329" s="6">
        <f>MIN(2,IF(OR(Y329="-",X329&lt;5),0,1+IF(Y329&gt;7,1+IF(X329&gt;7,0.25,0),IF(Y329&gt;4,0.5+IF(X329&gt;7,0.25,0),0+IF(X329&gt;7,0.25))))+IF(Z329="-",0,IF(Z329&gt;9,0.5,IF(Z329&gt;7,0.25,0)))+IF(AA329="-",0,IF(AA329&gt;7,1.1,IF(AA329&gt;4,0.6,0)))+IF(OR(AB329="-",V329&lt;5),0,IF(AB329&gt;7,1+IF(V329&gt;7,0.25,0),IF(AB329&gt;4,0.5+IF(V329&gt;7,0.25,0),0)))+IF(AC329="-",0,IF(AC329&gt;7,1.5,IF(AC329&gt;4,1,0)))+IF(AD329="-",0,IF(AD329&gt;9,0.5,IF(AD329&gt;7,0.25,0)))+IF(AE329="-",0,IF(AE329&gt;7,1.25,IF(AE329&gt;4,0.75,0)))+IF(OR(AF329="-",W329&lt;4),0,IF(AF329&gt;7,1+IF(W329&gt;7,0.15,0),IF(AF329&gt;4,0.5+IF(W329&gt;7,0.15,0),0))))</f>
        <v>1.5</v>
      </c>
      <c r="AO329" s="9">
        <f>(($AK$3*AK329+$AL$3*AL329+$AM$3*AM329+$AN$3*AN329)+$J$3*VLOOKUP(J329,COND!$A$2:$C$7,2,FALSE)+$K$3*VLOOKUP(K329,COND!$A$2:$C$7,3,FALSE))*IF(AND($K$2="On",$E329&gt;20),0.75,1)</f>
        <v>-9.6804923383961849E-2</v>
      </c>
      <c r="AP329" s="28">
        <f>STANDARDIZE(AO329,AVERAGE($AO$5:$AO$1204),STDEVP($AO$5:$AO$1204))</f>
        <v>-0.87529319596163002</v>
      </c>
      <c r="AQ329" t="str">
        <f>IF(AND(Y329&lt;&gt;"-",X329&gt;1),"C",IF(AA329=MAX(AA329:AC329),"2B",IF(AC329=MAX(AA329:AC329),"SS",IF(OR(AB329=MAX(Z329:AC329),AND(AB329&lt;&gt;"-",AB329&gt;4,V329&gt;5)),"3B",IF(AE329=MAX(AD329:AF329),"CF",IF(AND(AF329=MAX(AD329,AF329),AND(W329&gt;5,AD329&lt;&gt;"-")),"RF",IF(AD329&lt;&gt;"-","LF",IF(Z329&lt;&gt;"-","1B","DH"))))))))</f>
        <v>C</v>
      </c>
      <c r="AU329" t="str">
        <f>IF(AND($Q329&gt;=6,AVERAGE($S329:$T329)&gt;=6),"Likely",IF(OR($Q329&gt;6,AND($Q329=6,AVERAGE($S329:$T329)&gt;=3),AND($Q329&gt;=5,AVERAGE($S329:$T329)&gt;=5),AVERAGE($Q329,$S329:$T329)&gt;5),"Possible","Unlikely"))</f>
        <v>Unlikely</v>
      </c>
      <c r="AW329" t="e">
        <f>IF(VLOOKUP($B329,'Draft List'!$D$4:$AB$124,AW$3,FALSE)&lt;&gt;0,VLOOKUP($B329,'Draft List'!$D$4:$AB$124,AW$3,FALSE),"")</f>
        <v>#N/A</v>
      </c>
      <c r="AX329" t="e">
        <f>IF(VLOOKUP($B329,'Draft List'!$D$4:$AB$124,AX$3,FALSE)&lt;&gt;0,VLOOKUP($B329,'Draft List'!$D$4:$AB$124,AX$3,FALSE),"")</f>
        <v>#N/A</v>
      </c>
      <c r="AY329" t="e">
        <f>IF(VLOOKUP($B329,'Draft List'!$D$4:$AB$124,AY$3,FALSE)&lt;&gt;0,VLOOKUP($B329,'Draft List'!$D$4:$AB$124,AY$3,FALSE),"")</f>
        <v>#N/A</v>
      </c>
      <c r="AZ329" t="e">
        <f>IF(VLOOKUP($B329,'Draft List'!$D$4:$AB$124,AZ$3,FALSE)&lt;&gt;0,VLOOKUP($B329,'Draft List'!$D$4:$AB$124,AZ$3,FALSE),"")</f>
        <v>#N/A</v>
      </c>
    </row>
    <row r="330" spans="1:52" x14ac:dyDescent="0.25">
      <c r="A330" t="str">
        <f>IF(C330="C","C-",C330)&amp;D330&amp;E330</f>
        <v>2BTristan Johnson18</v>
      </c>
      <c r="B330">
        <f>VLOOKUP($A330,draft_listing_batters_stats!$A$1:$B$1310,2,FALSE)</f>
        <v>4914</v>
      </c>
      <c r="C330" s="1" t="s">
        <v>74</v>
      </c>
      <c r="D330" s="1" t="s">
        <v>1665</v>
      </c>
      <c r="E330" s="1">
        <v>18</v>
      </c>
      <c r="F330" s="1" t="s">
        <v>64</v>
      </c>
      <c r="G330" s="1" t="s">
        <v>43</v>
      </c>
      <c r="H330" s="1" t="s">
        <v>51</v>
      </c>
      <c r="I330" s="24" t="s">
        <v>51</v>
      </c>
      <c r="J330" s="1" t="s">
        <v>53</v>
      </c>
      <c r="K330" s="24" t="s">
        <v>45</v>
      </c>
      <c r="L330" s="1">
        <v>1</v>
      </c>
      <c r="M330" s="1">
        <v>4</v>
      </c>
      <c r="N330" s="1">
        <v>2</v>
      </c>
      <c r="O330" s="1">
        <v>1</v>
      </c>
      <c r="P330" s="24">
        <v>2</v>
      </c>
      <c r="Q330" s="1">
        <v>2</v>
      </c>
      <c r="R330" s="1">
        <v>7</v>
      </c>
      <c r="S330" s="1">
        <v>4</v>
      </c>
      <c r="T330" s="1">
        <v>3</v>
      </c>
      <c r="U330" s="24">
        <v>5</v>
      </c>
      <c r="V330" s="1">
        <v>5</v>
      </c>
      <c r="W330" s="1">
        <v>4</v>
      </c>
      <c r="X330" s="24">
        <v>1</v>
      </c>
      <c r="Y330" s="1" t="s">
        <v>47</v>
      </c>
      <c r="Z330" s="1" t="s">
        <v>47</v>
      </c>
      <c r="AA330" s="1">
        <v>2</v>
      </c>
      <c r="AB330" s="1" t="s">
        <v>47</v>
      </c>
      <c r="AC330" s="1" t="s">
        <v>47</v>
      </c>
      <c r="AD330" s="1" t="s">
        <v>47</v>
      </c>
      <c r="AE330" s="1" t="s">
        <v>47</v>
      </c>
      <c r="AF330" s="24" t="s">
        <v>47</v>
      </c>
      <c r="AG330" s="1">
        <v>9</v>
      </c>
      <c r="AH330" s="1">
        <v>5</v>
      </c>
      <c r="AI330" s="24">
        <v>3</v>
      </c>
      <c r="AJ330" s="30">
        <v>240000</v>
      </c>
      <c r="AK330" s="9">
        <f>($L$3*(L330-$Q$1)/$Q$2+$M$3*(M330-$R$1)/$R$2+$N$3*(N330-$S$1)/$S$2+$O$3*(O330-$T$1)/$T$2+$P$3*(P330-$U$1)/$U$2)/(SUM($L$3:$P$3))</f>
        <v>-1.8080858771304764</v>
      </c>
      <c r="AL330" s="9">
        <f>($L$3*(Q330-$Q$1)/$Q$2+$M$3*(R330-$R$1)/$R$2+$N$3*(S330-$S$1)/$S$2+$O$3*(T330-$T$1)/$T$2+$P$3*(U330-$U$1)/$U$2)/(SUM($L$3:$P$3))</f>
        <v>-0.866759294553476</v>
      </c>
      <c r="AM330">
        <f>IF(AVERAGE(AG330:AH330)&gt;9,1,0)+IF(AVERAGE(AG330:AH330)&gt;7,1,0)+IF(AG330&gt;7,1,0)+IF(AH330&gt;7,1,0)+IF(AI330&gt;8,1,0)+IF(AI330&gt;6,1,0)</f>
        <v>1</v>
      </c>
      <c r="AN330" s="6">
        <f>MIN(2,IF(OR(Y330="-",X330&lt;5),0,1+IF(Y330&gt;7,1+IF(X330&gt;7,0.25,0),IF(Y330&gt;4,0.5+IF(X330&gt;7,0.25,0),0+IF(X330&gt;7,0.25))))+IF(Z330="-",0,IF(Z330&gt;9,0.5,IF(Z330&gt;7,0.25,0)))+IF(AA330="-",0,IF(AA330&gt;7,1.1,IF(AA330&gt;4,0.6,0)))+IF(OR(AB330="-",V330&lt;5),0,IF(AB330&gt;7,1+IF(V330&gt;7,0.25,0),IF(AB330&gt;4,0.5+IF(V330&gt;7,0.25,0),0)))+IF(AC330="-",0,IF(AC330&gt;7,1.5,IF(AC330&gt;4,1,0)))+IF(AD330="-",0,IF(AD330&gt;9,0.5,IF(AD330&gt;7,0.25,0)))+IF(AE330="-",0,IF(AE330&gt;7,1.25,IF(AE330&gt;4,0.75,0)))+IF(OR(AF330="-",W330&lt;4),0,IF(AF330&gt;7,1+IF(W330&gt;7,0.15,0),IF(AF330&gt;4,0.5+IF(W330&gt;7,0.15,0),0))))</f>
        <v>0</v>
      </c>
      <c r="AO330" s="9">
        <f>(($AK$3*AK330+$AL$3*AL330+$AM$3*AM330+$AN$3*AN330)+$J$3*VLOOKUP(J330,COND!$A$2:$C$7,2,FALSE)+$K$3*VLOOKUP(K330,COND!$A$2:$C$7,3,FALSE))*IF(AND($K$2="On",$E330&gt;20),0.75,1)</f>
        <v>-0.16525345568809335</v>
      </c>
      <c r="AP330" s="28">
        <f>STANDARDIZE(AO330,AVERAGE($AO$5:$AO$1204),STDEVP($AO$5:$AO$1204))</f>
        <v>-0.88427185011951026</v>
      </c>
      <c r="AQ330" t="str">
        <f>IF(AND(Y330&lt;&gt;"-",X330&gt;1),"C",IF(AA330=MAX(AA330:AC330),"2B",IF(AC330=MAX(AA330:AC330),"SS",IF(OR(AB330=MAX(Z330:AC330),AND(AB330&lt;&gt;"-",AB330&gt;4,V330&gt;5)),"3B",IF(AE330=MAX(AD330:AF330),"CF",IF(AND(AF330=MAX(AD330,AF330),AND(W330&gt;5,AD330&lt;&gt;"-")),"RF",IF(AD330&lt;&gt;"-","LF",IF(Z330&lt;&gt;"-","1B","DH"))))))))</f>
        <v>2B</v>
      </c>
      <c r="AU330" t="str">
        <f>IF(AND($Q330&gt;=6,AVERAGE($S330:$T330)&gt;=6),"Likely",IF(OR($Q330&gt;6,AND($Q330=6,AVERAGE($S330:$T330)&gt;=3),AND($Q330&gt;=5,AVERAGE($S330:$T330)&gt;=5),AVERAGE($Q330,$S330:$T330)&gt;5),"Possible","Unlikely"))</f>
        <v>Unlikely</v>
      </c>
      <c r="AW330" t="e">
        <f>IF(VLOOKUP($B330,'Draft List'!$D$4:$AB$124,AW$3,FALSE)&lt;&gt;0,VLOOKUP($B330,'Draft List'!$D$4:$AB$124,AW$3,FALSE),"")</f>
        <v>#N/A</v>
      </c>
      <c r="AX330" t="e">
        <f>IF(VLOOKUP($B330,'Draft List'!$D$4:$AB$124,AX$3,FALSE)&lt;&gt;0,VLOOKUP($B330,'Draft List'!$D$4:$AB$124,AX$3,FALSE),"")</f>
        <v>#N/A</v>
      </c>
      <c r="AY330" t="e">
        <f>IF(VLOOKUP($B330,'Draft List'!$D$4:$AB$124,AY$3,FALSE)&lt;&gt;0,VLOOKUP($B330,'Draft List'!$D$4:$AB$124,AY$3,FALSE),"")</f>
        <v>#N/A</v>
      </c>
      <c r="AZ330" t="e">
        <f>IF(VLOOKUP($B330,'Draft List'!$D$4:$AB$124,AZ$3,FALSE)&lt;&gt;0,VLOOKUP($B330,'Draft List'!$D$4:$AB$124,AZ$3,FALSE),"")</f>
        <v>#N/A</v>
      </c>
    </row>
    <row r="331" spans="1:52" x14ac:dyDescent="0.25">
      <c r="A331" t="str">
        <f>IF(C331="C","C-",C331)&amp;D331&amp;E331</f>
        <v>LFDon Knox18</v>
      </c>
      <c r="B331">
        <f>VLOOKUP($A331,draft_listing_batters_stats!$A$1:$B$1310,2,FALSE)</f>
        <v>5062</v>
      </c>
      <c r="C331" s="1" t="s">
        <v>52</v>
      </c>
      <c r="D331" s="1" t="s">
        <v>1666</v>
      </c>
      <c r="E331" s="1">
        <v>18</v>
      </c>
      <c r="F331" s="1" t="s">
        <v>64</v>
      </c>
      <c r="G331" s="1" t="s">
        <v>43</v>
      </c>
      <c r="H331" s="1" t="s">
        <v>51</v>
      </c>
      <c r="I331" s="24" t="s">
        <v>51</v>
      </c>
      <c r="J331" s="1" t="s">
        <v>46</v>
      </c>
      <c r="K331" s="24" t="s">
        <v>46</v>
      </c>
      <c r="L331" s="1">
        <v>1</v>
      </c>
      <c r="M331" s="1">
        <v>1</v>
      </c>
      <c r="N331" s="1">
        <v>2</v>
      </c>
      <c r="O331" s="1">
        <v>1</v>
      </c>
      <c r="P331" s="24">
        <v>1</v>
      </c>
      <c r="Q331" s="1">
        <v>3</v>
      </c>
      <c r="R331" s="1">
        <v>2</v>
      </c>
      <c r="S331" s="1">
        <v>5</v>
      </c>
      <c r="T331" s="1">
        <v>2</v>
      </c>
      <c r="U331" s="24">
        <v>3</v>
      </c>
      <c r="V331" s="1">
        <v>6</v>
      </c>
      <c r="W331" s="1">
        <v>7</v>
      </c>
      <c r="X331" s="24">
        <v>2</v>
      </c>
      <c r="Y331" s="1" t="s">
        <v>47</v>
      </c>
      <c r="Z331" s="1" t="s">
        <v>47</v>
      </c>
      <c r="AA331" s="1" t="s">
        <v>47</v>
      </c>
      <c r="AB331" s="1" t="s">
        <v>47</v>
      </c>
      <c r="AC331" s="1" t="s">
        <v>47</v>
      </c>
      <c r="AD331" s="1">
        <v>1</v>
      </c>
      <c r="AE331" s="1">
        <v>1</v>
      </c>
      <c r="AF331" s="24">
        <v>1</v>
      </c>
      <c r="AG331" s="1">
        <v>8</v>
      </c>
      <c r="AH331" s="1">
        <v>10</v>
      </c>
      <c r="AI331" s="24">
        <v>10</v>
      </c>
      <c r="AJ331" s="30">
        <v>230000</v>
      </c>
      <c r="AK331" s="9">
        <f>($L$3*(L331-$Q$1)/$Q$2+$M$3*(M331-$R$1)/$R$2+$N$3*(N331-$S$1)/$S$2+$O$3*(O331-$T$1)/$T$2+$P$3*(P331-$U$1)/$U$2)/(SUM($L$3:$P$3))</f>
        <v>-2.0012818558036707</v>
      </c>
      <c r="AL331" s="9">
        <f>($L$3*(Q331-$Q$1)/$Q$2+$M$3*(R331-$R$1)/$R$2+$N$3*(S331-$S$1)/$S$2+$O$3*(T331-$T$1)/$T$2+$P$3*(U331-$U$1)/$U$2)/(SUM($L$3:$P$3))</f>
        <v>-0.8861835920641653</v>
      </c>
      <c r="AM331">
        <f>IF(AVERAGE(AG331:AH331)&gt;9,1,0)+IF(AVERAGE(AG331:AH331)&gt;7,1,0)+IF(AG331&gt;7,1,0)+IF(AH331&gt;7,1,0)+IF(AI331&gt;8,1,0)+IF(AI331&gt;6,1,0)</f>
        <v>5</v>
      </c>
      <c r="AN331" s="6">
        <f>MIN(2,IF(OR(Y331="-",X331&lt;5),0,1+IF(Y331&gt;7,1+IF(X331&gt;7,0.25,0),IF(Y331&gt;4,0.5+IF(X331&gt;7,0.25,0),0+IF(X331&gt;7,0.25))))+IF(Z331="-",0,IF(Z331&gt;9,0.5,IF(Z331&gt;7,0.25,0)))+IF(AA331="-",0,IF(AA331&gt;7,1.1,IF(AA331&gt;4,0.6,0)))+IF(OR(AB331="-",V331&lt;5),0,IF(AB331&gt;7,1+IF(V331&gt;7,0.25,0),IF(AB331&gt;4,0.5+IF(V331&gt;7,0.25,0),0)))+IF(AC331="-",0,IF(AC331&gt;7,1.5,IF(AC331&gt;4,1,0)))+IF(AD331="-",0,IF(AD331&gt;9,0.5,IF(AD331&gt;7,0.25,0)))+IF(AE331="-",0,IF(AE331&gt;7,1.25,IF(AE331&gt;4,0.75,0)))+IF(OR(AF331="-",W331&lt;4),0,IF(AF331&gt;7,1+IF(W331&gt;7,0.15,0),IF(AF331&gt;4,0.5+IF(W331&gt;7,0.15,0),0))))</f>
        <v>0</v>
      </c>
      <c r="AO331" s="9">
        <f>(($AK$3*AK331+$AL$3*AL331+$AM$3*AM331+$AN$3*AN331)+$J$3*VLOOKUP(J331,COND!$A$2:$C$7,2,FALSE)+$K$3*VLOOKUP(K331,COND!$A$2:$C$7,3,FALSE))*IF(AND($K$2="On",$E331&gt;20),0.75,1)</f>
        <v>-0.20099795701701595</v>
      </c>
      <c r="AP331" s="28">
        <f>STANDARDIZE(AO331,AVERAGE($AO$5:$AO$1204),STDEVP($AO$5:$AO$1204))</f>
        <v>-0.88896059222507195</v>
      </c>
      <c r="AQ331" t="str">
        <f>IF(AND(Y331&lt;&gt;"-",X331&gt;1),"C",IF(AA331=MAX(AA331:AC331),"2B",IF(AC331=MAX(AA331:AC331),"SS",IF(OR(AB331=MAX(Z331:AC331),AND(AB331&lt;&gt;"-",AB331&gt;4,V331&gt;5)),"3B",IF(AE331=MAX(AD331:AF331),"CF",IF(AND(AF331=MAX(AD331,AF331),AND(W331&gt;5,AD331&lt;&gt;"-")),"RF",IF(AD331&lt;&gt;"-","LF",IF(Z331&lt;&gt;"-","1B","DH"))))))))</f>
        <v>CF</v>
      </c>
      <c r="AU331" t="str">
        <f>IF(AND($Q331&gt;=6,AVERAGE($S331:$T331)&gt;=6),"Likely",IF(OR($Q331&gt;6,AND($Q331=6,AVERAGE($S331:$T331)&gt;=3),AND($Q331&gt;=5,AVERAGE($S331:$T331)&gt;=5),AVERAGE($Q331,$S331:$T331)&gt;5),"Possible","Unlikely"))</f>
        <v>Unlikely</v>
      </c>
      <c r="AW331" t="e">
        <f>IF(VLOOKUP($B331,'Draft List'!$D$4:$AB$124,AW$3,FALSE)&lt;&gt;0,VLOOKUP($B331,'Draft List'!$D$4:$AB$124,AW$3,FALSE),"")</f>
        <v>#N/A</v>
      </c>
      <c r="AX331" t="e">
        <f>IF(VLOOKUP($B331,'Draft List'!$D$4:$AB$124,AX$3,FALSE)&lt;&gt;0,VLOOKUP($B331,'Draft List'!$D$4:$AB$124,AX$3,FALSE),"")</f>
        <v>#N/A</v>
      </c>
      <c r="AY331" t="e">
        <f>IF(VLOOKUP($B331,'Draft List'!$D$4:$AB$124,AY$3,FALSE)&lt;&gt;0,VLOOKUP($B331,'Draft List'!$D$4:$AB$124,AY$3,FALSE),"")</f>
        <v>#N/A</v>
      </c>
      <c r="AZ331" t="e">
        <f>IF(VLOOKUP($B331,'Draft List'!$D$4:$AB$124,AZ$3,FALSE)&lt;&gt;0,VLOOKUP($B331,'Draft List'!$D$4:$AB$124,AZ$3,FALSE),"")</f>
        <v>#N/A</v>
      </c>
    </row>
    <row r="332" spans="1:52" x14ac:dyDescent="0.25">
      <c r="A332" t="str">
        <f>IF(C332="C","C-",C332)&amp;D332&amp;E332</f>
        <v>1BMauro Cruz21</v>
      </c>
      <c r="B332">
        <f>VLOOKUP($A332,draft_listing_batters_stats!$A$1:$B$1310,2,FALSE)</f>
        <v>7642</v>
      </c>
      <c r="C332" s="1" t="s">
        <v>90</v>
      </c>
      <c r="D332" s="1" t="s">
        <v>1667</v>
      </c>
      <c r="E332" s="1">
        <v>21</v>
      </c>
      <c r="F332" s="1" t="s">
        <v>43</v>
      </c>
      <c r="G332" s="1" t="s">
        <v>43</v>
      </c>
      <c r="H332" s="1" t="s">
        <v>51</v>
      </c>
      <c r="I332" s="24" t="s">
        <v>51</v>
      </c>
      <c r="J332" s="1" t="s">
        <v>46</v>
      </c>
      <c r="K332" s="24" t="s">
        <v>45</v>
      </c>
      <c r="L332" s="1">
        <v>1</v>
      </c>
      <c r="M332" s="1">
        <v>6</v>
      </c>
      <c r="N332" s="1">
        <v>1</v>
      </c>
      <c r="O332" s="1">
        <v>1</v>
      </c>
      <c r="P332" s="24">
        <v>2</v>
      </c>
      <c r="Q332" s="1">
        <v>3</v>
      </c>
      <c r="R332" s="1">
        <v>7</v>
      </c>
      <c r="S332" s="1">
        <v>2</v>
      </c>
      <c r="T332" s="1">
        <v>2</v>
      </c>
      <c r="U332" s="24">
        <v>4</v>
      </c>
      <c r="V332" s="1">
        <v>5</v>
      </c>
      <c r="W332" s="1">
        <v>3</v>
      </c>
      <c r="X332" s="24">
        <v>1</v>
      </c>
      <c r="Y332" s="1" t="s">
        <v>47</v>
      </c>
      <c r="Z332" s="1">
        <v>3</v>
      </c>
      <c r="AA332" s="1" t="s">
        <v>47</v>
      </c>
      <c r="AB332" s="1" t="s">
        <v>47</v>
      </c>
      <c r="AC332" s="1" t="s">
        <v>47</v>
      </c>
      <c r="AD332" s="1" t="s">
        <v>47</v>
      </c>
      <c r="AE332" s="1" t="s">
        <v>47</v>
      </c>
      <c r="AF332" s="24" t="s">
        <v>47</v>
      </c>
      <c r="AG332" s="1">
        <v>2</v>
      </c>
      <c r="AH332" s="1">
        <v>1</v>
      </c>
      <c r="AI332" s="24">
        <v>1</v>
      </c>
      <c r="AJ332" s="30">
        <v>220000</v>
      </c>
      <c r="AK332" s="9">
        <f>($L$3*(L332-$Q$1)/$Q$2+$M$3*(M332-$R$1)/$R$2+$N$3*(N332-$S$1)/$S$2+$O$3*(O332-$T$1)/$T$2+$P$3*(P332-$U$1)/$U$2)/(SUM($L$3:$P$3))</f>
        <v>-1.789027611916971</v>
      </c>
      <c r="AL332" s="9">
        <f>($L$3*(Q332-$Q$1)/$Q$2+$M$3*(R332-$R$1)/$R$2+$N$3*(S332-$S$1)/$S$2+$O$3*(T332-$T$1)/$T$2+$P$3*(U332-$U$1)/$U$2)/(SUM($L$3:$P$3))</f>
        <v>-0.84005233622526865</v>
      </c>
      <c r="AM332">
        <f>IF(AVERAGE(AG332:AH332)&gt;9,1,0)+IF(AVERAGE(AG332:AH332)&gt;7,1,0)+IF(AG332&gt;7,1,0)+IF(AH332&gt;7,1,0)+IF(AI332&gt;8,1,0)+IF(AI332&gt;6,1,0)</f>
        <v>0</v>
      </c>
      <c r="AN332" s="6">
        <f>MIN(2,IF(OR(Y332="-",X332&lt;5),0,1+IF(Y332&gt;7,1+IF(X332&gt;7,0.25,0),IF(Y332&gt;4,0.5+IF(X332&gt;7,0.25,0),0+IF(X332&gt;7,0.25))))+IF(Z332="-",0,IF(Z332&gt;9,0.5,IF(Z332&gt;7,0.25,0)))+IF(AA332="-",0,IF(AA332&gt;7,1.1,IF(AA332&gt;4,0.6,0)))+IF(OR(AB332="-",V332&lt;5),0,IF(AB332&gt;7,1+IF(V332&gt;7,0.25,0),IF(AB332&gt;4,0.5+IF(V332&gt;7,0.25,0),0)))+IF(AC332="-",0,IF(AC332&gt;7,1.5,IF(AC332&gt;4,1,0)))+IF(AD332="-",0,IF(AD332&gt;9,0.5,IF(AD332&gt;7,0.25,0)))+IF(AE332="-",0,IF(AE332&gt;7,1.25,IF(AE332&gt;4,0.75,0)))+IF(OR(AF332="-",W332&lt;4),0,IF(AF332&gt;7,1+IF(W332&gt;7,0.15,0),IF(AF332&gt;4,0.5+IF(W332&gt;7,0.15,0),0))))</f>
        <v>0</v>
      </c>
      <c r="AO332" s="9">
        <f>(($AK$3*AK332+$AL$3*AL332+$AM$3*AM332+$AN$3*AN332)+$J$3*VLOOKUP(J332,COND!$A$2:$C$7,2,FALSE)+$K$3*VLOOKUP(K332,COND!$A$2:$C$7,3,FALSE))*IF(AND($K$2="On",$E332&gt;20),0.75,1)</f>
        <v>-0.35953079589492098</v>
      </c>
      <c r="AP332" s="28">
        <f>STANDARDIZE(AO332,AVERAGE($AO$5:$AO$1204),STDEVP($AO$5:$AO$1204))</f>
        <v>-0.90975594729020537</v>
      </c>
      <c r="AQ332" t="str">
        <f>IF(AND(Y332&lt;&gt;"-",X332&gt;1),"C",IF(AA332=MAX(AA332:AC332),"2B",IF(AC332=MAX(AA332:AC332),"SS",IF(OR(AB332=MAX(Z332:AC332),AND(AB332&lt;&gt;"-",AB332&gt;4,V332&gt;5)),"3B",IF(AE332=MAX(AD332:AF332),"CF",IF(AND(AF332=MAX(AD332,AF332),AND(W332&gt;5,AD332&lt;&gt;"-")),"RF",IF(AD332&lt;&gt;"-","LF",IF(Z332&lt;&gt;"-","1B","DH"))))))))</f>
        <v>1B</v>
      </c>
      <c r="AU332" t="str">
        <f>IF(AND($Q332&gt;=6,AVERAGE($S332:$T332)&gt;=6),"Likely",IF(OR($Q332&gt;6,AND($Q332=6,AVERAGE($S332:$T332)&gt;=3),AND($Q332&gt;=5,AVERAGE($S332:$T332)&gt;=5),AVERAGE($Q332,$S332:$T332)&gt;5),"Possible","Unlikely"))</f>
        <v>Unlikely</v>
      </c>
      <c r="AW332" t="e">
        <f>IF(VLOOKUP($B332,'Draft List'!$D$4:$AB$124,AW$3,FALSE)&lt;&gt;0,VLOOKUP($B332,'Draft List'!$D$4:$AB$124,AW$3,FALSE),"")</f>
        <v>#N/A</v>
      </c>
      <c r="AX332" t="e">
        <f>IF(VLOOKUP($B332,'Draft List'!$D$4:$AB$124,AX$3,FALSE)&lt;&gt;0,VLOOKUP($B332,'Draft List'!$D$4:$AB$124,AX$3,FALSE),"")</f>
        <v>#N/A</v>
      </c>
      <c r="AY332" t="e">
        <f>IF(VLOOKUP($B332,'Draft List'!$D$4:$AB$124,AY$3,FALSE)&lt;&gt;0,VLOOKUP($B332,'Draft List'!$D$4:$AB$124,AY$3,FALSE),"")</f>
        <v>#N/A</v>
      </c>
      <c r="AZ332" t="e">
        <f>IF(VLOOKUP($B332,'Draft List'!$D$4:$AB$124,AZ$3,FALSE)&lt;&gt;0,VLOOKUP($B332,'Draft List'!$D$4:$AB$124,AZ$3,FALSE),"")</f>
        <v>#N/A</v>
      </c>
    </row>
    <row r="333" spans="1:52" x14ac:dyDescent="0.25">
      <c r="A333" t="str">
        <f>IF(C333="C","C-",C333)&amp;D333&amp;E333</f>
        <v>CFJoe Cooper21</v>
      </c>
      <c r="B333">
        <f>VLOOKUP($A333,draft_listing_batters_stats!$A$1:$B$1310,2,FALSE)</f>
        <v>11635</v>
      </c>
      <c r="C333" s="1" t="s">
        <v>77</v>
      </c>
      <c r="D333" s="1" t="s">
        <v>1668</v>
      </c>
      <c r="E333" s="1">
        <v>21</v>
      </c>
      <c r="F333" s="1" t="s">
        <v>43</v>
      </c>
      <c r="G333" s="1" t="s">
        <v>43</v>
      </c>
      <c r="H333" s="1" t="s">
        <v>51</v>
      </c>
      <c r="I333" s="24" t="s">
        <v>51</v>
      </c>
      <c r="J333" s="1" t="s">
        <v>45</v>
      </c>
      <c r="K333" s="24" t="s">
        <v>45</v>
      </c>
      <c r="L333" s="1">
        <v>1</v>
      </c>
      <c r="M333" s="1">
        <v>4</v>
      </c>
      <c r="N333" s="1">
        <v>1</v>
      </c>
      <c r="O333" s="1">
        <v>2</v>
      </c>
      <c r="P333" s="24">
        <v>2</v>
      </c>
      <c r="Q333" s="1">
        <v>2</v>
      </c>
      <c r="R333" s="1">
        <v>5</v>
      </c>
      <c r="S333" s="1">
        <v>2</v>
      </c>
      <c r="T333" s="1">
        <v>4</v>
      </c>
      <c r="U333" s="24">
        <v>3</v>
      </c>
      <c r="V333" s="1">
        <v>1</v>
      </c>
      <c r="W333" s="1">
        <v>10</v>
      </c>
      <c r="X333" s="24">
        <v>1</v>
      </c>
      <c r="Y333" s="1" t="s">
        <v>47</v>
      </c>
      <c r="Z333" s="1" t="s">
        <v>47</v>
      </c>
      <c r="AA333" s="1" t="s">
        <v>47</v>
      </c>
      <c r="AB333" s="1" t="s">
        <v>47</v>
      </c>
      <c r="AC333" s="1" t="s">
        <v>47</v>
      </c>
      <c r="AD333" s="1">
        <v>2</v>
      </c>
      <c r="AE333" s="1">
        <v>9</v>
      </c>
      <c r="AF333" s="24">
        <v>5</v>
      </c>
      <c r="AG333" s="1">
        <v>10</v>
      </c>
      <c r="AH333" s="1">
        <v>9</v>
      </c>
      <c r="AI333" s="24">
        <v>9</v>
      </c>
      <c r="AJ333" s="30">
        <v>190000</v>
      </c>
      <c r="AK333" s="9">
        <f>($L$3*(L333-$Q$1)/$Q$2+$M$3*(M333-$R$1)/$R$2+$N$3*(N333-$S$1)/$S$2+$O$3*(O333-$T$1)/$T$2+$P$3*(P333-$U$1)/$U$2)/(SUM($L$3:$P$3))</f>
        <v>-1.8014378211447968</v>
      </c>
      <c r="AL333" s="9">
        <f>($L$3*(Q333-$Q$1)/$Q$2+$M$3*(R333-$R$1)/$R$2+$N$3*(S333-$S$1)/$S$2+$O$3*(T333-$T$1)/$T$2+$P$3*(U333-$U$1)/$U$2)/(SUM($L$3:$P$3))</f>
        <v>-1.1253251714632719</v>
      </c>
      <c r="AM333">
        <f>IF(AVERAGE(AG333:AH333)&gt;9,1,0)+IF(AVERAGE(AG333:AH333)&gt;7,1,0)+IF(AG333&gt;7,1,0)+IF(AH333&gt;7,1,0)+IF(AI333&gt;8,1,0)+IF(AI333&gt;6,1,0)</f>
        <v>6</v>
      </c>
      <c r="AN333" s="6">
        <f>MIN(2,IF(OR(Y333="-",X333&lt;5),0,1+IF(Y333&gt;7,1+IF(X333&gt;7,0.25,0),IF(Y333&gt;4,0.5+IF(X333&gt;7,0.25,0),0+IF(X333&gt;7,0.25))))+IF(Z333="-",0,IF(Z333&gt;9,0.5,IF(Z333&gt;7,0.25,0)))+IF(AA333="-",0,IF(AA333&gt;7,1.1,IF(AA333&gt;4,0.6,0)))+IF(OR(AB333="-",V333&lt;5),0,IF(AB333&gt;7,1+IF(V333&gt;7,0.25,0),IF(AB333&gt;4,0.5+IF(V333&gt;7,0.25,0),0)))+IF(AC333="-",0,IF(AC333&gt;7,1.5,IF(AC333&gt;4,1,0)))+IF(AD333="-",0,IF(AD333&gt;9,0.5,IF(AD333&gt;7,0.25,0)))+IF(AE333="-",0,IF(AE333&gt;7,1.25,IF(AE333&gt;4,0.75,0)))+IF(OR(AF333="-",W333&lt;4),0,IF(AF333&gt;7,1+IF(W333&gt;7,0.15,0),IF(AF333&gt;4,0.5+IF(W333&gt;7,0.15,0),0))))</f>
        <v>1.9</v>
      </c>
      <c r="AO333" s="9">
        <f>(($AK$3*AK333+$AL$3*AL333+$AM$3*AM333+$AN$3*AN333)+$J$3*VLOOKUP(J333,COND!$A$2:$C$7,2,FALSE)+$K$3*VLOOKUP(K333,COND!$A$2:$C$7,3,FALSE))*IF(AND($K$2="On",$E333&gt;20),0.75,1)</f>
        <v>-0.78404583967374109</v>
      </c>
      <c r="AP333" s="28">
        <f>STANDARDIZE(AO333,AVERAGE($AO$5:$AO$1204),STDEVP($AO$5:$AO$1204))</f>
        <v>-0.96544119918095128</v>
      </c>
      <c r="AQ333" t="str">
        <f>IF(AND(Y333&lt;&gt;"-",X333&gt;1),"C",IF(AA333=MAX(AA333:AC333),"2B",IF(AC333=MAX(AA333:AC333),"SS",IF(OR(AB333=MAX(Z333:AC333),AND(AB333&lt;&gt;"-",AB333&gt;4,V333&gt;5)),"3B",IF(AE333=MAX(AD333:AF333),"CF",IF(AND(AF333=MAX(AD333,AF333),AND(W333&gt;5,AD333&lt;&gt;"-")),"RF",IF(AD333&lt;&gt;"-","LF",IF(Z333&lt;&gt;"-","1B","DH"))))))))</f>
        <v>CF</v>
      </c>
      <c r="AU333" t="str">
        <f>IF(AND($Q333&gt;=6,AVERAGE($S333:$T333)&gt;=6),"Likely",IF(OR($Q333&gt;6,AND($Q333=6,AVERAGE($S333:$T333)&gt;=3),AND($Q333&gt;=5,AVERAGE($S333:$T333)&gt;=5),AVERAGE($Q333,$S333:$T333)&gt;5),"Possible","Unlikely"))</f>
        <v>Unlikely</v>
      </c>
      <c r="AW333" t="e">
        <f>IF(VLOOKUP($B333,'Draft List'!$D$4:$AB$124,AW$3,FALSE)&lt;&gt;0,VLOOKUP($B333,'Draft List'!$D$4:$AB$124,AW$3,FALSE),"")</f>
        <v>#N/A</v>
      </c>
      <c r="AX333" t="e">
        <f>IF(VLOOKUP($B333,'Draft List'!$D$4:$AB$124,AX$3,FALSE)&lt;&gt;0,VLOOKUP($B333,'Draft List'!$D$4:$AB$124,AX$3,FALSE),"")</f>
        <v>#N/A</v>
      </c>
      <c r="AY333" t="e">
        <f>IF(VLOOKUP($B333,'Draft List'!$D$4:$AB$124,AY$3,FALSE)&lt;&gt;0,VLOOKUP($B333,'Draft List'!$D$4:$AB$124,AY$3,FALSE),"")</f>
        <v>#N/A</v>
      </c>
      <c r="AZ333" t="e">
        <f>IF(VLOOKUP($B333,'Draft List'!$D$4:$AB$124,AZ$3,FALSE)&lt;&gt;0,VLOOKUP($B333,'Draft List'!$D$4:$AB$124,AZ$3,FALSE),"")</f>
        <v>#N/A</v>
      </c>
    </row>
    <row r="334" spans="1:52" x14ac:dyDescent="0.25">
      <c r="A334" t="str">
        <f>IF(C334="C","C-",C334)&amp;D334&amp;E334</f>
        <v>LFSantiago Guzmán21</v>
      </c>
      <c r="B334">
        <f>VLOOKUP($A334,draft_listing_batters_stats!$A$1:$B$1310,2,FALSE)</f>
        <v>7881</v>
      </c>
      <c r="C334" s="1" t="s">
        <v>52</v>
      </c>
      <c r="D334" s="1" t="s">
        <v>1669</v>
      </c>
      <c r="E334" s="1">
        <v>21</v>
      </c>
      <c r="F334" s="1" t="s">
        <v>43</v>
      </c>
      <c r="G334" s="1" t="s">
        <v>43</v>
      </c>
      <c r="H334" s="1" t="s">
        <v>51</v>
      </c>
      <c r="I334" s="24" t="s">
        <v>51</v>
      </c>
      <c r="J334" s="1" t="s">
        <v>57</v>
      </c>
      <c r="K334" s="24" t="s">
        <v>49</v>
      </c>
      <c r="L334" s="1">
        <v>2</v>
      </c>
      <c r="M334" s="1">
        <v>4</v>
      </c>
      <c r="N334" s="1">
        <v>2</v>
      </c>
      <c r="O334" s="1">
        <v>1</v>
      </c>
      <c r="P334" s="24">
        <v>1</v>
      </c>
      <c r="Q334" s="1">
        <v>3</v>
      </c>
      <c r="R334" s="1">
        <v>5</v>
      </c>
      <c r="S334" s="1">
        <v>4</v>
      </c>
      <c r="T334" s="1">
        <v>2</v>
      </c>
      <c r="U334" s="24">
        <v>2</v>
      </c>
      <c r="V334" s="1">
        <v>1</v>
      </c>
      <c r="W334" s="1">
        <v>6</v>
      </c>
      <c r="X334" s="24">
        <v>1</v>
      </c>
      <c r="Y334" s="1" t="s">
        <v>47</v>
      </c>
      <c r="Z334" s="1" t="s">
        <v>47</v>
      </c>
      <c r="AA334" s="1" t="s">
        <v>47</v>
      </c>
      <c r="AB334" s="1" t="s">
        <v>47</v>
      </c>
      <c r="AC334" s="1" t="s">
        <v>47</v>
      </c>
      <c r="AD334" s="1">
        <v>4</v>
      </c>
      <c r="AE334" s="1" t="s">
        <v>47</v>
      </c>
      <c r="AF334" s="24">
        <v>1</v>
      </c>
      <c r="AG334" s="1">
        <v>2</v>
      </c>
      <c r="AH334" s="1">
        <v>2</v>
      </c>
      <c r="AI334" s="24">
        <v>3</v>
      </c>
      <c r="AJ334" s="30">
        <v>180000</v>
      </c>
      <c r="AK334" s="9">
        <f>($L$3*(L334-$Q$1)/$Q$2+$M$3*(M334-$R$1)/$R$2+$N$3*(N334-$S$1)/$S$2+$O$3*(O334-$T$1)/$T$2+$P$3*(P334-$U$1)/$U$2)/(SUM($L$3:$P$3))</f>
        <v>-1.5255463807448855</v>
      </c>
      <c r="AL334" s="9">
        <f>($L$3*(Q334-$Q$1)/$Q$2+$M$3*(R334-$R$1)/$R$2+$N$3*(S334-$S$1)/$S$2+$O$3*(T334-$T$1)/$T$2+$P$3*(U334-$U$1)/$U$2)/(SUM($L$3:$P$3))</f>
        <v>-0.8560817870490397</v>
      </c>
      <c r="AM334">
        <f>IF(AVERAGE(AG334:AH334)&gt;9,1,0)+IF(AVERAGE(AG334:AH334)&gt;7,1,0)+IF(AG334&gt;7,1,0)+IF(AH334&gt;7,1,0)+IF(AI334&gt;8,1,0)+IF(AI334&gt;6,1,0)</f>
        <v>0</v>
      </c>
      <c r="AN334" s="6">
        <f>MIN(2,IF(OR(Y334="-",X334&lt;5),0,1+IF(Y334&gt;7,1+IF(X334&gt;7,0.25,0),IF(Y334&gt;4,0.5+IF(X334&gt;7,0.25,0),0+IF(X334&gt;7,0.25))))+IF(Z334="-",0,IF(Z334&gt;9,0.5,IF(Z334&gt;7,0.25,0)))+IF(AA334="-",0,IF(AA334&gt;7,1.1,IF(AA334&gt;4,0.6,0)))+IF(OR(AB334="-",V334&lt;5),0,IF(AB334&gt;7,1+IF(V334&gt;7,0.25,0),IF(AB334&gt;4,0.5+IF(V334&gt;7,0.25,0),0)))+IF(AC334="-",0,IF(AC334&gt;7,1.5,IF(AC334&gt;4,1,0)))+IF(AD334="-",0,IF(AD334&gt;9,0.5,IF(AD334&gt;7,0.25,0)))+IF(AE334="-",0,IF(AE334&gt;7,1.25,IF(AE334&gt;4,0.75,0)))+IF(OR(AF334="-",W334&lt;4),0,IF(AF334&gt;7,1+IF(W334&gt;7,0.15,0),IF(AF334&gt;4,0.5+IF(W334&gt;7,0.15,0),0))))</f>
        <v>0</v>
      </c>
      <c r="AO334" s="9">
        <f>(($AK$3*AK334+$AL$3*AL334+$AM$3*AM334+$AN$3*AN334)+$J$3*VLOOKUP(J334,COND!$A$2:$C$7,2,FALSE)+$K$3*VLOOKUP(K334,COND!$A$2:$C$7,3,FALSE))*IF(AND($K$2="On",$E334&gt;20),0.75,1)</f>
        <v>-0.82553608266296408</v>
      </c>
      <c r="AP334" s="28">
        <f>STANDARDIZE(AO334,AVERAGE($AO$5:$AO$1204),STDEVP($AO$5:$AO$1204))</f>
        <v>-0.97088363205988326</v>
      </c>
      <c r="AQ334" t="str">
        <f>IF(AND(Y334&lt;&gt;"-",X334&gt;1),"C",IF(AA334=MAX(AA334:AC334),"2B",IF(AC334=MAX(AA334:AC334),"SS",IF(OR(AB334=MAX(Z334:AC334),AND(AB334&lt;&gt;"-",AB334&gt;4,V334&gt;5)),"3B",IF(AE334=MAX(AD334:AF334),"CF",IF(AND(AF334=MAX(AD334,AF334),AND(W334&gt;5,AD334&lt;&gt;"-")),"RF",IF(AD334&lt;&gt;"-","LF",IF(Z334&lt;&gt;"-","1B","DH"))))))))</f>
        <v>LF</v>
      </c>
      <c r="AU334" t="str">
        <f>IF(AND($Q334&gt;=6,AVERAGE($S334:$T334)&gt;=6),"Likely",IF(OR($Q334&gt;6,AND($Q334=6,AVERAGE($S334:$T334)&gt;=3),AND($Q334&gt;=5,AVERAGE($S334:$T334)&gt;=5),AVERAGE($Q334,$S334:$T334)&gt;5),"Possible","Unlikely"))</f>
        <v>Unlikely</v>
      </c>
      <c r="AW334" t="e">
        <f>IF(VLOOKUP($B334,'Draft List'!$D$4:$AB$124,AW$3,FALSE)&lt;&gt;0,VLOOKUP($B334,'Draft List'!$D$4:$AB$124,AW$3,FALSE),"")</f>
        <v>#N/A</v>
      </c>
      <c r="AX334" t="e">
        <f>IF(VLOOKUP($B334,'Draft List'!$D$4:$AB$124,AX$3,FALSE)&lt;&gt;0,VLOOKUP($B334,'Draft List'!$D$4:$AB$124,AX$3,FALSE),"")</f>
        <v>#N/A</v>
      </c>
      <c r="AY334" t="e">
        <f>IF(VLOOKUP($B334,'Draft List'!$D$4:$AB$124,AY$3,FALSE)&lt;&gt;0,VLOOKUP($B334,'Draft List'!$D$4:$AB$124,AY$3,FALSE),"")</f>
        <v>#N/A</v>
      </c>
      <c r="AZ334" t="e">
        <f>IF(VLOOKUP($B334,'Draft List'!$D$4:$AB$124,AZ$3,FALSE)&lt;&gt;0,VLOOKUP($B334,'Draft List'!$D$4:$AB$124,AZ$3,FALSE),"")</f>
        <v>#N/A</v>
      </c>
    </row>
    <row r="335" spans="1:52" x14ac:dyDescent="0.25">
      <c r="A335" t="str">
        <f>IF(C335="C","C-",C335)&amp;D335&amp;E335</f>
        <v>2BMiguel López18</v>
      </c>
      <c r="B335">
        <f>VLOOKUP($A335,draft_listing_batters_stats!$A$1:$B$1310,2,FALSE)</f>
        <v>5502</v>
      </c>
      <c r="C335" s="1" t="s">
        <v>74</v>
      </c>
      <c r="D335" s="1" t="s">
        <v>1670</v>
      </c>
      <c r="E335" s="1">
        <v>18</v>
      </c>
      <c r="F335" s="1" t="s">
        <v>43</v>
      </c>
      <c r="G335" s="1" t="s">
        <v>43</v>
      </c>
      <c r="H335" s="1" t="s">
        <v>51</v>
      </c>
      <c r="I335" s="24" t="s">
        <v>51</v>
      </c>
      <c r="J335" s="1" t="s">
        <v>46</v>
      </c>
      <c r="K335" s="24" t="s">
        <v>49</v>
      </c>
      <c r="L335" s="1">
        <v>1</v>
      </c>
      <c r="M335" s="1">
        <v>1</v>
      </c>
      <c r="N335" s="1">
        <v>1</v>
      </c>
      <c r="O335" s="1">
        <v>1</v>
      </c>
      <c r="P335" s="24">
        <v>1</v>
      </c>
      <c r="Q335" s="1">
        <v>3</v>
      </c>
      <c r="R335" s="1">
        <v>5</v>
      </c>
      <c r="S335" s="1">
        <v>1</v>
      </c>
      <c r="T335" s="1">
        <v>3</v>
      </c>
      <c r="U335" s="24">
        <v>3</v>
      </c>
      <c r="V335" s="1">
        <v>5</v>
      </c>
      <c r="W335" s="1">
        <v>1</v>
      </c>
      <c r="X335" s="24">
        <v>1</v>
      </c>
      <c r="Y335" s="1" t="s">
        <v>47</v>
      </c>
      <c r="Z335" s="1" t="s">
        <v>47</v>
      </c>
      <c r="AA335" s="1">
        <v>4</v>
      </c>
      <c r="AB335" s="1">
        <v>1</v>
      </c>
      <c r="AC335" s="1" t="s">
        <v>47</v>
      </c>
      <c r="AD335" s="1" t="s">
        <v>47</v>
      </c>
      <c r="AE335" s="1" t="s">
        <v>47</v>
      </c>
      <c r="AF335" s="24" t="s">
        <v>47</v>
      </c>
      <c r="AG335" s="1">
        <v>10</v>
      </c>
      <c r="AH335" s="1">
        <v>10</v>
      </c>
      <c r="AI335" s="24">
        <v>9</v>
      </c>
      <c r="AJ335" s="30">
        <v>120000</v>
      </c>
      <c r="AK335" s="9">
        <f>($L$3*(L335-$Q$1)/$Q$2+$M$3*(M335-$R$1)/$R$2+$N$3*(N335-$S$1)/$S$2+$O$3*(O335-$T$1)/$T$2+$P$3*(P335-$U$1)/$U$2)/(SUM($L$3:$P$3))</f>
        <v>-2.0843433498275723</v>
      </c>
      <c r="AL335" s="9">
        <f>($L$3*(Q335-$Q$1)/$Q$2+$M$3*(R335-$R$1)/$R$2+$N$3*(S335-$S$1)/$S$2+$O$3*(T335-$T$1)/$T$2+$P$3*(U335-$U$1)/$U$2)/(SUM($L$3:$P$3))</f>
        <v>-0.97554037929407966</v>
      </c>
      <c r="AM335">
        <f>IF(AVERAGE(AG335:AH335)&gt;9,1,0)+IF(AVERAGE(AG335:AH335)&gt;7,1,0)+IF(AG335&gt;7,1,0)+IF(AH335&gt;7,1,0)+IF(AI335&gt;8,1,0)+IF(AI335&gt;6,1,0)</f>
        <v>6</v>
      </c>
      <c r="AN335" s="6">
        <f>MIN(2,IF(OR(Y335="-",X335&lt;5),0,1+IF(Y335&gt;7,1+IF(X335&gt;7,0.25,0),IF(Y335&gt;4,0.5+IF(X335&gt;7,0.25,0),0+IF(X335&gt;7,0.25))))+IF(Z335="-",0,IF(Z335&gt;9,0.5,IF(Z335&gt;7,0.25,0)))+IF(AA335="-",0,IF(AA335&gt;7,1.1,IF(AA335&gt;4,0.6,0)))+IF(OR(AB335="-",V335&lt;5),0,IF(AB335&gt;7,1+IF(V335&gt;7,0.25,0),IF(AB335&gt;4,0.5+IF(V335&gt;7,0.25,0),0)))+IF(AC335="-",0,IF(AC335&gt;7,1.5,IF(AC335&gt;4,1,0)))+IF(AD335="-",0,IF(AD335&gt;9,0.5,IF(AD335&gt;7,0.25,0)))+IF(AE335="-",0,IF(AE335&gt;7,1.25,IF(AE335&gt;4,0.75,0)))+IF(OR(AF335="-",W335&lt;4),0,IF(AF335&gt;7,1+IF(W335&gt;7,0.15,0),IF(AF335&gt;4,0.5+IF(W335&gt;7,0.15,0),0))))</f>
        <v>0</v>
      </c>
      <c r="AO335" s="9">
        <f>(($AK$3*AK335+$AL$3*AL335+$AM$3*AM335+$AN$3*AN335)+$J$3*VLOOKUP(J335,COND!$A$2:$C$7,2,FALSE)+$K$3*VLOOKUP(K335,COND!$A$2:$C$7,3,FALSE))*IF(AND($K$2="On",$E335&gt;20),0.75,1)</f>
        <v>-0.91491888651171216</v>
      </c>
      <c r="AP335" s="28">
        <f>STANDARDIZE(AO335,AVERAGE($AO$5:$AO$1204),STDEVP($AO$5:$AO$1204))</f>
        <v>-0.98260831418825545</v>
      </c>
      <c r="AQ335" t="str">
        <f>IF(AND(Y335&lt;&gt;"-",X335&gt;1),"C",IF(AA335=MAX(AA335:AC335),"2B",IF(AC335=MAX(AA335:AC335),"SS",IF(OR(AB335=MAX(Z335:AC335),AND(AB335&lt;&gt;"-",AB335&gt;4,V335&gt;5)),"3B",IF(AE335=MAX(AD335:AF335),"CF",IF(AND(AF335=MAX(AD335,AF335),AND(W335&gt;5,AD335&lt;&gt;"-")),"RF",IF(AD335&lt;&gt;"-","LF",IF(Z335&lt;&gt;"-","1B","DH"))))))))</f>
        <v>2B</v>
      </c>
      <c r="AU335" t="str">
        <f>IF(AND($Q335&gt;=6,AVERAGE($S335:$T335)&gt;=6),"Likely",IF(OR($Q335&gt;6,AND($Q335=6,AVERAGE($S335:$T335)&gt;=3),AND($Q335&gt;=5,AVERAGE($S335:$T335)&gt;=5),AVERAGE($Q335,$S335:$T335)&gt;5),"Possible","Unlikely"))</f>
        <v>Unlikely</v>
      </c>
      <c r="AW335" t="e">
        <f>IF(VLOOKUP($B335,'Draft List'!$D$4:$AB$124,AW$3,FALSE)&lt;&gt;0,VLOOKUP($B335,'Draft List'!$D$4:$AB$124,AW$3,FALSE),"")</f>
        <v>#N/A</v>
      </c>
      <c r="AX335" t="e">
        <f>IF(VLOOKUP($B335,'Draft List'!$D$4:$AB$124,AX$3,FALSE)&lt;&gt;0,VLOOKUP($B335,'Draft List'!$D$4:$AB$124,AX$3,FALSE),"")</f>
        <v>#N/A</v>
      </c>
      <c r="AY335" t="e">
        <f>IF(VLOOKUP($B335,'Draft List'!$D$4:$AB$124,AY$3,FALSE)&lt;&gt;0,VLOOKUP($B335,'Draft List'!$D$4:$AB$124,AY$3,FALSE),"")</f>
        <v>#N/A</v>
      </c>
      <c r="AZ335" t="e">
        <f>IF(VLOOKUP($B335,'Draft List'!$D$4:$AB$124,AZ$3,FALSE)&lt;&gt;0,VLOOKUP($B335,'Draft List'!$D$4:$AB$124,AZ$3,FALSE),"")</f>
        <v>#N/A</v>
      </c>
    </row>
    <row r="336" spans="1:52" x14ac:dyDescent="0.25">
      <c r="A336" t="str">
        <f>IF(C336="C","C-",C336)&amp;D336&amp;E336</f>
        <v>C-Roy Potter21</v>
      </c>
      <c r="B336">
        <f>VLOOKUP($A336,draft_listing_batters_stats!$A$1:$B$1310,2,FALSE)</f>
        <v>3126</v>
      </c>
      <c r="C336" s="1" t="s">
        <v>89</v>
      </c>
      <c r="D336" s="1" t="s">
        <v>1671</v>
      </c>
      <c r="E336" s="1">
        <v>21</v>
      </c>
      <c r="F336" s="1" t="s">
        <v>43</v>
      </c>
      <c r="G336" s="1" t="s">
        <v>43</v>
      </c>
      <c r="H336" s="1" t="s">
        <v>51</v>
      </c>
      <c r="I336" s="24" t="s">
        <v>51</v>
      </c>
      <c r="J336" s="1" t="s">
        <v>57</v>
      </c>
      <c r="K336" s="24" t="s">
        <v>57</v>
      </c>
      <c r="L336" s="1">
        <v>1</v>
      </c>
      <c r="M336" s="1">
        <v>1</v>
      </c>
      <c r="N336" s="1">
        <v>3</v>
      </c>
      <c r="O336" s="1">
        <v>1</v>
      </c>
      <c r="P336" s="24">
        <v>2</v>
      </c>
      <c r="Q336" s="1">
        <v>2</v>
      </c>
      <c r="R336" s="1">
        <v>2</v>
      </c>
      <c r="S336" s="1">
        <v>5</v>
      </c>
      <c r="T336" s="1">
        <v>5</v>
      </c>
      <c r="U336" s="24">
        <v>3</v>
      </c>
      <c r="V336" s="1">
        <v>2</v>
      </c>
      <c r="W336" s="1">
        <v>2</v>
      </c>
      <c r="X336" s="24">
        <v>7</v>
      </c>
      <c r="Y336" s="1">
        <v>7</v>
      </c>
      <c r="Z336" s="1">
        <v>3</v>
      </c>
      <c r="AA336" s="1" t="s">
        <v>47</v>
      </c>
      <c r="AB336" s="1" t="s">
        <v>47</v>
      </c>
      <c r="AC336" s="1" t="s">
        <v>47</v>
      </c>
      <c r="AD336" s="1" t="s">
        <v>47</v>
      </c>
      <c r="AE336" s="1" t="s">
        <v>47</v>
      </c>
      <c r="AF336" s="24" t="s">
        <v>47</v>
      </c>
      <c r="AG336" s="1">
        <v>5</v>
      </c>
      <c r="AH336" s="1">
        <v>5</v>
      </c>
      <c r="AI336" s="24">
        <v>5</v>
      </c>
      <c r="AJ336" s="30">
        <v>180000</v>
      </c>
      <c r="AK336" s="9">
        <f>($L$3*(L336-$Q$1)/$Q$2+$M$3*(M336-$R$1)/$R$2+$N$3*(N336-$S$1)/$S$2+$O$3*(O336-$T$1)/$T$2+$P$3*(P336-$U$1)/$U$2)/(SUM($L$3:$P$3))</f>
        <v>-1.8782040219626857</v>
      </c>
      <c r="AL336" s="9">
        <f>($L$3*(Q336-$Q$1)/$Q$2+$M$3*(R336-$R$1)/$R$2+$N$3*(S336-$S$1)/$S$2+$O$3*(T336-$T$1)/$T$2+$P$3*(U336-$U$1)/$U$2)/(SUM($L$3:$P$3))</f>
        <v>-0.93961077823809691</v>
      </c>
      <c r="AM336">
        <f>IF(AVERAGE(AG336:AH336)&gt;9,1,0)+IF(AVERAGE(AG336:AH336)&gt;7,1,0)+IF(AG336&gt;7,1,0)+IF(AH336&gt;7,1,0)+IF(AI336&gt;8,1,0)+IF(AI336&gt;6,1,0)</f>
        <v>0</v>
      </c>
      <c r="AN336" s="6">
        <f>MIN(2,IF(OR(Y336="-",X336&lt;5),0,1+IF(Y336&gt;7,1+IF(X336&gt;7,0.25,0),IF(Y336&gt;4,0.5+IF(X336&gt;7,0.25,0),0+IF(X336&gt;7,0.25))))+IF(Z336="-",0,IF(Z336&gt;9,0.5,IF(Z336&gt;7,0.25,0)))+IF(AA336="-",0,IF(AA336&gt;7,1.1,IF(AA336&gt;4,0.6,0)))+IF(OR(AB336="-",V336&lt;5),0,IF(AB336&gt;7,1+IF(V336&gt;7,0.25,0),IF(AB336&gt;4,0.5+IF(V336&gt;7,0.25,0),0)))+IF(AC336="-",0,IF(AC336&gt;7,1.5,IF(AC336&gt;4,1,0)))+IF(AD336="-",0,IF(AD336&gt;9,0.5,IF(AD336&gt;7,0.25,0)))+IF(AE336="-",0,IF(AE336&gt;7,1.25,IF(AE336&gt;4,0.75,0)))+IF(OR(AF336="-",W336&lt;4),0,IF(AF336&gt;7,1+IF(W336&gt;7,0.15,0),IF(AF336&gt;4,0.5+IF(W336&gt;7,0.15,0),0))))</f>
        <v>1.5</v>
      </c>
      <c r="AO336" s="9">
        <f>(($AK$3*AK336+$AL$3*AL336+$AM$3*AM336+$AN$3*AN336)+$J$3*VLOOKUP(J336,COND!$A$2:$C$7,2,FALSE)+$K$3*VLOOKUP(K336,COND!$A$2:$C$7,3,FALSE))*IF(AND($K$2="On",$E336&gt;20),0.75,1)</f>
        <v>-0.96314974105342976</v>
      </c>
      <c r="AP336" s="28">
        <f>STANDARDIZE(AO336,AVERAGE($AO$5:$AO$1204),STDEVP($AO$5:$AO$1204))</f>
        <v>-0.98893493870585636</v>
      </c>
      <c r="AQ336" t="str">
        <f>IF(AND(Y336&lt;&gt;"-",X336&gt;1),"C",IF(AA336=MAX(AA336:AC336),"2B",IF(AC336=MAX(AA336:AC336),"SS",IF(OR(AB336=MAX(Z336:AC336),AND(AB336&lt;&gt;"-",AB336&gt;4,V336&gt;5)),"3B",IF(AE336=MAX(AD336:AF336),"CF",IF(AND(AF336=MAX(AD336,AF336),AND(W336&gt;5,AD336&lt;&gt;"-")),"RF",IF(AD336&lt;&gt;"-","LF",IF(Z336&lt;&gt;"-","1B","DH"))))))))</f>
        <v>C</v>
      </c>
      <c r="AU336" t="str">
        <f>IF(AND($Q336&gt;=6,AVERAGE($S336:$T336)&gt;=6),"Likely",IF(OR($Q336&gt;6,AND($Q336=6,AVERAGE($S336:$T336)&gt;=3),AND($Q336&gt;=5,AVERAGE($S336:$T336)&gt;=5),AVERAGE($Q336,$S336:$T336)&gt;5),"Possible","Unlikely"))</f>
        <v>Unlikely</v>
      </c>
      <c r="AW336" t="e">
        <f>IF(VLOOKUP($B336,'Draft List'!$D$4:$AB$124,AW$3,FALSE)&lt;&gt;0,VLOOKUP($B336,'Draft List'!$D$4:$AB$124,AW$3,FALSE),"")</f>
        <v>#N/A</v>
      </c>
      <c r="AX336" t="e">
        <f>IF(VLOOKUP($B336,'Draft List'!$D$4:$AB$124,AX$3,FALSE)&lt;&gt;0,VLOOKUP($B336,'Draft List'!$D$4:$AB$124,AX$3,FALSE),"")</f>
        <v>#N/A</v>
      </c>
      <c r="AY336" t="e">
        <f>IF(VLOOKUP($B336,'Draft List'!$D$4:$AB$124,AY$3,FALSE)&lt;&gt;0,VLOOKUP($B336,'Draft List'!$D$4:$AB$124,AY$3,FALSE),"")</f>
        <v>#N/A</v>
      </c>
      <c r="AZ336" t="e">
        <f>IF(VLOOKUP($B336,'Draft List'!$D$4:$AB$124,AZ$3,FALSE)&lt;&gt;0,VLOOKUP($B336,'Draft List'!$D$4:$AB$124,AZ$3,FALSE),"")</f>
        <v>#N/A</v>
      </c>
    </row>
    <row r="337" spans="1:52" x14ac:dyDescent="0.25">
      <c r="A337" t="str">
        <f>IF(C337="C","C-",C337)&amp;D337&amp;E337</f>
        <v>LFCaleb Ford21</v>
      </c>
      <c r="B337">
        <f>VLOOKUP($A337,draft_listing_batters_stats!$A$1:$B$1310,2,FALSE)</f>
        <v>8754</v>
      </c>
      <c r="C337" s="1" t="s">
        <v>52</v>
      </c>
      <c r="D337" s="1" t="s">
        <v>1672</v>
      </c>
      <c r="E337" s="1">
        <v>21</v>
      </c>
      <c r="F337" s="1" t="s">
        <v>55</v>
      </c>
      <c r="G337" s="1" t="s">
        <v>55</v>
      </c>
      <c r="H337" s="1" t="s">
        <v>51</v>
      </c>
      <c r="I337" s="24" t="s">
        <v>51</v>
      </c>
      <c r="J337" s="1" t="s">
        <v>49</v>
      </c>
      <c r="K337" s="24" t="s">
        <v>45</v>
      </c>
      <c r="L337" s="1">
        <v>2</v>
      </c>
      <c r="M337" s="1">
        <v>2</v>
      </c>
      <c r="N337" s="1">
        <v>2</v>
      </c>
      <c r="O337" s="1">
        <v>1</v>
      </c>
      <c r="P337" s="24">
        <v>2</v>
      </c>
      <c r="Q337" s="1">
        <v>3</v>
      </c>
      <c r="R337" s="1">
        <v>3</v>
      </c>
      <c r="S337" s="1">
        <v>3</v>
      </c>
      <c r="T337" s="1">
        <v>1</v>
      </c>
      <c r="U337" s="24">
        <v>3</v>
      </c>
      <c r="V337" s="1">
        <v>1</v>
      </c>
      <c r="W337" s="1">
        <v>9</v>
      </c>
      <c r="X337" s="24">
        <v>1</v>
      </c>
      <c r="Y337" s="1" t="s">
        <v>47</v>
      </c>
      <c r="Z337" s="1" t="s">
        <v>47</v>
      </c>
      <c r="AA337" s="1" t="s">
        <v>47</v>
      </c>
      <c r="AB337" s="1" t="s">
        <v>47</v>
      </c>
      <c r="AC337" s="1" t="s">
        <v>47</v>
      </c>
      <c r="AD337" s="1">
        <v>6</v>
      </c>
      <c r="AE337" s="1" t="s">
        <v>47</v>
      </c>
      <c r="AF337" s="24">
        <v>8</v>
      </c>
      <c r="AG337" s="1">
        <v>9</v>
      </c>
      <c r="AH337" s="1">
        <v>8</v>
      </c>
      <c r="AI337" s="24">
        <v>9</v>
      </c>
      <c r="AJ337" s="30">
        <v>210000</v>
      </c>
      <c r="AK337" s="9">
        <f>($L$3*(L337-$Q$1)/$Q$2+$M$3*(M337-$R$1)/$R$2+$N$3*(N337-$S$1)/$S$2+$O$3*(O337-$T$1)/$T$2+$P$3*(P337-$U$1)/$U$2)/(SUM($L$3:$P$3))</f>
        <v>-1.5876498001652086</v>
      </c>
      <c r="AL337" s="9">
        <f>($L$3*(Q337-$Q$1)/$Q$2+$M$3*(R337-$R$1)/$R$2+$N$3*(S337-$S$1)/$S$2+$O$3*(T337-$T$1)/$T$2+$P$3*(U337-$U$1)/$U$2)/(SUM($L$3:$P$3))</f>
        <v>-1.0909562505028458</v>
      </c>
      <c r="AM337">
        <f>IF(AVERAGE(AG337:AH337)&gt;9,1,0)+IF(AVERAGE(AG337:AH337)&gt;7,1,0)+IF(AG337&gt;7,1,0)+IF(AH337&gt;7,1,0)+IF(AI337&gt;8,1,0)+IF(AI337&gt;6,1,0)</f>
        <v>5</v>
      </c>
      <c r="AN337" s="6">
        <f>MIN(2,IF(OR(Y337="-",X337&lt;5),0,1+IF(Y337&gt;7,1+IF(X337&gt;7,0.25,0),IF(Y337&gt;4,0.5+IF(X337&gt;7,0.25,0),0+IF(X337&gt;7,0.25))))+IF(Z337="-",0,IF(Z337&gt;9,0.5,IF(Z337&gt;7,0.25,0)))+IF(AA337="-",0,IF(AA337&gt;7,1.1,IF(AA337&gt;4,0.6,0)))+IF(OR(AB337="-",V337&lt;5),0,IF(AB337&gt;7,1+IF(V337&gt;7,0.25,0),IF(AB337&gt;4,0.5+IF(V337&gt;7,0.25,0),0)))+IF(AC337="-",0,IF(AC337&gt;7,1.5,IF(AC337&gt;4,1,0)))+IF(AD337="-",0,IF(AD337&gt;9,0.5,IF(AD337&gt;7,0.25,0)))+IF(AE337="-",0,IF(AE337&gt;7,1.25,IF(AE337&gt;4,0.75,0)))+IF(OR(AF337="-",W337&lt;4),0,IF(AF337&gt;7,1+IF(W337&gt;7,0.15,0),IF(AF337&gt;4,0.5+IF(W337&gt;7,0.15,0),0))))</f>
        <v>1.1499999999999999</v>
      </c>
      <c r="AO337" s="9">
        <f>(($AK$3*AK337+$AL$3*AL337+$AM$3*AM337+$AN$3*AN337)+$J$3*VLOOKUP(J337,COND!$A$2:$C$7,2,FALSE)+$K$3*VLOOKUP(K337,COND!$A$2:$C$7,3,FALSE))*IF(AND($K$2="On",$E337&gt;20),0.75,1)</f>
        <v>-1.1669066527173371</v>
      </c>
      <c r="AP337" s="28">
        <f>STANDARDIZE(AO337,AVERAGE($AO$5:$AO$1204),STDEVP($AO$5:$AO$1204))</f>
        <v>-1.0156625072967982</v>
      </c>
      <c r="AQ337" t="str">
        <f>IF(AND(Y337&lt;&gt;"-",X337&gt;1),"C",IF(AA337=MAX(AA337:AC337),"2B",IF(AC337=MAX(AA337:AC337),"SS",IF(OR(AB337=MAX(Z337:AC337),AND(AB337&lt;&gt;"-",AB337&gt;4,V337&gt;5)),"3B",IF(AE337=MAX(AD337:AF337),"CF",IF(AND(AF337=MAX(AD337,AF337),AND(W337&gt;5,AD337&lt;&gt;"-")),"RF",IF(AD337&lt;&gt;"-","LF",IF(Z337&lt;&gt;"-","1B","DH"))))))))</f>
        <v>RF</v>
      </c>
      <c r="AU337" t="str">
        <f>IF(AND($Q337&gt;=6,AVERAGE($S337:$T337)&gt;=6),"Likely",IF(OR($Q337&gt;6,AND($Q337=6,AVERAGE($S337:$T337)&gt;=3),AND($Q337&gt;=5,AVERAGE($S337:$T337)&gt;=5),AVERAGE($Q337,$S337:$T337)&gt;5),"Possible","Unlikely"))</f>
        <v>Unlikely</v>
      </c>
      <c r="AW337" t="e">
        <f>IF(VLOOKUP($B337,'Draft List'!$D$4:$AB$124,AW$3,FALSE)&lt;&gt;0,VLOOKUP($B337,'Draft List'!$D$4:$AB$124,AW$3,FALSE),"")</f>
        <v>#N/A</v>
      </c>
      <c r="AX337" t="e">
        <f>IF(VLOOKUP($B337,'Draft List'!$D$4:$AB$124,AX$3,FALSE)&lt;&gt;0,VLOOKUP($B337,'Draft List'!$D$4:$AB$124,AX$3,FALSE),"")</f>
        <v>#N/A</v>
      </c>
      <c r="AY337" t="e">
        <f>IF(VLOOKUP($B337,'Draft List'!$D$4:$AB$124,AY$3,FALSE)&lt;&gt;0,VLOOKUP($B337,'Draft List'!$D$4:$AB$124,AY$3,FALSE),"")</f>
        <v>#N/A</v>
      </c>
      <c r="AZ337" t="e">
        <f>IF(VLOOKUP($B337,'Draft List'!$D$4:$AB$124,AZ$3,FALSE)&lt;&gt;0,VLOOKUP($B337,'Draft List'!$D$4:$AB$124,AZ$3,FALSE),"")</f>
        <v>#N/A</v>
      </c>
    </row>
    <row r="338" spans="1:52" x14ac:dyDescent="0.25">
      <c r="A338" t="str">
        <f>IF(C338="C","C-",C338)&amp;D338&amp;E338</f>
        <v>3BTom Godin18</v>
      </c>
      <c r="B338">
        <f>VLOOKUP($A338,draft_listing_batters_stats!$A$1:$B$1310,2,FALSE)</f>
        <v>4891</v>
      </c>
      <c r="C338" s="1" t="s">
        <v>72</v>
      </c>
      <c r="D338" s="1" t="s">
        <v>1673</v>
      </c>
      <c r="E338" s="1">
        <v>18</v>
      </c>
      <c r="F338" s="1" t="s">
        <v>43</v>
      </c>
      <c r="G338" s="1" t="s">
        <v>43</v>
      </c>
      <c r="H338" s="1" t="s">
        <v>51</v>
      </c>
      <c r="I338" s="24" t="s">
        <v>51</v>
      </c>
      <c r="J338" s="1" t="s">
        <v>45</v>
      </c>
      <c r="K338" s="24" t="s">
        <v>45</v>
      </c>
      <c r="L338" s="1">
        <v>1</v>
      </c>
      <c r="M338" s="1">
        <v>2</v>
      </c>
      <c r="N338" s="1">
        <v>2</v>
      </c>
      <c r="O338" s="1">
        <v>1</v>
      </c>
      <c r="P338" s="24">
        <v>2</v>
      </c>
      <c r="Q338" s="1">
        <v>3</v>
      </c>
      <c r="R338" s="1">
        <v>4</v>
      </c>
      <c r="S338" s="1">
        <v>4</v>
      </c>
      <c r="T338" s="1">
        <v>1</v>
      </c>
      <c r="U338" s="24">
        <v>4</v>
      </c>
      <c r="V338" s="1">
        <v>6</v>
      </c>
      <c r="W338" s="1">
        <v>2</v>
      </c>
      <c r="X338" s="24">
        <v>1</v>
      </c>
      <c r="Y338" s="1" t="s">
        <v>47</v>
      </c>
      <c r="Z338" s="1" t="s">
        <v>47</v>
      </c>
      <c r="AA338" s="1" t="s">
        <v>47</v>
      </c>
      <c r="AB338" s="1">
        <v>3</v>
      </c>
      <c r="AC338" s="1" t="s">
        <v>47</v>
      </c>
      <c r="AD338" s="1" t="s">
        <v>47</v>
      </c>
      <c r="AE338" s="1" t="s">
        <v>47</v>
      </c>
      <c r="AF338" s="24" t="s">
        <v>47</v>
      </c>
      <c r="AG338" s="1">
        <v>3</v>
      </c>
      <c r="AH338" s="1">
        <v>4</v>
      </c>
      <c r="AI338" s="24">
        <v>4</v>
      </c>
      <c r="AJ338" s="30">
        <v>200000</v>
      </c>
      <c r="AK338" s="9">
        <f>($L$3*(L338-$Q$1)/$Q$2+$M$3*(M338-$R$1)/$R$2+$N$3*(N338-$S$1)/$S$2+$O$3*(O338-$T$1)/$T$2+$P$3*(P338-$U$1)/$U$2)/(SUM($L$3:$P$3))</f>
        <v>-1.9102056363678834</v>
      </c>
      <c r="AL338" s="9">
        <f>($L$3*(Q338-$Q$1)/$Q$2+$M$3*(R338-$R$1)/$R$2+$N$3*(S338-$S$1)/$S$2+$O$3*(T338-$T$1)/$T$2+$P$3*(U338-$U$1)/$U$2)/(SUM($L$3:$P$3))</f>
        <v>-0.9168185370431573</v>
      </c>
      <c r="AM338">
        <f>IF(AVERAGE(AG338:AH338)&gt;9,1,0)+IF(AVERAGE(AG338:AH338)&gt;7,1,0)+IF(AG338&gt;7,1,0)+IF(AH338&gt;7,1,0)+IF(AI338&gt;8,1,0)+IF(AI338&gt;6,1,0)</f>
        <v>0</v>
      </c>
      <c r="AN338" s="6">
        <f>MIN(2,IF(OR(Y338="-",X338&lt;5),0,1+IF(Y338&gt;7,1+IF(X338&gt;7,0.25,0),IF(Y338&gt;4,0.5+IF(X338&gt;7,0.25,0),0+IF(X338&gt;7,0.25))))+IF(Z338="-",0,IF(Z338&gt;9,0.5,IF(Z338&gt;7,0.25,0)))+IF(AA338="-",0,IF(AA338&gt;7,1.1,IF(AA338&gt;4,0.6,0)))+IF(OR(AB338="-",V338&lt;5),0,IF(AB338&gt;7,1+IF(V338&gt;7,0.25,0),IF(AB338&gt;4,0.5+IF(V338&gt;7,0.25,0),0)))+IF(AC338="-",0,IF(AC338&gt;7,1.5,IF(AC338&gt;4,1,0)))+IF(AD338="-",0,IF(AD338&gt;9,0.5,IF(AD338&gt;7,0.25,0)))+IF(AE338="-",0,IF(AE338&gt;7,1.25,IF(AE338&gt;4,0.75,0)))+IF(OR(AF338="-",W338&lt;4),0,IF(AF338&gt;7,1+IF(W338&gt;7,0.15,0),IF(AF338&gt;4,0.5+IF(W338&gt;7,0.15,0),0))))</f>
        <v>0</v>
      </c>
      <c r="AO338" s="9">
        <f>(($AK$3*AK338+$AL$3*AL338+$AM$3*AM338+$AN$3*AN338)+$J$3*VLOOKUP(J338,COND!$A$2:$C$7,2,FALSE)+$K$3*VLOOKUP(K338,COND!$A$2:$C$7,3,FALSE))*IF(AND($K$2="On",$E338&gt;20),0.75,1)</f>
        <v>-1.1928430081546768</v>
      </c>
      <c r="AP338" s="28">
        <f>STANDARDIZE(AO338,AVERAGE($AO$5:$AO$1204),STDEVP($AO$5:$AO$1204))</f>
        <v>-1.0190646776246151</v>
      </c>
      <c r="AQ338" t="str">
        <f>IF(AND(Y338&lt;&gt;"-",X338&gt;1),"C",IF(AA338=MAX(AA338:AC338),"2B",IF(AC338=MAX(AA338:AC338),"SS",IF(OR(AB338=MAX(Z338:AC338),AND(AB338&lt;&gt;"-",AB338&gt;4,V338&gt;5)),"3B",IF(AE338=MAX(AD338:AF338),"CF",IF(AND(AF338=MAX(AD338,AF338),AND(W338&gt;5,AD338&lt;&gt;"-")),"RF",IF(AD338&lt;&gt;"-","LF",IF(Z338&lt;&gt;"-","1B","DH"))))))))</f>
        <v>3B</v>
      </c>
      <c r="AU338" t="str">
        <f>IF(AND($Q338&gt;=6,AVERAGE($S338:$T338)&gt;=6),"Likely",IF(OR($Q338&gt;6,AND($Q338=6,AVERAGE($S338:$T338)&gt;=3),AND($Q338&gt;=5,AVERAGE($S338:$T338)&gt;=5),AVERAGE($Q338,$S338:$T338)&gt;5),"Possible","Unlikely"))</f>
        <v>Unlikely</v>
      </c>
      <c r="AW338" t="e">
        <f>IF(VLOOKUP($B338,'Draft List'!$D$4:$AB$124,AW$3,FALSE)&lt;&gt;0,VLOOKUP($B338,'Draft List'!$D$4:$AB$124,AW$3,FALSE),"")</f>
        <v>#N/A</v>
      </c>
      <c r="AX338" t="e">
        <f>IF(VLOOKUP($B338,'Draft List'!$D$4:$AB$124,AX$3,FALSE)&lt;&gt;0,VLOOKUP($B338,'Draft List'!$D$4:$AB$124,AX$3,FALSE),"")</f>
        <v>#N/A</v>
      </c>
      <c r="AY338" t="e">
        <f>IF(VLOOKUP($B338,'Draft List'!$D$4:$AB$124,AY$3,FALSE)&lt;&gt;0,VLOOKUP($B338,'Draft List'!$D$4:$AB$124,AY$3,FALSE),"")</f>
        <v>#N/A</v>
      </c>
      <c r="AZ338" t="e">
        <f>IF(VLOOKUP($B338,'Draft List'!$D$4:$AB$124,AZ$3,FALSE)&lt;&gt;0,VLOOKUP($B338,'Draft List'!$D$4:$AB$124,AZ$3,FALSE),"")</f>
        <v>#N/A</v>
      </c>
    </row>
    <row r="339" spans="1:52" x14ac:dyDescent="0.25">
      <c r="A339" t="str">
        <f>IF(C339="C","C-",C339)&amp;D339&amp;E339</f>
        <v>RFRobinson Sandoval18</v>
      </c>
      <c r="B339">
        <f>VLOOKUP($A339,draft_listing_batters_stats!$A$1:$B$1310,2,FALSE)</f>
        <v>5266</v>
      </c>
      <c r="C339" s="1" t="s">
        <v>69</v>
      </c>
      <c r="D339" s="1" t="s">
        <v>1674</v>
      </c>
      <c r="E339" s="1">
        <v>18</v>
      </c>
      <c r="F339" s="1" t="s">
        <v>64</v>
      </c>
      <c r="G339" s="1" t="s">
        <v>43</v>
      </c>
      <c r="H339" s="1" t="s">
        <v>51</v>
      </c>
      <c r="I339" s="24" t="s">
        <v>51</v>
      </c>
      <c r="J339" s="1" t="s">
        <v>49</v>
      </c>
      <c r="K339" s="24" t="s">
        <v>49</v>
      </c>
      <c r="L339" s="1">
        <v>1</v>
      </c>
      <c r="M339" s="1">
        <v>1</v>
      </c>
      <c r="N339" s="1">
        <v>1</v>
      </c>
      <c r="O339" s="1">
        <v>1</v>
      </c>
      <c r="P339" s="24">
        <v>1</v>
      </c>
      <c r="Q339" s="1">
        <v>2</v>
      </c>
      <c r="R339" s="1">
        <v>2</v>
      </c>
      <c r="S339" s="1">
        <v>4</v>
      </c>
      <c r="T339" s="1">
        <v>5</v>
      </c>
      <c r="U339" s="24">
        <v>3</v>
      </c>
      <c r="V339" s="1">
        <v>5</v>
      </c>
      <c r="W339" s="1">
        <v>8</v>
      </c>
      <c r="X339" s="24">
        <v>1</v>
      </c>
      <c r="Y339" s="1" t="s">
        <v>47</v>
      </c>
      <c r="Z339" s="1" t="s">
        <v>47</v>
      </c>
      <c r="AA339" s="1" t="s">
        <v>47</v>
      </c>
      <c r="AB339" s="1" t="s">
        <v>47</v>
      </c>
      <c r="AC339" s="1" t="s">
        <v>47</v>
      </c>
      <c r="AD339" s="1" t="s">
        <v>47</v>
      </c>
      <c r="AE339" s="1">
        <v>1</v>
      </c>
      <c r="AF339" s="24">
        <v>1</v>
      </c>
      <c r="AG339" s="1">
        <v>9</v>
      </c>
      <c r="AH339" s="1">
        <v>9</v>
      </c>
      <c r="AI339" s="24">
        <v>10</v>
      </c>
      <c r="AJ339" s="30">
        <v>1700000</v>
      </c>
      <c r="AK339" s="9">
        <f>($L$3*(L339-$Q$1)/$Q$2+$M$3*(M339-$R$1)/$R$2+$N$3*(N339-$S$1)/$S$2+$O$3*(O339-$T$1)/$T$2+$P$3*(P339-$U$1)/$U$2)/(SUM($L$3:$P$3))</f>
        <v>-2.0843433498275723</v>
      </c>
      <c r="AL339" s="9">
        <f>($L$3*(Q339-$Q$1)/$Q$2+$M$3*(R339-$R$1)/$R$2+$N$3*(S339-$S$1)/$S$2+$O$3*(T339-$T$1)/$T$2+$P$3*(U339-$U$1)/$U$2)/(SUM($L$3:$P$3))</f>
        <v>-1.0226722722619983</v>
      </c>
      <c r="AM339">
        <f>IF(AVERAGE(AG339:AH339)&gt;9,1,0)+IF(AVERAGE(AG339:AH339)&gt;7,1,0)+IF(AG339&gt;7,1,0)+IF(AH339&gt;7,1,0)+IF(AI339&gt;8,1,0)+IF(AI339&gt;6,1,0)</f>
        <v>5</v>
      </c>
      <c r="AN339" s="6">
        <f>MIN(2,IF(OR(Y339="-",X339&lt;5),0,1+IF(Y339&gt;7,1+IF(X339&gt;7,0.25,0),IF(Y339&gt;4,0.5+IF(X339&gt;7,0.25,0),0+IF(X339&gt;7,0.25))))+IF(Z339="-",0,IF(Z339&gt;9,0.5,IF(Z339&gt;7,0.25,0)))+IF(AA339="-",0,IF(AA339&gt;7,1.1,IF(AA339&gt;4,0.6,0)))+IF(OR(AB339="-",V339&lt;5),0,IF(AB339&gt;7,1+IF(V339&gt;7,0.25,0),IF(AB339&gt;4,0.5+IF(V339&gt;7,0.25,0),0)))+IF(AC339="-",0,IF(AC339&gt;7,1.5,IF(AC339&gt;4,1,0)))+IF(AD339="-",0,IF(AD339&gt;9,0.5,IF(AD339&gt;7,0.25,0)))+IF(AE339="-",0,IF(AE339&gt;7,1.25,IF(AE339&gt;4,0.75,0)))+IF(OR(AF339="-",W339&lt;4),0,IF(AF339&gt;7,1+IF(W339&gt;7,0.15,0),IF(AF339&gt;4,0.5+IF(W339&gt;7,0.15,0),0))))</f>
        <v>0</v>
      </c>
      <c r="AO339" s="9">
        <f>(($AK$3*AK339+$AL$3*AL339+$AM$3*AM339+$AN$3*AN339)+$J$3*VLOOKUP(J339,COND!$A$2:$C$7,2,FALSE)+$K$3*VLOOKUP(K339,COND!$A$2:$C$7,3,FALSE))*IF(AND($K$2="On",$E339&gt;20),0.75,1)</f>
        <v>-1.4471682687934031</v>
      </c>
      <c r="AP339" s="28">
        <f>STANDARDIZE(AO339,AVERAGE($AO$5:$AO$1204),STDEVP($AO$5:$AO$1204))</f>
        <v>-1.0524254887628557</v>
      </c>
      <c r="AQ339" t="str">
        <f>IF(AND(Y339&lt;&gt;"-",X339&gt;1),"C",IF(AA339=MAX(AA339:AC339),"2B",IF(AC339=MAX(AA339:AC339),"SS",IF(OR(AB339=MAX(Z339:AC339),AND(AB339&lt;&gt;"-",AB339&gt;4,V339&gt;5)),"3B",IF(AE339=MAX(AD339:AF339),"CF",IF(AND(AF339=MAX(AD339,AF339),AND(W339&gt;5,AD339&lt;&gt;"-")),"RF",IF(AD339&lt;&gt;"-","LF",IF(Z339&lt;&gt;"-","1B","DH"))))))))</f>
        <v>CF</v>
      </c>
      <c r="AU339" t="str">
        <f>IF(AND($Q339&gt;=6,AVERAGE($S339:$T339)&gt;=6),"Likely",IF(OR($Q339&gt;6,AND($Q339=6,AVERAGE($S339:$T339)&gt;=3),AND($Q339&gt;=5,AVERAGE($S339:$T339)&gt;=5),AVERAGE($Q339,$S339:$T339)&gt;5),"Possible","Unlikely"))</f>
        <v>Unlikely</v>
      </c>
      <c r="AW339" t="e">
        <f>IF(VLOOKUP($B339,'Draft List'!$D$4:$AB$124,AW$3,FALSE)&lt;&gt;0,VLOOKUP($B339,'Draft List'!$D$4:$AB$124,AW$3,FALSE),"")</f>
        <v>#N/A</v>
      </c>
      <c r="AX339" t="e">
        <f>IF(VLOOKUP($B339,'Draft List'!$D$4:$AB$124,AX$3,FALSE)&lt;&gt;0,VLOOKUP($B339,'Draft List'!$D$4:$AB$124,AX$3,FALSE),"")</f>
        <v>#N/A</v>
      </c>
      <c r="AY339" t="e">
        <f>IF(VLOOKUP($B339,'Draft List'!$D$4:$AB$124,AY$3,FALSE)&lt;&gt;0,VLOOKUP($B339,'Draft List'!$D$4:$AB$124,AY$3,FALSE),"")</f>
        <v>#N/A</v>
      </c>
      <c r="AZ339" t="e">
        <f>IF(VLOOKUP($B339,'Draft List'!$D$4:$AB$124,AZ$3,FALSE)&lt;&gt;0,VLOOKUP($B339,'Draft List'!$D$4:$AB$124,AZ$3,FALSE),"")</f>
        <v>#N/A</v>
      </c>
    </row>
    <row r="340" spans="1:52" x14ac:dyDescent="0.25">
      <c r="A340" t="str">
        <f>IF(C340="C","C-",C340)&amp;D340&amp;E340</f>
        <v>C-Seishiro Fujii18</v>
      </c>
      <c r="B340">
        <f>VLOOKUP($A340,draft_listing_batters_stats!$A$1:$B$1310,2,FALSE)</f>
        <v>9353</v>
      </c>
      <c r="C340" s="1" t="s">
        <v>89</v>
      </c>
      <c r="D340" s="1" t="s">
        <v>1675</v>
      </c>
      <c r="E340" s="1">
        <v>18</v>
      </c>
      <c r="F340" s="1" t="s">
        <v>43</v>
      </c>
      <c r="G340" s="1" t="s">
        <v>43</v>
      </c>
      <c r="H340" s="1" t="s">
        <v>51</v>
      </c>
      <c r="I340" s="24" t="s">
        <v>51</v>
      </c>
      <c r="J340" s="1" t="s">
        <v>46</v>
      </c>
      <c r="K340" s="24" t="s">
        <v>45</v>
      </c>
      <c r="L340" s="1">
        <v>1</v>
      </c>
      <c r="M340" s="1">
        <v>3</v>
      </c>
      <c r="N340" s="1">
        <v>4</v>
      </c>
      <c r="O340" s="1">
        <v>1</v>
      </c>
      <c r="P340" s="24">
        <v>1</v>
      </c>
      <c r="Q340" s="1">
        <v>2</v>
      </c>
      <c r="R340" s="1">
        <v>5</v>
      </c>
      <c r="S340" s="1">
        <v>8</v>
      </c>
      <c r="T340" s="1">
        <v>1</v>
      </c>
      <c r="U340" s="24">
        <v>2</v>
      </c>
      <c r="V340" s="1">
        <v>3</v>
      </c>
      <c r="W340" s="1">
        <v>2</v>
      </c>
      <c r="X340" s="24">
        <v>4</v>
      </c>
      <c r="Y340" s="1">
        <v>2</v>
      </c>
      <c r="Z340" s="1" t="s">
        <v>47</v>
      </c>
      <c r="AA340" s="1" t="s">
        <v>47</v>
      </c>
      <c r="AB340" s="1" t="s">
        <v>47</v>
      </c>
      <c r="AC340" s="1" t="s">
        <v>47</v>
      </c>
      <c r="AD340" s="1" t="s">
        <v>47</v>
      </c>
      <c r="AE340" s="1" t="s">
        <v>47</v>
      </c>
      <c r="AF340" s="24" t="s">
        <v>47</v>
      </c>
      <c r="AG340" s="1">
        <v>1</v>
      </c>
      <c r="AH340" s="1">
        <v>1</v>
      </c>
      <c r="AI340" s="24">
        <v>4</v>
      </c>
      <c r="AJ340" s="30">
        <v>180000</v>
      </c>
      <c r="AK340" s="9">
        <f>($L$3*(L340-$Q$1)/$Q$2+$M$3*(M340-$R$1)/$R$2+$N$3*(N340-$S$1)/$S$2+$O$3*(O340-$T$1)/$T$2+$P$3*(P340-$U$1)/$U$2)/(SUM($L$3:$P$3))</f>
        <v>-1.7330391085184602</v>
      </c>
      <c r="AL340" s="9">
        <f>($L$3*(Q340-$Q$1)/$Q$2+$M$3*(R340-$R$1)/$R$2+$N$3*(S340-$S$1)/$S$2+$O$3*(T340-$T$1)/$T$2+$P$3*(U340-$U$1)/$U$2)/(SUM($L$3:$P$3))</f>
        <v>-0.93610119716568929</v>
      </c>
      <c r="AM340">
        <f>IF(AVERAGE(AG340:AH340)&gt;9,1,0)+IF(AVERAGE(AG340:AH340)&gt;7,1,0)+IF(AG340&gt;7,1,0)+IF(AH340&gt;7,1,0)+IF(AI340&gt;8,1,0)+IF(AI340&gt;6,1,0)</f>
        <v>0</v>
      </c>
      <c r="AN340" s="6">
        <f>MIN(2,IF(OR(Y340="-",X340&lt;5),0,1+IF(Y340&gt;7,1+IF(X340&gt;7,0.25,0),IF(Y340&gt;4,0.5+IF(X340&gt;7,0.25,0),0+IF(X340&gt;7,0.25))))+IF(Z340="-",0,IF(Z340&gt;9,0.5,IF(Z340&gt;7,0.25,0)))+IF(AA340="-",0,IF(AA340&gt;7,1.1,IF(AA340&gt;4,0.6,0)))+IF(OR(AB340="-",V340&lt;5),0,IF(AB340&gt;7,1+IF(V340&gt;7,0.25,0),IF(AB340&gt;4,0.5+IF(V340&gt;7,0.25,0),0)))+IF(AC340="-",0,IF(AC340&gt;7,1.5,IF(AC340&gt;4,1,0)))+IF(AD340="-",0,IF(AD340&gt;9,0.5,IF(AD340&gt;7,0.25,0)))+IF(AE340="-",0,IF(AE340&gt;7,1.25,IF(AE340&gt;4,0.75,0)))+IF(OR(AF340="-",W340&lt;4),0,IF(AF340&gt;7,1+IF(W340&gt;7,0.15,0),IF(AF340&gt;4,0.5+IF(W340&gt;7,0.15,0),0))))</f>
        <v>0</v>
      </c>
      <c r="AO340" s="9">
        <f>(($AK$3*AK340+$AL$3*AL340+$AM$3*AM340+$AN$3*AN340)+$J$3*VLOOKUP(J340,COND!$A$2:$C$7,2,FALSE)+$K$3*VLOOKUP(K340,COND!$A$2:$C$7,3,FALSE))*IF(AND($K$2="On",$E340&gt;20),0.75,1)</f>
        <v>-1.5065182768401169</v>
      </c>
      <c r="AP340" s="28">
        <f>STANDARDIZE(AO340,AVERAGE($AO$5:$AO$1204),STDEVP($AO$5:$AO$1204))</f>
        <v>-1.0602106549100441</v>
      </c>
      <c r="AQ340" t="str">
        <f>IF(AND(Y340&lt;&gt;"-",X340&gt;1),"C",IF(AA340=MAX(AA340:AC340),"2B",IF(AC340=MAX(AA340:AC340),"SS",IF(OR(AB340=MAX(Z340:AC340),AND(AB340&lt;&gt;"-",AB340&gt;4,V340&gt;5)),"3B",IF(AE340=MAX(AD340:AF340),"CF",IF(AND(AF340=MAX(AD340,AF340),AND(W340&gt;5,AD340&lt;&gt;"-")),"RF",IF(AD340&lt;&gt;"-","LF",IF(Z340&lt;&gt;"-","1B","DH"))))))))</f>
        <v>C</v>
      </c>
      <c r="AU340" t="str">
        <f>IF(AND($Q340&gt;=6,AVERAGE($S340:$T340)&gt;=6),"Likely",IF(OR($Q340&gt;6,AND($Q340=6,AVERAGE($S340:$T340)&gt;=3),AND($Q340&gt;=5,AVERAGE($S340:$T340)&gt;=5),AVERAGE($Q340,$S340:$T340)&gt;5),"Possible","Unlikely"))</f>
        <v>Unlikely</v>
      </c>
      <c r="AW340" t="e">
        <f>IF(VLOOKUP($B340,'Draft List'!$D$4:$AB$124,AW$3,FALSE)&lt;&gt;0,VLOOKUP($B340,'Draft List'!$D$4:$AB$124,AW$3,FALSE),"")</f>
        <v>#N/A</v>
      </c>
      <c r="AX340" t="e">
        <f>IF(VLOOKUP($B340,'Draft List'!$D$4:$AB$124,AX$3,FALSE)&lt;&gt;0,VLOOKUP($B340,'Draft List'!$D$4:$AB$124,AX$3,FALSE),"")</f>
        <v>#N/A</v>
      </c>
      <c r="AY340" t="e">
        <f>IF(VLOOKUP($B340,'Draft List'!$D$4:$AB$124,AY$3,FALSE)&lt;&gt;0,VLOOKUP($B340,'Draft List'!$D$4:$AB$124,AY$3,FALSE),"")</f>
        <v>#N/A</v>
      </c>
      <c r="AZ340" t="e">
        <f>IF(VLOOKUP($B340,'Draft List'!$D$4:$AB$124,AZ$3,FALSE)&lt;&gt;0,VLOOKUP($B340,'Draft List'!$D$4:$AB$124,AZ$3,FALSE),"")</f>
        <v>#N/A</v>
      </c>
    </row>
    <row r="341" spans="1:52" x14ac:dyDescent="0.25">
      <c r="A341" t="str">
        <f>IF(C341="C","C-",C341)&amp;D341&amp;E341</f>
        <v>LFYukio Miyakawa18</v>
      </c>
      <c r="B341">
        <f>VLOOKUP($A341,draft_listing_batters_stats!$A$1:$B$1310,2,FALSE)</f>
        <v>9271</v>
      </c>
      <c r="C341" s="1" t="s">
        <v>52</v>
      </c>
      <c r="D341" s="1" t="s">
        <v>1676</v>
      </c>
      <c r="E341" s="1">
        <v>18</v>
      </c>
      <c r="F341" s="1" t="s">
        <v>43</v>
      </c>
      <c r="G341" s="1" t="s">
        <v>43</v>
      </c>
      <c r="H341" s="1" t="s">
        <v>51</v>
      </c>
      <c r="I341" s="24" t="s">
        <v>51</v>
      </c>
      <c r="J341" s="1" t="s">
        <v>45</v>
      </c>
      <c r="K341" s="24" t="s">
        <v>45</v>
      </c>
      <c r="L341" s="1">
        <v>1</v>
      </c>
      <c r="M341" s="1">
        <v>2</v>
      </c>
      <c r="N341" s="1">
        <v>1</v>
      </c>
      <c r="O341" s="1">
        <v>3</v>
      </c>
      <c r="P341" s="24">
        <v>2</v>
      </c>
      <c r="Q341" s="1">
        <v>2</v>
      </c>
      <c r="R341" s="1">
        <v>3</v>
      </c>
      <c r="S341" s="1">
        <v>1</v>
      </c>
      <c r="T341" s="1">
        <v>7</v>
      </c>
      <c r="U341" s="24">
        <v>4</v>
      </c>
      <c r="V341" s="1">
        <v>6</v>
      </c>
      <c r="W341" s="1">
        <v>8</v>
      </c>
      <c r="X341" s="24">
        <v>1</v>
      </c>
      <c r="Y341" s="1" t="s">
        <v>47</v>
      </c>
      <c r="Z341" s="1" t="s">
        <v>47</v>
      </c>
      <c r="AA341" s="1" t="s">
        <v>47</v>
      </c>
      <c r="AB341" s="1" t="s">
        <v>47</v>
      </c>
      <c r="AC341" s="1" t="s">
        <v>47</v>
      </c>
      <c r="AD341" s="1">
        <v>3</v>
      </c>
      <c r="AE341" s="1" t="s">
        <v>47</v>
      </c>
      <c r="AF341" s="24" t="s">
        <v>47</v>
      </c>
      <c r="AG341" s="1">
        <v>8</v>
      </c>
      <c r="AH341" s="1">
        <v>9</v>
      </c>
      <c r="AI341" s="24">
        <v>8</v>
      </c>
      <c r="AJ341" s="30">
        <v>200000</v>
      </c>
      <c r="AK341" s="9">
        <f>($L$3*(L341-$Q$1)/$Q$2+$M$3*(M341-$R$1)/$R$2+$N$3*(N341-$S$1)/$S$2+$O$3*(O341-$T$1)/$T$2+$P$3*(P341-$U$1)/$U$2)/(SUM($L$3:$P$3))</f>
        <v>-1.8138480303726225</v>
      </c>
      <c r="AL341" s="9">
        <f>($L$3*(Q341-$Q$1)/$Q$2+$M$3*(R341-$R$1)/$R$2+$N$3*(S341-$S$1)/$S$2+$O$3*(T341-$T$1)/$T$2+$P$3*(U341-$U$1)/$U$2)/(SUM($L$3:$P$3))</f>
        <v>-1.0013614348787538</v>
      </c>
      <c r="AM341">
        <f>IF(AVERAGE(AG341:AH341)&gt;9,1,0)+IF(AVERAGE(AG341:AH341)&gt;7,1,0)+IF(AG341&gt;7,1,0)+IF(AH341&gt;7,1,0)+IF(AI341&gt;8,1,0)+IF(AI341&gt;6,1,0)</f>
        <v>4</v>
      </c>
      <c r="AN341" s="6">
        <f>MIN(2,IF(OR(Y341="-",X341&lt;5),0,1+IF(Y341&gt;7,1+IF(X341&gt;7,0.25,0),IF(Y341&gt;4,0.5+IF(X341&gt;7,0.25,0),0+IF(X341&gt;7,0.25))))+IF(Z341="-",0,IF(Z341&gt;9,0.5,IF(Z341&gt;7,0.25,0)))+IF(AA341="-",0,IF(AA341&gt;7,1.1,IF(AA341&gt;4,0.6,0)))+IF(OR(AB341="-",V341&lt;5),0,IF(AB341&gt;7,1+IF(V341&gt;7,0.25,0),IF(AB341&gt;4,0.5+IF(V341&gt;7,0.25,0),0)))+IF(AC341="-",0,IF(AC341&gt;7,1.5,IF(AC341&gt;4,1,0)))+IF(AD341="-",0,IF(AD341&gt;9,0.5,IF(AD341&gt;7,0.25,0)))+IF(AE341="-",0,IF(AE341&gt;7,1.25,IF(AE341&gt;4,0.75,0)))+IF(OR(AF341="-",W341&lt;4),0,IF(AF341&gt;7,1+IF(W341&gt;7,0.15,0),IF(AF341&gt;4,0.5+IF(W341&gt;7,0.15,0),0))))</f>
        <v>0</v>
      </c>
      <c r="AO341" s="9">
        <f>(($AK$3*AK341+$AL$3*AL341+$AM$3*AM341+$AN$3*AN341)+$J$3*VLOOKUP(J341,COND!$A$2:$C$7,2,FALSE)+$K$3*VLOOKUP(K341,COND!$A$2:$C$7,3,FALSE))*IF(AND($K$2="On",$E341&gt;20),0.75,1)</f>
        <v>-1.5310553549156438</v>
      </c>
      <c r="AP341" s="28">
        <f>STANDARDIZE(AO341,AVERAGE($AO$5:$AO$1204),STDEVP($AO$5:$AO$1204))</f>
        <v>-1.0634292767076037</v>
      </c>
      <c r="AQ341" t="str">
        <f>IF(AND(Y341&lt;&gt;"-",X341&gt;1),"C",IF(AA341=MAX(AA341:AC341),"2B",IF(AC341=MAX(AA341:AC341),"SS",IF(OR(AB341=MAX(Z341:AC341),AND(AB341&lt;&gt;"-",AB341&gt;4,V341&gt;5)),"3B",IF(AE341=MAX(AD341:AF341),"CF",IF(AND(AF341=MAX(AD341,AF341),AND(W341&gt;5,AD341&lt;&gt;"-")),"RF",IF(AD341&lt;&gt;"-","LF",IF(Z341&lt;&gt;"-","1B","DH"))))))))</f>
        <v>LF</v>
      </c>
      <c r="AU341" t="str">
        <f>IF(AND($Q341&gt;=6,AVERAGE($S341:$T341)&gt;=6),"Likely",IF(OR($Q341&gt;6,AND($Q341=6,AVERAGE($S341:$T341)&gt;=3),AND($Q341&gt;=5,AVERAGE($S341:$T341)&gt;=5),AVERAGE($Q341,$S341:$T341)&gt;5),"Possible","Unlikely"))</f>
        <v>Unlikely</v>
      </c>
      <c r="AW341" t="e">
        <f>IF(VLOOKUP($B341,'Draft List'!$D$4:$AB$124,AW$3,FALSE)&lt;&gt;0,VLOOKUP($B341,'Draft List'!$D$4:$AB$124,AW$3,FALSE),"")</f>
        <v>#N/A</v>
      </c>
      <c r="AX341" t="e">
        <f>IF(VLOOKUP($B341,'Draft List'!$D$4:$AB$124,AX$3,FALSE)&lt;&gt;0,VLOOKUP($B341,'Draft List'!$D$4:$AB$124,AX$3,FALSE),"")</f>
        <v>#N/A</v>
      </c>
      <c r="AY341" t="e">
        <f>IF(VLOOKUP($B341,'Draft List'!$D$4:$AB$124,AY$3,FALSE)&lt;&gt;0,VLOOKUP($B341,'Draft List'!$D$4:$AB$124,AY$3,FALSE),"")</f>
        <v>#N/A</v>
      </c>
      <c r="AZ341" t="e">
        <f>IF(VLOOKUP($B341,'Draft List'!$D$4:$AB$124,AZ$3,FALSE)&lt;&gt;0,VLOOKUP($B341,'Draft List'!$D$4:$AB$124,AZ$3,FALSE),"")</f>
        <v>#N/A</v>
      </c>
    </row>
    <row r="342" spans="1:52" x14ac:dyDescent="0.25">
      <c r="A342" t="str">
        <f>IF(C342="C","C-",C342)&amp;D342&amp;E342</f>
        <v>C-Eugene Cushley21</v>
      </c>
      <c r="B342">
        <f>VLOOKUP($A342,draft_listing_batters_stats!$A$1:$B$1310,2,FALSE)</f>
        <v>6670</v>
      </c>
      <c r="C342" s="1" t="s">
        <v>89</v>
      </c>
      <c r="D342" s="1" t="s">
        <v>1677</v>
      </c>
      <c r="E342" s="1">
        <v>21</v>
      </c>
      <c r="F342" s="1" t="s">
        <v>43</v>
      </c>
      <c r="G342" s="1" t="s">
        <v>43</v>
      </c>
      <c r="H342" s="1" t="s">
        <v>51</v>
      </c>
      <c r="I342" s="24" t="s">
        <v>51</v>
      </c>
      <c r="J342" s="1" t="s">
        <v>46</v>
      </c>
      <c r="K342" s="24" t="s">
        <v>46</v>
      </c>
      <c r="L342" s="1">
        <v>1</v>
      </c>
      <c r="M342" s="1">
        <v>4</v>
      </c>
      <c r="N342" s="1">
        <v>1</v>
      </c>
      <c r="O342" s="1">
        <v>3</v>
      </c>
      <c r="P342" s="24">
        <v>1</v>
      </c>
      <c r="Q342" s="1">
        <v>2</v>
      </c>
      <c r="R342" s="1">
        <v>5</v>
      </c>
      <c r="S342" s="1">
        <v>2</v>
      </c>
      <c r="T342" s="1">
        <v>5</v>
      </c>
      <c r="U342" s="24">
        <v>2</v>
      </c>
      <c r="V342" s="1">
        <v>5</v>
      </c>
      <c r="W342" s="1">
        <v>5</v>
      </c>
      <c r="X342" s="24">
        <v>8</v>
      </c>
      <c r="Y342" s="1">
        <v>5</v>
      </c>
      <c r="Z342" s="1" t="s">
        <v>47</v>
      </c>
      <c r="AA342" s="1" t="s">
        <v>47</v>
      </c>
      <c r="AB342" s="1" t="s">
        <v>47</v>
      </c>
      <c r="AC342" s="1" t="s">
        <v>47</v>
      </c>
      <c r="AD342" s="1" t="s">
        <v>47</v>
      </c>
      <c r="AE342" s="1" t="s">
        <v>47</v>
      </c>
      <c r="AF342" s="24" t="s">
        <v>47</v>
      </c>
      <c r="AG342" s="1">
        <v>1</v>
      </c>
      <c r="AH342" s="1">
        <v>1</v>
      </c>
      <c r="AI342" s="24">
        <v>2</v>
      </c>
      <c r="AJ342" s="30">
        <v>220000</v>
      </c>
      <c r="AK342" s="9">
        <f>($L$3*(L342-$Q$1)/$Q$2+$M$3*(M342-$R$1)/$R$2+$N$3*(N342-$S$1)/$S$2+$O$3*(O342-$T$1)/$T$2+$P$3*(P342-$U$1)/$U$2)/(SUM($L$3:$P$3))</f>
        <v>-1.7517446109522994</v>
      </c>
      <c r="AL342" s="9">
        <f>($L$3*(Q342-$Q$1)/$Q$2+$M$3*(R342-$R$1)/$R$2+$N$3*(S342-$S$1)/$S$2+$O$3*(T342-$T$1)/$T$2+$P$3*(U342-$U$1)/$U$2)/(SUM($L$3:$P$3))</f>
        <v>-1.0756319612707743</v>
      </c>
      <c r="AM342">
        <f>IF(AVERAGE(AG342:AH342)&gt;9,1,0)+IF(AVERAGE(AG342:AH342)&gt;7,1,0)+IF(AG342&gt;7,1,0)+IF(AH342&gt;7,1,0)+IF(AI342&gt;8,1,0)+IF(AI342&gt;6,1,0)</f>
        <v>0</v>
      </c>
      <c r="AN342" s="6">
        <f>MIN(2,IF(OR(Y342="-",X342&lt;5),0,1+IF(Y342&gt;7,1+IF(X342&gt;7,0.25,0),IF(Y342&gt;4,0.5+IF(X342&gt;7,0.25,0),0+IF(X342&gt;7,0.25))))+IF(Z342="-",0,IF(Z342&gt;9,0.5,IF(Z342&gt;7,0.25,0)))+IF(AA342="-",0,IF(AA342&gt;7,1.1,IF(AA342&gt;4,0.6,0)))+IF(OR(AB342="-",V342&lt;5),0,IF(AB342&gt;7,1+IF(V342&gt;7,0.25,0),IF(AB342&gt;4,0.5+IF(V342&gt;7,0.25,0),0)))+IF(AC342="-",0,IF(AC342&gt;7,1.5,IF(AC342&gt;4,1,0)))+IF(AD342="-",0,IF(AD342&gt;9,0.5,IF(AD342&gt;7,0.25,0)))+IF(AE342="-",0,IF(AE342&gt;7,1.25,IF(AE342&gt;4,0.75,0)))+IF(OR(AF342="-",W342&lt;4),0,IF(AF342&gt;7,1+IF(W342&gt;7,0.15,0),IF(AF342&gt;4,0.5+IF(W342&gt;7,0.15,0),0))))</f>
        <v>1.75</v>
      </c>
      <c r="AO342" s="9">
        <f>(($AK$3*AK342+$AL$3*AL342+$AM$3*AM342+$AN$3*AN342)+$J$3*VLOOKUP(J342,COND!$A$2:$C$7,2,FALSE)+$K$3*VLOOKUP(K342,COND!$A$2:$C$7,3,FALSE))*IF(AND($K$2="On",$E342&gt;20),0.75,1)</f>
        <v>-1.5327579963445199</v>
      </c>
      <c r="AP342" s="28">
        <f>STANDARDIZE(AO342,AVERAGE($AO$5:$AO$1204),STDEVP($AO$5:$AO$1204))</f>
        <v>-1.0636526186556363</v>
      </c>
      <c r="AQ342" t="str">
        <f>IF(AND(Y342&lt;&gt;"-",X342&gt;1),"C",IF(AA342=MAX(AA342:AC342),"2B",IF(AC342=MAX(AA342:AC342),"SS",IF(OR(AB342=MAX(Z342:AC342),AND(AB342&lt;&gt;"-",AB342&gt;4,V342&gt;5)),"3B",IF(AE342=MAX(AD342:AF342),"CF",IF(AND(AF342=MAX(AD342,AF342),AND(W342&gt;5,AD342&lt;&gt;"-")),"RF",IF(AD342&lt;&gt;"-","LF",IF(Z342&lt;&gt;"-","1B","DH"))))))))</f>
        <v>C</v>
      </c>
      <c r="AU342" t="str">
        <f>IF(AND($Q342&gt;=6,AVERAGE($S342:$T342)&gt;=6),"Likely",IF(OR($Q342&gt;6,AND($Q342=6,AVERAGE($S342:$T342)&gt;=3),AND($Q342&gt;=5,AVERAGE($S342:$T342)&gt;=5),AVERAGE($Q342,$S342:$T342)&gt;5),"Possible","Unlikely"))</f>
        <v>Unlikely</v>
      </c>
      <c r="AW342" t="e">
        <f>IF(VLOOKUP($B342,'Draft List'!$D$4:$AB$124,AW$3,FALSE)&lt;&gt;0,VLOOKUP($B342,'Draft List'!$D$4:$AB$124,AW$3,FALSE),"")</f>
        <v>#N/A</v>
      </c>
      <c r="AX342" t="e">
        <f>IF(VLOOKUP($B342,'Draft List'!$D$4:$AB$124,AX$3,FALSE)&lt;&gt;0,VLOOKUP($B342,'Draft List'!$D$4:$AB$124,AX$3,FALSE),"")</f>
        <v>#N/A</v>
      </c>
      <c r="AY342" t="e">
        <f>IF(VLOOKUP($B342,'Draft List'!$D$4:$AB$124,AY$3,FALSE)&lt;&gt;0,VLOOKUP($B342,'Draft List'!$D$4:$AB$124,AY$3,FALSE),"")</f>
        <v>#N/A</v>
      </c>
      <c r="AZ342" t="e">
        <f>IF(VLOOKUP($B342,'Draft List'!$D$4:$AB$124,AZ$3,FALSE)&lt;&gt;0,VLOOKUP($B342,'Draft List'!$D$4:$AB$124,AZ$3,FALSE),"")</f>
        <v>#N/A</v>
      </c>
    </row>
    <row r="343" spans="1:52" x14ac:dyDescent="0.25">
      <c r="A343" t="str">
        <f>IF(C343="C","C-",C343)&amp;D343&amp;E343</f>
        <v>CFKensaku Kuhabara21</v>
      </c>
      <c r="B343">
        <f>VLOOKUP($A343,draft_listing_batters_stats!$A$1:$B$1310,2,FALSE)</f>
        <v>4303</v>
      </c>
      <c r="C343" s="1" t="s">
        <v>77</v>
      </c>
      <c r="D343" s="1" t="s">
        <v>1678</v>
      </c>
      <c r="E343" s="1">
        <v>21</v>
      </c>
      <c r="F343" s="1" t="s">
        <v>43</v>
      </c>
      <c r="G343" s="1" t="s">
        <v>43</v>
      </c>
      <c r="H343" s="1" t="s">
        <v>51</v>
      </c>
      <c r="I343" s="24" t="s">
        <v>51</v>
      </c>
      <c r="J343" s="1" t="s">
        <v>57</v>
      </c>
      <c r="K343" s="24" t="s">
        <v>49</v>
      </c>
      <c r="L343" s="1">
        <v>2</v>
      </c>
      <c r="M343" s="1">
        <v>3</v>
      </c>
      <c r="N343" s="1">
        <v>1</v>
      </c>
      <c r="O343" s="1">
        <v>1</v>
      </c>
      <c r="P343" s="24">
        <v>3</v>
      </c>
      <c r="Q343" s="1">
        <v>3</v>
      </c>
      <c r="R343" s="1">
        <v>4</v>
      </c>
      <c r="S343" s="1">
        <v>2</v>
      </c>
      <c r="T343" s="1">
        <v>1</v>
      </c>
      <c r="U343" s="24">
        <v>4</v>
      </c>
      <c r="V343" s="1">
        <v>1</v>
      </c>
      <c r="W343" s="1">
        <v>8</v>
      </c>
      <c r="X343" s="24">
        <v>1</v>
      </c>
      <c r="Y343" s="1" t="s">
        <v>47</v>
      </c>
      <c r="Z343" s="1" t="s">
        <v>47</v>
      </c>
      <c r="AA343" s="1" t="s">
        <v>47</v>
      </c>
      <c r="AB343" s="1" t="s">
        <v>47</v>
      </c>
      <c r="AC343" s="1" t="s">
        <v>47</v>
      </c>
      <c r="AD343" s="1" t="s">
        <v>47</v>
      </c>
      <c r="AE343" s="1">
        <v>9</v>
      </c>
      <c r="AF343" s="24" t="s">
        <v>47</v>
      </c>
      <c r="AG343" s="1">
        <v>7</v>
      </c>
      <c r="AH343" s="1">
        <v>9</v>
      </c>
      <c r="AI343" s="24">
        <v>10</v>
      </c>
      <c r="AJ343" s="30">
        <v>180000</v>
      </c>
      <c r="AK343" s="9">
        <f>($L$3*(L343-$Q$1)/$Q$2+$M$3*(M343-$R$1)/$R$2+$N$3*(N343-$S$1)/$S$2+$O$3*(O343-$T$1)/$T$2+$P$3*(P343-$U$1)/$U$2)/(SUM($L$3:$P$3))</f>
        <v>-1.5796350747533237</v>
      </c>
      <c r="AL343" s="9">
        <f>($L$3*(Q343-$Q$1)/$Q$2+$M$3*(R343-$R$1)/$R$2+$N$3*(S343-$S$1)/$S$2+$O$3*(T343-$T$1)/$T$2+$P$3*(U343-$U$1)/$U$2)/(SUM($L$3:$P$3))</f>
        <v>-1.0829415250909602</v>
      </c>
      <c r="AM343">
        <f>IF(AVERAGE(AG343:AH343)&gt;9,1,0)+IF(AVERAGE(AG343:AH343)&gt;7,1,0)+IF(AG343&gt;7,1,0)+IF(AH343&gt;7,1,0)+IF(AI343&gt;8,1,0)+IF(AI343&gt;6,1,0)</f>
        <v>4</v>
      </c>
      <c r="AN343" s="6">
        <f>MIN(2,IF(OR(Y343="-",X343&lt;5),0,1+IF(Y343&gt;7,1+IF(X343&gt;7,0.25,0),IF(Y343&gt;4,0.5+IF(X343&gt;7,0.25,0),0+IF(X343&gt;7,0.25))))+IF(Z343="-",0,IF(Z343&gt;9,0.5,IF(Z343&gt;7,0.25,0)))+IF(AA343="-",0,IF(AA343&gt;7,1.1,IF(AA343&gt;4,0.6,0)))+IF(OR(AB343="-",V343&lt;5),0,IF(AB343&gt;7,1+IF(V343&gt;7,0.25,0),IF(AB343&gt;4,0.5+IF(V343&gt;7,0.25,0),0)))+IF(AC343="-",0,IF(AC343&gt;7,1.5,IF(AC343&gt;4,1,0)))+IF(AD343="-",0,IF(AD343&gt;9,0.5,IF(AD343&gt;7,0.25,0)))+IF(AE343="-",0,IF(AE343&gt;7,1.25,IF(AE343&gt;4,0.75,0)))+IF(OR(AF343="-",W343&lt;4),0,IF(AF343&gt;7,1+IF(W343&gt;7,0.15,0),IF(AF343&gt;4,0.5+IF(W343&gt;7,0.15,0),0))))</f>
        <v>1.25</v>
      </c>
      <c r="AO343" s="9">
        <f>(($AK$3*AK343+$AL$3*AL343+$AM$3*AM343+$AN$3*AN343)+$J$3*VLOOKUP(J343,COND!$A$2:$C$7,2,FALSE)+$K$3*VLOOKUP(K343,COND!$A$2:$C$7,3,FALSE))*IF(AND($K$2="On",$E343&gt;20),0.75,1)</f>
        <v>-1.6365951419001892</v>
      </c>
      <c r="AP343" s="28">
        <f>STANDARDIZE(AO343,AVERAGE($AO$5:$AO$1204),STDEVP($AO$5:$AO$1204))</f>
        <v>-1.0772733317272232</v>
      </c>
      <c r="AQ343" t="str">
        <f>IF(AND(Y343&lt;&gt;"-",X343&gt;1),"C",IF(AA343=MAX(AA343:AC343),"2B",IF(AC343=MAX(AA343:AC343),"SS",IF(OR(AB343=MAX(Z343:AC343),AND(AB343&lt;&gt;"-",AB343&gt;4,V343&gt;5)),"3B",IF(AE343=MAX(AD343:AF343),"CF",IF(AND(AF343=MAX(AD343,AF343),AND(W343&gt;5,AD343&lt;&gt;"-")),"RF",IF(AD343&lt;&gt;"-","LF",IF(Z343&lt;&gt;"-","1B","DH"))))))))</f>
        <v>CF</v>
      </c>
      <c r="AU343" t="str">
        <f>IF(AND($Q343&gt;=6,AVERAGE($S343:$T343)&gt;=6),"Likely",IF(OR($Q343&gt;6,AND($Q343=6,AVERAGE($S343:$T343)&gt;=3),AND($Q343&gt;=5,AVERAGE($S343:$T343)&gt;=5),AVERAGE($Q343,$S343:$T343)&gt;5),"Possible","Unlikely"))</f>
        <v>Unlikely</v>
      </c>
      <c r="AW343" t="e">
        <f>IF(VLOOKUP($B343,'Draft List'!$D$4:$AB$124,AW$3,FALSE)&lt;&gt;0,VLOOKUP($B343,'Draft List'!$D$4:$AB$124,AW$3,FALSE),"")</f>
        <v>#N/A</v>
      </c>
      <c r="AX343" t="e">
        <f>IF(VLOOKUP($B343,'Draft List'!$D$4:$AB$124,AX$3,FALSE)&lt;&gt;0,VLOOKUP($B343,'Draft List'!$D$4:$AB$124,AX$3,FALSE),"")</f>
        <v>#N/A</v>
      </c>
      <c r="AY343" t="e">
        <f>IF(VLOOKUP($B343,'Draft List'!$D$4:$AB$124,AY$3,FALSE)&lt;&gt;0,VLOOKUP($B343,'Draft List'!$D$4:$AB$124,AY$3,FALSE),"")</f>
        <v>#N/A</v>
      </c>
      <c r="AZ343" t="e">
        <f>IF(VLOOKUP($B343,'Draft List'!$D$4:$AB$124,AZ$3,FALSE)&lt;&gt;0,VLOOKUP($B343,'Draft List'!$D$4:$AB$124,AZ$3,FALSE),"")</f>
        <v>#N/A</v>
      </c>
    </row>
    <row r="344" spans="1:52" x14ac:dyDescent="0.25">
      <c r="A344" t="str">
        <f>IF(C344="C","C-",C344)&amp;D344&amp;E344</f>
        <v>1BToby Cole18</v>
      </c>
      <c r="B344">
        <f>VLOOKUP($A344,draft_listing_batters_stats!$A$1:$B$1310,2,FALSE)</f>
        <v>5229</v>
      </c>
      <c r="C344" s="1" t="s">
        <v>90</v>
      </c>
      <c r="D344" s="1" t="s">
        <v>1679</v>
      </c>
      <c r="E344" s="1">
        <v>18</v>
      </c>
      <c r="F344" s="1" t="s">
        <v>43</v>
      </c>
      <c r="G344" s="1" t="s">
        <v>43</v>
      </c>
      <c r="H344" s="1" t="s">
        <v>51</v>
      </c>
      <c r="I344" s="24" t="s">
        <v>51</v>
      </c>
      <c r="J344" s="1" t="s">
        <v>57</v>
      </c>
      <c r="K344" s="24" t="s">
        <v>45</v>
      </c>
      <c r="L344" s="1">
        <v>1</v>
      </c>
      <c r="M344" s="1">
        <v>2</v>
      </c>
      <c r="N344" s="1">
        <v>1</v>
      </c>
      <c r="O344" s="1">
        <v>1</v>
      </c>
      <c r="P344" s="24">
        <v>1</v>
      </c>
      <c r="Q344" s="1">
        <v>3</v>
      </c>
      <c r="R344" s="1">
        <v>5</v>
      </c>
      <c r="S344" s="1">
        <v>3</v>
      </c>
      <c r="T344" s="1">
        <v>2</v>
      </c>
      <c r="U344" s="24">
        <v>2</v>
      </c>
      <c r="V344" s="1">
        <v>2</v>
      </c>
      <c r="W344" s="1">
        <v>3</v>
      </c>
      <c r="X344" s="24">
        <v>1</v>
      </c>
      <c r="Y344" s="1" t="s">
        <v>47</v>
      </c>
      <c r="Z344" s="1">
        <v>1</v>
      </c>
      <c r="AA344" s="1" t="s">
        <v>47</v>
      </c>
      <c r="AB344" s="1" t="s">
        <v>47</v>
      </c>
      <c r="AC344" s="1" t="s">
        <v>47</v>
      </c>
      <c r="AD344" s="1" t="s">
        <v>47</v>
      </c>
      <c r="AE344" s="1" t="s">
        <v>47</v>
      </c>
      <c r="AF344" s="24" t="s">
        <v>47</v>
      </c>
      <c r="AG344" s="1">
        <v>5</v>
      </c>
      <c r="AH344" s="1">
        <v>9</v>
      </c>
      <c r="AI344" s="24">
        <v>7</v>
      </c>
      <c r="AJ344" s="30">
        <v>180000</v>
      </c>
      <c r="AK344" s="9">
        <f>($L$3*(L344-$Q$1)/$Q$2+$M$3*(M344-$R$1)/$R$2+$N$3*(N344-$S$1)/$S$2+$O$3*(O344-$T$1)/$T$2+$P$3*(P344-$U$1)/$U$2)/(SUM($L$3:$P$3))</f>
        <v>-2.0332834702088682</v>
      </c>
      <c r="AL344" s="9">
        <f>($L$3*(Q344-$Q$1)/$Q$2+$M$3*(R344-$R$1)/$R$2+$N$3*(S344-$S$1)/$S$2+$O$3*(T344-$T$1)/$T$2+$P$3*(U344-$U$1)/$U$2)/(SUM($L$3:$P$3))</f>
        <v>-0.93914328107294121</v>
      </c>
      <c r="AM344">
        <f>IF(AVERAGE(AG344:AH344)&gt;9,1,0)+IF(AVERAGE(AG344:AH344)&gt;7,1,0)+IF(AG344&gt;7,1,0)+IF(AH344&gt;7,1,0)+IF(AI344&gt;8,1,0)+IF(AI344&gt;6,1,0)</f>
        <v>2</v>
      </c>
      <c r="AN344" s="6">
        <f>MIN(2,IF(OR(Y344="-",X344&lt;5),0,1+IF(Y344&gt;7,1+IF(X344&gt;7,0.25,0),IF(Y344&gt;4,0.5+IF(X344&gt;7,0.25,0),0+IF(X344&gt;7,0.25))))+IF(Z344="-",0,IF(Z344&gt;9,0.5,IF(Z344&gt;7,0.25,0)))+IF(AA344="-",0,IF(AA344&gt;7,1.1,IF(AA344&gt;4,0.6,0)))+IF(OR(AB344="-",V344&lt;5),0,IF(AB344&gt;7,1+IF(V344&gt;7,0.25,0),IF(AB344&gt;4,0.5+IF(V344&gt;7,0.25,0),0)))+IF(AC344="-",0,IF(AC344&gt;7,1.5,IF(AC344&gt;4,1,0)))+IF(AD344="-",0,IF(AD344&gt;9,0.5,IF(AD344&gt;7,0.25,0)))+IF(AE344="-",0,IF(AE344&gt;7,1.25,IF(AE344&gt;4,0.75,0)))+IF(OR(AF344="-",W344&lt;4),0,IF(AF344&gt;7,1+IF(W344&gt;7,0.15,0),IF(AF344&gt;4,0.5+IF(W344&gt;7,0.15,0),0))))</f>
        <v>0</v>
      </c>
      <c r="AO344" s="9">
        <f>(($AK$3*AK344+$AL$3*AL344+$AM$3*AM344+$AN$3*AN344)+$J$3*VLOOKUP(J344,COND!$A$2:$C$7,2,FALSE)+$K$3*VLOOKUP(K344,COND!$A$2:$C$7,3,FALSE))*IF(AND($K$2="On",$E344&gt;20),0.75,1)</f>
        <v>-1.6397143865628472</v>
      </c>
      <c r="AP344" s="28">
        <f>STANDARDIZE(AO344,AVERAGE($AO$5:$AO$1204),STDEVP($AO$5:$AO$1204))</f>
        <v>-1.0776824949059947</v>
      </c>
      <c r="AQ344" t="str">
        <f>IF(AND(Y344&lt;&gt;"-",X344&gt;1),"C",IF(AA344=MAX(AA344:AC344),"2B",IF(AC344=MAX(AA344:AC344),"SS",IF(OR(AB344=MAX(Z344:AC344),AND(AB344&lt;&gt;"-",AB344&gt;4,V344&gt;5)),"3B",IF(AE344=MAX(AD344:AF344),"CF",IF(AND(AF344=MAX(AD344,AF344),AND(W344&gt;5,AD344&lt;&gt;"-")),"RF",IF(AD344&lt;&gt;"-","LF",IF(Z344&lt;&gt;"-","1B","DH"))))))))</f>
        <v>1B</v>
      </c>
      <c r="AU344" t="str">
        <f>IF(AND($Q344&gt;=6,AVERAGE($S344:$T344)&gt;=6),"Likely",IF(OR($Q344&gt;6,AND($Q344=6,AVERAGE($S344:$T344)&gt;=3),AND($Q344&gt;=5,AVERAGE($S344:$T344)&gt;=5),AVERAGE($Q344,$S344:$T344)&gt;5),"Possible","Unlikely"))</f>
        <v>Unlikely</v>
      </c>
      <c r="AW344" t="e">
        <f>IF(VLOOKUP($B344,'Draft List'!$D$4:$AB$124,AW$3,FALSE)&lt;&gt;0,VLOOKUP($B344,'Draft List'!$D$4:$AB$124,AW$3,FALSE),"")</f>
        <v>#N/A</v>
      </c>
      <c r="AX344" t="e">
        <f>IF(VLOOKUP($B344,'Draft List'!$D$4:$AB$124,AX$3,FALSE)&lt;&gt;0,VLOOKUP($B344,'Draft List'!$D$4:$AB$124,AX$3,FALSE),"")</f>
        <v>#N/A</v>
      </c>
      <c r="AY344" t="e">
        <f>IF(VLOOKUP($B344,'Draft List'!$D$4:$AB$124,AY$3,FALSE)&lt;&gt;0,VLOOKUP($B344,'Draft List'!$D$4:$AB$124,AY$3,FALSE),"")</f>
        <v>#N/A</v>
      </c>
      <c r="AZ344" t="e">
        <f>IF(VLOOKUP($B344,'Draft List'!$D$4:$AB$124,AZ$3,FALSE)&lt;&gt;0,VLOOKUP($B344,'Draft List'!$D$4:$AB$124,AZ$3,FALSE),"")</f>
        <v>#N/A</v>
      </c>
    </row>
    <row r="345" spans="1:52" x14ac:dyDescent="0.25">
      <c r="A345" t="str">
        <f>IF(C345="C","C-",C345)&amp;D345&amp;E345</f>
        <v>C-Ed Watkins21</v>
      </c>
      <c r="B345">
        <f>VLOOKUP($A345,draft_listing_batters_stats!$A$1:$B$1310,2,FALSE)</f>
        <v>2908</v>
      </c>
      <c r="C345" s="1" t="s">
        <v>89</v>
      </c>
      <c r="D345" s="1" t="s">
        <v>1680</v>
      </c>
      <c r="E345" s="1">
        <v>21</v>
      </c>
      <c r="F345" s="1" t="s">
        <v>43</v>
      </c>
      <c r="G345" s="1" t="s">
        <v>43</v>
      </c>
      <c r="H345" s="1" t="s">
        <v>51</v>
      </c>
      <c r="I345" s="24" t="s">
        <v>51</v>
      </c>
      <c r="J345" s="1" t="s">
        <v>46</v>
      </c>
      <c r="K345" s="24" t="s">
        <v>45</v>
      </c>
      <c r="L345" s="1">
        <v>1</v>
      </c>
      <c r="M345" s="1">
        <v>2</v>
      </c>
      <c r="N345" s="1">
        <v>2</v>
      </c>
      <c r="O345" s="1">
        <v>1</v>
      </c>
      <c r="P345" s="24">
        <v>1</v>
      </c>
      <c r="Q345" s="1">
        <v>2</v>
      </c>
      <c r="R345" s="1">
        <v>4</v>
      </c>
      <c r="S345" s="1">
        <v>4</v>
      </c>
      <c r="T345" s="1">
        <v>4</v>
      </c>
      <c r="U345" s="24">
        <v>1</v>
      </c>
      <c r="V345" s="1">
        <v>4</v>
      </c>
      <c r="W345" s="1">
        <v>4</v>
      </c>
      <c r="X345" s="24">
        <v>5</v>
      </c>
      <c r="Y345" s="1">
        <v>3</v>
      </c>
      <c r="Z345" s="1" t="s">
        <v>47</v>
      </c>
      <c r="AA345" s="1" t="s">
        <v>47</v>
      </c>
      <c r="AB345" s="1" t="s">
        <v>47</v>
      </c>
      <c r="AC345" s="1" t="s">
        <v>47</v>
      </c>
      <c r="AD345" s="1" t="s">
        <v>47</v>
      </c>
      <c r="AE345" s="1" t="s">
        <v>47</v>
      </c>
      <c r="AF345" s="24" t="s">
        <v>47</v>
      </c>
      <c r="AG345" s="1">
        <v>5</v>
      </c>
      <c r="AH345" s="1">
        <v>8</v>
      </c>
      <c r="AI345" s="24">
        <v>10</v>
      </c>
      <c r="AJ345" s="30">
        <v>210000</v>
      </c>
      <c r="AK345" s="9">
        <f>($L$3*(L345-$Q$1)/$Q$2+$M$3*(M345-$R$1)/$R$2+$N$3*(N345-$S$1)/$S$2+$O$3*(O345-$T$1)/$T$2+$P$3*(P345-$U$1)/$U$2)/(SUM($L$3:$P$3))</f>
        <v>-1.9502219761849671</v>
      </c>
      <c r="AL345" s="9">
        <f>($L$3*(Q345-$Q$1)/$Q$2+$M$3*(R345-$R$1)/$R$2+$N$3*(S345-$S$1)/$S$2+$O$3*(T345-$T$1)/$T$2+$P$3*(U345-$U$1)/$U$2)/(SUM($L$3:$P$3))</f>
        <v>-1.0902947426683391</v>
      </c>
      <c r="AM345">
        <f>IF(AVERAGE(AG345:AH345)&gt;9,1,0)+IF(AVERAGE(AG345:AH345)&gt;7,1,0)+IF(AG345&gt;7,1,0)+IF(AH345&gt;7,1,0)+IF(AI345&gt;8,1,0)+IF(AI345&gt;6,1,0)</f>
        <v>3</v>
      </c>
      <c r="AN345" s="6">
        <f>MIN(2,IF(OR(Y345="-",X345&lt;5),0,1+IF(Y345&gt;7,1+IF(X345&gt;7,0.25,0),IF(Y345&gt;4,0.5+IF(X345&gt;7,0.25,0),0+IF(X345&gt;7,0.25))))+IF(Z345="-",0,IF(Z345&gt;9,0.5,IF(Z345&gt;7,0.25,0)))+IF(AA345="-",0,IF(AA345&gt;7,1.1,IF(AA345&gt;4,0.6,0)))+IF(OR(AB345="-",V345&lt;5),0,IF(AB345&gt;7,1+IF(V345&gt;7,0.25,0),IF(AB345&gt;4,0.5+IF(V345&gt;7,0.25,0),0)))+IF(AC345="-",0,IF(AC345&gt;7,1.5,IF(AC345&gt;4,1,0)))+IF(AD345="-",0,IF(AD345&gt;9,0.5,IF(AD345&gt;7,0.25,0)))+IF(AE345="-",0,IF(AE345&gt;7,1.25,IF(AE345&gt;4,0.75,0)))+IF(OR(AF345="-",W345&lt;4),0,IF(AF345&gt;7,1+IF(W345&gt;7,0.15,0),IF(AF345&gt;4,0.5+IF(W345&gt;7,0.15,0),0))))</f>
        <v>1</v>
      </c>
      <c r="AO345" s="9">
        <f>(($AK$3*AK345+$AL$3*AL345+$AM$3*AM345+$AN$3*AN345)+$J$3*VLOOKUP(J345,COND!$A$2:$C$7,2,FALSE)+$K$3*VLOOKUP(K345,COND!$A$2:$C$7,3,FALSE))*IF(AND($K$2="On",$E345&gt;20),0.75,1)</f>
        <v>-1.8785591096385659</v>
      </c>
      <c r="AP345" s="28">
        <f>STANDARDIZE(AO345,AVERAGE($AO$5:$AO$1204),STDEVP($AO$5:$AO$1204))</f>
        <v>-1.109012665089967</v>
      </c>
      <c r="AQ345" t="str">
        <f>IF(AND(Y345&lt;&gt;"-",X345&gt;1),"C",IF(AA345=MAX(AA345:AC345),"2B",IF(AC345=MAX(AA345:AC345),"SS",IF(OR(AB345=MAX(Z345:AC345),AND(AB345&lt;&gt;"-",AB345&gt;4,V345&gt;5)),"3B",IF(AE345=MAX(AD345:AF345),"CF",IF(AND(AF345=MAX(AD345,AF345),AND(W345&gt;5,AD345&lt;&gt;"-")),"RF",IF(AD345&lt;&gt;"-","LF",IF(Z345&lt;&gt;"-","1B","DH"))))))))</f>
        <v>C</v>
      </c>
      <c r="AU345" t="str">
        <f>IF(AND($Q345&gt;=6,AVERAGE($S345:$T345)&gt;=6),"Likely",IF(OR($Q345&gt;6,AND($Q345=6,AVERAGE($S345:$T345)&gt;=3),AND($Q345&gt;=5,AVERAGE($S345:$T345)&gt;=5),AVERAGE($Q345,$S345:$T345)&gt;5),"Possible","Unlikely"))</f>
        <v>Unlikely</v>
      </c>
      <c r="AW345" t="e">
        <f>IF(VLOOKUP($B345,'Draft List'!$D$4:$AB$124,AW$3,FALSE)&lt;&gt;0,VLOOKUP($B345,'Draft List'!$D$4:$AB$124,AW$3,FALSE),"")</f>
        <v>#N/A</v>
      </c>
      <c r="AX345" t="e">
        <f>IF(VLOOKUP($B345,'Draft List'!$D$4:$AB$124,AX$3,FALSE)&lt;&gt;0,VLOOKUP($B345,'Draft List'!$D$4:$AB$124,AX$3,FALSE),"")</f>
        <v>#N/A</v>
      </c>
      <c r="AY345" t="e">
        <f>IF(VLOOKUP($B345,'Draft List'!$D$4:$AB$124,AY$3,FALSE)&lt;&gt;0,VLOOKUP($B345,'Draft List'!$D$4:$AB$124,AY$3,FALSE),"")</f>
        <v>#N/A</v>
      </c>
      <c r="AZ345" t="e">
        <f>IF(VLOOKUP($B345,'Draft List'!$D$4:$AB$124,AZ$3,FALSE)&lt;&gt;0,VLOOKUP($B345,'Draft List'!$D$4:$AB$124,AZ$3,FALSE),"")</f>
        <v>#N/A</v>
      </c>
    </row>
    <row r="346" spans="1:52" x14ac:dyDescent="0.25">
      <c r="A346" t="str">
        <f>IF(C346="C","C-",C346)&amp;D346&amp;E346</f>
        <v>RFJamie Robinson21</v>
      </c>
      <c r="B346">
        <f>VLOOKUP($A346,draft_listing_batters_stats!$A$1:$B$1310,2,FALSE)</f>
        <v>10637</v>
      </c>
      <c r="C346" s="1" t="s">
        <v>69</v>
      </c>
      <c r="D346" s="1" t="s">
        <v>1681</v>
      </c>
      <c r="E346" s="1">
        <v>21</v>
      </c>
      <c r="F346" s="1" t="s">
        <v>55</v>
      </c>
      <c r="G346" s="1" t="s">
        <v>43</v>
      </c>
      <c r="H346" s="1" t="s">
        <v>51</v>
      </c>
      <c r="I346" s="24" t="s">
        <v>51</v>
      </c>
      <c r="J346" s="1" t="s">
        <v>45</v>
      </c>
      <c r="K346" s="24" t="s">
        <v>45</v>
      </c>
      <c r="L346" s="1">
        <v>2</v>
      </c>
      <c r="M346" s="1">
        <v>5</v>
      </c>
      <c r="N346" s="1">
        <v>1</v>
      </c>
      <c r="O346" s="1">
        <v>1</v>
      </c>
      <c r="P346" s="24">
        <v>2</v>
      </c>
      <c r="Q346" s="1">
        <v>3</v>
      </c>
      <c r="R346" s="1">
        <v>6</v>
      </c>
      <c r="S346" s="1">
        <v>1</v>
      </c>
      <c r="T346" s="1">
        <v>1</v>
      </c>
      <c r="U346" s="24">
        <v>3</v>
      </c>
      <c r="V346" s="1">
        <v>1</v>
      </c>
      <c r="W346" s="1">
        <v>6</v>
      </c>
      <c r="X346" s="24">
        <v>1</v>
      </c>
      <c r="Y346" s="1" t="s">
        <v>47</v>
      </c>
      <c r="Z346" s="1" t="s">
        <v>47</v>
      </c>
      <c r="AA346" s="1" t="s">
        <v>47</v>
      </c>
      <c r="AB346" s="1" t="s">
        <v>47</v>
      </c>
      <c r="AC346" s="1" t="s">
        <v>47</v>
      </c>
      <c r="AD346" s="1" t="s">
        <v>47</v>
      </c>
      <c r="AE346" s="1" t="s">
        <v>47</v>
      </c>
      <c r="AF346" s="24">
        <v>7</v>
      </c>
      <c r="AG346" s="1">
        <v>9</v>
      </c>
      <c r="AH346" s="1">
        <v>8</v>
      </c>
      <c r="AI346" s="24">
        <v>10</v>
      </c>
      <c r="AJ346" s="30">
        <v>200000</v>
      </c>
      <c r="AK346" s="9">
        <f>($L$3*(L346-$Q$1)/$Q$2+$M$3*(M346-$R$1)/$R$2+$N$3*(N346-$S$1)/$S$2+$O$3*(O346-$T$1)/$T$2+$P$3*(P346-$U$1)/$U$2)/(SUM($L$3:$P$3))</f>
        <v>-1.5175316553329998</v>
      </c>
      <c r="AL346" s="9">
        <f>($L$3*(Q346-$Q$1)/$Q$2+$M$3*(R346-$R$1)/$R$2+$N$3*(S346-$S$1)/$S$2+$O$3*(T346-$T$1)/$T$2+$P$3*(U346-$U$1)/$U$2)/(SUM($L$3:$P$3))</f>
        <v>-1.1038995996945384</v>
      </c>
      <c r="AM346">
        <f>IF(AVERAGE(AG346:AH346)&gt;9,1,0)+IF(AVERAGE(AG346:AH346)&gt;7,1,0)+IF(AG346&gt;7,1,0)+IF(AH346&gt;7,1,0)+IF(AI346&gt;8,1,0)+IF(AI346&gt;6,1,0)</f>
        <v>5</v>
      </c>
      <c r="AN346" s="6">
        <f>MIN(2,IF(OR(Y346="-",X346&lt;5),0,1+IF(Y346&gt;7,1+IF(X346&gt;7,0.25,0),IF(Y346&gt;4,0.5+IF(X346&gt;7,0.25,0),0+IF(X346&gt;7,0.25))))+IF(Z346="-",0,IF(Z346&gt;9,0.5,IF(Z346&gt;7,0.25,0)))+IF(AA346="-",0,IF(AA346&gt;7,1.1,IF(AA346&gt;4,0.6,0)))+IF(OR(AB346="-",V346&lt;5),0,IF(AB346&gt;7,1+IF(V346&gt;7,0.25,0),IF(AB346&gt;4,0.5+IF(V346&gt;7,0.25,0),0)))+IF(AC346="-",0,IF(AC346&gt;7,1.5,IF(AC346&gt;4,1,0)))+IF(AD346="-",0,IF(AD346&gt;9,0.5,IF(AD346&gt;7,0.25,0)))+IF(AE346="-",0,IF(AE346&gt;7,1.25,IF(AE346&gt;4,0.75,0)))+IF(OR(AF346="-",W346&lt;4),0,IF(AF346&gt;7,1+IF(W346&gt;7,0.15,0),IF(AF346&gt;4,0.5+IF(W346&gt;7,0.15,0),0))))</f>
        <v>0.5</v>
      </c>
      <c r="AO346" s="9">
        <f>(($AK$3*AK346+$AL$3*AL346+$AM$3*AM346+$AN$3*AN346)+$J$3*VLOOKUP(J346,COND!$A$2:$C$7,2,FALSE)+$K$3*VLOOKUP(K346,COND!$A$2:$C$7,3,FALSE))*IF(AND($K$2="On",$E346&gt;20),0.75,1)</f>
        <v>-2.0652150285344266</v>
      </c>
      <c r="AP346" s="28">
        <f>STANDARDIZE(AO346,AVERAGE($AO$5:$AO$1204),STDEVP($AO$5:$AO$1204))</f>
        <v>-1.1334970314579824</v>
      </c>
      <c r="AQ346" t="str">
        <f>IF(AND(Y346&lt;&gt;"-",X346&gt;1),"C",IF(AA346=MAX(AA346:AC346),"2B",IF(AC346=MAX(AA346:AC346),"SS",IF(OR(AB346=MAX(Z346:AC346),AND(AB346&lt;&gt;"-",AB346&gt;4,V346&gt;5)),"3B",IF(AE346=MAX(AD346:AF346),"CF",IF(AND(AF346=MAX(AD346,AF346),AND(W346&gt;5,AD346&lt;&gt;"-")),"RF",IF(AD346&lt;&gt;"-","LF",IF(Z346&lt;&gt;"-","1B","DH"))))))))</f>
        <v>DH</v>
      </c>
      <c r="AU346" t="str">
        <f>IF(AND($Q346&gt;=6,AVERAGE($S346:$T346)&gt;=6),"Likely",IF(OR($Q346&gt;6,AND($Q346=6,AVERAGE($S346:$T346)&gt;=3),AND($Q346&gt;=5,AVERAGE($S346:$T346)&gt;=5),AVERAGE($Q346,$S346:$T346)&gt;5),"Possible","Unlikely"))</f>
        <v>Unlikely</v>
      </c>
      <c r="AW346" t="e">
        <f>IF(VLOOKUP($B346,'Draft List'!$D$4:$AB$124,AW$3,FALSE)&lt;&gt;0,VLOOKUP($B346,'Draft List'!$D$4:$AB$124,AW$3,FALSE),"")</f>
        <v>#N/A</v>
      </c>
      <c r="AX346" t="e">
        <f>IF(VLOOKUP($B346,'Draft List'!$D$4:$AB$124,AX$3,FALSE)&lt;&gt;0,VLOOKUP($B346,'Draft List'!$D$4:$AB$124,AX$3,FALSE),"")</f>
        <v>#N/A</v>
      </c>
      <c r="AY346" t="e">
        <f>IF(VLOOKUP($B346,'Draft List'!$D$4:$AB$124,AY$3,FALSE)&lt;&gt;0,VLOOKUP($B346,'Draft List'!$D$4:$AB$124,AY$3,FALSE),"")</f>
        <v>#N/A</v>
      </c>
      <c r="AZ346" t="e">
        <f>IF(VLOOKUP($B346,'Draft List'!$D$4:$AB$124,AZ$3,FALSE)&lt;&gt;0,VLOOKUP($B346,'Draft List'!$D$4:$AB$124,AZ$3,FALSE),"")</f>
        <v>#N/A</v>
      </c>
    </row>
    <row r="347" spans="1:52" x14ac:dyDescent="0.25">
      <c r="A347" t="str">
        <f>IF(C347="C","C-",C347)&amp;D347&amp;E347</f>
        <v>CFSteve Cash18</v>
      </c>
      <c r="B347">
        <f>VLOOKUP($A347,draft_listing_batters_stats!$A$1:$B$1310,2,FALSE)</f>
        <v>5230</v>
      </c>
      <c r="C347" s="1" t="s">
        <v>77</v>
      </c>
      <c r="D347" s="1" t="s">
        <v>1682</v>
      </c>
      <c r="E347" s="1">
        <v>18</v>
      </c>
      <c r="F347" s="1" t="s">
        <v>55</v>
      </c>
      <c r="G347" s="1" t="s">
        <v>55</v>
      </c>
      <c r="H347" s="1" t="s">
        <v>51</v>
      </c>
      <c r="I347" s="24" t="s">
        <v>51</v>
      </c>
      <c r="J347" s="1" t="s">
        <v>46</v>
      </c>
      <c r="K347" s="24" t="s">
        <v>49</v>
      </c>
      <c r="L347" s="1">
        <v>1</v>
      </c>
      <c r="M347" s="1">
        <v>1</v>
      </c>
      <c r="N347" s="1">
        <v>1</v>
      </c>
      <c r="O347" s="1">
        <v>1</v>
      </c>
      <c r="P347" s="24">
        <v>1</v>
      </c>
      <c r="Q347" s="1">
        <v>3</v>
      </c>
      <c r="R347" s="1">
        <v>3</v>
      </c>
      <c r="S347" s="1">
        <v>2</v>
      </c>
      <c r="T347" s="1">
        <v>3</v>
      </c>
      <c r="U347" s="24">
        <v>3</v>
      </c>
      <c r="V347" s="1">
        <v>1</v>
      </c>
      <c r="W347" s="1">
        <v>7</v>
      </c>
      <c r="X347" s="24">
        <v>1</v>
      </c>
      <c r="Y347" s="1" t="s">
        <v>47</v>
      </c>
      <c r="Z347" s="1" t="s">
        <v>47</v>
      </c>
      <c r="AA347" s="1" t="s">
        <v>47</v>
      </c>
      <c r="AB347" s="1" t="s">
        <v>47</v>
      </c>
      <c r="AC347" s="1" t="s">
        <v>47</v>
      </c>
      <c r="AD347" s="1" t="s">
        <v>47</v>
      </c>
      <c r="AE347" s="1">
        <v>3</v>
      </c>
      <c r="AF347" s="24" t="s">
        <v>47</v>
      </c>
      <c r="AG347" s="1">
        <v>7</v>
      </c>
      <c r="AH347" s="1">
        <v>7</v>
      </c>
      <c r="AI347" s="24">
        <v>4</v>
      </c>
      <c r="AJ347" s="30">
        <v>1800000</v>
      </c>
      <c r="AK347" s="9">
        <f>($L$3*(L347-$Q$1)/$Q$2+$M$3*(M347-$R$1)/$R$2+$N$3*(N347-$S$1)/$S$2+$O$3*(O347-$T$1)/$T$2+$P$3*(P347-$U$1)/$U$2)/(SUM($L$3:$P$3))</f>
        <v>-2.0843433498275723</v>
      </c>
      <c r="AL347" s="9">
        <f>($L$3*(Q347-$Q$1)/$Q$2+$M$3*(R347-$R$1)/$R$2+$N$3*(S347-$S$1)/$S$2+$O$3*(T347-$T$1)/$T$2+$P$3*(U347-$U$1)/$U$2)/(SUM($L$3:$P$3))</f>
        <v>-0.99459864450758517</v>
      </c>
      <c r="AM347">
        <f>IF(AVERAGE(AG347:AH347)&gt;9,1,0)+IF(AVERAGE(AG347:AH347)&gt;7,1,0)+IF(AG347&gt;7,1,0)+IF(AH347&gt;7,1,0)+IF(AI347&gt;8,1,0)+IF(AI347&gt;6,1,0)</f>
        <v>0</v>
      </c>
      <c r="AN347" s="6">
        <f>MIN(2,IF(OR(Y347="-",X347&lt;5),0,1+IF(Y347&gt;7,1+IF(X347&gt;7,0.25,0),IF(Y347&gt;4,0.5+IF(X347&gt;7,0.25,0),0+IF(X347&gt;7,0.25))))+IF(Z347="-",0,IF(Z347&gt;9,0.5,IF(Z347&gt;7,0.25,0)))+IF(AA347="-",0,IF(AA347&gt;7,1.1,IF(AA347&gt;4,0.6,0)))+IF(OR(AB347="-",V347&lt;5),0,IF(AB347&gt;7,1+IF(V347&gt;7,0.25,0),IF(AB347&gt;4,0.5+IF(V347&gt;7,0.25,0),0)))+IF(AC347="-",0,IF(AC347&gt;7,1.5,IF(AC347&gt;4,1,0)))+IF(AD347="-",0,IF(AD347&gt;9,0.5,IF(AD347&gt;7,0.25,0)))+IF(AE347="-",0,IF(AE347&gt;7,1.25,IF(AE347&gt;4,0.75,0)))+IF(OR(AF347="-",W347&lt;4),0,IF(AF347&gt;7,1+IF(W347&gt;7,0.15,0),IF(AF347&gt;4,0.5+IF(W347&gt;7,0.15,0),0))))</f>
        <v>0</v>
      </c>
      <c r="AO347" s="9">
        <f>(($AK$3*AK347+$AL$3*AL347+$AM$3*AM347+$AN$3*AN347)+$J$3*VLOOKUP(J347,COND!$A$2:$C$7,2,FALSE)+$K$3*VLOOKUP(K347,COND!$A$2:$C$7,3,FALSE))*IF(AND($K$2="On",$E347&gt;20),0.75,1)</f>
        <v>-2.1436180690737796</v>
      </c>
      <c r="AP347" s="28">
        <f>STANDARDIZE(AO347,AVERAGE($AO$5:$AO$1204),STDEVP($AO$5:$AO$1204))</f>
        <v>-1.1437814562985515</v>
      </c>
      <c r="AQ347" t="str">
        <f>IF(AND(Y347&lt;&gt;"-",X347&gt;1),"C",IF(AA347=MAX(AA347:AC347),"2B",IF(AC347=MAX(AA347:AC347),"SS",IF(OR(AB347=MAX(Z347:AC347),AND(AB347&lt;&gt;"-",AB347&gt;4,V347&gt;5)),"3B",IF(AE347=MAX(AD347:AF347),"CF",IF(AND(AF347=MAX(AD347,AF347),AND(W347&gt;5,AD347&lt;&gt;"-")),"RF",IF(AD347&lt;&gt;"-","LF",IF(Z347&lt;&gt;"-","1B","DH"))))))))</f>
        <v>CF</v>
      </c>
      <c r="AU347" t="str">
        <f>IF(AND($Q347&gt;=6,AVERAGE($S347:$T347)&gt;=6),"Likely",IF(OR($Q347&gt;6,AND($Q347=6,AVERAGE($S347:$T347)&gt;=3),AND($Q347&gt;=5,AVERAGE($S347:$T347)&gt;=5),AVERAGE($Q347,$S347:$T347)&gt;5),"Possible","Unlikely"))</f>
        <v>Unlikely</v>
      </c>
      <c r="AW347" t="e">
        <f>IF(VLOOKUP($B347,'Draft List'!$D$4:$AB$124,AW$3,FALSE)&lt;&gt;0,VLOOKUP($B347,'Draft List'!$D$4:$AB$124,AW$3,FALSE),"")</f>
        <v>#N/A</v>
      </c>
      <c r="AX347" t="e">
        <f>IF(VLOOKUP($B347,'Draft List'!$D$4:$AB$124,AX$3,FALSE)&lt;&gt;0,VLOOKUP($B347,'Draft List'!$D$4:$AB$124,AX$3,FALSE),"")</f>
        <v>#N/A</v>
      </c>
      <c r="AY347" t="e">
        <f>IF(VLOOKUP($B347,'Draft List'!$D$4:$AB$124,AY$3,FALSE)&lt;&gt;0,VLOOKUP($B347,'Draft List'!$D$4:$AB$124,AY$3,FALSE),"")</f>
        <v>#N/A</v>
      </c>
      <c r="AZ347" t="e">
        <f>IF(VLOOKUP($B347,'Draft List'!$D$4:$AB$124,AZ$3,FALSE)&lt;&gt;0,VLOOKUP($B347,'Draft List'!$D$4:$AB$124,AZ$3,FALSE),"")</f>
        <v>#N/A</v>
      </c>
    </row>
    <row r="348" spans="1:52" x14ac:dyDescent="0.25">
      <c r="A348" t="str">
        <f>IF(C348="C","C-",C348)&amp;D348&amp;E348</f>
        <v>C-Luis Pérez18</v>
      </c>
      <c r="B348">
        <f>VLOOKUP($A348,draft_listing_batters_stats!$A$1:$B$1310,2,FALSE)</f>
        <v>5053</v>
      </c>
      <c r="C348" s="1" t="s">
        <v>89</v>
      </c>
      <c r="D348" s="1" t="s">
        <v>1683</v>
      </c>
      <c r="E348" s="1">
        <v>18</v>
      </c>
      <c r="F348" s="1" t="s">
        <v>43</v>
      </c>
      <c r="G348" s="1" t="s">
        <v>43</v>
      </c>
      <c r="H348" s="1" t="s">
        <v>51</v>
      </c>
      <c r="I348" s="24" t="s">
        <v>51</v>
      </c>
      <c r="J348" s="1" t="s">
        <v>53</v>
      </c>
      <c r="K348" s="24" t="s">
        <v>57</v>
      </c>
      <c r="L348" s="1">
        <v>1</v>
      </c>
      <c r="M348" s="1">
        <v>1</v>
      </c>
      <c r="N348" s="1">
        <v>2</v>
      </c>
      <c r="O348" s="1">
        <v>1</v>
      </c>
      <c r="P348" s="24">
        <v>2</v>
      </c>
      <c r="Q348" s="1">
        <v>3</v>
      </c>
      <c r="R348" s="1">
        <v>2</v>
      </c>
      <c r="S348" s="1">
        <v>3</v>
      </c>
      <c r="T348" s="1">
        <v>1</v>
      </c>
      <c r="U348" s="24">
        <v>5</v>
      </c>
      <c r="V348" s="1">
        <v>4</v>
      </c>
      <c r="W348" s="1">
        <v>4</v>
      </c>
      <c r="X348" s="24">
        <v>7</v>
      </c>
      <c r="Y348" s="1">
        <v>2</v>
      </c>
      <c r="Z348" s="1" t="s">
        <v>47</v>
      </c>
      <c r="AA348" s="1" t="s">
        <v>47</v>
      </c>
      <c r="AB348" s="1" t="s">
        <v>47</v>
      </c>
      <c r="AC348" s="1" t="s">
        <v>47</v>
      </c>
      <c r="AD348" s="1" t="s">
        <v>47</v>
      </c>
      <c r="AE348" s="1" t="s">
        <v>47</v>
      </c>
      <c r="AF348" s="24" t="s">
        <v>47</v>
      </c>
      <c r="AG348" s="1">
        <v>3</v>
      </c>
      <c r="AH348" s="1">
        <v>5</v>
      </c>
      <c r="AI348" s="24">
        <v>5</v>
      </c>
      <c r="AJ348" s="30">
        <v>230000</v>
      </c>
      <c r="AK348" s="9">
        <f>($L$3*(L348-$Q$1)/$Q$2+$M$3*(M348-$R$1)/$R$2+$N$3*(N348-$S$1)/$S$2+$O$3*(O348-$T$1)/$T$2+$P$3*(P348-$U$1)/$U$2)/(SUM($L$3:$P$3))</f>
        <v>-1.961265515986587</v>
      </c>
      <c r="AL348" s="9">
        <f>($L$3*(Q348-$Q$1)/$Q$2+$M$3*(R348-$R$1)/$R$2+$N$3*(S348-$S$1)/$S$2+$O$3*(T348-$T$1)/$T$2+$P$3*(U348-$U$1)/$U$2)/(SUM($L$3:$P$3))</f>
        <v>-1.0619834504873822</v>
      </c>
      <c r="AM348">
        <f>IF(AVERAGE(AG348:AH348)&gt;9,1,0)+IF(AVERAGE(AG348:AH348)&gt;7,1,0)+IF(AG348&gt;7,1,0)+IF(AH348&gt;7,1,0)+IF(AI348&gt;8,1,0)+IF(AI348&gt;6,1,0)</f>
        <v>0</v>
      </c>
      <c r="AN348" s="6">
        <f>MIN(2,IF(OR(Y348="-",X348&lt;5),0,1+IF(Y348&gt;7,1+IF(X348&gt;7,0.25,0),IF(Y348&gt;4,0.5+IF(X348&gt;7,0.25,0),0+IF(X348&gt;7,0.25))))+IF(Z348="-",0,IF(Z348&gt;9,0.5,IF(Z348&gt;7,0.25,0)))+IF(AA348="-",0,IF(AA348&gt;7,1.1,IF(AA348&gt;4,0.6,0)))+IF(OR(AB348="-",V348&lt;5),0,IF(AB348&gt;7,1+IF(V348&gt;7,0.25,0),IF(AB348&gt;4,0.5+IF(V348&gt;7,0.25,0),0)))+IF(AC348="-",0,IF(AC348&gt;7,1.5,IF(AC348&gt;4,1,0)))+IF(AD348="-",0,IF(AD348&gt;9,0.5,IF(AD348&gt;7,0.25,0)))+IF(AE348="-",0,IF(AE348&gt;7,1.25,IF(AE348&gt;4,0.75,0)))+IF(OR(AF348="-",W348&lt;4),0,IF(AF348&gt;7,1+IF(W348&gt;7,0.15,0),IF(AF348&gt;4,0.5+IF(W348&gt;7,0.15,0),0))))</f>
        <v>1</v>
      </c>
      <c r="AO348" s="9">
        <f>(($AK$3*AK348+$AL$3*AL348+$AM$3*AM348+$AN$3*AN348)+$J$3*VLOOKUP(J348,COND!$A$2:$C$7,2,FALSE)+$K$3*VLOOKUP(K348,COND!$A$2:$C$7,3,FALSE))*IF(AND($K$2="On",$E348&gt;20),0.75,1)</f>
        <v>-2.1899279574472441</v>
      </c>
      <c r="AP348" s="28">
        <f>STANDARDIZE(AO348,AVERAGE($AO$5:$AO$1204),STDEVP($AO$5:$AO$1204))</f>
        <v>-1.1498561003821952</v>
      </c>
      <c r="AQ348" t="str">
        <f>IF(AND(Y348&lt;&gt;"-",X348&gt;1),"C",IF(AA348=MAX(AA348:AC348),"2B",IF(AC348=MAX(AA348:AC348),"SS",IF(OR(AB348=MAX(Z348:AC348),AND(AB348&lt;&gt;"-",AB348&gt;4,V348&gt;5)),"3B",IF(AE348=MAX(AD348:AF348),"CF",IF(AND(AF348=MAX(AD348,AF348),AND(W348&gt;5,AD348&lt;&gt;"-")),"RF",IF(AD348&lt;&gt;"-","LF",IF(Z348&lt;&gt;"-","1B","DH"))))))))</f>
        <v>C</v>
      </c>
      <c r="AU348" t="str">
        <f>IF(AND($Q348&gt;=6,AVERAGE($S348:$T348)&gt;=6),"Likely",IF(OR($Q348&gt;6,AND($Q348=6,AVERAGE($S348:$T348)&gt;=3),AND($Q348&gt;=5,AVERAGE($S348:$T348)&gt;=5),AVERAGE($Q348,$S348:$T348)&gt;5),"Possible","Unlikely"))</f>
        <v>Unlikely</v>
      </c>
      <c r="AW348" t="e">
        <f>IF(VLOOKUP($B348,'Draft List'!$D$4:$AB$124,AW$3,FALSE)&lt;&gt;0,VLOOKUP($B348,'Draft List'!$D$4:$AB$124,AW$3,FALSE),"")</f>
        <v>#N/A</v>
      </c>
      <c r="AX348" t="e">
        <f>IF(VLOOKUP($B348,'Draft List'!$D$4:$AB$124,AX$3,FALSE)&lt;&gt;0,VLOOKUP($B348,'Draft List'!$D$4:$AB$124,AX$3,FALSE),"")</f>
        <v>#N/A</v>
      </c>
      <c r="AY348" t="e">
        <f>IF(VLOOKUP($B348,'Draft List'!$D$4:$AB$124,AY$3,FALSE)&lt;&gt;0,VLOOKUP($B348,'Draft List'!$D$4:$AB$124,AY$3,FALSE),"")</f>
        <v>#N/A</v>
      </c>
      <c r="AZ348" t="e">
        <f>IF(VLOOKUP($B348,'Draft List'!$D$4:$AB$124,AZ$3,FALSE)&lt;&gt;0,VLOOKUP($B348,'Draft List'!$D$4:$AB$124,AZ$3,FALSE),"")</f>
        <v>#N/A</v>
      </c>
    </row>
    <row r="349" spans="1:52" x14ac:dyDescent="0.25">
      <c r="A349" t="str">
        <f>IF(C349="C","C-",C349)&amp;D349&amp;E349</f>
        <v>C-José López21</v>
      </c>
      <c r="B349">
        <f>VLOOKUP($A349,draft_listing_batters_stats!$A$1:$B$1310,2,FALSE)</f>
        <v>3027</v>
      </c>
      <c r="C349" s="1" t="s">
        <v>89</v>
      </c>
      <c r="D349" s="1" t="s">
        <v>1684</v>
      </c>
      <c r="E349" s="1">
        <v>21</v>
      </c>
      <c r="F349" s="1" t="s">
        <v>55</v>
      </c>
      <c r="G349" s="1" t="s">
        <v>43</v>
      </c>
      <c r="H349" s="1" t="s">
        <v>51</v>
      </c>
      <c r="I349" s="24" t="s">
        <v>51</v>
      </c>
      <c r="J349" s="1" t="s">
        <v>57</v>
      </c>
      <c r="K349" s="24" t="s">
        <v>49</v>
      </c>
      <c r="L349" s="1">
        <v>1</v>
      </c>
      <c r="M349" s="1">
        <v>3</v>
      </c>
      <c r="N349" s="1">
        <v>1</v>
      </c>
      <c r="O349" s="1">
        <v>4</v>
      </c>
      <c r="P349" s="24">
        <v>1</v>
      </c>
      <c r="Q349" s="1">
        <v>1</v>
      </c>
      <c r="R349" s="1">
        <v>4</v>
      </c>
      <c r="S349" s="1">
        <v>3</v>
      </c>
      <c r="T349" s="1">
        <v>8</v>
      </c>
      <c r="U349" s="24">
        <v>2</v>
      </c>
      <c r="V349" s="1">
        <v>3</v>
      </c>
      <c r="W349" s="1">
        <v>4</v>
      </c>
      <c r="X349" s="24">
        <v>7</v>
      </c>
      <c r="Y349" s="1">
        <v>6</v>
      </c>
      <c r="Z349" s="1" t="s">
        <v>47</v>
      </c>
      <c r="AA349" s="1" t="s">
        <v>47</v>
      </c>
      <c r="AB349" s="1" t="s">
        <v>47</v>
      </c>
      <c r="AC349" s="1" t="s">
        <v>47</v>
      </c>
      <c r="AD349" s="1" t="s">
        <v>47</v>
      </c>
      <c r="AE349" s="1" t="s">
        <v>47</v>
      </c>
      <c r="AF349" s="24" t="s">
        <v>47</v>
      </c>
      <c r="AG349" s="1">
        <v>1</v>
      </c>
      <c r="AH349" s="1">
        <v>1</v>
      </c>
      <c r="AI349" s="24">
        <v>1</v>
      </c>
      <c r="AJ349" s="30">
        <v>220000</v>
      </c>
      <c r="AK349" s="9">
        <f>($L$3*(L349-$Q$1)/$Q$2+$M$3*(M349-$R$1)/$R$2+$N$3*(N349-$S$1)/$S$2+$O$3*(O349-$T$1)/$T$2+$P$3*(P349-$U$1)/$U$2)/(SUM($L$3:$P$3))</f>
        <v>-1.713094940561422</v>
      </c>
      <c r="AL349" s="9">
        <f>($L$3*(Q349-$Q$1)/$Q$2+$M$3*(R349-$R$1)/$R$2+$N$3*(S349-$S$1)/$S$2+$O$3*(T349-$T$1)/$T$2+$P$3*(U349-$U$1)/$U$2)/(SUM($L$3:$P$3))</f>
        <v>-1.0970575330395078</v>
      </c>
      <c r="AM349">
        <f>IF(AVERAGE(AG349:AH349)&gt;9,1,0)+IF(AVERAGE(AG349:AH349)&gt;7,1,0)+IF(AG349&gt;7,1,0)+IF(AH349&gt;7,1,0)+IF(AI349&gt;8,1,0)+IF(AI349&gt;6,1,0)</f>
        <v>0</v>
      </c>
      <c r="AN349" s="6">
        <f>MIN(2,IF(OR(Y349="-",X349&lt;5),0,1+IF(Y349&gt;7,1+IF(X349&gt;7,0.25,0),IF(Y349&gt;4,0.5+IF(X349&gt;7,0.25,0),0+IF(X349&gt;7,0.25))))+IF(Z349="-",0,IF(Z349&gt;9,0.5,IF(Z349&gt;7,0.25,0)))+IF(AA349="-",0,IF(AA349&gt;7,1.1,IF(AA349&gt;4,0.6,0)))+IF(OR(AB349="-",V349&lt;5),0,IF(AB349&gt;7,1+IF(V349&gt;7,0.25,0),IF(AB349&gt;4,0.5+IF(V349&gt;7,0.25,0),0)))+IF(AC349="-",0,IF(AC349&gt;7,1.5,IF(AC349&gt;4,1,0)))+IF(AD349="-",0,IF(AD349&gt;9,0.5,IF(AD349&gt;7,0.25,0)))+IF(AE349="-",0,IF(AE349&gt;7,1.25,IF(AE349&gt;4,0.75,0)))+IF(OR(AF349="-",W349&lt;4),0,IF(AF349&gt;7,1+IF(W349&gt;7,0.15,0),IF(AF349&gt;4,0.5+IF(W349&gt;7,0.15,0),0))))</f>
        <v>1.5</v>
      </c>
      <c r="AO349" s="9">
        <f>(($AK$3*AK349+$AL$3*AL349+$AM$3*AM349+$AN$3*AN349)+$J$3*VLOOKUP(J349,COND!$A$2:$C$7,2,FALSE)+$K$3*VLOOKUP(K349,COND!$A$2:$C$7,3,FALSE))*IF(AND($K$2="On",$E349&gt;20),0.75,1)</f>
        <v>-2.2359998905302358</v>
      </c>
      <c r="AP349" s="28">
        <f>STANDARDIZE(AO349,AVERAGE($AO$5:$AO$1204),STDEVP($AO$5:$AO$1204))</f>
        <v>-1.1558995309659101</v>
      </c>
      <c r="AQ349" t="str">
        <f>IF(AND(Y349&lt;&gt;"-",X349&gt;1),"C",IF(AA349=MAX(AA349:AC349),"2B",IF(AC349=MAX(AA349:AC349),"SS",IF(OR(AB349=MAX(Z349:AC349),AND(AB349&lt;&gt;"-",AB349&gt;4,V349&gt;5)),"3B",IF(AE349=MAX(AD349:AF349),"CF",IF(AND(AF349=MAX(AD349,AF349),AND(W349&gt;5,AD349&lt;&gt;"-")),"RF",IF(AD349&lt;&gt;"-","LF",IF(Z349&lt;&gt;"-","1B","DH"))))))))</f>
        <v>C</v>
      </c>
      <c r="AU349" t="str">
        <f>IF(AND($Q349&gt;=6,AVERAGE($S349:$T349)&gt;=6),"Likely",IF(OR($Q349&gt;6,AND($Q349=6,AVERAGE($S349:$T349)&gt;=3),AND($Q349&gt;=5,AVERAGE($S349:$T349)&gt;=5),AVERAGE($Q349,$S349:$T349)&gt;5),"Possible","Unlikely"))</f>
        <v>Unlikely</v>
      </c>
      <c r="AW349" t="e">
        <f>IF(VLOOKUP($B349,'Draft List'!$D$4:$AB$124,AW$3,FALSE)&lt;&gt;0,VLOOKUP($B349,'Draft List'!$D$4:$AB$124,AW$3,FALSE),"")</f>
        <v>#N/A</v>
      </c>
      <c r="AX349" t="e">
        <f>IF(VLOOKUP($B349,'Draft List'!$D$4:$AB$124,AX$3,FALSE)&lt;&gt;0,VLOOKUP($B349,'Draft List'!$D$4:$AB$124,AX$3,FALSE),"")</f>
        <v>#N/A</v>
      </c>
      <c r="AY349" t="e">
        <f>IF(VLOOKUP($B349,'Draft List'!$D$4:$AB$124,AY$3,FALSE)&lt;&gt;0,VLOOKUP($B349,'Draft List'!$D$4:$AB$124,AY$3,FALSE),"")</f>
        <v>#N/A</v>
      </c>
      <c r="AZ349" t="e">
        <f>IF(VLOOKUP($B349,'Draft List'!$D$4:$AB$124,AZ$3,FALSE)&lt;&gt;0,VLOOKUP($B349,'Draft List'!$D$4:$AB$124,AZ$3,FALSE),"")</f>
        <v>#N/A</v>
      </c>
    </row>
    <row r="350" spans="1:52" x14ac:dyDescent="0.25">
      <c r="A350" t="str">
        <f>IF(C350="C","C-",C350)&amp;D350&amp;E350</f>
        <v>2BÁngel Gómez18</v>
      </c>
      <c r="B350">
        <f>VLOOKUP($A350,draft_listing_batters_stats!$A$1:$B$1310,2,FALSE)</f>
        <v>5202</v>
      </c>
      <c r="C350" s="1" t="s">
        <v>74</v>
      </c>
      <c r="D350" s="1" t="s">
        <v>1685</v>
      </c>
      <c r="E350" s="1">
        <v>18</v>
      </c>
      <c r="F350" s="1" t="s">
        <v>43</v>
      </c>
      <c r="G350" s="1" t="s">
        <v>43</v>
      </c>
      <c r="H350" s="1" t="s">
        <v>51</v>
      </c>
      <c r="I350" s="24" t="s">
        <v>51</v>
      </c>
      <c r="J350" s="1" t="s">
        <v>46</v>
      </c>
      <c r="K350" s="24" t="s">
        <v>45</v>
      </c>
      <c r="L350" s="1">
        <v>1</v>
      </c>
      <c r="M350" s="1">
        <v>1</v>
      </c>
      <c r="N350" s="1">
        <v>1</v>
      </c>
      <c r="O350" s="1">
        <v>3</v>
      </c>
      <c r="P350" s="24">
        <v>1</v>
      </c>
      <c r="Q350" s="1">
        <v>2</v>
      </c>
      <c r="R350" s="1">
        <v>2</v>
      </c>
      <c r="S350" s="1">
        <v>1</v>
      </c>
      <c r="T350" s="1">
        <v>7</v>
      </c>
      <c r="U350" s="24">
        <v>4</v>
      </c>
      <c r="V350" s="1">
        <v>3</v>
      </c>
      <c r="W350" s="1">
        <v>2</v>
      </c>
      <c r="X350" s="24">
        <v>2</v>
      </c>
      <c r="Y350" s="1" t="s">
        <v>47</v>
      </c>
      <c r="Z350" s="1" t="s">
        <v>47</v>
      </c>
      <c r="AA350" s="1">
        <v>2</v>
      </c>
      <c r="AB350" s="1" t="s">
        <v>47</v>
      </c>
      <c r="AC350" s="1" t="s">
        <v>47</v>
      </c>
      <c r="AD350" s="1" t="s">
        <v>47</v>
      </c>
      <c r="AE350" s="1" t="s">
        <v>47</v>
      </c>
      <c r="AF350" s="24" t="s">
        <v>47</v>
      </c>
      <c r="AG350" s="1">
        <v>7</v>
      </c>
      <c r="AH350" s="1">
        <v>9</v>
      </c>
      <c r="AI350" s="24">
        <v>10</v>
      </c>
      <c r="AJ350" s="30">
        <v>210000</v>
      </c>
      <c r="AK350" s="9">
        <f>($L$3*(L350-$Q$1)/$Q$2+$M$3*(M350-$R$1)/$R$2+$N$3*(N350-$S$1)/$S$2+$O$3*(O350-$T$1)/$T$2+$P$3*(P350-$U$1)/$U$2)/(SUM($L$3:$P$3))</f>
        <v>-1.90492424980841</v>
      </c>
      <c r="AL350" s="9">
        <f>($L$3*(Q350-$Q$1)/$Q$2+$M$3*(R350-$R$1)/$R$2+$N$3*(S350-$S$1)/$S$2+$O$3*(T350-$T$1)/$T$2+$P$3*(U350-$U$1)/$U$2)/(SUM($L$3:$P$3))</f>
        <v>-1.0524213144974572</v>
      </c>
      <c r="AM350">
        <f>IF(AVERAGE(AG350:AH350)&gt;9,1,0)+IF(AVERAGE(AG350:AH350)&gt;7,1,0)+IF(AG350&gt;7,1,0)+IF(AH350&gt;7,1,0)+IF(AI350&gt;8,1,0)+IF(AI350&gt;6,1,0)</f>
        <v>4</v>
      </c>
      <c r="AN350" s="6">
        <f>MIN(2,IF(OR(Y350="-",X350&lt;5),0,1+IF(Y350&gt;7,1+IF(X350&gt;7,0.25,0),IF(Y350&gt;4,0.5+IF(X350&gt;7,0.25,0),0+IF(X350&gt;7,0.25))))+IF(Z350="-",0,IF(Z350&gt;9,0.5,IF(Z350&gt;7,0.25,0)))+IF(AA350="-",0,IF(AA350&gt;7,1.1,IF(AA350&gt;4,0.6,0)))+IF(OR(AB350="-",V350&lt;5),0,IF(AB350&gt;7,1+IF(V350&gt;7,0.25,0),IF(AB350&gt;4,0.5+IF(V350&gt;7,0.25,0),0)))+IF(AC350="-",0,IF(AC350&gt;7,1.5,IF(AC350&gt;4,1,0)))+IF(AD350="-",0,IF(AD350&gt;9,0.5,IF(AD350&gt;7,0.25,0)))+IF(AE350="-",0,IF(AE350&gt;7,1.25,IF(AE350&gt;4,0.75,0)))+IF(OR(AF350="-",W350&lt;4),0,IF(AF350&gt;7,1+IF(W350&gt;7,0.15,0),IF(AF350&gt;4,0.5+IF(W350&gt;7,0.15,0),0))))</f>
        <v>0</v>
      </c>
      <c r="AO350" s="9">
        <f>(($AK$3*AK350+$AL$3*AL350+$AM$3*AM350+$AN$3*AN350)+$J$3*VLOOKUP(J350,COND!$A$2:$C$7,2,FALSE)+$K$3*VLOOKUP(K350,COND!$A$2:$C$7,3,FALSE))*IF(AND($K$2="On",$E350&gt;20),0.75,1)</f>
        <v>-2.2528815322836611</v>
      </c>
      <c r="AP350" s="28">
        <f>STANDARDIZE(AO350,AVERAGE($AO$5:$AO$1204),STDEVP($AO$5:$AO$1204))</f>
        <v>-1.1581139600824872</v>
      </c>
      <c r="AQ350" t="str">
        <f>IF(AND(Y350&lt;&gt;"-",X350&gt;1),"C",IF(AA350=MAX(AA350:AC350),"2B",IF(AC350=MAX(AA350:AC350),"SS",IF(OR(AB350=MAX(Z350:AC350),AND(AB350&lt;&gt;"-",AB350&gt;4,V350&gt;5)),"3B",IF(AE350=MAX(AD350:AF350),"CF",IF(AND(AF350=MAX(AD350,AF350),AND(W350&gt;5,AD350&lt;&gt;"-")),"RF",IF(AD350&lt;&gt;"-","LF",IF(Z350&lt;&gt;"-","1B","DH"))))))))</f>
        <v>2B</v>
      </c>
      <c r="AU350" t="str">
        <f>IF(AND($Q350&gt;=6,AVERAGE($S350:$T350)&gt;=6),"Likely",IF(OR($Q350&gt;6,AND($Q350=6,AVERAGE($S350:$T350)&gt;=3),AND($Q350&gt;=5,AVERAGE($S350:$T350)&gt;=5),AVERAGE($Q350,$S350:$T350)&gt;5),"Possible","Unlikely"))</f>
        <v>Unlikely</v>
      </c>
      <c r="AW350" t="e">
        <f>IF(VLOOKUP($B350,'Draft List'!$D$4:$AB$124,AW$3,FALSE)&lt;&gt;0,VLOOKUP($B350,'Draft List'!$D$4:$AB$124,AW$3,FALSE),"")</f>
        <v>#N/A</v>
      </c>
      <c r="AX350" t="e">
        <f>IF(VLOOKUP($B350,'Draft List'!$D$4:$AB$124,AX$3,FALSE)&lt;&gt;0,VLOOKUP($B350,'Draft List'!$D$4:$AB$124,AX$3,FALSE),"")</f>
        <v>#N/A</v>
      </c>
      <c r="AY350" t="e">
        <f>IF(VLOOKUP($B350,'Draft List'!$D$4:$AB$124,AY$3,FALSE)&lt;&gt;0,VLOOKUP($B350,'Draft List'!$D$4:$AB$124,AY$3,FALSE),"")</f>
        <v>#N/A</v>
      </c>
      <c r="AZ350" t="e">
        <f>IF(VLOOKUP($B350,'Draft List'!$D$4:$AB$124,AZ$3,FALSE)&lt;&gt;0,VLOOKUP($B350,'Draft List'!$D$4:$AB$124,AZ$3,FALSE),"")</f>
        <v>#N/A</v>
      </c>
    </row>
    <row r="351" spans="1:52" x14ac:dyDescent="0.25">
      <c r="A351" t="str">
        <f>IF(C351="C","C-",C351)&amp;D351&amp;E351</f>
        <v>LFTagashashi Sakaguchi21</v>
      </c>
      <c r="B351">
        <f>VLOOKUP($A351,draft_listing_batters_stats!$A$1:$B$1310,2,FALSE)</f>
        <v>4517</v>
      </c>
      <c r="C351" s="1" t="s">
        <v>52</v>
      </c>
      <c r="D351" s="1" t="s">
        <v>1686</v>
      </c>
      <c r="E351" s="1">
        <v>21</v>
      </c>
      <c r="F351" s="1" t="s">
        <v>43</v>
      </c>
      <c r="G351" s="1" t="s">
        <v>43</v>
      </c>
      <c r="H351" s="1" t="s">
        <v>51</v>
      </c>
      <c r="I351" s="24" t="s">
        <v>51</v>
      </c>
      <c r="J351" s="1" t="s">
        <v>45</v>
      </c>
      <c r="K351" s="24" t="s">
        <v>45</v>
      </c>
      <c r="L351" s="1">
        <v>1</v>
      </c>
      <c r="M351" s="1">
        <v>3</v>
      </c>
      <c r="N351" s="1">
        <v>1</v>
      </c>
      <c r="O351" s="1">
        <v>1</v>
      </c>
      <c r="P351" s="24">
        <v>1</v>
      </c>
      <c r="Q351" s="1">
        <v>3</v>
      </c>
      <c r="R351" s="1">
        <v>4</v>
      </c>
      <c r="S351" s="1">
        <v>2</v>
      </c>
      <c r="T351" s="1">
        <v>1</v>
      </c>
      <c r="U351" s="24">
        <v>3</v>
      </c>
      <c r="V351" s="1">
        <v>1</v>
      </c>
      <c r="W351" s="1">
        <v>8</v>
      </c>
      <c r="X351" s="24">
        <v>1</v>
      </c>
      <c r="Y351" s="1" t="s">
        <v>47</v>
      </c>
      <c r="Z351" s="1" t="s">
        <v>47</v>
      </c>
      <c r="AA351" s="1" t="s">
        <v>47</v>
      </c>
      <c r="AB351" s="1" t="s">
        <v>47</v>
      </c>
      <c r="AC351" s="1" t="s">
        <v>47</v>
      </c>
      <c r="AD351" s="1">
        <v>10</v>
      </c>
      <c r="AE351" s="1" t="s">
        <v>47</v>
      </c>
      <c r="AF351" s="24">
        <v>4</v>
      </c>
      <c r="AG351" s="1">
        <v>10</v>
      </c>
      <c r="AH351" s="1">
        <v>8</v>
      </c>
      <c r="AI351" s="24">
        <v>9</v>
      </c>
      <c r="AJ351" s="30">
        <v>230000</v>
      </c>
      <c r="AK351" s="9">
        <f>($L$3*(L351-$Q$1)/$Q$2+$M$3*(M351-$R$1)/$R$2+$N$3*(N351-$S$1)/$S$2+$O$3*(O351-$T$1)/$T$2+$P$3*(P351-$U$1)/$U$2)/(SUM($L$3:$P$3))</f>
        <v>-1.9822235905901651</v>
      </c>
      <c r="AL351" s="9">
        <f>($L$3*(Q351-$Q$1)/$Q$2+$M$3*(R351-$R$1)/$R$2+$N$3*(S351-$S$1)/$S$2+$O$3*(T351-$T$1)/$T$2+$P$3*(U351-$U$1)/$U$2)/(SUM($L$3:$P$3))</f>
        <v>-1.1229578649080438</v>
      </c>
      <c r="AM351">
        <f>IF(AVERAGE(AG351:AH351)&gt;9,1,0)+IF(AVERAGE(AG351:AH351)&gt;7,1,0)+IF(AG351&gt;7,1,0)+IF(AH351&gt;7,1,0)+IF(AI351&gt;8,1,0)+IF(AI351&gt;6,1,0)</f>
        <v>5</v>
      </c>
      <c r="AN351" s="6">
        <f>MIN(2,IF(OR(Y351="-",X351&lt;5),0,1+IF(Y351&gt;7,1+IF(X351&gt;7,0.25,0),IF(Y351&gt;4,0.5+IF(X351&gt;7,0.25,0),0+IF(X351&gt;7,0.25))))+IF(Z351="-",0,IF(Z351&gt;9,0.5,IF(Z351&gt;7,0.25,0)))+IF(AA351="-",0,IF(AA351&gt;7,1.1,IF(AA351&gt;4,0.6,0)))+IF(OR(AB351="-",V351&lt;5),0,IF(AB351&gt;7,1+IF(V351&gt;7,0.25,0),IF(AB351&gt;4,0.5+IF(V351&gt;7,0.25,0),0)))+IF(AC351="-",0,IF(AC351&gt;7,1.5,IF(AC351&gt;4,1,0)))+IF(AD351="-",0,IF(AD351&gt;9,0.5,IF(AD351&gt;7,0.25,0)))+IF(AE351="-",0,IF(AE351&gt;7,1.25,IF(AE351&gt;4,0.75,0)))+IF(OR(AF351="-",W351&lt;4),0,IF(AF351&gt;7,1+IF(W351&gt;7,0.15,0),IF(AF351&gt;4,0.5+IF(W351&gt;7,0.15,0),0))))</f>
        <v>0.5</v>
      </c>
      <c r="AO351" s="9">
        <f>(($AK$3*AK351+$AL$3*AL351+$AM$3*AM351+$AN$3*AN351)+$J$3*VLOOKUP(J351,COND!$A$2:$C$7,2,FALSE)+$K$3*VLOOKUP(K351,COND!$A$2:$C$7,3,FALSE))*IF(AND($K$2="On",$E351&gt;20),0.75,1)</f>
        <v>-2.3403834046222087</v>
      </c>
      <c r="AP351" s="28">
        <f>STANDARDIZE(AO351,AVERAGE($AO$5:$AO$1204),STDEVP($AO$5:$AO$1204))</f>
        <v>-1.169591913275172</v>
      </c>
      <c r="AQ351" t="str">
        <f>IF(AND(Y351&lt;&gt;"-",X351&gt;1),"C",IF(AA351=MAX(AA351:AC351),"2B",IF(AC351=MAX(AA351:AC351),"SS",IF(OR(AB351=MAX(Z351:AC351),AND(AB351&lt;&gt;"-",AB351&gt;4,V351&gt;5)),"3B",IF(AE351=MAX(AD351:AF351),"CF",IF(AND(AF351=MAX(AD351,AF351),AND(W351&gt;5,AD351&lt;&gt;"-")),"RF",IF(AD351&lt;&gt;"-","LF",IF(Z351&lt;&gt;"-","1B","DH"))))))))</f>
        <v>LF</v>
      </c>
      <c r="AU351" t="str">
        <f>IF(AND($Q351&gt;=6,AVERAGE($S351:$T351)&gt;=6),"Likely",IF(OR($Q351&gt;6,AND($Q351=6,AVERAGE($S351:$T351)&gt;=3),AND($Q351&gt;=5,AVERAGE($S351:$T351)&gt;=5),AVERAGE($Q351,$S351:$T351)&gt;5),"Possible","Unlikely"))</f>
        <v>Unlikely</v>
      </c>
      <c r="AW351" t="e">
        <f>IF(VLOOKUP($B351,'Draft List'!$D$4:$AB$124,AW$3,FALSE)&lt;&gt;0,VLOOKUP($B351,'Draft List'!$D$4:$AB$124,AW$3,FALSE),"")</f>
        <v>#N/A</v>
      </c>
      <c r="AX351" t="e">
        <f>IF(VLOOKUP($B351,'Draft List'!$D$4:$AB$124,AX$3,FALSE)&lt;&gt;0,VLOOKUP($B351,'Draft List'!$D$4:$AB$124,AX$3,FALSE),"")</f>
        <v>#N/A</v>
      </c>
      <c r="AY351" t="e">
        <f>IF(VLOOKUP($B351,'Draft List'!$D$4:$AB$124,AY$3,FALSE)&lt;&gt;0,VLOOKUP($B351,'Draft List'!$D$4:$AB$124,AY$3,FALSE),"")</f>
        <v>#N/A</v>
      </c>
      <c r="AZ351" t="e">
        <f>IF(VLOOKUP($B351,'Draft List'!$D$4:$AB$124,AZ$3,FALSE)&lt;&gt;0,VLOOKUP($B351,'Draft List'!$D$4:$AB$124,AZ$3,FALSE),"")</f>
        <v>#N/A</v>
      </c>
    </row>
    <row r="352" spans="1:52" x14ac:dyDescent="0.25">
      <c r="A352" t="str">
        <f>IF(C352="C","C-",C352)&amp;D352&amp;E352</f>
        <v>C-Chris McCauley18</v>
      </c>
      <c r="B352">
        <f>VLOOKUP($A352,draft_listing_batters_stats!$A$1:$B$1310,2,FALSE)</f>
        <v>5215</v>
      </c>
      <c r="C352" s="1" t="s">
        <v>89</v>
      </c>
      <c r="D352" s="1" t="s">
        <v>1687</v>
      </c>
      <c r="E352" s="1">
        <v>18</v>
      </c>
      <c r="F352" s="1" t="s">
        <v>43</v>
      </c>
      <c r="G352" s="1" t="s">
        <v>43</v>
      </c>
      <c r="H352" s="1" t="s">
        <v>51</v>
      </c>
      <c r="I352" s="24" t="s">
        <v>51</v>
      </c>
      <c r="J352" s="1" t="s">
        <v>57</v>
      </c>
      <c r="K352" s="24" t="s">
        <v>45</v>
      </c>
      <c r="L352" s="1">
        <v>1</v>
      </c>
      <c r="M352" s="1">
        <v>4</v>
      </c>
      <c r="N352" s="1">
        <v>1</v>
      </c>
      <c r="O352" s="1">
        <v>1</v>
      </c>
      <c r="P352" s="24">
        <v>2</v>
      </c>
      <c r="Q352" s="1">
        <v>3</v>
      </c>
      <c r="R352" s="1">
        <v>6</v>
      </c>
      <c r="S352" s="1">
        <v>1</v>
      </c>
      <c r="T352" s="1">
        <v>2</v>
      </c>
      <c r="U352" s="24">
        <v>4</v>
      </c>
      <c r="V352" s="1">
        <v>4</v>
      </c>
      <c r="W352" s="1">
        <v>5</v>
      </c>
      <c r="X352" s="24">
        <v>8</v>
      </c>
      <c r="Y352" s="1" t="s">
        <v>47</v>
      </c>
      <c r="Z352" s="1" t="s">
        <v>47</v>
      </c>
      <c r="AA352" s="1" t="s">
        <v>47</v>
      </c>
      <c r="AB352" s="1" t="s">
        <v>47</v>
      </c>
      <c r="AC352" s="1" t="s">
        <v>47</v>
      </c>
      <c r="AD352" s="1" t="s">
        <v>47</v>
      </c>
      <c r="AE352" s="1" t="s">
        <v>47</v>
      </c>
      <c r="AF352" s="24" t="s">
        <v>47</v>
      </c>
      <c r="AG352" s="1">
        <v>3</v>
      </c>
      <c r="AH352" s="1">
        <v>1</v>
      </c>
      <c r="AI352" s="24">
        <v>1</v>
      </c>
      <c r="AJ352" s="30">
        <v>220000</v>
      </c>
      <c r="AK352" s="9">
        <f>($L$3*(L352-$Q$1)/$Q$2+$M$3*(M352-$R$1)/$R$2+$N$3*(N352-$S$1)/$S$2+$O$3*(O352-$T$1)/$T$2+$P$3*(P352-$U$1)/$U$2)/(SUM($L$3:$P$3))</f>
        <v>-1.891147371154378</v>
      </c>
      <c r="AL352" s="9">
        <f>($L$3*(Q352-$Q$1)/$Q$2+$M$3*(R352-$R$1)/$R$2+$N$3*(S352-$S$1)/$S$2+$O$3*(T352-$T$1)/$T$2+$P$3*(U352-$U$1)/$U$2)/(SUM($L$3:$P$3))</f>
        <v>-0.97417370986787366</v>
      </c>
      <c r="AM352">
        <f>IF(AVERAGE(AG352:AH352)&gt;9,1,0)+IF(AVERAGE(AG352:AH352)&gt;7,1,0)+IF(AG352&gt;7,1,0)+IF(AH352&gt;7,1,0)+IF(AI352&gt;8,1,0)+IF(AI352&gt;6,1,0)</f>
        <v>0</v>
      </c>
      <c r="AN352" s="6">
        <f>MIN(2,IF(OR(Y352="-",X352&lt;5),0,1+IF(Y352&gt;7,1+IF(X352&gt;7,0.25,0),IF(Y352&gt;4,0.5+IF(X352&gt;7,0.25,0),0+IF(X352&gt;7,0.25))))+IF(Z352="-",0,IF(Z352&gt;9,0.5,IF(Z352&gt;7,0.25,0)))+IF(AA352="-",0,IF(AA352&gt;7,1.1,IF(AA352&gt;4,0.6,0)))+IF(OR(AB352="-",V352&lt;5),0,IF(AB352&gt;7,1+IF(V352&gt;7,0.25,0),IF(AB352&gt;4,0.5+IF(V352&gt;7,0.25,0),0)))+IF(AC352="-",0,IF(AC352&gt;7,1.5,IF(AC352&gt;4,1,0)))+IF(AD352="-",0,IF(AD352&gt;9,0.5,IF(AD352&gt;7,0.25,0)))+IF(AE352="-",0,IF(AE352&gt;7,1.25,IF(AE352&gt;4,0.75,0)))+IF(OR(AF352="-",W352&lt;4),0,IF(AF352&gt;7,1+IF(W352&gt;7,0.15,0),IF(AF352&gt;4,0.5+IF(W352&gt;7,0.15,0),0))))</f>
        <v>0</v>
      </c>
      <c r="AO352" s="9">
        <f>(($AK$3*AK352+$AL$3*AL352+$AM$3*AM352+$AN$3*AN352)+$J$3*VLOOKUP(J352,COND!$A$2:$C$7,2,FALSE)+$K$3*VLOOKUP(K352,COND!$A$2:$C$7,3,FALSE))*IF(AND($K$2="On",$E352&gt;20),0.75,1)</f>
        <v>-2.3791992555299206</v>
      </c>
      <c r="AP352" s="28">
        <f>STANDARDIZE(AO352,AVERAGE($AO$5:$AO$1204),STDEVP($AO$5:$AO$1204))</f>
        <v>-1.1746835359793035</v>
      </c>
      <c r="AQ352" t="str">
        <f>IF(AND(Y352&lt;&gt;"-",X352&gt;1),"C",IF(AA352=MAX(AA352:AC352),"2B",IF(AC352=MAX(AA352:AC352),"SS",IF(OR(AB352=MAX(Z352:AC352),AND(AB352&lt;&gt;"-",AB352&gt;4,V352&gt;5)),"3B",IF(AE352=MAX(AD352:AF352),"CF",IF(AND(AF352=MAX(AD352,AF352),AND(W352&gt;5,AD352&lt;&gt;"-")),"RF",IF(AD352&lt;&gt;"-","LF",IF(Z352&lt;&gt;"-","1B","DH"))))))))</f>
        <v>DH</v>
      </c>
      <c r="AU352" t="str">
        <f>IF(AND($Q352&gt;=6,AVERAGE($S352:$T352)&gt;=6),"Likely",IF(OR($Q352&gt;6,AND($Q352=6,AVERAGE($S352:$T352)&gt;=3),AND($Q352&gt;=5,AVERAGE($S352:$T352)&gt;=5),AVERAGE($Q352,$S352:$T352)&gt;5),"Possible","Unlikely"))</f>
        <v>Unlikely</v>
      </c>
      <c r="AW352" t="e">
        <f>IF(VLOOKUP($B352,'Draft List'!$D$4:$AB$124,AW$3,FALSE)&lt;&gt;0,VLOOKUP($B352,'Draft List'!$D$4:$AB$124,AW$3,FALSE),"")</f>
        <v>#N/A</v>
      </c>
      <c r="AX352" t="e">
        <f>IF(VLOOKUP($B352,'Draft List'!$D$4:$AB$124,AX$3,FALSE)&lt;&gt;0,VLOOKUP($B352,'Draft List'!$D$4:$AB$124,AX$3,FALSE),"")</f>
        <v>#N/A</v>
      </c>
      <c r="AY352" t="e">
        <f>IF(VLOOKUP($B352,'Draft List'!$D$4:$AB$124,AY$3,FALSE)&lt;&gt;0,VLOOKUP($B352,'Draft List'!$D$4:$AB$124,AY$3,FALSE),"")</f>
        <v>#N/A</v>
      </c>
      <c r="AZ352" t="e">
        <f>IF(VLOOKUP($B352,'Draft List'!$D$4:$AB$124,AZ$3,FALSE)&lt;&gt;0,VLOOKUP($B352,'Draft List'!$D$4:$AB$124,AZ$3,FALSE),"")</f>
        <v>#N/A</v>
      </c>
    </row>
    <row r="353" spans="1:52" x14ac:dyDescent="0.25">
      <c r="A353" t="str">
        <f>IF(C353="C","C-",C353)&amp;D353&amp;E353</f>
        <v>CFRichard Randall18</v>
      </c>
      <c r="B353">
        <f>VLOOKUP($A353,draft_listing_batters_stats!$A$1:$B$1310,2,FALSE)</f>
        <v>5593</v>
      </c>
      <c r="C353" s="1" t="s">
        <v>77</v>
      </c>
      <c r="D353" s="1" t="s">
        <v>1688</v>
      </c>
      <c r="E353" s="1">
        <v>18</v>
      </c>
      <c r="F353" s="1" t="s">
        <v>43</v>
      </c>
      <c r="G353" s="1" t="s">
        <v>43</v>
      </c>
      <c r="H353" s="1" t="s">
        <v>51</v>
      </c>
      <c r="I353" s="24" t="s">
        <v>51</v>
      </c>
      <c r="J353" s="1" t="s">
        <v>57</v>
      </c>
      <c r="K353" s="24" t="s">
        <v>53</v>
      </c>
      <c r="L353" s="1">
        <v>1</v>
      </c>
      <c r="M353" s="1">
        <v>2</v>
      </c>
      <c r="N353" s="1">
        <v>1</v>
      </c>
      <c r="O353" s="1">
        <v>1</v>
      </c>
      <c r="P353" s="24">
        <v>1</v>
      </c>
      <c r="Q353" s="1">
        <v>3</v>
      </c>
      <c r="R353" s="1">
        <v>4</v>
      </c>
      <c r="S353" s="1">
        <v>2</v>
      </c>
      <c r="T353" s="1">
        <v>1</v>
      </c>
      <c r="U353" s="24">
        <v>3</v>
      </c>
      <c r="V353" s="1">
        <v>1</v>
      </c>
      <c r="W353" s="1">
        <v>8</v>
      </c>
      <c r="X353" s="24">
        <v>1</v>
      </c>
      <c r="Y353" s="1" t="s">
        <v>47</v>
      </c>
      <c r="Z353" s="1" t="s">
        <v>47</v>
      </c>
      <c r="AA353" s="1" t="s">
        <v>47</v>
      </c>
      <c r="AB353" s="1" t="s">
        <v>47</v>
      </c>
      <c r="AC353" s="1" t="s">
        <v>47</v>
      </c>
      <c r="AD353" s="1">
        <v>2</v>
      </c>
      <c r="AE353" s="1">
        <v>5</v>
      </c>
      <c r="AF353" s="24">
        <v>1</v>
      </c>
      <c r="AG353" s="1">
        <v>8</v>
      </c>
      <c r="AH353" s="1">
        <v>9</v>
      </c>
      <c r="AI353" s="24">
        <v>8</v>
      </c>
      <c r="AJ353" s="30">
        <v>2800000</v>
      </c>
      <c r="AK353" s="9">
        <f>($L$3*(L353-$Q$1)/$Q$2+$M$3*(M353-$R$1)/$R$2+$N$3*(N353-$S$1)/$S$2+$O$3*(O353-$T$1)/$T$2+$P$3*(P353-$U$1)/$U$2)/(SUM($L$3:$P$3))</f>
        <v>-2.0332834702088682</v>
      </c>
      <c r="AL353" s="9">
        <f>($L$3*(Q353-$Q$1)/$Q$2+$M$3*(R353-$R$1)/$R$2+$N$3*(S353-$S$1)/$S$2+$O$3*(T353-$T$1)/$T$2+$P$3*(U353-$U$1)/$U$2)/(SUM($L$3:$P$3))</f>
        <v>-1.1229578649080438</v>
      </c>
      <c r="AM353">
        <f>IF(AVERAGE(AG353:AH353)&gt;9,1,0)+IF(AVERAGE(AG353:AH353)&gt;7,1,0)+IF(AG353&gt;7,1,0)+IF(AH353&gt;7,1,0)+IF(AI353&gt;8,1,0)+IF(AI353&gt;6,1,0)</f>
        <v>4</v>
      </c>
      <c r="AN353" s="6">
        <f>MIN(2,IF(OR(Y353="-",X353&lt;5),0,1+IF(Y353&gt;7,1+IF(X353&gt;7,0.25,0),IF(Y353&gt;4,0.5+IF(X353&gt;7,0.25,0),0+IF(X353&gt;7,0.25))))+IF(Z353="-",0,IF(Z353&gt;9,0.5,IF(Z353&gt;7,0.25,0)))+IF(AA353="-",0,IF(AA353&gt;7,1.1,IF(AA353&gt;4,0.6,0)))+IF(OR(AB353="-",V353&lt;5),0,IF(AB353&gt;7,1+IF(V353&gt;7,0.25,0),IF(AB353&gt;4,0.5+IF(V353&gt;7,0.25,0),0)))+IF(AC353="-",0,IF(AC353&gt;7,1.5,IF(AC353&gt;4,1,0)))+IF(AD353="-",0,IF(AD353&gt;9,0.5,IF(AD353&gt;7,0.25,0)))+IF(AE353="-",0,IF(AE353&gt;7,1.25,IF(AE353&gt;4,0.75,0)))+IF(OR(AF353="-",W353&lt;4),0,IF(AF353&gt;7,1+IF(W353&gt;7,0.15,0),IF(AF353&gt;4,0.5+IF(W353&gt;7,0.15,0),0))))</f>
        <v>0.75</v>
      </c>
      <c r="AO353" s="9">
        <f>(($AK$3*AK353+$AL$3*AL353+$AM$3*AM353+$AN$3*AN353)+$J$3*VLOOKUP(J353,COND!$A$2:$C$7,2,FALSE)+$K$3*VLOOKUP(K353,COND!$A$2:$C$7,3,FALSE))*IF(AND($K$2="On",$E353&gt;20),0.75,1)</f>
        <v>-2.5121560592507475</v>
      </c>
      <c r="AP353" s="28">
        <f>STANDARDIZE(AO353,AVERAGE($AO$5:$AO$1204),STDEVP($AO$5:$AO$1204))</f>
        <v>-1.1921239852973733</v>
      </c>
      <c r="AQ353" t="str">
        <f>IF(AND(Y353&lt;&gt;"-",X353&gt;1),"C",IF(AA353=MAX(AA353:AC353),"2B",IF(AC353=MAX(AA353:AC353),"SS",IF(OR(AB353=MAX(Z353:AC353),AND(AB353&lt;&gt;"-",AB353&gt;4,V353&gt;5)),"3B",IF(AE353=MAX(AD353:AF353),"CF",IF(AND(AF353=MAX(AD353,AF353),AND(W353&gt;5,AD353&lt;&gt;"-")),"RF",IF(AD353&lt;&gt;"-","LF",IF(Z353&lt;&gt;"-","1B","DH"))))))))</f>
        <v>CF</v>
      </c>
      <c r="AU353" t="str">
        <f>IF(AND($Q353&gt;=6,AVERAGE($S353:$T353)&gt;=6),"Likely",IF(OR($Q353&gt;6,AND($Q353=6,AVERAGE($S353:$T353)&gt;=3),AND($Q353&gt;=5,AVERAGE($S353:$T353)&gt;=5),AVERAGE($Q353,$S353:$T353)&gt;5),"Possible","Unlikely"))</f>
        <v>Unlikely</v>
      </c>
      <c r="AW353" t="e">
        <f>IF(VLOOKUP($B353,'Draft List'!$D$4:$AB$124,AW$3,FALSE)&lt;&gt;0,VLOOKUP($B353,'Draft List'!$D$4:$AB$124,AW$3,FALSE),"")</f>
        <v>#N/A</v>
      </c>
      <c r="AX353" t="e">
        <f>IF(VLOOKUP($B353,'Draft List'!$D$4:$AB$124,AX$3,FALSE)&lt;&gt;0,VLOOKUP($B353,'Draft List'!$D$4:$AB$124,AX$3,FALSE),"")</f>
        <v>#N/A</v>
      </c>
      <c r="AY353" t="e">
        <f>IF(VLOOKUP($B353,'Draft List'!$D$4:$AB$124,AY$3,FALSE)&lt;&gt;0,VLOOKUP($B353,'Draft List'!$D$4:$AB$124,AY$3,FALSE),"")</f>
        <v>#N/A</v>
      </c>
      <c r="AZ353" t="e">
        <f>IF(VLOOKUP($B353,'Draft List'!$D$4:$AB$124,AZ$3,FALSE)&lt;&gt;0,VLOOKUP($B353,'Draft List'!$D$4:$AB$124,AZ$3,FALSE),"")</f>
        <v>#N/A</v>
      </c>
    </row>
    <row r="354" spans="1:52" x14ac:dyDescent="0.25">
      <c r="A354" t="str">
        <f>IF(C354="C","C-",C354)&amp;D354&amp;E354</f>
        <v>SSLoren Green18</v>
      </c>
      <c r="B354">
        <f>VLOOKUP($A354,draft_listing_batters_stats!$A$1:$B$1310,2,FALSE)</f>
        <v>4934</v>
      </c>
      <c r="C354" s="1" t="s">
        <v>75</v>
      </c>
      <c r="D354" s="1" t="s">
        <v>1689</v>
      </c>
      <c r="E354" s="1">
        <v>18</v>
      </c>
      <c r="F354" s="1" t="s">
        <v>43</v>
      </c>
      <c r="G354" s="1" t="s">
        <v>43</v>
      </c>
      <c r="H354" s="1" t="s">
        <v>51</v>
      </c>
      <c r="I354" s="24" t="s">
        <v>51</v>
      </c>
      <c r="J354" s="1" t="s">
        <v>45</v>
      </c>
      <c r="K354" s="24" t="s">
        <v>53</v>
      </c>
      <c r="L354" s="1">
        <v>1</v>
      </c>
      <c r="M354" s="1">
        <v>2</v>
      </c>
      <c r="N354" s="1">
        <v>1</v>
      </c>
      <c r="O354" s="1">
        <v>1</v>
      </c>
      <c r="P354" s="24">
        <v>1</v>
      </c>
      <c r="Q354" s="1">
        <v>3</v>
      </c>
      <c r="R354" s="1">
        <v>6</v>
      </c>
      <c r="S354" s="1">
        <v>1</v>
      </c>
      <c r="T354" s="1">
        <v>1</v>
      </c>
      <c r="U354" s="24">
        <v>3</v>
      </c>
      <c r="V354" s="1">
        <v>8</v>
      </c>
      <c r="W354" s="1">
        <v>2</v>
      </c>
      <c r="X354" s="24">
        <v>1</v>
      </c>
      <c r="Y354" s="1" t="s">
        <v>47</v>
      </c>
      <c r="Z354" s="1" t="s">
        <v>47</v>
      </c>
      <c r="AA354" s="1" t="s">
        <v>47</v>
      </c>
      <c r="AB354" s="1" t="s">
        <v>47</v>
      </c>
      <c r="AC354" s="1">
        <v>1</v>
      </c>
      <c r="AD354" s="1" t="s">
        <v>47</v>
      </c>
      <c r="AE354" s="1" t="s">
        <v>47</v>
      </c>
      <c r="AF354" s="24" t="s">
        <v>47</v>
      </c>
      <c r="AG354" s="1">
        <v>10</v>
      </c>
      <c r="AH354" s="1">
        <v>10</v>
      </c>
      <c r="AI354" s="24">
        <v>6</v>
      </c>
      <c r="AJ354" s="30">
        <v>1600000</v>
      </c>
      <c r="AK354" s="9">
        <f>($L$3*(L354-$Q$1)/$Q$2+$M$3*(M354-$R$1)/$R$2+$N$3*(N354-$S$1)/$S$2+$O$3*(O354-$T$1)/$T$2+$P$3*(P354-$U$1)/$U$2)/(SUM($L$3:$P$3))</f>
        <v>-2.0332834702088682</v>
      </c>
      <c r="AL354" s="9">
        <f>($L$3*(Q354-$Q$1)/$Q$2+$M$3*(R354-$R$1)/$R$2+$N$3*(S354-$S$1)/$S$2+$O$3*(T354-$T$1)/$T$2+$P$3*(U354-$U$1)/$U$2)/(SUM($L$3:$P$3))</f>
        <v>-1.1038995996945384</v>
      </c>
      <c r="AM354">
        <f>IF(AVERAGE(AG354:AH354)&gt;9,1,0)+IF(AVERAGE(AG354:AH354)&gt;7,1,0)+IF(AG354&gt;7,1,0)+IF(AH354&gt;7,1,0)+IF(AI354&gt;8,1,0)+IF(AI354&gt;6,1,0)</f>
        <v>4</v>
      </c>
      <c r="AN354" s="6">
        <f>MIN(2,IF(OR(Y354="-",X354&lt;5),0,1+IF(Y354&gt;7,1+IF(X354&gt;7,0.25,0),IF(Y354&gt;4,0.5+IF(X354&gt;7,0.25,0),0+IF(X354&gt;7,0.25))))+IF(Z354="-",0,IF(Z354&gt;9,0.5,IF(Z354&gt;7,0.25,0)))+IF(AA354="-",0,IF(AA354&gt;7,1.1,IF(AA354&gt;4,0.6,0)))+IF(OR(AB354="-",V354&lt;5),0,IF(AB354&gt;7,1+IF(V354&gt;7,0.25,0),IF(AB354&gt;4,0.5+IF(V354&gt;7,0.25,0),0)))+IF(AC354="-",0,IF(AC354&gt;7,1.5,IF(AC354&gt;4,1,0)))+IF(AD354="-",0,IF(AD354&gt;9,0.5,IF(AD354&gt;7,0.25,0)))+IF(AE354="-",0,IF(AE354&gt;7,1.25,IF(AE354&gt;4,0.75,0)))+IF(OR(AF354="-",W354&lt;4),0,IF(AF354&gt;7,1+IF(W354&gt;7,0.15,0),IF(AF354&gt;4,0.5+IF(W354&gt;7,0.15,0),0))))</f>
        <v>0</v>
      </c>
      <c r="AO354" s="9">
        <f>(($AK$3*AK354+$AL$3*AL354+$AM$3*AM354+$AN$3*AN354)+$J$3*VLOOKUP(J354,COND!$A$2:$C$7,2,FALSE)+$K$3*VLOOKUP(K354,COND!$A$2:$C$7,3,FALSE))*IF(AND($K$2="On",$E354&gt;20),0.75,1)</f>
        <v>-2.5334568766886818</v>
      </c>
      <c r="AP354" s="28">
        <f>STANDARDIZE(AO354,AVERAGE($AO$5:$AO$1204),STDEVP($AO$5:$AO$1204))</f>
        <v>-1.1949180944859468</v>
      </c>
      <c r="AQ354" t="str">
        <f>IF(AND(Y354&lt;&gt;"-",X354&gt;1),"C",IF(AA354=MAX(AA354:AC354),"2B",IF(AC354=MAX(AA354:AC354),"SS",IF(OR(AB354=MAX(Z354:AC354),AND(AB354&lt;&gt;"-",AB354&gt;4,V354&gt;5)),"3B",IF(AE354=MAX(AD354:AF354),"CF",IF(AND(AF354=MAX(AD354,AF354),AND(W354&gt;5,AD354&lt;&gt;"-")),"RF",IF(AD354&lt;&gt;"-","LF",IF(Z354&lt;&gt;"-","1B","DH"))))))))</f>
        <v>SS</v>
      </c>
      <c r="AU354" t="str">
        <f>IF(AND($Q354&gt;=6,AVERAGE($S354:$T354)&gt;=6),"Likely",IF(OR($Q354&gt;6,AND($Q354=6,AVERAGE($S354:$T354)&gt;=3),AND($Q354&gt;=5,AVERAGE($S354:$T354)&gt;=5),AVERAGE($Q354,$S354:$T354)&gt;5),"Possible","Unlikely"))</f>
        <v>Unlikely</v>
      </c>
      <c r="AW354" t="e">
        <f>IF(VLOOKUP($B354,'Draft List'!$D$4:$AB$124,AW$3,FALSE)&lt;&gt;0,VLOOKUP($B354,'Draft List'!$D$4:$AB$124,AW$3,FALSE),"")</f>
        <v>#N/A</v>
      </c>
      <c r="AX354" t="e">
        <f>IF(VLOOKUP($B354,'Draft List'!$D$4:$AB$124,AX$3,FALSE)&lt;&gt;0,VLOOKUP($B354,'Draft List'!$D$4:$AB$124,AX$3,FALSE),"")</f>
        <v>#N/A</v>
      </c>
      <c r="AY354" t="e">
        <f>IF(VLOOKUP($B354,'Draft List'!$D$4:$AB$124,AY$3,FALSE)&lt;&gt;0,VLOOKUP($B354,'Draft List'!$D$4:$AB$124,AY$3,FALSE),"")</f>
        <v>#N/A</v>
      </c>
      <c r="AZ354" t="e">
        <f>IF(VLOOKUP($B354,'Draft List'!$D$4:$AB$124,AZ$3,FALSE)&lt;&gt;0,VLOOKUP($B354,'Draft List'!$D$4:$AB$124,AZ$3,FALSE),"")</f>
        <v>#N/A</v>
      </c>
    </row>
    <row r="355" spans="1:52" x14ac:dyDescent="0.25">
      <c r="A355" t="str">
        <f>IF(C355="C","C-",C355)&amp;D355&amp;E355</f>
        <v>1BWarren Saunderson21</v>
      </c>
      <c r="B355">
        <f>VLOOKUP($A355,draft_listing_batters_stats!$A$1:$B$1310,2,FALSE)</f>
        <v>7586</v>
      </c>
      <c r="C355" s="1" t="s">
        <v>90</v>
      </c>
      <c r="D355" s="1" t="s">
        <v>1690</v>
      </c>
      <c r="E355" s="1">
        <v>21</v>
      </c>
      <c r="F355" s="1" t="s">
        <v>43</v>
      </c>
      <c r="G355" s="1" t="s">
        <v>43</v>
      </c>
      <c r="H355" s="1" t="s">
        <v>51</v>
      </c>
      <c r="I355" s="24" t="s">
        <v>51</v>
      </c>
      <c r="J355" s="1" t="s">
        <v>57</v>
      </c>
      <c r="K355" s="24" t="s">
        <v>57</v>
      </c>
      <c r="L355" s="1">
        <v>2</v>
      </c>
      <c r="M355" s="1">
        <v>2</v>
      </c>
      <c r="N355" s="1">
        <v>2</v>
      </c>
      <c r="O355" s="1">
        <v>2</v>
      </c>
      <c r="P355" s="24">
        <v>1</v>
      </c>
      <c r="Q355" s="1">
        <v>3</v>
      </c>
      <c r="R355" s="1">
        <v>2</v>
      </c>
      <c r="S355" s="1">
        <v>3</v>
      </c>
      <c r="T355" s="1">
        <v>3</v>
      </c>
      <c r="U355" s="24">
        <v>3</v>
      </c>
      <c r="V355" s="1">
        <v>2</v>
      </c>
      <c r="W355" s="1">
        <v>1</v>
      </c>
      <c r="X355" s="24">
        <v>2</v>
      </c>
      <c r="Y355" s="1" t="s">
        <v>47</v>
      </c>
      <c r="Z355" s="1">
        <v>5</v>
      </c>
      <c r="AA355" s="1" t="s">
        <v>47</v>
      </c>
      <c r="AB355" s="1" t="s">
        <v>47</v>
      </c>
      <c r="AC355" s="1" t="s">
        <v>47</v>
      </c>
      <c r="AD355" s="1" t="s">
        <v>47</v>
      </c>
      <c r="AE355" s="1" t="s">
        <v>47</v>
      </c>
      <c r="AF355" s="24" t="s">
        <v>47</v>
      </c>
      <c r="AG355" s="1">
        <v>1</v>
      </c>
      <c r="AH355" s="1">
        <v>1</v>
      </c>
      <c r="AI355" s="24">
        <v>1</v>
      </c>
      <c r="AJ355" s="30">
        <v>180000</v>
      </c>
      <c r="AK355" s="9">
        <f>($L$3*(L355-$Q$1)/$Q$2+$M$3*(M355-$R$1)/$R$2+$N$3*(N355-$S$1)/$S$2+$O$3*(O355-$T$1)/$T$2+$P$3*(P355-$U$1)/$U$2)/(SUM($L$3:$P$3))</f>
        <v>-1.5379565899727115</v>
      </c>
      <c r="AL355" s="9">
        <f>($L$3*(Q355-$Q$1)/$Q$2+$M$3*(R355-$R$1)/$R$2+$N$3*(S355-$S$1)/$S$2+$O$3*(T355-$T$1)/$T$2+$P$3*(U355-$U$1)/$U$2)/(SUM($L$3:$P$3))</f>
        <v>-0.96259703010238729</v>
      </c>
      <c r="AM355">
        <f>IF(AVERAGE(AG355:AH355)&gt;9,1,0)+IF(AVERAGE(AG355:AH355)&gt;7,1,0)+IF(AG355&gt;7,1,0)+IF(AH355&gt;7,1,0)+IF(AI355&gt;8,1,0)+IF(AI355&gt;6,1,0)</f>
        <v>0</v>
      </c>
      <c r="AN355" s="6">
        <f>MIN(2,IF(OR(Y355="-",X355&lt;5),0,1+IF(Y355&gt;7,1+IF(X355&gt;7,0.25,0),IF(Y355&gt;4,0.5+IF(X355&gt;7,0.25,0),0+IF(X355&gt;7,0.25))))+IF(Z355="-",0,IF(Z355&gt;9,0.5,IF(Z355&gt;7,0.25,0)))+IF(AA355="-",0,IF(AA355&gt;7,1.1,IF(AA355&gt;4,0.6,0)))+IF(OR(AB355="-",V355&lt;5),0,IF(AB355&gt;7,1+IF(V355&gt;7,0.25,0),IF(AB355&gt;4,0.5+IF(V355&gt;7,0.25,0),0)))+IF(AC355="-",0,IF(AC355&gt;7,1.5,IF(AC355&gt;4,1,0)))+IF(AD355="-",0,IF(AD355&gt;9,0.5,IF(AD355&gt;7,0.25,0)))+IF(AE355="-",0,IF(AE355&gt;7,1.25,IF(AE355&gt;4,0.75,0)))+IF(OR(AF355="-",W355&lt;4),0,IF(AF355&gt;7,1+IF(W355&gt;7,0.15,0),IF(AF355&gt;4,0.5+IF(W355&gt;7,0.15,0),0))))</f>
        <v>0</v>
      </c>
      <c r="AO355" s="9">
        <f>(($AK$3*AK355+$AL$3*AL355+$AM$3*AM355+$AN$3*AN355)+$J$3*VLOOKUP(J355,COND!$A$2:$C$7,2,FALSE)+$K$3*VLOOKUP(K355,COND!$A$2:$C$7,3,FALSE))*IF(AND($K$2="On",$E355&gt;20),0.75,1)</f>
        <v>-2.7049600202259185</v>
      </c>
      <c r="AP355" s="28">
        <f>STANDARDIZE(AO355,AVERAGE($AO$5:$AO$1204),STDEVP($AO$5:$AO$1204))</f>
        <v>-1.2174148137138798</v>
      </c>
      <c r="AQ355" t="str">
        <f>IF(AND(Y355&lt;&gt;"-",X355&gt;1),"C",IF(AA355=MAX(AA355:AC355),"2B",IF(AC355=MAX(AA355:AC355),"SS",IF(OR(AB355=MAX(Z355:AC355),AND(AB355&lt;&gt;"-",AB355&gt;4,V355&gt;5)),"3B",IF(AE355=MAX(AD355:AF355),"CF",IF(AND(AF355=MAX(AD355,AF355),AND(W355&gt;5,AD355&lt;&gt;"-")),"RF",IF(AD355&lt;&gt;"-","LF",IF(Z355&lt;&gt;"-","1B","DH"))))))))</f>
        <v>1B</v>
      </c>
      <c r="AU355" t="str">
        <f>IF(AND($Q355&gt;=6,AVERAGE($S355:$T355)&gt;=6),"Likely",IF(OR($Q355&gt;6,AND($Q355=6,AVERAGE($S355:$T355)&gt;=3),AND($Q355&gt;=5,AVERAGE($S355:$T355)&gt;=5),AVERAGE($Q355,$S355:$T355)&gt;5),"Possible","Unlikely"))</f>
        <v>Unlikely</v>
      </c>
      <c r="AW355" t="e">
        <f>IF(VLOOKUP($B355,'Draft List'!$D$4:$AB$124,AW$3,FALSE)&lt;&gt;0,VLOOKUP($B355,'Draft List'!$D$4:$AB$124,AW$3,FALSE),"")</f>
        <v>#N/A</v>
      </c>
      <c r="AX355" t="e">
        <f>IF(VLOOKUP($B355,'Draft List'!$D$4:$AB$124,AX$3,FALSE)&lt;&gt;0,VLOOKUP($B355,'Draft List'!$D$4:$AB$124,AX$3,FALSE),"")</f>
        <v>#N/A</v>
      </c>
      <c r="AY355" t="e">
        <f>IF(VLOOKUP($B355,'Draft List'!$D$4:$AB$124,AY$3,FALSE)&lt;&gt;0,VLOOKUP($B355,'Draft List'!$D$4:$AB$124,AY$3,FALSE),"")</f>
        <v>#N/A</v>
      </c>
      <c r="AZ355" t="e">
        <f>IF(VLOOKUP($B355,'Draft List'!$D$4:$AB$124,AZ$3,FALSE)&lt;&gt;0,VLOOKUP($B355,'Draft List'!$D$4:$AB$124,AZ$3,FALSE),"")</f>
        <v>#N/A</v>
      </c>
    </row>
    <row r="356" spans="1:52" x14ac:dyDescent="0.25">
      <c r="A356" t="str">
        <f>IF(C356="C","C-",C356)&amp;D356&amp;E356</f>
        <v>RFDavid Andrews18</v>
      </c>
      <c r="B356">
        <f>VLOOKUP($A356,draft_listing_batters_stats!$A$1:$B$1310,2,FALSE)</f>
        <v>4984</v>
      </c>
      <c r="C356" s="1" t="s">
        <v>69</v>
      </c>
      <c r="D356" s="1" t="s">
        <v>1691</v>
      </c>
      <c r="E356" s="1">
        <v>18</v>
      </c>
      <c r="F356" s="1" t="s">
        <v>55</v>
      </c>
      <c r="G356" s="1" t="s">
        <v>55</v>
      </c>
      <c r="H356" s="1" t="s">
        <v>51</v>
      </c>
      <c r="I356" s="24" t="s">
        <v>51</v>
      </c>
      <c r="J356" s="1" t="s">
        <v>45</v>
      </c>
      <c r="K356" s="24" t="s">
        <v>45</v>
      </c>
      <c r="L356" s="1">
        <v>1</v>
      </c>
      <c r="M356" s="1">
        <v>3</v>
      </c>
      <c r="N356" s="1">
        <v>1</v>
      </c>
      <c r="O356" s="1">
        <v>2</v>
      </c>
      <c r="P356" s="24">
        <v>1</v>
      </c>
      <c r="Q356" s="1">
        <v>2</v>
      </c>
      <c r="R356" s="1">
        <v>5</v>
      </c>
      <c r="S356" s="1">
        <v>2</v>
      </c>
      <c r="T356" s="1">
        <v>4</v>
      </c>
      <c r="U356" s="24">
        <v>4</v>
      </c>
      <c r="V356" s="1">
        <v>1</v>
      </c>
      <c r="W356" s="1">
        <v>9</v>
      </c>
      <c r="X356" s="24">
        <v>1</v>
      </c>
      <c r="Y356" s="1" t="s">
        <v>47</v>
      </c>
      <c r="Z356" s="1" t="s">
        <v>47</v>
      </c>
      <c r="AA356" s="1" t="s">
        <v>47</v>
      </c>
      <c r="AB356" s="1" t="s">
        <v>47</v>
      </c>
      <c r="AC356" s="1" t="s">
        <v>47</v>
      </c>
      <c r="AD356" s="1" t="s">
        <v>47</v>
      </c>
      <c r="AE356" s="1">
        <v>1</v>
      </c>
      <c r="AF356" s="24">
        <v>3</v>
      </c>
      <c r="AG356" s="1">
        <v>7</v>
      </c>
      <c r="AH356" s="1">
        <v>9</v>
      </c>
      <c r="AI356" s="24">
        <v>8</v>
      </c>
      <c r="AJ356" s="30">
        <v>130000</v>
      </c>
      <c r="AK356" s="9">
        <f>($L$3*(L356-$Q$1)/$Q$2+$M$3*(M356-$R$1)/$R$2+$N$3*(N356-$S$1)/$S$2+$O$3*(O356-$T$1)/$T$2+$P$3*(P356-$U$1)/$U$2)/(SUM($L$3:$P$3))</f>
        <v>-1.8925140405805838</v>
      </c>
      <c r="AL356" s="9">
        <f>($L$3*(Q356-$Q$1)/$Q$2+$M$3*(R356-$R$1)/$R$2+$N$3*(S356-$S$1)/$S$2+$O$3*(T356-$T$1)/$T$2+$P$3*(U356-$U$1)/$U$2)/(SUM($L$3:$P$3))</f>
        <v>-1.0853088316461883</v>
      </c>
      <c r="AM356">
        <f>IF(AVERAGE(AG356:AH356)&gt;9,1,0)+IF(AVERAGE(AG356:AH356)&gt;7,1,0)+IF(AG356&gt;7,1,0)+IF(AH356&gt;7,1,0)+IF(AI356&gt;8,1,0)+IF(AI356&gt;6,1,0)</f>
        <v>3</v>
      </c>
      <c r="AN356" s="6">
        <f>MIN(2,IF(OR(Y356="-",X356&lt;5),0,1+IF(Y356&gt;7,1+IF(X356&gt;7,0.25,0),IF(Y356&gt;4,0.5+IF(X356&gt;7,0.25,0),0+IF(X356&gt;7,0.25))))+IF(Z356="-",0,IF(Z356&gt;9,0.5,IF(Z356&gt;7,0.25,0)))+IF(AA356="-",0,IF(AA356&gt;7,1.1,IF(AA356&gt;4,0.6,0)))+IF(OR(AB356="-",V356&lt;5),0,IF(AB356&gt;7,1+IF(V356&gt;7,0.25,0),IF(AB356&gt;4,0.5+IF(V356&gt;7,0.25,0),0)))+IF(AC356="-",0,IF(AC356&gt;7,1.5,IF(AC356&gt;4,1,0)))+IF(AD356="-",0,IF(AD356&gt;9,0.5,IF(AD356&gt;7,0.25,0)))+IF(AE356="-",0,IF(AE356&gt;7,1.25,IF(AE356&gt;4,0.75,0)))+IF(OR(AF356="-",W356&lt;4),0,IF(AF356&gt;7,1+IF(W356&gt;7,0.15,0),IF(AF356&gt;4,0.5+IF(W356&gt;7,0.15,0),0))))</f>
        <v>0</v>
      </c>
      <c r="AO356" s="9">
        <f>(($AK$3*AK356+$AL$3*AL356+$AM$3*AM356+$AN$3*AN356)+$J$3*VLOOKUP(J356,COND!$A$2:$C$7,2,FALSE)+$K$3*VLOOKUP(K356,COND!$A$2:$C$7,3,FALSE))*IF(AND($K$2="On",$E356&gt;20),0.75,1)</f>
        <v>-2.7129573838123182</v>
      </c>
      <c r="AP356" s="28">
        <f>STANDARDIZE(AO356,AVERAGE($AO$5:$AO$1204),STDEVP($AO$5:$AO$1204))</f>
        <v>-1.2184638582937997</v>
      </c>
      <c r="AQ356" t="str">
        <f>IF(AND(Y356&lt;&gt;"-",X356&gt;1),"C",IF(AA356=MAX(AA356:AC356),"2B",IF(AC356=MAX(AA356:AC356),"SS",IF(OR(AB356=MAX(Z356:AC356),AND(AB356&lt;&gt;"-",AB356&gt;4,V356&gt;5)),"3B",IF(AE356=MAX(AD356:AF356),"CF",IF(AND(AF356=MAX(AD356,AF356),AND(W356&gt;5,AD356&lt;&gt;"-")),"RF",IF(AD356&lt;&gt;"-","LF",IF(Z356&lt;&gt;"-","1B","DH"))))))))</f>
        <v>DH</v>
      </c>
      <c r="AU356" t="str">
        <f>IF(AND($Q356&gt;=6,AVERAGE($S356:$T356)&gt;=6),"Likely",IF(OR($Q356&gt;6,AND($Q356=6,AVERAGE($S356:$T356)&gt;=3),AND($Q356&gt;=5,AVERAGE($S356:$T356)&gt;=5),AVERAGE($Q356,$S356:$T356)&gt;5),"Possible","Unlikely"))</f>
        <v>Unlikely</v>
      </c>
      <c r="AW356" t="e">
        <f>IF(VLOOKUP($B356,'Draft List'!$D$4:$AB$124,AW$3,FALSE)&lt;&gt;0,VLOOKUP($B356,'Draft List'!$D$4:$AB$124,AW$3,FALSE),"")</f>
        <v>#N/A</v>
      </c>
      <c r="AX356" t="e">
        <f>IF(VLOOKUP($B356,'Draft List'!$D$4:$AB$124,AX$3,FALSE)&lt;&gt;0,VLOOKUP($B356,'Draft List'!$D$4:$AB$124,AX$3,FALSE),"")</f>
        <v>#N/A</v>
      </c>
      <c r="AY356" t="e">
        <f>IF(VLOOKUP($B356,'Draft List'!$D$4:$AB$124,AY$3,FALSE)&lt;&gt;0,VLOOKUP($B356,'Draft List'!$D$4:$AB$124,AY$3,FALSE),"")</f>
        <v>#N/A</v>
      </c>
      <c r="AZ356" t="e">
        <f>IF(VLOOKUP($B356,'Draft List'!$D$4:$AB$124,AZ$3,FALSE)&lt;&gt;0,VLOOKUP($B356,'Draft List'!$D$4:$AB$124,AZ$3,FALSE),"")</f>
        <v>#N/A</v>
      </c>
    </row>
    <row r="357" spans="1:52" x14ac:dyDescent="0.25">
      <c r="A357" t="str">
        <f>IF(C357="C","C-",C357)&amp;D357&amp;E357</f>
        <v>3BYodo Chikafuji21</v>
      </c>
      <c r="B357">
        <f>VLOOKUP($A357,draft_listing_batters_stats!$A$1:$B$1310,2,FALSE)</f>
        <v>4108</v>
      </c>
      <c r="C357" s="1" t="s">
        <v>72</v>
      </c>
      <c r="D357" s="1" t="s">
        <v>1692</v>
      </c>
      <c r="E357" s="1">
        <v>21</v>
      </c>
      <c r="F357" s="1" t="s">
        <v>64</v>
      </c>
      <c r="G357" s="1" t="s">
        <v>43</v>
      </c>
      <c r="H357" s="1" t="s">
        <v>51</v>
      </c>
      <c r="I357" s="24" t="s">
        <v>51</v>
      </c>
      <c r="J357" s="1" t="s">
        <v>57</v>
      </c>
      <c r="K357" s="24" t="s">
        <v>45</v>
      </c>
      <c r="L357" s="1">
        <v>1</v>
      </c>
      <c r="M357" s="1">
        <v>3</v>
      </c>
      <c r="N357" s="1">
        <v>1</v>
      </c>
      <c r="O357" s="1">
        <v>2</v>
      </c>
      <c r="P357" s="24">
        <v>1</v>
      </c>
      <c r="Q357" s="1">
        <v>2</v>
      </c>
      <c r="R357" s="1">
        <v>4</v>
      </c>
      <c r="S357" s="1">
        <v>2</v>
      </c>
      <c r="T357" s="1">
        <v>4</v>
      </c>
      <c r="U357" s="24">
        <v>3</v>
      </c>
      <c r="V357" s="1">
        <v>10</v>
      </c>
      <c r="W357" s="1">
        <v>2</v>
      </c>
      <c r="X357" s="24">
        <v>1</v>
      </c>
      <c r="Y357" s="1" t="s">
        <v>47</v>
      </c>
      <c r="Z357" s="1" t="s">
        <v>47</v>
      </c>
      <c r="AA357" s="1">
        <v>2</v>
      </c>
      <c r="AB357" s="1">
        <v>8</v>
      </c>
      <c r="AC357" s="1">
        <v>2</v>
      </c>
      <c r="AD357" s="1" t="s">
        <v>47</v>
      </c>
      <c r="AE357" s="1" t="s">
        <v>47</v>
      </c>
      <c r="AF357" s="24" t="s">
        <v>47</v>
      </c>
      <c r="AG357" s="1">
        <v>9</v>
      </c>
      <c r="AH357" s="1">
        <v>10</v>
      </c>
      <c r="AI357" s="24">
        <v>8</v>
      </c>
      <c r="AJ357" s="30">
        <v>180000</v>
      </c>
      <c r="AK357" s="9">
        <f>($L$3*(L357-$Q$1)/$Q$2+$M$3*(M357-$R$1)/$R$2+$N$3*(N357-$S$1)/$S$2+$O$3*(O357-$T$1)/$T$2+$P$3*(P357-$U$1)/$U$2)/(SUM($L$3:$P$3))</f>
        <v>-1.8925140405805838</v>
      </c>
      <c r="AL357" s="9">
        <f>($L$3*(Q357-$Q$1)/$Q$2+$M$3*(R357-$R$1)/$R$2+$N$3*(S357-$S$1)/$S$2+$O$3*(T357-$T$1)/$T$2+$P$3*(U357-$U$1)/$U$2)/(SUM($L$3:$P$3))</f>
        <v>-1.1763850510819753</v>
      </c>
      <c r="AM357">
        <f>IF(AVERAGE(AG357:AH357)&gt;9,1,0)+IF(AVERAGE(AG357:AH357)&gt;7,1,0)+IF(AG357&gt;7,1,0)+IF(AH357&gt;7,1,0)+IF(AI357&gt;8,1,0)+IF(AI357&gt;6,1,0)</f>
        <v>5</v>
      </c>
      <c r="AN357" s="6">
        <f>MIN(2,IF(OR(Y357="-",X357&lt;5),0,1+IF(Y357&gt;7,1+IF(X357&gt;7,0.25,0),IF(Y357&gt;4,0.5+IF(X357&gt;7,0.25,0),0+IF(X357&gt;7,0.25))))+IF(Z357="-",0,IF(Z357&gt;9,0.5,IF(Z357&gt;7,0.25,0)))+IF(AA357="-",0,IF(AA357&gt;7,1.1,IF(AA357&gt;4,0.6,0)))+IF(OR(AB357="-",V357&lt;5),0,IF(AB357&gt;7,1+IF(V357&gt;7,0.25,0),IF(AB357&gt;4,0.5+IF(V357&gt;7,0.25,0),0)))+IF(AC357="-",0,IF(AC357&gt;7,1.5,IF(AC357&gt;4,1,0)))+IF(AD357="-",0,IF(AD357&gt;9,0.5,IF(AD357&gt;7,0.25,0)))+IF(AE357="-",0,IF(AE357&gt;7,1.25,IF(AE357&gt;4,0.75,0)))+IF(OR(AF357="-",W357&lt;4),0,IF(AF357&gt;7,1+IF(W357&gt;7,0.15,0),IF(AF357&gt;4,0.5+IF(W357&gt;7,0.15,0),0))))</f>
        <v>1.25</v>
      </c>
      <c r="AO357" s="9">
        <f>(($AK$3*AK357+$AL$3*AL357+$AM$3*AM357+$AN$3*AN357)+$J$3*VLOOKUP(J357,COND!$A$2:$C$7,2,FALSE)+$K$3*VLOOKUP(K357,COND!$A$2:$C$7,3,FALSE))*IF(AND($K$2="On",$E357&gt;20),0.75,1)</f>
        <v>-2.7225386837084287</v>
      </c>
      <c r="AP357" s="28">
        <f>STANDARDIZE(AO357,AVERAGE($AO$5:$AO$1204),STDEVP($AO$5:$AO$1204))</f>
        <v>-1.2197206738200679</v>
      </c>
      <c r="AQ357" t="str">
        <f>IF(AND(Y357&lt;&gt;"-",X357&gt;1),"C",IF(AA357=MAX(AA357:AC357),"2B",IF(AC357=MAX(AA357:AC357),"SS",IF(OR(AB357=MAX(Z357:AC357),AND(AB357&lt;&gt;"-",AB357&gt;4,V357&gt;5)),"3B",IF(AE357=MAX(AD357:AF357),"CF",IF(AND(AF357=MAX(AD357,AF357),AND(W357&gt;5,AD357&lt;&gt;"-")),"RF",IF(AD357&lt;&gt;"-","LF",IF(Z357&lt;&gt;"-","1B","DH"))))))))</f>
        <v>3B</v>
      </c>
      <c r="AU357" t="str">
        <f>IF(AND($Q357&gt;=6,AVERAGE($S357:$T357)&gt;=6),"Likely",IF(OR($Q357&gt;6,AND($Q357=6,AVERAGE($S357:$T357)&gt;=3),AND($Q357&gt;=5,AVERAGE($S357:$T357)&gt;=5),AVERAGE($Q357,$S357:$T357)&gt;5),"Possible","Unlikely"))</f>
        <v>Unlikely</v>
      </c>
      <c r="AW357" t="e">
        <f>IF(VLOOKUP($B357,'Draft List'!$D$4:$AB$124,AW$3,FALSE)&lt;&gt;0,VLOOKUP($B357,'Draft List'!$D$4:$AB$124,AW$3,FALSE),"")</f>
        <v>#N/A</v>
      </c>
      <c r="AX357" t="e">
        <f>IF(VLOOKUP($B357,'Draft List'!$D$4:$AB$124,AX$3,FALSE)&lt;&gt;0,VLOOKUP($B357,'Draft List'!$D$4:$AB$124,AX$3,FALSE),"")</f>
        <v>#N/A</v>
      </c>
      <c r="AY357" t="e">
        <f>IF(VLOOKUP($B357,'Draft List'!$D$4:$AB$124,AY$3,FALSE)&lt;&gt;0,VLOOKUP($B357,'Draft List'!$D$4:$AB$124,AY$3,FALSE),"")</f>
        <v>#N/A</v>
      </c>
      <c r="AZ357" t="e">
        <f>IF(VLOOKUP($B357,'Draft List'!$D$4:$AB$124,AZ$3,FALSE)&lt;&gt;0,VLOOKUP($B357,'Draft List'!$D$4:$AB$124,AZ$3,FALSE),"")</f>
        <v>#N/A</v>
      </c>
    </row>
    <row r="358" spans="1:52" x14ac:dyDescent="0.25">
      <c r="A358" t="str">
        <f>IF(C358="C","C-",C358)&amp;D358&amp;E358</f>
        <v>SSHoriuchi Sugimoto21</v>
      </c>
      <c r="B358">
        <f>VLOOKUP($A358,draft_listing_batters_stats!$A$1:$B$1310,2,FALSE)</f>
        <v>4357</v>
      </c>
      <c r="C358" s="1" t="s">
        <v>75</v>
      </c>
      <c r="D358" s="1" t="s">
        <v>1693</v>
      </c>
      <c r="E358" s="1">
        <v>21</v>
      </c>
      <c r="F358" s="1" t="s">
        <v>43</v>
      </c>
      <c r="G358" s="1" t="s">
        <v>43</v>
      </c>
      <c r="H358" s="1" t="s">
        <v>51</v>
      </c>
      <c r="I358" s="24" t="s">
        <v>51</v>
      </c>
      <c r="J358" s="1" t="s">
        <v>57</v>
      </c>
      <c r="K358" s="24" t="s">
        <v>49</v>
      </c>
      <c r="L358" s="1">
        <v>1</v>
      </c>
      <c r="M358" s="1">
        <v>4</v>
      </c>
      <c r="N358" s="1">
        <v>2</v>
      </c>
      <c r="O358" s="1">
        <v>1</v>
      </c>
      <c r="P358" s="24">
        <v>2</v>
      </c>
      <c r="Q358" s="1">
        <v>2</v>
      </c>
      <c r="R358" s="1">
        <v>5</v>
      </c>
      <c r="S358" s="1">
        <v>3</v>
      </c>
      <c r="T358" s="1">
        <v>2</v>
      </c>
      <c r="U358" s="24">
        <v>4</v>
      </c>
      <c r="V358" s="1">
        <v>4</v>
      </c>
      <c r="W358" s="1">
        <v>2</v>
      </c>
      <c r="X358" s="24">
        <v>1</v>
      </c>
      <c r="Y358" s="1" t="s">
        <v>47</v>
      </c>
      <c r="Z358" s="1" t="s">
        <v>47</v>
      </c>
      <c r="AA358" s="1">
        <v>5</v>
      </c>
      <c r="AB358" s="1" t="s">
        <v>47</v>
      </c>
      <c r="AC358" s="1">
        <v>5</v>
      </c>
      <c r="AD358" s="1" t="s">
        <v>47</v>
      </c>
      <c r="AE358" s="1" t="s">
        <v>47</v>
      </c>
      <c r="AF358" s="24" t="s">
        <v>47</v>
      </c>
      <c r="AG358" s="1">
        <v>10</v>
      </c>
      <c r="AH358" s="1">
        <v>7</v>
      </c>
      <c r="AI358" s="24">
        <v>5</v>
      </c>
      <c r="AJ358" s="30">
        <v>220000</v>
      </c>
      <c r="AK358" s="9">
        <f>($L$3*(L358-$Q$1)/$Q$2+$M$3*(M358-$R$1)/$R$2+$N$3*(N358-$S$1)/$S$2+$O$3*(O358-$T$1)/$T$2+$P$3*(P358-$U$1)/$U$2)/(SUM($L$3:$P$3))</f>
        <v>-1.8080858771304764</v>
      </c>
      <c r="AL358" s="9">
        <f>($L$3*(Q358-$Q$1)/$Q$2+$M$3*(R358-$R$1)/$R$2+$N$3*(S358-$S$1)/$S$2+$O$3*(T358-$T$1)/$T$2+$P$3*(U358-$U$1)/$U$2)/(SUM($L$3:$P$3))</f>
        <v>-1.181666437641449</v>
      </c>
      <c r="AM358">
        <f>IF(AVERAGE(AG358:AH358)&gt;9,1,0)+IF(AVERAGE(AG358:AH358)&gt;7,1,0)+IF(AG358&gt;7,1,0)+IF(AH358&gt;7,1,0)+IF(AI358&gt;8,1,0)+IF(AI358&gt;6,1,0)</f>
        <v>2</v>
      </c>
      <c r="AN358" s="6">
        <f>MIN(2,IF(OR(Y358="-",X358&lt;5),0,1+IF(Y358&gt;7,1+IF(X358&gt;7,0.25,0),IF(Y358&gt;4,0.5+IF(X358&gt;7,0.25,0),0+IF(X358&gt;7,0.25))))+IF(Z358="-",0,IF(Z358&gt;9,0.5,IF(Z358&gt;7,0.25,0)))+IF(AA358="-",0,IF(AA358&gt;7,1.1,IF(AA358&gt;4,0.6,0)))+IF(OR(AB358="-",V358&lt;5),0,IF(AB358&gt;7,1+IF(V358&gt;7,0.25,0),IF(AB358&gt;4,0.5+IF(V358&gt;7,0.25,0),0)))+IF(AC358="-",0,IF(AC358&gt;7,1.5,IF(AC358&gt;4,1,0)))+IF(AD358="-",0,IF(AD358&gt;9,0.5,IF(AD358&gt;7,0.25,0)))+IF(AE358="-",0,IF(AE358&gt;7,1.25,IF(AE358&gt;4,0.75,0)))+IF(OR(AF358="-",W358&lt;4),0,IF(AF358&gt;7,1+IF(W358&gt;7,0.15,0),IF(AF358&gt;4,0.5+IF(W358&gt;7,0.15,0),0))))</f>
        <v>1.6</v>
      </c>
      <c r="AO358" s="9">
        <f>(($AK$3*AK358+$AL$3*AL358+$AM$3*AM358+$AN$3*AN358)+$J$3*VLOOKUP(J358,COND!$A$2:$C$7,2,FALSE)+$K$3*VLOOKUP(K358,COND!$A$2:$C$7,3,FALSE))*IF(AND($K$2="On",$E358&gt;20),0.75,1)</f>
        <v>-2.8274725060771004</v>
      </c>
      <c r="AP358" s="28">
        <f>STANDARDIZE(AO358,AVERAGE($AO$5:$AO$1204),STDEVP($AO$5:$AO$1204))</f>
        <v>-1.2334852421577278</v>
      </c>
      <c r="AQ358" t="str">
        <f>IF(AND(Y358&lt;&gt;"-",X358&gt;1),"C",IF(AA358=MAX(AA358:AC358),"2B",IF(AC358=MAX(AA358:AC358),"SS",IF(OR(AB358=MAX(Z358:AC358),AND(AB358&lt;&gt;"-",AB358&gt;4,V358&gt;5)),"3B",IF(AE358=MAX(AD358:AF358),"CF",IF(AND(AF358=MAX(AD358,AF358),AND(W358&gt;5,AD358&lt;&gt;"-")),"RF",IF(AD358&lt;&gt;"-","LF",IF(Z358&lt;&gt;"-","1B","DH"))))))))</f>
        <v>2B</v>
      </c>
      <c r="AU358" t="str">
        <f>IF(AND($Q358&gt;=6,AVERAGE($S358:$T358)&gt;=6),"Likely",IF(OR($Q358&gt;6,AND($Q358=6,AVERAGE($S358:$T358)&gt;=3),AND($Q358&gt;=5,AVERAGE($S358:$T358)&gt;=5),AVERAGE($Q358,$S358:$T358)&gt;5),"Possible","Unlikely"))</f>
        <v>Unlikely</v>
      </c>
      <c r="AW358" t="e">
        <f>IF(VLOOKUP($B358,'Draft List'!$D$4:$AB$124,AW$3,FALSE)&lt;&gt;0,VLOOKUP($B358,'Draft List'!$D$4:$AB$124,AW$3,FALSE),"")</f>
        <v>#N/A</v>
      </c>
      <c r="AX358" t="e">
        <f>IF(VLOOKUP($B358,'Draft List'!$D$4:$AB$124,AX$3,FALSE)&lt;&gt;0,VLOOKUP($B358,'Draft List'!$D$4:$AB$124,AX$3,FALSE),"")</f>
        <v>#N/A</v>
      </c>
      <c r="AY358" t="e">
        <f>IF(VLOOKUP($B358,'Draft List'!$D$4:$AB$124,AY$3,FALSE)&lt;&gt;0,VLOOKUP($B358,'Draft List'!$D$4:$AB$124,AY$3,FALSE),"")</f>
        <v>#N/A</v>
      </c>
      <c r="AZ358" t="e">
        <f>IF(VLOOKUP($B358,'Draft List'!$D$4:$AB$124,AZ$3,FALSE)&lt;&gt;0,VLOOKUP($B358,'Draft List'!$D$4:$AB$124,AZ$3,FALSE),"")</f>
        <v>#N/A</v>
      </c>
    </row>
    <row r="359" spans="1:52" x14ac:dyDescent="0.25">
      <c r="A359" t="str">
        <f>IF(C359="C","C-",C359)&amp;D359&amp;E359</f>
        <v>3BRaymond Heard18</v>
      </c>
      <c r="B359">
        <f>VLOOKUP($A359,draft_listing_batters_stats!$A$1:$B$1310,2,FALSE)</f>
        <v>4889</v>
      </c>
      <c r="C359" s="1" t="s">
        <v>72</v>
      </c>
      <c r="D359" s="1" t="s">
        <v>1694</v>
      </c>
      <c r="E359" s="1">
        <v>18</v>
      </c>
      <c r="F359" s="1" t="s">
        <v>43</v>
      </c>
      <c r="G359" s="1" t="s">
        <v>43</v>
      </c>
      <c r="H359" s="1" t="s">
        <v>51</v>
      </c>
      <c r="I359" s="24" t="s">
        <v>51</v>
      </c>
      <c r="J359" s="1" t="s">
        <v>57</v>
      </c>
      <c r="K359" s="24" t="s">
        <v>45</v>
      </c>
      <c r="L359" s="1">
        <v>1</v>
      </c>
      <c r="M359" s="1">
        <v>1</v>
      </c>
      <c r="N359" s="1">
        <v>1</v>
      </c>
      <c r="O359" s="1">
        <v>3</v>
      </c>
      <c r="P359" s="24">
        <v>2</v>
      </c>
      <c r="Q359" s="1">
        <v>2</v>
      </c>
      <c r="R359" s="1">
        <v>4</v>
      </c>
      <c r="S359" s="1">
        <v>1</v>
      </c>
      <c r="T359" s="1">
        <v>5</v>
      </c>
      <c r="U359" s="24">
        <v>5</v>
      </c>
      <c r="V359" s="1">
        <v>10</v>
      </c>
      <c r="W359" s="1">
        <v>2</v>
      </c>
      <c r="X359" s="24">
        <v>1</v>
      </c>
      <c r="Y359" s="1" t="s">
        <v>47</v>
      </c>
      <c r="Z359" s="1" t="s">
        <v>47</v>
      </c>
      <c r="AA359" s="1" t="s">
        <v>47</v>
      </c>
      <c r="AB359" s="1">
        <v>3</v>
      </c>
      <c r="AC359" s="1" t="s">
        <v>47</v>
      </c>
      <c r="AD359" s="1" t="s">
        <v>47</v>
      </c>
      <c r="AE359" s="1" t="s">
        <v>47</v>
      </c>
      <c r="AF359" s="24" t="s">
        <v>47</v>
      </c>
      <c r="AG359" s="1">
        <v>8</v>
      </c>
      <c r="AH359" s="1">
        <v>8</v>
      </c>
      <c r="AI359" s="24">
        <v>8</v>
      </c>
      <c r="AJ359" s="30">
        <v>180000</v>
      </c>
      <c r="AK359" s="9">
        <f>($L$3*(L359-$Q$1)/$Q$2+$M$3*(M359-$R$1)/$R$2+$N$3*(N359-$S$1)/$S$2+$O$3*(O359-$T$1)/$T$2+$P$3*(P359-$U$1)/$U$2)/(SUM($L$3:$P$3))</f>
        <v>-1.8649079099913264</v>
      </c>
      <c r="AL359" s="9">
        <f>($L$3*(Q359-$Q$1)/$Q$2+$M$3*(R359-$R$1)/$R$2+$N$3*(S359-$S$1)/$S$2+$O$3*(T359-$T$1)/$T$2+$P$3*(U359-$U$1)/$U$2)/(SUM($L$3:$P$3))</f>
        <v>-1.0897043154621289</v>
      </c>
      <c r="AM359">
        <f>IF(AVERAGE(AG359:AH359)&gt;9,1,0)+IF(AVERAGE(AG359:AH359)&gt;7,1,0)+IF(AG359&gt;7,1,0)+IF(AH359&gt;7,1,0)+IF(AI359&gt;8,1,0)+IF(AI359&gt;6,1,0)</f>
        <v>4</v>
      </c>
      <c r="AN359" s="6">
        <f>MIN(2,IF(OR(Y359="-",X359&lt;5),0,1+IF(Y359&gt;7,1+IF(X359&gt;7,0.25,0),IF(Y359&gt;4,0.5+IF(X359&gt;7,0.25,0),0+IF(X359&gt;7,0.25))))+IF(Z359="-",0,IF(Z359&gt;9,0.5,IF(Z359&gt;7,0.25,0)))+IF(AA359="-",0,IF(AA359&gt;7,1.1,IF(AA359&gt;4,0.6,0)))+IF(OR(AB359="-",V359&lt;5),0,IF(AB359&gt;7,1+IF(V359&gt;7,0.25,0),IF(AB359&gt;4,0.5+IF(V359&gt;7,0.25,0),0)))+IF(AC359="-",0,IF(AC359&gt;7,1.5,IF(AC359&gt;4,1,0)))+IF(AD359="-",0,IF(AD359&gt;9,0.5,IF(AD359&gt;7,0.25,0)))+IF(AE359="-",0,IF(AE359&gt;7,1.25,IF(AE359&gt;4,0.75,0)))+IF(OR(AF359="-",W359&lt;4),0,IF(AF359&gt;7,1+IF(W359&gt;7,0.15,0),IF(AF359&gt;4,0.5+IF(W359&gt;7,0.15,0),0))))</f>
        <v>0</v>
      </c>
      <c r="AO359" s="9">
        <f>(($AK$3*AK359+$AL$3*AL359+$AM$3*AM359+$AN$3*AN359)+$J$3*VLOOKUP(J359,COND!$A$2:$C$7,2,FALSE)+$K$3*VLOOKUP(K359,COND!$A$2:$C$7,3,FALSE))*IF(AND($K$2="On",$E359&gt;20),0.75,1)</f>
        <v>-3.0962759098780133</v>
      </c>
      <c r="AP359" s="28">
        <f>STANDARDIZE(AO359,AVERAGE($AO$5:$AO$1204),STDEVP($AO$5:$AO$1204))</f>
        <v>-1.2687452063665403</v>
      </c>
      <c r="AQ359" t="str">
        <f>IF(AND(Y359&lt;&gt;"-",X359&gt;1),"C",IF(AA359=MAX(AA359:AC359),"2B",IF(AC359=MAX(AA359:AC359),"SS",IF(OR(AB359=MAX(Z359:AC359),AND(AB359&lt;&gt;"-",AB359&gt;4,V359&gt;5)),"3B",IF(AE359=MAX(AD359:AF359),"CF",IF(AND(AF359=MAX(AD359,AF359),AND(W359&gt;5,AD359&lt;&gt;"-")),"RF",IF(AD359&lt;&gt;"-","LF",IF(Z359&lt;&gt;"-","1B","DH"))))))))</f>
        <v>3B</v>
      </c>
      <c r="AU359" t="str">
        <f>IF(AND($Q359&gt;=6,AVERAGE($S359:$T359)&gt;=6),"Likely",IF(OR($Q359&gt;6,AND($Q359=6,AVERAGE($S359:$T359)&gt;=3),AND($Q359&gt;=5,AVERAGE($S359:$T359)&gt;=5),AVERAGE($Q359,$S359:$T359)&gt;5),"Possible","Unlikely"))</f>
        <v>Unlikely</v>
      </c>
      <c r="AW359" t="e">
        <f>IF(VLOOKUP($B359,'Draft List'!$D$4:$AB$124,AW$3,FALSE)&lt;&gt;0,VLOOKUP($B359,'Draft List'!$D$4:$AB$124,AW$3,FALSE),"")</f>
        <v>#N/A</v>
      </c>
      <c r="AX359" t="e">
        <f>IF(VLOOKUP($B359,'Draft List'!$D$4:$AB$124,AX$3,FALSE)&lt;&gt;0,VLOOKUP($B359,'Draft List'!$D$4:$AB$124,AX$3,FALSE),"")</f>
        <v>#N/A</v>
      </c>
      <c r="AY359" t="e">
        <f>IF(VLOOKUP($B359,'Draft List'!$D$4:$AB$124,AY$3,FALSE)&lt;&gt;0,VLOOKUP($B359,'Draft List'!$D$4:$AB$124,AY$3,FALSE),"")</f>
        <v>#N/A</v>
      </c>
      <c r="AZ359" t="e">
        <f>IF(VLOOKUP($B359,'Draft List'!$D$4:$AB$124,AZ$3,FALSE)&lt;&gt;0,VLOOKUP($B359,'Draft List'!$D$4:$AB$124,AZ$3,FALSE),"")</f>
        <v>#N/A</v>
      </c>
    </row>
    <row r="360" spans="1:52" x14ac:dyDescent="0.25">
      <c r="A360" t="str">
        <f>IF(C360="C","C-",C360)&amp;D360&amp;E360</f>
        <v>SSTroy Alexander18</v>
      </c>
      <c r="B360">
        <f>VLOOKUP($A360,draft_listing_batters_stats!$A$1:$B$1310,2,FALSE)</f>
        <v>5201</v>
      </c>
      <c r="C360" s="1" t="s">
        <v>75</v>
      </c>
      <c r="D360" s="1" t="s">
        <v>1695</v>
      </c>
      <c r="E360" s="1">
        <v>18</v>
      </c>
      <c r="F360" s="1" t="s">
        <v>43</v>
      </c>
      <c r="G360" s="1" t="s">
        <v>43</v>
      </c>
      <c r="H360" s="1" t="s">
        <v>51</v>
      </c>
      <c r="I360" s="24" t="s">
        <v>51</v>
      </c>
      <c r="J360" s="1" t="s">
        <v>57</v>
      </c>
      <c r="K360" s="24" t="s">
        <v>45</v>
      </c>
      <c r="L360" s="1">
        <v>1</v>
      </c>
      <c r="M360" s="1">
        <v>2</v>
      </c>
      <c r="N360" s="1">
        <v>2</v>
      </c>
      <c r="O360" s="1">
        <v>1</v>
      </c>
      <c r="P360" s="24">
        <v>1</v>
      </c>
      <c r="Q360" s="1">
        <v>2</v>
      </c>
      <c r="R360" s="1">
        <v>4</v>
      </c>
      <c r="S360" s="1">
        <v>5</v>
      </c>
      <c r="T360" s="1">
        <v>2</v>
      </c>
      <c r="U360" s="24">
        <v>3</v>
      </c>
      <c r="V360" s="1">
        <v>7</v>
      </c>
      <c r="W360" s="1">
        <v>2</v>
      </c>
      <c r="X360" s="24">
        <v>1</v>
      </c>
      <c r="Y360" s="1" t="s">
        <v>47</v>
      </c>
      <c r="Z360" s="1">
        <v>3</v>
      </c>
      <c r="AA360" s="1">
        <v>2</v>
      </c>
      <c r="AB360" s="1" t="s">
        <v>47</v>
      </c>
      <c r="AC360" s="1">
        <v>2</v>
      </c>
      <c r="AD360" s="1" t="s">
        <v>47</v>
      </c>
      <c r="AE360" s="1" t="s">
        <v>47</v>
      </c>
      <c r="AF360" s="24" t="s">
        <v>47</v>
      </c>
      <c r="AG360" s="1">
        <v>8</v>
      </c>
      <c r="AH360" s="1">
        <v>8</v>
      </c>
      <c r="AI360" s="24">
        <v>10</v>
      </c>
      <c r="AJ360" s="30">
        <v>200000</v>
      </c>
      <c r="AK360" s="9">
        <f>($L$3*(L360-$Q$1)/$Q$2+$M$3*(M360-$R$1)/$R$2+$N$3*(N360-$S$1)/$S$2+$O$3*(O360-$T$1)/$T$2+$P$3*(P360-$U$1)/$U$2)/(SUM($L$3:$P$3))</f>
        <v>-1.9502219761849671</v>
      </c>
      <c r="AL360" s="9">
        <f>($L$3*(Q360-$Q$1)/$Q$2+$M$3*(R360-$R$1)/$R$2+$N$3*(S360-$S$1)/$S$2+$O$3*(T360-$T$1)/$T$2+$P$3*(U360-$U$1)/$U$2)/(SUM($L$3:$P$3))</f>
        <v>-1.106619669029433</v>
      </c>
      <c r="AM360">
        <f>IF(AVERAGE(AG360:AH360)&gt;9,1,0)+IF(AVERAGE(AG360:AH360)&gt;7,1,0)+IF(AG360&gt;7,1,0)+IF(AH360&gt;7,1,0)+IF(AI360&gt;8,1,0)+IF(AI360&gt;6,1,0)</f>
        <v>5</v>
      </c>
      <c r="AN360" s="6">
        <f>MIN(2,IF(OR(Y360="-",X360&lt;5),0,1+IF(Y360&gt;7,1+IF(X360&gt;7,0.25,0),IF(Y360&gt;4,0.5+IF(X360&gt;7,0.25,0),0+IF(X360&gt;7,0.25))))+IF(Z360="-",0,IF(Z360&gt;9,0.5,IF(Z360&gt;7,0.25,0)))+IF(AA360="-",0,IF(AA360&gt;7,1.1,IF(AA360&gt;4,0.6,0)))+IF(OR(AB360="-",V360&lt;5),0,IF(AB360&gt;7,1+IF(V360&gt;7,0.25,0),IF(AB360&gt;4,0.5+IF(V360&gt;7,0.25,0),0)))+IF(AC360="-",0,IF(AC360&gt;7,1.5,IF(AC360&gt;4,1,0)))+IF(AD360="-",0,IF(AD360&gt;9,0.5,IF(AD360&gt;7,0.25,0)))+IF(AE360="-",0,IF(AE360&gt;7,1.25,IF(AE360&gt;4,0.75,0)))+IF(OR(AF360="-",W360&lt;4),0,IF(AF360&gt;7,1+IF(W360&gt;7,0.15,0),IF(AF360&gt;4,0.5+IF(W360&gt;7,0.15,0),0))))</f>
        <v>0</v>
      </c>
      <c r="AO360" s="9">
        <f>(($AK$3*AK360+$AL$3*AL360+$AM$3*AM360+$AN$3*AN360)+$J$3*VLOOKUP(J360,COND!$A$2:$C$7,2,FALSE)+$K$3*VLOOKUP(K360,COND!$A$2:$C$7,3,FALSE))*IF(AND($K$2="On",$E360&gt;20),0.75,1)</f>
        <v>-3.1411248926383593</v>
      </c>
      <c r="AP360" s="28">
        <f>STANDARDIZE(AO360,AVERAGE($AO$5:$AO$1204),STDEVP($AO$5:$AO$1204))</f>
        <v>-1.2746282179079518</v>
      </c>
      <c r="AQ360" t="str">
        <f>IF(AND(Y360&lt;&gt;"-",X360&gt;1),"C",IF(AA360=MAX(AA360:AC360),"2B",IF(AC360=MAX(AA360:AC360),"SS",IF(OR(AB360=MAX(Z360:AC360),AND(AB360&lt;&gt;"-",AB360&gt;4,V360&gt;5)),"3B",IF(AE360=MAX(AD360:AF360),"CF",IF(AND(AF360=MAX(AD360,AF360),AND(W360&gt;5,AD360&lt;&gt;"-")),"RF",IF(AD360&lt;&gt;"-","LF",IF(Z360&lt;&gt;"-","1B","DH"))))))))</f>
        <v>2B</v>
      </c>
      <c r="AU360" t="str">
        <f>IF(AND($Q360&gt;=6,AVERAGE($S360:$T360)&gt;=6),"Likely",IF(OR($Q360&gt;6,AND($Q360=6,AVERAGE($S360:$T360)&gt;=3),AND($Q360&gt;=5,AVERAGE($S360:$T360)&gt;=5),AVERAGE($Q360,$S360:$T360)&gt;5),"Possible","Unlikely"))</f>
        <v>Unlikely</v>
      </c>
      <c r="AW360" t="e">
        <f>IF(VLOOKUP($B360,'Draft List'!$D$4:$AB$124,AW$3,FALSE)&lt;&gt;0,VLOOKUP($B360,'Draft List'!$D$4:$AB$124,AW$3,FALSE),"")</f>
        <v>#N/A</v>
      </c>
      <c r="AX360" t="e">
        <f>IF(VLOOKUP($B360,'Draft List'!$D$4:$AB$124,AX$3,FALSE)&lt;&gt;0,VLOOKUP($B360,'Draft List'!$D$4:$AB$124,AX$3,FALSE),"")</f>
        <v>#N/A</v>
      </c>
      <c r="AY360" t="e">
        <f>IF(VLOOKUP($B360,'Draft List'!$D$4:$AB$124,AY$3,FALSE)&lt;&gt;0,VLOOKUP($B360,'Draft List'!$D$4:$AB$124,AY$3,FALSE),"")</f>
        <v>#N/A</v>
      </c>
      <c r="AZ360" t="e">
        <f>IF(VLOOKUP($B360,'Draft List'!$D$4:$AB$124,AZ$3,FALSE)&lt;&gt;0,VLOOKUP($B360,'Draft List'!$D$4:$AB$124,AZ$3,FALSE),"")</f>
        <v>#N/A</v>
      </c>
    </row>
    <row r="361" spans="1:52" x14ac:dyDescent="0.25">
      <c r="A361" t="str">
        <f>IF(C361="C","C-",C361)&amp;D361&amp;E361</f>
        <v>C-Ieyoshi Ohayashi20</v>
      </c>
      <c r="B361">
        <f>VLOOKUP($A361,draft_listing_batters_stats!$A$1:$B$1310,2,FALSE)</f>
        <v>4361</v>
      </c>
      <c r="C361" s="1" t="s">
        <v>89</v>
      </c>
      <c r="D361" s="1" t="s">
        <v>1696</v>
      </c>
      <c r="E361" s="1">
        <v>20</v>
      </c>
      <c r="F361" s="1" t="s">
        <v>55</v>
      </c>
      <c r="G361" s="1" t="s">
        <v>43</v>
      </c>
      <c r="H361" s="1" t="s">
        <v>51</v>
      </c>
      <c r="I361" s="24" t="s">
        <v>51</v>
      </c>
      <c r="J361" s="1" t="s">
        <v>57</v>
      </c>
      <c r="K361" s="24" t="s">
        <v>45</v>
      </c>
      <c r="L361" s="1">
        <v>2</v>
      </c>
      <c r="M361" s="1">
        <v>2</v>
      </c>
      <c r="N361" s="1">
        <v>1</v>
      </c>
      <c r="O361" s="1">
        <v>1</v>
      </c>
      <c r="P361" s="24">
        <v>3</v>
      </c>
      <c r="Q361" s="1">
        <v>3</v>
      </c>
      <c r="R361" s="1">
        <v>3</v>
      </c>
      <c r="S361" s="1">
        <v>1</v>
      </c>
      <c r="T361" s="1">
        <v>2</v>
      </c>
      <c r="U361" s="24">
        <v>4</v>
      </c>
      <c r="V361" s="1">
        <v>1</v>
      </c>
      <c r="W361" s="1">
        <v>3</v>
      </c>
      <c r="X361" s="24">
        <v>5</v>
      </c>
      <c r="Y361" s="1">
        <v>4</v>
      </c>
      <c r="Z361" s="1" t="s">
        <v>47</v>
      </c>
      <c r="AA361" s="1" t="s">
        <v>47</v>
      </c>
      <c r="AB361" s="1" t="s">
        <v>47</v>
      </c>
      <c r="AC361" s="1" t="s">
        <v>47</v>
      </c>
      <c r="AD361" s="1" t="s">
        <v>47</v>
      </c>
      <c r="AE361" s="1" t="s">
        <v>47</v>
      </c>
      <c r="AF361" s="24" t="s">
        <v>47</v>
      </c>
      <c r="AG361" s="1">
        <v>1</v>
      </c>
      <c r="AH361" s="1">
        <v>1</v>
      </c>
      <c r="AI361" s="24">
        <v>1</v>
      </c>
      <c r="AJ361" s="30">
        <v>220000</v>
      </c>
      <c r="AK361" s="9">
        <f>($L$3*(L361-$Q$1)/$Q$2+$M$3*(M361-$R$1)/$R$2+$N$3*(N361-$S$1)/$S$2+$O$3*(O361-$T$1)/$T$2+$P$3*(P361-$U$1)/$U$2)/(SUM($L$3:$P$3))</f>
        <v>-1.6306949543720271</v>
      </c>
      <c r="AL361" s="9">
        <f>($L$3*(Q361-$Q$1)/$Q$2+$M$3*(R361-$R$1)/$R$2+$N$3*(S361-$S$1)/$S$2+$O$3*(T361-$T$1)/$T$2+$P$3*(U361-$U$1)/$U$2)/(SUM($L$3:$P$3))</f>
        <v>-1.127353348723984</v>
      </c>
      <c r="AM361">
        <f>IF(AVERAGE(AG361:AH361)&gt;9,1,0)+IF(AVERAGE(AG361:AH361)&gt;7,1,0)+IF(AG361&gt;7,1,0)+IF(AH361&gt;7,1,0)+IF(AI361&gt;8,1,0)+IF(AI361&gt;6,1,0)</f>
        <v>0</v>
      </c>
      <c r="AN361" s="6">
        <f>MIN(2,IF(OR(Y361="-",X361&lt;5),0,1+IF(Y361&gt;7,1+IF(X361&gt;7,0.25,0),IF(Y361&gt;4,0.5+IF(X361&gt;7,0.25,0),0+IF(X361&gt;7,0.25))))+IF(Z361="-",0,IF(Z361&gt;9,0.5,IF(Z361&gt;7,0.25,0)))+IF(AA361="-",0,IF(AA361&gt;7,1.1,IF(AA361&gt;4,0.6,0)))+IF(OR(AB361="-",V361&lt;5),0,IF(AB361&gt;7,1+IF(V361&gt;7,0.25,0),IF(AB361&gt;4,0.5+IF(V361&gt;7,0.25,0),0)))+IF(AC361="-",0,IF(AC361&gt;7,1.5,IF(AC361&gt;4,1,0)))+IF(AD361="-",0,IF(AD361&gt;9,0.5,IF(AD361&gt;7,0.25,0)))+IF(AE361="-",0,IF(AE361&gt;7,1.25,IF(AE361&gt;4,0.75,0)))+IF(OR(AF361="-",W361&lt;4),0,IF(AF361&gt;7,1+IF(W361&gt;7,0.15,0),IF(AF361&gt;4,0.5+IF(W361&gt;7,0.15,0),0))))</f>
        <v>1</v>
      </c>
      <c r="AO361" s="9">
        <f>(($AK$3*AK361+$AL$3*AL361+$AM$3*AM361+$AN$3*AN361)+$J$3*VLOOKUP(J361,COND!$A$2:$C$7,2,FALSE)+$K$3*VLOOKUP(K361,COND!$A$2:$C$7,3,FALSE))*IF(AND($K$2="On",$E361&gt;20),0.75,1)</f>
        <v>-3.1913096801250092</v>
      </c>
      <c r="AP361" s="28">
        <f>STANDARDIZE(AO361,AVERAGE($AO$5:$AO$1204),STDEVP($AO$5:$AO$1204))</f>
        <v>-1.281211147236915</v>
      </c>
      <c r="AQ361" t="str">
        <f>IF(AND(Y361&lt;&gt;"-",X361&gt;1),"C",IF(AA361=MAX(AA361:AC361),"2B",IF(AC361=MAX(AA361:AC361),"SS",IF(OR(AB361=MAX(Z361:AC361),AND(AB361&lt;&gt;"-",AB361&gt;4,V361&gt;5)),"3B",IF(AE361=MAX(AD361:AF361),"CF",IF(AND(AF361=MAX(AD361,AF361),AND(W361&gt;5,AD361&lt;&gt;"-")),"RF",IF(AD361&lt;&gt;"-","LF",IF(Z361&lt;&gt;"-","1B","DH"))))))))</f>
        <v>C</v>
      </c>
      <c r="AU361" t="str">
        <f>IF(AND($Q361&gt;=6,AVERAGE($S361:$T361)&gt;=6),"Likely",IF(OR($Q361&gt;6,AND($Q361=6,AVERAGE($S361:$T361)&gt;=3),AND($Q361&gt;=5,AVERAGE($S361:$T361)&gt;=5),AVERAGE($Q361,$S361:$T361)&gt;5),"Possible","Unlikely"))</f>
        <v>Unlikely</v>
      </c>
      <c r="AW361" t="e">
        <f>IF(VLOOKUP($B361,'Draft List'!$D$4:$AB$124,AW$3,FALSE)&lt;&gt;0,VLOOKUP($B361,'Draft List'!$D$4:$AB$124,AW$3,FALSE),"")</f>
        <v>#N/A</v>
      </c>
      <c r="AX361" t="e">
        <f>IF(VLOOKUP($B361,'Draft List'!$D$4:$AB$124,AX$3,FALSE)&lt;&gt;0,VLOOKUP($B361,'Draft List'!$D$4:$AB$124,AX$3,FALSE),"")</f>
        <v>#N/A</v>
      </c>
      <c r="AY361" t="e">
        <f>IF(VLOOKUP($B361,'Draft List'!$D$4:$AB$124,AY$3,FALSE)&lt;&gt;0,VLOOKUP($B361,'Draft List'!$D$4:$AB$124,AY$3,FALSE),"")</f>
        <v>#N/A</v>
      </c>
      <c r="AZ361" t="e">
        <f>IF(VLOOKUP($B361,'Draft List'!$D$4:$AB$124,AZ$3,FALSE)&lt;&gt;0,VLOOKUP($B361,'Draft List'!$D$4:$AB$124,AZ$3,FALSE),"")</f>
        <v>#N/A</v>
      </c>
    </row>
    <row r="362" spans="1:52" x14ac:dyDescent="0.25">
      <c r="A362" t="str">
        <f>IF(C362="C","C-",C362)&amp;D362&amp;E362</f>
        <v>1BYasuoka Matsumoto21</v>
      </c>
      <c r="B362">
        <f>VLOOKUP($A362,draft_listing_batters_stats!$A$1:$B$1310,2,FALSE)</f>
        <v>4516</v>
      </c>
      <c r="C362" s="1" t="s">
        <v>90</v>
      </c>
      <c r="D362" s="1" t="s">
        <v>1697</v>
      </c>
      <c r="E362" s="1">
        <v>21</v>
      </c>
      <c r="F362" s="1" t="s">
        <v>43</v>
      </c>
      <c r="G362" s="1" t="s">
        <v>43</v>
      </c>
      <c r="H362" s="1" t="s">
        <v>51</v>
      </c>
      <c r="I362" s="24" t="s">
        <v>51</v>
      </c>
      <c r="J362" s="1" t="s">
        <v>46</v>
      </c>
      <c r="K362" s="24" t="s">
        <v>49</v>
      </c>
      <c r="L362" s="1">
        <v>1</v>
      </c>
      <c r="M362" s="1">
        <v>5</v>
      </c>
      <c r="N362" s="1">
        <v>2</v>
      </c>
      <c r="O362" s="1">
        <v>2</v>
      </c>
      <c r="P362" s="24">
        <v>1</v>
      </c>
      <c r="Q362" s="1">
        <v>2</v>
      </c>
      <c r="R362" s="1">
        <v>6</v>
      </c>
      <c r="S362" s="1">
        <v>3</v>
      </c>
      <c r="T362" s="1">
        <v>2</v>
      </c>
      <c r="U362" s="24">
        <v>2</v>
      </c>
      <c r="V362" s="1">
        <v>4</v>
      </c>
      <c r="W362" s="1">
        <v>3</v>
      </c>
      <c r="X362" s="24">
        <v>6</v>
      </c>
      <c r="Y362" s="1">
        <v>7</v>
      </c>
      <c r="Z362" s="1">
        <v>1</v>
      </c>
      <c r="AA362" s="1" t="s">
        <v>47</v>
      </c>
      <c r="AB362" s="1" t="s">
        <v>47</v>
      </c>
      <c r="AC362" s="1" t="s">
        <v>47</v>
      </c>
      <c r="AD362" s="1" t="s">
        <v>47</v>
      </c>
      <c r="AE362" s="1" t="s">
        <v>47</v>
      </c>
      <c r="AF362" s="24" t="s">
        <v>47</v>
      </c>
      <c r="AG362" s="1">
        <v>1</v>
      </c>
      <c r="AH362" s="1">
        <v>1</v>
      </c>
      <c r="AI362" s="24">
        <v>1</v>
      </c>
      <c r="AJ362" s="30">
        <v>120000</v>
      </c>
      <c r="AK362" s="9">
        <f>($L$3*(L362-$Q$1)/$Q$2+$M$3*(M362-$R$1)/$R$2+$N$3*(N362-$S$1)/$S$2+$O$3*(O362-$T$1)/$T$2+$P$3*(P362-$U$1)/$U$2)/(SUM($L$3:$P$3))</f>
        <v>-1.7073327873192756</v>
      </c>
      <c r="AL362" s="9">
        <f>($L$3*(Q362-$Q$1)/$Q$2+$M$3*(R362-$R$1)/$R$2+$N$3*(S362-$S$1)/$S$2+$O$3*(T362-$T$1)/$T$2+$P$3*(U362-$U$1)/$U$2)/(SUM($L$3:$P$3))</f>
        <v>-1.2106392376569124</v>
      </c>
      <c r="AM362">
        <f>IF(AVERAGE(AG362:AH362)&gt;9,1,0)+IF(AVERAGE(AG362:AH362)&gt;7,1,0)+IF(AG362&gt;7,1,0)+IF(AH362&gt;7,1,0)+IF(AI362&gt;8,1,0)+IF(AI362&gt;6,1,0)</f>
        <v>0</v>
      </c>
      <c r="AN362" s="6">
        <f>MIN(2,IF(OR(Y362="-",X362&lt;5),0,1+IF(Y362&gt;7,1+IF(X362&gt;7,0.25,0),IF(Y362&gt;4,0.5+IF(X362&gt;7,0.25,0),0+IF(X362&gt;7,0.25))))+IF(Z362="-",0,IF(Z362&gt;9,0.5,IF(Z362&gt;7,0.25,0)))+IF(AA362="-",0,IF(AA362&gt;7,1.1,IF(AA362&gt;4,0.6,0)))+IF(OR(AB362="-",V362&lt;5),0,IF(AB362&gt;7,1+IF(V362&gt;7,0.25,0),IF(AB362&gt;4,0.5+IF(V362&gt;7,0.25,0),0)))+IF(AC362="-",0,IF(AC362&gt;7,1.5,IF(AC362&gt;4,1,0)))+IF(AD362="-",0,IF(AD362&gt;9,0.5,IF(AD362&gt;7,0.25,0)))+IF(AE362="-",0,IF(AE362&gt;7,1.25,IF(AE362&gt;4,0.75,0)))+IF(OR(AF362="-",W362&lt;4),0,IF(AF362&gt;7,1+IF(W362&gt;7,0.15,0),IF(AF362&gt;4,0.5+IF(W362&gt;7,0.15,0),0))))</f>
        <v>1.5</v>
      </c>
      <c r="AO362" s="9">
        <f>(($AK$3*AK362+$AL$3*AL362+$AM$3*AM362+$AN$3*AN362)+$J$3*VLOOKUP(J362,COND!$A$2:$C$7,2,FALSE)+$K$3*VLOOKUP(K362,COND!$A$2:$C$7,3,FALSE))*IF(AND($K$2="On",$E362&gt;20),0.75,1)</f>
        <v>-3.1984041306148754</v>
      </c>
      <c r="AP362" s="28">
        <f>STANDARDIZE(AO362,AVERAGE($AO$5:$AO$1204),STDEVP($AO$5:$AO$1204))</f>
        <v>-1.2821417532739543</v>
      </c>
      <c r="AQ362" t="str">
        <f>IF(AND(Y362&lt;&gt;"-",X362&gt;1),"C",IF(AA362=MAX(AA362:AC362),"2B",IF(AC362=MAX(AA362:AC362),"SS",IF(OR(AB362=MAX(Z362:AC362),AND(AB362&lt;&gt;"-",AB362&gt;4,V362&gt;5)),"3B",IF(AE362=MAX(AD362:AF362),"CF",IF(AND(AF362=MAX(AD362,AF362),AND(W362&gt;5,AD362&lt;&gt;"-")),"RF",IF(AD362&lt;&gt;"-","LF",IF(Z362&lt;&gt;"-","1B","DH"))))))))</f>
        <v>C</v>
      </c>
      <c r="AU362" t="str">
        <f>IF(AND($Q362&gt;=6,AVERAGE($S362:$T362)&gt;=6),"Likely",IF(OR($Q362&gt;6,AND($Q362=6,AVERAGE($S362:$T362)&gt;=3),AND($Q362&gt;=5,AVERAGE($S362:$T362)&gt;=5),AVERAGE($Q362,$S362:$T362)&gt;5),"Possible","Unlikely"))</f>
        <v>Unlikely</v>
      </c>
      <c r="AW362" t="e">
        <f>IF(VLOOKUP($B362,'Draft List'!$D$4:$AB$124,AW$3,FALSE)&lt;&gt;0,VLOOKUP($B362,'Draft List'!$D$4:$AB$124,AW$3,FALSE),"")</f>
        <v>#N/A</v>
      </c>
      <c r="AX362" t="e">
        <f>IF(VLOOKUP($B362,'Draft List'!$D$4:$AB$124,AX$3,FALSE)&lt;&gt;0,VLOOKUP($B362,'Draft List'!$D$4:$AB$124,AX$3,FALSE),"")</f>
        <v>#N/A</v>
      </c>
      <c r="AY362" t="e">
        <f>IF(VLOOKUP($B362,'Draft List'!$D$4:$AB$124,AY$3,FALSE)&lt;&gt;0,VLOOKUP($B362,'Draft List'!$D$4:$AB$124,AY$3,FALSE),"")</f>
        <v>#N/A</v>
      </c>
      <c r="AZ362" t="e">
        <f>IF(VLOOKUP($B362,'Draft List'!$D$4:$AB$124,AZ$3,FALSE)&lt;&gt;0,VLOOKUP($B362,'Draft List'!$D$4:$AB$124,AZ$3,FALSE),"")</f>
        <v>#N/A</v>
      </c>
    </row>
    <row r="363" spans="1:52" x14ac:dyDescent="0.25">
      <c r="A363" t="str">
        <f>IF(C363="C","C-",C363)&amp;D363&amp;E363</f>
        <v>1BDavid Horsman18</v>
      </c>
      <c r="B363">
        <f>VLOOKUP($A363,draft_listing_batters_stats!$A$1:$B$1310,2,FALSE)</f>
        <v>5251</v>
      </c>
      <c r="C363" s="1" t="s">
        <v>90</v>
      </c>
      <c r="D363" s="1" t="s">
        <v>1698</v>
      </c>
      <c r="E363" s="1">
        <v>18</v>
      </c>
      <c r="F363" s="1" t="s">
        <v>55</v>
      </c>
      <c r="G363" s="1" t="s">
        <v>43</v>
      </c>
      <c r="H363" s="1" t="s">
        <v>51</v>
      </c>
      <c r="I363" s="24" t="s">
        <v>51</v>
      </c>
      <c r="J363" s="1" t="s">
        <v>46</v>
      </c>
      <c r="K363" s="24" t="s">
        <v>49</v>
      </c>
      <c r="L363" s="1">
        <v>1</v>
      </c>
      <c r="M363" s="1">
        <v>1</v>
      </c>
      <c r="N363" s="1">
        <v>2</v>
      </c>
      <c r="O363" s="1">
        <v>1</v>
      </c>
      <c r="P363" s="24">
        <v>1</v>
      </c>
      <c r="Q363" s="1">
        <v>2</v>
      </c>
      <c r="R363" s="1">
        <v>3</v>
      </c>
      <c r="S363" s="1">
        <v>6</v>
      </c>
      <c r="T363" s="1">
        <v>2</v>
      </c>
      <c r="U363" s="24">
        <v>2</v>
      </c>
      <c r="V363" s="1">
        <v>2</v>
      </c>
      <c r="W363" s="1">
        <v>1</v>
      </c>
      <c r="X363" s="24">
        <v>2</v>
      </c>
      <c r="Y363" s="1" t="s">
        <v>47</v>
      </c>
      <c r="Z363" s="1">
        <v>1</v>
      </c>
      <c r="AA363" s="1" t="s">
        <v>47</v>
      </c>
      <c r="AB363" s="1" t="s">
        <v>47</v>
      </c>
      <c r="AC363" s="1" t="s">
        <v>47</v>
      </c>
      <c r="AD363" s="1" t="s">
        <v>47</v>
      </c>
      <c r="AE363" s="1" t="s">
        <v>47</v>
      </c>
      <c r="AF363" s="24" t="s">
        <v>47</v>
      </c>
      <c r="AG363" s="1">
        <v>3</v>
      </c>
      <c r="AH363" s="1">
        <v>6</v>
      </c>
      <c r="AI363" s="24">
        <v>9</v>
      </c>
      <c r="AJ363" s="30">
        <v>180000</v>
      </c>
      <c r="AK363" s="9">
        <f>($L$3*(L363-$Q$1)/$Q$2+$M$3*(M363-$R$1)/$R$2+$N$3*(N363-$S$1)/$S$2+$O$3*(O363-$T$1)/$T$2+$P$3*(P363-$U$1)/$U$2)/(SUM($L$3:$P$3))</f>
        <v>-2.0012818558036707</v>
      </c>
      <c r="AL363" s="9">
        <f>($L$3*(Q363-$Q$1)/$Q$2+$M$3*(R363-$R$1)/$R$2+$N$3*(S363-$S$1)/$S$2+$O$3*(T363-$T$1)/$T$2+$P$3*(U363-$U$1)/$U$2)/(SUM($L$3:$P$3))</f>
        <v>-1.1146343944413184</v>
      </c>
      <c r="AM363">
        <f>IF(AVERAGE(AG363:AH363)&gt;9,1,0)+IF(AVERAGE(AG363:AH363)&gt;7,1,0)+IF(AG363&gt;7,1,0)+IF(AH363&gt;7,1,0)+IF(AI363&gt;8,1,0)+IF(AI363&gt;6,1,0)</f>
        <v>2</v>
      </c>
      <c r="AN363" s="6">
        <f>MIN(2,IF(OR(Y363="-",X363&lt;5),0,1+IF(Y363&gt;7,1+IF(X363&gt;7,0.25,0),IF(Y363&gt;4,0.5+IF(X363&gt;7,0.25,0),0+IF(X363&gt;7,0.25))))+IF(Z363="-",0,IF(Z363&gt;9,0.5,IF(Z363&gt;7,0.25,0)))+IF(AA363="-",0,IF(AA363&gt;7,1.1,IF(AA363&gt;4,0.6,0)))+IF(OR(AB363="-",V363&lt;5),0,IF(AB363&gt;7,1+IF(V363&gt;7,0.25,0),IF(AB363&gt;4,0.5+IF(V363&gt;7,0.25,0),0)))+IF(AC363="-",0,IF(AC363&gt;7,1.5,IF(AC363&gt;4,1,0)))+IF(AD363="-",0,IF(AD363&gt;9,0.5,IF(AD363&gt;7,0.25,0)))+IF(AE363="-",0,IF(AE363&gt;7,1.25,IF(AE363&gt;4,0.75,0)))+IF(OR(AF363="-",W363&lt;4),0,IF(AF363&gt;7,1+IF(W363&gt;7,0.15,0),IF(AF363&gt;4,0.5+IF(W363&gt;7,0.15,0),0))))</f>
        <v>0</v>
      </c>
      <c r="AO363" s="9">
        <f>(($AK$3*AK363+$AL$3*AL363+$AM$3*AM363+$AN$3*AN363)+$J$3*VLOOKUP(J363,COND!$A$2:$C$7,2,FALSE)+$K$3*VLOOKUP(K363,COND!$A$2:$C$7,3,FALSE))*IF(AND($K$2="On",$E363&gt;20),0.75,1)</f>
        <v>-3.2424075855428534</v>
      </c>
      <c r="AP363" s="28">
        <f>STANDARDIZE(AO363,AVERAGE($AO$5:$AO$1204),STDEVP($AO$5:$AO$1204))</f>
        <v>-1.2879138537157098</v>
      </c>
      <c r="AQ363" t="str">
        <f>IF(AND(Y363&lt;&gt;"-",X363&gt;1),"C",IF(AA363=MAX(AA363:AC363),"2B",IF(AC363=MAX(AA363:AC363),"SS",IF(OR(AB363=MAX(Z363:AC363),AND(AB363&lt;&gt;"-",AB363&gt;4,V363&gt;5)),"3B",IF(AE363=MAX(AD363:AF363),"CF",IF(AND(AF363=MAX(AD363,AF363),AND(W363&gt;5,AD363&lt;&gt;"-")),"RF",IF(AD363&lt;&gt;"-","LF",IF(Z363&lt;&gt;"-","1B","DH"))))))))</f>
        <v>1B</v>
      </c>
      <c r="AU363" t="str">
        <f>IF(AND($Q363&gt;=6,AVERAGE($S363:$T363)&gt;=6),"Likely",IF(OR($Q363&gt;6,AND($Q363=6,AVERAGE($S363:$T363)&gt;=3),AND($Q363&gt;=5,AVERAGE($S363:$T363)&gt;=5),AVERAGE($Q363,$S363:$T363)&gt;5),"Possible","Unlikely"))</f>
        <v>Unlikely</v>
      </c>
      <c r="AW363" t="e">
        <f>IF(VLOOKUP($B363,'Draft List'!$D$4:$AB$124,AW$3,FALSE)&lt;&gt;0,VLOOKUP($B363,'Draft List'!$D$4:$AB$124,AW$3,FALSE),"")</f>
        <v>#N/A</v>
      </c>
      <c r="AX363" t="e">
        <f>IF(VLOOKUP($B363,'Draft List'!$D$4:$AB$124,AX$3,FALSE)&lt;&gt;0,VLOOKUP($B363,'Draft List'!$D$4:$AB$124,AX$3,FALSE),"")</f>
        <v>#N/A</v>
      </c>
      <c r="AY363" t="e">
        <f>IF(VLOOKUP($B363,'Draft List'!$D$4:$AB$124,AY$3,FALSE)&lt;&gt;0,VLOOKUP($B363,'Draft List'!$D$4:$AB$124,AY$3,FALSE),"")</f>
        <v>#N/A</v>
      </c>
      <c r="AZ363" t="e">
        <f>IF(VLOOKUP($B363,'Draft List'!$D$4:$AB$124,AZ$3,FALSE)&lt;&gt;0,VLOOKUP($B363,'Draft List'!$D$4:$AB$124,AZ$3,FALSE),"")</f>
        <v>#N/A</v>
      </c>
    </row>
    <row r="364" spans="1:52" x14ac:dyDescent="0.25">
      <c r="A364" t="str">
        <f>IF(C364="C","C-",C364)&amp;D364&amp;E364</f>
        <v>1BBill Campbell21</v>
      </c>
      <c r="B364">
        <f>VLOOKUP($A364,draft_listing_batters_stats!$A$1:$B$1310,2,FALSE)</f>
        <v>12324</v>
      </c>
      <c r="C364" s="1" t="s">
        <v>90</v>
      </c>
      <c r="D364" s="1" t="s">
        <v>1699</v>
      </c>
      <c r="E364" s="1">
        <v>21</v>
      </c>
      <c r="F364" s="1" t="s">
        <v>64</v>
      </c>
      <c r="G364" s="1" t="s">
        <v>43</v>
      </c>
      <c r="H364" s="1" t="s">
        <v>51</v>
      </c>
      <c r="I364" s="24" t="s">
        <v>51</v>
      </c>
      <c r="J364" s="1" t="s">
        <v>57</v>
      </c>
      <c r="K364" s="24" t="s">
        <v>49</v>
      </c>
      <c r="L364" s="1">
        <v>2</v>
      </c>
      <c r="M364" s="1">
        <v>5</v>
      </c>
      <c r="N364" s="1">
        <v>1</v>
      </c>
      <c r="O364" s="1">
        <v>1</v>
      </c>
      <c r="P364" s="24">
        <v>1</v>
      </c>
      <c r="Q364" s="1">
        <v>3</v>
      </c>
      <c r="R364" s="1">
        <v>6</v>
      </c>
      <c r="S364" s="1">
        <v>1</v>
      </c>
      <c r="T364" s="1">
        <v>1</v>
      </c>
      <c r="U364" s="24">
        <v>4</v>
      </c>
      <c r="V364" s="1">
        <v>3</v>
      </c>
      <c r="W364" s="1">
        <v>3</v>
      </c>
      <c r="X364" s="24">
        <v>1</v>
      </c>
      <c r="Y364" s="1" t="s">
        <v>47</v>
      </c>
      <c r="Z364" s="1">
        <v>5</v>
      </c>
      <c r="AA364" s="1" t="s">
        <v>47</v>
      </c>
      <c r="AB364" s="1" t="s">
        <v>47</v>
      </c>
      <c r="AC364" s="1" t="s">
        <v>47</v>
      </c>
      <c r="AD364" s="1" t="s">
        <v>47</v>
      </c>
      <c r="AE364" s="1" t="s">
        <v>47</v>
      </c>
      <c r="AF364" s="24" t="s">
        <v>47</v>
      </c>
      <c r="AG364" s="1">
        <v>2</v>
      </c>
      <c r="AH364" s="1">
        <v>4</v>
      </c>
      <c r="AI364" s="24">
        <v>3</v>
      </c>
      <c r="AJ364" s="30">
        <v>210000</v>
      </c>
      <c r="AK364" s="9">
        <f>($L$3*(L364-$Q$1)/$Q$2+$M$3*(M364-$R$1)/$R$2+$N$3*(N364-$S$1)/$S$2+$O$3*(O364-$T$1)/$T$2+$P$3*(P364-$U$1)/$U$2)/(SUM($L$3:$P$3))</f>
        <v>-1.5575479951500835</v>
      </c>
      <c r="AL364" s="9">
        <f>($L$3*(Q364-$Q$1)/$Q$2+$M$3*(R364-$R$1)/$R$2+$N$3*(S364-$S$1)/$S$2+$O$3*(T364-$T$1)/$T$2+$P$3*(U364-$U$1)/$U$2)/(SUM($L$3:$P$3))</f>
        <v>-1.0638832598774548</v>
      </c>
      <c r="AM364">
        <f>IF(AVERAGE(AG364:AH364)&gt;9,1,0)+IF(AVERAGE(AG364:AH364)&gt;7,1,0)+IF(AG364&gt;7,1,0)+IF(AH364&gt;7,1,0)+IF(AI364&gt;8,1,0)+IF(AI364&gt;6,1,0)</f>
        <v>0</v>
      </c>
      <c r="AN364" s="6">
        <f>MIN(2,IF(OR(Y364="-",X364&lt;5),0,1+IF(Y364&gt;7,1+IF(X364&gt;7,0.25,0),IF(Y364&gt;4,0.5+IF(X364&gt;7,0.25,0),0+IF(X364&gt;7,0.25))))+IF(Z364="-",0,IF(Z364&gt;9,0.5,IF(Z364&gt;7,0.25,0)))+IF(AA364="-",0,IF(AA364&gt;7,1.1,IF(AA364&gt;4,0.6,0)))+IF(OR(AB364="-",V364&lt;5),0,IF(AB364&gt;7,1+IF(V364&gt;7,0.25,0),IF(AB364&gt;4,0.5+IF(V364&gt;7,0.25,0),0)))+IF(AC364="-",0,IF(AC364&gt;7,1.5,IF(AC364&gt;4,1,0)))+IF(AD364="-",0,IF(AD364&gt;9,0.5,IF(AD364&gt;7,0.25,0)))+IF(AE364="-",0,IF(AE364&gt;7,1.25,IF(AE364&gt;4,0.75,0)))+IF(OR(AF364="-",W364&lt;4),0,IF(AF364&gt;7,1+IF(W364&gt;7,0.15,0),IF(AF364&gt;4,0.5+IF(W364&gt;7,0.15,0),0))))</f>
        <v>0</v>
      </c>
      <c r="AO364" s="9">
        <f>(($AK$3*AK364+$AL$3*AL364+$AM$3*AM364+$AN$3*AN364)+$J$3*VLOOKUP(J364,COND!$A$2:$C$7,2,FALSE)+$K$3*VLOOKUP(K364,COND!$A$2:$C$7,3,FALSE))*IF(AND($K$2="On",$E364&gt;20),0.75,1)</f>
        <v>-3.3223539180444668</v>
      </c>
      <c r="AP364" s="28">
        <f>STANDARDIZE(AO364,AVERAGE($AO$5:$AO$1204),STDEVP($AO$5:$AO$1204))</f>
        <v>-1.2984007180290817</v>
      </c>
      <c r="AQ364" t="str">
        <f>IF(AND(Y364&lt;&gt;"-",X364&gt;1),"C",IF(AA364=MAX(AA364:AC364),"2B",IF(AC364=MAX(AA364:AC364),"SS",IF(OR(AB364=MAX(Z364:AC364),AND(AB364&lt;&gt;"-",AB364&gt;4,V364&gt;5)),"3B",IF(AE364=MAX(AD364:AF364),"CF",IF(AND(AF364=MAX(AD364,AF364),AND(W364&gt;5,AD364&lt;&gt;"-")),"RF",IF(AD364&lt;&gt;"-","LF",IF(Z364&lt;&gt;"-","1B","DH"))))))))</f>
        <v>1B</v>
      </c>
      <c r="AU364" t="str">
        <f>IF(AND($Q364&gt;=6,AVERAGE($S364:$T364)&gt;=6),"Likely",IF(OR($Q364&gt;6,AND($Q364=6,AVERAGE($S364:$T364)&gt;=3),AND($Q364&gt;=5,AVERAGE($S364:$T364)&gt;=5),AVERAGE($Q364,$S364:$T364)&gt;5),"Possible","Unlikely"))</f>
        <v>Unlikely</v>
      </c>
      <c r="AW364" t="e">
        <f>IF(VLOOKUP($B364,'Draft List'!$D$4:$AB$124,AW$3,FALSE)&lt;&gt;0,VLOOKUP($B364,'Draft List'!$D$4:$AB$124,AW$3,FALSE),"")</f>
        <v>#N/A</v>
      </c>
      <c r="AX364" t="e">
        <f>IF(VLOOKUP($B364,'Draft List'!$D$4:$AB$124,AX$3,FALSE)&lt;&gt;0,VLOOKUP($B364,'Draft List'!$D$4:$AB$124,AX$3,FALSE),"")</f>
        <v>#N/A</v>
      </c>
      <c r="AY364" t="e">
        <f>IF(VLOOKUP($B364,'Draft List'!$D$4:$AB$124,AY$3,FALSE)&lt;&gt;0,VLOOKUP($B364,'Draft List'!$D$4:$AB$124,AY$3,FALSE),"")</f>
        <v>#N/A</v>
      </c>
      <c r="AZ364" t="e">
        <f>IF(VLOOKUP($B364,'Draft List'!$D$4:$AB$124,AZ$3,FALSE)&lt;&gt;0,VLOOKUP($B364,'Draft List'!$D$4:$AB$124,AZ$3,FALSE),"")</f>
        <v>#N/A</v>
      </c>
    </row>
    <row r="365" spans="1:52" x14ac:dyDescent="0.25">
      <c r="A365" t="str">
        <f>IF(C365="C","C-",C365)&amp;D365&amp;E365</f>
        <v>C-Koto Suzuki18</v>
      </c>
      <c r="B365">
        <f>VLOOKUP($A365,draft_listing_batters_stats!$A$1:$B$1310,2,FALSE)</f>
        <v>11167</v>
      </c>
      <c r="C365" s="1" t="s">
        <v>89</v>
      </c>
      <c r="D365" s="1" t="s">
        <v>1700</v>
      </c>
      <c r="E365" s="1">
        <v>18</v>
      </c>
      <c r="F365" s="1" t="s">
        <v>43</v>
      </c>
      <c r="G365" s="1" t="s">
        <v>43</v>
      </c>
      <c r="H365" s="1" t="s">
        <v>51</v>
      </c>
      <c r="I365" s="24" t="s">
        <v>51</v>
      </c>
      <c r="J365" s="1" t="s">
        <v>46</v>
      </c>
      <c r="K365" s="24" t="s">
        <v>53</v>
      </c>
      <c r="L365" s="1">
        <v>1</v>
      </c>
      <c r="M365" s="1">
        <v>1</v>
      </c>
      <c r="N365" s="1">
        <v>1</v>
      </c>
      <c r="O365" s="1">
        <v>1</v>
      </c>
      <c r="P365" s="24">
        <v>1</v>
      </c>
      <c r="Q365" s="1">
        <v>2</v>
      </c>
      <c r="R365" s="1">
        <v>2</v>
      </c>
      <c r="S365" s="1">
        <v>2</v>
      </c>
      <c r="T365" s="1">
        <v>5</v>
      </c>
      <c r="U365" s="24">
        <v>3</v>
      </c>
      <c r="V365" s="1">
        <v>3</v>
      </c>
      <c r="W365" s="1">
        <v>2</v>
      </c>
      <c r="X365" s="24">
        <v>5</v>
      </c>
      <c r="Y365" s="1">
        <v>1</v>
      </c>
      <c r="Z365" s="1" t="s">
        <v>47</v>
      </c>
      <c r="AA365" s="1" t="s">
        <v>47</v>
      </c>
      <c r="AB365" s="1" t="s">
        <v>47</v>
      </c>
      <c r="AC365" s="1" t="s">
        <v>47</v>
      </c>
      <c r="AD365" s="1" t="s">
        <v>47</v>
      </c>
      <c r="AE365" s="1" t="s">
        <v>47</v>
      </c>
      <c r="AF365" s="24" t="s">
        <v>47</v>
      </c>
      <c r="AG365" s="1">
        <v>1</v>
      </c>
      <c r="AH365" s="1">
        <v>1</v>
      </c>
      <c r="AI365" s="24">
        <v>2</v>
      </c>
      <c r="AJ365" s="30">
        <v>2200000</v>
      </c>
      <c r="AK365" s="9">
        <f>($L$3*(L365-$Q$1)/$Q$2+$M$3*(M365-$R$1)/$R$2+$N$3*(N365-$S$1)/$S$2+$O$3*(O365-$T$1)/$T$2+$P$3*(P365-$U$1)/$U$2)/(SUM($L$3:$P$3))</f>
        <v>-2.0843433498275723</v>
      </c>
      <c r="AL365" s="9">
        <f>($L$3*(Q365-$Q$1)/$Q$2+$M$3*(R365-$R$1)/$R$2+$N$3*(S365-$S$1)/$S$2+$O$3*(T365-$T$1)/$T$2+$P$3*(U365-$U$1)/$U$2)/(SUM($L$3:$P$3))</f>
        <v>-1.1887952603098013</v>
      </c>
      <c r="AM365">
        <f>IF(AVERAGE(AG365:AH365)&gt;9,1,0)+IF(AVERAGE(AG365:AH365)&gt;7,1,0)+IF(AG365&gt;7,1,0)+IF(AH365&gt;7,1,0)+IF(AI365&gt;8,1,0)+IF(AI365&gt;6,1,0)</f>
        <v>0</v>
      </c>
      <c r="AN365" s="6">
        <f>MIN(2,IF(OR(Y365="-",X365&lt;5),0,1+IF(Y365&gt;7,1+IF(X365&gt;7,0.25,0),IF(Y365&gt;4,0.5+IF(X365&gt;7,0.25,0),0+IF(X365&gt;7,0.25))))+IF(Z365="-",0,IF(Z365&gt;9,0.5,IF(Z365&gt;7,0.25,0)))+IF(AA365="-",0,IF(AA365&gt;7,1.1,IF(AA365&gt;4,0.6,0)))+IF(OR(AB365="-",V365&lt;5),0,IF(AB365&gt;7,1+IF(V365&gt;7,0.25,0),IF(AB365&gt;4,0.5+IF(V365&gt;7,0.25,0),0)))+IF(AC365="-",0,IF(AC365&gt;7,1.5,IF(AC365&gt;4,1,0)))+IF(AD365="-",0,IF(AD365&gt;9,0.5,IF(AD365&gt;7,0.25,0)))+IF(AE365="-",0,IF(AE365&gt;7,1.25,IF(AE365&gt;4,0.75,0)))+IF(OR(AF365="-",W365&lt;4),0,IF(AF365&gt;7,1+IF(W365&gt;7,0.15,0),IF(AF365&gt;4,0.5+IF(W365&gt;7,0.15,0),0))))</f>
        <v>1</v>
      </c>
      <c r="AO365" s="9">
        <f>(($AK$3*AK365+$AL$3*AL365+$AM$3*AM365+$AN$3*AN365)+$J$3*VLOOKUP(J365,COND!$A$2:$C$7,2,FALSE)+$K$3*VLOOKUP(K365,COND!$A$2:$C$7,3,FALSE))*IF(AND($K$2="On",$E365&gt;20),0.75,1)</f>
        <v>-3.323977458700373</v>
      </c>
      <c r="AP365" s="28">
        <f>STANDARDIZE(AO365,AVERAGE($AO$5:$AO$1204),STDEVP($AO$5:$AO$1204))</f>
        <v>-1.2986136840280584</v>
      </c>
      <c r="AQ365" t="str">
        <f>IF(AND(Y365&lt;&gt;"-",X365&gt;1),"C",IF(AA365=MAX(AA365:AC365),"2B",IF(AC365=MAX(AA365:AC365),"SS",IF(OR(AB365=MAX(Z365:AC365),AND(AB365&lt;&gt;"-",AB365&gt;4,V365&gt;5)),"3B",IF(AE365=MAX(AD365:AF365),"CF",IF(AND(AF365=MAX(AD365,AF365),AND(W365&gt;5,AD365&lt;&gt;"-")),"RF",IF(AD365&lt;&gt;"-","LF",IF(Z365&lt;&gt;"-","1B","DH"))))))))</f>
        <v>C</v>
      </c>
      <c r="AU365" t="str">
        <f>IF(AND($Q365&gt;=6,AVERAGE($S365:$T365)&gt;=6),"Likely",IF(OR($Q365&gt;6,AND($Q365=6,AVERAGE($S365:$T365)&gt;=3),AND($Q365&gt;=5,AVERAGE($S365:$T365)&gt;=5),AVERAGE($Q365,$S365:$T365)&gt;5),"Possible","Unlikely"))</f>
        <v>Unlikely</v>
      </c>
      <c r="AW365" t="e">
        <f>IF(VLOOKUP($B365,'Draft List'!$D$4:$AB$124,AW$3,FALSE)&lt;&gt;0,VLOOKUP($B365,'Draft List'!$D$4:$AB$124,AW$3,FALSE),"")</f>
        <v>#N/A</v>
      </c>
      <c r="AX365" t="e">
        <f>IF(VLOOKUP($B365,'Draft List'!$D$4:$AB$124,AX$3,FALSE)&lt;&gt;0,VLOOKUP($B365,'Draft List'!$D$4:$AB$124,AX$3,FALSE),"")</f>
        <v>#N/A</v>
      </c>
      <c r="AY365" t="e">
        <f>IF(VLOOKUP($B365,'Draft List'!$D$4:$AB$124,AY$3,FALSE)&lt;&gt;0,VLOOKUP($B365,'Draft List'!$D$4:$AB$124,AY$3,FALSE),"")</f>
        <v>#N/A</v>
      </c>
      <c r="AZ365" t="e">
        <f>IF(VLOOKUP($B365,'Draft List'!$D$4:$AB$124,AZ$3,FALSE)&lt;&gt;0,VLOOKUP($B365,'Draft List'!$D$4:$AB$124,AZ$3,FALSE),"")</f>
        <v>#N/A</v>
      </c>
    </row>
    <row r="366" spans="1:52" x14ac:dyDescent="0.25">
      <c r="A366" t="str">
        <f>IF(C366="C","C-",C366)&amp;D366&amp;E366</f>
        <v>CFJean-Charles Grenier18</v>
      </c>
      <c r="B366">
        <f>VLOOKUP($A366,draft_listing_batters_stats!$A$1:$B$1310,2,FALSE)</f>
        <v>4940</v>
      </c>
      <c r="C366" s="1" t="s">
        <v>77</v>
      </c>
      <c r="D366" s="1" t="s">
        <v>1701</v>
      </c>
      <c r="E366" s="1">
        <v>18</v>
      </c>
      <c r="F366" s="1" t="s">
        <v>43</v>
      </c>
      <c r="G366" s="1" t="s">
        <v>43</v>
      </c>
      <c r="H366" s="1" t="s">
        <v>51</v>
      </c>
      <c r="I366" s="24" t="s">
        <v>51</v>
      </c>
      <c r="J366" s="1" t="s">
        <v>46</v>
      </c>
      <c r="K366" s="24" t="s">
        <v>49</v>
      </c>
      <c r="L366" s="1">
        <v>1</v>
      </c>
      <c r="M366" s="1">
        <v>1</v>
      </c>
      <c r="N366" s="1">
        <v>1</v>
      </c>
      <c r="O366" s="1">
        <v>1</v>
      </c>
      <c r="P366" s="24">
        <v>2</v>
      </c>
      <c r="Q366" s="1">
        <v>3</v>
      </c>
      <c r="R366" s="1">
        <v>3</v>
      </c>
      <c r="S366" s="1">
        <v>1</v>
      </c>
      <c r="T366" s="1">
        <v>1</v>
      </c>
      <c r="U366" s="24">
        <v>5</v>
      </c>
      <c r="V366" s="1">
        <v>1</v>
      </c>
      <c r="W366" s="1">
        <v>9</v>
      </c>
      <c r="X366" s="24">
        <v>1</v>
      </c>
      <c r="Y366" s="1" t="s">
        <v>47</v>
      </c>
      <c r="Z366" s="1" t="s">
        <v>47</v>
      </c>
      <c r="AA366" s="1" t="s">
        <v>47</v>
      </c>
      <c r="AB366" s="1" t="s">
        <v>47</v>
      </c>
      <c r="AC366" s="1" t="s">
        <v>47</v>
      </c>
      <c r="AD366" s="1" t="s">
        <v>47</v>
      </c>
      <c r="AE366" s="1">
        <v>2</v>
      </c>
      <c r="AF366" s="24" t="s">
        <v>47</v>
      </c>
      <c r="AG366" s="1">
        <v>9</v>
      </c>
      <c r="AH366" s="1">
        <v>10</v>
      </c>
      <c r="AI366" s="24">
        <v>9</v>
      </c>
      <c r="AJ366" s="30">
        <v>240000</v>
      </c>
      <c r="AK366" s="9">
        <f>($L$3*(L366-$Q$1)/$Q$2+$M$3*(M366-$R$1)/$R$2+$N$3*(N366-$S$1)/$S$2+$O$3*(O366-$T$1)/$T$2+$P$3*(P366-$U$1)/$U$2)/(SUM($L$3:$P$3))</f>
        <v>-2.0443270100104884</v>
      </c>
      <c r="AL366" s="9">
        <f>($L$3*(Q366-$Q$1)/$Q$2+$M$3*(R366-$R$1)/$R$2+$N$3*(S366-$S$1)/$S$2+$O$3*(T366-$T$1)/$T$2+$P$3*(U366-$U$1)/$U$2)/(SUM($L$3:$P$3))</f>
        <v>-1.1770465589164818</v>
      </c>
      <c r="AM366">
        <f>IF(AVERAGE(AG366:AH366)&gt;9,1,0)+IF(AVERAGE(AG366:AH366)&gt;7,1,0)+IF(AG366&gt;7,1,0)+IF(AH366&gt;7,1,0)+IF(AI366&gt;8,1,0)+IF(AI366&gt;6,1,0)</f>
        <v>6</v>
      </c>
      <c r="AN366" s="6">
        <f>MIN(2,IF(OR(Y366="-",X366&lt;5),0,1+IF(Y366&gt;7,1+IF(X366&gt;7,0.25,0),IF(Y366&gt;4,0.5+IF(X366&gt;7,0.25,0),0+IF(X366&gt;7,0.25))))+IF(Z366="-",0,IF(Z366&gt;9,0.5,IF(Z366&gt;7,0.25,0)))+IF(AA366="-",0,IF(AA366&gt;7,1.1,IF(AA366&gt;4,0.6,0)))+IF(OR(AB366="-",V366&lt;5),0,IF(AB366&gt;7,1+IF(V366&gt;7,0.25,0),IF(AB366&gt;4,0.5+IF(V366&gt;7,0.25,0),0)))+IF(AC366="-",0,IF(AC366&gt;7,1.5,IF(AC366&gt;4,1,0)))+IF(AD366="-",0,IF(AD366&gt;9,0.5,IF(AD366&gt;7,0.25,0)))+IF(AE366="-",0,IF(AE366&gt;7,1.25,IF(AE366&gt;4,0.75,0)))+IF(OR(AF366="-",W366&lt;4),0,IF(AF366&gt;7,1+IF(W366&gt;7,0.15,0),IF(AF366&gt;4,0.5+IF(W366&gt;7,0.15,0),0))))</f>
        <v>0</v>
      </c>
      <c r="AO366" s="9">
        <f>(($AK$3*AK366+$AL$3*AL366+$AM$3*AM366+$AN$3*AN366)+$J$3*VLOOKUP(J366,COND!$A$2:$C$7,2,FALSE)+$K$3*VLOOKUP(K366,COND!$A$2:$C$7,3,FALSE))*IF(AND($K$2="On",$E366&gt;20),0.75,1)</f>
        <v>-3.3289914079988296</v>
      </c>
      <c r="AP366" s="28">
        <f>STANDARDIZE(AO366,AVERAGE($AO$5:$AO$1204),STDEVP($AO$5:$AO$1204))</f>
        <v>-1.2992713828157545</v>
      </c>
      <c r="AQ366" t="str">
        <f>IF(AND(Y366&lt;&gt;"-",X366&gt;1),"C",IF(AA366=MAX(AA366:AC366),"2B",IF(AC366=MAX(AA366:AC366),"SS",IF(OR(AB366=MAX(Z366:AC366),AND(AB366&lt;&gt;"-",AB366&gt;4,V366&gt;5)),"3B",IF(AE366=MAX(AD366:AF366),"CF",IF(AND(AF366=MAX(AD366,AF366),AND(W366&gt;5,AD366&lt;&gt;"-")),"RF",IF(AD366&lt;&gt;"-","LF",IF(Z366&lt;&gt;"-","1B","DH"))))))))</f>
        <v>CF</v>
      </c>
      <c r="AU366" t="str">
        <f>IF(AND($Q366&gt;=6,AVERAGE($S366:$T366)&gt;=6),"Likely",IF(OR($Q366&gt;6,AND($Q366=6,AVERAGE($S366:$T366)&gt;=3),AND($Q366&gt;=5,AVERAGE($S366:$T366)&gt;=5),AVERAGE($Q366,$S366:$T366)&gt;5),"Possible","Unlikely"))</f>
        <v>Unlikely</v>
      </c>
      <c r="AW366" t="e">
        <f>IF(VLOOKUP($B366,'Draft List'!$D$4:$AB$124,AW$3,FALSE)&lt;&gt;0,VLOOKUP($B366,'Draft List'!$D$4:$AB$124,AW$3,FALSE),"")</f>
        <v>#N/A</v>
      </c>
      <c r="AX366" t="e">
        <f>IF(VLOOKUP($B366,'Draft List'!$D$4:$AB$124,AX$3,FALSE)&lt;&gt;0,VLOOKUP($B366,'Draft List'!$D$4:$AB$124,AX$3,FALSE),"")</f>
        <v>#N/A</v>
      </c>
      <c r="AY366" t="e">
        <f>IF(VLOOKUP($B366,'Draft List'!$D$4:$AB$124,AY$3,FALSE)&lt;&gt;0,VLOOKUP($B366,'Draft List'!$D$4:$AB$124,AY$3,FALSE),"")</f>
        <v>#N/A</v>
      </c>
      <c r="AZ366" t="e">
        <f>IF(VLOOKUP($B366,'Draft List'!$D$4:$AB$124,AZ$3,FALSE)&lt;&gt;0,VLOOKUP($B366,'Draft List'!$D$4:$AB$124,AZ$3,FALSE),"")</f>
        <v>#N/A</v>
      </c>
    </row>
    <row r="367" spans="1:52" x14ac:dyDescent="0.25">
      <c r="A367" t="str">
        <f>IF(C367="C","C-",C367)&amp;D367&amp;E367</f>
        <v>SSJuan Jabalera18</v>
      </c>
      <c r="B367">
        <f>VLOOKUP($A367,draft_listing_batters_stats!$A$1:$B$1310,2,FALSE)</f>
        <v>5469</v>
      </c>
      <c r="C367" s="1" t="s">
        <v>75</v>
      </c>
      <c r="D367" s="1" t="s">
        <v>1702</v>
      </c>
      <c r="E367" s="1">
        <v>18</v>
      </c>
      <c r="F367" s="1" t="s">
        <v>43</v>
      </c>
      <c r="G367" s="1" t="s">
        <v>43</v>
      </c>
      <c r="H367" s="1" t="s">
        <v>51</v>
      </c>
      <c r="I367" s="24" t="s">
        <v>51</v>
      </c>
      <c r="J367" s="1" t="s">
        <v>46</v>
      </c>
      <c r="K367" s="24" t="s">
        <v>49</v>
      </c>
      <c r="L367" s="1">
        <v>1</v>
      </c>
      <c r="M367" s="1">
        <v>1</v>
      </c>
      <c r="N367" s="1">
        <v>1</v>
      </c>
      <c r="O367" s="1">
        <v>1</v>
      </c>
      <c r="P367" s="24">
        <v>2</v>
      </c>
      <c r="Q367" s="1">
        <v>3</v>
      </c>
      <c r="R367" s="1">
        <v>2</v>
      </c>
      <c r="S367" s="1">
        <v>1</v>
      </c>
      <c r="T367" s="1">
        <v>2</v>
      </c>
      <c r="U367" s="24">
        <v>4</v>
      </c>
      <c r="V367" s="1">
        <v>4</v>
      </c>
      <c r="W367" s="1">
        <v>1</v>
      </c>
      <c r="X367" s="24">
        <v>1</v>
      </c>
      <c r="Y367" s="1" t="s">
        <v>47</v>
      </c>
      <c r="Z367" s="1">
        <v>1</v>
      </c>
      <c r="AA367" s="1">
        <v>2</v>
      </c>
      <c r="AB367" s="1" t="s">
        <v>47</v>
      </c>
      <c r="AC367" s="1">
        <v>3</v>
      </c>
      <c r="AD367" s="1" t="s">
        <v>47</v>
      </c>
      <c r="AE367" s="1" t="s">
        <v>47</v>
      </c>
      <c r="AF367" s="24" t="s">
        <v>47</v>
      </c>
      <c r="AG367" s="1">
        <v>10</v>
      </c>
      <c r="AH367" s="1">
        <v>10</v>
      </c>
      <c r="AI367" s="24">
        <v>10</v>
      </c>
      <c r="AJ367" s="30">
        <v>95000</v>
      </c>
      <c r="AK367" s="9">
        <f>($L$3*(L367-$Q$1)/$Q$2+$M$3*(M367-$R$1)/$R$2+$N$3*(N367-$S$1)/$S$2+$O$3*(O367-$T$1)/$T$2+$P$3*(P367-$U$1)/$U$2)/(SUM($L$3:$P$3))</f>
        <v>-2.0443270100104884</v>
      </c>
      <c r="AL367" s="9">
        <f>($L$3*(Q367-$Q$1)/$Q$2+$M$3*(R367-$R$1)/$R$2+$N$3*(S367-$S$1)/$S$2+$O$3*(T367-$T$1)/$T$2+$P$3*(U367-$U$1)/$U$2)/(SUM($L$3:$P$3))</f>
        <v>-1.1784132283426878</v>
      </c>
      <c r="AM367">
        <f>IF(AVERAGE(AG367:AH367)&gt;9,1,0)+IF(AVERAGE(AG367:AH367)&gt;7,1,0)+IF(AG367&gt;7,1,0)+IF(AH367&gt;7,1,0)+IF(AI367&gt;8,1,0)+IF(AI367&gt;6,1,0)</f>
        <v>6</v>
      </c>
      <c r="AN367" s="6">
        <f>MIN(2,IF(OR(Y367="-",X367&lt;5),0,1+IF(Y367&gt;7,1+IF(X367&gt;7,0.25,0),IF(Y367&gt;4,0.5+IF(X367&gt;7,0.25,0),0+IF(X367&gt;7,0.25))))+IF(Z367="-",0,IF(Z367&gt;9,0.5,IF(Z367&gt;7,0.25,0)))+IF(AA367="-",0,IF(AA367&gt;7,1.1,IF(AA367&gt;4,0.6,0)))+IF(OR(AB367="-",V367&lt;5),0,IF(AB367&gt;7,1+IF(V367&gt;7,0.25,0),IF(AB367&gt;4,0.5+IF(V367&gt;7,0.25,0),0)))+IF(AC367="-",0,IF(AC367&gt;7,1.5,IF(AC367&gt;4,1,0)))+IF(AD367="-",0,IF(AD367&gt;9,0.5,IF(AD367&gt;7,0.25,0)))+IF(AE367="-",0,IF(AE367&gt;7,1.25,IF(AE367&gt;4,0.75,0)))+IF(OR(AF367="-",W367&lt;4),0,IF(AF367&gt;7,1+IF(W367&gt;7,0.15,0),IF(AF367&gt;4,0.5+IF(W367&gt;7,0.15,0),0))))</f>
        <v>0</v>
      </c>
      <c r="AO367" s="9">
        <f>(($AK$3*AK367+$AL$3*AL367+$AM$3*AM367+$AN$3*AN367)+$J$3*VLOOKUP(J367,COND!$A$2:$C$7,2,FALSE)+$K$3*VLOOKUP(K367,COND!$A$2:$C$7,3,FALSE))*IF(AND($K$2="On",$E367&gt;20),0.75,1)</f>
        <v>-3.3453914411133017</v>
      </c>
      <c r="AP367" s="28">
        <f>STANDARDIZE(AO367,AVERAGE($AO$5:$AO$1204),STDEVP($AO$5:$AO$1204))</f>
        <v>-1.301422637496547</v>
      </c>
      <c r="AQ367" t="str">
        <f>IF(AND(Y367&lt;&gt;"-",X367&gt;1),"C",IF(AA367=MAX(AA367:AC367),"2B",IF(AC367=MAX(AA367:AC367),"SS",IF(OR(AB367=MAX(Z367:AC367),AND(AB367&lt;&gt;"-",AB367&gt;4,V367&gt;5)),"3B",IF(AE367=MAX(AD367:AF367),"CF",IF(AND(AF367=MAX(AD367,AF367),AND(W367&gt;5,AD367&lt;&gt;"-")),"RF",IF(AD367&lt;&gt;"-","LF",IF(Z367&lt;&gt;"-","1B","DH"))))))))</f>
        <v>SS</v>
      </c>
      <c r="AU367" t="str">
        <f>IF(AND($Q367&gt;=6,AVERAGE($S367:$T367)&gt;=6),"Likely",IF(OR($Q367&gt;6,AND($Q367=6,AVERAGE($S367:$T367)&gt;=3),AND($Q367&gt;=5,AVERAGE($S367:$T367)&gt;=5),AVERAGE($Q367,$S367:$T367)&gt;5),"Possible","Unlikely"))</f>
        <v>Unlikely</v>
      </c>
      <c r="AW367" t="e">
        <f>IF(VLOOKUP($B367,'Draft List'!$D$4:$AB$124,AW$3,FALSE)&lt;&gt;0,VLOOKUP($B367,'Draft List'!$D$4:$AB$124,AW$3,FALSE),"")</f>
        <v>#N/A</v>
      </c>
      <c r="AX367" t="e">
        <f>IF(VLOOKUP($B367,'Draft List'!$D$4:$AB$124,AX$3,FALSE)&lt;&gt;0,VLOOKUP($B367,'Draft List'!$D$4:$AB$124,AX$3,FALSE),"")</f>
        <v>#N/A</v>
      </c>
      <c r="AY367" t="e">
        <f>IF(VLOOKUP($B367,'Draft List'!$D$4:$AB$124,AY$3,FALSE)&lt;&gt;0,VLOOKUP($B367,'Draft List'!$D$4:$AB$124,AY$3,FALSE),"")</f>
        <v>#N/A</v>
      </c>
      <c r="AZ367" t="e">
        <f>IF(VLOOKUP($B367,'Draft List'!$D$4:$AB$124,AZ$3,FALSE)&lt;&gt;0,VLOOKUP($B367,'Draft List'!$D$4:$AB$124,AZ$3,FALSE),"")</f>
        <v>#N/A</v>
      </c>
    </row>
    <row r="368" spans="1:52" x14ac:dyDescent="0.25">
      <c r="A368" t="str">
        <f>IF(C368="C","C-",C368)&amp;D368&amp;E368</f>
        <v>LFMike Young18</v>
      </c>
      <c r="B368">
        <f>VLOOKUP($A368,draft_listing_batters_stats!$A$1:$B$1310,2,FALSE)</f>
        <v>5219</v>
      </c>
      <c r="C368" s="1" t="s">
        <v>52</v>
      </c>
      <c r="D368" s="1" t="s">
        <v>1703</v>
      </c>
      <c r="E368" s="1">
        <v>18</v>
      </c>
      <c r="F368" s="1" t="s">
        <v>43</v>
      </c>
      <c r="G368" s="1" t="s">
        <v>43</v>
      </c>
      <c r="H368" s="1" t="s">
        <v>51</v>
      </c>
      <c r="I368" s="24" t="s">
        <v>51</v>
      </c>
      <c r="J368" s="1" t="s">
        <v>53</v>
      </c>
      <c r="K368" s="24" t="s">
        <v>53</v>
      </c>
      <c r="L368" s="1">
        <v>1</v>
      </c>
      <c r="M368" s="1">
        <v>1</v>
      </c>
      <c r="N368" s="1">
        <v>1</v>
      </c>
      <c r="O368" s="1">
        <v>2</v>
      </c>
      <c r="P368" s="24">
        <v>1</v>
      </c>
      <c r="Q368" s="1">
        <v>2</v>
      </c>
      <c r="R368" s="1">
        <v>2</v>
      </c>
      <c r="S368" s="1">
        <v>1</v>
      </c>
      <c r="T368" s="1">
        <v>6</v>
      </c>
      <c r="U368" s="24">
        <v>2</v>
      </c>
      <c r="V368" s="1">
        <v>1</v>
      </c>
      <c r="W368" s="1">
        <v>6</v>
      </c>
      <c r="X368" s="24">
        <v>1</v>
      </c>
      <c r="Y368" s="1" t="s">
        <v>47</v>
      </c>
      <c r="Z368" s="1" t="s">
        <v>47</v>
      </c>
      <c r="AA368" s="1" t="s">
        <v>47</v>
      </c>
      <c r="AB368" s="1" t="s">
        <v>47</v>
      </c>
      <c r="AC368" s="1" t="s">
        <v>47</v>
      </c>
      <c r="AD368" s="1">
        <v>2</v>
      </c>
      <c r="AE368" s="1" t="s">
        <v>47</v>
      </c>
      <c r="AF368" s="24" t="s">
        <v>47</v>
      </c>
      <c r="AG368" s="1">
        <v>9</v>
      </c>
      <c r="AH368" s="1">
        <v>9</v>
      </c>
      <c r="AI368" s="24">
        <v>10</v>
      </c>
      <c r="AJ368" s="30">
        <v>2000000</v>
      </c>
      <c r="AK368" s="9">
        <f>($L$3*(L368-$Q$1)/$Q$2+$M$3*(M368-$R$1)/$R$2+$N$3*(N368-$S$1)/$S$2+$O$3*(O368-$T$1)/$T$2+$P$3*(P368-$U$1)/$U$2)/(SUM($L$3:$P$3))</f>
        <v>-1.994633799817991</v>
      </c>
      <c r="AL368" s="9">
        <f>($L$3*(Q368-$Q$1)/$Q$2+$M$3*(R368-$R$1)/$R$2+$N$3*(S368-$S$1)/$S$2+$O$3*(T368-$T$1)/$T$2+$P$3*(U368-$U$1)/$U$2)/(SUM($L$3:$P$3))</f>
        <v>-1.2221635441412053</v>
      </c>
      <c r="AM368">
        <f>IF(AVERAGE(AG368:AH368)&gt;9,1,0)+IF(AVERAGE(AG368:AH368)&gt;7,1,0)+IF(AG368&gt;7,1,0)+IF(AH368&gt;7,1,0)+IF(AI368&gt;8,1,0)+IF(AI368&gt;6,1,0)</f>
        <v>5</v>
      </c>
      <c r="AN368" s="6">
        <f>MIN(2,IF(OR(Y368="-",X368&lt;5),0,1+IF(Y368&gt;7,1+IF(X368&gt;7,0.25,0),IF(Y368&gt;4,0.5+IF(X368&gt;7,0.25,0),0+IF(X368&gt;7,0.25))))+IF(Z368="-",0,IF(Z368&gt;9,0.5,IF(Z368&gt;7,0.25,0)))+IF(AA368="-",0,IF(AA368&gt;7,1.1,IF(AA368&gt;4,0.6,0)))+IF(OR(AB368="-",V368&lt;5),0,IF(AB368&gt;7,1+IF(V368&gt;7,0.25,0),IF(AB368&gt;4,0.5+IF(V368&gt;7,0.25,0),0)))+IF(AC368="-",0,IF(AC368&gt;7,1.5,IF(AC368&gt;4,1,0)))+IF(AD368="-",0,IF(AD368&gt;9,0.5,IF(AD368&gt;7,0.25,0)))+IF(AE368="-",0,IF(AE368&gt;7,1.25,IF(AE368&gt;4,0.75,0)))+IF(OR(AF368="-",W368&lt;4),0,IF(AF368&gt;7,1+IF(W368&gt;7,0.15,0),IF(AF368&gt;4,0.5+IF(W368&gt;7,0.15,0),0))))</f>
        <v>0</v>
      </c>
      <c r="AO368" s="9">
        <f>(($AK$3*AK368+$AL$3*AL368+$AM$3*AM368+$AN$3*AN368)+$J$3*VLOOKUP(J368,COND!$A$2:$C$7,2,FALSE)+$K$3*VLOOKUP(K368,COND!$A$2:$C$7,3,FALSE))*IF(AND($K$2="On",$E368&gt;20),0.75,1)</f>
        <v>-3.5320925763429294</v>
      </c>
      <c r="AP368" s="28">
        <f>STANDARDIZE(AO368,AVERAGE($AO$5:$AO$1204),STDEVP($AO$5:$AO$1204))</f>
        <v>-1.3259129350629311</v>
      </c>
      <c r="AQ368" t="str">
        <f>IF(AND(Y368&lt;&gt;"-",X368&gt;1),"C",IF(AA368=MAX(AA368:AC368),"2B",IF(AC368=MAX(AA368:AC368),"SS",IF(OR(AB368=MAX(Z368:AC368),AND(AB368&lt;&gt;"-",AB368&gt;4,V368&gt;5)),"3B",IF(AE368=MAX(AD368:AF368),"CF",IF(AND(AF368=MAX(AD368,AF368),AND(W368&gt;5,AD368&lt;&gt;"-")),"RF",IF(AD368&lt;&gt;"-","LF",IF(Z368&lt;&gt;"-","1B","DH"))))))))</f>
        <v>LF</v>
      </c>
      <c r="AU368" t="str">
        <f>IF(AND($Q368&gt;=6,AVERAGE($S368:$T368)&gt;=6),"Likely",IF(OR($Q368&gt;6,AND($Q368=6,AVERAGE($S368:$T368)&gt;=3),AND($Q368&gt;=5,AVERAGE($S368:$T368)&gt;=5),AVERAGE($Q368,$S368:$T368)&gt;5),"Possible","Unlikely"))</f>
        <v>Unlikely</v>
      </c>
      <c r="AW368" t="e">
        <f>IF(VLOOKUP($B368,'Draft List'!$D$4:$AB$124,AW$3,FALSE)&lt;&gt;0,VLOOKUP($B368,'Draft List'!$D$4:$AB$124,AW$3,FALSE),"")</f>
        <v>#N/A</v>
      </c>
      <c r="AX368" t="e">
        <f>IF(VLOOKUP($B368,'Draft List'!$D$4:$AB$124,AX$3,FALSE)&lt;&gt;0,VLOOKUP($B368,'Draft List'!$D$4:$AB$124,AX$3,FALSE),"")</f>
        <v>#N/A</v>
      </c>
      <c r="AY368" t="e">
        <f>IF(VLOOKUP($B368,'Draft List'!$D$4:$AB$124,AY$3,FALSE)&lt;&gt;0,VLOOKUP($B368,'Draft List'!$D$4:$AB$124,AY$3,FALSE),"")</f>
        <v>#N/A</v>
      </c>
      <c r="AZ368" t="e">
        <f>IF(VLOOKUP($B368,'Draft List'!$D$4:$AB$124,AZ$3,FALSE)&lt;&gt;0,VLOOKUP($B368,'Draft List'!$D$4:$AB$124,AZ$3,FALSE),"")</f>
        <v>#N/A</v>
      </c>
    </row>
    <row r="369" spans="1:52" x14ac:dyDescent="0.25">
      <c r="A369" t="str">
        <f>IF(C369="C","C-",C369)&amp;D369&amp;E369</f>
        <v>LFMike Dearborn20</v>
      </c>
      <c r="B369">
        <f>VLOOKUP($A369,draft_listing_batters_stats!$A$1:$B$1310,2,FALSE)</f>
        <v>7100</v>
      </c>
      <c r="C369" s="1" t="s">
        <v>52</v>
      </c>
      <c r="D369" s="1" t="s">
        <v>1704</v>
      </c>
      <c r="E369" s="1">
        <v>20</v>
      </c>
      <c r="F369" s="1" t="s">
        <v>64</v>
      </c>
      <c r="G369" s="1" t="s">
        <v>43</v>
      </c>
      <c r="H369" s="1" t="s">
        <v>51</v>
      </c>
      <c r="I369" s="24" t="s">
        <v>51</v>
      </c>
      <c r="J369" s="1" t="s">
        <v>57</v>
      </c>
      <c r="K369" s="24" t="s">
        <v>45</v>
      </c>
      <c r="L369" s="1">
        <v>1</v>
      </c>
      <c r="M369" s="1">
        <v>5</v>
      </c>
      <c r="N369" s="1">
        <v>1</v>
      </c>
      <c r="O369" s="1">
        <v>2</v>
      </c>
      <c r="P369" s="24">
        <v>2</v>
      </c>
      <c r="Q369" s="1">
        <v>2</v>
      </c>
      <c r="R369" s="1">
        <v>6</v>
      </c>
      <c r="S369" s="1">
        <v>1</v>
      </c>
      <c r="T369" s="1">
        <v>4</v>
      </c>
      <c r="U369" s="24">
        <v>3</v>
      </c>
      <c r="V369" s="1">
        <v>1</v>
      </c>
      <c r="W369" s="1">
        <v>8</v>
      </c>
      <c r="X369" s="24">
        <v>1</v>
      </c>
      <c r="Y369" s="1" t="s">
        <v>47</v>
      </c>
      <c r="Z369" s="1" t="s">
        <v>47</v>
      </c>
      <c r="AA369" s="1" t="s">
        <v>47</v>
      </c>
      <c r="AB369" s="1" t="s">
        <v>47</v>
      </c>
      <c r="AC369" s="1" t="s">
        <v>47</v>
      </c>
      <c r="AD369" s="1">
        <v>3</v>
      </c>
      <c r="AE369" s="1" t="s">
        <v>47</v>
      </c>
      <c r="AF369" s="24" t="s">
        <v>47</v>
      </c>
      <c r="AG369" s="1">
        <v>10</v>
      </c>
      <c r="AH369" s="1">
        <v>10</v>
      </c>
      <c r="AI369" s="24">
        <v>10</v>
      </c>
      <c r="AJ369" s="30">
        <v>220000</v>
      </c>
      <c r="AK369" s="9">
        <f>($L$3*(L369-$Q$1)/$Q$2+$M$3*(M369-$R$1)/$R$2+$N$3*(N369-$S$1)/$S$2+$O$3*(O369-$T$1)/$T$2+$P$3*(P369-$U$1)/$U$2)/(SUM($L$3:$P$3))</f>
        <v>-1.7503779415260934</v>
      </c>
      <c r="AL369" s="9">
        <f>($L$3*(Q369-$Q$1)/$Q$2+$M$3*(R369-$R$1)/$R$2+$N$3*(S369-$S$1)/$S$2+$O$3*(T369-$T$1)/$T$2+$P$3*(U369-$U$1)/$U$2)/(SUM($L$3:$P$3))</f>
        <v>-1.1573267858684699</v>
      </c>
      <c r="AM369">
        <f>IF(AVERAGE(AG369:AH369)&gt;9,1,0)+IF(AVERAGE(AG369:AH369)&gt;7,1,0)+IF(AG369&gt;7,1,0)+IF(AH369&gt;7,1,0)+IF(AI369&gt;8,1,0)+IF(AI369&gt;6,1,0)</f>
        <v>6</v>
      </c>
      <c r="AN369" s="6">
        <f>MIN(2,IF(OR(Y369="-",X369&lt;5),0,1+IF(Y369&gt;7,1+IF(X369&gt;7,0.25,0),IF(Y369&gt;4,0.5+IF(X369&gt;7,0.25,0),0+IF(X369&gt;7,0.25))))+IF(Z369="-",0,IF(Z369&gt;9,0.5,IF(Z369&gt;7,0.25,0)))+IF(AA369="-",0,IF(AA369&gt;7,1.1,IF(AA369&gt;4,0.6,0)))+IF(OR(AB369="-",V369&lt;5),0,IF(AB369&gt;7,1+IF(V369&gt;7,0.25,0),IF(AB369&gt;4,0.5+IF(V369&gt;7,0.25,0),0)))+IF(AC369="-",0,IF(AC369&gt;7,1.5,IF(AC369&gt;4,1,0)))+IF(AD369="-",0,IF(AD369&gt;9,0.5,IF(AD369&gt;7,0.25,0)))+IF(AE369="-",0,IF(AE369&gt;7,1.25,IF(AE369&gt;4,0.75,0)))+IF(OR(AF369="-",W369&lt;4),0,IF(AF369&gt;7,1+IF(W369&gt;7,0.15,0),IF(AF369&gt;4,0.5+IF(W369&gt;7,0.15,0),0))))</f>
        <v>0</v>
      </c>
      <c r="AO369" s="9">
        <f>(($AK$3*AK369+$AL$3*AL369+$AM$3*AM369+$AN$3*AN369)+$J$3*VLOOKUP(J369,COND!$A$2:$C$7,2,FALSE)+$K$3*VLOOKUP(K369,COND!$A$2:$C$7,3,FALSE))*IF(AND($K$2="On",$E369&gt;20),0.75,1)</f>
        <v>-3.5629592245742483</v>
      </c>
      <c r="AP369" s="28">
        <f>STANDARDIZE(AO369,AVERAGE($AO$5:$AO$1204),STDEVP($AO$5:$AO$1204))</f>
        <v>-1.3299618306367702</v>
      </c>
      <c r="AQ369" t="str">
        <f>IF(AND(Y369&lt;&gt;"-",X369&gt;1),"C",IF(AA369=MAX(AA369:AC369),"2B",IF(AC369=MAX(AA369:AC369),"SS",IF(OR(AB369=MAX(Z369:AC369),AND(AB369&lt;&gt;"-",AB369&gt;4,V369&gt;5)),"3B",IF(AE369=MAX(AD369:AF369),"CF",IF(AND(AF369=MAX(AD369,AF369),AND(W369&gt;5,AD369&lt;&gt;"-")),"RF",IF(AD369&lt;&gt;"-","LF",IF(Z369&lt;&gt;"-","1B","DH"))))))))</f>
        <v>LF</v>
      </c>
      <c r="AU369" t="str">
        <f>IF(AND($Q369&gt;=6,AVERAGE($S369:$T369)&gt;=6),"Likely",IF(OR($Q369&gt;6,AND($Q369=6,AVERAGE($S369:$T369)&gt;=3),AND($Q369&gt;=5,AVERAGE($S369:$T369)&gt;=5),AVERAGE($Q369,$S369:$T369)&gt;5),"Possible","Unlikely"))</f>
        <v>Unlikely</v>
      </c>
      <c r="AW369" t="e">
        <f>IF(VLOOKUP($B369,'Draft List'!$D$4:$AB$124,AW$3,FALSE)&lt;&gt;0,VLOOKUP($B369,'Draft List'!$D$4:$AB$124,AW$3,FALSE),"")</f>
        <v>#N/A</v>
      </c>
      <c r="AX369" t="e">
        <f>IF(VLOOKUP($B369,'Draft List'!$D$4:$AB$124,AX$3,FALSE)&lt;&gt;0,VLOOKUP($B369,'Draft List'!$D$4:$AB$124,AX$3,FALSE),"")</f>
        <v>#N/A</v>
      </c>
      <c r="AY369" t="e">
        <f>IF(VLOOKUP($B369,'Draft List'!$D$4:$AB$124,AY$3,FALSE)&lt;&gt;0,VLOOKUP($B369,'Draft List'!$D$4:$AB$124,AY$3,FALSE),"")</f>
        <v>#N/A</v>
      </c>
      <c r="AZ369" t="e">
        <f>IF(VLOOKUP($B369,'Draft List'!$D$4:$AB$124,AZ$3,FALSE)&lt;&gt;0,VLOOKUP($B369,'Draft List'!$D$4:$AB$124,AZ$3,FALSE),"")</f>
        <v>#N/A</v>
      </c>
    </row>
    <row r="370" spans="1:52" x14ac:dyDescent="0.25">
      <c r="A370" t="str">
        <f>IF(C370="C","C-",C370)&amp;D370&amp;E370</f>
        <v>C-Brandon Seals21</v>
      </c>
      <c r="B370">
        <f>VLOOKUP($A370,draft_listing_batters_stats!$A$1:$B$1310,2,FALSE)</f>
        <v>10668</v>
      </c>
      <c r="C370" s="1" t="s">
        <v>89</v>
      </c>
      <c r="D370" s="1" t="s">
        <v>1705</v>
      </c>
      <c r="E370" s="1">
        <v>21</v>
      </c>
      <c r="F370" s="1" t="s">
        <v>55</v>
      </c>
      <c r="G370" s="1" t="s">
        <v>43</v>
      </c>
      <c r="H370" s="1" t="s">
        <v>51</v>
      </c>
      <c r="I370" s="24" t="s">
        <v>51</v>
      </c>
      <c r="J370" s="1" t="s">
        <v>57</v>
      </c>
      <c r="K370" s="24" t="s">
        <v>57</v>
      </c>
      <c r="L370" s="1">
        <v>2</v>
      </c>
      <c r="M370" s="1">
        <v>3</v>
      </c>
      <c r="N370" s="1">
        <v>1</v>
      </c>
      <c r="O370" s="1">
        <v>1</v>
      </c>
      <c r="P370" s="24">
        <v>3</v>
      </c>
      <c r="Q370" s="1">
        <v>3</v>
      </c>
      <c r="R370" s="1">
        <v>3</v>
      </c>
      <c r="S370" s="1">
        <v>1</v>
      </c>
      <c r="T370" s="1">
        <v>2</v>
      </c>
      <c r="U370" s="24">
        <v>4</v>
      </c>
      <c r="V370" s="1">
        <v>3</v>
      </c>
      <c r="W370" s="1">
        <v>4</v>
      </c>
      <c r="X370" s="24">
        <v>6</v>
      </c>
      <c r="Y370" s="1">
        <v>4</v>
      </c>
      <c r="Z370" s="1" t="s">
        <v>47</v>
      </c>
      <c r="AA370" s="1" t="s">
        <v>47</v>
      </c>
      <c r="AB370" s="1" t="s">
        <v>47</v>
      </c>
      <c r="AC370" s="1" t="s">
        <v>47</v>
      </c>
      <c r="AD370" s="1" t="s">
        <v>47</v>
      </c>
      <c r="AE370" s="1" t="s">
        <v>47</v>
      </c>
      <c r="AF370" s="24" t="s">
        <v>47</v>
      </c>
      <c r="AG370" s="1">
        <v>7</v>
      </c>
      <c r="AH370" s="1">
        <v>1</v>
      </c>
      <c r="AI370" s="24">
        <v>2</v>
      </c>
      <c r="AJ370" s="30">
        <v>210000</v>
      </c>
      <c r="AK370" s="9">
        <f>($L$3*(L370-$Q$1)/$Q$2+$M$3*(M370-$R$1)/$R$2+$N$3*(N370-$S$1)/$S$2+$O$3*(O370-$T$1)/$T$2+$P$3*(P370-$U$1)/$U$2)/(SUM($L$3:$P$3))</f>
        <v>-1.5796350747533237</v>
      </c>
      <c r="AL370" s="9">
        <f>($L$3*(Q370-$Q$1)/$Q$2+$M$3*(R370-$R$1)/$R$2+$N$3*(S370-$S$1)/$S$2+$O$3*(T370-$T$1)/$T$2+$P$3*(U370-$U$1)/$U$2)/(SUM($L$3:$P$3))</f>
        <v>-1.127353348723984</v>
      </c>
      <c r="AM370">
        <f>IF(AVERAGE(AG370:AH370)&gt;9,1,0)+IF(AVERAGE(AG370:AH370)&gt;7,1,0)+IF(AG370&gt;7,1,0)+IF(AH370&gt;7,1,0)+IF(AI370&gt;8,1,0)+IF(AI370&gt;6,1,0)</f>
        <v>0</v>
      </c>
      <c r="AN370" s="6">
        <f>MIN(2,IF(OR(Y370="-",X370&lt;5),0,1+IF(Y370&gt;7,1+IF(X370&gt;7,0.25,0),IF(Y370&gt;4,0.5+IF(X370&gt;7,0.25,0),0+IF(X370&gt;7,0.25))))+IF(Z370="-",0,IF(Z370&gt;9,0.5,IF(Z370&gt;7,0.25,0)))+IF(AA370="-",0,IF(AA370&gt;7,1.1,IF(AA370&gt;4,0.6,0)))+IF(OR(AB370="-",V370&lt;5),0,IF(AB370&gt;7,1+IF(V370&gt;7,0.25,0),IF(AB370&gt;4,0.5+IF(V370&gt;7,0.25,0),0)))+IF(AC370="-",0,IF(AC370&gt;7,1.5,IF(AC370&gt;4,1,0)))+IF(AD370="-",0,IF(AD370&gt;9,0.5,IF(AD370&gt;7,0.25,0)))+IF(AE370="-",0,IF(AE370&gt;7,1.25,IF(AE370&gt;4,0.75,0)))+IF(OR(AF370="-",W370&lt;4),0,IF(AF370&gt;7,1+IF(W370&gt;7,0.15,0),IF(AF370&gt;4,0.5+IF(W370&gt;7,0.15,0),0))))</f>
        <v>1</v>
      </c>
      <c r="AO370" s="9">
        <f>(($AK$3*AK370+$AL$3*AL370+$AM$3*AM370+$AN$3*AN370)+$J$3*VLOOKUP(J370,COND!$A$2:$C$7,2,FALSE)+$K$3*VLOOKUP(K370,COND!$A$2:$C$7,3,FALSE))*IF(AND($K$2="On",$E370&gt;20),0.75,1)</f>
        <v>-3.6862036921631383</v>
      </c>
      <c r="AP370" s="28">
        <f>STANDARDIZE(AO370,AVERAGE($AO$5:$AO$1204),STDEVP($AO$5:$AO$1204))</f>
        <v>-1.3461282759074444</v>
      </c>
      <c r="AQ370" t="str">
        <f>IF(AND(Y370&lt;&gt;"-",X370&gt;1),"C",IF(AA370=MAX(AA370:AC370),"2B",IF(AC370=MAX(AA370:AC370),"SS",IF(OR(AB370=MAX(Z370:AC370),AND(AB370&lt;&gt;"-",AB370&gt;4,V370&gt;5)),"3B",IF(AE370=MAX(AD370:AF370),"CF",IF(AND(AF370=MAX(AD370,AF370),AND(W370&gt;5,AD370&lt;&gt;"-")),"RF",IF(AD370&lt;&gt;"-","LF",IF(Z370&lt;&gt;"-","1B","DH"))))))))</f>
        <v>C</v>
      </c>
      <c r="AU370" t="str">
        <f>IF(AND($Q370&gt;=6,AVERAGE($S370:$T370)&gt;=6),"Likely",IF(OR($Q370&gt;6,AND($Q370=6,AVERAGE($S370:$T370)&gt;=3),AND($Q370&gt;=5,AVERAGE($S370:$T370)&gt;=5),AVERAGE($Q370,$S370:$T370)&gt;5),"Possible","Unlikely"))</f>
        <v>Unlikely</v>
      </c>
      <c r="AW370" t="e">
        <f>IF(VLOOKUP($B370,'Draft List'!$D$4:$AB$124,AW$3,FALSE)&lt;&gt;0,VLOOKUP($B370,'Draft List'!$D$4:$AB$124,AW$3,FALSE),"")</f>
        <v>#N/A</v>
      </c>
      <c r="AX370" t="e">
        <f>IF(VLOOKUP($B370,'Draft List'!$D$4:$AB$124,AX$3,FALSE)&lt;&gt;0,VLOOKUP($B370,'Draft List'!$D$4:$AB$124,AX$3,FALSE),"")</f>
        <v>#N/A</v>
      </c>
      <c r="AY370" t="e">
        <f>IF(VLOOKUP($B370,'Draft List'!$D$4:$AB$124,AY$3,FALSE)&lt;&gt;0,VLOOKUP($B370,'Draft List'!$D$4:$AB$124,AY$3,FALSE),"")</f>
        <v>#N/A</v>
      </c>
      <c r="AZ370" t="e">
        <f>IF(VLOOKUP($B370,'Draft List'!$D$4:$AB$124,AZ$3,FALSE)&lt;&gt;0,VLOOKUP($B370,'Draft List'!$D$4:$AB$124,AZ$3,FALSE),"")</f>
        <v>#N/A</v>
      </c>
    </row>
    <row r="371" spans="1:52" x14ac:dyDescent="0.25">
      <c r="A371" t="str">
        <f>IF(C371="C","C-",C371)&amp;D371&amp;E371</f>
        <v>C-Jonathan Bell18</v>
      </c>
      <c r="B371">
        <f>VLOOKUP($A371,draft_listing_batters_stats!$A$1:$B$1310,2,FALSE)</f>
        <v>5130</v>
      </c>
      <c r="C371" s="1" t="s">
        <v>89</v>
      </c>
      <c r="D371" s="1" t="s">
        <v>1706</v>
      </c>
      <c r="E371" s="1">
        <v>18</v>
      </c>
      <c r="F371" s="1" t="s">
        <v>64</v>
      </c>
      <c r="G371" s="1" t="s">
        <v>43</v>
      </c>
      <c r="H371" s="1" t="s">
        <v>51</v>
      </c>
      <c r="I371" s="24" t="s">
        <v>51</v>
      </c>
      <c r="J371" s="1" t="s">
        <v>49</v>
      </c>
      <c r="K371" s="24" t="s">
        <v>45</v>
      </c>
      <c r="L371" s="1">
        <v>1</v>
      </c>
      <c r="M371" s="1">
        <v>1</v>
      </c>
      <c r="N371" s="1">
        <v>1</v>
      </c>
      <c r="O371" s="1">
        <v>2</v>
      </c>
      <c r="P371" s="24">
        <v>2</v>
      </c>
      <c r="Q371" s="1">
        <v>2</v>
      </c>
      <c r="R371" s="1">
        <v>4</v>
      </c>
      <c r="S371" s="1">
        <v>1</v>
      </c>
      <c r="T371" s="1">
        <v>4</v>
      </c>
      <c r="U371" s="24">
        <v>4</v>
      </c>
      <c r="V371" s="1">
        <v>1</v>
      </c>
      <c r="W371" s="1">
        <v>4</v>
      </c>
      <c r="X371" s="24">
        <v>6</v>
      </c>
      <c r="Y371" s="1">
        <v>2</v>
      </c>
      <c r="Z371" s="1" t="s">
        <v>47</v>
      </c>
      <c r="AA371" s="1" t="s">
        <v>47</v>
      </c>
      <c r="AB371" s="1" t="s">
        <v>47</v>
      </c>
      <c r="AC371" s="1" t="s">
        <v>47</v>
      </c>
      <c r="AD371" s="1" t="s">
        <v>47</v>
      </c>
      <c r="AE371" s="1" t="s">
        <v>47</v>
      </c>
      <c r="AF371" s="24" t="s">
        <v>47</v>
      </c>
      <c r="AG371" s="1">
        <v>1</v>
      </c>
      <c r="AH371" s="1">
        <v>1</v>
      </c>
      <c r="AI371" s="24">
        <v>2</v>
      </c>
      <c r="AJ371" s="30">
        <v>180000</v>
      </c>
      <c r="AK371" s="9">
        <f>($L$3*(L371-$Q$1)/$Q$2+$M$3*(M371-$R$1)/$R$2+$N$3*(N371-$S$1)/$S$2+$O$3*(O371-$T$1)/$T$2+$P$3*(P371-$U$1)/$U$2)/(SUM($L$3:$P$3))</f>
        <v>-1.9546174600009074</v>
      </c>
      <c r="AL371" s="9">
        <f>($L$3*(Q371-$Q$1)/$Q$2+$M$3*(R371-$R$1)/$R$2+$N$3*(S371-$S$1)/$S$2+$O$3*(T371-$T$1)/$T$2+$P$3*(U371-$U$1)/$U$2)/(SUM($L$3:$P$3))</f>
        <v>-1.2194302052887931</v>
      </c>
      <c r="AM371">
        <f>IF(AVERAGE(AG371:AH371)&gt;9,1,0)+IF(AVERAGE(AG371:AH371)&gt;7,1,0)+IF(AG371&gt;7,1,0)+IF(AH371&gt;7,1,0)+IF(AI371&gt;8,1,0)+IF(AI371&gt;6,1,0)</f>
        <v>0</v>
      </c>
      <c r="AN371" s="6">
        <f>MIN(2,IF(OR(Y371="-",X371&lt;5),0,1+IF(Y371&gt;7,1+IF(X371&gt;7,0.25,0),IF(Y371&gt;4,0.5+IF(X371&gt;7,0.25,0),0+IF(X371&gt;7,0.25))))+IF(Z371="-",0,IF(Z371&gt;9,0.5,IF(Z371&gt;7,0.25,0)))+IF(AA371="-",0,IF(AA371&gt;7,1.1,IF(AA371&gt;4,0.6,0)))+IF(OR(AB371="-",V371&lt;5),0,IF(AB371&gt;7,1+IF(V371&gt;7,0.25,0),IF(AB371&gt;4,0.5+IF(V371&gt;7,0.25,0),0)))+IF(AC371="-",0,IF(AC371&gt;7,1.5,IF(AC371&gt;4,1,0)))+IF(AD371="-",0,IF(AD371&gt;9,0.5,IF(AD371&gt;7,0.25,0)))+IF(AE371="-",0,IF(AE371&gt;7,1.25,IF(AE371&gt;4,0.75,0)))+IF(OR(AF371="-",W371&lt;4),0,IF(AF371&gt;7,1+IF(W371&gt;7,0.15,0),IF(AF371&gt;4,0.5+IF(W371&gt;7,0.15,0),0))))</f>
        <v>1</v>
      </c>
      <c r="AO371" s="9">
        <f>(($AK$3*AK371+$AL$3*AL371+$AM$3*AM371+$AN$3*AN371)+$J$3*VLOOKUP(J371,COND!$A$2:$C$7,2,FALSE)+$K$3*VLOOKUP(K371,COND!$A$2:$C$7,3,FALSE))*IF(AND($K$2="On",$E371&gt;20),0.75,1)</f>
        <v>-3.7286242094656075</v>
      </c>
      <c r="AP371" s="28">
        <f>STANDARDIZE(AO371,AVERAGE($AO$5:$AO$1204),STDEVP($AO$5:$AO$1204))</f>
        <v>-1.3516927364040539</v>
      </c>
      <c r="AQ371" t="str">
        <f>IF(AND(Y371&lt;&gt;"-",X371&gt;1),"C",IF(AA371=MAX(AA371:AC371),"2B",IF(AC371=MAX(AA371:AC371),"SS",IF(OR(AB371=MAX(Z371:AC371),AND(AB371&lt;&gt;"-",AB371&gt;4,V371&gt;5)),"3B",IF(AE371=MAX(AD371:AF371),"CF",IF(AND(AF371=MAX(AD371,AF371),AND(W371&gt;5,AD371&lt;&gt;"-")),"RF",IF(AD371&lt;&gt;"-","LF",IF(Z371&lt;&gt;"-","1B","DH"))))))))</f>
        <v>C</v>
      </c>
      <c r="AU371" t="str">
        <f>IF(AND($Q371&gt;=6,AVERAGE($S371:$T371)&gt;=6),"Likely",IF(OR($Q371&gt;6,AND($Q371=6,AVERAGE($S371:$T371)&gt;=3),AND($Q371&gt;=5,AVERAGE($S371:$T371)&gt;=5),AVERAGE($Q371,$S371:$T371)&gt;5),"Possible","Unlikely"))</f>
        <v>Unlikely</v>
      </c>
      <c r="AW371" t="e">
        <f>IF(VLOOKUP($B371,'Draft List'!$D$4:$AB$124,AW$3,FALSE)&lt;&gt;0,VLOOKUP($B371,'Draft List'!$D$4:$AB$124,AW$3,FALSE),"")</f>
        <v>#N/A</v>
      </c>
      <c r="AX371" t="e">
        <f>IF(VLOOKUP($B371,'Draft List'!$D$4:$AB$124,AX$3,FALSE)&lt;&gt;0,VLOOKUP($B371,'Draft List'!$D$4:$AB$124,AX$3,FALSE),"")</f>
        <v>#N/A</v>
      </c>
      <c r="AY371" t="e">
        <f>IF(VLOOKUP($B371,'Draft List'!$D$4:$AB$124,AY$3,FALSE)&lt;&gt;0,VLOOKUP($B371,'Draft List'!$D$4:$AB$124,AY$3,FALSE),"")</f>
        <v>#N/A</v>
      </c>
      <c r="AZ371" t="e">
        <f>IF(VLOOKUP($B371,'Draft List'!$D$4:$AB$124,AZ$3,FALSE)&lt;&gt;0,VLOOKUP($B371,'Draft List'!$D$4:$AB$124,AZ$3,FALSE),"")</f>
        <v>#N/A</v>
      </c>
    </row>
    <row r="372" spans="1:52" x14ac:dyDescent="0.25">
      <c r="A372" t="str">
        <f>IF(C372="C","C-",C372)&amp;D372&amp;E372</f>
        <v>SSKen Christian21</v>
      </c>
      <c r="B372">
        <f>VLOOKUP($A372,draft_listing_batters_stats!$A$1:$B$1310,2,FALSE)</f>
        <v>9340</v>
      </c>
      <c r="C372" s="1" t="s">
        <v>75</v>
      </c>
      <c r="D372" s="1" t="s">
        <v>1707</v>
      </c>
      <c r="E372" s="1">
        <v>21</v>
      </c>
      <c r="F372" s="1" t="s">
        <v>43</v>
      </c>
      <c r="G372" s="1" t="s">
        <v>43</v>
      </c>
      <c r="H372" s="1" t="s">
        <v>51</v>
      </c>
      <c r="I372" s="24" t="s">
        <v>51</v>
      </c>
      <c r="J372" s="1" t="s">
        <v>45</v>
      </c>
      <c r="K372" s="24" t="s">
        <v>49</v>
      </c>
      <c r="L372" s="1">
        <v>2</v>
      </c>
      <c r="M372" s="1">
        <v>1</v>
      </c>
      <c r="N372" s="1">
        <v>1</v>
      </c>
      <c r="O372" s="1">
        <v>1</v>
      </c>
      <c r="P372" s="24">
        <v>2</v>
      </c>
      <c r="Q372" s="1">
        <v>3</v>
      </c>
      <c r="R372" s="1">
        <v>1</v>
      </c>
      <c r="S372" s="1">
        <v>1</v>
      </c>
      <c r="T372" s="1">
        <v>1</v>
      </c>
      <c r="U372" s="24">
        <v>5</v>
      </c>
      <c r="V372" s="1">
        <v>9</v>
      </c>
      <c r="W372" s="1">
        <v>1</v>
      </c>
      <c r="X372" s="24">
        <v>1</v>
      </c>
      <c r="Y372" s="1" t="s">
        <v>47</v>
      </c>
      <c r="Z372" s="1">
        <v>1</v>
      </c>
      <c r="AA372" s="1" t="s">
        <v>47</v>
      </c>
      <c r="AB372" s="1" t="s">
        <v>47</v>
      </c>
      <c r="AC372" s="1">
        <v>9</v>
      </c>
      <c r="AD372" s="1" t="s">
        <v>47</v>
      </c>
      <c r="AE372" s="1" t="s">
        <v>47</v>
      </c>
      <c r="AF372" s="24" t="s">
        <v>47</v>
      </c>
      <c r="AG372" s="1">
        <v>8</v>
      </c>
      <c r="AH372" s="1">
        <v>4</v>
      </c>
      <c r="AI372" s="24">
        <v>5</v>
      </c>
      <c r="AJ372" s="30">
        <v>220000</v>
      </c>
      <c r="AK372" s="9">
        <f>($L$3*(L372-$Q$1)/$Q$2+$M$3*(M372-$R$1)/$R$2+$N$3*(N372-$S$1)/$S$2+$O$3*(O372-$T$1)/$T$2+$P$3*(P372-$U$1)/$U$2)/(SUM($L$3:$P$3))</f>
        <v>-1.7217711738078139</v>
      </c>
      <c r="AL372" s="9">
        <f>($L$3*(Q372-$Q$1)/$Q$2+$M$3*(R372-$R$1)/$R$2+$N$3*(S372-$S$1)/$S$2+$O$3*(T372-$T$1)/$T$2+$P$3*(U372-$U$1)/$U$2)/(SUM($L$3:$P$3))</f>
        <v>-1.279166318153889</v>
      </c>
      <c r="AM372">
        <f>IF(AVERAGE(AG372:AH372)&gt;9,1,0)+IF(AVERAGE(AG372:AH372)&gt;7,1,0)+IF(AG372&gt;7,1,0)+IF(AH372&gt;7,1,0)+IF(AI372&gt;8,1,0)+IF(AI372&gt;6,1,0)</f>
        <v>1</v>
      </c>
      <c r="AN372" s="6">
        <f>MIN(2,IF(OR(Y372="-",X372&lt;5),0,1+IF(Y372&gt;7,1+IF(X372&gt;7,0.25,0),IF(Y372&gt;4,0.5+IF(X372&gt;7,0.25,0),0+IF(X372&gt;7,0.25))))+IF(Z372="-",0,IF(Z372&gt;9,0.5,IF(Z372&gt;7,0.25,0)))+IF(AA372="-",0,IF(AA372&gt;7,1.1,IF(AA372&gt;4,0.6,0)))+IF(OR(AB372="-",V372&lt;5),0,IF(AB372&gt;7,1+IF(V372&gt;7,0.25,0),IF(AB372&gt;4,0.5+IF(V372&gt;7,0.25,0),0)))+IF(AC372="-",0,IF(AC372&gt;7,1.5,IF(AC372&gt;4,1,0)))+IF(AD372="-",0,IF(AD372&gt;9,0.5,IF(AD372&gt;7,0.25,0)))+IF(AE372="-",0,IF(AE372&gt;7,1.25,IF(AE372&gt;4,0.75,0)))+IF(OR(AF372="-",W372&lt;4),0,IF(AF372&gt;7,1+IF(W372&gt;7,0.15,0),IF(AF372&gt;4,0.5+IF(W372&gt;7,0.15,0),0))))</f>
        <v>1.5</v>
      </c>
      <c r="AO372" s="9">
        <f>(($AK$3*AK372+$AL$3*AL372+$AM$3*AM372+$AN$3*AN372)+$J$3*VLOOKUP(J372,COND!$A$2:$C$7,2,FALSE)+$K$3*VLOOKUP(K372,COND!$A$2:$C$7,3,FALSE))*IF(AND($K$2="On",$E372&gt;20),0.75,1)</f>
        <v>-3.7555062685607847</v>
      </c>
      <c r="AP372" s="28">
        <f>STANDARDIZE(AO372,AVERAGE($AO$5:$AO$1204),STDEVP($AO$5:$AO$1204))</f>
        <v>-1.355218958275326</v>
      </c>
      <c r="AQ372" t="str">
        <f>IF(AND(Y372&lt;&gt;"-",X372&gt;1),"C",IF(AA372=MAX(AA372:AC372),"2B",IF(AC372=MAX(AA372:AC372),"SS",IF(OR(AB372=MAX(Z372:AC372),AND(AB372&lt;&gt;"-",AB372&gt;4,V372&gt;5)),"3B",IF(AE372=MAX(AD372:AF372),"CF",IF(AND(AF372=MAX(AD372,AF372),AND(W372&gt;5,AD372&lt;&gt;"-")),"RF",IF(AD372&lt;&gt;"-","LF",IF(Z372&lt;&gt;"-","1B","DH"))))))))</f>
        <v>SS</v>
      </c>
      <c r="AU372" t="str">
        <f>IF(AND($Q372&gt;=6,AVERAGE($S372:$T372)&gt;=6),"Likely",IF(OR($Q372&gt;6,AND($Q372=6,AVERAGE($S372:$T372)&gt;=3),AND($Q372&gt;=5,AVERAGE($S372:$T372)&gt;=5),AVERAGE($Q372,$S372:$T372)&gt;5),"Possible","Unlikely"))</f>
        <v>Unlikely</v>
      </c>
      <c r="AW372" t="e">
        <f>IF(VLOOKUP($B372,'Draft List'!$D$4:$AB$124,AW$3,FALSE)&lt;&gt;0,VLOOKUP($B372,'Draft List'!$D$4:$AB$124,AW$3,FALSE),"")</f>
        <v>#N/A</v>
      </c>
      <c r="AX372" t="e">
        <f>IF(VLOOKUP($B372,'Draft List'!$D$4:$AB$124,AX$3,FALSE)&lt;&gt;0,VLOOKUP($B372,'Draft List'!$D$4:$AB$124,AX$3,FALSE),"")</f>
        <v>#N/A</v>
      </c>
      <c r="AY372" t="e">
        <f>IF(VLOOKUP($B372,'Draft List'!$D$4:$AB$124,AY$3,FALSE)&lt;&gt;0,VLOOKUP($B372,'Draft List'!$D$4:$AB$124,AY$3,FALSE),"")</f>
        <v>#N/A</v>
      </c>
      <c r="AZ372" t="e">
        <f>IF(VLOOKUP($B372,'Draft List'!$D$4:$AB$124,AZ$3,FALSE)&lt;&gt;0,VLOOKUP($B372,'Draft List'!$D$4:$AB$124,AZ$3,FALSE),"")</f>
        <v>#N/A</v>
      </c>
    </row>
    <row r="373" spans="1:52" x14ac:dyDescent="0.25">
      <c r="A373" t="str">
        <f>IF(C373="C","C-",C373)&amp;D373&amp;E373</f>
        <v>2BShigekazu Matsumoto18</v>
      </c>
      <c r="B373">
        <f>VLOOKUP($A373,draft_listing_batters_stats!$A$1:$B$1310,2,FALSE)</f>
        <v>9276</v>
      </c>
      <c r="C373" s="1" t="s">
        <v>74</v>
      </c>
      <c r="D373" s="1" t="s">
        <v>1708</v>
      </c>
      <c r="E373" s="1">
        <v>18</v>
      </c>
      <c r="F373" s="1" t="s">
        <v>55</v>
      </c>
      <c r="G373" s="1" t="s">
        <v>43</v>
      </c>
      <c r="H373" s="1" t="s">
        <v>51</v>
      </c>
      <c r="I373" s="24" t="s">
        <v>51</v>
      </c>
      <c r="J373" s="1" t="s">
        <v>49</v>
      </c>
      <c r="K373" s="24" t="s">
        <v>45</v>
      </c>
      <c r="L373" s="1">
        <v>1</v>
      </c>
      <c r="M373" s="1">
        <v>3</v>
      </c>
      <c r="N373" s="1">
        <v>1</v>
      </c>
      <c r="O373" s="1">
        <v>1</v>
      </c>
      <c r="P373" s="24">
        <v>1</v>
      </c>
      <c r="Q373" s="1">
        <v>3</v>
      </c>
      <c r="R373" s="1">
        <v>5</v>
      </c>
      <c r="S373" s="1">
        <v>1</v>
      </c>
      <c r="T373" s="1">
        <v>1</v>
      </c>
      <c r="U373" s="24">
        <v>3</v>
      </c>
      <c r="V373" s="1">
        <v>6</v>
      </c>
      <c r="W373" s="1">
        <v>4</v>
      </c>
      <c r="X373" s="24">
        <v>2</v>
      </c>
      <c r="Y373" s="1" t="s">
        <v>47</v>
      </c>
      <c r="Z373" s="1" t="s">
        <v>47</v>
      </c>
      <c r="AA373" s="1">
        <v>1</v>
      </c>
      <c r="AB373" s="1">
        <v>1</v>
      </c>
      <c r="AC373" s="1" t="s">
        <v>47</v>
      </c>
      <c r="AD373" s="1" t="s">
        <v>47</v>
      </c>
      <c r="AE373" s="1" t="s">
        <v>47</v>
      </c>
      <c r="AF373" s="24" t="s">
        <v>47</v>
      </c>
      <c r="AG373" s="1">
        <v>3</v>
      </c>
      <c r="AH373" s="1">
        <v>5</v>
      </c>
      <c r="AI373" s="24">
        <v>6</v>
      </c>
      <c r="AJ373" s="30">
        <v>190000</v>
      </c>
      <c r="AK373" s="9">
        <f>($L$3*(L373-$Q$1)/$Q$2+$M$3*(M373-$R$1)/$R$2+$N$3*(N373-$S$1)/$S$2+$O$3*(O373-$T$1)/$T$2+$P$3*(P373-$U$1)/$U$2)/(SUM($L$3:$P$3))</f>
        <v>-1.9822235905901651</v>
      </c>
      <c r="AL373" s="9">
        <f>($L$3*(Q373-$Q$1)/$Q$2+$M$3*(R373-$R$1)/$R$2+$N$3*(S373-$S$1)/$S$2+$O$3*(T373-$T$1)/$T$2+$P$3*(U373-$U$1)/$U$2)/(SUM($L$3:$P$3))</f>
        <v>-1.1549594793132418</v>
      </c>
      <c r="AM373">
        <f>IF(AVERAGE(AG373:AH373)&gt;9,1,0)+IF(AVERAGE(AG373:AH373)&gt;7,1,0)+IF(AG373&gt;7,1,0)+IF(AH373&gt;7,1,0)+IF(AI373&gt;8,1,0)+IF(AI373&gt;6,1,0)</f>
        <v>0</v>
      </c>
      <c r="AN373" s="6">
        <f>MIN(2,IF(OR(Y373="-",X373&lt;5),0,1+IF(Y373&gt;7,1+IF(X373&gt;7,0.25,0),IF(Y373&gt;4,0.5+IF(X373&gt;7,0.25,0),0+IF(X373&gt;7,0.25))))+IF(Z373="-",0,IF(Z373&gt;9,0.5,IF(Z373&gt;7,0.25,0)))+IF(AA373="-",0,IF(AA373&gt;7,1.1,IF(AA373&gt;4,0.6,0)))+IF(OR(AB373="-",V373&lt;5),0,IF(AB373&gt;7,1+IF(V373&gt;7,0.25,0),IF(AB373&gt;4,0.5+IF(V373&gt;7,0.25,0),0)))+IF(AC373="-",0,IF(AC373&gt;7,1.5,IF(AC373&gt;4,1,0)))+IF(AD373="-",0,IF(AD373&gt;9,0.5,IF(AD373&gt;7,0.25,0)))+IF(AE373="-",0,IF(AE373&gt;7,1.25,IF(AE373&gt;4,0.75,0)))+IF(OR(AF373="-",W373&lt;4),0,IF(AF373&gt;7,1+IF(W373&gt;7,0.15,0),IF(AF373&gt;4,0.5+IF(W373&gt;7,0.15,0),0))))</f>
        <v>0</v>
      </c>
      <c r="AO373" s="9">
        <f>(($AK$3*AK373+$AL$3*AL373+$AM$3*AM373+$AN$3*AN373)+$J$3*VLOOKUP(J373,COND!$A$2:$C$7,2,FALSE)+$K$3*VLOOKUP(K373,COND!$A$2:$C$7,3,FALSE))*IF(AND($K$2="On",$E373&gt;20),0.75,1)</f>
        <v>-3.957736110817919</v>
      </c>
      <c r="AP373" s="28">
        <f>STANDARDIZE(AO373,AVERAGE($AO$5:$AO$1204),STDEVP($AO$5:$AO$1204))</f>
        <v>-1.3817462153677309</v>
      </c>
      <c r="AQ373" t="str">
        <f>IF(AND(Y373&lt;&gt;"-",X373&gt;1),"C",IF(AA373=MAX(AA373:AC373),"2B",IF(AC373=MAX(AA373:AC373),"SS",IF(OR(AB373=MAX(Z373:AC373),AND(AB373&lt;&gt;"-",AB373&gt;4,V373&gt;5)),"3B",IF(AE373=MAX(AD373:AF373),"CF",IF(AND(AF373=MAX(AD373,AF373),AND(W373&gt;5,AD373&lt;&gt;"-")),"RF",IF(AD373&lt;&gt;"-","LF",IF(Z373&lt;&gt;"-","1B","DH"))))))))</f>
        <v>2B</v>
      </c>
      <c r="AU373" t="str">
        <f>IF(AND($Q373&gt;=6,AVERAGE($S373:$T373)&gt;=6),"Likely",IF(OR($Q373&gt;6,AND($Q373=6,AVERAGE($S373:$T373)&gt;=3),AND($Q373&gt;=5,AVERAGE($S373:$T373)&gt;=5),AVERAGE($Q373,$S373:$T373)&gt;5),"Possible","Unlikely"))</f>
        <v>Unlikely</v>
      </c>
      <c r="AW373" t="e">
        <f>IF(VLOOKUP($B373,'Draft List'!$D$4:$AB$124,AW$3,FALSE)&lt;&gt;0,VLOOKUP($B373,'Draft List'!$D$4:$AB$124,AW$3,FALSE),"")</f>
        <v>#N/A</v>
      </c>
      <c r="AX373" t="e">
        <f>IF(VLOOKUP($B373,'Draft List'!$D$4:$AB$124,AX$3,FALSE)&lt;&gt;0,VLOOKUP($B373,'Draft List'!$D$4:$AB$124,AX$3,FALSE),"")</f>
        <v>#N/A</v>
      </c>
      <c r="AY373" t="e">
        <f>IF(VLOOKUP($B373,'Draft List'!$D$4:$AB$124,AY$3,FALSE)&lt;&gt;0,VLOOKUP($B373,'Draft List'!$D$4:$AB$124,AY$3,FALSE),"")</f>
        <v>#N/A</v>
      </c>
      <c r="AZ373" t="e">
        <f>IF(VLOOKUP($B373,'Draft List'!$D$4:$AB$124,AZ$3,FALSE)&lt;&gt;0,VLOOKUP($B373,'Draft List'!$D$4:$AB$124,AZ$3,FALSE),"")</f>
        <v>#N/A</v>
      </c>
    </row>
    <row r="374" spans="1:52" x14ac:dyDescent="0.25">
      <c r="A374" t="str">
        <f>IF(C374="C","C-",C374)&amp;D374&amp;E374</f>
        <v>LFChris Morrison21</v>
      </c>
      <c r="B374">
        <f>VLOOKUP($A374,draft_listing_batters_stats!$A$1:$B$1310,2,FALSE)</f>
        <v>10831</v>
      </c>
      <c r="C374" s="1" t="s">
        <v>52</v>
      </c>
      <c r="D374" s="1" t="s">
        <v>1709</v>
      </c>
      <c r="E374" s="1">
        <v>21</v>
      </c>
      <c r="F374" s="1" t="s">
        <v>43</v>
      </c>
      <c r="G374" s="1" t="s">
        <v>43</v>
      </c>
      <c r="H374" s="1" t="s">
        <v>51</v>
      </c>
      <c r="I374" s="24" t="s">
        <v>51</v>
      </c>
      <c r="J374" s="1" t="s">
        <v>57</v>
      </c>
      <c r="K374" s="24" t="s">
        <v>45</v>
      </c>
      <c r="L374" s="1">
        <v>2</v>
      </c>
      <c r="M374" s="1">
        <v>4</v>
      </c>
      <c r="N374" s="1">
        <v>1</v>
      </c>
      <c r="O374" s="1">
        <v>1</v>
      </c>
      <c r="P374" s="24">
        <v>1</v>
      </c>
      <c r="Q374" s="1">
        <v>3</v>
      </c>
      <c r="R374" s="1">
        <v>5</v>
      </c>
      <c r="S374" s="1">
        <v>1</v>
      </c>
      <c r="T374" s="1">
        <v>1</v>
      </c>
      <c r="U374" s="24">
        <v>2</v>
      </c>
      <c r="V374" s="1">
        <v>1</v>
      </c>
      <c r="W374" s="1">
        <v>7</v>
      </c>
      <c r="X374" s="24">
        <v>1</v>
      </c>
      <c r="Y374" s="1" t="s">
        <v>47</v>
      </c>
      <c r="Z374" s="1" t="s">
        <v>47</v>
      </c>
      <c r="AA374" s="1" t="s">
        <v>47</v>
      </c>
      <c r="AB374" s="1" t="s">
        <v>47</v>
      </c>
      <c r="AC374" s="1" t="s">
        <v>47</v>
      </c>
      <c r="AD374" s="1">
        <v>4</v>
      </c>
      <c r="AE374" s="1">
        <v>3</v>
      </c>
      <c r="AF374" s="24" t="s">
        <v>47</v>
      </c>
      <c r="AG374" s="1">
        <v>10</v>
      </c>
      <c r="AH374" s="1">
        <v>10</v>
      </c>
      <c r="AI374" s="24">
        <v>9</v>
      </c>
      <c r="AJ374" s="30">
        <v>220000</v>
      </c>
      <c r="AK374" s="9">
        <f>($L$3*(L374-$Q$1)/$Q$2+$M$3*(M374-$R$1)/$R$2+$N$3*(N374-$S$1)/$S$2+$O$3*(O374-$T$1)/$T$2+$P$3*(P374-$U$1)/$U$2)/(SUM($L$3:$P$3))</f>
        <v>-1.6086078747687869</v>
      </c>
      <c r="AL374" s="9">
        <f>($L$3*(Q374-$Q$1)/$Q$2+$M$3*(R374-$R$1)/$R$2+$N$3*(S374-$S$1)/$S$2+$O$3*(T374-$T$1)/$T$2+$P$3*(U374-$U$1)/$U$2)/(SUM($L$3:$P$3))</f>
        <v>-1.1949758191303252</v>
      </c>
      <c r="AM374">
        <f>IF(AVERAGE(AG374:AH374)&gt;9,1,0)+IF(AVERAGE(AG374:AH374)&gt;7,1,0)+IF(AG374&gt;7,1,0)+IF(AH374&gt;7,1,0)+IF(AI374&gt;8,1,0)+IF(AI374&gt;6,1,0)</f>
        <v>6</v>
      </c>
      <c r="AN374" s="6">
        <f>MIN(2,IF(OR(Y374="-",X374&lt;5),0,1+IF(Y374&gt;7,1+IF(X374&gt;7,0.25,0),IF(Y374&gt;4,0.5+IF(X374&gt;7,0.25,0),0+IF(X374&gt;7,0.25))))+IF(Z374="-",0,IF(Z374&gt;9,0.5,IF(Z374&gt;7,0.25,0)))+IF(AA374="-",0,IF(AA374&gt;7,1.1,IF(AA374&gt;4,0.6,0)))+IF(OR(AB374="-",V374&lt;5),0,IF(AB374&gt;7,1+IF(V374&gt;7,0.25,0),IF(AB374&gt;4,0.5+IF(V374&gt;7,0.25,0),0)))+IF(AC374="-",0,IF(AC374&gt;7,1.5,IF(AC374&gt;4,1,0)))+IF(AD374="-",0,IF(AD374&gt;9,0.5,IF(AD374&gt;7,0.25,0)))+IF(AE374="-",0,IF(AE374&gt;7,1.25,IF(AE374&gt;4,0.75,0)))+IF(OR(AF374="-",W374&lt;4),0,IF(AF374&gt;7,1+IF(W374&gt;7,0.15,0),IF(AF374&gt;4,0.5+IF(W374&gt;7,0.15,0),0))))</f>
        <v>0</v>
      </c>
      <c r="AO374" s="9">
        <f>(($AK$3*AK374+$AL$3*AL374+$AM$3*AM374+$AN$3*AN374)+$J$3*VLOOKUP(J374,COND!$A$2:$C$7,2,FALSE)+$K$3*VLOOKUP(K374,COND!$A$2:$C$7,3,FALSE))*IF(AND($K$2="On",$E374&gt;20),0.75,1)</f>
        <v>-4.0005706170407809</v>
      </c>
      <c r="AP374" s="28">
        <f>STANDARDIZE(AO374,AVERAGE($AO$5:$AO$1204),STDEVP($AO$5:$AO$1204))</f>
        <v>-1.3873649803646166</v>
      </c>
      <c r="AQ374" t="str">
        <f>IF(AND(Y374&lt;&gt;"-",X374&gt;1),"C",IF(AA374=MAX(AA374:AC374),"2B",IF(AC374=MAX(AA374:AC374),"SS",IF(OR(AB374=MAX(Z374:AC374),AND(AB374&lt;&gt;"-",AB374&gt;4,V374&gt;5)),"3B",IF(AE374=MAX(AD374:AF374),"CF",IF(AND(AF374=MAX(AD374,AF374),AND(W374&gt;5,AD374&lt;&gt;"-")),"RF",IF(AD374&lt;&gt;"-","LF",IF(Z374&lt;&gt;"-","1B","DH"))))))))</f>
        <v>LF</v>
      </c>
      <c r="AU374" t="str">
        <f>IF(AND($Q374&gt;=6,AVERAGE($S374:$T374)&gt;=6),"Likely",IF(OR($Q374&gt;6,AND($Q374=6,AVERAGE($S374:$T374)&gt;=3),AND($Q374&gt;=5,AVERAGE($S374:$T374)&gt;=5),AVERAGE($Q374,$S374:$T374)&gt;5),"Possible","Unlikely"))</f>
        <v>Unlikely</v>
      </c>
      <c r="AW374" t="e">
        <f>IF(VLOOKUP($B374,'Draft List'!$D$4:$AB$124,AW$3,FALSE)&lt;&gt;0,VLOOKUP($B374,'Draft List'!$D$4:$AB$124,AW$3,FALSE),"")</f>
        <v>#N/A</v>
      </c>
      <c r="AX374" t="e">
        <f>IF(VLOOKUP($B374,'Draft List'!$D$4:$AB$124,AX$3,FALSE)&lt;&gt;0,VLOOKUP($B374,'Draft List'!$D$4:$AB$124,AX$3,FALSE),"")</f>
        <v>#N/A</v>
      </c>
      <c r="AY374" t="e">
        <f>IF(VLOOKUP($B374,'Draft List'!$D$4:$AB$124,AY$3,FALSE)&lt;&gt;0,VLOOKUP($B374,'Draft List'!$D$4:$AB$124,AY$3,FALSE),"")</f>
        <v>#N/A</v>
      </c>
      <c r="AZ374" t="e">
        <f>IF(VLOOKUP($B374,'Draft List'!$D$4:$AB$124,AZ$3,FALSE)&lt;&gt;0,VLOOKUP($B374,'Draft List'!$D$4:$AB$124,AZ$3,FALSE),"")</f>
        <v>#N/A</v>
      </c>
    </row>
    <row r="375" spans="1:52" x14ac:dyDescent="0.25">
      <c r="A375" t="str">
        <f>IF(C375="C","C-",C375)&amp;D375&amp;E375</f>
        <v>2BJimmy Vickers18</v>
      </c>
      <c r="B375">
        <f>VLOOKUP($A375,draft_listing_batters_stats!$A$1:$B$1310,2,FALSE)</f>
        <v>5182</v>
      </c>
      <c r="C375" s="1" t="s">
        <v>74</v>
      </c>
      <c r="D375" s="1" t="s">
        <v>1710</v>
      </c>
      <c r="E375" s="1">
        <v>18</v>
      </c>
      <c r="F375" s="1" t="s">
        <v>43</v>
      </c>
      <c r="G375" s="1" t="s">
        <v>43</v>
      </c>
      <c r="H375" s="1" t="s">
        <v>51</v>
      </c>
      <c r="I375" s="24" t="s">
        <v>51</v>
      </c>
      <c r="J375" s="1" t="s">
        <v>46</v>
      </c>
      <c r="K375" s="24" t="s">
        <v>45</v>
      </c>
      <c r="L375" s="1">
        <v>1</v>
      </c>
      <c r="M375" s="1">
        <v>3</v>
      </c>
      <c r="N375" s="1">
        <v>1</v>
      </c>
      <c r="O375" s="1">
        <v>2</v>
      </c>
      <c r="P375" s="24">
        <v>1</v>
      </c>
      <c r="Q375" s="1">
        <v>2</v>
      </c>
      <c r="R375" s="1">
        <v>6</v>
      </c>
      <c r="S375" s="1">
        <v>1</v>
      </c>
      <c r="T375" s="1">
        <v>4</v>
      </c>
      <c r="U375" s="24">
        <v>3</v>
      </c>
      <c r="V375" s="1">
        <v>5</v>
      </c>
      <c r="W375" s="1">
        <v>1</v>
      </c>
      <c r="X375" s="24">
        <v>1</v>
      </c>
      <c r="Y375" s="1" t="s">
        <v>47</v>
      </c>
      <c r="Z375" s="1" t="s">
        <v>47</v>
      </c>
      <c r="AA375" s="1">
        <v>2</v>
      </c>
      <c r="AB375" s="1">
        <v>1</v>
      </c>
      <c r="AC375" s="1">
        <v>1</v>
      </c>
      <c r="AD375" s="1" t="s">
        <v>47</v>
      </c>
      <c r="AE375" s="1" t="s">
        <v>47</v>
      </c>
      <c r="AF375" s="24" t="s">
        <v>47</v>
      </c>
      <c r="AG375" s="1">
        <v>7</v>
      </c>
      <c r="AH375" s="1">
        <v>7</v>
      </c>
      <c r="AI375" s="24">
        <v>7</v>
      </c>
      <c r="AJ375" s="30">
        <v>180000</v>
      </c>
      <c r="AK375" s="9">
        <f>($L$3*(L375-$Q$1)/$Q$2+$M$3*(M375-$R$1)/$R$2+$N$3*(N375-$S$1)/$S$2+$O$3*(O375-$T$1)/$T$2+$P$3*(P375-$U$1)/$U$2)/(SUM($L$3:$P$3))</f>
        <v>-1.8925140405805838</v>
      </c>
      <c r="AL375" s="9">
        <f>($L$3*(Q375-$Q$1)/$Q$2+$M$3*(R375-$R$1)/$R$2+$N$3*(S375-$S$1)/$S$2+$O$3*(T375-$T$1)/$T$2+$P$3*(U375-$U$1)/$U$2)/(SUM($L$3:$P$3))</f>
        <v>-1.1573267858684699</v>
      </c>
      <c r="AM375">
        <f>IF(AVERAGE(AG375:AH375)&gt;9,1,0)+IF(AVERAGE(AG375:AH375)&gt;7,1,0)+IF(AG375&gt;7,1,0)+IF(AH375&gt;7,1,0)+IF(AI375&gt;8,1,0)+IF(AI375&gt;6,1,0)</f>
        <v>1</v>
      </c>
      <c r="AN375" s="6">
        <f>MIN(2,IF(OR(Y375="-",X375&lt;5),0,1+IF(Y375&gt;7,1+IF(X375&gt;7,0.25,0),IF(Y375&gt;4,0.5+IF(X375&gt;7,0.25,0),0+IF(X375&gt;7,0.25))))+IF(Z375="-",0,IF(Z375&gt;9,0.5,IF(Z375&gt;7,0.25,0)))+IF(AA375="-",0,IF(AA375&gt;7,1.1,IF(AA375&gt;4,0.6,0)))+IF(OR(AB375="-",V375&lt;5),0,IF(AB375&gt;7,1+IF(V375&gt;7,0.25,0),IF(AB375&gt;4,0.5+IF(V375&gt;7,0.25,0),0)))+IF(AC375="-",0,IF(AC375&gt;7,1.5,IF(AC375&gt;4,1,0)))+IF(AD375="-",0,IF(AD375&gt;9,0.5,IF(AD375&gt;7,0.25,0)))+IF(AE375="-",0,IF(AE375&gt;7,1.25,IF(AE375&gt;4,0.75,0)))+IF(OR(AF375="-",W375&lt;4),0,IF(AF375&gt;7,1+IF(W375&gt;7,0.15,0),IF(AF375&gt;4,0.5+IF(W375&gt;7,0.15,0),0))))</f>
        <v>0</v>
      </c>
      <c r="AO375" s="9">
        <f>(($AK$3*AK375+$AL$3*AL375+$AM$3*AM375+$AN$3*AN375)+$J$3*VLOOKUP(J375,COND!$A$2:$C$7,2,FALSE)+$K$3*VLOOKUP(K375,COND!$A$2:$C$7,3,FALSE))*IF(AND($K$2="On",$E375&gt;20),0.75,1)</f>
        <v>-4.0105061678130305</v>
      </c>
      <c r="AP375" s="28">
        <f>STANDARDIZE(AO375,AVERAGE($AO$5:$AO$1204),STDEVP($AO$5:$AO$1204))</f>
        <v>-1.3886682643248294</v>
      </c>
      <c r="AQ375" t="str">
        <f>IF(AND(Y375&lt;&gt;"-",X375&gt;1),"C",IF(AA375=MAX(AA375:AC375),"2B",IF(AC375=MAX(AA375:AC375),"SS",IF(OR(AB375=MAX(Z375:AC375),AND(AB375&lt;&gt;"-",AB375&gt;4,V375&gt;5)),"3B",IF(AE375=MAX(AD375:AF375),"CF",IF(AND(AF375=MAX(AD375,AF375),AND(W375&gt;5,AD375&lt;&gt;"-")),"RF",IF(AD375&lt;&gt;"-","LF",IF(Z375&lt;&gt;"-","1B","DH"))))))))</f>
        <v>2B</v>
      </c>
      <c r="AU375" t="str">
        <f>IF(AND($Q375&gt;=6,AVERAGE($S375:$T375)&gt;=6),"Likely",IF(OR($Q375&gt;6,AND($Q375=6,AVERAGE($S375:$T375)&gt;=3),AND($Q375&gt;=5,AVERAGE($S375:$T375)&gt;=5),AVERAGE($Q375,$S375:$T375)&gt;5),"Possible","Unlikely"))</f>
        <v>Unlikely</v>
      </c>
      <c r="AW375" t="e">
        <f>IF(VLOOKUP($B375,'Draft List'!$D$4:$AB$124,AW$3,FALSE)&lt;&gt;0,VLOOKUP($B375,'Draft List'!$D$4:$AB$124,AW$3,FALSE),"")</f>
        <v>#N/A</v>
      </c>
      <c r="AX375" t="e">
        <f>IF(VLOOKUP($B375,'Draft List'!$D$4:$AB$124,AX$3,FALSE)&lt;&gt;0,VLOOKUP($B375,'Draft List'!$D$4:$AB$124,AX$3,FALSE),"")</f>
        <v>#N/A</v>
      </c>
      <c r="AY375" t="e">
        <f>IF(VLOOKUP($B375,'Draft List'!$D$4:$AB$124,AY$3,FALSE)&lt;&gt;0,VLOOKUP($B375,'Draft List'!$D$4:$AB$124,AY$3,FALSE),"")</f>
        <v>#N/A</v>
      </c>
      <c r="AZ375" t="e">
        <f>IF(VLOOKUP($B375,'Draft List'!$D$4:$AB$124,AZ$3,FALSE)&lt;&gt;0,VLOOKUP($B375,'Draft List'!$D$4:$AB$124,AZ$3,FALSE),"")</f>
        <v>#N/A</v>
      </c>
    </row>
    <row r="376" spans="1:52" x14ac:dyDescent="0.25">
      <c r="A376" t="str">
        <f>IF(C376="C","C-",C376)&amp;D376&amp;E376</f>
        <v>LFDave Hill18</v>
      </c>
      <c r="B376">
        <f>VLOOKUP($A376,draft_listing_batters_stats!$A$1:$B$1310,2,FALSE)</f>
        <v>4871</v>
      </c>
      <c r="C376" s="1" t="s">
        <v>52</v>
      </c>
      <c r="D376" s="1" t="s">
        <v>1711</v>
      </c>
      <c r="E376" s="1">
        <v>18</v>
      </c>
      <c r="F376" s="1" t="s">
        <v>64</v>
      </c>
      <c r="G376" s="1" t="s">
        <v>43</v>
      </c>
      <c r="H376" s="1" t="s">
        <v>51</v>
      </c>
      <c r="I376" s="24" t="s">
        <v>51</v>
      </c>
      <c r="J376" s="1" t="s">
        <v>46</v>
      </c>
      <c r="K376" s="24" t="s">
        <v>45</v>
      </c>
      <c r="L376" s="1">
        <v>1</v>
      </c>
      <c r="M376" s="1">
        <v>1</v>
      </c>
      <c r="N376" s="1">
        <v>1</v>
      </c>
      <c r="O376" s="1">
        <v>3</v>
      </c>
      <c r="P376" s="24">
        <v>2</v>
      </c>
      <c r="Q376" s="1">
        <v>2</v>
      </c>
      <c r="R376" s="1">
        <v>4</v>
      </c>
      <c r="S376" s="1">
        <v>1</v>
      </c>
      <c r="T376" s="1">
        <v>4</v>
      </c>
      <c r="U376" s="24">
        <v>4</v>
      </c>
      <c r="V376" s="1">
        <v>1</v>
      </c>
      <c r="W376" s="1">
        <v>9</v>
      </c>
      <c r="X376" s="24">
        <v>1</v>
      </c>
      <c r="Y376" s="1" t="s">
        <v>47</v>
      </c>
      <c r="Z376" s="1" t="s">
        <v>47</v>
      </c>
      <c r="AA376" s="1" t="s">
        <v>47</v>
      </c>
      <c r="AB376" s="1" t="s">
        <v>47</v>
      </c>
      <c r="AC376" s="1" t="s">
        <v>47</v>
      </c>
      <c r="AD376" s="1">
        <v>2</v>
      </c>
      <c r="AE376" s="1">
        <v>2</v>
      </c>
      <c r="AF376" s="24" t="s">
        <v>47</v>
      </c>
      <c r="AG376" s="1">
        <v>8</v>
      </c>
      <c r="AH376" s="1">
        <v>9</v>
      </c>
      <c r="AI376" s="24">
        <v>10</v>
      </c>
      <c r="AJ376" s="30">
        <v>220000</v>
      </c>
      <c r="AK376" s="9">
        <f>($L$3*(L376-$Q$1)/$Q$2+$M$3*(M376-$R$1)/$R$2+$N$3*(N376-$S$1)/$S$2+$O$3*(O376-$T$1)/$T$2+$P$3*(P376-$U$1)/$U$2)/(SUM($L$3:$P$3))</f>
        <v>-1.8649079099913264</v>
      </c>
      <c r="AL376" s="9">
        <f>($L$3*(Q376-$Q$1)/$Q$2+$M$3*(R376-$R$1)/$R$2+$N$3*(S376-$S$1)/$S$2+$O$3*(T376-$T$1)/$T$2+$P$3*(U376-$U$1)/$U$2)/(SUM($L$3:$P$3))</f>
        <v>-1.2194302052887931</v>
      </c>
      <c r="AM376">
        <f>IF(AVERAGE(AG376:AH376)&gt;9,1,0)+IF(AVERAGE(AG376:AH376)&gt;7,1,0)+IF(AG376&gt;7,1,0)+IF(AH376&gt;7,1,0)+IF(AI376&gt;8,1,0)+IF(AI376&gt;6,1,0)</f>
        <v>5</v>
      </c>
      <c r="AN376" s="6">
        <f>MIN(2,IF(OR(Y376="-",X376&lt;5),0,1+IF(Y376&gt;7,1+IF(X376&gt;7,0.25,0),IF(Y376&gt;4,0.5+IF(X376&gt;7,0.25,0),0+IF(X376&gt;7,0.25))))+IF(Z376="-",0,IF(Z376&gt;9,0.5,IF(Z376&gt;7,0.25,0)))+IF(AA376="-",0,IF(AA376&gt;7,1.1,IF(AA376&gt;4,0.6,0)))+IF(OR(AB376="-",V376&lt;5),0,IF(AB376&gt;7,1+IF(V376&gt;7,0.25,0),IF(AB376&gt;4,0.5+IF(V376&gt;7,0.25,0),0)))+IF(AC376="-",0,IF(AC376&gt;7,1.5,IF(AC376&gt;4,1,0)))+IF(AD376="-",0,IF(AD376&gt;9,0.5,IF(AD376&gt;7,0.25,0)))+IF(AE376="-",0,IF(AE376&gt;7,1.25,IF(AE376&gt;4,0.75,0)))+IF(OR(AF376="-",W376&lt;4),0,IF(AF376&gt;7,1+IF(W376&gt;7,0.15,0),IF(AF376&gt;4,0.5+IF(W376&gt;7,0.15,0),0))))</f>
        <v>0</v>
      </c>
      <c r="AO376" s="9">
        <f>(($AK$3*AK376+$AL$3*AL376+$AM$3*AM376+$AN$3*AN376)+$J$3*VLOOKUP(J376,COND!$A$2:$C$7,2,FALSE)+$K$3*VLOOKUP(K376,COND!$A$2:$C$7,3,FALSE))*IF(AND($K$2="On",$E376&gt;20),0.75,1)</f>
        <v>-4.0863199211313148</v>
      </c>
      <c r="AP376" s="28">
        <f>STANDARDIZE(AO376,AVERAGE($AO$5:$AO$1204),STDEVP($AO$5:$AO$1204))</f>
        <v>-1.3986130425186294</v>
      </c>
      <c r="AQ376" t="str">
        <f>IF(AND(Y376&lt;&gt;"-",X376&gt;1),"C",IF(AA376=MAX(AA376:AC376),"2B",IF(AC376=MAX(AA376:AC376),"SS",IF(OR(AB376=MAX(Z376:AC376),AND(AB376&lt;&gt;"-",AB376&gt;4,V376&gt;5)),"3B",IF(AE376=MAX(AD376:AF376),"CF",IF(AND(AF376=MAX(AD376,AF376),AND(W376&gt;5,AD376&lt;&gt;"-")),"RF",IF(AD376&lt;&gt;"-","LF",IF(Z376&lt;&gt;"-","1B","DH"))))))))</f>
        <v>CF</v>
      </c>
      <c r="AU376" t="str">
        <f>IF(AND($Q376&gt;=6,AVERAGE($S376:$T376)&gt;=6),"Likely",IF(OR($Q376&gt;6,AND($Q376=6,AVERAGE($S376:$T376)&gt;=3),AND($Q376&gt;=5,AVERAGE($S376:$T376)&gt;=5),AVERAGE($Q376,$S376:$T376)&gt;5),"Possible","Unlikely"))</f>
        <v>Unlikely</v>
      </c>
      <c r="AW376" t="e">
        <f>IF(VLOOKUP($B376,'Draft List'!$D$4:$AB$124,AW$3,FALSE)&lt;&gt;0,VLOOKUP($B376,'Draft List'!$D$4:$AB$124,AW$3,FALSE),"")</f>
        <v>#N/A</v>
      </c>
      <c r="AX376" t="e">
        <f>IF(VLOOKUP($B376,'Draft List'!$D$4:$AB$124,AX$3,FALSE)&lt;&gt;0,VLOOKUP($B376,'Draft List'!$D$4:$AB$124,AX$3,FALSE),"")</f>
        <v>#N/A</v>
      </c>
      <c r="AY376" t="e">
        <f>IF(VLOOKUP($B376,'Draft List'!$D$4:$AB$124,AY$3,FALSE)&lt;&gt;0,VLOOKUP($B376,'Draft List'!$D$4:$AB$124,AY$3,FALSE),"")</f>
        <v>#N/A</v>
      </c>
      <c r="AZ376" t="e">
        <f>IF(VLOOKUP($B376,'Draft List'!$D$4:$AB$124,AZ$3,FALSE)&lt;&gt;0,VLOOKUP($B376,'Draft List'!$D$4:$AB$124,AZ$3,FALSE),"")</f>
        <v>#N/A</v>
      </c>
    </row>
    <row r="377" spans="1:52" x14ac:dyDescent="0.25">
      <c r="A377" t="str">
        <f>IF(C377="C","C-",C377)&amp;D377&amp;E377</f>
        <v>1BMiguel Flores18</v>
      </c>
      <c r="B377">
        <f>VLOOKUP($A377,draft_listing_batters_stats!$A$1:$B$1310,2,FALSE)</f>
        <v>4875</v>
      </c>
      <c r="C377" s="1" t="s">
        <v>90</v>
      </c>
      <c r="D377" s="1" t="s">
        <v>1712</v>
      </c>
      <c r="E377" s="1">
        <v>18</v>
      </c>
      <c r="F377" s="1" t="s">
        <v>43</v>
      </c>
      <c r="G377" s="1" t="s">
        <v>43</v>
      </c>
      <c r="H377" s="1" t="s">
        <v>51</v>
      </c>
      <c r="I377" s="24" t="s">
        <v>51</v>
      </c>
      <c r="J377" s="1" t="s">
        <v>53</v>
      </c>
      <c r="K377" s="24" t="s">
        <v>45</v>
      </c>
      <c r="L377" s="1">
        <v>1</v>
      </c>
      <c r="M377" s="1">
        <v>1</v>
      </c>
      <c r="N377" s="1">
        <v>2</v>
      </c>
      <c r="O377" s="1">
        <v>1</v>
      </c>
      <c r="P377" s="24">
        <v>1</v>
      </c>
      <c r="Q377" s="1">
        <v>2</v>
      </c>
      <c r="R377" s="1">
        <v>3</v>
      </c>
      <c r="S377" s="1">
        <v>4</v>
      </c>
      <c r="T377" s="1">
        <v>3</v>
      </c>
      <c r="U377" s="24">
        <v>2</v>
      </c>
      <c r="V377" s="1">
        <v>2</v>
      </c>
      <c r="W377" s="1">
        <v>2</v>
      </c>
      <c r="X377" s="24">
        <v>1</v>
      </c>
      <c r="Y377" s="1" t="s">
        <v>47</v>
      </c>
      <c r="Z377" s="1">
        <v>1</v>
      </c>
      <c r="AA377" s="1" t="s">
        <v>47</v>
      </c>
      <c r="AB377" s="1" t="s">
        <v>47</v>
      </c>
      <c r="AC377" s="1" t="s">
        <v>47</v>
      </c>
      <c r="AD377" s="1" t="s">
        <v>47</v>
      </c>
      <c r="AE377" s="1" t="s">
        <v>47</v>
      </c>
      <c r="AF377" s="24" t="s">
        <v>47</v>
      </c>
      <c r="AG377" s="1">
        <v>3</v>
      </c>
      <c r="AH377" s="1">
        <v>3</v>
      </c>
      <c r="AI377" s="24">
        <v>6</v>
      </c>
      <c r="AJ377" s="30">
        <v>210000</v>
      </c>
      <c r="AK377" s="9">
        <f>($L$3*(L377-$Q$1)/$Q$2+$M$3*(M377-$R$1)/$R$2+$N$3*(N377-$S$1)/$S$2+$O$3*(O377-$T$1)/$T$2+$P$3*(P377-$U$1)/$U$2)/(SUM($L$3:$P$3))</f>
        <v>-2.0012818558036707</v>
      </c>
      <c r="AL377" s="9">
        <f>($L$3*(Q377-$Q$1)/$Q$2+$M$3*(R377-$R$1)/$R$2+$N$3*(S377-$S$1)/$S$2+$O$3*(T377-$T$1)/$T$2+$P$3*(U377-$U$1)/$U$2)/(SUM($L$3:$P$3))</f>
        <v>-1.1910478324795404</v>
      </c>
      <c r="AM377">
        <f>IF(AVERAGE(AG377:AH377)&gt;9,1,0)+IF(AVERAGE(AG377:AH377)&gt;7,1,0)+IF(AG377&gt;7,1,0)+IF(AH377&gt;7,1,0)+IF(AI377&gt;8,1,0)+IF(AI377&gt;6,1,0)</f>
        <v>0</v>
      </c>
      <c r="AN377" s="6">
        <f>MIN(2,IF(OR(Y377="-",X377&lt;5),0,1+IF(Y377&gt;7,1+IF(X377&gt;7,0.25,0),IF(Y377&gt;4,0.5+IF(X377&gt;7,0.25,0),0+IF(X377&gt;7,0.25))))+IF(Z377="-",0,IF(Z377&gt;9,0.5,IF(Z377&gt;7,0.25,0)))+IF(AA377="-",0,IF(AA377&gt;7,1.1,IF(AA377&gt;4,0.6,0)))+IF(OR(AB377="-",V377&lt;5),0,IF(AB377&gt;7,1+IF(V377&gt;7,0.25,0),IF(AB377&gt;4,0.5+IF(V377&gt;7,0.25,0),0)))+IF(AC377="-",0,IF(AC377&gt;7,1.5,IF(AC377&gt;4,1,0)))+IF(AD377="-",0,IF(AD377&gt;9,0.5,IF(AD377&gt;7,0.25,0)))+IF(AE377="-",0,IF(AE377&gt;7,1.25,IF(AE377&gt;4,0.75,0)))+IF(OR(AF377="-",W377&lt;4),0,IF(AF377&gt;7,1+IF(W377&gt;7,0.15,0),IF(AF377&gt;4,0.5+IF(W377&gt;7,0.15,0),0))))</f>
        <v>0</v>
      </c>
      <c r="AO377" s="9">
        <f>(($AK$3*AK377+$AL$3*AL377+$AM$3*AM377+$AN$3*AN377)+$J$3*VLOOKUP(J377,COND!$A$2:$C$7,2,FALSE)+$K$3*VLOOKUP(K377,COND!$A$2:$C$7,3,FALSE))*IF(AND($K$2="On",$E377&gt;20),0.75,1)</f>
        <v>-4.2427021753348502</v>
      </c>
      <c r="AP377" s="28">
        <f>STANDARDIZE(AO377,AVERAGE($AO$5:$AO$1204),STDEVP($AO$5:$AO$1204))</f>
        <v>-1.4191262972175691</v>
      </c>
      <c r="AQ377" t="str">
        <f>IF(AND(Y377&lt;&gt;"-",X377&gt;1),"C",IF(AA377=MAX(AA377:AC377),"2B",IF(AC377=MAX(AA377:AC377),"SS",IF(OR(AB377=MAX(Z377:AC377),AND(AB377&lt;&gt;"-",AB377&gt;4,V377&gt;5)),"3B",IF(AE377=MAX(AD377:AF377),"CF",IF(AND(AF377=MAX(AD377,AF377),AND(W377&gt;5,AD377&lt;&gt;"-")),"RF",IF(AD377&lt;&gt;"-","LF",IF(Z377&lt;&gt;"-","1B","DH"))))))))</f>
        <v>1B</v>
      </c>
      <c r="AU377" t="str">
        <f>IF(AND($Q377&gt;=6,AVERAGE($S377:$T377)&gt;=6),"Likely",IF(OR($Q377&gt;6,AND($Q377=6,AVERAGE($S377:$T377)&gt;=3),AND($Q377&gt;=5,AVERAGE($S377:$T377)&gt;=5),AVERAGE($Q377,$S377:$T377)&gt;5),"Possible","Unlikely"))</f>
        <v>Unlikely</v>
      </c>
      <c r="AW377" t="e">
        <f>IF(VLOOKUP($B377,'Draft List'!$D$4:$AB$124,AW$3,FALSE)&lt;&gt;0,VLOOKUP($B377,'Draft List'!$D$4:$AB$124,AW$3,FALSE),"")</f>
        <v>#N/A</v>
      </c>
      <c r="AX377" t="e">
        <f>IF(VLOOKUP($B377,'Draft List'!$D$4:$AB$124,AX$3,FALSE)&lt;&gt;0,VLOOKUP($B377,'Draft List'!$D$4:$AB$124,AX$3,FALSE),"")</f>
        <v>#N/A</v>
      </c>
      <c r="AY377" t="e">
        <f>IF(VLOOKUP($B377,'Draft List'!$D$4:$AB$124,AY$3,FALSE)&lt;&gt;0,VLOOKUP($B377,'Draft List'!$D$4:$AB$124,AY$3,FALSE),"")</f>
        <v>#N/A</v>
      </c>
      <c r="AZ377" t="e">
        <f>IF(VLOOKUP($B377,'Draft List'!$D$4:$AB$124,AZ$3,FALSE)&lt;&gt;0,VLOOKUP($B377,'Draft List'!$D$4:$AB$124,AZ$3,FALSE),"")</f>
        <v>#N/A</v>
      </c>
    </row>
    <row r="378" spans="1:52" x14ac:dyDescent="0.25">
      <c r="A378" t="str">
        <f>IF(C378="C","C-",C378)&amp;D378&amp;E378</f>
        <v>1BBruce Swanson18</v>
      </c>
      <c r="B378">
        <f>VLOOKUP($A378,draft_listing_batters_stats!$A$1:$B$1310,2,FALSE)</f>
        <v>5012</v>
      </c>
      <c r="C378" s="1" t="s">
        <v>90</v>
      </c>
      <c r="D378" s="1" t="s">
        <v>1713</v>
      </c>
      <c r="E378" s="1">
        <v>18</v>
      </c>
      <c r="F378" s="1" t="s">
        <v>43</v>
      </c>
      <c r="G378" s="1" t="s">
        <v>43</v>
      </c>
      <c r="H378" s="1" t="s">
        <v>51</v>
      </c>
      <c r="I378" s="24" t="s">
        <v>51</v>
      </c>
      <c r="J378" s="1" t="s">
        <v>46</v>
      </c>
      <c r="K378" s="24" t="s">
        <v>49</v>
      </c>
      <c r="L378" s="1">
        <v>1</v>
      </c>
      <c r="M378" s="1">
        <v>1</v>
      </c>
      <c r="N378" s="1">
        <v>3</v>
      </c>
      <c r="O378" s="1">
        <v>1</v>
      </c>
      <c r="P378" s="24">
        <v>1</v>
      </c>
      <c r="Q378" s="1">
        <v>2</v>
      </c>
      <c r="R378" s="1">
        <v>2</v>
      </c>
      <c r="S378" s="1">
        <v>7</v>
      </c>
      <c r="T378" s="1">
        <v>1</v>
      </c>
      <c r="U378" s="24">
        <v>2</v>
      </c>
      <c r="V378" s="1">
        <v>2</v>
      </c>
      <c r="W378" s="1">
        <v>2</v>
      </c>
      <c r="X378" s="24">
        <v>1</v>
      </c>
      <c r="Y378" s="1" t="s">
        <v>47</v>
      </c>
      <c r="Z378" s="1">
        <v>1</v>
      </c>
      <c r="AA378" s="1" t="s">
        <v>47</v>
      </c>
      <c r="AB378" s="1" t="s">
        <v>47</v>
      </c>
      <c r="AC378" s="1" t="s">
        <v>47</v>
      </c>
      <c r="AD378" s="1" t="s">
        <v>47</v>
      </c>
      <c r="AE378" s="1" t="s">
        <v>47</v>
      </c>
      <c r="AF378" s="24" t="s">
        <v>47</v>
      </c>
      <c r="AG378" s="1">
        <v>1</v>
      </c>
      <c r="AH378" s="1">
        <v>1</v>
      </c>
      <c r="AI378" s="24">
        <v>1</v>
      </c>
      <c r="AJ378" s="30">
        <v>220000</v>
      </c>
      <c r="AK378" s="9">
        <f>($L$3*(L378-$Q$1)/$Q$2+$M$3*(M378-$R$1)/$R$2+$N$3*(N378-$S$1)/$S$2+$O$3*(O378-$T$1)/$T$2+$P$3*(P378-$U$1)/$U$2)/(SUM($L$3:$P$3))</f>
        <v>-1.9182203617797693</v>
      </c>
      <c r="AL378" s="9">
        <f>($L$3*(Q378-$Q$1)/$Q$2+$M$3*(R378-$R$1)/$R$2+$N$3*(S378-$S$1)/$S$2+$O$3*(T378-$T$1)/$T$2+$P$3*(U378-$U$1)/$U$2)/(SUM($L$3:$P$3))</f>
        <v>-1.1723423300457014</v>
      </c>
      <c r="AM378">
        <f>IF(AVERAGE(AG378:AH378)&gt;9,1,0)+IF(AVERAGE(AG378:AH378)&gt;7,1,0)+IF(AG378&gt;7,1,0)+IF(AH378&gt;7,1,0)+IF(AI378&gt;8,1,0)+IF(AI378&gt;6,1,0)</f>
        <v>0</v>
      </c>
      <c r="AN378" s="6">
        <f>MIN(2,IF(OR(Y378="-",X378&lt;5),0,1+IF(Y378&gt;7,1+IF(X378&gt;7,0.25,0),IF(Y378&gt;4,0.5+IF(X378&gt;7,0.25,0),0+IF(X378&gt;7,0.25))))+IF(Z378="-",0,IF(Z378&gt;9,0.5,IF(Z378&gt;7,0.25,0)))+IF(AA378="-",0,IF(AA378&gt;7,1.1,IF(AA378&gt;4,0.6,0)))+IF(OR(AB378="-",V378&lt;5),0,IF(AB378&gt;7,1+IF(V378&gt;7,0.25,0),IF(AB378&gt;4,0.5+IF(V378&gt;7,0.25,0),0)))+IF(AC378="-",0,IF(AC378&gt;7,1.5,IF(AC378&gt;4,1,0)))+IF(AD378="-",0,IF(AD378&gt;9,0.5,IF(AD378&gt;7,0.25,0)))+IF(AE378="-",0,IF(AE378&gt;7,1.25,IF(AE378&gt;4,0.75,0)))+IF(OR(AF378="-",W378&lt;4),0,IF(AF378&gt;7,1+IF(W378&gt;7,0.15,0),IF(AF378&gt;4,0.5+IF(W378&gt;7,0.15,0),0))))</f>
        <v>0</v>
      </c>
      <c r="AO378" s="9">
        <f>(($AK$3*AK378+$AL$3*AL378+$AM$3*AM378+$AN$3*AN378)+$J$3*VLOOKUP(J378,COND!$A$2:$C$7,2,FALSE)+$K$3*VLOOKUP(K378,COND!$A$2:$C$7,3,FALSE))*IF(AND($K$2="On",$E378&gt;20),0.75,1)</f>
        <v>-4.2599299967263935</v>
      </c>
      <c r="AP378" s="28">
        <f>STANDARDIZE(AO378,AVERAGE($AO$5:$AO$1204),STDEVP($AO$5:$AO$1204))</f>
        <v>-1.4213861360331206</v>
      </c>
      <c r="AQ378" t="str">
        <f>IF(AND(Y378&lt;&gt;"-",X378&gt;1),"C",IF(AA378=MAX(AA378:AC378),"2B",IF(AC378=MAX(AA378:AC378),"SS",IF(OR(AB378=MAX(Z378:AC378),AND(AB378&lt;&gt;"-",AB378&gt;4,V378&gt;5)),"3B",IF(AE378=MAX(AD378:AF378),"CF",IF(AND(AF378=MAX(AD378,AF378),AND(W378&gt;5,AD378&lt;&gt;"-")),"RF",IF(AD378&lt;&gt;"-","LF",IF(Z378&lt;&gt;"-","1B","DH"))))))))</f>
        <v>1B</v>
      </c>
      <c r="AU378" t="str">
        <f>IF(AND($Q378&gt;=6,AVERAGE($S378:$T378)&gt;=6),"Likely",IF(OR($Q378&gt;6,AND($Q378=6,AVERAGE($S378:$T378)&gt;=3),AND($Q378&gt;=5,AVERAGE($S378:$T378)&gt;=5),AVERAGE($Q378,$S378:$T378)&gt;5),"Possible","Unlikely"))</f>
        <v>Unlikely</v>
      </c>
      <c r="AW378" t="e">
        <f>IF(VLOOKUP($B378,'Draft List'!$D$4:$AB$124,AW$3,FALSE)&lt;&gt;0,VLOOKUP($B378,'Draft List'!$D$4:$AB$124,AW$3,FALSE),"")</f>
        <v>#N/A</v>
      </c>
      <c r="AX378" t="e">
        <f>IF(VLOOKUP($B378,'Draft List'!$D$4:$AB$124,AX$3,FALSE)&lt;&gt;0,VLOOKUP($B378,'Draft List'!$D$4:$AB$124,AX$3,FALSE),"")</f>
        <v>#N/A</v>
      </c>
      <c r="AY378" t="e">
        <f>IF(VLOOKUP($B378,'Draft List'!$D$4:$AB$124,AY$3,FALSE)&lt;&gt;0,VLOOKUP($B378,'Draft List'!$D$4:$AB$124,AY$3,FALSE),"")</f>
        <v>#N/A</v>
      </c>
      <c r="AZ378" t="e">
        <f>IF(VLOOKUP($B378,'Draft List'!$D$4:$AB$124,AZ$3,FALSE)&lt;&gt;0,VLOOKUP($B378,'Draft List'!$D$4:$AB$124,AZ$3,FALSE),"")</f>
        <v>#N/A</v>
      </c>
    </row>
    <row r="379" spans="1:52" x14ac:dyDescent="0.25">
      <c r="A379" t="str">
        <f>IF(C379="C","C-",C379)&amp;D379&amp;E379</f>
        <v>CFSteve Bishop18</v>
      </c>
      <c r="B379">
        <f>VLOOKUP($A379,draft_listing_batters_stats!$A$1:$B$1310,2,FALSE)</f>
        <v>4892</v>
      </c>
      <c r="C379" s="1" t="s">
        <v>77</v>
      </c>
      <c r="D379" s="1" t="s">
        <v>1714</v>
      </c>
      <c r="E379" s="1">
        <v>18</v>
      </c>
      <c r="F379" s="1" t="s">
        <v>55</v>
      </c>
      <c r="G379" s="1" t="s">
        <v>55</v>
      </c>
      <c r="H379" s="1" t="s">
        <v>51</v>
      </c>
      <c r="I379" s="24" t="s">
        <v>51</v>
      </c>
      <c r="J379" s="1" t="s">
        <v>57</v>
      </c>
      <c r="K379" s="24" t="s">
        <v>49</v>
      </c>
      <c r="L379" s="1">
        <v>1</v>
      </c>
      <c r="M379" s="1">
        <v>1</v>
      </c>
      <c r="N379" s="1">
        <v>1</v>
      </c>
      <c r="O379" s="1">
        <v>1</v>
      </c>
      <c r="P379" s="24">
        <v>1</v>
      </c>
      <c r="Q379" s="1">
        <v>3</v>
      </c>
      <c r="R379" s="1">
        <v>1</v>
      </c>
      <c r="S379" s="1">
        <v>3</v>
      </c>
      <c r="T379" s="1">
        <v>1</v>
      </c>
      <c r="U379" s="24">
        <v>3</v>
      </c>
      <c r="V379" s="1">
        <v>1</v>
      </c>
      <c r="W379" s="1">
        <v>8</v>
      </c>
      <c r="X379" s="24">
        <v>1</v>
      </c>
      <c r="Y379" s="1" t="s">
        <v>47</v>
      </c>
      <c r="Z379" s="1" t="s">
        <v>47</v>
      </c>
      <c r="AA379" s="1" t="s">
        <v>47</v>
      </c>
      <c r="AB379" s="1" t="s">
        <v>47</v>
      </c>
      <c r="AC379" s="1" t="s">
        <v>47</v>
      </c>
      <c r="AD379" s="1" t="s">
        <v>47</v>
      </c>
      <c r="AE379" s="1">
        <v>1</v>
      </c>
      <c r="AF379" s="24" t="s">
        <v>47</v>
      </c>
      <c r="AG379" s="1">
        <v>6</v>
      </c>
      <c r="AH379" s="1">
        <v>10</v>
      </c>
      <c r="AI379" s="24">
        <v>7</v>
      </c>
      <c r="AJ379" s="30">
        <v>190000</v>
      </c>
      <c r="AK379" s="9">
        <f>($L$3*(L379-$Q$1)/$Q$2+$M$3*(M379-$R$1)/$R$2+$N$3*(N379-$S$1)/$S$2+$O$3*(O379-$T$1)/$T$2+$P$3*(P379-$U$1)/$U$2)/(SUM($L$3:$P$3))</f>
        <v>-2.0843433498275723</v>
      </c>
      <c r="AL379" s="9">
        <f>($L$3*(Q379-$Q$1)/$Q$2+$M$3*(R379-$R$1)/$R$2+$N$3*(S379-$S$1)/$S$2+$O$3*(T379-$T$1)/$T$2+$P$3*(U379-$U$1)/$U$2)/(SUM($L$3:$P$3))</f>
        <v>-1.1930760097402526</v>
      </c>
      <c r="AM379">
        <f>IF(AVERAGE(AG379:AH379)&gt;9,1,0)+IF(AVERAGE(AG379:AH379)&gt;7,1,0)+IF(AG379&gt;7,1,0)+IF(AH379&gt;7,1,0)+IF(AI379&gt;8,1,0)+IF(AI379&gt;6,1,0)</f>
        <v>3</v>
      </c>
      <c r="AN379" s="6">
        <f>MIN(2,IF(OR(Y379="-",X379&lt;5),0,1+IF(Y379&gt;7,1+IF(X379&gt;7,0.25,0),IF(Y379&gt;4,0.5+IF(X379&gt;7,0.25,0),0+IF(X379&gt;7,0.25))))+IF(Z379="-",0,IF(Z379&gt;9,0.5,IF(Z379&gt;7,0.25,0)))+IF(AA379="-",0,IF(AA379&gt;7,1.1,IF(AA379&gt;4,0.6,0)))+IF(OR(AB379="-",V379&lt;5),0,IF(AB379&gt;7,1+IF(V379&gt;7,0.25,0),IF(AB379&gt;4,0.5+IF(V379&gt;7,0.25,0),0)))+IF(AC379="-",0,IF(AC379&gt;7,1.5,IF(AC379&gt;4,1,0)))+IF(AD379="-",0,IF(AD379&gt;9,0.5,IF(AD379&gt;7,0.25,0)))+IF(AE379="-",0,IF(AE379&gt;7,1.25,IF(AE379&gt;4,0.75,0)))+IF(OR(AF379="-",W379&lt;4),0,IF(AF379&gt;7,1+IF(W379&gt;7,0.15,0),IF(AF379&gt;4,0.5+IF(W379&gt;7,0.15,0),0))))</f>
        <v>0</v>
      </c>
      <c r="AO379" s="9">
        <f>(($AK$3*AK379+$AL$3*AL379+$AM$3*AM379+$AN$3*AN379)+$J$3*VLOOKUP(J379,COND!$A$2:$C$7,2,FALSE)+$K$3*VLOOKUP(K379,COND!$A$2:$C$7,3,FALSE))*IF(AND($K$2="On",$E379&gt;20),0.75,1)</f>
        <v>-4.4253464518657886</v>
      </c>
      <c r="AP379" s="28">
        <f>STANDARDIZE(AO379,AVERAGE($AO$5:$AO$1204),STDEVP($AO$5:$AO$1204))</f>
        <v>-1.4430844412081678</v>
      </c>
      <c r="AQ379" t="str">
        <f>IF(AND(Y379&lt;&gt;"-",X379&gt;1),"C",IF(AA379=MAX(AA379:AC379),"2B",IF(AC379=MAX(AA379:AC379),"SS",IF(OR(AB379=MAX(Z379:AC379),AND(AB379&lt;&gt;"-",AB379&gt;4,V379&gt;5)),"3B",IF(AE379=MAX(AD379:AF379),"CF",IF(AND(AF379=MAX(AD379,AF379),AND(W379&gt;5,AD379&lt;&gt;"-")),"RF",IF(AD379&lt;&gt;"-","LF",IF(Z379&lt;&gt;"-","1B","DH"))))))))</f>
        <v>CF</v>
      </c>
      <c r="AU379" t="str">
        <f>IF(AND($Q379&gt;=6,AVERAGE($S379:$T379)&gt;=6),"Likely",IF(OR($Q379&gt;6,AND($Q379=6,AVERAGE($S379:$T379)&gt;=3),AND($Q379&gt;=5,AVERAGE($S379:$T379)&gt;=5),AVERAGE($Q379,$S379:$T379)&gt;5),"Possible","Unlikely"))</f>
        <v>Unlikely</v>
      </c>
      <c r="AW379" t="e">
        <f>IF(VLOOKUP($B379,'Draft List'!$D$4:$AB$124,AW$3,FALSE)&lt;&gt;0,VLOOKUP($B379,'Draft List'!$D$4:$AB$124,AW$3,FALSE),"")</f>
        <v>#N/A</v>
      </c>
      <c r="AX379" t="e">
        <f>IF(VLOOKUP($B379,'Draft List'!$D$4:$AB$124,AX$3,FALSE)&lt;&gt;0,VLOOKUP($B379,'Draft List'!$D$4:$AB$124,AX$3,FALSE),"")</f>
        <v>#N/A</v>
      </c>
      <c r="AY379" t="e">
        <f>IF(VLOOKUP($B379,'Draft List'!$D$4:$AB$124,AY$3,FALSE)&lt;&gt;0,VLOOKUP($B379,'Draft List'!$D$4:$AB$124,AY$3,FALSE),"")</f>
        <v>#N/A</v>
      </c>
      <c r="AZ379" t="e">
        <f>IF(VLOOKUP($B379,'Draft List'!$D$4:$AB$124,AZ$3,FALSE)&lt;&gt;0,VLOOKUP($B379,'Draft List'!$D$4:$AB$124,AZ$3,FALSE),"")</f>
        <v>#N/A</v>
      </c>
    </row>
    <row r="380" spans="1:52" x14ac:dyDescent="0.25">
      <c r="A380" t="str">
        <f>IF(C380="C","C-",C380)&amp;D380&amp;E380</f>
        <v>CFTravis Williams20</v>
      </c>
      <c r="B380">
        <f>VLOOKUP($A380,draft_listing_batters_stats!$A$1:$B$1310,2,FALSE)</f>
        <v>11102</v>
      </c>
      <c r="C380" s="1" t="s">
        <v>77</v>
      </c>
      <c r="D380" s="1" t="s">
        <v>1715</v>
      </c>
      <c r="E380" s="1">
        <v>20</v>
      </c>
      <c r="F380" s="1" t="s">
        <v>55</v>
      </c>
      <c r="G380" s="1" t="s">
        <v>55</v>
      </c>
      <c r="H380" s="1" t="s">
        <v>51</v>
      </c>
      <c r="I380" s="24" t="s">
        <v>51</v>
      </c>
      <c r="J380" s="1" t="s">
        <v>45</v>
      </c>
      <c r="K380" s="24" t="s">
        <v>45</v>
      </c>
      <c r="L380" s="1">
        <v>1</v>
      </c>
      <c r="M380" s="1">
        <v>2</v>
      </c>
      <c r="N380" s="1">
        <v>1</v>
      </c>
      <c r="O380" s="1">
        <v>2</v>
      </c>
      <c r="P380" s="24">
        <v>2</v>
      </c>
      <c r="Q380" s="1">
        <v>2</v>
      </c>
      <c r="R380" s="1">
        <v>3</v>
      </c>
      <c r="S380" s="1">
        <v>1</v>
      </c>
      <c r="T380" s="1">
        <v>4</v>
      </c>
      <c r="U380" s="24">
        <v>4</v>
      </c>
      <c r="V380" s="1">
        <v>4</v>
      </c>
      <c r="W380" s="1">
        <v>7</v>
      </c>
      <c r="X380" s="24">
        <v>1</v>
      </c>
      <c r="Y380" s="1" t="s">
        <v>47</v>
      </c>
      <c r="Z380" s="1" t="s">
        <v>47</v>
      </c>
      <c r="AA380" s="1" t="s">
        <v>47</v>
      </c>
      <c r="AB380" s="1" t="s">
        <v>47</v>
      </c>
      <c r="AC380" s="1" t="s">
        <v>47</v>
      </c>
      <c r="AD380" s="1">
        <v>3</v>
      </c>
      <c r="AE380" s="1">
        <v>4</v>
      </c>
      <c r="AF380" s="24">
        <v>2</v>
      </c>
      <c r="AG380" s="1">
        <v>9</v>
      </c>
      <c r="AH380" s="1">
        <v>8</v>
      </c>
      <c r="AI380" s="24">
        <v>9</v>
      </c>
      <c r="AJ380" s="30">
        <v>220000</v>
      </c>
      <c r="AK380" s="9">
        <f>($L$3*(L380-$Q$1)/$Q$2+$M$3*(M380-$R$1)/$R$2+$N$3*(N380-$S$1)/$S$2+$O$3*(O380-$T$1)/$T$2+$P$3*(P380-$U$1)/$U$2)/(SUM($L$3:$P$3))</f>
        <v>-1.9035575803822038</v>
      </c>
      <c r="AL380" s="9">
        <f>($L$3*(Q380-$Q$1)/$Q$2+$M$3*(R380-$R$1)/$R$2+$N$3*(S380-$S$1)/$S$2+$O$3*(T380-$T$1)/$T$2+$P$3*(U380-$U$1)/$U$2)/(SUM($L$3:$P$3))</f>
        <v>-1.2704900849074972</v>
      </c>
      <c r="AM380">
        <f>IF(AVERAGE(AG380:AH380)&gt;9,1,0)+IF(AVERAGE(AG380:AH380)&gt;7,1,0)+IF(AG380&gt;7,1,0)+IF(AH380&gt;7,1,0)+IF(AI380&gt;8,1,0)+IF(AI380&gt;6,1,0)</f>
        <v>5</v>
      </c>
      <c r="AN380" s="6">
        <f>MIN(2,IF(OR(Y380="-",X380&lt;5),0,1+IF(Y380&gt;7,1+IF(X380&gt;7,0.25,0),IF(Y380&gt;4,0.5+IF(X380&gt;7,0.25,0),0+IF(X380&gt;7,0.25))))+IF(Z380="-",0,IF(Z380&gt;9,0.5,IF(Z380&gt;7,0.25,0)))+IF(AA380="-",0,IF(AA380&gt;7,1.1,IF(AA380&gt;4,0.6,0)))+IF(OR(AB380="-",V380&lt;5),0,IF(AB380&gt;7,1+IF(V380&gt;7,0.25,0),IF(AB380&gt;4,0.5+IF(V380&gt;7,0.25,0),0)))+IF(AC380="-",0,IF(AC380&gt;7,1.5,IF(AC380&gt;4,1,0)))+IF(AD380="-",0,IF(AD380&gt;9,0.5,IF(AD380&gt;7,0.25,0)))+IF(AE380="-",0,IF(AE380&gt;7,1.25,IF(AE380&gt;4,0.75,0)))+IF(OR(AF380="-",W380&lt;4),0,IF(AF380&gt;7,1+IF(W380&gt;7,0.15,0),IF(AF380&gt;4,0.5+IF(W380&gt;7,0.15,0),0))))</f>
        <v>0</v>
      </c>
      <c r="AO380" s="9">
        <f>(($AK$3*AK380+$AL$3*AL380+$AM$3*AM380+$AN$3*AN380)+$J$3*VLOOKUP(J380,COND!$A$2:$C$7,2,FALSE)+$K$3*VLOOKUP(K380,COND!$A$2:$C$7,3,FALSE))*IF(AND($K$2="On",$E380&gt;20),0.75,1)</f>
        <v>-4.6029034435948528</v>
      </c>
      <c r="AP380" s="28">
        <f>STANDARDIZE(AO380,AVERAGE($AO$5:$AO$1204),STDEVP($AO$5:$AO$1204))</f>
        <v>-1.4663752667143366</v>
      </c>
      <c r="AQ380" t="str">
        <f>IF(AND(Y380&lt;&gt;"-",X380&gt;1),"C",IF(AA380=MAX(AA380:AC380),"2B",IF(AC380=MAX(AA380:AC380),"SS",IF(OR(AB380=MAX(Z380:AC380),AND(AB380&lt;&gt;"-",AB380&gt;4,V380&gt;5)),"3B",IF(AE380=MAX(AD380:AF380),"CF",IF(AND(AF380=MAX(AD380,AF380),AND(W380&gt;5,AD380&lt;&gt;"-")),"RF",IF(AD380&lt;&gt;"-","LF",IF(Z380&lt;&gt;"-","1B","DH"))))))))</f>
        <v>CF</v>
      </c>
      <c r="AU380" t="str">
        <f>IF(AND($Q380&gt;=6,AVERAGE($S380:$T380)&gt;=6),"Likely",IF(OR($Q380&gt;6,AND($Q380=6,AVERAGE($S380:$T380)&gt;=3),AND($Q380&gt;=5,AVERAGE($S380:$T380)&gt;=5),AVERAGE($Q380,$S380:$T380)&gt;5),"Possible","Unlikely"))</f>
        <v>Unlikely</v>
      </c>
      <c r="AW380" t="e">
        <f>IF(VLOOKUP($B380,'Draft List'!$D$4:$AB$124,AW$3,FALSE)&lt;&gt;0,VLOOKUP($B380,'Draft List'!$D$4:$AB$124,AW$3,FALSE),"")</f>
        <v>#N/A</v>
      </c>
      <c r="AX380" t="e">
        <f>IF(VLOOKUP($B380,'Draft List'!$D$4:$AB$124,AX$3,FALSE)&lt;&gt;0,VLOOKUP($B380,'Draft List'!$D$4:$AB$124,AX$3,FALSE),"")</f>
        <v>#N/A</v>
      </c>
      <c r="AY380" t="e">
        <f>IF(VLOOKUP($B380,'Draft List'!$D$4:$AB$124,AY$3,FALSE)&lt;&gt;0,VLOOKUP($B380,'Draft List'!$D$4:$AB$124,AY$3,FALSE),"")</f>
        <v>#N/A</v>
      </c>
      <c r="AZ380" t="e">
        <f>IF(VLOOKUP($B380,'Draft List'!$D$4:$AB$124,AZ$3,FALSE)&lt;&gt;0,VLOOKUP($B380,'Draft List'!$D$4:$AB$124,AZ$3,FALSE),"")</f>
        <v>#N/A</v>
      </c>
    </row>
    <row r="381" spans="1:52" x14ac:dyDescent="0.25">
      <c r="A381" t="str">
        <f>IF(C381="C","C-",C381)&amp;D381&amp;E381</f>
        <v>C-Butch Hamilton21</v>
      </c>
      <c r="B381">
        <f>VLOOKUP($A381,draft_listing_batters_stats!$A$1:$B$1310,2,FALSE)</f>
        <v>11586</v>
      </c>
      <c r="C381" s="1" t="s">
        <v>89</v>
      </c>
      <c r="D381" s="1" t="s">
        <v>1716</v>
      </c>
      <c r="E381" s="1">
        <v>21</v>
      </c>
      <c r="F381" s="1" t="s">
        <v>43</v>
      </c>
      <c r="G381" s="1" t="s">
        <v>43</v>
      </c>
      <c r="H381" s="1" t="s">
        <v>51</v>
      </c>
      <c r="I381" s="24" t="s">
        <v>51</v>
      </c>
      <c r="J381" s="1" t="s">
        <v>57</v>
      </c>
      <c r="K381" s="24" t="s">
        <v>45</v>
      </c>
      <c r="L381" s="1">
        <v>2</v>
      </c>
      <c r="M381" s="1">
        <v>1</v>
      </c>
      <c r="N381" s="1">
        <v>1</v>
      </c>
      <c r="O381" s="1">
        <v>1</v>
      </c>
      <c r="P381" s="24">
        <v>1</v>
      </c>
      <c r="Q381" s="1">
        <v>3</v>
      </c>
      <c r="R381" s="1">
        <v>1</v>
      </c>
      <c r="S381" s="1">
        <v>1</v>
      </c>
      <c r="T381" s="1">
        <v>2</v>
      </c>
      <c r="U381" s="24">
        <v>2</v>
      </c>
      <c r="V381" s="1">
        <v>4</v>
      </c>
      <c r="W381" s="1">
        <v>5</v>
      </c>
      <c r="X381" s="24">
        <v>8</v>
      </c>
      <c r="Y381" s="1">
        <v>6</v>
      </c>
      <c r="Z381" s="1" t="s">
        <v>47</v>
      </c>
      <c r="AA381" s="1" t="s">
        <v>47</v>
      </c>
      <c r="AB381" s="1" t="s">
        <v>47</v>
      </c>
      <c r="AC381" s="1" t="s">
        <v>47</v>
      </c>
      <c r="AD381" s="1">
        <v>1</v>
      </c>
      <c r="AE381" s="1" t="s">
        <v>47</v>
      </c>
      <c r="AF381" s="24" t="s">
        <v>47</v>
      </c>
      <c r="AG381" s="1">
        <v>1</v>
      </c>
      <c r="AH381" s="1">
        <v>1</v>
      </c>
      <c r="AI381" s="24">
        <v>1</v>
      </c>
      <c r="AJ381" s="30">
        <v>190000</v>
      </c>
      <c r="AK381" s="9">
        <f>($L$3*(L381-$Q$1)/$Q$2+$M$3*(M381-$R$1)/$R$2+$N$3*(N381-$S$1)/$S$2+$O$3*(O381-$T$1)/$T$2+$P$3*(P381-$U$1)/$U$2)/(SUM($L$3:$P$3))</f>
        <v>-1.7617875136248975</v>
      </c>
      <c r="AL381" s="9">
        <f>($L$3*(Q381-$Q$1)/$Q$2+$M$3*(R381-$R$1)/$R$2+$N$3*(S381-$S$1)/$S$2+$O$3*(T381-$T$1)/$T$2+$P$3*(U381-$U$1)/$U$2)/(SUM($L$3:$P$3))</f>
        <v>-1.309505787595558</v>
      </c>
      <c r="AM381">
        <f>IF(AVERAGE(AG381:AH381)&gt;9,1,0)+IF(AVERAGE(AG381:AH381)&gt;7,1,0)+IF(AG381&gt;7,1,0)+IF(AH381&gt;7,1,0)+IF(AI381&gt;8,1,0)+IF(AI381&gt;6,1,0)</f>
        <v>0</v>
      </c>
      <c r="AN381" s="6">
        <f>MIN(2,IF(OR(Y381="-",X381&lt;5),0,1+IF(Y381&gt;7,1+IF(X381&gt;7,0.25,0),IF(Y381&gt;4,0.5+IF(X381&gt;7,0.25,0),0+IF(X381&gt;7,0.25))))+IF(Z381="-",0,IF(Z381&gt;9,0.5,IF(Z381&gt;7,0.25,0)))+IF(AA381="-",0,IF(AA381&gt;7,1.1,IF(AA381&gt;4,0.6,0)))+IF(OR(AB381="-",V381&lt;5),0,IF(AB381&gt;7,1+IF(V381&gt;7,0.25,0),IF(AB381&gt;4,0.5+IF(V381&gt;7,0.25,0),0)))+IF(AC381="-",0,IF(AC381&gt;7,1.5,IF(AC381&gt;4,1,0)))+IF(AD381="-",0,IF(AD381&gt;9,0.5,IF(AD381&gt;7,0.25,0)))+IF(AE381="-",0,IF(AE381&gt;7,1.25,IF(AE381&gt;4,0.75,0)))+IF(OR(AF381="-",W381&lt;4),0,IF(AF381&gt;7,1+IF(W381&gt;7,0.15,0),IF(AF381&gt;4,0.5+IF(W381&gt;7,0.15,0),0))))</f>
        <v>1.75</v>
      </c>
      <c r="AO381" s="9">
        <f>(($AK$3*AK381+$AL$3*AL381+$AM$3*AM381+$AN$3*AN381)+$J$3*VLOOKUP(J381,COND!$A$2:$C$7,2,FALSE)+$K$3*VLOOKUP(K381,COND!$A$2:$C$7,3,FALSE))*IF(AND($K$2="On",$E381&gt;20),0.75,1)</f>
        <v>-4.640248202509186</v>
      </c>
      <c r="AP381" s="28">
        <f>STANDARDIZE(AO381,AVERAGE($AO$5:$AO$1204),STDEVP($AO$5:$AO$1204))</f>
        <v>-1.4712739206900183</v>
      </c>
      <c r="AQ381" t="str">
        <f>IF(AND(Y381&lt;&gt;"-",X381&gt;1),"C",IF(AA381=MAX(AA381:AC381),"2B",IF(AC381=MAX(AA381:AC381),"SS",IF(OR(AB381=MAX(Z381:AC381),AND(AB381&lt;&gt;"-",AB381&gt;4,V381&gt;5)),"3B",IF(AE381=MAX(AD381:AF381),"CF",IF(AND(AF381=MAX(AD381,AF381),AND(W381&gt;5,AD381&lt;&gt;"-")),"RF",IF(AD381&lt;&gt;"-","LF",IF(Z381&lt;&gt;"-","1B","DH"))))))))</f>
        <v>C</v>
      </c>
      <c r="AU381" t="str">
        <f>IF(AND($Q381&gt;=6,AVERAGE($S381:$T381)&gt;=6),"Likely",IF(OR($Q381&gt;6,AND($Q381=6,AVERAGE($S381:$T381)&gt;=3),AND($Q381&gt;=5,AVERAGE($S381:$T381)&gt;=5),AVERAGE($Q381,$S381:$T381)&gt;5),"Possible","Unlikely"))</f>
        <v>Unlikely</v>
      </c>
      <c r="AW381" t="e">
        <f>IF(VLOOKUP($B381,'Draft List'!$D$4:$AB$124,AW$3,FALSE)&lt;&gt;0,VLOOKUP($B381,'Draft List'!$D$4:$AB$124,AW$3,FALSE),"")</f>
        <v>#N/A</v>
      </c>
      <c r="AX381" t="e">
        <f>IF(VLOOKUP($B381,'Draft List'!$D$4:$AB$124,AX$3,FALSE)&lt;&gt;0,VLOOKUP($B381,'Draft List'!$D$4:$AB$124,AX$3,FALSE),"")</f>
        <v>#N/A</v>
      </c>
      <c r="AY381" t="e">
        <f>IF(VLOOKUP($B381,'Draft List'!$D$4:$AB$124,AY$3,FALSE)&lt;&gt;0,VLOOKUP($B381,'Draft List'!$D$4:$AB$124,AY$3,FALSE),"")</f>
        <v>#N/A</v>
      </c>
      <c r="AZ381" t="e">
        <f>IF(VLOOKUP($B381,'Draft List'!$D$4:$AB$124,AZ$3,FALSE)&lt;&gt;0,VLOOKUP($B381,'Draft List'!$D$4:$AB$124,AZ$3,FALSE),"")</f>
        <v>#N/A</v>
      </c>
    </row>
    <row r="382" spans="1:52" x14ac:dyDescent="0.25">
      <c r="A382" t="str">
        <f>IF(C382="C","C-",C382)&amp;D382&amp;E382</f>
        <v>CFGeoff McKee21</v>
      </c>
      <c r="B382">
        <f>VLOOKUP($A382,draft_listing_batters_stats!$A$1:$B$1310,2,FALSE)</f>
        <v>11188</v>
      </c>
      <c r="C382" s="1" t="s">
        <v>77</v>
      </c>
      <c r="D382" s="1" t="s">
        <v>1717</v>
      </c>
      <c r="E382" s="1">
        <v>21</v>
      </c>
      <c r="F382" s="1" t="s">
        <v>43</v>
      </c>
      <c r="G382" s="1" t="s">
        <v>43</v>
      </c>
      <c r="H382" s="1" t="s">
        <v>51</v>
      </c>
      <c r="I382" s="24" t="s">
        <v>51</v>
      </c>
      <c r="J382" s="1" t="s">
        <v>45</v>
      </c>
      <c r="K382" s="24" t="s">
        <v>46</v>
      </c>
      <c r="L382" s="1">
        <v>1</v>
      </c>
      <c r="M382" s="1">
        <v>2</v>
      </c>
      <c r="N382" s="1">
        <v>2</v>
      </c>
      <c r="O382" s="1">
        <v>2</v>
      </c>
      <c r="P382" s="24">
        <v>1</v>
      </c>
      <c r="Q382" s="1">
        <v>2</v>
      </c>
      <c r="R382" s="1">
        <v>2</v>
      </c>
      <c r="S382" s="1">
        <v>3</v>
      </c>
      <c r="T382" s="1">
        <v>3</v>
      </c>
      <c r="U382" s="24">
        <v>3</v>
      </c>
      <c r="V382" s="1">
        <v>6</v>
      </c>
      <c r="W382" s="1">
        <v>8</v>
      </c>
      <c r="X382" s="24">
        <v>1</v>
      </c>
      <c r="Y382" s="1" t="s">
        <v>47</v>
      </c>
      <c r="Z382" s="1" t="s">
        <v>47</v>
      </c>
      <c r="AA382" s="1" t="s">
        <v>47</v>
      </c>
      <c r="AB382" s="1" t="s">
        <v>47</v>
      </c>
      <c r="AC382" s="1" t="s">
        <v>47</v>
      </c>
      <c r="AD382" s="1">
        <v>2</v>
      </c>
      <c r="AE382" s="1">
        <v>3</v>
      </c>
      <c r="AF382" s="24">
        <v>1</v>
      </c>
      <c r="AG382" s="1">
        <v>10</v>
      </c>
      <c r="AH382" s="1">
        <v>10</v>
      </c>
      <c r="AI382" s="24">
        <v>10</v>
      </c>
      <c r="AJ382" s="30">
        <v>220000</v>
      </c>
      <c r="AK382" s="9">
        <f>($L$3*(L382-$Q$1)/$Q$2+$M$3*(M382-$R$1)/$R$2+$N$3*(N382-$S$1)/$S$2+$O$3*(O382-$T$1)/$T$2+$P$3*(P382-$U$1)/$U$2)/(SUM($L$3:$P$3))</f>
        <v>-1.8605124261753858</v>
      </c>
      <c r="AL382" s="9">
        <f>($L$3*(Q382-$Q$1)/$Q$2+$M$3*(R382-$R$1)/$R$2+$N$3*(S382-$S$1)/$S$2+$O$3*(T382-$T$1)/$T$2+$P$3*(U382-$U$1)/$U$2)/(SUM($L$3:$P$3))</f>
        <v>-1.285152866305062</v>
      </c>
      <c r="AM382">
        <f>IF(AVERAGE(AG382:AH382)&gt;9,1,0)+IF(AVERAGE(AG382:AH382)&gt;7,1,0)+IF(AG382&gt;7,1,0)+IF(AH382&gt;7,1,0)+IF(AI382&gt;8,1,0)+IF(AI382&gt;6,1,0)</f>
        <v>6</v>
      </c>
      <c r="AN382" s="6">
        <f>MIN(2,IF(OR(Y382="-",X382&lt;5),0,1+IF(Y382&gt;7,1+IF(X382&gt;7,0.25,0),IF(Y382&gt;4,0.5+IF(X382&gt;7,0.25,0),0+IF(X382&gt;7,0.25))))+IF(Z382="-",0,IF(Z382&gt;9,0.5,IF(Z382&gt;7,0.25,0)))+IF(AA382="-",0,IF(AA382&gt;7,1.1,IF(AA382&gt;4,0.6,0)))+IF(OR(AB382="-",V382&lt;5),0,IF(AB382&gt;7,1+IF(V382&gt;7,0.25,0),IF(AB382&gt;4,0.5+IF(V382&gt;7,0.25,0),0)))+IF(AC382="-",0,IF(AC382&gt;7,1.5,IF(AC382&gt;4,1,0)))+IF(AD382="-",0,IF(AD382&gt;9,0.5,IF(AD382&gt;7,0.25,0)))+IF(AE382="-",0,IF(AE382&gt;7,1.25,IF(AE382&gt;4,0.75,0)))+IF(OR(AF382="-",W382&lt;4),0,IF(AF382&gt;7,1+IF(W382&gt;7,0.15,0),IF(AF382&gt;4,0.5+IF(W382&gt;7,0.15,0),0))))</f>
        <v>0</v>
      </c>
      <c r="AO382" s="9">
        <f>(($AK$3*AK382+$AL$3*AL382+$AM$3*AM382+$AN$3*AN382)+$J$3*VLOOKUP(J382,COND!$A$2:$C$7,2,FALSE)+$K$3*VLOOKUP(K382,COND!$A$2:$C$7,3,FALSE))*IF(AND($K$2="On",$E382&gt;20),0.75,1)</f>
        <v>-4.7078856382782828</v>
      </c>
      <c r="AP382" s="28">
        <f>STANDARDIZE(AO382,AVERAGE($AO$5:$AO$1204),STDEVP($AO$5:$AO$1204))</f>
        <v>-1.4801461802323885</v>
      </c>
      <c r="AQ382" t="str">
        <f>IF(AND(Y382&lt;&gt;"-",X382&gt;1),"C",IF(AA382=MAX(AA382:AC382),"2B",IF(AC382=MAX(AA382:AC382),"SS",IF(OR(AB382=MAX(Z382:AC382),AND(AB382&lt;&gt;"-",AB382&gt;4,V382&gt;5)),"3B",IF(AE382=MAX(AD382:AF382),"CF",IF(AND(AF382=MAX(AD382,AF382),AND(W382&gt;5,AD382&lt;&gt;"-")),"RF",IF(AD382&lt;&gt;"-","LF",IF(Z382&lt;&gt;"-","1B","DH"))))))))</f>
        <v>CF</v>
      </c>
      <c r="AU382" t="str">
        <f>IF(AND($Q382&gt;=6,AVERAGE($S382:$T382)&gt;=6),"Likely",IF(OR($Q382&gt;6,AND($Q382=6,AVERAGE($S382:$T382)&gt;=3),AND($Q382&gt;=5,AVERAGE($S382:$T382)&gt;=5),AVERAGE($Q382,$S382:$T382)&gt;5),"Possible","Unlikely"))</f>
        <v>Unlikely</v>
      </c>
      <c r="AW382" t="e">
        <f>IF(VLOOKUP($B382,'Draft List'!$D$4:$AB$124,AW$3,FALSE)&lt;&gt;0,VLOOKUP($B382,'Draft List'!$D$4:$AB$124,AW$3,FALSE),"")</f>
        <v>#N/A</v>
      </c>
      <c r="AX382" t="e">
        <f>IF(VLOOKUP($B382,'Draft List'!$D$4:$AB$124,AX$3,FALSE)&lt;&gt;0,VLOOKUP($B382,'Draft List'!$D$4:$AB$124,AX$3,FALSE),"")</f>
        <v>#N/A</v>
      </c>
      <c r="AY382" t="e">
        <f>IF(VLOOKUP($B382,'Draft List'!$D$4:$AB$124,AY$3,FALSE)&lt;&gt;0,VLOOKUP($B382,'Draft List'!$D$4:$AB$124,AY$3,FALSE),"")</f>
        <v>#N/A</v>
      </c>
      <c r="AZ382" t="e">
        <f>IF(VLOOKUP($B382,'Draft List'!$D$4:$AB$124,AZ$3,FALSE)&lt;&gt;0,VLOOKUP($B382,'Draft List'!$D$4:$AB$124,AZ$3,FALSE),"")</f>
        <v>#N/A</v>
      </c>
    </row>
    <row r="383" spans="1:52" x14ac:dyDescent="0.25">
      <c r="A383" t="str">
        <f>IF(C383="C","C-",C383)&amp;D383&amp;E383</f>
        <v>2BMartín Betancourt18</v>
      </c>
      <c r="B383">
        <f>VLOOKUP($A383,draft_listing_batters_stats!$A$1:$B$1310,2,FALSE)</f>
        <v>4930</v>
      </c>
      <c r="C383" s="1" t="s">
        <v>74</v>
      </c>
      <c r="D383" s="1" t="s">
        <v>1718</v>
      </c>
      <c r="E383" s="1">
        <v>18</v>
      </c>
      <c r="F383" s="1" t="s">
        <v>43</v>
      </c>
      <c r="G383" s="1" t="s">
        <v>43</v>
      </c>
      <c r="H383" s="1" t="s">
        <v>51</v>
      </c>
      <c r="I383" s="24" t="s">
        <v>51</v>
      </c>
      <c r="J383" s="1" t="s">
        <v>49</v>
      </c>
      <c r="K383" s="24" t="s">
        <v>57</v>
      </c>
      <c r="L383" s="1">
        <v>1</v>
      </c>
      <c r="M383" s="1">
        <v>1</v>
      </c>
      <c r="N383" s="1">
        <v>1</v>
      </c>
      <c r="O383" s="1">
        <v>1</v>
      </c>
      <c r="P383" s="24">
        <v>1</v>
      </c>
      <c r="Q383" s="1">
        <v>3</v>
      </c>
      <c r="R383" s="1">
        <v>2</v>
      </c>
      <c r="S383" s="1">
        <v>1</v>
      </c>
      <c r="T383" s="1">
        <v>2</v>
      </c>
      <c r="U383" s="24">
        <v>2</v>
      </c>
      <c r="V383" s="1">
        <v>3</v>
      </c>
      <c r="W383" s="1">
        <v>2</v>
      </c>
      <c r="X383" s="24">
        <v>1</v>
      </c>
      <c r="Y383" s="1" t="s">
        <v>47</v>
      </c>
      <c r="Z383" s="1" t="s">
        <v>47</v>
      </c>
      <c r="AA383" s="1">
        <v>3</v>
      </c>
      <c r="AB383" s="1" t="s">
        <v>47</v>
      </c>
      <c r="AC383" s="1" t="s">
        <v>47</v>
      </c>
      <c r="AD383" s="1" t="s">
        <v>47</v>
      </c>
      <c r="AE383" s="1" t="s">
        <v>47</v>
      </c>
      <c r="AF383" s="24" t="s">
        <v>47</v>
      </c>
      <c r="AG383" s="1">
        <v>9</v>
      </c>
      <c r="AH383" s="1">
        <v>10</v>
      </c>
      <c r="AI383" s="24">
        <v>10</v>
      </c>
      <c r="AJ383" s="30">
        <v>220000</v>
      </c>
      <c r="AK383" s="9">
        <f>($L$3*(L383-$Q$1)/$Q$2+$M$3*(M383-$R$1)/$R$2+$N$3*(N383-$S$1)/$S$2+$O$3*(O383-$T$1)/$T$2+$P$3*(P383-$U$1)/$U$2)/(SUM($L$3:$P$3))</f>
        <v>-2.0843433498275723</v>
      </c>
      <c r="AL383" s="9">
        <f>($L$3*(Q383-$Q$1)/$Q$2+$M$3*(R383-$R$1)/$R$2+$N$3*(S383-$S$1)/$S$2+$O$3*(T383-$T$1)/$T$2+$P$3*(U383-$U$1)/$U$2)/(SUM($L$3:$P$3))</f>
        <v>-1.2584459079768546</v>
      </c>
      <c r="AM383">
        <f>IF(AVERAGE(AG383:AH383)&gt;9,1,0)+IF(AVERAGE(AG383:AH383)&gt;7,1,0)+IF(AG383&gt;7,1,0)+IF(AH383&gt;7,1,0)+IF(AI383&gt;8,1,0)+IF(AI383&gt;6,1,0)</f>
        <v>6</v>
      </c>
      <c r="AN383" s="6">
        <f>MIN(2,IF(OR(Y383="-",X383&lt;5),0,1+IF(Y383&gt;7,1+IF(X383&gt;7,0.25,0),IF(Y383&gt;4,0.5+IF(X383&gt;7,0.25,0),0+IF(X383&gt;7,0.25))))+IF(Z383="-",0,IF(Z383&gt;9,0.5,IF(Z383&gt;7,0.25,0)))+IF(AA383="-",0,IF(AA383&gt;7,1.1,IF(AA383&gt;4,0.6,0)))+IF(OR(AB383="-",V383&lt;5),0,IF(AB383&gt;7,1+IF(V383&gt;7,0.25,0),IF(AB383&gt;4,0.5+IF(V383&gt;7,0.25,0),0)))+IF(AC383="-",0,IF(AC383&gt;7,1.5,IF(AC383&gt;4,1,0)))+IF(AD383="-",0,IF(AD383&gt;9,0.5,IF(AD383&gt;7,0.25,0)))+IF(AE383="-",0,IF(AE383&gt;7,1.25,IF(AE383&gt;4,0.75,0)))+IF(OR(AF383="-",W383&lt;4),0,IF(AF383&gt;7,1+IF(W383&gt;7,0.15,0),IF(AF383&gt;4,0.5+IF(W383&gt;7,0.15,0),0))))</f>
        <v>0</v>
      </c>
      <c r="AO383" s="9">
        <f>(($AK$3*AK383+$AL$3*AL383+$AM$3*AM383+$AN$3*AN383)+$J$3*VLOOKUP(J383,COND!$A$2:$C$7,2,FALSE)+$K$3*VLOOKUP(K383,COND!$A$2:$C$7,3,FALSE))*IF(AND($K$2="On",$E383&gt;20),0.75,1)</f>
        <v>-4.7097852307050125</v>
      </c>
      <c r="AP383" s="28">
        <f>STANDARDIZE(AO383,AVERAGE($AO$5:$AO$1204),STDEVP($AO$5:$AO$1204))</f>
        <v>-1.4803953569914274</v>
      </c>
      <c r="AQ383" t="str">
        <f>IF(AND(Y383&lt;&gt;"-",X383&gt;1),"C",IF(AA383=MAX(AA383:AC383),"2B",IF(AC383=MAX(AA383:AC383),"SS",IF(OR(AB383=MAX(Z383:AC383),AND(AB383&lt;&gt;"-",AB383&gt;4,V383&gt;5)),"3B",IF(AE383=MAX(AD383:AF383),"CF",IF(AND(AF383=MAX(AD383,AF383),AND(W383&gt;5,AD383&lt;&gt;"-")),"RF",IF(AD383&lt;&gt;"-","LF",IF(Z383&lt;&gt;"-","1B","DH"))))))))</f>
        <v>2B</v>
      </c>
      <c r="AU383" t="str">
        <f>IF(AND($Q383&gt;=6,AVERAGE($S383:$T383)&gt;=6),"Likely",IF(OR($Q383&gt;6,AND($Q383=6,AVERAGE($S383:$T383)&gt;=3),AND($Q383&gt;=5,AVERAGE($S383:$T383)&gt;=5),AVERAGE($Q383,$S383:$T383)&gt;5),"Possible","Unlikely"))</f>
        <v>Unlikely</v>
      </c>
      <c r="AW383" t="e">
        <f>IF(VLOOKUP($B383,'Draft List'!$D$4:$AB$124,AW$3,FALSE)&lt;&gt;0,VLOOKUP($B383,'Draft List'!$D$4:$AB$124,AW$3,FALSE),"")</f>
        <v>#N/A</v>
      </c>
      <c r="AX383" t="e">
        <f>IF(VLOOKUP($B383,'Draft List'!$D$4:$AB$124,AX$3,FALSE)&lt;&gt;0,VLOOKUP($B383,'Draft List'!$D$4:$AB$124,AX$3,FALSE),"")</f>
        <v>#N/A</v>
      </c>
      <c r="AY383" t="e">
        <f>IF(VLOOKUP($B383,'Draft List'!$D$4:$AB$124,AY$3,FALSE)&lt;&gt;0,VLOOKUP($B383,'Draft List'!$D$4:$AB$124,AY$3,FALSE),"")</f>
        <v>#N/A</v>
      </c>
      <c r="AZ383" t="e">
        <f>IF(VLOOKUP($B383,'Draft List'!$D$4:$AB$124,AZ$3,FALSE)&lt;&gt;0,VLOOKUP($B383,'Draft List'!$D$4:$AB$124,AZ$3,FALSE),"")</f>
        <v>#N/A</v>
      </c>
    </row>
    <row r="384" spans="1:52" x14ac:dyDescent="0.25">
      <c r="A384" t="str">
        <f>IF(C384="C","C-",C384)&amp;D384&amp;E384</f>
        <v>2BNaofumi Kichikawa21</v>
      </c>
      <c r="B384">
        <f>VLOOKUP($A384,draft_listing_batters_stats!$A$1:$B$1310,2,FALSE)</f>
        <v>4260</v>
      </c>
      <c r="C384" s="1" t="s">
        <v>74</v>
      </c>
      <c r="D384" s="1" t="s">
        <v>1719</v>
      </c>
      <c r="E384" s="1">
        <v>21</v>
      </c>
      <c r="F384" s="1" t="s">
        <v>43</v>
      </c>
      <c r="G384" s="1" t="s">
        <v>43</v>
      </c>
      <c r="H384" s="1" t="s">
        <v>51</v>
      </c>
      <c r="I384" s="24" t="s">
        <v>51</v>
      </c>
      <c r="J384" s="1" t="s">
        <v>49</v>
      </c>
      <c r="K384" s="24" t="s">
        <v>46</v>
      </c>
      <c r="L384" s="1">
        <v>1</v>
      </c>
      <c r="M384" s="1">
        <v>3</v>
      </c>
      <c r="N384" s="1">
        <v>1</v>
      </c>
      <c r="O384" s="1">
        <v>1</v>
      </c>
      <c r="P384" s="24">
        <v>1</v>
      </c>
      <c r="Q384" s="1">
        <v>2</v>
      </c>
      <c r="R384" s="1">
        <v>4</v>
      </c>
      <c r="S384" s="1">
        <v>1</v>
      </c>
      <c r="T384" s="1">
        <v>3</v>
      </c>
      <c r="U384" s="24">
        <v>3</v>
      </c>
      <c r="V384" s="1">
        <v>8</v>
      </c>
      <c r="W384" s="1">
        <v>1</v>
      </c>
      <c r="X384" s="24">
        <v>1</v>
      </c>
      <c r="Y384" s="1" t="s">
        <v>47</v>
      </c>
      <c r="Z384" s="1" t="s">
        <v>47</v>
      </c>
      <c r="AA384" s="1">
        <v>5</v>
      </c>
      <c r="AB384" s="1">
        <v>3</v>
      </c>
      <c r="AC384" s="1" t="s">
        <v>47</v>
      </c>
      <c r="AD384" s="1" t="s">
        <v>47</v>
      </c>
      <c r="AE384" s="1" t="s">
        <v>47</v>
      </c>
      <c r="AF384" s="24" t="s">
        <v>47</v>
      </c>
      <c r="AG384" s="1">
        <v>10</v>
      </c>
      <c r="AH384" s="1">
        <v>10</v>
      </c>
      <c r="AI384" s="24">
        <v>10</v>
      </c>
      <c r="AJ384" s="30">
        <v>220000</v>
      </c>
      <c r="AK384" s="9">
        <f>($L$3*(L384-$Q$1)/$Q$2+$M$3*(M384-$R$1)/$R$2+$N$3*(N384-$S$1)/$S$2+$O$3*(O384-$T$1)/$T$2+$P$3*(P384-$U$1)/$U$2)/(SUM($L$3:$P$3))</f>
        <v>-1.9822235905901651</v>
      </c>
      <c r="AL384" s="9">
        <f>($L$3*(Q384-$Q$1)/$Q$2+$M$3*(R384-$R$1)/$R$2+$N$3*(S384-$S$1)/$S$2+$O$3*(T384-$T$1)/$T$2+$P$3*(U384-$U$1)/$U$2)/(SUM($L$3:$P$3))</f>
        <v>-1.3491560951154578</v>
      </c>
      <c r="AM384">
        <f>IF(AVERAGE(AG384:AH384)&gt;9,1,0)+IF(AVERAGE(AG384:AH384)&gt;7,1,0)+IF(AG384&gt;7,1,0)+IF(AH384&gt;7,1,0)+IF(AI384&gt;8,1,0)+IF(AI384&gt;6,1,0)</f>
        <v>6</v>
      </c>
      <c r="AN384" s="6">
        <f>MIN(2,IF(OR(Y384="-",X384&lt;5),0,1+IF(Y384&gt;7,1+IF(X384&gt;7,0.25,0),IF(Y384&gt;4,0.5+IF(X384&gt;7,0.25,0),0+IF(X384&gt;7,0.25))))+IF(Z384="-",0,IF(Z384&gt;9,0.5,IF(Z384&gt;7,0.25,0)))+IF(AA384="-",0,IF(AA384&gt;7,1.1,IF(AA384&gt;4,0.6,0)))+IF(OR(AB384="-",V384&lt;5),0,IF(AB384&gt;7,1+IF(V384&gt;7,0.25,0),IF(AB384&gt;4,0.5+IF(V384&gt;7,0.25,0),0)))+IF(AC384="-",0,IF(AC384&gt;7,1.5,IF(AC384&gt;4,1,0)))+IF(AD384="-",0,IF(AD384&gt;9,0.5,IF(AD384&gt;7,0.25,0)))+IF(AE384="-",0,IF(AE384&gt;7,1.25,IF(AE384&gt;4,0.75,0)))+IF(OR(AF384="-",W384&lt;4),0,IF(AF384&gt;7,1+IF(W384&gt;7,0.15,0),IF(AF384&gt;4,0.5+IF(W384&gt;7,0.15,0),0))))</f>
        <v>0.6</v>
      </c>
      <c r="AO384" s="9">
        <f>(($AK$3*AK384+$AL$3*AL384+$AM$3*AM384+$AN$3*AN384)+$J$3*VLOOKUP(J384,COND!$A$2:$C$7,2,FALSE)+$K$3*VLOOKUP(K384,COND!$A$2:$C$7,3,FALSE))*IF(AND($K$2="On",$E384&gt;20),0.75,1)</f>
        <v>-4.7880955004445109</v>
      </c>
      <c r="AP384" s="28">
        <f>STANDARDIZE(AO384,AVERAGE($AO$5:$AO$1204),STDEVP($AO$5:$AO$1204))</f>
        <v>-1.4906676127335545</v>
      </c>
      <c r="AQ384" t="str">
        <f>IF(AND(Y384&lt;&gt;"-",X384&gt;1),"C",IF(AA384=MAX(AA384:AC384),"2B",IF(AC384=MAX(AA384:AC384),"SS",IF(OR(AB384=MAX(Z384:AC384),AND(AB384&lt;&gt;"-",AB384&gt;4,V384&gt;5)),"3B",IF(AE384=MAX(AD384:AF384),"CF",IF(AND(AF384=MAX(AD384,AF384),AND(W384&gt;5,AD384&lt;&gt;"-")),"RF",IF(AD384&lt;&gt;"-","LF",IF(Z384&lt;&gt;"-","1B","DH"))))))))</f>
        <v>2B</v>
      </c>
      <c r="AU384" t="str">
        <f>IF(AND($Q384&gt;=6,AVERAGE($S384:$T384)&gt;=6),"Likely",IF(OR($Q384&gt;6,AND($Q384=6,AVERAGE($S384:$T384)&gt;=3),AND($Q384&gt;=5,AVERAGE($S384:$T384)&gt;=5),AVERAGE($Q384,$S384:$T384)&gt;5),"Possible","Unlikely"))</f>
        <v>Unlikely</v>
      </c>
      <c r="AW384" t="e">
        <f>IF(VLOOKUP($B384,'Draft List'!$D$4:$AB$124,AW$3,FALSE)&lt;&gt;0,VLOOKUP($B384,'Draft List'!$D$4:$AB$124,AW$3,FALSE),"")</f>
        <v>#N/A</v>
      </c>
      <c r="AX384" t="e">
        <f>IF(VLOOKUP($B384,'Draft List'!$D$4:$AB$124,AX$3,FALSE)&lt;&gt;0,VLOOKUP($B384,'Draft List'!$D$4:$AB$124,AX$3,FALSE),"")</f>
        <v>#N/A</v>
      </c>
      <c r="AY384" t="e">
        <f>IF(VLOOKUP($B384,'Draft List'!$D$4:$AB$124,AY$3,FALSE)&lt;&gt;0,VLOOKUP($B384,'Draft List'!$D$4:$AB$124,AY$3,FALSE),"")</f>
        <v>#N/A</v>
      </c>
      <c r="AZ384" t="e">
        <f>IF(VLOOKUP($B384,'Draft List'!$D$4:$AB$124,AZ$3,FALSE)&lt;&gt;0,VLOOKUP($B384,'Draft List'!$D$4:$AB$124,AZ$3,FALSE),"")</f>
        <v>#N/A</v>
      </c>
    </row>
    <row r="385" spans="1:52" x14ac:dyDescent="0.25">
      <c r="A385" t="str">
        <f>IF(C385="C","C-",C385)&amp;D385&amp;E385</f>
        <v>CFMark Howard18</v>
      </c>
      <c r="B385">
        <f>VLOOKUP($A385,draft_listing_batters_stats!$A$1:$B$1310,2,FALSE)</f>
        <v>5368</v>
      </c>
      <c r="C385" s="1" t="s">
        <v>77</v>
      </c>
      <c r="D385" s="1" t="s">
        <v>1720</v>
      </c>
      <c r="E385" s="1">
        <v>18</v>
      </c>
      <c r="F385" s="1" t="s">
        <v>55</v>
      </c>
      <c r="G385" s="1" t="s">
        <v>55</v>
      </c>
      <c r="H385" s="1" t="s">
        <v>51</v>
      </c>
      <c r="I385" s="24" t="s">
        <v>51</v>
      </c>
      <c r="J385" s="1" t="s">
        <v>45</v>
      </c>
      <c r="K385" s="24" t="s">
        <v>53</v>
      </c>
      <c r="L385" s="1">
        <v>1</v>
      </c>
      <c r="M385" s="1">
        <v>1</v>
      </c>
      <c r="N385" s="1">
        <v>1</v>
      </c>
      <c r="O385" s="1">
        <v>1</v>
      </c>
      <c r="P385" s="24">
        <v>1</v>
      </c>
      <c r="Q385" s="1">
        <v>3</v>
      </c>
      <c r="R385" s="1">
        <v>3</v>
      </c>
      <c r="S385" s="1">
        <v>1</v>
      </c>
      <c r="T385" s="1">
        <v>1</v>
      </c>
      <c r="U385" s="24">
        <v>2</v>
      </c>
      <c r="V385" s="1">
        <v>1</v>
      </c>
      <c r="W385" s="1">
        <v>5</v>
      </c>
      <c r="X385" s="24">
        <v>1</v>
      </c>
      <c r="Y385" s="1" t="s">
        <v>47</v>
      </c>
      <c r="Z385" s="1" t="s">
        <v>47</v>
      </c>
      <c r="AA385" s="1" t="s">
        <v>47</v>
      </c>
      <c r="AB385" s="1" t="s">
        <v>47</v>
      </c>
      <c r="AC385" s="1" t="s">
        <v>47</v>
      </c>
      <c r="AD385" s="1">
        <v>1</v>
      </c>
      <c r="AE385" s="1">
        <v>4</v>
      </c>
      <c r="AF385" s="24">
        <v>1</v>
      </c>
      <c r="AG385" s="1">
        <v>8</v>
      </c>
      <c r="AH385" s="1">
        <v>10</v>
      </c>
      <c r="AI385" s="24">
        <v>8</v>
      </c>
      <c r="AJ385" s="30">
        <v>2800000</v>
      </c>
      <c r="AK385" s="9">
        <f>($L$3*(L385-$Q$1)/$Q$2+$M$3*(M385-$R$1)/$R$2+$N$3*(N385-$S$1)/$S$2+$O$3*(O385-$T$1)/$T$2+$P$3*(P385-$U$1)/$U$2)/(SUM($L$3:$P$3))</f>
        <v>-2.0843433498275723</v>
      </c>
      <c r="AL385" s="9">
        <f>($L$3*(Q385-$Q$1)/$Q$2+$M$3*(R385-$R$1)/$R$2+$N$3*(S385-$S$1)/$S$2+$O$3*(T385-$T$1)/$T$2+$P$3*(U385-$U$1)/$U$2)/(SUM($L$3:$P$3))</f>
        <v>-1.297095578367732</v>
      </c>
      <c r="AM385">
        <f>IF(AVERAGE(AG385:AH385)&gt;9,1,0)+IF(AVERAGE(AG385:AH385)&gt;7,1,0)+IF(AG385&gt;7,1,0)+IF(AH385&gt;7,1,0)+IF(AI385&gt;8,1,0)+IF(AI385&gt;6,1,0)</f>
        <v>4</v>
      </c>
      <c r="AN385" s="6">
        <f>MIN(2,IF(OR(Y385="-",X385&lt;5),0,1+IF(Y385&gt;7,1+IF(X385&gt;7,0.25,0),IF(Y385&gt;4,0.5+IF(X385&gt;7,0.25,0),0+IF(X385&gt;7,0.25))))+IF(Z385="-",0,IF(Z385&gt;9,0.5,IF(Z385&gt;7,0.25,0)))+IF(AA385="-",0,IF(AA385&gt;7,1.1,IF(AA385&gt;4,0.6,0)))+IF(OR(AB385="-",V385&lt;5),0,IF(AB385&gt;7,1+IF(V385&gt;7,0.25,0),IF(AB385&gt;4,0.5+IF(V385&gt;7,0.25,0),0)))+IF(AC385="-",0,IF(AC385&gt;7,1.5,IF(AC385&gt;4,1,0)))+IF(AD385="-",0,IF(AD385&gt;9,0.5,IF(AD385&gt;7,0.25,0)))+IF(AE385="-",0,IF(AE385&gt;7,1.25,IF(AE385&gt;4,0.75,0)))+IF(OR(AF385="-",W385&lt;4),0,IF(AF385&gt;7,1+IF(W385&gt;7,0.15,0),IF(AF385&gt;4,0.5+IF(W385&gt;7,0.15,0),0))))</f>
        <v>0</v>
      </c>
      <c r="AO385" s="9">
        <f>(($AK$3*AK385+$AL$3*AL385+$AM$3*AM385+$AN$3*AN385)+$J$3*VLOOKUP(J385,COND!$A$2:$C$7,2,FALSE)+$K$3*VLOOKUP(K385,COND!$A$2:$C$7,3,FALSE))*IF(AND($K$2="On",$E385&gt;20),0.75,1)</f>
        <v>-4.856914608728875</v>
      </c>
      <c r="AP385" s="28">
        <f>STANDARDIZE(AO385,AVERAGE($AO$5:$AO$1204),STDEVP($AO$5:$AO$1204))</f>
        <v>-1.4996948767513354</v>
      </c>
      <c r="AQ385" t="str">
        <f>IF(AND(Y385&lt;&gt;"-",X385&gt;1),"C",IF(AA385=MAX(AA385:AC385),"2B",IF(AC385=MAX(AA385:AC385),"SS",IF(OR(AB385=MAX(Z385:AC385),AND(AB385&lt;&gt;"-",AB385&gt;4,V385&gt;5)),"3B",IF(AE385=MAX(AD385:AF385),"CF",IF(AND(AF385=MAX(AD385,AF385),AND(W385&gt;5,AD385&lt;&gt;"-")),"RF",IF(AD385&lt;&gt;"-","LF",IF(Z385&lt;&gt;"-","1B","DH"))))))))</f>
        <v>CF</v>
      </c>
      <c r="AU385" t="str">
        <f>IF(AND($Q385&gt;=6,AVERAGE($S385:$T385)&gt;=6),"Likely",IF(OR($Q385&gt;6,AND($Q385=6,AVERAGE($S385:$T385)&gt;=3),AND($Q385&gt;=5,AVERAGE($S385:$T385)&gt;=5),AVERAGE($Q385,$S385:$T385)&gt;5),"Possible","Unlikely"))</f>
        <v>Unlikely</v>
      </c>
      <c r="AW385" t="e">
        <f>IF(VLOOKUP($B385,'Draft List'!$D$4:$AB$124,AW$3,FALSE)&lt;&gt;0,VLOOKUP($B385,'Draft List'!$D$4:$AB$124,AW$3,FALSE),"")</f>
        <v>#N/A</v>
      </c>
      <c r="AX385" t="e">
        <f>IF(VLOOKUP($B385,'Draft List'!$D$4:$AB$124,AX$3,FALSE)&lt;&gt;0,VLOOKUP($B385,'Draft List'!$D$4:$AB$124,AX$3,FALSE),"")</f>
        <v>#N/A</v>
      </c>
      <c r="AY385" t="e">
        <f>IF(VLOOKUP($B385,'Draft List'!$D$4:$AB$124,AY$3,FALSE)&lt;&gt;0,VLOOKUP($B385,'Draft List'!$D$4:$AB$124,AY$3,FALSE),"")</f>
        <v>#N/A</v>
      </c>
      <c r="AZ385" t="e">
        <f>IF(VLOOKUP($B385,'Draft List'!$D$4:$AB$124,AZ$3,FALSE)&lt;&gt;0,VLOOKUP($B385,'Draft List'!$D$4:$AB$124,AZ$3,FALSE),"")</f>
        <v>#N/A</v>
      </c>
    </row>
    <row r="386" spans="1:52" x14ac:dyDescent="0.25">
      <c r="A386" t="str">
        <f>IF(C386="C","C-",C386)&amp;D386&amp;E386</f>
        <v>3BMartín Gamboa18</v>
      </c>
      <c r="B386">
        <f>VLOOKUP($A386,draft_listing_batters_stats!$A$1:$B$1310,2,FALSE)</f>
        <v>4039</v>
      </c>
      <c r="C386" s="1" t="s">
        <v>72</v>
      </c>
      <c r="D386" s="1" t="s">
        <v>1721</v>
      </c>
      <c r="E386" s="1">
        <v>18</v>
      </c>
      <c r="F386" s="1" t="s">
        <v>43</v>
      </c>
      <c r="G386" s="1" t="s">
        <v>43</v>
      </c>
      <c r="H386" s="1" t="s">
        <v>51</v>
      </c>
      <c r="I386" s="24" t="s">
        <v>51</v>
      </c>
      <c r="J386" s="1" t="s">
        <v>57</v>
      </c>
      <c r="K386" s="24" t="s">
        <v>46</v>
      </c>
      <c r="L386" s="1">
        <v>1</v>
      </c>
      <c r="M386" s="1">
        <v>2</v>
      </c>
      <c r="N386" s="1">
        <v>1</v>
      </c>
      <c r="O386" s="1">
        <v>1</v>
      </c>
      <c r="P386" s="24">
        <v>2</v>
      </c>
      <c r="Q386" s="1">
        <v>3</v>
      </c>
      <c r="R386" s="1">
        <v>3</v>
      </c>
      <c r="S386" s="1">
        <v>1</v>
      </c>
      <c r="T386" s="1">
        <v>1</v>
      </c>
      <c r="U386" s="24">
        <v>5</v>
      </c>
      <c r="V386" s="1">
        <v>9</v>
      </c>
      <c r="W386" s="1">
        <v>9</v>
      </c>
      <c r="X386" s="24">
        <v>2</v>
      </c>
      <c r="Y386" s="1" t="s">
        <v>47</v>
      </c>
      <c r="Z386" s="1" t="s">
        <v>47</v>
      </c>
      <c r="AA386" s="1">
        <v>1</v>
      </c>
      <c r="AB386" s="1">
        <v>4</v>
      </c>
      <c r="AC386" s="1" t="s">
        <v>47</v>
      </c>
      <c r="AD386" s="1" t="s">
        <v>47</v>
      </c>
      <c r="AE386" s="1" t="s">
        <v>47</v>
      </c>
      <c r="AF386" s="24" t="s">
        <v>47</v>
      </c>
      <c r="AG386" s="1">
        <v>3</v>
      </c>
      <c r="AH386" s="1">
        <v>1</v>
      </c>
      <c r="AI386" s="24">
        <v>2</v>
      </c>
      <c r="AJ386" s="30">
        <v>230000</v>
      </c>
      <c r="AK386" s="9">
        <f>($L$3*(L386-$Q$1)/$Q$2+$M$3*(M386-$R$1)/$R$2+$N$3*(N386-$S$1)/$S$2+$O$3*(O386-$T$1)/$T$2+$P$3*(P386-$U$1)/$U$2)/(SUM($L$3:$P$3))</f>
        <v>-1.9932671303917848</v>
      </c>
      <c r="AL386" s="9">
        <f>($L$3*(Q386-$Q$1)/$Q$2+$M$3*(R386-$R$1)/$R$2+$N$3*(S386-$S$1)/$S$2+$O$3*(T386-$T$1)/$T$2+$P$3*(U386-$U$1)/$U$2)/(SUM($L$3:$P$3))</f>
        <v>-1.1770465589164818</v>
      </c>
      <c r="AM386">
        <f>IF(AVERAGE(AG386:AH386)&gt;9,1,0)+IF(AVERAGE(AG386:AH386)&gt;7,1,0)+IF(AG386&gt;7,1,0)+IF(AH386&gt;7,1,0)+IF(AI386&gt;8,1,0)+IF(AI386&gt;6,1,0)</f>
        <v>0</v>
      </c>
      <c r="AN386" s="6">
        <f>MIN(2,IF(OR(Y386="-",X386&lt;5),0,1+IF(Y386&gt;7,1+IF(X386&gt;7,0.25,0),IF(Y386&gt;4,0.5+IF(X386&gt;7,0.25,0),0+IF(X386&gt;7,0.25))))+IF(Z386="-",0,IF(Z386&gt;9,0.5,IF(Z386&gt;7,0.25,0)))+IF(AA386="-",0,IF(AA386&gt;7,1.1,IF(AA386&gt;4,0.6,0)))+IF(OR(AB386="-",V386&lt;5),0,IF(AB386&gt;7,1+IF(V386&gt;7,0.25,0),IF(AB386&gt;4,0.5+IF(V386&gt;7,0.25,0),0)))+IF(AC386="-",0,IF(AC386&gt;7,1.5,IF(AC386&gt;4,1,0)))+IF(AD386="-",0,IF(AD386&gt;9,0.5,IF(AD386&gt;7,0.25,0)))+IF(AE386="-",0,IF(AE386&gt;7,1.25,IF(AE386&gt;4,0.75,0)))+IF(OR(AF386="-",W386&lt;4),0,IF(AF386&gt;7,1+IF(W386&gt;7,0.15,0),IF(AF386&gt;4,0.5+IF(W386&gt;7,0.15,0),0))))</f>
        <v>0</v>
      </c>
      <c r="AO386" s="9">
        <f>(($AK$3*AK386+$AL$3*AL386+$AM$3*AM386+$AN$3*AN386)+$J$3*VLOOKUP(J386,COND!$A$2:$C$7,2,FALSE)+$K$3*VLOOKUP(K386,COND!$A$2:$C$7,3,FALSE))*IF(AND($K$2="On",$E386&gt;20),0.75,1)</f>
        <v>-4.9238854200369602</v>
      </c>
      <c r="AP386" s="28">
        <f>STANDARDIZE(AO386,AVERAGE($AO$5:$AO$1204),STDEVP($AO$5:$AO$1204))</f>
        <v>-1.5084796926292892</v>
      </c>
      <c r="AQ386" t="str">
        <f>IF(AND(Y386&lt;&gt;"-",X386&gt;1),"C",IF(AA386=MAX(AA386:AC386),"2B",IF(AC386=MAX(AA386:AC386),"SS",IF(OR(AB386=MAX(Z386:AC386),AND(AB386&lt;&gt;"-",AB386&gt;4,V386&gt;5)),"3B",IF(AE386=MAX(AD386:AF386),"CF",IF(AND(AF386=MAX(AD386,AF386),AND(W386&gt;5,AD386&lt;&gt;"-")),"RF",IF(AD386&lt;&gt;"-","LF",IF(Z386&lt;&gt;"-","1B","DH"))))))))</f>
        <v>3B</v>
      </c>
      <c r="AU386" t="str">
        <f>IF(AND($Q386&gt;=6,AVERAGE($S386:$T386)&gt;=6),"Likely",IF(OR($Q386&gt;6,AND($Q386=6,AVERAGE($S386:$T386)&gt;=3),AND($Q386&gt;=5,AVERAGE($S386:$T386)&gt;=5),AVERAGE($Q386,$S386:$T386)&gt;5),"Possible","Unlikely"))</f>
        <v>Unlikely</v>
      </c>
      <c r="AW386" t="e">
        <f>IF(VLOOKUP($B386,'Draft List'!$D$4:$AB$124,AW$3,FALSE)&lt;&gt;0,VLOOKUP($B386,'Draft List'!$D$4:$AB$124,AW$3,FALSE),"")</f>
        <v>#N/A</v>
      </c>
      <c r="AX386" t="e">
        <f>IF(VLOOKUP($B386,'Draft List'!$D$4:$AB$124,AX$3,FALSE)&lt;&gt;0,VLOOKUP($B386,'Draft List'!$D$4:$AB$124,AX$3,FALSE),"")</f>
        <v>#N/A</v>
      </c>
      <c r="AY386" t="e">
        <f>IF(VLOOKUP($B386,'Draft List'!$D$4:$AB$124,AY$3,FALSE)&lt;&gt;0,VLOOKUP($B386,'Draft List'!$D$4:$AB$124,AY$3,FALSE),"")</f>
        <v>#N/A</v>
      </c>
      <c r="AZ386" t="e">
        <f>IF(VLOOKUP($B386,'Draft List'!$D$4:$AB$124,AZ$3,FALSE)&lt;&gt;0,VLOOKUP($B386,'Draft List'!$D$4:$AB$124,AZ$3,FALSE),"")</f>
        <v>#N/A</v>
      </c>
    </row>
    <row r="387" spans="1:52" x14ac:dyDescent="0.25">
      <c r="A387" t="str">
        <f>IF(C387="C","C-",C387)&amp;D387&amp;E387</f>
        <v>1BKunisada Ito18</v>
      </c>
      <c r="B387">
        <f>VLOOKUP($A387,draft_listing_batters_stats!$A$1:$B$1310,2,FALSE)</f>
        <v>9285</v>
      </c>
      <c r="C387" s="1" t="s">
        <v>90</v>
      </c>
      <c r="D387" s="1" t="s">
        <v>1722</v>
      </c>
      <c r="E387" s="1">
        <v>18</v>
      </c>
      <c r="F387" s="1" t="s">
        <v>43</v>
      </c>
      <c r="G387" s="1" t="s">
        <v>43</v>
      </c>
      <c r="H387" s="1" t="s">
        <v>51</v>
      </c>
      <c r="I387" s="24" t="s">
        <v>51</v>
      </c>
      <c r="J387" s="1" t="s">
        <v>45</v>
      </c>
      <c r="K387" s="24" t="s">
        <v>45</v>
      </c>
      <c r="L387" s="1">
        <v>1</v>
      </c>
      <c r="M387" s="1">
        <v>1</v>
      </c>
      <c r="N387" s="1">
        <v>1</v>
      </c>
      <c r="O387" s="1">
        <v>1</v>
      </c>
      <c r="P387" s="24">
        <v>1</v>
      </c>
      <c r="Q387" s="1">
        <v>2</v>
      </c>
      <c r="R387" s="1">
        <v>3</v>
      </c>
      <c r="S387" s="1">
        <v>3</v>
      </c>
      <c r="T387" s="1">
        <v>3</v>
      </c>
      <c r="U387" s="24">
        <v>3</v>
      </c>
      <c r="V387" s="1">
        <v>3</v>
      </c>
      <c r="W387" s="1">
        <v>2</v>
      </c>
      <c r="X387" s="24">
        <v>1</v>
      </c>
      <c r="Y387" s="1" t="s">
        <v>47</v>
      </c>
      <c r="Z387" s="1">
        <v>1</v>
      </c>
      <c r="AA387" s="1" t="s">
        <v>47</v>
      </c>
      <c r="AB387" s="1" t="s">
        <v>47</v>
      </c>
      <c r="AC387" s="1" t="s">
        <v>47</v>
      </c>
      <c r="AD387" s="1" t="s">
        <v>47</v>
      </c>
      <c r="AE387" s="1" t="s">
        <v>47</v>
      </c>
      <c r="AF387" s="24" t="s">
        <v>47</v>
      </c>
      <c r="AG387" s="1">
        <v>2</v>
      </c>
      <c r="AH387" s="1">
        <v>3</v>
      </c>
      <c r="AI387" s="24">
        <v>1</v>
      </c>
      <c r="AJ387" s="30">
        <v>200000</v>
      </c>
      <c r="AK387" s="9">
        <f>($L$3*(L387-$Q$1)/$Q$2+$M$3*(M387-$R$1)/$R$2+$N$3*(N387-$S$1)/$S$2+$O$3*(O387-$T$1)/$T$2+$P$3*(P387-$U$1)/$U$2)/(SUM($L$3:$P$3))</f>
        <v>-2.0843433498275723</v>
      </c>
      <c r="AL387" s="9">
        <f>($L$3*(Q387-$Q$1)/$Q$2+$M$3*(R387-$R$1)/$R$2+$N$3*(S387-$S$1)/$S$2+$O$3*(T387-$T$1)/$T$2+$P$3*(U387-$U$1)/$U$2)/(SUM($L$3:$P$3))</f>
        <v>-1.2340929866863586</v>
      </c>
      <c r="AM387">
        <f>IF(AVERAGE(AG387:AH387)&gt;9,1,0)+IF(AVERAGE(AG387:AH387)&gt;7,1,0)+IF(AG387&gt;7,1,0)+IF(AH387&gt;7,1,0)+IF(AI387&gt;8,1,0)+IF(AI387&gt;6,1,0)</f>
        <v>0</v>
      </c>
      <c r="AN387" s="6">
        <f>MIN(2,IF(OR(Y387="-",X387&lt;5),0,1+IF(Y387&gt;7,1+IF(X387&gt;7,0.25,0),IF(Y387&gt;4,0.5+IF(X387&gt;7,0.25,0),0+IF(X387&gt;7,0.25))))+IF(Z387="-",0,IF(Z387&gt;9,0.5,IF(Z387&gt;7,0.25,0)))+IF(AA387="-",0,IF(AA387&gt;7,1.1,IF(AA387&gt;4,0.6,0)))+IF(OR(AB387="-",V387&lt;5),0,IF(AB387&gt;7,1+IF(V387&gt;7,0.25,0),IF(AB387&gt;4,0.5+IF(V387&gt;7,0.25,0),0)))+IF(AC387="-",0,IF(AC387&gt;7,1.5,IF(AC387&gt;4,1,0)))+IF(AD387="-",0,IF(AD387&gt;9,0.5,IF(AD387&gt;7,0.25,0)))+IF(AE387="-",0,IF(AE387&gt;7,1.25,IF(AE387&gt;4,0.75,0)))+IF(OR(AF387="-",W387&lt;4),0,IF(AF387&gt;7,1+IF(W387&gt;7,0.15,0),IF(AF387&gt;4,0.5+IF(W387&gt;7,0.15,0),0))))</f>
        <v>0</v>
      </c>
      <c r="AO387" s="9">
        <f>(($AK$3*AK387+$AL$3*AL387+$AM$3*AM387+$AN$3*AN387)+$J$3*VLOOKUP(J387,COND!$A$2:$C$7,2,FALSE)+$K$3*VLOOKUP(K387,COND!$A$2:$C$7,3,FALSE))*IF(AND($K$2="On",$E387&gt;20),0.75,1)</f>
        <v>-5.0175501752190588</v>
      </c>
      <c r="AP387" s="28">
        <f>STANDARDIZE(AO387,AVERAGE($AO$5:$AO$1204),STDEVP($AO$5:$AO$1204))</f>
        <v>-1.5207660545899215</v>
      </c>
      <c r="AQ387" t="str">
        <f>IF(AND(Y387&lt;&gt;"-",X387&gt;1),"C",IF(AA387=MAX(AA387:AC387),"2B",IF(AC387=MAX(AA387:AC387),"SS",IF(OR(AB387=MAX(Z387:AC387),AND(AB387&lt;&gt;"-",AB387&gt;4,V387&gt;5)),"3B",IF(AE387=MAX(AD387:AF387),"CF",IF(AND(AF387=MAX(AD387,AF387),AND(W387&gt;5,AD387&lt;&gt;"-")),"RF",IF(AD387&lt;&gt;"-","LF",IF(Z387&lt;&gt;"-","1B","DH"))))))))</f>
        <v>1B</v>
      </c>
      <c r="AU387" t="str">
        <f>IF(AND($Q387&gt;=6,AVERAGE($S387:$T387)&gt;=6),"Likely",IF(OR($Q387&gt;6,AND($Q387=6,AVERAGE($S387:$T387)&gt;=3),AND($Q387&gt;=5,AVERAGE($S387:$T387)&gt;=5),AVERAGE($Q387,$S387:$T387)&gt;5),"Possible","Unlikely"))</f>
        <v>Unlikely</v>
      </c>
      <c r="AW387" t="e">
        <f>IF(VLOOKUP($B387,'Draft List'!$D$4:$AB$124,AW$3,FALSE)&lt;&gt;0,VLOOKUP($B387,'Draft List'!$D$4:$AB$124,AW$3,FALSE),"")</f>
        <v>#N/A</v>
      </c>
      <c r="AX387" t="e">
        <f>IF(VLOOKUP($B387,'Draft List'!$D$4:$AB$124,AX$3,FALSE)&lt;&gt;0,VLOOKUP($B387,'Draft List'!$D$4:$AB$124,AX$3,FALSE),"")</f>
        <v>#N/A</v>
      </c>
      <c r="AY387" t="e">
        <f>IF(VLOOKUP($B387,'Draft List'!$D$4:$AB$124,AY$3,FALSE)&lt;&gt;0,VLOOKUP($B387,'Draft List'!$D$4:$AB$124,AY$3,FALSE),"")</f>
        <v>#N/A</v>
      </c>
      <c r="AZ387" t="e">
        <f>IF(VLOOKUP($B387,'Draft List'!$D$4:$AB$124,AZ$3,FALSE)&lt;&gt;0,VLOOKUP($B387,'Draft List'!$D$4:$AB$124,AZ$3,FALSE),"")</f>
        <v>#N/A</v>
      </c>
    </row>
    <row r="388" spans="1:52" x14ac:dyDescent="0.25">
      <c r="A388" t="str">
        <f>IF(C388="C","C-",C388)&amp;D388&amp;E388</f>
        <v>SSAlonso Cruz21</v>
      </c>
      <c r="B388">
        <f>VLOOKUP($A388,draft_listing_batters_stats!$A$1:$B$1310,2,FALSE)</f>
        <v>8874</v>
      </c>
      <c r="C388" s="1" t="s">
        <v>75</v>
      </c>
      <c r="D388" s="1" t="s">
        <v>1723</v>
      </c>
      <c r="E388" s="1">
        <v>21</v>
      </c>
      <c r="F388" s="1" t="s">
        <v>43</v>
      </c>
      <c r="G388" s="1" t="s">
        <v>43</v>
      </c>
      <c r="H388" s="1" t="s">
        <v>51</v>
      </c>
      <c r="I388" s="24" t="s">
        <v>51</v>
      </c>
      <c r="J388" s="1" t="s">
        <v>49</v>
      </c>
      <c r="K388" s="24" t="s">
        <v>46</v>
      </c>
      <c r="L388" s="1">
        <v>2</v>
      </c>
      <c r="M388" s="1">
        <v>2</v>
      </c>
      <c r="N388" s="1">
        <v>1</v>
      </c>
      <c r="O388" s="1">
        <v>2</v>
      </c>
      <c r="P388" s="24">
        <v>1</v>
      </c>
      <c r="Q388" s="1">
        <v>2</v>
      </c>
      <c r="R388" s="1">
        <v>3</v>
      </c>
      <c r="S388" s="1">
        <v>1</v>
      </c>
      <c r="T388" s="1">
        <v>4</v>
      </c>
      <c r="U388" s="24">
        <v>2</v>
      </c>
      <c r="V388" s="1">
        <v>8</v>
      </c>
      <c r="W388" s="1">
        <v>1</v>
      </c>
      <c r="X388" s="24">
        <v>1</v>
      </c>
      <c r="Y388" s="1" t="s">
        <v>47</v>
      </c>
      <c r="Z388" s="1" t="s">
        <v>47</v>
      </c>
      <c r="AA388" s="1" t="s">
        <v>47</v>
      </c>
      <c r="AB388" s="1">
        <v>1</v>
      </c>
      <c r="AC388" s="1">
        <v>7</v>
      </c>
      <c r="AD388" s="1" t="s">
        <v>47</v>
      </c>
      <c r="AE388" s="1" t="s">
        <v>47</v>
      </c>
      <c r="AF388" s="24" t="s">
        <v>47</v>
      </c>
      <c r="AG388" s="1">
        <v>4</v>
      </c>
      <c r="AH388" s="1">
        <v>5</v>
      </c>
      <c r="AI388" s="24">
        <v>7</v>
      </c>
      <c r="AJ388" s="30">
        <v>230000</v>
      </c>
      <c r="AK388" s="9">
        <f>($L$3*(L388-$Q$1)/$Q$2+$M$3*(M388-$R$1)/$R$2+$N$3*(N388-$S$1)/$S$2+$O$3*(O388-$T$1)/$T$2+$P$3*(P388-$U$1)/$U$2)/(SUM($L$3:$P$3))</f>
        <v>-1.6210180839966128</v>
      </c>
      <c r="AL388" s="9">
        <f>($L$3*(Q388-$Q$1)/$Q$2+$M$3*(R388-$R$1)/$R$2+$N$3*(S388-$S$1)/$S$2+$O$3*(T388-$T$1)/$T$2+$P$3*(U388-$U$1)/$U$2)/(SUM($L$3:$P$3))</f>
        <v>-1.350522764541664</v>
      </c>
      <c r="AM388">
        <f>IF(AVERAGE(AG388:AH388)&gt;9,1,0)+IF(AVERAGE(AG388:AH388)&gt;7,1,0)+IF(AG388&gt;7,1,0)+IF(AH388&gt;7,1,0)+IF(AI388&gt;8,1,0)+IF(AI388&gt;6,1,0)</f>
        <v>1</v>
      </c>
      <c r="AN388" s="6">
        <f>MIN(2,IF(OR(Y388="-",X388&lt;5),0,1+IF(Y388&gt;7,1+IF(X388&gt;7,0.25,0),IF(Y388&gt;4,0.5+IF(X388&gt;7,0.25,0),0+IF(X388&gt;7,0.25))))+IF(Z388="-",0,IF(Z388&gt;9,0.5,IF(Z388&gt;7,0.25,0)))+IF(AA388="-",0,IF(AA388&gt;7,1.1,IF(AA388&gt;4,0.6,0)))+IF(OR(AB388="-",V388&lt;5),0,IF(AB388&gt;7,1+IF(V388&gt;7,0.25,0),IF(AB388&gt;4,0.5+IF(V388&gt;7,0.25,0),0)))+IF(AC388="-",0,IF(AC388&gt;7,1.5,IF(AC388&gt;4,1,0)))+IF(AD388="-",0,IF(AD388&gt;9,0.5,IF(AD388&gt;7,0.25,0)))+IF(AE388="-",0,IF(AE388&gt;7,1.25,IF(AE388&gt;4,0.75,0)))+IF(OR(AF388="-",W388&lt;4),0,IF(AF388&gt;7,1+IF(W388&gt;7,0.15,0),IF(AF388&gt;4,0.5+IF(W388&gt;7,0.15,0),0))))</f>
        <v>1</v>
      </c>
      <c r="AO388" s="9">
        <f>(($AK$3*AK388+$AL$3*AL388+$AM$3*AM388+$AN$3*AN388)+$J$3*VLOOKUP(J388,COND!$A$2:$C$7,2,FALSE)+$K$3*VLOOKUP(K388,COND!$A$2:$C$7,3,FALSE))*IF(AND($K$2="On",$E388&gt;20),0.75,1)</f>
        <v>-5.2017083162329634</v>
      </c>
      <c r="AP388" s="28">
        <f>STANDARDIZE(AO388,AVERAGE($AO$5:$AO$1204),STDEVP($AO$5:$AO$1204))</f>
        <v>-1.5449227779390089</v>
      </c>
      <c r="AQ388" t="str">
        <f>IF(AND(Y388&lt;&gt;"-",X388&gt;1),"C",IF(AA388=MAX(AA388:AC388),"2B",IF(AC388=MAX(AA388:AC388),"SS",IF(OR(AB388=MAX(Z388:AC388),AND(AB388&lt;&gt;"-",AB388&gt;4,V388&gt;5)),"3B",IF(AE388=MAX(AD388:AF388),"CF",IF(AND(AF388=MAX(AD388,AF388),AND(W388&gt;5,AD388&lt;&gt;"-")),"RF",IF(AD388&lt;&gt;"-","LF",IF(Z388&lt;&gt;"-","1B","DH"))))))))</f>
        <v>SS</v>
      </c>
      <c r="AU388" t="str">
        <f>IF(AND($Q388&gt;=6,AVERAGE($S388:$T388)&gt;=6),"Likely",IF(OR($Q388&gt;6,AND($Q388=6,AVERAGE($S388:$T388)&gt;=3),AND($Q388&gt;=5,AVERAGE($S388:$T388)&gt;=5),AVERAGE($Q388,$S388:$T388)&gt;5),"Possible","Unlikely"))</f>
        <v>Unlikely</v>
      </c>
      <c r="AW388" t="e">
        <f>IF(VLOOKUP($B388,'Draft List'!$D$4:$AB$124,AW$3,FALSE)&lt;&gt;0,VLOOKUP($B388,'Draft List'!$D$4:$AB$124,AW$3,FALSE),"")</f>
        <v>#N/A</v>
      </c>
      <c r="AX388" t="e">
        <f>IF(VLOOKUP($B388,'Draft List'!$D$4:$AB$124,AX$3,FALSE)&lt;&gt;0,VLOOKUP($B388,'Draft List'!$D$4:$AB$124,AX$3,FALSE),"")</f>
        <v>#N/A</v>
      </c>
      <c r="AY388" t="e">
        <f>IF(VLOOKUP($B388,'Draft List'!$D$4:$AB$124,AY$3,FALSE)&lt;&gt;0,VLOOKUP($B388,'Draft List'!$D$4:$AB$124,AY$3,FALSE),"")</f>
        <v>#N/A</v>
      </c>
      <c r="AZ388" t="e">
        <f>IF(VLOOKUP($B388,'Draft List'!$D$4:$AB$124,AZ$3,FALSE)&lt;&gt;0,VLOOKUP($B388,'Draft List'!$D$4:$AB$124,AZ$3,FALSE),"")</f>
        <v>#N/A</v>
      </c>
    </row>
    <row r="389" spans="1:52" x14ac:dyDescent="0.25">
      <c r="A389" t="str">
        <f>IF(C389="C","C-",C389)&amp;D389&amp;E389</f>
        <v>RFNick Griffin18</v>
      </c>
      <c r="B389">
        <f>VLOOKUP($A389,draft_listing_batters_stats!$A$1:$B$1310,2,FALSE)</f>
        <v>5137</v>
      </c>
      <c r="C389" s="1" t="s">
        <v>69</v>
      </c>
      <c r="D389" s="1" t="s">
        <v>1724</v>
      </c>
      <c r="E389" s="1">
        <v>18</v>
      </c>
      <c r="F389" s="1" t="s">
        <v>55</v>
      </c>
      <c r="G389" s="1" t="s">
        <v>55</v>
      </c>
      <c r="H389" s="1" t="s">
        <v>51</v>
      </c>
      <c r="I389" s="24" t="s">
        <v>51</v>
      </c>
      <c r="J389" s="1" t="s">
        <v>45</v>
      </c>
      <c r="K389" s="24" t="s">
        <v>45</v>
      </c>
      <c r="L389" s="1">
        <v>1</v>
      </c>
      <c r="M389" s="1">
        <v>1</v>
      </c>
      <c r="N389" s="1">
        <v>1</v>
      </c>
      <c r="O389" s="1">
        <v>1</v>
      </c>
      <c r="P389" s="24">
        <v>1</v>
      </c>
      <c r="Q389" s="1">
        <v>2</v>
      </c>
      <c r="R389" s="1">
        <v>3</v>
      </c>
      <c r="S389" s="1">
        <v>1</v>
      </c>
      <c r="T389" s="1">
        <v>3</v>
      </c>
      <c r="U389" s="24">
        <v>3</v>
      </c>
      <c r="V389" s="1">
        <v>1</v>
      </c>
      <c r="W389" s="1">
        <v>10</v>
      </c>
      <c r="X389" s="24">
        <v>1</v>
      </c>
      <c r="Y389" s="1" t="s">
        <v>47</v>
      </c>
      <c r="Z389" s="1" t="s">
        <v>47</v>
      </c>
      <c r="AA389" s="1" t="s">
        <v>47</v>
      </c>
      <c r="AB389" s="1" t="s">
        <v>47</v>
      </c>
      <c r="AC389" s="1" t="s">
        <v>47</v>
      </c>
      <c r="AD389" s="1" t="s">
        <v>47</v>
      </c>
      <c r="AE389" s="1" t="s">
        <v>47</v>
      </c>
      <c r="AF389" s="24">
        <v>5</v>
      </c>
      <c r="AG389" s="1">
        <v>10</v>
      </c>
      <c r="AH389" s="1">
        <v>9</v>
      </c>
      <c r="AI389" s="24">
        <v>10</v>
      </c>
      <c r="AJ389" s="30">
        <v>210000</v>
      </c>
      <c r="AK389" s="9">
        <f>($L$3*(L389-$Q$1)/$Q$2+$M$3*(M389-$R$1)/$R$2+$N$3*(N389-$S$1)/$S$2+$O$3*(O389-$T$1)/$T$2+$P$3*(P389-$U$1)/$U$2)/(SUM($L$3:$P$3))</f>
        <v>-2.0843433498275723</v>
      </c>
      <c r="AL389" s="9">
        <f>($L$3*(Q389-$Q$1)/$Q$2+$M$3*(R389-$R$1)/$R$2+$N$3*(S389-$S$1)/$S$2+$O$3*(T389-$T$1)/$T$2+$P$3*(U389-$U$1)/$U$2)/(SUM($L$3:$P$3))</f>
        <v>-1.4002159747341614</v>
      </c>
      <c r="AM389">
        <f>IF(AVERAGE(AG389:AH389)&gt;9,1,0)+IF(AVERAGE(AG389:AH389)&gt;7,1,0)+IF(AG389&gt;7,1,0)+IF(AH389&gt;7,1,0)+IF(AI389&gt;8,1,0)+IF(AI389&gt;6,1,0)</f>
        <v>6</v>
      </c>
      <c r="AN389" s="6">
        <f>MIN(2,IF(OR(Y389="-",X389&lt;5),0,1+IF(Y389&gt;7,1+IF(X389&gt;7,0.25,0),IF(Y389&gt;4,0.5+IF(X389&gt;7,0.25,0),0+IF(X389&gt;7,0.25))))+IF(Z389="-",0,IF(Z389&gt;9,0.5,IF(Z389&gt;7,0.25,0)))+IF(AA389="-",0,IF(AA389&gt;7,1.1,IF(AA389&gt;4,0.6,0)))+IF(OR(AB389="-",V389&lt;5),0,IF(AB389&gt;7,1+IF(V389&gt;7,0.25,0),IF(AB389&gt;4,0.5+IF(V389&gt;7,0.25,0),0)))+IF(AC389="-",0,IF(AC389&gt;7,1.5,IF(AC389&gt;4,1,0)))+IF(AD389="-",0,IF(AD389&gt;9,0.5,IF(AD389&gt;7,0.25,0)))+IF(AE389="-",0,IF(AE389&gt;7,1.25,IF(AE389&gt;4,0.75,0)))+IF(OR(AF389="-",W389&lt;4),0,IF(AF389&gt;7,1+IF(W389&gt;7,0.15,0),IF(AF389&gt;4,0.5+IF(W389&gt;7,0.15,0),0))))</f>
        <v>0.65</v>
      </c>
      <c r="AO389" s="9">
        <f>(($AK$3*AK389+$AL$3*AL389+$AM$3*AM389+$AN$3*AN389)+$J$3*VLOOKUP(J389,COND!$A$2:$C$7,2,FALSE)+$K$3*VLOOKUP(K389,COND!$A$2:$C$7,3,FALSE))*IF(AND($K$2="On",$E389&gt;20),0.75,1)</f>
        <v>-5.3610260317926954</v>
      </c>
      <c r="AP389" s="28">
        <f>STANDARDIZE(AO389,AVERAGE($AO$5:$AO$1204),STDEVP($AO$5:$AO$1204))</f>
        <v>-1.5658210882618446</v>
      </c>
      <c r="AQ389" t="str">
        <f>IF(AND(Y389&lt;&gt;"-",X389&gt;1),"C",IF(AA389=MAX(AA389:AC389),"2B",IF(AC389=MAX(AA389:AC389),"SS",IF(OR(AB389=MAX(Z389:AC389),AND(AB389&lt;&gt;"-",AB389&gt;4,V389&gt;5)),"3B",IF(AE389=MAX(AD389:AF389),"CF",IF(AND(AF389=MAX(AD389,AF389),AND(W389&gt;5,AD389&lt;&gt;"-")),"RF",IF(AD389&lt;&gt;"-","LF",IF(Z389&lt;&gt;"-","1B","DH"))))))))</f>
        <v>DH</v>
      </c>
      <c r="AU389" t="str">
        <f>IF(AND($Q389&gt;=6,AVERAGE($S389:$T389)&gt;=6),"Likely",IF(OR($Q389&gt;6,AND($Q389=6,AVERAGE($S389:$T389)&gt;=3),AND($Q389&gt;=5,AVERAGE($S389:$T389)&gt;=5),AVERAGE($Q389,$S389:$T389)&gt;5),"Possible","Unlikely"))</f>
        <v>Unlikely</v>
      </c>
      <c r="AW389" t="e">
        <f>IF(VLOOKUP($B389,'Draft List'!$D$4:$AB$124,AW$3,FALSE)&lt;&gt;0,VLOOKUP($B389,'Draft List'!$D$4:$AB$124,AW$3,FALSE),"")</f>
        <v>#N/A</v>
      </c>
      <c r="AX389" t="e">
        <f>IF(VLOOKUP($B389,'Draft List'!$D$4:$AB$124,AX$3,FALSE)&lt;&gt;0,VLOOKUP($B389,'Draft List'!$D$4:$AB$124,AX$3,FALSE),"")</f>
        <v>#N/A</v>
      </c>
      <c r="AY389" t="e">
        <f>IF(VLOOKUP($B389,'Draft List'!$D$4:$AB$124,AY$3,FALSE)&lt;&gt;0,VLOOKUP($B389,'Draft List'!$D$4:$AB$124,AY$3,FALSE),"")</f>
        <v>#N/A</v>
      </c>
      <c r="AZ389" t="e">
        <f>IF(VLOOKUP($B389,'Draft List'!$D$4:$AB$124,AZ$3,FALSE)&lt;&gt;0,VLOOKUP($B389,'Draft List'!$D$4:$AB$124,AZ$3,FALSE),"")</f>
        <v>#N/A</v>
      </c>
    </row>
    <row r="390" spans="1:52" x14ac:dyDescent="0.25">
      <c r="A390" t="str">
        <f>IF(C390="C","C-",C390)&amp;D390&amp;E390</f>
        <v>SSAlex Hankins18</v>
      </c>
      <c r="B390">
        <f>VLOOKUP($A390,draft_listing_batters_stats!$A$1:$B$1310,2,FALSE)</f>
        <v>5092</v>
      </c>
      <c r="C390" s="1" t="s">
        <v>75</v>
      </c>
      <c r="D390" s="1" t="s">
        <v>1725</v>
      </c>
      <c r="E390" s="1">
        <v>18</v>
      </c>
      <c r="F390" s="1" t="s">
        <v>43</v>
      </c>
      <c r="G390" s="1" t="s">
        <v>43</v>
      </c>
      <c r="H390" s="1" t="s">
        <v>51</v>
      </c>
      <c r="I390" s="24" t="s">
        <v>51</v>
      </c>
      <c r="J390" s="1" t="s">
        <v>46</v>
      </c>
      <c r="K390" s="24" t="s">
        <v>46</v>
      </c>
      <c r="L390" s="1">
        <v>1</v>
      </c>
      <c r="M390" s="1">
        <v>1</v>
      </c>
      <c r="N390" s="1">
        <v>2</v>
      </c>
      <c r="O390" s="1">
        <v>1</v>
      </c>
      <c r="P390" s="24">
        <v>1</v>
      </c>
      <c r="Q390" s="1">
        <v>2</v>
      </c>
      <c r="R390" s="1">
        <v>3</v>
      </c>
      <c r="S390" s="1">
        <v>3</v>
      </c>
      <c r="T390" s="1">
        <v>2</v>
      </c>
      <c r="U390" s="24">
        <v>2</v>
      </c>
      <c r="V390" s="1">
        <v>5</v>
      </c>
      <c r="W390" s="1">
        <v>1</v>
      </c>
      <c r="X390" s="24">
        <v>2</v>
      </c>
      <c r="Y390" s="1" t="s">
        <v>47</v>
      </c>
      <c r="Z390" s="1" t="s">
        <v>47</v>
      </c>
      <c r="AA390" s="1">
        <v>3</v>
      </c>
      <c r="AB390" s="1" t="s">
        <v>47</v>
      </c>
      <c r="AC390" s="1">
        <v>2</v>
      </c>
      <c r="AD390" s="1" t="s">
        <v>47</v>
      </c>
      <c r="AE390" s="1" t="s">
        <v>47</v>
      </c>
      <c r="AF390" s="24" t="s">
        <v>47</v>
      </c>
      <c r="AG390" s="1">
        <v>9</v>
      </c>
      <c r="AH390" s="1">
        <v>9</v>
      </c>
      <c r="AI390" s="24">
        <v>10</v>
      </c>
      <c r="AJ390" s="30">
        <v>180000</v>
      </c>
      <c r="AK390" s="9">
        <f>($L$3*(L390-$Q$1)/$Q$2+$M$3*(M390-$R$1)/$R$2+$N$3*(N390-$S$1)/$S$2+$O$3*(O390-$T$1)/$T$2+$P$3*(P390-$U$1)/$U$2)/(SUM($L$3:$P$3))</f>
        <v>-2.0012818558036707</v>
      </c>
      <c r="AL390" s="9">
        <f>($L$3*(Q390-$Q$1)/$Q$2+$M$3*(R390-$R$1)/$R$2+$N$3*(S390-$S$1)/$S$2+$O$3*(T390-$T$1)/$T$2+$P$3*(U390-$U$1)/$U$2)/(SUM($L$3:$P$3))</f>
        <v>-1.3638188765130226</v>
      </c>
      <c r="AM390">
        <f>IF(AVERAGE(AG390:AH390)&gt;9,1,0)+IF(AVERAGE(AG390:AH390)&gt;7,1,0)+IF(AG390&gt;7,1,0)+IF(AH390&gt;7,1,0)+IF(AI390&gt;8,1,0)+IF(AI390&gt;6,1,0)</f>
        <v>5</v>
      </c>
      <c r="AN390" s="6">
        <f>MIN(2,IF(OR(Y390="-",X390&lt;5),0,1+IF(Y390&gt;7,1+IF(X390&gt;7,0.25,0),IF(Y390&gt;4,0.5+IF(X390&gt;7,0.25,0),0+IF(X390&gt;7,0.25))))+IF(Z390="-",0,IF(Z390&gt;9,0.5,IF(Z390&gt;7,0.25,0)))+IF(AA390="-",0,IF(AA390&gt;7,1.1,IF(AA390&gt;4,0.6,0)))+IF(OR(AB390="-",V390&lt;5),0,IF(AB390&gt;7,1+IF(V390&gt;7,0.25,0),IF(AB390&gt;4,0.5+IF(V390&gt;7,0.25,0),0)))+IF(AC390="-",0,IF(AC390&gt;7,1.5,IF(AC390&gt;4,1,0)))+IF(AD390="-",0,IF(AD390&gt;9,0.5,IF(AD390&gt;7,0.25,0)))+IF(AE390="-",0,IF(AE390&gt;7,1.25,IF(AE390&gt;4,0.75,0)))+IF(OR(AF390="-",W390&lt;4),0,IF(AF390&gt;7,1+IF(W390&gt;7,0.15,0),IF(AF390&gt;4,0.5+IF(W390&gt;7,0.15,0),0))))</f>
        <v>0</v>
      </c>
      <c r="AO390" s="9">
        <f>(($AK$3*AK390+$AL$3*AL390+$AM$3*AM390+$AN$3*AN390)+$J$3*VLOOKUP(J390,COND!$A$2:$C$7,2,FALSE)+$K$3*VLOOKUP(K390,COND!$A$2:$C$7,3,FALSE))*IF(AND($K$2="On",$E390&gt;20),0.75,1)</f>
        <v>-5.9326213704033055</v>
      </c>
      <c r="AP390" s="28">
        <f>STANDARDIZE(AO390,AVERAGE($AO$5:$AO$1204),STDEVP($AO$5:$AO$1204))</f>
        <v>-1.6407994214836272</v>
      </c>
      <c r="AQ390" t="str">
        <f>IF(AND(Y390&lt;&gt;"-",X390&gt;1),"C",IF(AA390=MAX(AA390:AC390),"2B",IF(AC390=MAX(AA390:AC390),"SS",IF(OR(AB390=MAX(Z390:AC390),AND(AB390&lt;&gt;"-",AB390&gt;4,V390&gt;5)),"3B",IF(AE390=MAX(AD390:AF390),"CF",IF(AND(AF390=MAX(AD390,AF390),AND(W390&gt;5,AD390&lt;&gt;"-")),"RF",IF(AD390&lt;&gt;"-","LF",IF(Z390&lt;&gt;"-","1B","DH"))))))))</f>
        <v>2B</v>
      </c>
      <c r="AU390" t="str">
        <f>IF(AND($Q390&gt;=6,AVERAGE($S390:$T390)&gt;=6),"Likely",IF(OR($Q390&gt;6,AND($Q390=6,AVERAGE($S390:$T390)&gt;=3),AND($Q390&gt;=5,AVERAGE($S390:$T390)&gt;=5),AVERAGE($Q390,$S390:$T390)&gt;5),"Possible","Unlikely"))</f>
        <v>Unlikely</v>
      </c>
      <c r="AW390" t="e">
        <f>IF(VLOOKUP($B390,'Draft List'!$D$4:$AB$124,AW$3,FALSE)&lt;&gt;0,VLOOKUP($B390,'Draft List'!$D$4:$AB$124,AW$3,FALSE),"")</f>
        <v>#N/A</v>
      </c>
      <c r="AX390" t="e">
        <f>IF(VLOOKUP($B390,'Draft List'!$D$4:$AB$124,AX$3,FALSE)&lt;&gt;0,VLOOKUP($B390,'Draft List'!$D$4:$AB$124,AX$3,FALSE),"")</f>
        <v>#N/A</v>
      </c>
      <c r="AY390" t="e">
        <f>IF(VLOOKUP($B390,'Draft List'!$D$4:$AB$124,AY$3,FALSE)&lt;&gt;0,VLOOKUP($B390,'Draft List'!$D$4:$AB$124,AY$3,FALSE),"")</f>
        <v>#N/A</v>
      </c>
      <c r="AZ390" t="e">
        <f>IF(VLOOKUP($B390,'Draft List'!$D$4:$AB$124,AZ$3,FALSE)&lt;&gt;0,VLOOKUP($B390,'Draft List'!$D$4:$AB$124,AZ$3,FALSE),"")</f>
        <v>#N/A</v>
      </c>
    </row>
    <row r="391" spans="1:52" x14ac:dyDescent="0.25">
      <c r="A391" t="str">
        <f>IF(C391="C","C-",C391)&amp;D391&amp;E391</f>
        <v>C-Alberto Garza21</v>
      </c>
      <c r="B391">
        <f>VLOOKUP($A391,draft_listing_batters_stats!$A$1:$B$1310,2,FALSE)</f>
        <v>11611</v>
      </c>
      <c r="C391" s="1" t="s">
        <v>89</v>
      </c>
      <c r="D391" s="1" t="s">
        <v>1726</v>
      </c>
      <c r="E391" s="1">
        <v>21</v>
      </c>
      <c r="F391" s="1" t="s">
        <v>55</v>
      </c>
      <c r="G391" s="1" t="s">
        <v>43</v>
      </c>
      <c r="H391" s="1" t="s">
        <v>51</v>
      </c>
      <c r="I391" s="24" t="s">
        <v>51</v>
      </c>
      <c r="J391" s="1" t="s">
        <v>45</v>
      </c>
      <c r="K391" s="24" t="s">
        <v>46</v>
      </c>
      <c r="L391" s="1">
        <v>1</v>
      </c>
      <c r="M391" s="1">
        <v>3</v>
      </c>
      <c r="N391" s="1">
        <v>2</v>
      </c>
      <c r="O391" s="1">
        <v>2</v>
      </c>
      <c r="P391" s="24">
        <v>1</v>
      </c>
      <c r="Q391" s="1">
        <v>2</v>
      </c>
      <c r="R391" s="1">
        <v>4</v>
      </c>
      <c r="S391" s="1">
        <v>2</v>
      </c>
      <c r="T391" s="1">
        <v>3</v>
      </c>
      <c r="U391" s="24">
        <v>2</v>
      </c>
      <c r="V391" s="1">
        <v>4</v>
      </c>
      <c r="W391" s="1">
        <v>3</v>
      </c>
      <c r="X391" s="24">
        <v>4</v>
      </c>
      <c r="Y391" s="1">
        <v>2</v>
      </c>
      <c r="Z391" s="1" t="s">
        <v>47</v>
      </c>
      <c r="AA391" s="1" t="s">
        <v>47</v>
      </c>
      <c r="AB391" s="1" t="s">
        <v>47</v>
      </c>
      <c r="AC391" s="1" t="s">
        <v>47</v>
      </c>
      <c r="AD391" s="1" t="s">
        <v>47</v>
      </c>
      <c r="AE391" s="1" t="s">
        <v>47</v>
      </c>
      <c r="AF391" s="24" t="s">
        <v>47</v>
      </c>
      <c r="AG391" s="1">
        <v>1</v>
      </c>
      <c r="AH391" s="1">
        <v>1</v>
      </c>
      <c r="AI391" s="24">
        <v>1</v>
      </c>
      <c r="AJ391" s="30">
        <v>200000</v>
      </c>
      <c r="AK391" s="9">
        <f>($L$3*(L391-$Q$1)/$Q$2+$M$3*(M391-$R$1)/$R$2+$N$3*(N391-$S$1)/$S$2+$O$3*(O391-$T$1)/$T$2+$P$3*(P391-$U$1)/$U$2)/(SUM($L$3:$P$3))</f>
        <v>-1.8094525465566824</v>
      </c>
      <c r="AL391" s="9">
        <f>($L$3*(Q391-$Q$1)/$Q$2+$M$3*(R391-$R$1)/$R$2+$N$3*(S391-$S$1)/$S$2+$O$3*(T391-$T$1)/$T$2+$P$3*(U391-$U$1)/$U$2)/(SUM($L$3:$P$3))</f>
        <v>-1.3061109409086398</v>
      </c>
      <c r="AM391">
        <f>IF(AVERAGE(AG391:AH391)&gt;9,1,0)+IF(AVERAGE(AG391:AH391)&gt;7,1,0)+IF(AG391&gt;7,1,0)+IF(AH391&gt;7,1,0)+IF(AI391&gt;8,1,0)+IF(AI391&gt;6,1,0)</f>
        <v>0</v>
      </c>
      <c r="AN391" s="6">
        <f>MIN(2,IF(OR(Y391="-",X391&lt;5),0,1+IF(Y391&gt;7,1+IF(X391&gt;7,0.25,0),IF(Y391&gt;4,0.5+IF(X391&gt;7,0.25,0),0+IF(X391&gt;7,0.25))))+IF(Z391="-",0,IF(Z391&gt;9,0.5,IF(Z391&gt;7,0.25,0)))+IF(AA391="-",0,IF(AA391&gt;7,1.1,IF(AA391&gt;4,0.6,0)))+IF(OR(AB391="-",V391&lt;5),0,IF(AB391&gt;7,1+IF(V391&gt;7,0.25,0),IF(AB391&gt;4,0.5+IF(V391&gt;7,0.25,0),0)))+IF(AC391="-",0,IF(AC391&gt;7,1.5,IF(AC391&gt;4,1,0)))+IF(AD391="-",0,IF(AD391&gt;9,0.5,IF(AD391&gt;7,0.25,0)))+IF(AE391="-",0,IF(AE391&gt;7,1.25,IF(AE391&gt;4,0.75,0)))+IF(OR(AF391="-",W391&lt;4),0,IF(AF391&gt;7,1+IF(W391&gt;7,0.15,0),IF(AF391&gt;4,0.5+IF(W391&gt;7,0.15,0),0))))</f>
        <v>0</v>
      </c>
      <c r="AO391" s="9">
        <f>(($AK$3*AK391+$AL$3*AL391+$AM$3*AM391+$AN$3*AN391)+$J$3*VLOOKUP(J391,COND!$A$2:$C$7,2,FALSE)+$K$3*VLOOKUP(K391,COND!$A$2:$C$7,3,FALSE))*IF(AND($K$2="On",$E391&gt;20),0.75,1)</f>
        <v>-5.9542765455593454</v>
      </c>
      <c r="AP391" s="28">
        <f>STANDARDIZE(AO391,AVERAGE($AO$5:$AO$1204),STDEVP($AO$5:$AO$1204))</f>
        <v>-1.6436400131210123</v>
      </c>
      <c r="AQ391" t="str">
        <f>IF(AND(Y391&lt;&gt;"-",X391&gt;1),"C",IF(AA391=MAX(AA391:AC391),"2B",IF(AC391=MAX(AA391:AC391),"SS",IF(OR(AB391=MAX(Z391:AC391),AND(AB391&lt;&gt;"-",AB391&gt;4,V391&gt;5)),"3B",IF(AE391=MAX(AD391:AF391),"CF",IF(AND(AF391=MAX(AD391,AF391),AND(W391&gt;5,AD391&lt;&gt;"-")),"RF",IF(AD391&lt;&gt;"-","LF",IF(Z391&lt;&gt;"-","1B","DH"))))))))</f>
        <v>C</v>
      </c>
      <c r="AU391" t="str">
        <f>IF(AND($Q391&gt;=6,AVERAGE($S391:$T391)&gt;=6),"Likely",IF(OR($Q391&gt;6,AND($Q391=6,AVERAGE($S391:$T391)&gt;=3),AND($Q391&gt;=5,AVERAGE($S391:$T391)&gt;=5),AVERAGE($Q391,$S391:$T391)&gt;5),"Possible","Unlikely"))</f>
        <v>Unlikely</v>
      </c>
      <c r="AW391" t="e">
        <f>IF(VLOOKUP($B391,'Draft List'!$D$4:$AB$124,AW$3,FALSE)&lt;&gt;0,VLOOKUP($B391,'Draft List'!$D$4:$AB$124,AW$3,FALSE),"")</f>
        <v>#N/A</v>
      </c>
      <c r="AX391" t="e">
        <f>IF(VLOOKUP($B391,'Draft List'!$D$4:$AB$124,AX$3,FALSE)&lt;&gt;0,VLOOKUP($B391,'Draft List'!$D$4:$AB$124,AX$3,FALSE),"")</f>
        <v>#N/A</v>
      </c>
      <c r="AY391" t="e">
        <f>IF(VLOOKUP($B391,'Draft List'!$D$4:$AB$124,AY$3,FALSE)&lt;&gt;0,VLOOKUP($B391,'Draft List'!$D$4:$AB$124,AY$3,FALSE),"")</f>
        <v>#N/A</v>
      </c>
      <c r="AZ391" t="e">
        <f>IF(VLOOKUP($B391,'Draft List'!$D$4:$AB$124,AZ$3,FALSE)&lt;&gt;0,VLOOKUP($B391,'Draft List'!$D$4:$AB$124,AZ$3,FALSE),"")</f>
        <v>#N/A</v>
      </c>
    </row>
    <row r="392" spans="1:52" x14ac:dyDescent="0.25">
      <c r="A392" t="str">
        <f>IF(C392="C","C-",C392)&amp;D392&amp;E392</f>
        <v>3BFernando Ortega18</v>
      </c>
      <c r="B392">
        <f>VLOOKUP($A392,draft_listing_batters_stats!$A$1:$B$1310,2,FALSE)</f>
        <v>5232</v>
      </c>
      <c r="C392" s="1" t="s">
        <v>72</v>
      </c>
      <c r="D392" s="1" t="s">
        <v>1727</v>
      </c>
      <c r="E392" s="1">
        <v>18</v>
      </c>
      <c r="F392" s="1" t="s">
        <v>43</v>
      </c>
      <c r="G392" s="1" t="s">
        <v>43</v>
      </c>
      <c r="H392" s="1" t="s">
        <v>51</v>
      </c>
      <c r="I392" s="24" t="s">
        <v>51</v>
      </c>
      <c r="J392" s="1" t="s">
        <v>53</v>
      </c>
      <c r="K392" s="24" t="s">
        <v>45</v>
      </c>
      <c r="L392" s="1">
        <v>1</v>
      </c>
      <c r="M392" s="1">
        <v>4</v>
      </c>
      <c r="N392" s="1">
        <v>1</v>
      </c>
      <c r="O392" s="1">
        <v>1</v>
      </c>
      <c r="P392" s="24">
        <v>1</v>
      </c>
      <c r="Q392" s="1">
        <v>2</v>
      </c>
      <c r="R392" s="1">
        <v>6</v>
      </c>
      <c r="S392" s="1">
        <v>1</v>
      </c>
      <c r="T392" s="1">
        <v>2</v>
      </c>
      <c r="U392" s="24">
        <v>3</v>
      </c>
      <c r="V392" s="1">
        <v>9</v>
      </c>
      <c r="W392" s="1">
        <v>1</v>
      </c>
      <c r="X392" s="24">
        <v>1</v>
      </c>
      <c r="Y392" s="1" t="s">
        <v>47</v>
      </c>
      <c r="Z392" s="1">
        <v>1</v>
      </c>
      <c r="AA392" s="1">
        <v>1</v>
      </c>
      <c r="AB392" s="1">
        <v>3</v>
      </c>
      <c r="AC392" s="1">
        <v>1</v>
      </c>
      <c r="AD392" s="1" t="s">
        <v>47</v>
      </c>
      <c r="AE392" s="1" t="s">
        <v>47</v>
      </c>
      <c r="AF392" s="24" t="s">
        <v>47</v>
      </c>
      <c r="AG392" s="1">
        <v>1</v>
      </c>
      <c r="AH392" s="1">
        <v>3</v>
      </c>
      <c r="AI392" s="24">
        <v>6</v>
      </c>
      <c r="AJ392" s="30">
        <v>190000</v>
      </c>
      <c r="AK392" s="9">
        <f>($L$3*(L392-$Q$1)/$Q$2+$M$3*(M392-$R$1)/$R$2+$N$3*(N392-$S$1)/$S$2+$O$3*(O392-$T$1)/$T$2+$P$3*(P392-$U$1)/$U$2)/(SUM($L$3:$P$3))</f>
        <v>-1.9311637109714617</v>
      </c>
      <c r="AL392" s="9">
        <f>($L$3*(Q392-$Q$1)/$Q$2+$M$3*(R392-$R$1)/$R$2+$N$3*(S392-$S$1)/$S$2+$O$3*(T392-$T$1)/$T$2+$P$3*(U392-$U$1)/$U$2)/(SUM($L$3:$P$3))</f>
        <v>-1.336745885887632</v>
      </c>
      <c r="AM392">
        <f>IF(AVERAGE(AG392:AH392)&gt;9,1,0)+IF(AVERAGE(AG392:AH392)&gt;7,1,0)+IF(AG392&gt;7,1,0)+IF(AH392&gt;7,1,0)+IF(AI392&gt;8,1,0)+IF(AI392&gt;6,1,0)</f>
        <v>0</v>
      </c>
      <c r="AN392" s="6">
        <f>MIN(2,IF(OR(Y392="-",X392&lt;5),0,1+IF(Y392&gt;7,1+IF(X392&gt;7,0.25,0),IF(Y392&gt;4,0.5+IF(X392&gt;7,0.25,0),0+IF(X392&gt;7,0.25))))+IF(Z392="-",0,IF(Z392&gt;9,0.5,IF(Z392&gt;7,0.25,0)))+IF(AA392="-",0,IF(AA392&gt;7,1.1,IF(AA392&gt;4,0.6,0)))+IF(OR(AB392="-",V392&lt;5),0,IF(AB392&gt;7,1+IF(V392&gt;7,0.25,0),IF(AB392&gt;4,0.5+IF(V392&gt;7,0.25,0),0)))+IF(AC392="-",0,IF(AC392&gt;7,1.5,IF(AC392&gt;4,1,0)))+IF(AD392="-",0,IF(AD392&gt;9,0.5,IF(AD392&gt;7,0.25,0)))+IF(AE392="-",0,IF(AE392&gt;7,1.25,IF(AE392&gt;4,0.75,0)))+IF(OR(AF392="-",W392&lt;4),0,IF(AF392&gt;7,1+IF(W392&gt;7,0.15,0),IF(AF392&gt;4,0.5+IF(W392&gt;7,0.15,0),0))))</f>
        <v>0</v>
      </c>
      <c r="AO392" s="9">
        <f>(($AK$3*AK392+$AL$3*AL392+$AM$3*AM392+$AN$3*AN392)+$J$3*VLOOKUP(J392,COND!$A$2:$C$7,2,FALSE)+$K$3*VLOOKUP(K392,COND!$A$2:$C$7,3,FALSE))*IF(AND($K$2="On",$E392&gt;20),0.75,1)</f>
        <v>-5.9840670017487305</v>
      </c>
      <c r="AP392" s="28">
        <f>STANDARDIZE(AO392,AVERAGE($AO$5:$AO$1204),STDEVP($AO$5:$AO$1204))</f>
        <v>-1.6475477404940624</v>
      </c>
      <c r="AQ392" t="str">
        <f>IF(AND(Y392&lt;&gt;"-",X392&gt;1),"C",IF(AA392=MAX(AA392:AC392),"2B",IF(AC392=MAX(AA392:AC392),"SS",IF(OR(AB392=MAX(Z392:AC392),AND(AB392&lt;&gt;"-",AB392&gt;4,V392&gt;5)),"3B",IF(AE392=MAX(AD392:AF392),"CF",IF(AND(AF392=MAX(AD392,AF392),AND(W392&gt;5,AD392&lt;&gt;"-")),"RF",IF(AD392&lt;&gt;"-","LF",IF(Z392&lt;&gt;"-","1B","DH"))))))))</f>
        <v>3B</v>
      </c>
      <c r="AU392" t="str">
        <f>IF(AND($Q392&gt;=6,AVERAGE($S392:$T392)&gt;=6),"Likely",IF(OR($Q392&gt;6,AND($Q392=6,AVERAGE($S392:$T392)&gt;=3),AND($Q392&gt;=5,AVERAGE($S392:$T392)&gt;=5),AVERAGE($Q392,$S392:$T392)&gt;5),"Possible","Unlikely"))</f>
        <v>Unlikely</v>
      </c>
      <c r="AW392" t="e">
        <f>IF(VLOOKUP($B392,'Draft List'!$D$4:$AB$124,AW$3,FALSE)&lt;&gt;0,VLOOKUP($B392,'Draft List'!$D$4:$AB$124,AW$3,FALSE),"")</f>
        <v>#N/A</v>
      </c>
      <c r="AX392" t="e">
        <f>IF(VLOOKUP($B392,'Draft List'!$D$4:$AB$124,AX$3,FALSE)&lt;&gt;0,VLOOKUP($B392,'Draft List'!$D$4:$AB$124,AX$3,FALSE),"")</f>
        <v>#N/A</v>
      </c>
      <c r="AY392" t="e">
        <f>IF(VLOOKUP($B392,'Draft List'!$D$4:$AB$124,AY$3,FALSE)&lt;&gt;0,VLOOKUP($B392,'Draft List'!$D$4:$AB$124,AY$3,FALSE),"")</f>
        <v>#N/A</v>
      </c>
      <c r="AZ392" t="e">
        <f>IF(VLOOKUP($B392,'Draft List'!$D$4:$AB$124,AZ$3,FALSE)&lt;&gt;0,VLOOKUP($B392,'Draft List'!$D$4:$AB$124,AZ$3,FALSE),"")</f>
        <v>#N/A</v>
      </c>
    </row>
    <row r="393" spans="1:52" x14ac:dyDescent="0.25">
      <c r="A393" t="str">
        <f>IF(C393="C","C-",C393)&amp;D393&amp;E393</f>
        <v>LFBob Buggins18</v>
      </c>
      <c r="B393">
        <f>VLOOKUP($A393,draft_listing_batters_stats!$A$1:$B$1310,2,FALSE)</f>
        <v>3298</v>
      </c>
      <c r="C393" s="1" t="s">
        <v>52</v>
      </c>
      <c r="D393" s="1" t="s">
        <v>1728</v>
      </c>
      <c r="E393" s="1">
        <v>18</v>
      </c>
      <c r="F393" s="1" t="s">
        <v>43</v>
      </c>
      <c r="G393" s="1" t="s">
        <v>43</v>
      </c>
      <c r="H393" s="1" t="s">
        <v>51</v>
      </c>
      <c r="I393" s="24" t="s">
        <v>51</v>
      </c>
      <c r="J393" s="1" t="s">
        <v>45</v>
      </c>
      <c r="K393" s="24" t="s">
        <v>53</v>
      </c>
      <c r="L393" s="1">
        <v>1</v>
      </c>
      <c r="M393" s="1">
        <v>2</v>
      </c>
      <c r="N393" s="1">
        <v>1</v>
      </c>
      <c r="O393" s="1">
        <v>1</v>
      </c>
      <c r="P393" s="24">
        <v>1</v>
      </c>
      <c r="Q393" s="1">
        <v>2</v>
      </c>
      <c r="R393" s="1">
        <v>3</v>
      </c>
      <c r="S393" s="1">
        <v>3</v>
      </c>
      <c r="T393" s="1">
        <v>1</v>
      </c>
      <c r="U393" s="24">
        <v>4</v>
      </c>
      <c r="V393" s="1">
        <v>1</v>
      </c>
      <c r="W393" s="1">
        <v>4</v>
      </c>
      <c r="X393" s="24">
        <v>1</v>
      </c>
      <c r="Y393" s="1" t="s">
        <v>47</v>
      </c>
      <c r="Z393" s="1" t="s">
        <v>47</v>
      </c>
      <c r="AA393" s="1" t="s">
        <v>47</v>
      </c>
      <c r="AB393" s="1" t="s">
        <v>47</v>
      </c>
      <c r="AC393" s="1" t="s">
        <v>47</v>
      </c>
      <c r="AD393" s="1">
        <v>1</v>
      </c>
      <c r="AE393" s="1" t="s">
        <v>47</v>
      </c>
      <c r="AF393" s="24" t="s">
        <v>47</v>
      </c>
      <c r="AG393" s="1">
        <v>3</v>
      </c>
      <c r="AH393" s="1">
        <v>5</v>
      </c>
      <c r="AI393" s="24">
        <v>9</v>
      </c>
      <c r="AJ393" s="30">
        <v>1800000</v>
      </c>
      <c r="AK393" s="9">
        <f>($L$3*(L393-$Q$1)/$Q$2+$M$3*(M393-$R$1)/$R$2+$N$3*(N393-$S$1)/$S$2+$O$3*(O393-$T$1)/$T$2+$P$3*(P393-$U$1)/$U$2)/(SUM($L$3:$P$3))</f>
        <v>-2.0332834702088682</v>
      </c>
      <c r="AL393" s="9">
        <f>($L$3*(Q393-$Q$1)/$Q$2+$M$3*(R393-$R$1)/$R$2+$N$3*(S393-$S$1)/$S$2+$O$3*(T393-$T$1)/$T$2+$P$3*(U393-$U$1)/$U$2)/(SUM($L$3:$P$3))</f>
        <v>-1.3734957468884368</v>
      </c>
      <c r="AM393">
        <f>IF(AVERAGE(AG393:AH393)&gt;9,1,0)+IF(AVERAGE(AG393:AH393)&gt;7,1,0)+IF(AG393&gt;7,1,0)+IF(AH393&gt;7,1,0)+IF(AI393&gt;8,1,0)+IF(AI393&gt;6,1,0)</f>
        <v>2</v>
      </c>
      <c r="AN393" s="6">
        <f>MIN(2,IF(OR(Y393="-",X393&lt;5),0,1+IF(Y393&gt;7,1+IF(X393&gt;7,0.25,0),IF(Y393&gt;4,0.5+IF(X393&gt;7,0.25,0),0+IF(X393&gt;7,0.25))))+IF(Z393="-",0,IF(Z393&gt;9,0.5,IF(Z393&gt;7,0.25,0)))+IF(AA393="-",0,IF(AA393&gt;7,1.1,IF(AA393&gt;4,0.6,0)))+IF(OR(AB393="-",V393&lt;5),0,IF(AB393&gt;7,1+IF(V393&gt;7,0.25,0),IF(AB393&gt;4,0.5+IF(V393&gt;7,0.25,0),0)))+IF(AC393="-",0,IF(AC393&gt;7,1.5,IF(AC393&gt;4,1,0)))+IF(AD393="-",0,IF(AD393&gt;9,0.5,IF(AD393&gt;7,0.25,0)))+IF(AE393="-",0,IF(AE393&gt;7,1.25,IF(AE393&gt;4,0.75,0)))+IF(OR(AF393="-",W393&lt;4),0,IF(AF393&gt;7,1+IF(W393&gt;7,0.15,0),IF(AF393&gt;4,0.5+IF(W393&gt;7,0.15,0),0))))</f>
        <v>0</v>
      </c>
      <c r="AO393" s="9">
        <f>(($AK$3*AK393+$AL$3*AL393+$AM$3*AM393+$AN$3*AN393)+$J$3*VLOOKUP(J393,COND!$A$2:$C$7,2,FALSE)+$K$3*VLOOKUP(K393,COND!$A$2:$C$7,3,FALSE))*IF(AND($K$2="On",$E393&gt;20),0.75,1)</f>
        <v>-6.1019439763487959</v>
      </c>
      <c r="AP393" s="28">
        <f>STANDARDIZE(AO393,AVERAGE($AO$5:$AO$1204),STDEVP($AO$5:$AO$1204))</f>
        <v>-1.6630101113073421</v>
      </c>
      <c r="AQ393" t="str">
        <f>IF(AND(Y393&lt;&gt;"-",X393&gt;1),"C",IF(AA393=MAX(AA393:AC393),"2B",IF(AC393=MAX(AA393:AC393),"SS",IF(OR(AB393=MAX(Z393:AC393),AND(AB393&lt;&gt;"-",AB393&gt;4,V393&gt;5)),"3B",IF(AE393=MAX(AD393:AF393),"CF",IF(AND(AF393=MAX(AD393,AF393),AND(W393&gt;5,AD393&lt;&gt;"-")),"RF",IF(AD393&lt;&gt;"-","LF",IF(Z393&lt;&gt;"-","1B","DH"))))))))</f>
        <v>LF</v>
      </c>
      <c r="AU393" t="str">
        <f>IF(AND($Q393&gt;=6,AVERAGE($S393:$T393)&gt;=6),"Likely",IF(OR($Q393&gt;6,AND($Q393=6,AVERAGE($S393:$T393)&gt;=3),AND($Q393&gt;=5,AVERAGE($S393:$T393)&gt;=5),AVERAGE($Q393,$S393:$T393)&gt;5),"Possible","Unlikely"))</f>
        <v>Unlikely</v>
      </c>
      <c r="AW393" t="e">
        <f>IF(VLOOKUP($B393,'Draft List'!$D$4:$AB$124,AW$3,FALSE)&lt;&gt;0,VLOOKUP($B393,'Draft List'!$D$4:$AB$124,AW$3,FALSE),"")</f>
        <v>#N/A</v>
      </c>
      <c r="AX393" t="e">
        <f>IF(VLOOKUP($B393,'Draft List'!$D$4:$AB$124,AX$3,FALSE)&lt;&gt;0,VLOOKUP($B393,'Draft List'!$D$4:$AB$124,AX$3,FALSE),"")</f>
        <v>#N/A</v>
      </c>
      <c r="AY393" t="e">
        <f>IF(VLOOKUP($B393,'Draft List'!$D$4:$AB$124,AY$3,FALSE)&lt;&gt;0,VLOOKUP($B393,'Draft List'!$D$4:$AB$124,AY$3,FALSE),"")</f>
        <v>#N/A</v>
      </c>
      <c r="AZ393" t="e">
        <f>IF(VLOOKUP($B393,'Draft List'!$D$4:$AB$124,AZ$3,FALSE)&lt;&gt;0,VLOOKUP($B393,'Draft List'!$D$4:$AB$124,AZ$3,FALSE),"")</f>
        <v>#N/A</v>
      </c>
    </row>
    <row r="394" spans="1:52" x14ac:dyDescent="0.25">
      <c r="A394" t="str">
        <f>IF(C394="C","C-",C394)&amp;D394&amp;E394</f>
        <v>CFRory Charron18</v>
      </c>
      <c r="B394">
        <f>VLOOKUP($A394,draft_listing_batters_stats!$A$1:$B$1310,2,FALSE)</f>
        <v>5553</v>
      </c>
      <c r="C394" s="1" t="s">
        <v>77</v>
      </c>
      <c r="D394" s="1" t="s">
        <v>1729</v>
      </c>
      <c r="E394" s="1">
        <v>18</v>
      </c>
      <c r="F394" s="1" t="s">
        <v>55</v>
      </c>
      <c r="G394" s="1" t="s">
        <v>55</v>
      </c>
      <c r="H394" s="1" t="s">
        <v>51</v>
      </c>
      <c r="I394" s="24" t="s">
        <v>51</v>
      </c>
      <c r="J394" s="1" t="s">
        <v>46</v>
      </c>
      <c r="K394" s="24" t="s">
        <v>46</v>
      </c>
      <c r="L394" s="1">
        <v>1</v>
      </c>
      <c r="M394" s="1">
        <v>2</v>
      </c>
      <c r="N394" s="1">
        <v>1</v>
      </c>
      <c r="O394" s="1">
        <v>2</v>
      </c>
      <c r="P394" s="24">
        <v>1</v>
      </c>
      <c r="Q394" s="1">
        <v>2</v>
      </c>
      <c r="R394" s="1">
        <v>4</v>
      </c>
      <c r="S394" s="1">
        <v>1</v>
      </c>
      <c r="T394" s="1">
        <v>3</v>
      </c>
      <c r="U394" s="24">
        <v>2</v>
      </c>
      <c r="V394" s="1">
        <v>3</v>
      </c>
      <c r="W394" s="1">
        <v>8</v>
      </c>
      <c r="X394" s="24">
        <v>1</v>
      </c>
      <c r="Y394" s="1" t="s">
        <v>47</v>
      </c>
      <c r="Z394" s="1" t="s">
        <v>47</v>
      </c>
      <c r="AA394" s="1" t="s">
        <v>47</v>
      </c>
      <c r="AB394" s="1" t="s">
        <v>47</v>
      </c>
      <c r="AC394" s="1" t="s">
        <v>47</v>
      </c>
      <c r="AD394" s="1" t="s">
        <v>47</v>
      </c>
      <c r="AE394" s="1">
        <v>2</v>
      </c>
      <c r="AF394" s="24">
        <v>1</v>
      </c>
      <c r="AG394" s="1">
        <v>9</v>
      </c>
      <c r="AH394" s="1">
        <v>8</v>
      </c>
      <c r="AI394" s="24">
        <v>9</v>
      </c>
      <c r="AJ394" s="30">
        <v>220000</v>
      </c>
      <c r="AK394" s="9">
        <f>($L$3*(L394-$Q$1)/$Q$2+$M$3*(M394-$R$1)/$R$2+$N$3*(N394-$S$1)/$S$2+$O$3*(O394-$T$1)/$T$2+$P$3*(P394-$U$1)/$U$2)/(SUM($L$3:$P$3))</f>
        <v>-1.9435739201992874</v>
      </c>
      <c r="AL394" s="9">
        <f>($L$3*(Q394-$Q$1)/$Q$2+$M$3*(R394-$R$1)/$R$2+$N$3*(S394-$S$1)/$S$2+$O$3*(T394-$T$1)/$T$2+$P$3*(U394-$U$1)/$U$2)/(SUM($L$3:$P$3))</f>
        <v>-1.3891724349325409</v>
      </c>
      <c r="AM394">
        <f>IF(AVERAGE(AG394:AH394)&gt;9,1,0)+IF(AVERAGE(AG394:AH394)&gt;7,1,0)+IF(AG394&gt;7,1,0)+IF(AH394&gt;7,1,0)+IF(AI394&gt;8,1,0)+IF(AI394&gt;6,1,0)</f>
        <v>5</v>
      </c>
      <c r="AN394" s="6">
        <f>MIN(2,IF(OR(Y394="-",X394&lt;5),0,1+IF(Y394&gt;7,1+IF(X394&gt;7,0.25,0),IF(Y394&gt;4,0.5+IF(X394&gt;7,0.25,0),0+IF(X394&gt;7,0.25))))+IF(Z394="-",0,IF(Z394&gt;9,0.5,IF(Z394&gt;7,0.25,0)))+IF(AA394="-",0,IF(AA394&gt;7,1.1,IF(AA394&gt;4,0.6,0)))+IF(OR(AB394="-",V394&lt;5),0,IF(AB394&gt;7,1+IF(V394&gt;7,0.25,0),IF(AB394&gt;4,0.5+IF(V394&gt;7,0.25,0),0)))+IF(AC394="-",0,IF(AC394&gt;7,1.5,IF(AC394&gt;4,1,0)))+IF(AD394="-",0,IF(AD394&gt;9,0.5,IF(AD394&gt;7,0.25,0)))+IF(AE394="-",0,IF(AE394&gt;7,1.25,IF(AE394&gt;4,0.75,0)))+IF(OR(AF394="-",W394&lt;4),0,IF(AF394&gt;7,1+IF(W394&gt;7,0.15,0),IF(AF394&gt;4,0.5+IF(W394&gt;7,0.15,0),0))))</f>
        <v>0</v>
      </c>
      <c r="AO394" s="9">
        <f>(($AK$3*AK394+$AL$3*AL394+$AM$3*AM394+$AN$3*AN394)+$J$3*VLOOKUP(J394,COND!$A$2:$C$7,2,FALSE)+$K$3*VLOOKUP(K394,COND!$A$2:$C$7,3,FALSE))*IF(AND($K$2="On",$E394&gt;20),0.75,1)</f>
        <v>-6.2310932778770862</v>
      </c>
      <c r="AP394" s="28">
        <f>STANDARDIZE(AO394,AVERAGE($AO$5:$AO$1204),STDEVP($AO$5:$AO$1204))</f>
        <v>-1.6799511160903522</v>
      </c>
      <c r="AQ394" t="str">
        <f>IF(AND(Y394&lt;&gt;"-",X394&gt;1),"C",IF(AA394=MAX(AA394:AC394),"2B",IF(AC394=MAX(AA394:AC394),"SS",IF(OR(AB394=MAX(Z394:AC394),AND(AB394&lt;&gt;"-",AB394&gt;4,V394&gt;5)),"3B",IF(AE394=MAX(AD394:AF394),"CF",IF(AND(AF394=MAX(AD394,AF394),AND(W394&gt;5,AD394&lt;&gt;"-")),"RF",IF(AD394&lt;&gt;"-","LF",IF(Z394&lt;&gt;"-","1B","DH"))))))))</f>
        <v>CF</v>
      </c>
      <c r="AU394" t="str">
        <f>IF(AND($Q394&gt;=6,AVERAGE($S394:$T394)&gt;=6),"Likely",IF(OR($Q394&gt;6,AND($Q394=6,AVERAGE($S394:$T394)&gt;=3),AND($Q394&gt;=5,AVERAGE($S394:$T394)&gt;=5),AVERAGE($Q394,$S394:$T394)&gt;5),"Possible","Unlikely"))</f>
        <v>Unlikely</v>
      </c>
      <c r="AW394" t="e">
        <f>IF(VLOOKUP($B394,'Draft List'!$D$4:$AB$124,AW$3,FALSE)&lt;&gt;0,VLOOKUP($B394,'Draft List'!$D$4:$AB$124,AW$3,FALSE),"")</f>
        <v>#N/A</v>
      </c>
      <c r="AX394" t="e">
        <f>IF(VLOOKUP($B394,'Draft List'!$D$4:$AB$124,AX$3,FALSE)&lt;&gt;0,VLOOKUP($B394,'Draft List'!$D$4:$AB$124,AX$3,FALSE),"")</f>
        <v>#N/A</v>
      </c>
      <c r="AY394" t="e">
        <f>IF(VLOOKUP($B394,'Draft List'!$D$4:$AB$124,AY$3,FALSE)&lt;&gt;0,VLOOKUP($B394,'Draft List'!$D$4:$AB$124,AY$3,FALSE),"")</f>
        <v>#N/A</v>
      </c>
      <c r="AZ394" t="e">
        <f>IF(VLOOKUP($B394,'Draft List'!$D$4:$AB$124,AZ$3,FALSE)&lt;&gt;0,VLOOKUP($B394,'Draft List'!$D$4:$AB$124,AZ$3,FALSE),"")</f>
        <v>#N/A</v>
      </c>
    </row>
    <row r="395" spans="1:52" x14ac:dyDescent="0.25">
      <c r="A395" t="str">
        <f>IF(C395="C","C-",C395)&amp;D395&amp;E395</f>
        <v>1BEmílio García18</v>
      </c>
      <c r="B395">
        <f>VLOOKUP($A395,draft_listing_batters_stats!$A$1:$B$1310,2,FALSE)</f>
        <v>5242</v>
      </c>
      <c r="C395" s="1" t="s">
        <v>90</v>
      </c>
      <c r="D395" s="1" t="s">
        <v>1730</v>
      </c>
      <c r="E395" s="1">
        <v>18</v>
      </c>
      <c r="F395" s="1" t="s">
        <v>43</v>
      </c>
      <c r="G395" s="1" t="s">
        <v>55</v>
      </c>
      <c r="H395" s="1" t="s">
        <v>51</v>
      </c>
      <c r="I395" s="24" t="s">
        <v>51</v>
      </c>
      <c r="J395" s="1" t="s">
        <v>46</v>
      </c>
      <c r="K395" s="24" t="s">
        <v>45</v>
      </c>
      <c r="L395" s="1">
        <v>1</v>
      </c>
      <c r="M395" s="1">
        <v>2</v>
      </c>
      <c r="N395" s="1">
        <v>1</v>
      </c>
      <c r="O395" s="1">
        <v>1</v>
      </c>
      <c r="P395" s="24">
        <v>1</v>
      </c>
      <c r="Q395" s="1">
        <v>2</v>
      </c>
      <c r="R395" s="1">
        <v>5</v>
      </c>
      <c r="S395" s="1">
        <v>2</v>
      </c>
      <c r="T395" s="1">
        <v>1</v>
      </c>
      <c r="U395" s="24">
        <v>2</v>
      </c>
      <c r="V395" s="1">
        <v>2</v>
      </c>
      <c r="W395" s="1">
        <v>2</v>
      </c>
      <c r="X395" s="24">
        <v>2</v>
      </c>
      <c r="Y395" s="1" t="s">
        <v>47</v>
      </c>
      <c r="Z395" s="1">
        <v>2</v>
      </c>
      <c r="AA395" s="1" t="s">
        <v>47</v>
      </c>
      <c r="AB395" s="1" t="s">
        <v>47</v>
      </c>
      <c r="AC395" s="1" t="s">
        <v>47</v>
      </c>
      <c r="AD395" s="1" t="s">
        <v>47</v>
      </c>
      <c r="AE395" s="1" t="s">
        <v>47</v>
      </c>
      <c r="AF395" s="24" t="s">
        <v>47</v>
      </c>
      <c r="AG395" s="1">
        <v>4</v>
      </c>
      <c r="AH395" s="1">
        <v>8</v>
      </c>
      <c r="AI395" s="24">
        <v>9</v>
      </c>
      <c r="AJ395" s="30">
        <v>220000</v>
      </c>
      <c r="AK395" s="9">
        <f>($L$3*(L395-$Q$1)/$Q$2+$M$3*(M395-$R$1)/$R$2+$N$3*(N395-$S$1)/$S$2+$O$3*(O395-$T$1)/$T$2+$P$3*(P395-$U$1)/$U$2)/(SUM($L$3:$P$3))</f>
        <v>-2.0332834702088682</v>
      </c>
      <c r="AL395" s="9">
        <f>($L$3*(Q395-$Q$1)/$Q$2+$M$3*(R395-$R$1)/$R$2+$N$3*(S395-$S$1)/$S$2+$O$3*(T395-$T$1)/$T$2+$P$3*(U395-$U$1)/$U$2)/(SUM($L$3:$P$3))</f>
        <v>-1.4344701613090984</v>
      </c>
      <c r="AM395">
        <f>IF(AVERAGE(AG395:AH395)&gt;9,1,0)+IF(AVERAGE(AG395:AH395)&gt;7,1,0)+IF(AG395&gt;7,1,0)+IF(AH395&gt;7,1,0)+IF(AI395&gt;8,1,0)+IF(AI395&gt;6,1,0)</f>
        <v>3</v>
      </c>
      <c r="AN395" s="6">
        <f>MIN(2,IF(OR(Y395="-",X395&lt;5),0,1+IF(Y395&gt;7,1+IF(X395&gt;7,0.25,0),IF(Y395&gt;4,0.5+IF(X395&gt;7,0.25,0),0+IF(X395&gt;7,0.25))))+IF(Z395="-",0,IF(Z395&gt;9,0.5,IF(Z395&gt;7,0.25,0)))+IF(AA395="-",0,IF(AA395&gt;7,1.1,IF(AA395&gt;4,0.6,0)))+IF(OR(AB395="-",V395&lt;5),0,IF(AB395&gt;7,1+IF(V395&gt;7,0.25,0),IF(AB395&gt;4,0.5+IF(V395&gt;7,0.25,0),0)))+IF(AC395="-",0,IF(AC395&gt;7,1.5,IF(AC395&gt;4,1,0)))+IF(AD395="-",0,IF(AD395&gt;9,0.5,IF(AD395&gt;7,0.25,0)))+IF(AE395="-",0,IF(AE395&gt;7,1.25,IF(AE395&gt;4,0.75,0)))+IF(OR(AF395="-",W395&lt;4),0,IF(AF395&gt;7,1+IF(W395&gt;7,0.15,0),IF(AF395&gt;4,0.5+IF(W395&gt;7,0.15,0),0))))</f>
        <v>0</v>
      </c>
      <c r="AO395" s="9">
        <f>(($AK$3*AK395+$AL$3*AL395+$AM$3*AM395+$AN$3*AN395)+$J$3*VLOOKUP(J395,COND!$A$2:$C$7,2,FALSE)+$K$3*VLOOKUP(K395,COND!$A$2:$C$7,3,FALSE))*IF(AND($K$2="On",$E395&gt;20),0.75,1)</f>
        <v>-7.0169702827300657</v>
      </c>
      <c r="AP395" s="28">
        <f>STANDARDIZE(AO395,AVERAGE($AO$5:$AO$1204),STDEVP($AO$5:$AO$1204))</f>
        <v>-1.7830375899661375</v>
      </c>
      <c r="AQ395" t="str">
        <f>IF(AND(Y395&lt;&gt;"-",X395&gt;1),"C",IF(AA395=MAX(AA395:AC395),"2B",IF(AC395=MAX(AA395:AC395),"SS",IF(OR(AB395=MAX(Z395:AC395),AND(AB395&lt;&gt;"-",AB395&gt;4,V395&gt;5)),"3B",IF(AE395=MAX(AD395:AF395),"CF",IF(AND(AF395=MAX(AD395,AF395),AND(W395&gt;5,AD395&lt;&gt;"-")),"RF",IF(AD395&lt;&gt;"-","LF",IF(Z395&lt;&gt;"-","1B","DH"))))))))</f>
        <v>1B</v>
      </c>
      <c r="AU395" t="str">
        <f>IF(AND($Q395&gt;=6,AVERAGE($S395:$T395)&gt;=6),"Likely",IF(OR($Q395&gt;6,AND($Q395=6,AVERAGE($S395:$T395)&gt;=3),AND($Q395&gt;=5,AVERAGE($S395:$T395)&gt;=5),AVERAGE($Q395,$S395:$T395)&gt;5),"Possible","Unlikely"))</f>
        <v>Unlikely</v>
      </c>
      <c r="AW395" t="e">
        <f>IF(VLOOKUP($B395,'Draft List'!$D$4:$AB$124,AW$3,FALSE)&lt;&gt;0,VLOOKUP($B395,'Draft List'!$D$4:$AB$124,AW$3,FALSE),"")</f>
        <v>#N/A</v>
      </c>
      <c r="AX395" t="e">
        <f>IF(VLOOKUP($B395,'Draft List'!$D$4:$AB$124,AX$3,FALSE)&lt;&gt;0,VLOOKUP($B395,'Draft List'!$D$4:$AB$124,AX$3,FALSE),"")</f>
        <v>#N/A</v>
      </c>
      <c r="AY395" t="e">
        <f>IF(VLOOKUP($B395,'Draft List'!$D$4:$AB$124,AY$3,FALSE)&lt;&gt;0,VLOOKUP($B395,'Draft List'!$D$4:$AB$124,AY$3,FALSE),"")</f>
        <v>#N/A</v>
      </c>
      <c r="AZ395" t="e">
        <f>IF(VLOOKUP($B395,'Draft List'!$D$4:$AB$124,AZ$3,FALSE)&lt;&gt;0,VLOOKUP($B395,'Draft List'!$D$4:$AB$124,AZ$3,FALSE),"")</f>
        <v>#N/A</v>
      </c>
    </row>
    <row r="396" spans="1:52" x14ac:dyDescent="0.25">
      <c r="A396" t="str">
        <f>IF(C396="C","C-",C396)&amp;D396&amp;E396</f>
        <v>SSKazuhiko Harada18</v>
      </c>
      <c r="B396">
        <f>VLOOKUP($A396,draft_listing_batters_stats!$A$1:$B$1310,2,FALSE)</f>
        <v>9376</v>
      </c>
      <c r="C396" s="1" t="s">
        <v>75</v>
      </c>
      <c r="D396" s="1" t="s">
        <v>1731</v>
      </c>
      <c r="E396" s="1">
        <v>18</v>
      </c>
      <c r="F396" s="1" t="s">
        <v>43</v>
      </c>
      <c r="G396" s="1" t="s">
        <v>43</v>
      </c>
      <c r="H396" s="1" t="s">
        <v>51</v>
      </c>
      <c r="I396" s="24" t="s">
        <v>51</v>
      </c>
      <c r="J396" s="1" t="s">
        <v>46</v>
      </c>
      <c r="K396" s="24" t="s">
        <v>57</v>
      </c>
      <c r="L396" s="1">
        <v>1</v>
      </c>
      <c r="M396" s="1">
        <v>3</v>
      </c>
      <c r="N396" s="1">
        <v>1</v>
      </c>
      <c r="O396" s="1">
        <v>2</v>
      </c>
      <c r="P396" s="24">
        <v>1</v>
      </c>
      <c r="Q396" s="1">
        <v>1</v>
      </c>
      <c r="R396" s="1">
        <v>5</v>
      </c>
      <c r="S396" s="1">
        <v>3</v>
      </c>
      <c r="T396" s="1">
        <v>4</v>
      </c>
      <c r="U396" s="24">
        <v>3</v>
      </c>
      <c r="V396" s="1">
        <v>7</v>
      </c>
      <c r="W396" s="1">
        <v>7</v>
      </c>
      <c r="X396" s="24">
        <v>1</v>
      </c>
      <c r="Y396" s="1" t="s">
        <v>47</v>
      </c>
      <c r="Z396" s="1" t="s">
        <v>47</v>
      </c>
      <c r="AA396" s="1" t="s">
        <v>47</v>
      </c>
      <c r="AB396" s="1">
        <v>1</v>
      </c>
      <c r="AC396" s="1" t="s">
        <v>47</v>
      </c>
      <c r="AD396" s="1" t="s">
        <v>47</v>
      </c>
      <c r="AE396" s="1" t="s">
        <v>47</v>
      </c>
      <c r="AF396" s="24" t="s">
        <v>47</v>
      </c>
      <c r="AG396" s="1">
        <v>7</v>
      </c>
      <c r="AH396" s="1">
        <v>3</v>
      </c>
      <c r="AI396" s="24">
        <v>5</v>
      </c>
      <c r="AJ396" s="30">
        <v>220000</v>
      </c>
      <c r="AK396" s="9">
        <f>($L$3*(L396-$Q$1)/$Q$2+$M$3*(M396-$R$1)/$R$2+$N$3*(N396-$S$1)/$S$2+$O$3*(O396-$T$1)/$T$2+$P$3*(P396-$U$1)/$U$2)/(SUM($L$3:$P$3))</f>
        <v>-1.8925140405805838</v>
      </c>
      <c r="AL396" s="9">
        <f>($L$3*(Q396-$Q$1)/$Q$2+$M$3*(R396-$R$1)/$R$2+$N$3*(S396-$S$1)/$S$2+$O$3*(T396-$T$1)/$T$2+$P$3*(U396-$U$1)/$U$2)/(SUM($L$3:$P$3))</f>
        <v>-1.3648195136420451</v>
      </c>
      <c r="AM396">
        <f>IF(AVERAGE(AG396:AH396)&gt;9,1,0)+IF(AVERAGE(AG396:AH396)&gt;7,1,0)+IF(AG396&gt;7,1,0)+IF(AH396&gt;7,1,0)+IF(AI396&gt;8,1,0)+IF(AI396&gt;6,1,0)</f>
        <v>0</v>
      </c>
      <c r="AN396" s="6">
        <f>MIN(2,IF(OR(Y396="-",X396&lt;5),0,1+IF(Y396&gt;7,1+IF(X396&gt;7,0.25,0),IF(Y396&gt;4,0.5+IF(X396&gt;7,0.25,0),0+IF(X396&gt;7,0.25))))+IF(Z396="-",0,IF(Z396&gt;9,0.5,IF(Z396&gt;7,0.25,0)))+IF(AA396="-",0,IF(AA396&gt;7,1.1,IF(AA396&gt;4,0.6,0)))+IF(OR(AB396="-",V396&lt;5),0,IF(AB396&gt;7,1+IF(V396&gt;7,0.25,0),IF(AB396&gt;4,0.5+IF(V396&gt;7,0.25,0),0)))+IF(AC396="-",0,IF(AC396&gt;7,1.5,IF(AC396&gt;4,1,0)))+IF(AD396="-",0,IF(AD396&gt;9,0.5,IF(AD396&gt;7,0.25,0)))+IF(AE396="-",0,IF(AE396&gt;7,1.25,IF(AE396&gt;4,0.75,0)))+IF(OR(AF396="-",W396&lt;4),0,IF(AF396&gt;7,1+IF(W396&gt;7,0.15,0),IF(AF396&gt;4,0.5+IF(W396&gt;7,0.15,0),0))))</f>
        <v>0</v>
      </c>
      <c r="AO396" s="9">
        <f>(($AK$3*AK396+$AL$3*AL396+$AM$3*AM396+$AN$3*AN396)+$J$3*VLOOKUP(J396,COND!$A$2:$C$7,2,FALSE)+$K$3*VLOOKUP(K396,COND!$A$2:$C$7,3,FALSE))*IF(AND($K$2="On",$E396&gt;20),0.75,1)</f>
        <v>-7.1670855677625998</v>
      </c>
      <c r="AP396" s="28">
        <f>STANDARDIZE(AO396,AVERAGE($AO$5:$AO$1204),STDEVP($AO$5:$AO$1204))</f>
        <v>-1.8027287824979221</v>
      </c>
      <c r="AQ396" t="str">
        <f>IF(AND(Y396&lt;&gt;"-",X396&gt;1),"C",IF(AA396=MAX(AA396:AC396),"2B",IF(AC396=MAX(AA396:AC396),"SS",IF(OR(AB396=MAX(Z396:AC396),AND(AB396&lt;&gt;"-",AB396&gt;4,V396&gt;5)),"3B",IF(AE396=MAX(AD396:AF396),"CF",IF(AND(AF396=MAX(AD396,AF396),AND(W396&gt;5,AD396&lt;&gt;"-")),"RF",IF(AD396&lt;&gt;"-","LF",IF(Z396&lt;&gt;"-","1B","DH"))))))))</f>
        <v>3B</v>
      </c>
      <c r="AU396" t="str">
        <f>IF(AND($Q396&gt;=6,AVERAGE($S396:$T396)&gt;=6),"Likely",IF(OR($Q396&gt;6,AND($Q396=6,AVERAGE($S396:$T396)&gt;=3),AND($Q396&gt;=5,AVERAGE($S396:$T396)&gt;=5),AVERAGE($Q396,$S396:$T396)&gt;5),"Possible","Unlikely"))</f>
        <v>Unlikely</v>
      </c>
      <c r="AW396" t="e">
        <f>IF(VLOOKUP($B396,'Draft List'!$D$4:$AB$124,AW$3,FALSE)&lt;&gt;0,VLOOKUP($B396,'Draft List'!$D$4:$AB$124,AW$3,FALSE),"")</f>
        <v>#N/A</v>
      </c>
      <c r="AX396" t="e">
        <f>IF(VLOOKUP($B396,'Draft List'!$D$4:$AB$124,AX$3,FALSE)&lt;&gt;0,VLOOKUP($B396,'Draft List'!$D$4:$AB$124,AX$3,FALSE),"")</f>
        <v>#N/A</v>
      </c>
      <c r="AY396" t="e">
        <f>IF(VLOOKUP($B396,'Draft List'!$D$4:$AB$124,AY$3,FALSE)&lt;&gt;0,VLOOKUP($B396,'Draft List'!$D$4:$AB$124,AY$3,FALSE),"")</f>
        <v>#N/A</v>
      </c>
      <c r="AZ396" t="e">
        <f>IF(VLOOKUP($B396,'Draft List'!$D$4:$AB$124,AZ$3,FALSE)&lt;&gt;0,VLOOKUP($B396,'Draft List'!$D$4:$AB$124,AZ$3,FALSE),"")</f>
        <v>#N/A</v>
      </c>
    </row>
    <row r="397" spans="1:52" x14ac:dyDescent="0.25">
      <c r="A397" t="str">
        <f>IF(C397="C","C-",C397)&amp;D397&amp;E397</f>
        <v>LFÁlex Piña18</v>
      </c>
      <c r="B397">
        <f>VLOOKUP($A397,draft_listing_batters_stats!$A$1:$B$1310,2,FALSE)</f>
        <v>3302</v>
      </c>
      <c r="C397" s="1" t="s">
        <v>52</v>
      </c>
      <c r="D397" s="1" t="s">
        <v>1732</v>
      </c>
      <c r="E397" s="1">
        <v>18</v>
      </c>
      <c r="F397" s="1" t="s">
        <v>43</v>
      </c>
      <c r="G397" s="1" t="s">
        <v>43</v>
      </c>
      <c r="H397" s="1" t="s">
        <v>51</v>
      </c>
      <c r="I397" s="24" t="s">
        <v>51</v>
      </c>
      <c r="J397" s="1" t="s">
        <v>49</v>
      </c>
      <c r="K397" s="24" t="s">
        <v>49</v>
      </c>
      <c r="L397" s="1">
        <v>1</v>
      </c>
      <c r="M397" s="1">
        <v>1</v>
      </c>
      <c r="N397" s="1">
        <v>1</v>
      </c>
      <c r="O397" s="1">
        <v>1</v>
      </c>
      <c r="P397" s="24">
        <v>1</v>
      </c>
      <c r="Q397" s="1">
        <v>2</v>
      </c>
      <c r="R397" s="1">
        <v>2</v>
      </c>
      <c r="S397" s="1">
        <v>2</v>
      </c>
      <c r="T397" s="1">
        <v>2</v>
      </c>
      <c r="U397" s="24">
        <v>3</v>
      </c>
      <c r="V397" s="1">
        <v>4</v>
      </c>
      <c r="W397" s="1">
        <v>4</v>
      </c>
      <c r="X397" s="24">
        <v>1</v>
      </c>
      <c r="Y397" s="1" t="s">
        <v>47</v>
      </c>
      <c r="Z397" s="1">
        <v>1</v>
      </c>
      <c r="AA397" s="1">
        <v>2</v>
      </c>
      <c r="AB397" s="1" t="s">
        <v>47</v>
      </c>
      <c r="AC397" s="1">
        <v>2</v>
      </c>
      <c r="AD397" s="1">
        <v>2</v>
      </c>
      <c r="AE397" s="1">
        <v>1</v>
      </c>
      <c r="AF397" s="24">
        <v>1</v>
      </c>
      <c r="AG397" s="1">
        <v>7</v>
      </c>
      <c r="AH397" s="1">
        <v>8</v>
      </c>
      <c r="AI397" s="24">
        <v>5</v>
      </c>
      <c r="AJ397" s="30">
        <v>120000</v>
      </c>
      <c r="AK397" s="9">
        <f>($L$3*(L397-$Q$1)/$Q$2+$M$3*(M397-$R$1)/$R$2+$N$3*(N397-$S$1)/$S$2+$O$3*(O397-$T$1)/$T$2+$P$3*(P397-$U$1)/$U$2)/(SUM($L$3:$P$3))</f>
        <v>-2.0843433498275723</v>
      </c>
      <c r="AL397" s="9">
        <f>($L$3*(Q397-$Q$1)/$Q$2+$M$3*(R397-$R$1)/$R$2+$N$3*(S397-$S$1)/$S$2+$O$3*(T397-$T$1)/$T$2+$P$3*(U397-$U$1)/$U$2)/(SUM($L$3:$P$3))</f>
        <v>-1.4579239103385446</v>
      </c>
      <c r="AM397">
        <f>IF(AVERAGE(AG397:AH397)&gt;9,1,0)+IF(AVERAGE(AG397:AH397)&gt;7,1,0)+IF(AG397&gt;7,1,0)+IF(AH397&gt;7,1,0)+IF(AI397&gt;8,1,0)+IF(AI397&gt;6,1,0)</f>
        <v>2</v>
      </c>
      <c r="AN397" s="6">
        <f>MIN(2,IF(OR(Y397="-",X397&lt;5),0,1+IF(Y397&gt;7,1+IF(X397&gt;7,0.25,0),IF(Y397&gt;4,0.5+IF(X397&gt;7,0.25,0),0+IF(X397&gt;7,0.25))))+IF(Z397="-",0,IF(Z397&gt;9,0.5,IF(Z397&gt;7,0.25,0)))+IF(AA397="-",0,IF(AA397&gt;7,1.1,IF(AA397&gt;4,0.6,0)))+IF(OR(AB397="-",V397&lt;5),0,IF(AB397&gt;7,1+IF(V397&gt;7,0.25,0),IF(AB397&gt;4,0.5+IF(V397&gt;7,0.25,0),0)))+IF(AC397="-",0,IF(AC397&gt;7,1.5,IF(AC397&gt;4,1,0)))+IF(AD397="-",0,IF(AD397&gt;9,0.5,IF(AD397&gt;7,0.25,0)))+IF(AE397="-",0,IF(AE397&gt;7,1.25,IF(AE397&gt;4,0.75,0)))+IF(OR(AF397="-",W397&lt;4),0,IF(AF397&gt;7,1+IF(W397&gt;7,0.15,0),IF(AF397&gt;4,0.5+IF(W397&gt;7,0.15,0),0))))</f>
        <v>0</v>
      </c>
      <c r="AO397" s="9">
        <f>(($AK$3*AK397+$AL$3*AL397+$AM$3*AM397+$AN$3*AN397)+$J$3*VLOOKUP(J397,COND!$A$2:$C$7,2,FALSE)+$K$3*VLOOKUP(K397,COND!$A$2:$C$7,3,FALSE))*IF(AND($K$2="On",$E397&gt;20),0.75,1)</f>
        <v>-7.1701879257119607</v>
      </c>
      <c r="AP397" s="28">
        <f>STANDARDIZE(AO397,AVERAGE($AO$5:$AO$1204),STDEVP($AO$5:$AO$1204))</f>
        <v>-1.8031357305823235</v>
      </c>
      <c r="AQ397" t="str">
        <f>IF(AND(Y397&lt;&gt;"-",X397&gt;1),"C",IF(AA397=MAX(AA397:AC397),"2B",IF(AC397=MAX(AA397:AC397),"SS",IF(OR(AB397=MAX(Z397:AC397),AND(AB397&lt;&gt;"-",AB397&gt;4,V397&gt;5)),"3B",IF(AE397=MAX(AD397:AF397),"CF",IF(AND(AF397=MAX(AD397,AF397),AND(W397&gt;5,AD397&lt;&gt;"-")),"RF",IF(AD397&lt;&gt;"-","LF",IF(Z397&lt;&gt;"-","1B","DH"))))))))</f>
        <v>2B</v>
      </c>
      <c r="AU397" t="str">
        <f>IF(AND($Q397&gt;=6,AVERAGE($S397:$T397)&gt;=6),"Likely",IF(OR($Q397&gt;6,AND($Q397=6,AVERAGE($S397:$T397)&gt;=3),AND($Q397&gt;=5,AVERAGE($S397:$T397)&gt;=5),AVERAGE($Q397,$S397:$T397)&gt;5),"Possible","Unlikely"))</f>
        <v>Unlikely</v>
      </c>
      <c r="AW397" t="e">
        <f>IF(VLOOKUP($B397,'Draft List'!$D$4:$AB$124,AW$3,FALSE)&lt;&gt;0,VLOOKUP($B397,'Draft List'!$D$4:$AB$124,AW$3,FALSE),"")</f>
        <v>#N/A</v>
      </c>
      <c r="AX397" t="e">
        <f>IF(VLOOKUP($B397,'Draft List'!$D$4:$AB$124,AX$3,FALSE)&lt;&gt;0,VLOOKUP($B397,'Draft List'!$D$4:$AB$124,AX$3,FALSE),"")</f>
        <v>#N/A</v>
      </c>
      <c r="AY397" t="e">
        <f>IF(VLOOKUP($B397,'Draft List'!$D$4:$AB$124,AY$3,FALSE)&lt;&gt;0,VLOOKUP($B397,'Draft List'!$D$4:$AB$124,AY$3,FALSE),"")</f>
        <v>#N/A</v>
      </c>
      <c r="AZ397" t="e">
        <f>IF(VLOOKUP($B397,'Draft List'!$D$4:$AB$124,AZ$3,FALSE)&lt;&gt;0,VLOOKUP($B397,'Draft List'!$D$4:$AB$124,AZ$3,FALSE),"")</f>
        <v>#N/A</v>
      </c>
    </row>
    <row r="398" spans="1:52" x14ac:dyDescent="0.25">
      <c r="A398" t="str">
        <f>IF(C398="C","C-",C398)&amp;D398&amp;E398</f>
        <v>C-Steven Perkins18</v>
      </c>
      <c r="B398">
        <f>VLOOKUP($A398,draft_listing_batters_stats!$A$1:$B$1310,2,FALSE)</f>
        <v>5209</v>
      </c>
      <c r="C398" s="1" t="s">
        <v>89</v>
      </c>
      <c r="D398" s="1" t="s">
        <v>1733</v>
      </c>
      <c r="E398" s="1">
        <v>18</v>
      </c>
      <c r="F398" s="1" t="s">
        <v>43</v>
      </c>
      <c r="G398" s="1" t="s">
        <v>43</v>
      </c>
      <c r="H398" s="1" t="s">
        <v>51</v>
      </c>
      <c r="I398" s="24" t="s">
        <v>51</v>
      </c>
      <c r="J398" s="1" t="s">
        <v>46</v>
      </c>
      <c r="K398" s="24" t="s">
        <v>57</v>
      </c>
      <c r="L398" s="1">
        <v>1</v>
      </c>
      <c r="M398" s="1">
        <v>1</v>
      </c>
      <c r="N398" s="1">
        <v>1</v>
      </c>
      <c r="O398" s="1">
        <v>1</v>
      </c>
      <c r="P398" s="24">
        <v>2</v>
      </c>
      <c r="Q398" s="1">
        <v>2</v>
      </c>
      <c r="R398" s="1">
        <v>2</v>
      </c>
      <c r="S398" s="1">
        <v>1</v>
      </c>
      <c r="T398" s="1">
        <v>3</v>
      </c>
      <c r="U398" s="24">
        <v>5</v>
      </c>
      <c r="V398" s="1">
        <v>2</v>
      </c>
      <c r="W398" s="1">
        <v>2</v>
      </c>
      <c r="X398" s="24">
        <v>3</v>
      </c>
      <c r="Y398" s="1" t="s">
        <v>47</v>
      </c>
      <c r="Z398" s="1" t="s">
        <v>47</v>
      </c>
      <c r="AA398" s="1" t="s">
        <v>47</v>
      </c>
      <c r="AB398" s="1" t="s">
        <v>47</v>
      </c>
      <c r="AC398" s="1" t="s">
        <v>47</v>
      </c>
      <c r="AD398" s="1" t="s">
        <v>47</v>
      </c>
      <c r="AE398" s="1" t="s">
        <v>47</v>
      </c>
      <c r="AF398" s="24" t="s">
        <v>47</v>
      </c>
      <c r="AG398" s="1">
        <v>1</v>
      </c>
      <c r="AH398" s="1">
        <v>1</v>
      </c>
      <c r="AI398" s="24">
        <v>6</v>
      </c>
      <c r="AJ398" s="30">
        <v>190000</v>
      </c>
      <c r="AK398" s="9">
        <f>($L$3*(L398-$Q$1)/$Q$2+$M$3*(M398-$R$1)/$R$2+$N$3*(N398-$S$1)/$S$2+$O$3*(O398-$T$1)/$T$2+$P$3*(P398-$U$1)/$U$2)/(SUM($L$3:$P$3))</f>
        <v>-2.0443270100104884</v>
      </c>
      <c r="AL398" s="9">
        <f>($L$3*(Q398-$Q$1)/$Q$2+$M$3*(R398-$R$1)/$R$2+$N$3*(S398-$S$1)/$S$2+$O$3*(T398-$T$1)/$T$2+$P$3*(U398-$U$1)/$U$2)/(SUM($L$3:$P$3))</f>
        <v>-1.3712431747186979</v>
      </c>
      <c r="AM398">
        <f>IF(AVERAGE(AG398:AH398)&gt;9,1,0)+IF(AVERAGE(AG398:AH398)&gt;7,1,0)+IF(AG398&gt;7,1,0)+IF(AH398&gt;7,1,0)+IF(AI398&gt;8,1,0)+IF(AI398&gt;6,1,0)</f>
        <v>0</v>
      </c>
      <c r="AN398" s="6">
        <f>MIN(2,IF(OR(Y398="-",X398&lt;5),0,1+IF(Y398&gt;7,1+IF(X398&gt;7,0.25,0),IF(Y398&gt;4,0.5+IF(X398&gt;7,0.25,0),0+IF(X398&gt;7,0.25))))+IF(Z398="-",0,IF(Z398&gt;9,0.5,IF(Z398&gt;7,0.25,0)))+IF(AA398="-",0,IF(AA398&gt;7,1.1,IF(AA398&gt;4,0.6,0)))+IF(OR(AB398="-",V398&lt;5),0,IF(AB398&gt;7,1+IF(V398&gt;7,0.25,0),IF(AB398&gt;4,0.5+IF(V398&gt;7,0.25,0),0)))+IF(AC398="-",0,IF(AC398&gt;7,1.5,IF(AC398&gt;4,1,0)))+IF(AD398="-",0,IF(AD398&gt;9,0.5,IF(AD398&gt;7,0.25,0)))+IF(AE398="-",0,IF(AE398&gt;7,1.25,IF(AE398&gt;4,0.75,0)))+IF(OR(AF398="-",W398&lt;4),0,IF(AF398&gt;7,1+IF(W398&gt;7,0.15,0),IF(AF398&gt;4,0.5+IF(W398&gt;7,0.15,0),0))))</f>
        <v>0</v>
      </c>
      <c r="AO398" s="9">
        <f>(($AK$3*AK398+$AL$3*AL398+$AM$3*AM398+$AN$3*AN398)+$J$3*VLOOKUP(J398,COND!$A$2:$C$7,2,FALSE)+$K$3*VLOOKUP(K398,COND!$A$2:$C$7,3,FALSE))*IF(AND($K$2="On",$E398&gt;20),0.75,1)</f>
        <v>-7.2593507976254248</v>
      </c>
      <c r="AP398" s="28">
        <f>STANDARDIZE(AO398,AVERAGE($AO$5:$AO$1204),STDEVP($AO$5:$AO$1204))</f>
        <v>-1.8148315634027747</v>
      </c>
      <c r="AQ398" t="str">
        <f>IF(AND(Y398&lt;&gt;"-",X398&gt;1),"C",IF(AA398=MAX(AA398:AC398),"2B",IF(AC398=MAX(AA398:AC398),"SS",IF(OR(AB398=MAX(Z398:AC398),AND(AB398&lt;&gt;"-",AB398&gt;4,V398&gt;5)),"3B",IF(AE398=MAX(AD398:AF398),"CF",IF(AND(AF398=MAX(AD398,AF398),AND(W398&gt;5,AD398&lt;&gt;"-")),"RF",IF(AD398&lt;&gt;"-","LF",IF(Z398&lt;&gt;"-","1B","DH"))))))))</f>
        <v>DH</v>
      </c>
      <c r="AU398" t="str">
        <f>IF(AND($Q398&gt;=6,AVERAGE($S398:$T398)&gt;=6),"Likely",IF(OR($Q398&gt;6,AND($Q398=6,AVERAGE($S398:$T398)&gt;=3),AND($Q398&gt;=5,AVERAGE($S398:$T398)&gt;=5),AVERAGE($Q398,$S398:$T398)&gt;5),"Possible","Unlikely"))</f>
        <v>Unlikely</v>
      </c>
      <c r="AW398" t="e">
        <f>IF(VLOOKUP($B398,'Draft List'!$D$4:$AB$124,AW$3,FALSE)&lt;&gt;0,VLOOKUP($B398,'Draft List'!$D$4:$AB$124,AW$3,FALSE),"")</f>
        <v>#N/A</v>
      </c>
      <c r="AX398" t="e">
        <f>IF(VLOOKUP($B398,'Draft List'!$D$4:$AB$124,AX$3,FALSE)&lt;&gt;0,VLOOKUP($B398,'Draft List'!$D$4:$AB$124,AX$3,FALSE),"")</f>
        <v>#N/A</v>
      </c>
      <c r="AY398" t="e">
        <f>IF(VLOOKUP($B398,'Draft List'!$D$4:$AB$124,AY$3,FALSE)&lt;&gt;0,VLOOKUP($B398,'Draft List'!$D$4:$AB$124,AY$3,FALSE),"")</f>
        <v>#N/A</v>
      </c>
      <c r="AZ398" t="e">
        <f>IF(VLOOKUP($B398,'Draft List'!$D$4:$AB$124,AZ$3,FALSE)&lt;&gt;0,VLOOKUP($B398,'Draft List'!$D$4:$AB$124,AZ$3,FALSE),"")</f>
        <v>#N/A</v>
      </c>
    </row>
    <row r="399" spans="1:52" x14ac:dyDescent="0.25">
      <c r="A399" t="str">
        <f>IF(C399="C","C-",C399)&amp;D399&amp;E399</f>
        <v>2BTomiji Sano18</v>
      </c>
      <c r="B399">
        <f>VLOOKUP($A399,draft_listing_batters_stats!$A$1:$B$1310,2,FALSE)</f>
        <v>9346</v>
      </c>
      <c r="C399" s="1" t="s">
        <v>74</v>
      </c>
      <c r="D399" s="1" t="s">
        <v>1734</v>
      </c>
      <c r="E399" s="1">
        <v>18</v>
      </c>
      <c r="F399" s="1" t="s">
        <v>43</v>
      </c>
      <c r="G399" s="1" t="s">
        <v>43</v>
      </c>
      <c r="H399" s="1" t="s">
        <v>51</v>
      </c>
      <c r="I399" s="24" t="s">
        <v>51</v>
      </c>
      <c r="J399" s="1" t="s">
        <v>46</v>
      </c>
      <c r="K399" s="24" t="s">
        <v>53</v>
      </c>
      <c r="L399" s="1">
        <v>1</v>
      </c>
      <c r="M399" s="1">
        <v>1</v>
      </c>
      <c r="N399" s="1">
        <v>1</v>
      </c>
      <c r="O399" s="1">
        <v>1</v>
      </c>
      <c r="P399" s="24">
        <v>1</v>
      </c>
      <c r="Q399" s="1">
        <v>2</v>
      </c>
      <c r="R399" s="1">
        <v>1</v>
      </c>
      <c r="S399" s="1">
        <v>1</v>
      </c>
      <c r="T399" s="1">
        <v>4</v>
      </c>
      <c r="U399" s="24">
        <v>2</v>
      </c>
      <c r="V399" s="1">
        <v>4</v>
      </c>
      <c r="W399" s="1">
        <v>3</v>
      </c>
      <c r="X399" s="24">
        <v>1</v>
      </c>
      <c r="Y399" s="1" t="s">
        <v>47</v>
      </c>
      <c r="Z399" s="1" t="s">
        <v>47</v>
      </c>
      <c r="AA399" s="1">
        <v>3</v>
      </c>
      <c r="AB399" s="1" t="s">
        <v>47</v>
      </c>
      <c r="AC399" s="1" t="s">
        <v>47</v>
      </c>
      <c r="AD399" s="1" t="s">
        <v>47</v>
      </c>
      <c r="AE399" s="1" t="s">
        <v>47</v>
      </c>
      <c r="AF399" s="24" t="s">
        <v>47</v>
      </c>
      <c r="AG399" s="1">
        <v>7</v>
      </c>
      <c r="AH399" s="1">
        <v>4</v>
      </c>
      <c r="AI399" s="24">
        <v>2</v>
      </c>
      <c r="AJ399" s="30">
        <v>1700000</v>
      </c>
      <c r="AK399" s="9">
        <f>($L$3*(L399-$Q$1)/$Q$2+$M$3*(M399-$R$1)/$R$2+$N$3*(N399-$S$1)/$S$2+$O$3*(O399-$T$1)/$T$2+$P$3*(P399-$U$1)/$U$2)/(SUM($L$3:$P$3))</f>
        <v>-2.0843433498275723</v>
      </c>
      <c r="AL399" s="9">
        <f>($L$3*(Q399-$Q$1)/$Q$2+$M$3*(R399-$R$1)/$R$2+$N$3*(S399-$S$1)/$S$2+$O$3*(T399-$T$1)/$T$2+$P$3*(U399-$U$1)/$U$2)/(SUM($L$3:$P$3))</f>
        <v>-1.4526425237790708</v>
      </c>
      <c r="AM399">
        <f>IF(AVERAGE(AG399:AH399)&gt;9,1,0)+IF(AVERAGE(AG399:AH399)&gt;7,1,0)+IF(AG399&gt;7,1,0)+IF(AH399&gt;7,1,0)+IF(AI399&gt;8,1,0)+IF(AI399&gt;6,1,0)</f>
        <v>0</v>
      </c>
      <c r="AN399" s="6">
        <f>MIN(2,IF(OR(Y399="-",X399&lt;5),0,1+IF(Y399&gt;7,1+IF(X399&gt;7,0.25,0),IF(Y399&gt;4,0.5+IF(X399&gt;7,0.25,0),0+IF(X399&gt;7,0.25))))+IF(Z399="-",0,IF(Z399&gt;9,0.5,IF(Z399&gt;7,0.25,0)))+IF(AA399="-",0,IF(AA399&gt;7,1.1,IF(AA399&gt;4,0.6,0)))+IF(OR(AB399="-",V399&lt;5),0,IF(AB399&gt;7,1+IF(V399&gt;7,0.25,0),IF(AB399&gt;4,0.5+IF(V399&gt;7,0.25,0),0)))+IF(AC399="-",0,IF(AC399&gt;7,1.5,IF(AC399&gt;4,1,0)))+IF(AD399="-",0,IF(AD399&gt;9,0.5,IF(AD399&gt;7,0.25,0)))+IF(AE399="-",0,IF(AE399&gt;7,1.25,IF(AE399&gt;4,0.75,0)))+IF(OR(AF399="-",W399&lt;4),0,IF(AF399&gt;7,1+IF(W399&gt;7,0.15,0),IF(AF399&gt;4,0.5+IF(W399&gt;7,0.15,0),0))))</f>
        <v>0</v>
      </c>
      <c r="AO399" s="9">
        <f>(($AK$3*AK399+$AL$3*AL399+$AM$3*AM399+$AN$3*AN399)+$J$3*VLOOKUP(J399,COND!$A$2:$C$7,2,FALSE)+$K$3*VLOOKUP(K399,COND!$A$2:$C$7,3,FALSE))*IF(AND($K$2="On",$E399&gt;20),0.75,1)</f>
        <v>-7.4901446203316073</v>
      </c>
      <c r="AP399" s="28">
        <f>STANDARDIZE(AO399,AVERAGE($AO$5:$AO$1204),STDEVP($AO$5:$AO$1204))</f>
        <v>-1.8451056663834879</v>
      </c>
      <c r="AQ399" t="str">
        <f>IF(AND(Y399&lt;&gt;"-",X399&gt;1),"C",IF(AA399=MAX(AA399:AC399),"2B",IF(AC399=MAX(AA399:AC399),"SS",IF(OR(AB399=MAX(Z399:AC399),AND(AB399&lt;&gt;"-",AB399&gt;4,V399&gt;5)),"3B",IF(AE399=MAX(AD399:AF399),"CF",IF(AND(AF399=MAX(AD399,AF399),AND(W399&gt;5,AD399&lt;&gt;"-")),"RF",IF(AD399&lt;&gt;"-","LF",IF(Z399&lt;&gt;"-","1B","DH"))))))))</f>
        <v>2B</v>
      </c>
      <c r="AU399" t="str">
        <f>IF(AND($Q399&gt;=6,AVERAGE($S399:$T399)&gt;=6),"Likely",IF(OR($Q399&gt;6,AND($Q399=6,AVERAGE($S399:$T399)&gt;=3),AND($Q399&gt;=5,AVERAGE($S399:$T399)&gt;=5),AVERAGE($Q399,$S399:$T399)&gt;5),"Possible","Unlikely"))</f>
        <v>Unlikely</v>
      </c>
      <c r="AW399" t="e">
        <f>IF(VLOOKUP($B399,'Draft List'!$D$4:$AB$124,AW$3,FALSE)&lt;&gt;0,VLOOKUP($B399,'Draft List'!$D$4:$AB$124,AW$3,FALSE),"")</f>
        <v>#N/A</v>
      </c>
      <c r="AX399" t="e">
        <f>IF(VLOOKUP($B399,'Draft List'!$D$4:$AB$124,AX$3,FALSE)&lt;&gt;0,VLOOKUP($B399,'Draft List'!$D$4:$AB$124,AX$3,FALSE),"")</f>
        <v>#N/A</v>
      </c>
      <c r="AY399" t="e">
        <f>IF(VLOOKUP($B399,'Draft List'!$D$4:$AB$124,AY$3,FALSE)&lt;&gt;0,VLOOKUP($B399,'Draft List'!$D$4:$AB$124,AY$3,FALSE),"")</f>
        <v>#N/A</v>
      </c>
      <c r="AZ399" t="e">
        <f>IF(VLOOKUP($B399,'Draft List'!$D$4:$AB$124,AZ$3,FALSE)&lt;&gt;0,VLOOKUP($B399,'Draft List'!$D$4:$AB$124,AZ$3,FALSE),"")</f>
        <v>#N/A</v>
      </c>
    </row>
    <row r="400" spans="1:52" x14ac:dyDescent="0.25">
      <c r="A400" t="str">
        <f>IF(C400="C","C-",C400)&amp;D400&amp;E400</f>
        <v>C-Eric Whitfield21</v>
      </c>
      <c r="B400">
        <f>VLOOKUP($A400,draft_listing_batters_stats!$A$1:$B$1310,2,FALSE)</f>
        <v>11405</v>
      </c>
      <c r="C400" s="1" t="s">
        <v>89</v>
      </c>
      <c r="D400" s="1" t="s">
        <v>1735</v>
      </c>
      <c r="E400" s="1">
        <v>21</v>
      </c>
      <c r="F400" s="1" t="s">
        <v>43</v>
      </c>
      <c r="G400" s="1" t="s">
        <v>43</v>
      </c>
      <c r="H400" s="1" t="s">
        <v>51</v>
      </c>
      <c r="I400" s="24" t="s">
        <v>51</v>
      </c>
      <c r="J400" s="1" t="s">
        <v>46</v>
      </c>
      <c r="K400" s="24" t="s">
        <v>46</v>
      </c>
      <c r="L400" s="1">
        <v>2</v>
      </c>
      <c r="M400" s="1">
        <v>2</v>
      </c>
      <c r="N400" s="1">
        <v>1</v>
      </c>
      <c r="O400" s="1">
        <v>1</v>
      </c>
      <c r="P400" s="24">
        <v>2</v>
      </c>
      <c r="Q400" s="1">
        <v>2</v>
      </c>
      <c r="R400" s="1">
        <v>3</v>
      </c>
      <c r="S400" s="1">
        <v>1</v>
      </c>
      <c r="T400" s="1">
        <v>1</v>
      </c>
      <c r="U400" s="24">
        <v>3</v>
      </c>
      <c r="V400" s="1">
        <v>5</v>
      </c>
      <c r="W400" s="1">
        <v>5</v>
      </c>
      <c r="X400" s="24">
        <v>8</v>
      </c>
      <c r="Y400" s="1">
        <v>4</v>
      </c>
      <c r="Z400" s="1" t="s">
        <v>47</v>
      </c>
      <c r="AA400" s="1" t="s">
        <v>47</v>
      </c>
      <c r="AB400" s="1" t="s">
        <v>47</v>
      </c>
      <c r="AC400" s="1" t="s">
        <v>47</v>
      </c>
      <c r="AD400" s="1" t="s">
        <v>47</v>
      </c>
      <c r="AE400" s="1" t="s">
        <v>47</v>
      </c>
      <c r="AF400" s="24" t="s">
        <v>47</v>
      </c>
      <c r="AG400" s="1">
        <v>1</v>
      </c>
      <c r="AH400" s="1">
        <v>3</v>
      </c>
      <c r="AI400" s="24">
        <v>2</v>
      </c>
      <c r="AJ400" s="30">
        <v>190000</v>
      </c>
      <c r="AK400" s="9">
        <f>($L$3*(L400-$Q$1)/$Q$2+$M$3*(M400-$R$1)/$R$2+$N$3*(N400-$S$1)/$S$2+$O$3*(O400-$T$1)/$T$2+$P$3*(P400-$U$1)/$U$2)/(SUM($L$3:$P$3))</f>
        <v>-1.6707112941891105</v>
      </c>
      <c r="AL400" s="9">
        <f>($L$3*(Q400-$Q$1)/$Q$2+$M$3*(R400-$R$1)/$R$2+$N$3*(S400-$S$1)/$S$2+$O$3*(T400-$T$1)/$T$2+$P$3*(U400-$U$1)/$U$2)/(SUM($L$3:$P$3))</f>
        <v>-1.5796350747533237</v>
      </c>
      <c r="AM400">
        <f>IF(AVERAGE(AG400:AH400)&gt;9,1,0)+IF(AVERAGE(AG400:AH400)&gt;7,1,0)+IF(AG400&gt;7,1,0)+IF(AH400&gt;7,1,0)+IF(AI400&gt;8,1,0)+IF(AI400&gt;6,1,0)</f>
        <v>0</v>
      </c>
      <c r="AN400" s="6">
        <f>MIN(2,IF(OR(Y400="-",X400&lt;5),0,1+IF(Y400&gt;7,1+IF(X400&gt;7,0.25,0),IF(Y400&gt;4,0.5+IF(X400&gt;7,0.25,0),0+IF(X400&gt;7,0.25))))+IF(Z400="-",0,IF(Z400&gt;9,0.5,IF(Z400&gt;7,0.25,0)))+IF(AA400="-",0,IF(AA400&gt;7,1.1,IF(AA400&gt;4,0.6,0)))+IF(OR(AB400="-",V400&lt;5),0,IF(AB400&gt;7,1+IF(V400&gt;7,0.25,0),IF(AB400&gt;4,0.5+IF(V400&gt;7,0.25,0),0)))+IF(AC400="-",0,IF(AC400&gt;7,1.5,IF(AC400&gt;4,1,0)))+IF(AD400="-",0,IF(AD400&gt;9,0.5,IF(AD400&gt;7,0.25,0)))+IF(AE400="-",0,IF(AE400&gt;7,1.25,IF(AE400&gt;4,0.75,0)))+IF(OR(AF400="-",W400&lt;4),0,IF(AF400&gt;7,1+IF(W400&gt;7,0.15,0),IF(AF400&gt;4,0.5+IF(W400&gt;7,0.15,0),0))))</f>
        <v>1.25</v>
      </c>
      <c r="AO400" s="9">
        <f>(($AK$3*AK400+$AL$3*AL400+$AM$3*AM400+$AN$3*AN400)+$J$3*VLOOKUP(J400,COND!$A$2:$C$7,2,FALSE)+$K$3*VLOOKUP(K400,COND!$A$2:$C$7,3,FALSE))*IF(AND($K$2="On",$E400&gt;20),0.75,1)</f>
        <v>-8.072692026458796</v>
      </c>
      <c r="AP400" s="28">
        <f>STANDARDIZE(AO400,AVERAGE($AO$5:$AO$1204),STDEVP($AO$5:$AO$1204))</f>
        <v>-1.9215206239306568</v>
      </c>
      <c r="AQ400" t="str">
        <f>IF(AND(Y400&lt;&gt;"-",X400&gt;1),"C",IF(AA400=MAX(AA400:AC400),"2B",IF(AC400=MAX(AA400:AC400),"SS",IF(OR(AB400=MAX(Z400:AC400),AND(AB400&lt;&gt;"-",AB400&gt;4,V400&gt;5)),"3B",IF(AE400=MAX(AD400:AF400),"CF",IF(AND(AF400=MAX(AD400,AF400),AND(W400&gt;5,AD400&lt;&gt;"-")),"RF",IF(AD400&lt;&gt;"-","LF",IF(Z400&lt;&gt;"-","1B","DH"))))))))</f>
        <v>C</v>
      </c>
      <c r="AU400" t="str">
        <f>IF(AND($Q400&gt;=6,AVERAGE($S400:$T400)&gt;=6),"Likely",IF(OR($Q400&gt;6,AND($Q400=6,AVERAGE($S400:$T400)&gt;=3),AND($Q400&gt;=5,AVERAGE($S400:$T400)&gt;=5),AVERAGE($Q400,$S400:$T400)&gt;5),"Possible","Unlikely"))</f>
        <v>Unlikely</v>
      </c>
      <c r="AW400" t="e">
        <f>IF(VLOOKUP($B400,'Draft List'!$D$4:$AB$124,AW$3,FALSE)&lt;&gt;0,VLOOKUP($B400,'Draft List'!$D$4:$AB$124,AW$3,FALSE),"")</f>
        <v>#N/A</v>
      </c>
      <c r="AX400" t="e">
        <f>IF(VLOOKUP($B400,'Draft List'!$D$4:$AB$124,AX$3,FALSE)&lt;&gt;0,VLOOKUP($B400,'Draft List'!$D$4:$AB$124,AX$3,FALSE),"")</f>
        <v>#N/A</v>
      </c>
      <c r="AY400" t="e">
        <f>IF(VLOOKUP($B400,'Draft List'!$D$4:$AB$124,AY$3,FALSE)&lt;&gt;0,VLOOKUP($B400,'Draft List'!$D$4:$AB$124,AY$3,FALSE),"")</f>
        <v>#N/A</v>
      </c>
      <c r="AZ400" t="e">
        <f>IF(VLOOKUP($B400,'Draft List'!$D$4:$AB$124,AZ$3,FALSE)&lt;&gt;0,VLOOKUP($B400,'Draft List'!$D$4:$AB$124,AZ$3,FALSE),"")</f>
        <v>#N/A</v>
      </c>
    </row>
    <row r="401" spans="1:52" x14ac:dyDescent="0.25">
      <c r="A401" t="str">
        <f>IF(C401="C","C-",C401)&amp;D401&amp;E401</f>
        <v>LFJoe Guthrie18</v>
      </c>
      <c r="B401">
        <f>VLOOKUP($A401,draft_listing_batters_stats!$A$1:$B$1310,2,FALSE)</f>
        <v>5216</v>
      </c>
      <c r="C401" s="1" t="s">
        <v>52</v>
      </c>
      <c r="D401" s="1" t="s">
        <v>1736</v>
      </c>
      <c r="E401" s="1">
        <v>18</v>
      </c>
      <c r="F401" s="1" t="s">
        <v>64</v>
      </c>
      <c r="G401" s="1" t="s">
        <v>43</v>
      </c>
      <c r="H401" s="1" t="s">
        <v>51</v>
      </c>
      <c r="I401" s="24" t="s">
        <v>51</v>
      </c>
      <c r="J401" s="1" t="s">
        <v>45</v>
      </c>
      <c r="K401" s="24" t="s">
        <v>45</v>
      </c>
      <c r="L401" s="1">
        <v>1</v>
      </c>
      <c r="M401" s="1">
        <v>1</v>
      </c>
      <c r="N401" s="1">
        <v>1</v>
      </c>
      <c r="O401" s="1">
        <v>1</v>
      </c>
      <c r="P401" s="24">
        <v>1</v>
      </c>
      <c r="Q401" s="1">
        <v>2</v>
      </c>
      <c r="R401" s="1">
        <v>3</v>
      </c>
      <c r="S401" s="1">
        <v>1</v>
      </c>
      <c r="T401" s="1">
        <v>2</v>
      </c>
      <c r="U401" s="24">
        <v>2</v>
      </c>
      <c r="V401" s="1">
        <v>1</v>
      </c>
      <c r="W401" s="1">
        <v>10</v>
      </c>
      <c r="X401" s="24">
        <v>2</v>
      </c>
      <c r="Y401" s="1" t="s">
        <v>47</v>
      </c>
      <c r="Z401" s="1" t="s">
        <v>47</v>
      </c>
      <c r="AA401" s="1" t="s">
        <v>47</v>
      </c>
      <c r="AB401" s="1" t="s">
        <v>47</v>
      </c>
      <c r="AC401" s="1" t="s">
        <v>47</v>
      </c>
      <c r="AD401" s="1">
        <v>1</v>
      </c>
      <c r="AE401" s="1" t="s">
        <v>47</v>
      </c>
      <c r="AF401" s="24" t="s">
        <v>47</v>
      </c>
      <c r="AG401" s="1">
        <v>6</v>
      </c>
      <c r="AH401" s="1">
        <v>6</v>
      </c>
      <c r="AI401" s="24">
        <v>8</v>
      </c>
      <c r="AJ401" s="30">
        <v>200000</v>
      </c>
      <c r="AK401" s="9">
        <f>($L$3*(L401-$Q$1)/$Q$2+$M$3*(M401-$R$1)/$R$2+$N$3*(N401-$S$1)/$S$2+$O$3*(O401-$T$1)/$T$2+$P$3*(P401-$U$1)/$U$2)/(SUM($L$3:$P$3))</f>
        <v>-2.0843433498275723</v>
      </c>
      <c r="AL401" s="9">
        <f>($L$3*(Q401-$Q$1)/$Q$2+$M$3*(R401-$R$1)/$R$2+$N$3*(S401-$S$1)/$S$2+$O$3*(T401-$T$1)/$T$2+$P$3*(U401-$U$1)/$U$2)/(SUM($L$3:$P$3))</f>
        <v>-1.5299418645608258</v>
      </c>
      <c r="AM401">
        <f>IF(AVERAGE(AG401:AH401)&gt;9,1,0)+IF(AVERAGE(AG401:AH401)&gt;7,1,0)+IF(AG401&gt;7,1,0)+IF(AH401&gt;7,1,0)+IF(AI401&gt;8,1,0)+IF(AI401&gt;6,1,0)</f>
        <v>1</v>
      </c>
      <c r="AN401" s="6">
        <f>MIN(2,IF(OR(Y401="-",X401&lt;5),0,1+IF(Y401&gt;7,1+IF(X401&gt;7,0.25,0),IF(Y401&gt;4,0.5+IF(X401&gt;7,0.25,0),0+IF(X401&gt;7,0.25))))+IF(Z401="-",0,IF(Z401&gt;9,0.5,IF(Z401&gt;7,0.25,0)))+IF(AA401="-",0,IF(AA401&gt;7,1.1,IF(AA401&gt;4,0.6,0)))+IF(OR(AB401="-",V401&lt;5),0,IF(AB401&gt;7,1+IF(V401&gt;7,0.25,0),IF(AB401&gt;4,0.5+IF(V401&gt;7,0.25,0),0)))+IF(AC401="-",0,IF(AC401&gt;7,1.5,IF(AC401&gt;4,1,0)))+IF(AD401="-",0,IF(AD401&gt;9,0.5,IF(AD401&gt;7,0.25,0)))+IF(AE401="-",0,IF(AE401&gt;7,1.25,IF(AE401&gt;4,0.75,0)))+IF(OR(AF401="-",W401&lt;4),0,IF(AF401&gt;7,1+IF(W401&gt;7,0.15,0),IF(AF401&gt;4,0.5+IF(W401&gt;7,0.15,0),0))))</f>
        <v>0</v>
      </c>
      <c r="AO401" s="9">
        <f>(($AK$3*AK401+$AL$3*AL401+$AM$3*AM401+$AN$3*AN401)+$J$3*VLOOKUP(J401,COND!$A$2:$C$7,2,FALSE)+$K$3*VLOOKUP(K401,COND!$A$2:$C$7,3,FALSE))*IF(AND($K$2="On",$E401&gt;20),0.75,1)</f>
        <v>-8.4010700430460012</v>
      </c>
      <c r="AP401" s="28">
        <f>STANDARDIZE(AO401,AVERAGE($AO$5:$AO$1204),STDEVP($AO$5:$AO$1204))</f>
        <v>-1.9645952165440796</v>
      </c>
      <c r="AQ401" t="str">
        <f>IF(AND(Y401&lt;&gt;"-",X401&gt;1),"C",IF(AA401=MAX(AA401:AC401),"2B",IF(AC401=MAX(AA401:AC401),"SS",IF(OR(AB401=MAX(Z401:AC401),AND(AB401&lt;&gt;"-",AB401&gt;4,V401&gt;5)),"3B",IF(AE401=MAX(AD401:AF401),"CF",IF(AND(AF401=MAX(AD401,AF401),AND(W401&gt;5,AD401&lt;&gt;"-")),"RF",IF(AD401&lt;&gt;"-","LF",IF(Z401&lt;&gt;"-","1B","DH"))))))))</f>
        <v>LF</v>
      </c>
      <c r="AU401" t="str">
        <f>IF(AND($Q401&gt;=6,AVERAGE($S401:$T401)&gt;=6),"Likely",IF(OR($Q401&gt;6,AND($Q401=6,AVERAGE($S401:$T401)&gt;=3),AND($Q401&gt;=5,AVERAGE($S401:$T401)&gt;=5),AVERAGE($Q401,$S401:$T401)&gt;5),"Possible","Unlikely"))</f>
        <v>Unlikely</v>
      </c>
      <c r="AW401" t="e">
        <f>IF(VLOOKUP($B401,'Draft List'!$D$4:$AB$124,AW$3,FALSE)&lt;&gt;0,VLOOKUP($B401,'Draft List'!$D$4:$AB$124,AW$3,FALSE),"")</f>
        <v>#N/A</v>
      </c>
      <c r="AX401" t="e">
        <f>IF(VLOOKUP($B401,'Draft List'!$D$4:$AB$124,AX$3,FALSE)&lt;&gt;0,VLOOKUP($B401,'Draft List'!$D$4:$AB$124,AX$3,FALSE),"")</f>
        <v>#N/A</v>
      </c>
      <c r="AY401" t="e">
        <f>IF(VLOOKUP($B401,'Draft List'!$D$4:$AB$124,AY$3,FALSE)&lt;&gt;0,VLOOKUP($B401,'Draft List'!$D$4:$AB$124,AY$3,FALSE),"")</f>
        <v>#N/A</v>
      </c>
      <c r="AZ401" t="e">
        <f>IF(VLOOKUP($B401,'Draft List'!$D$4:$AB$124,AZ$3,FALSE)&lt;&gt;0,VLOOKUP($B401,'Draft List'!$D$4:$AB$124,AZ$3,FALSE),"")</f>
        <v>#N/A</v>
      </c>
    </row>
    <row r="402" spans="1:52" x14ac:dyDescent="0.25">
      <c r="A402" t="str">
        <f>IF(C402="C","C-",C402)&amp;D402&amp;E402</f>
        <v>C-Flynn Henderson18</v>
      </c>
      <c r="B402">
        <f>VLOOKUP($A402,draft_listing_batters_stats!$A$1:$B$1310,2,FALSE)</f>
        <v>4905</v>
      </c>
      <c r="C402" s="1" t="s">
        <v>89</v>
      </c>
      <c r="D402" s="1" t="s">
        <v>1737</v>
      </c>
      <c r="E402" s="1">
        <v>18</v>
      </c>
      <c r="F402" s="1" t="s">
        <v>43</v>
      </c>
      <c r="G402" s="1" t="s">
        <v>43</v>
      </c>
      <c r="H402" s="1" t="s">
        <v>51</v>
      </c>
      <c r="I402" s="24" t="s">
        <v>51</v>
      </c>
      <c r="J402" s="1" t="s">
        <v>49</v>
      </c>
      <c r="K402" s="24" t="s">
        <v>46</v>
      </c>
      <c r="L402" s="1">
        <v>1</v>
      </c>
      <c r="M402" s="1">
        <v>1</v>
      </c>
      <c r="N402" s="1">
        <v>1</v>
      </c>
      <c r="O402" s="1">
        <v>1</v>
      </c>
      <c r="P402" s="24">
        <v>2</v>
      </c>
      <c r="Q402" s="1">
        <v>2</v>
      </c>
      <c r="R402" s="1">
        <v>1</v>
      </c>
      <c r="S402" s="1">
        <v>1</v>
      </c>
      <c r="T402" s="1">
        <v>2</v>
      </c>
      <c r="U402" s="24">
        <v>4</v>
      </c>
      <c r="V402" s="1">
        <v>3</v>
      </c>
      <c r="W402" s="1">
        <v>4</v>
      </c>
      <c r="X402" s="24">
        <v>6</v>
      </c>
      <c r="Y402" s="1" t="s">
        <v>47</v>
      </c>
      <c r="Z402" s="1" t="s">
        <v>47</v>
      </c>
      <c r="AA402" s="1" t="s">
        <v>47</v>
      </c>
      <c r="AB402" s="1" t="s">
        <v>47</v>
      </c>
      <c r="AC402" s="1" t="s">
        <v>47</v>
      </c>
      <c r="AD402" s="1" t="s">
        <v>47</v>
      </c>
      <c r="AE402" s="1" t="s">
        <v>47</v>
      </c>
      <c r="AF402" s="24" t="s">
        <v>47</v>
      </c>
      <c r="AG402" s="1">
        <v>1</v>
      </c>
      <c r="AH402" s="1">
        <v>1</v>
      </c>
      <c r="AI402" s="24">
        <v>1</v>
      </c>
      <c r="AJ402" s="30">
        <v>220000</v>
      </c>
      <c r="AK402" s="9">
        <f>($L$3*(L402-$Q$1)/$Q$2+$M$3*(M402-$R$1)/$R$2+$N$3*(N402-$S$1)/$S$2+$O$3*(O402-$T$1)/$T$2+$P$3*(P402-$U$1)/$U$2)/(SUM($L$3:$P$3))</f>
        <v>-2.0443270100104884</v>
      </c>
      <c r="AL402" s="9">
        <f>($L$3*(Q402-$Q$1)/$Q$2+$M$3*(R402-$R$1)/$R$2+$N$3*(S402-$S$1)/$S$2+$O$3*(T402-$T$1)/$T$2+$P$3*(U402-$U$1)/$U$2)/(SUM($L$3:$P$3))</f>
        <v>-1.552028944164066</v>
      </c>
      <c r="AM402">
        <f>IF(AVERAGE(AG402:AH402)&gt;9,1,0)+IF(AVERAGE(AG402:AH402)&gt;7,1,0)+IF(AG402&gt;7,1,0)+IF(AH402&gt;7,1,0)+IF(AI402&gt;8,1,0)+IF(AI402&gt;6,1,0)</f>
        <v>0</v>
      </c>
      <c r="AN402" s="6">
        <f>MIN(2,IF(OR(Y402="-",X402&lt;5),0,1+IF(Y402&gt;7,1+IF(X402&gt;7,0.25,0),IF(Y402&gt;4,0.5+IF(X402&gt;7,0.25,0),0+IF(X402&gt;7,0.25))))+IF(Z402="-",0,IF(Z402&gt;9,0.5,IF(Z402&gt;7,0.25,0)))+IF(AA402="-",0,IF(AA402&gt;7,1.1,IF(AA402&gt;4,0.6,0)))+IF(OR(AB402="-",V402&lt;5),0,IF(AB402&gt;7,1+IF(V402&gt;7,0.25,0),IF(AB402&gt;4,0.5+IF(V402&gt;7,0.25,0),0)))+IF(AC402="-",0,IF(AC402&gt;7,1.5,IF(AC402&gt;4,1,0)))+IF(AD402="-",0,IF(AD402&gt;9,0.5,IF(AD402&gt;7,0.25,0)))+IF(AE402="-",0,IF(AE402&gt;7,1.25,IF(AE402&gt;4,0.75,0)))+IF(OR(AF402="-",W402&lt;4),0,IF(AF402&gt;7,1+IF(W402&gt;7,0.15,0),IF(AF402&gt;4,0.5+IF(W402&gt;7,0.15,0),0))))</f>
        <v>0</v>
      </c>
      <c r="AO402" s="9">
        <f>(($AK$3*AK402+$AL$3*AL402+$AM$3*AM402+$AN$3*AN402)+$J$3*VLOOKUP(J402,COND!$A$2:$C$7,2,FALSE)+$K$3*VLOOKUP(K402,COND!$A$2:$C$7,3,FALSE))*IF(AND($K$2="On",$E402&gt;20),0.75,1)</f>
        <v>-8.8287800309698419</v>
      </c>
      <c r="AP402" s="28">
        <f>STANDARDIZE(AO402,AVERAGE($AO$5:$AO$1204),STDEVP($AO$5:$AO$1204))</f>
        <v>-2.0206995614024357</v>
      </c>
      <c r="AQ402" t="str">
        <f>IF(AND(Y402&lt;&gt;"-",X402&gt;1),"C",IF(AA402=MAX(AA402:AC402),"2B",IF(AC402=MAX(AA402:AC402),"SS",IF(OR(AB402=MAX(Z402:AC402),AND(AB402&lt;&gt;"-",AB402&gt;4,V402&gt;5)),"3B",IF(AE402=MAX(AD402:AF402),"CF",IF(AND(AF402=MAX(AD402,AF402),AND(W402&gt;5,AD402&lt;&gt;"-")),"RF",IF(AD402&lt;&gt;"-","LF",IF(Z402&lt;&gt;"-","1B","DH"))))))))</f>
        <v>DH</v>
      </c>
      <c r="AU402" t="str">
        <f>IF(AND($Q402&gt;=6,AVERAGE($S402:$T402)&gt;=6),"Likely",IF(OR($Q402&gt;6,AND($Q402=6,AVERAGE($S402:$T402)&gt;=3),AND($Q402&gt;=5,AVERAGE($S402:$T402)&gt;=5),AVERAGE($Q402,$S402:$T402)&gt;5),"Possible","Unlikely"))</f>
        <v>Unlikely</v>
      </c>
      <c r="AW402" t="e">
        <f>IF(VLOOKUP($B402,'Draft List'!$D$4:$AB$124,AW$3,FALSE)&lt;&gt;0,VLOOKUP($B402,'Draft List'!$D$4:$AB$124,AW$3,FALSE),"")</f>
        <v>#N/A</v>
      </c>
      <c r="AX402" t="e">
        <f>IF(VLOOKUP($B402,'Draft List'!$D$4:$AB$124,AX$3,FALSE)&lt;&gt;0,VLOOKUP($B402,'Draft List'!$D$4:$AB$124,AX$3,FALSE),"")</f>
        <v>#N/A</v>
      </c>
      <c r="AY402" t="e">
        <f>IF(VLOOKUP($B402,'Draft List'!$D$4:$AB$124,AY$3,FALSE)&lt;&gt;0,VLOOKUP($B402,'Draft List'!$D$4:$AB$124,AY$3,FALSE),"")</f>
        <v>#N/A</v>
      </c>
      <c r="AZ402" t="e">
        <f>IF(VLOOKUP($B402,'Draft List'!$D$4:$AB$124,AZ$3,FALSE)&lt;&gt;0,VLOOKUP($B402,'Draft List'!$D$4:$AB$124,AZ$3,FALSE),"")</f>
        <v>#N/A</v>
      </c>
    </row>
    <row r="403" spans="1:52" x14ac:dyDescent="0.25">
      <c r="A403" t="str">
        <f>IF(C403="C","C-",C403)&amp;D403&amp;E403</f>
        <v>C-Luis Antonio Reyes18</v>
      </c>
      <c r="B403">
        <f>VLOOKUP($A403,draft_listing_batters_stats!$A$1:$B$1310,2,FALSE)</f>
        <v>5263</v>
      </c>
      <c r="C403" s="1" t="s">
        <v>89</v>
      </c>
      <c r="D403" s="1" t="s">
        <v>1738</v>
      </c>
      <c r="E403" s="1">
        <v>18</v>
      </c>
      <c r="F403" s="1" t="s">
        <v>43</v>
      </c>
      <c r="G403" s="1" t="s">
        <v>43</v>
      </c>
      <c r="H403" s="1" t="s">
        <v>51</v>
      </c>
      <c r="I403" s="24" t="s">
        <v>51</v>
      </c>
      <c r="J403" s="1" t="s">
        <v>45</v>
      </c>
      <c r="K403" s="24" t="s">
        <v>45</v>
      </c>
      <c r="L403" s="1">
        <v>1</v>
      </c>
      <c r="M403" s="1">
        <v>1</v>
      </c>
      <c r="N403" s="1">
        <v>1</v>
      </c>
      <c r="O403" s="1">
        <v>1</v>
      </c>
      <c r="P403" s="24">
        <v>1</v>
      </c>
      <c r="Q403" s="1">
        <v>2</v>
      </c>
      <c r="R403" s="1">
        <v>3</v>
      </c>
      <c r="S403" s="1">
        <v>1</v>
      </c>
      <c r="T403" s="1">
        <v>1</v>
      </c>
      <c r="U403" s="24">
        <v>3</v>
      </c>
      <c r="V403" s="1">
        <v>4</v>
      </c>
      <c r="W403" s="1">
        <v>3</v>
      </c>
      <c r="X403" s="24">
        <v>7</v>
      </c>
      <c r="Y403" s="1" t="s">
        <v>47</v>
      </c>
      <c r="Z403" s="1" t="s">
        <v>47</v>
      </c>
      <c r="AA403" s="1" t="s">
        <v>47</v>
      </c>
      <c r="AB403" s="1" t="s">
        <v>47</v>
      </c>
      <c r="AC403" s="1" t="s">
        <v>47</v>
      </c>
      <c r="AD403" s="1" t="s">
        <v>47</v>
      </c>
      <c r="AE403" s="1" t="s">
        <v>47</v>
      </c>
      <c r="AF403" s="24" t="s">
        <v>47</v>
      </c>
      <c r="AG403" s="1">
        <v>1</v>
      </c>
      <c r="AH403" s="1">
        <v>2</v>
      </c>
      <c r="AI403" s="24">
        <v>3</v>
      </c>
      <c r="AJ403" s="30">
        <v>240000</v>
      </c>
      <c r="AK403" s="9">
        <f>($L$3*(L403-$Q$1)/$Q$2+$M$3*(M403-$R$1)/$R$2+$N$3*(N403-$S$1)/$S$2+$O$3*(O403-$T$1)/$T$2+$P$3*(P403-$U$1)/$U$2)/(SUM($L$3:$P$3))</f>
        <v>-2.0843433498275723</v>
      </c>
      <c r="AL403" s="9">
        <f>($L$3*(Q403-$Q$1)/$Q$2+$M$3*(R403-$R$1)/$R$2+$N$3*(S403-$S$1)/$S$2+$O$3*(T403-$T$1)/$T$2+$P$3*(U403-$U$1)/$U$2)/(SUM($L$3:$P$3))</f>
        <v>-1.5796350747533237</v>
      </c>
      <c r="AM403">
        <f>IF(AVERAGE(AG403:AH403)&gt;9,1,0)+IF(AVERAGE(AG403:AH403)&gt;7,1,0)+IF(AG403&gt;7,1,0)+IF(AH403&gt;7,1,0)+IF(AI403&gt;8,1,0)+IF(AI403&gt;6,1,0)</f>
        <v>0</v>
      </c>
      <c r="AN403" s="6">
        <f>MIN(2,IF(OR(Y403="-",X403&lt;5),0,1+IF(Y403&gt;7,1+IF(X403&gt;7,0.25,0),IF(Y403&gt;4,0.5+IF(X403&gt;7,0.25,0),0+IF(X403&gt;7,0.25))))+IF(Z403="-",0,IF(Z403&gt;9,0.5,IF(Z403&gt;7,0.25,0)))+IF(AA403="-",0,IF(AA403&gt;7,1.1,IF(AA403&gt;4,0.6,0)))+IF(OR(AB403="-",V403&lt;5),0,IF(AB403&gt;7,1+IF(V403&gt;7,0.25,0),IF(AB403&gt;4,0.5+IF(V403&gt;7,0.25,0),0)))+IF(AC403="-",0,IF(AC403&gt;7,1.5,IF(AC403&gt;4,1,0)))+IF(AD403="-",0,IF(AD403&gt;9,0.5,IF(AD403&gt;7,0.25,0)))+IF(AE403="-",0,IF(AE403&gt;7,1.25,IF(AE403&gt;4,0.75,0)))+IF(OR(AF403="-",W403&lt;4),0,IF(AF403&gt;7,1+IF(W403&gt;7,0.15,0),IF(AF403&gt;4,0.5+IF(W403&gt;7,0.15,0),0))))</f>
        <v>0</v>
      </c>
      <c r="AO403" s="9">
        <f>(($AK$3*AK403+$AL$3*AL403+$AM$3*AM403+$AN$3*AN403)+$J$3*VLOOKUP(J403,COND!$A$2:$C$7,2,FALSE)+$K$3*VLOOKUP(K403,COND!$A$2:$C$7,3,FALSE))*IF(AND($K$2="On",$E403&gt;20),0.75,1)</f>
        <v>-9.164055232022644</v>
      </c>
      <c r="AP403" s="28">
        <f>STANDARDIZE(AO403,AVERAGE($AO$5:$AO$1204),STDEVP($AO$5:$AO$1204))</f>
        <v>-2.0646788839186785</v>
      </c>
      <c r="AQ403" t="str">
        <f>IF(AND(Y403&lt;&gt;"-",X403&gt;1),"C",IF(AA403=MAX(AA403:AC403),"2B",IF(AC403=MAX(AA403:AC403),"SS",IF(OR(AB403=MAX(Z403:AC403),AND(AB403&lt;&gt;"-",AB403&gt;4,V403&gt;5)),"3B",IF(AE403=MAX(AD403:AF403),"CF",IF(AND(AF403=MAX(AD403,AF403),AND(W403&gt;5,AD403&lt;&gt;"-")),"RF",IF(AD403&lt;&gt;"-","LF",IF(Z403&lt;&gt;"-","1B","DH"))))))))</f>
        <v>DH</v>
      </c>
      <c r="AU403" t="str">
        <f>IF(AND($Q403&gt;=6,AVERAGE($S403:$T403)&gt;=6),"Likely",IF(OR($Q403&gt;6,AND($Q403=6,AVERAGE($S403:$T403)&gt;=3),AND($Q403&gt;=5,AVERAGE($S403:$T403)&gt;=5),AVERAGE($Q403,$S403:$T403)&gt;5),"Possible","Unlikely"))</f>
        <v>Unlikely</v>
      </c>
      <c r="AW403" t="e">
        <f>IF(VLOOKUP($B403,'Draft List'!$D$4:$AB$124,AW$3,FALSE)&lt;&gt;0,VLOOKUP($B403,'Draft List'!$D$4:$AB$124,AW$3,FALSE),"")</f>
        <v>#N/A</v>
      </c>
      <c r="AX403" t="e">
        <f>IF(VLOOKUP($B403,'Draft List'!$D$4:$AB$124,AX$3,FALSE)&lt;&gt;0,VLOOKUP($B403,'Draft List'!$D$4:$AB$124,AX$3,FALSE),"")</f>
        <v>#N/A</v>
      </c>
      <c r="AY403" t="e">
        <f>IF(VLOOKUP($B403,'Draft List'!$D$4:$AB$124,AY$3,FALSE)&lt;&gt;0,VLOOKUP($B403,'Draft List'!$D$4:$AB$124,AY$3,FALSE),"")</f>
        <v>#N/A</v>
      </c>
      <c r="AZ403" t="e">
        <f>IF(VLOOKUP($B403,'Draft List'!$D$4:$AB$124,AZ$3,FALSE)&lt;&gt;0,VLOOKUP($B403,'Draft List'!$D$4:$AB$124,AZ$3,FALSE),"")</f>
        <v>#N/A</v>
      </c>
    </row>
    <row r="404" spans="1:52" x14ac:dyDescent="0.25">
      <c r="A404" t="str">
        <f>IF(C404="C","C-",C404)&amp;D404&amp;E404</f>
        <v>LFRamiro Lazaro18</v>
      </c>
      <c r="B404">
        <f>VLOOKUP($A404,draft_listing_batters_stats!$A$1:$B$1310,2,FALSE)</f>
        <v>3596</v>
      </c>
      <c r="C404" s="1" t="s">
        <v>52</v>
      </c>
      <c r="D404" s="1" t="s">
        <v>1739</v>
      </c>
      <c r="E404" s="1">
        <v>18</v>
      </c>
      <c r="F404" s="1" t="s">
        <v>43</v>
      </c>
      <c r="G404" s="1" t="s">
        <v>43</v>
      </c>
      <c r="H404" s="1" t="s">
        <v>51</v>
      </c>
      <c r="I404" s="24" t="s">
        <v>51</v>
      </c>
      <c r="J404" s="1" t="s">
        <v>46</v>
      </c>
      <c r="K404" s="24" t="s">
        <v>45</v>
      </c>
      <c r="L404" s="1">
        <v>1</v>
      </c>
      <c r="M404" s="1">
        <v>1</v>
      </c>
      <c r="N404" s="1">
        <v>2</v>
      </c>
      <c r="O404" s="1">
        <v>1</v>
      </c>
      <c r="P404" s="24">
        <v>1</v>
      </c>
      <c r="Q404" s="1">
        <v>1</v>
      </c>
      <c r="R404" s="1">
        <v>2</v>
      </c>
      <c r="S404" s="1">
        <v>4</v>
      </c>
      <c r="T404" s="1">
        <v>2</v>
      </c>
      <c r="U404" s="24">
        <v>2</v>
      </c>
      <c r="V404" s="1">
        <v>4</v>
      </c>
      <c r="W404" s="1">
        <v>5</v>
      </c>
      <c r="X404" s="24">
        <v>1</v>
      </c>
      <c r="Y404" s="1" t="s">
        <v>47</v>
      </c>
      <c r="Z404" s="1" t="s">
        <v>47</v>
      </c>
      <c r="AA404" s="1" t="s">
        <v>47</v>
      </c>
      <c r="AB404" s="1" t="s">
        <v>47</v>
      </c>
      <c r="AC404" s="1" t="s">
        <v>47</v>
      </c>
      <c r="AD404" s="1">
        <v>2</v>
      </c>
      <c r="AE404" s="1" t="s">
        <v>47</v>
      </c>
      <c r="AF404" s="24" t="s">
        <v>47</v>
      </c>
      <c r="AG404" s="1">
        <v>5</v>
      </c>
      <c r="AH404" s="1">
        <v>6</v>
      </c>
      <c r="AI404" s="24">
        <v>8</v>
      </c>
      <c r="AJ404" s="30">
        <v>210000</v>
      </c>
      <c r="AK404" s="9">
        <f>($L$3*(L404-$Q$1)/$Q$2+$M$3*(M404-$R$1)/$R$2+$N$3*(N404-$S$1)/$S$2+$O$3*(O404-$T$1)/$T$2+$P$3*(P404-$U$1)/$U$2)/(SUM($L$3:$P$3))</f>
        <v>-2.0012818558036707</v>
      </c>
      <c r="AL404" s="9">
        <f>($L$3*(Q404-$Q$1)/$Q$2+$M$3*(R404-$R$1)/$R$2+$N$3*(S404-$S$1)/$S$2+$O$3*(T404-$T$1)/$T$2+$P$3*(U404-$U$1)/$U$2)/(SUM($L$3:$P$3))</f>
        <v>-1.6543730983104989</v>
      </c>
      <c r="AM404">
        <f>IF(AVERAGE(AG404:AH404)&gt;9,1,0)+IF(AVERAGE(AG404:AH404)&gt;7,1,0)+IF(AG404&gt;7,1,0)+IF(AH404&gt;7,1,0)+IF(AI404&gt;8,1,0)+IF(AI404&gt;6,1,0)</f>
        <v>1</v>
      </c>
      <c r="AN404" s="6">
        <f>MIN(2,IF(OR(Y404="-",X404&lt;5),0,1+IF(Y404&gt;7,1+IF(X404&gt;7,0.25,0),IF(Y404&gt;4,0.5+IF(X404&gt;7,0.25,0),0+IF(X404&gt;7,0.25))))+IF(Z404="-",0,IF(Z404&gt;9,0.5,IF(Z404&gt;7,0.25,0)))+IF(AA404="-",0,IF(AA404&gt;7,1.1,IF(AA404&gt;4,0.6,0)))+IF(OR(AB404="-",V404&lt;5),0,IF(AB404&gt;7,1+IF(V404&gt;7,0.25,0),IF(AB404&gt;4,0.5+IF(V404&gt;7,0.25,0),0)))+IF(AC404="-",0,IF(AC404&gt;7,1.5,IF(AC404&gt;4,1,0)))+IF(AD404="-",0,IF(AD404&gt;9,0.5,IF(AD404&gt;7,0.25,0)))+IF(AE404="-",0,IF(AE404&gt;7,1.25,IF(AE404&gt;4,0.75,0)))+IF(OR(AF404="-",W404&lt;4),0,IF(AF404&gt;7,1+IF(W404&gt;7,0.15,0),IF(AF404&gt;4,0.5+IF(W404&gt;7,0.15,0),0))))</f>
        <v>0</v>
      </c>
      <c r="AO404" s="9">
        <f>(($AK$3*AK404+$AL$3*AL404+$AM$3*AM404+$AN$3*AN404)+$J$3*VLOOKUP(J404,COND!$A$2:$C$7,2,FALSE)+$K$3*VLOOKUP(K404,COND!$A$2:$C$7,3,FALSE))*IF(AND($K$2="On",$E404&gt;20),0.75,1)</f>
        <v>-9.9859386986396874</v>
      </c>
      <c r="AP404" s="28">
        <f>STANDARDIZE(AO404,AVERAGE($AO$5:$AO$1204),STDEVP($AO$5:$AO$1204))</f>
        <v>-2.172488462246025</v>
      </c>
      <c r="AQ404" t="str">
        <f>IF(AND(Y404&lt;&gt;"-",X404&gt;1),"C",IF(AA404=MAX(AA404:AC404),"2B",IF(AC404=MAX(AA404:AC404),"SS",IF(OR(AB404=MAX(Z404:AC404),AND(AB404&lt;&gt;"-",AB404&gt;4,V404&gt;5)),"3B",IF(AE404=MAX(AD404:AF404),"CF",IF(AND(AF404=MAX(AD404,AF404),AND(W404&gt;5,AD404&lt;&gt;"-")),"RF",IF(AD404&lt;&gt;"-","LF",IF(Z404&lt;&gt;"-","1B","DH"))))))))</f>
        <v>LF</v>
      </c>
      <c r="AU404" t="str">
        <f>IF(AND($Q404&gt;=6,AVERAGE($S404:$T404)&gt;=6),"Likely",IF(OR($Q404&gt;6,AND($Q404=6,AVERAGE($S404:$T404)&gt;=3),AND($Q404&gt;=5,AVERAGE($S404:$T404)&gt;=5),AVERAGE($Q404,$S404:$T404)&gt;5),"Possible","Unlikely"))</f>
        <v>Unlikely</v>
      </c>
      <c r="AW404" t="e">
        <f>IF(VLOOKUP($B404,'Draft List'!$D$4:$AB$124,AW$3,FALSE)&lt;&gt;0,VLOOKUP($B404,'Draft List'!$D$4:$AB$124,AW$3,FALSE),"")</f>
        <v>#N/A</v>
      </c>
      <c r="AX404" t="e">
        <f>IF(VLOOKUP($B404,'Draft List'!$D$4:$AB$124,AX$3,FALSE)&lt;&gt;0,VLOOKUP($B404,'Draft List'!$D$4:$AB$124,AX$3,FALSE),"")</f>
        <v>#N/A</v>
      </c>
      <c r="AY404" t="e">
        <f>IF(VLOOKUP($B404,'Draft List'!$D$4:$AB$124,AY$3,FALSE)&lt;&gt;0,VLOOKUP($B404,'Draft List'!$D$4:$AB$124,AY$3,FALSE),"")</f>
        <v>#N/A</v>
      </c>
      <c r="AZ404" t="e">
        <f>IF(VLOOKUP($B404,'Draft List'!$D$4:$AB$124,AZ$3,FALSE)&lt;&gt;0,VLOOKUP($B404,'Draft List'!$D$4:$AB$124,AZ$3,FALSE),"")</f>
        <v>#N/A</v>
      </c>
    </row>
    <row r="405" spans="1:52" x14ac:dyDescent="0.25">
      <c r="A405" t="str">
        <f>IF(C405="C","C-",C405)&amp;D405&amp;E405</f>
        <v>3BToshiyuki Goto18</v>
      </c>
      <c r="B405">
        <f>VLOOKUP($A405,draft_listing_batters_stats!$A$1:$B$1310,2,FALSE)</f>
        <v>9339</v>
      </c>
      <c r="C405" s="1" t="s">
        <v>72</v>
      </c>
      <c r="D405" s="1" t="s">
        <v>1740</v>
      </c>
      <c r="E405" s="1">
        <v>18</v>
      </c>
      <c r="F405" s="1" t="s">
        <v>64</v>
      </c>
      <c r="G405" s="1" t="s">
        <v>43</v>
      </c>
      <c r="H405" s="1" t="s">
        <v>51</v>
      </c>
      <c r="I405" s="24" t="s">
        <v>51</v>
      </c>
      <c r="J405" s="1" t="s">
        <v>46</v>
      </c>
      <c r="K405" s="24" t="s">
        <v>45</v>
      </c>
      <c r="L405" s="1">
        <v>1</v>
      </c>
      <c r="M405" s="1">
        <v>1</v>
      </c>
      <c r="N405" s="1">
        <v>1</v>
      </c>
      <c r="O405" s="1">
        <v>1</v>
      </c>
      <c r="P405" s="24">
        <v>1</v>
      </c>
      <c r="Q405" s="1">
        <v>1</v>
      </c>
      <c r="R405" s="1">
        <v>3</v>
      </c>
      <c r="S405" s="1">
        <v>1</v>
      </c>
      <c r="T405" s="1">
        <v>3</v>
      </c>
      <c r="U405" s="24">
        <v>2</v>
      </c>
      <c r="V405" s="1">
        <v>4</v>
      </c>
      <c r="W405" s="1">
        <v>4</v>
      </c>
      <c r="X405" s="24">
        <v>1</v>
      </c>
      <c r="Y405" s="1" t="s">
        <v>47</v>
      </c>
      <c r="Z405" s="1" t="s">
        <v>47</v>
      </c>
      <c r="AA405" s="1" t="s">
        <v>47</v>
      </c>
      <c r="AB405" s="1" t="s">
        <v>47</v>
      </c>
      <c r="AC405" s="1" t="s">
        <v>47</v>
      </c>
      <c r="AD405" s="1" t="s">
        <v>47</v>
      </c>
      <c r="AE405" s="1" t="s">
        <v>47</v>
      </c>
      <c r="AF405" s="24" t="s">
        <v>47</v>
      </c>
      <c r="AG405" s="1">
        <v>7</v>
      </c>
      <c r="AH405" s="1">
        <v>6</v>
      </c>
      <c r="AI405" s="24">
        <v>6</v>
      </c>
      <c r="AJ405" s="30">
        <v>200000</v>
      </c>
      <c r="AK405" s="9">
        <f>($L$3*(L405-$Q$1)/$Q$2+$M$3*(M405-$R$1)/$R$2+$N$3*(N405-$S$1)/$S$2+$O$3*(O405-$T$1)/$T$2+$P$3*(P405-$U$1)/$U$2)/(SUM($L$3:$P$3))</f>
        <v>-2.0843433498275723</v>
      </c>
      <c r="AL405" s="9">
        <f>($L$3*(Q405-$Q$1)/$Q$2+$M$3*(R405-$R$1)/$R$2+$N$3*(S405-$S$1)/$S$2+$O$3*(T405-$T$1)/$T$2+$P$3*(U405-$U$1)/$U$2)/(SUM($L$3:$P$3))</f>
        <v>-1.7627881507539191</v>
      </c>
      <c r="AM405">
        <f>IF(AVERAGE(AG405:AH405)&gt;9,1,0)+IF(AVERAGE(AG405:AH405)&gt;7,1,0)+IF(AG405&gt;7,1,0)+IF(AH405&gt;7,1,0)+IF(AI405&gt;8,1,0)+IF(AI405&gt;6,1,0)</f>
        <v>0</v>
      </c>
      <c r="AN405" s="6">
        <f>MIN(2,IF(OR(Y405="-",X405&lt;5),0,1+IF(Y405&gt;7,1+IF(X405&gt;7,0.25,0),IF(Y405&gt;4,0.5+IF(X405&gt;7,0.25,0),0+IF(X405&gt;7,0.25))))+IF(Z405="-",0,IF(Z405&gt;9,0.5,IF(Z405&gt;7,0.25,0)))+IF(AA405="-",0,IF(AA405&gt;7,1.1,IF(AA405&gt;4,0.6,0)))+IF(OR(AB405="-",V405&lt;5),0,IF(AB405&gt;7,1+IF(V405&gt;7,0.25,0),IF(AB405&gt;4,0.5+IF(V405&gt;7,0.25,0),0)))+IF(AC405="-",0,IF(AC405&gt;7,1.5,IF(AC405&gt;4,1,0)))+IF(AD405="-",0,IF(AD405&gt;9,0.5,IF(AD405&gt;7,0.25,0)))+IF(AE405="-",0,IF(AE405&gt;7,1.25,IF(AE405&gt;4,0.75,0)))+IF(OR(AF405="-",W405&lt;4),0,IF(AF405&gt;7,1+IF(W405&gt;7,0.15,0),IF(AF405&gt;4,0.5+IF(W405&gt;7,0.15,0),0))))</f>
        <v>0</v>
      </c>
      <c r="AO405" s="9">
        <f>(($AK$3*AK405+$AL$3*AL405+$AM$3*AM405+$AN$3*AN405)+$J$3*VLOOKUP(J405,COND!$A$2:$C$7,2,FALSE)+$K$3*VLOOKUP(K405,COND!$A$2:$C$7,3,FALSE))*IF(AND($K$2="On",$E405&gt;20),0.75,1)</f>
        <v>-11.46189214402979</v>
      </c>
      <c r="AP405" s="28">
        <f>STANDARDIZE(AO405,AVERAGE($AO$5:$AO$1204),STDEVP($AO$5:$AO$1204))</f>
        <v>-2.3660948858345936</v>
      </c>
      <c r="AQ405" t="str">
        <f>IF(AND(Y405&lt;&gt;"-",X405&gt;1),"C",IF(AA405=MAX(AA405:AC405),"2B",IF(AC405=MAX(AA405:AC405),"SS",IF(OR(AB405=MAX(Z405:AC405),AND(AB405&lt;&gt;"-",AB405&gt;4,V405&gt;5)),"3B",IF(AE405=MAX(AD405:AF405),"CF",IF(AND(AF405=MAX(AD405,AF405),AND(W405&gt;5,AD405&lt;&gt;"-")),"RF",IF(AD405&lt;&gt;"-","LF",IF(Z405&lt;&gt;"-","1B","DH"))))))))</f>
        <v>DH</v>
      </c>
      <c r="AU405" t="str">
        <f>IF(AND($Q405&gt;=6,AVERAGE($S405:$T405)&gt;=6),"Likely",IF(OR($Q405&gt;6,AND($Q405=6,AVERAGE($S405:$T405)&gt;=3),AND($Q405&gt;=5,AVERAGE($S405:$T405)&gt;=5),AVERAGE($Q405,$S405:$T405)&gt;5),"Possible","Unlikely"))</f>
        <v>Unlikely</v>
      </c>
      <c r="AW405" t="e">
        <f>IF(VLOOKUP($B405,'Draft List'!$D$4:$AB$124,AW$3,FALSE)&lt;&gt;0,VLOOKUP($B405,'Draft List'!$D$4:$AB$124,AW$3,FALSE),"")</f>
        <v>#N/A</v>
      </c>
      <c r="AX405" t="e">
        <f>IF(VLOOKUP($B405,'Draft List'!$D$4:$AB$124,AX$3,FALSE)&lt;&gt;0,VLOOKUP($B405,'Draft List'!$D$4:$AB$124,AX$3,FALSE),"")</f>
        <v>#N/A</v>
      </c>
      <c r="AY405" t="e">
        <f>IF(VLOOKUP($B405,'Draft List'!$D$4:$AB$124,AY$3,FALSE)&lt;&gt;0,VLOOKUP($B405,'Draft List'!$D$4:$AB$124,AY$3,FALSE),"")</f>
        <v>#N/A</v>
      </c>
      <c r="AZ405" t="e">
        <f>IF(VLOOKUP($B405,'Draft List'!$D$4:$AB$124,AZ$3,FALSE)&lt;&gt;0,VLOOKUP($B405,'Draft List'!$D$4:$AB$124,AZ$3,FALSE),"")</f>
        <v>#N/A</v>
      </c>
    </row>
    <row r="406" spans="1:52" x14ac:dyDescent="0.25">
      <c r="A406" t="str">
        <f>IF(C406="C","C-",C406)&amp;D406&amp;E406</f>
        <v>SSKiyoemon Watanabe18</v>
      </c>
      <c r="B406">
        <f>VLOOKUP($A406,draft_listing_batters_stats!$A$1:$B$1310,2,FALSE)</f>
        <v>9382</v>
      </c>
      <c r="C406" s="1" t="s">
        <v>75</v>
      </c>
      <c r="D406" s="1" t="s">
        <v>1741</v>
      </c>
      <c r="E406" s="1">
        <v>18</v>
      </c>
      <c r="F406" s="1" t="s">
        <v>43</v>
      </c>
      <c r="G406" s="1" t="s">
        <v>43</v>
      </c>
      <c r="H406" s="1" t="s">
        <v>51</v>
      </c>
      <c r="I406" s="24" t="s">
        <v>51</v>
      </c>
      <c r="J406" s="1" t="s">
        <v>46</v>
      </c>
      <c r="K406" s="24" t="s">
        <v>53</v>
      </c>
      <c r="L406" s="1">
        <v>1</v>
      </c>
      <c r="M406" s="1">
        <v>3</v>
      </c>
      <c r="N406" s="1">
        <v>1</v>
      </c>
      <c r="O406" s="1">
        <v>1</v>
      </c>
      <c r="P406" s="24">
        <v>1</v>
      </c>
      <c r="Q406" s="1">
        <v>1</v>
      </c>
      <c r="R406" s="1">
        <v>4</v>
      </c>
      <c r="S406" s="1">
        <v>1</v>
      </c>
      <c r="T406" s="1">
        <v>2</v>
      </c>
      <c r="U406" s="24">
        <v>2</v>
      </c>
      <c r="V406" s="1">
        <v>8</v>
      </c>
      <c r="W406" s="1">
        <v>7</v>
      </c>
      <c r="X406" s="24">
        <v>1</v>
      </c>
      <c r="Y406" s="1" t="s">
        <v>47</v>
      </c>
      <c r="Z406" s="1" t="s">
        <v>47</v>
      </c>
      <c r="AA406" s="1">
        <v>1</v>
      </c>
      <c r="AB406" s="1">
        <v>1</v>
      </c>
      <c r="AC406" s="1">
        <v>1</v>
      </c>
      <c r="AD406" s="1" t="s">
        <v>47</v>
      </c>
      <c r="AE406" s="1" t="s">
        <v>47</v>
      </c>
      <c r="AF406" s="24" t="s">
        <v>47</v>
      </c>
      <c r="AG406" s="1">
        <v>4</v>
      </c>
      <c r="AH406" s="1">
        <v>8</v>
      </c>
      <c r="AI406" s="24">
        <v>6</v>
      </c>
      <c r="AJ406" s="30">
        <v>2400000</v>
      </c>
      <c r="AK406" s="9">
        <f>($L$3*(L406-$Q$1)/$Q$2+$M$3*(M406-$R$1)/$R$2+$N$3*(N406-$S$1)/$S$2+$O$3*(O406-$T$1)/$T$2+$P$3*(P406-$U$1)/$U$2)/(SUM($L$3:$P$3))</f>
        <v>-1.9822235905901651</v>
      </c>
      <c r="AL406" s="9">
        <f>($L$3*(Q406-$Q$1)/$Q$2+$M$3*(R406-$R$1)/$R$2+$N$3*(S406-$S$1)/$S$2+$O$3*(T406-$T$1)/$T$2+$P$3*(U406-$U$1)/$U$2)/(SUM($L$3:$P$3))</f>
        <v>-1.8014378211447968</v>
      </c>
      <c r="AM406">
        <f>IF(AVERAGE(AG406:AH406)&gt;9,1,0)+IF(AVERAGE(AG406:AH406)&gt;7,1,0)+IF(AG406&gt;7,1,0)+IF(AH406&gt;7,1,0)+IF(AI406&gt;8,1,0)+IF(AI406&gt;6,1,0)</f>
        <v>1</v>
      </c>
      <c r="AN406" s="6">
        <f>MIN(2,IF(OR(Y406="-",X406&lt;5),0,1+IF(Y406&gt;7,1+IF(X406&gt;7,0.25,0),IF(Y406&gt;4,0.5+IF(X406&gt;7,0.25,0),0+IF(X406&gt;7,0.25))))+IF(Z406="-",0,IF(Z406&gt;9,0.5,IF(Z406&gt;7,0.25,0)))+IF(AA406="-",0,IF(AA406&gt;7,1.1,IF(AA406&gt;4,0.6,0)))+IF(OR(AB406="-",V406&lt;5),0,IF(AB406&gt;7,1+IF(V406&gt;7,0.25,0),IF(AB406&gt;4,0.5+IF(V406&gt;7,0.25,0),0)))+IF(AC406="-",0,IF(AC406&gt;7,1.5,IF(AC406&gt;4,1,0)))+IF(AD406="-",0,IF(AD406&gt;9,0.5,IF(AD406&gt;7,0.25,0)))+IF(AE406="-",0,IF(AE406&gt;7,1.25,IF(AE406&gt;4,0.75,0)))+IF(OR(AF406="-",W406&lt;4),0,IF(AF406&gt;7,1+IF(W406&gt;7,0.15,0),IF(AF406&gt;4,0.5+IF(W406&gt;7,0.15,0),0))))</f>
        <v>0</v>
      </c>
      <c r="AO406" s="9">
        <f>(($AK$3*AK406+$AL$3*AL406+$AM$3*AM406+$AN$3*AN406)+$J$3*VLOOKUP(J406,COND!$A$2:$C$7,2,FALSE)+$K$3*VLOOKUP(K406,COND!$A$2:$C$7,3,FALSE))*IF(AND($K$2="On",$E406&gt;20),0.75,1)</f>
        <v>-11.498809546129912</v>
      </c>
      <c r="AP406" s="28">
        <f>STANDARDIZE(AO406,AVERAGE($AO$5:$AO$1204),STDEVP($AO$5:$AO$1204))</f>
        <v>-2.3709374817925557</v>
      </c>
      <c r="AQ406" t="str">
        <f>IF(AND(Y406&lt;&gt;"-",X406&gt;1),"C",IF(AA406=MAX(AA406:AC406),"2B",IF(AC406=MAX(AA406:AC406),"SS",IF(OR(AB406=MAX(Z406:AC406),AND(AB406&lt;&gt;"-",AB406&gt;4,V406&gt;5)),"3B",IF(AE406=MAX(AD406:AF406),"CF",IF(AND(AF406=MAX(AD406,AF406),AND(W406&gt;5,AD406&lt;&gt;"-")),"RF",IF(AD406&lt;&gt;"-","LF",IF(Z406&lt;&gt;"-","1B","DH"))))))))</f>
        <v>2B</v>
      </c>
      <c r="AU406" t="str">
        <f>IF(AND($Q406&gt;=6,AVERAGE($S406:$T406)&gt;=6),"Likely",IF(OR($Q406&gt;6,AND($Q406=6,AVERAGE($S406:$T406)&gt;=3),AND($Q406&gt;=5,AVERAGE($S406:$T406)&gt;=5),AVERAGE($Q406,$S406:$T406)&gt;5),"Possible","Unlikely"))</f>
        <v>Unlikely</v>
      </c>
      <c r="AW406" t="e">
        <f>IF(VLOOKUP($B406,'Draft List'!$D$4:$AB$124,AW$3,FALSE)&lt;&gt;0,VLOOKUP($B406,'Draft List'!$D$4:$AB$124,AW$3,FALSE),"")</f>
        <v>#N/A</v>
      </c>
      <c r="AX406" t="e">
        <f>IF(VLOOKUP($B406,'Draft List'!$D$4:$AB$124,AX$3,FALSE)&lt;&gt;0,VLOOKUP($B406,'Draft List'!$D$4:$AB$124,AX$3,FALSE),"")</f>
        <v>#N/A</v>
      </c>
      <c r="AY406" t="e">
        <f>IF(VLOOKUP($B406,'Draft List'!$D$4:$AB$124,AY$3,FALSE)&lt;&gt;0,VLOOKUP($B406,'Draft List'!$D$4:$AB$124,AY$3,FALSE),"")</f>
        <v>#N/A</v>
      </c>
      <c r="AZ406" t="e">
        <f>IF(VLOOKUP($B406,'Draft List'!$D$4:$AB$124,AZ$3,FALSE)&lt;&gt;0,VLOOKUP($B406,'Draft List'!$D$4:$AB$124,AZ$3,FALSE),"")</f>
        <v>#N/A</v>
      </c>
    </row>
    <row r="407" spans="1:52" x14ac:dyDescent="0.25">
      <c r="A407" t="str">
        <f>IF(C407="C","C-",C407)&amp;D407&amp;E407</f>
        <v>CFAndy Horn18</v>
      </c>
      <c r="B407">
        <f>VLOOKUP($A407,draft_listing_batters_stats!$A$1:$B$1310,2,FALSE)</f>
        <v>4983</v>
      </c>
      <c r="C407" s="1" t="s">
        <v>77</v>
      </c>
      <c r="D407" s="1" t="s">
        <v>1742</v>
      </c>
      <c r="E407" s="1">
        <v>18</v>
      </c>
      <c r="F407" s="1" t="s">
        <v>55</v>
      </c>
      <c r="G407" s="1" t="s">
        <v>55</v>
      </c>
      <c r="H407" s="1" t="s">
        <v>51</v>
      </c>
      <c r="I407" s="24" t="s">
        <v>51</v>
      </c>
      <c r="J407" s="1" t="s">
        <v>57</v>
      </c>
      <c r="K407" s="24" t="s">
        <v>49</v>
      </c>
      <c r="L407" s="1">
        <v>1</v>
      </c>
      <c r="M407" s="1">
        <v>1</v>
      </c>
      <c r="N407" s="1">
        <v>1</v>
      </c>
      <c r="O407" s="1">
        <v>1</v>
      </c>
      <c r="P407" s="24">
        <v>1</v>
      </c>
      <c r="Q407" s="1">
        <v>1</v>
      </c>
      <c r="R407" s="1">
        <v>1</v>
      </c>
      <c r="S407" s="1">
        <v>1</v>
      </c>
      <c r="T407" s="1">
        <v>1</v>
      </c>
      <c r="U407" s="24">
        <v>3</v>
      </c>
      <c r="V407" s="1">
        <v>1</v>
      </c>
      <c r="W407" s="1">
        <v>9</v>
      </c>
      <c r="X407" s="24">
        <v>1</v>
      </c>
      <c r="Y407" s="1" t="s">
        <v>47</v>
      </c>
      <c r="Z407" s="1" t="s">
        <v>47</v>
      </c>
      <c r="AA407" s="1" t="s">
        <v>47</v>
      </c>
      <c r="AB407" s="1" t="s">
        <v>47</v>
      </c>
      <c r="AC407" s="1" t="s">
        <v>47</v>
      </c>
      <c r="AD407" s="1" t="s">
        <v>47</v>
      </c>
      <c r="AE407" s="1">
        <v>2</v>
      </c>
      <c r="AF407" s="24" t="s">
        <v>47</v>
      </c>
      <c r="AG407" s="1">
        <v>8</v>
      </c>
      <c r="AH407" s="1">
        <v>8</v>
      </c>
      <c r="AI407" s="24">
        <v>10</v>
      </c>
      <c r="AJ407" s="30">
        <v>210000</v>
      </c>
      <c r="AK407" s="9">
        <f>($L$3*(L407-$Q$1)/$Q$2+$M$3*(M407-$R$1)/$R$2+$N$3*(N407-$S$1)/$S$2+$O$3*(O407-$T$1)/$T$2+$P$3*(P407-$U$1)/$U$2)/(SUM($L$3:$P$3))</f>
        <v>-2.0843433498275723</v>
      </c>
      <c r="AL407" s="9">
        <f>($L$3*(Q407-$Q$1)/$Q$2+$M$3*(R407-$R$1)/$R$2+$N$3*(S407-$S$1)/$S$2+$O$3*(T407-$T$1)/$T$2+$P$3*(U407-$U$1)/$U$2)/(SUM($L$3:$P$3))</f>
        <v>-2.0043106701934055</v>
      </c>
      <c r="AM407">
        <f>IF(AVERAGE(AG407:AH407)&gt;9,1,0)+IF(AVERAGE(AG407:AH407)&gt;7,1,0)+IF(AG407&gt;7,1,0)+IF(AH407&gt;7,1,0)+IF(AI407&gt;8,1,0)+IF(AI407&gt;6,1,0)</f>
        <v>5</v>
      </c>
      <c r="AN407" s="6">
        <f>MIN(2,IF(OR(Y407="-",X407&lt;5),0,1+IF(Y407&gt;7,1+IF(X407&gt;7,0.25,0),IF(Y407&gt;4,0.5+IF(X407&gt;7,0.25,0),0+IF(X407&gt;7,0.25))))+IF(Z407="-",0,IF(Z407&gt;9,0.5,IF(Z407&gt;7,0.25,0)))+IF(AA407="-",0,IF(AA407&gt;7,1.1,IF(AA407&gt;4,0.6,0)))+IF(OR(AB407="-",V407&lt;5),0,IF(AB407&gt;7,1+IF(V407&gt;7,0.25,0),IF(AB407&gt;4,0.5+IF(V407&gt;7,0.25,0),0)))+IF(AC407="-",0,IF(AC407&gt;7,1.5,IF(AC407&gt;4,1,0)))+IF(AD407="-",0,IF(AD407&gt;9,0.5,IF(AD407&gt;7,0.25,0)))+IF(AE407="-",0,IF(AE407&gt;7,1.25,IF(AE407&gt;4,0.75,0)))+IF(OR(AF407="-",W407&lt;4),0,IF(AF407&gt;7,1+IF(W407&gt;7,0.15,0),IF(AF407&gt;4,0.5+IF(W407&gt;7,0.15,0),0))))</f>
        <v>0</v>
      </c>
      <c r="AO407" s="9">
        <f>(($AK$3*AK407+$AL$3*AL407+$AM$3*AM407+$AN$3*AN407)+$J$3*VLOOKUP(J407,COND!$A$2:$C$7,2,FALSE)+$K$3*VLOOKUP(K407,COND!$A$2:$C$7,3,FALSE))*IF(AND($K$2="On",$E407&gt;20),0.75,1)</f>
        <v>-13.826829043970294</v>
      </c>
      <c r="AP407" s="28">
        <f>STANDARDIZE(AO407,AVERAGE($AO$5:$AO$1204),STDEVP($AO$5:$AO$1204))</f>
        <v>-2.6763126482174053</v>
      </c>
      <c r="AQ407" t="str">
        <f>IF(AND(Y407&lt;&gt;"-",X407&gt;1),"C",IF(AA407=MAX(AA407:AC407),"2B",IF(AC407=MAX(AA407:AC407),"SS",IF(OR(AB407=MAX(Z407:AC407),AND(AB407&lt;&gt;"-",AB407&gt;4,V407&gt;5)),"3B",IF(AE407=MAX(AD407:AF407),"CF",IF(AND(AF407=MAX(AD407,AF407),AND(W407&gt;5,AD407&lt;&gt;"-")),"RF",IF(AD407&lt;&gt;"-","LF",IF(Z407&lt;&gt;"-","1B","DH"))))))))</f>
        <v>CF</v>
      </c>
      <c r="AU407" t="str">
        <f>IF(AND($Q407&gt;=6,AVERAGE($S407:$T407)&gt;=6),"Likely",IF(OR($Q407&gt;6,AND($Q407=6,AVERAGE($S407:$T407)&gt;=3),AND($Q407&gt;=5,AVERAGE($S407:$T407)&gt;=5),AVERAGE($Q407,$S407:$T407)&gt;5),"Possible","Unlikely"))</f>
        <v>Unlikely</v>
      </c>
      <c r="AW407" t="e">
        <f>IF(VLOOKUP($B407,'Draft List'!$D$4:$AB$124,AW$3,FALSE)&lt;&gt;0,VLOOKUP($B407,'Draft List'!$D$4:$AB$124,AW$3,FALSE),"")</f>
        <v>#N/A</v>
      </c>
      <c r="AX407" t="e">
        <f>IF(VLOOKUP($B407,'Draft List'!$D$4:$AB$124,AX$3,FALSE)&lt;&gt;0,VLOOKUP($B407,'Draft List'!$D$4:$AB$124,AX$3,FALSE),"")</f>
        <v>#N/A</v>
      </c>
      <c r="AY407" t="e">
        <f>IF(VLOOKUP($B407,'Draft List'!$D$4:$AB$124,AY$3,FALSE)&lt;&gt;0,VLOOKUP($B407,'Draft List'!$D$4:$AB$124,AY$3,FALSE),"")</f>
        <v>#N/A</v>
      </c>
      <c r="AZ407" t="e">
        <f>IF(VLOOKUP($B407,'Draft List'!$D$4:$AB$124,AZ$3,FALSE)&lt;&gt;0,VLOOKUP($B407,'Draft List'!$D$4:$AB$124,AZ$3,FALSE),"")</f>
        <v>#N/A</v>
      </c>
    </row>
  </sheetData>
  <autoFilter ref="A4:AZ407">
    <sortState ref="A5:AZ407">
      <sortCondition descending="1" ref="AP5:AP407"/>
      <sortCondition ref="AS5:AS407"/>
      <sortCondition ref="AR5:AR407"/>
    </sortState>
  </autoFilter>
  <sortState ref="A5:AZ490">
    <sortCondition descending="1" ref="AP5:AP490"/>
    <sortCondition ref="AR5:AR490"/>
    <sortCondition ref="AS5:AS490"/>
    <sortCondition ref="D5:D490"/>
  </sortState>
  <conditionalFormatting sqref="A5:XFD407">
    <cfRule type="expression" dxfId="1" priority="19">
      <formula>IF($AX5&lt;&gt;"",1,0)</formula>
    </cfRule>
    <cfRule type="expression" dxfId="0" priority="599">
      <formula>IF(MOD(ROW(),2)=1,1,0)</formula>
    </cfRule>
  </conditionalFormatting>
  <conditionalFormatting sqref="Q5:Q407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407">
    <cfRule type="colorScale" priority="5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407">
    <cfRule type="colorScale" priority="5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407">
    <cfRule type="colorScale" priority="5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407">
    <cfRule type="colorScale" priority="5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407">
    <cfRule type="colorScale" priority="5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407">
    <cfRule type="colorScale" priority="5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407">
    <cfRule type="colorScale" priority="5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407">
    <cfRule type="colorScale" priority="5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407">
    <cfRule type="colorScale" priority="5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407">
    <cfRule type="colorScale" priority="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407">
    <cfRule type="colorScale" priority="5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407">
    <cfRule type="colorScale" priority="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407">
    <cfRule type="colorScale" priority="5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407">
    <cfRule type="colorScale" priority="5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407">
    <cfRule type="colorScale" priority="5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3"/>
  <sheetViews>
    <sheetView workbookViewId="0">
      <pane xSplit="7" ySplit="4" topLeftCell="H502" activePane="bottomRight" state="frozenSplit"/>
      <selection pane="topRight" activeCell="H1" sqref="H1"/>
      <selection pane="bottomLeft" activeCell="A245" sqref="A245"/>
      <selection pane="bottomRight" activeCell="A5" sqref="A5:A523"/>
    </sheetView>
  </sheetViews>
  <sheetFormatPr defaultRowHeight="15" x14ac:dyDescent="0.25"/>
  <cols>
    <col min="1" max="1" width="23.85546875" customWidth="1"/>
    <col min="2" max="2" width="6" bestFit="1" customWidth="1"/>
    <col min="3" max="3" width="6.85546875" bestFit="1" customWidth="1"/>
    <col min="4" max="4" width="22.5703125" customWidth="1"/>
    <col min="5" max="5" width="4.42578125" bestFit="1" customWidth="1"/>
    <col min="6" max="7" width="2.140625" bestFit="1" customWidth="1"/>
    <col min="8" max="8" width="6.5703125" bestFit="1" customWidth="1"/>
    <col min="9" max="9" width="6.5703125" style="6" bestFit="1" customWidth="1"/>
    <col min="10" max="10" width="9.5703125" bestFit="1" customWidth="1"/>
    <col min="11" max="11" width="9.5703125" style="6" bestFit="1" customWidth="1"/>
    <col min="12" max="12" width="4.42578125" bestFit="1" customWidth="1"/>
    <col min="13" max="13" width="5.5703125" bestFit="1" customWidth="1"/>
    <col min="14" max="14" width="5" style="6" bestFit="1" customWidth="1"/>
    <col min="15" max="15" width="6" bestFit="1" customWidth="1"/>
    <col min="16" max="16" width="7.140625" bestFit="1" customWidth="1"/>
    <col min="17" max="17" width="6.5703125" style="6" bestFit="1" customWidth="1"/>
    <col min="18" max="18" width="3.140625" customWidth="1"/>
    <col min="19" max="19" width="4.28515625" bestFit="1" customWidth="1"/>
    <col min="20" max="20" width="3.42578125" customWidth="1"/>
    <col min="21" max="21" width="4.5703125" bestFit="1" customWidth="1"/>
    <col min="22" max="22" width="3.28515625" customWidth="1"/>
    <col min="23" max="23" width="4.42578125" bestFit="1" customWidth="1"/>
    <col min="24" max="24" width="2.85546875" customWidth="1"/>
    <col min="25" max="25" width="4" bestFit="1" customWidth="1"/>
    <col min="26" max="26" width="2.5703125" customWidth="1"/>
    <col min="27" max="27" width="3.7109375" bestFit="1" customWidth="1"/>
    <col min="28" max="28" width="3.140625" customWidth="1"/>
    <col min="29" max="29" width="4.28515625" bestFit="1" customWidth="1"/>
    <col min="30" max="30" width="3.140625" customWidth="1"/>
    <col min="31" max="31" width="4.28515625" bestFit="1" customWidth="1"/>
    <col min="32" max="32" width="3.42578125" customWidth="1"/>
    <col min="33" max="33" width="4.5703125" bestFit="1" customWidth="1"/>
    <col min="34" max="34" width="3.28515625" customWidth="1"/>
    <col min="35" max="35" width="4.42578125" bestFit="1" customWidth="1"/>
    <col min="36" max="36" width="3.140625" customWidth="1"/>
    <col min="37" max="37" width="4.28515625" bestFit="1" customWidth="1"/>
    <col min="38" max="38" width="3.28515625" customWidth="1"/>
    <col min="39" max="39" width="4.42578125" bestFit="1" customWidth="1"/>
    <col min="40" max="40" width="3.5703125" customWidth="1"/>
    <col min="41" max="41" width="4.7109375" style="6" bestFit="1" customWidth="1"/>
    <col min="42" max="42" width="11.140625" bestFit="1" customWidth="1"/>
    <col min="43" max="43" width="4.85546875" bestFit="1" customWidth="1"/>
    <col min="44" max="44" width="6.5703125" style="6" bestFit="1" customWidth="1"/>
    <col min="45" max="45" width="11" style="26" bestFit="1" customWidth="1"/>
    <col min="46" max="47" width="9.140625" customWidth="1"/>
    <col min="48" max="48" width="5" customWidth="1"/>
    <col min="49" max="49" width="4.42578125" customWidth="1"/>
    <col min="50" max="50" width="7.42578125" style="6" customWidth="1"/>
    <col min="51" max="51" width="7.5703125" bestFit="1" customWidth="1"/>
    <col min="52" max="52" width="6.42578125" style="6" customWidth="1"/>
    <col min="53" max="53" width="7.28515625" bestFit="1" customWidth="1"/>
    <col min="54" max="54" width="6.5703125" bestFit="1" customWidth="1"/>
    <col min="55" max="55" width="6.28515625" bestFit="1" customWidth="1"/>
    <col min="60" max="60" width="6.7109375" bestFit="1" customWidth="1"/>
    <col min="61" max="61" width="6.85546875" bestFit="1" customWidth="1"/>
    <col min="62" max="62" width="29.28515625" bestFit="1" customWidth="1"/>
  </cols>
  <sheetData>
    <row r="1" spans="1:65" x14ac:dyDescent="0.25">
      <c r="K1" s="31" t="s">
        <v>169</v>
      </c>
      <c r="O1">
        <v>5.065724815724816</v>
      </c>
      <c r="P1">
        <v>5.3630221130221134</v>
      </c>
      <c r="Q1" s="6">
        <v>3.5245700245700244</v>
      </c>
    </row>
    <row r="2" spans="1:65" x14ac:dyDescent="0.25">
      <c r="K2" s="31" t="s">
        <v>168</v>
      </c>
      <c r="O2">
        <v>1.5564653627697971</v>
      </c>
      <c r="P2">
        <v>1.3955118325171196</v>
      </c>
      <c r="Q2" s="6">
        <v>1.7507487340042387</v>
      </c>
    </row>
    <row r="3" spans="1:65" x14ac:dyDescent="0.25">
      <c r="J3">
        <f>IF(Bat!$K$2="On",90,15)</f>
        <v>15</v>
      </c>
      <c r="K3" s="6">
        <f>IF(Bat!$K$2="On",90,15)</f>
        <v>15</v>
      </c>
      <c r="L3">
        <f>O3</f>
        <v>10</v>
      </c>
      <c r="M3">
        <f>P3</f>
        <v>9</v>
      </c>
      <c r="N3" s="6">
        <v>14</v>
      </c>
      <c r="O3">
        <v>10</v>
      </c>
      <c r="P3">
        <v>9</v>
      </c>
      <c r="Q3" s="6">
        <v>14</v>
      </c>
      <c r="AT3">
        <v>0.2</v>
      </c>
      <c r="AU3">
        <v>20</v>
      </c>
      <c r="AV3">
        <v>0.35</v>
      </c>
      <c r="AW3">
        <v>1.25</v>
      </c>
      <c r="BA3">
        <f>IF(Bat!$K$2="On",0.5,2)</f>
        <v>2</v>
      </c>
      <c r="BG3">
        <v>22</v>
      </c>
      <c r="BH3">
        <v>23</v>
      </c>
      <c r="BI3">
        <v>24</v>
      </c>
      <c r="BJ3">
        <v>25</v>
      </c>
    </row>
    <row r="4" spans="1:65" s="4" customFormat="1" x14ac:dyDescent="0.25">
      <c r="A4" s="4" t="s">
        <v>138</v>
      </c>
      <c r="B4" s="4" t="s">
        <v>137</v>
      </c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3" t="s">
        <v>6</v>
      </c>
      <c r="J4" s="2" t="s">
        <v>7</v>
      </c>
      <c r="K4" s="23" t="s">
        <v>8</v>
      </c>
      <c r="L4" s="2" t="s">
        <v>9</v>
      </c>
      <c r="M4" s="2" t="s">
        <v>10</v>
      </c>
      <c r="N4" s="23" t="s">
        <v>11</v>
      </c>
      <c r="O4" s="2" t="s">
        <v>12</v>
      </c>
      <c r="P4" s="2" t="s">
        <v>13</v>
      </c>
      <c r="Q4" s="23" t="s">
        <v>14</v>
      </c>
      <c r="R4" s="2" t="s">
        <v>15</v>
      </c>
      <c r="S4" s="2" t="s">
        <v>16</v>
      </c>
      <c r="T4" s="2" t="s">
        <v>17</v>
      </c>
      <c r="U4" s="2" t="s">
        <v>18</v>
      </c>
      <c r="V4" s="2" t="s">
        <v>19</v>
      </c>
      <c r="W4" s="2" t="s">
        <v>20</v>
      </c>
      <c r="X4" s="2" t="s">
        <v>21</v>
      </c>
      <c r="Y4" s="2" t="s">
        <v>22</v>
      </c>
      <c r="Z4" s="2" t="s">
        <v>23</v>
      </c>
      <c r="AA4" s="2" t="s">
        <v>24</v>
      </c>
      <c r="AB4" s="2" t="s">
        <v>25</v>
      </c>
      <c r="AC4" s="2" t="s">
        <v>26</v>
      </c>
      <c r="AD4" s="2" t="s">
        <v>27</v>
      </c>
      <c r="AE4" s="2" t="s">
        <v>28</v>
      </c>
      <c r="AF4" s="2" t="s">
        <v>29</v>
      </c>
      <c r="AG4" s="2" t="s">
        <v>30</v>
      </c>
      <c r="AH4" s="2" t="s">
        <v>31</v>
      </c>
      <c r="AI4" s="2" t="s">
        <v>32</v>
      </c>
      <c r="AJ4" s="2" t="s">
        <v>33</v>
      </c>
      <c r="AK4" s="2" t="s">
        <v>34</v>
      </c>
      <c r="AL4" s="2" t="s">
        <v>35</v>
      </c>
      <c r="AM4" s="2" t="s">
        <v>36</v>
      </c>
      <c r="AN4" s="2" t="s">
        <v>37</v>
      </c>
      <c r="AO4" s="23" t="s">
        <v>38</v>
      </c>
      <c r="AP4" s="2" t="s">
        <v>39</v>
      </c>
      <c r="AQ4" s="2" t="s">
        <v>40</v>
      </c>
      <c r="AR4" s="23" t="s">
        <v>41</v>
      </c>
      <c r="AS4" s="27" t="s">
        <v>42</v>
      </c>
      <c r="AT4" s="3" t="s">
        <v>94</v>
      </c>
      <c r="AU4" s="4" t="s">
        <v>95</v>
      </c>
      <c r="AV4" s="4" t="s">
        <v>96</v>
      </c>
      <c r="AW4" s="4" t="s">
        <v>97</v>
      </c>
      <c r="AX4" s="7" t="s">
        <v>98</v>
      </c>
      <c r="AY4" s="4" t="s">
        <v>99</v>
      </c>
      <c r="AZ4" s="7" t="s">
        <v>100</v>
      </c>
      <c r="BA4" s="4" t="s">
        <v>101</v>
      </c>
      <c r="BB4" s="4" t="s">
        <v>102</v>
      </c>
      <c r="BC4" s="4" t="s">
        <v>103</v>
      </c>
      <c r="BD4" s="4" t="s">
        <v>104</v>
      </c>
      <c r="BE4" s="4" t="s">
        <v>105</v>
      </c>
      <c r="BF4" s="4" t="s">
        <v>106</v>
      </c>
      <c r="BG4" s="4" t="s">
        <v>154</v>
      </c>
      <c r="BH4" s="4" t="s">
        <v>155</v>
      </c>
      <c r="BI4" s="4" t="s">
        <v>156</v>
      </c>
      <c r="BJ4" s="4" t="s">
        <v>157</v>
      </c>
      <c r="BK4" s="4" t="s">
        <v>163</v>
      </c>
    </row>
    <row r="5" spans="1:65" x14ac:dyDescent="0.25">
      <c r="A5" t="str">
        <f>IF(C5="C","C-",C5)&amp;D5&amp;E5</f>
        <v>SPGlenn Thomas20</v>
      </c>
      <c r="B5">
        <f>VLOOKUP($A5,draft_listing_pitchers_stats!$A$1:$B$1324,2,FALSE)</f>
        <v>4770</v>
      </c>
      <c r="C5" s="1" t="s">
        <v>25</v>
      </c>
      <c r="D5" s="1" t="s">
        <v>1743</v>
      </c>
      <c r="E5" s="1">
        <v>20</v>
      </c>
      <c r="F5" s="1" t="s">
        <v>43</v>
      </c>
      <c r="G5" s="1" t="s">
        <v>43</v>
      </c>
      <c r="H5" s="1" t="s">
        <v>51</v>
      </c>
      <c r="I5" s="24" t="s">
        <v>1340</v>
      </c>
      <c r="J5" s="1" t="s">
        <v>53</v>
      </c>
      <c r="K5" s="24" t="s">
        <v>49</v>
      </c>
      <c r="L5" s="1">
        <v>5</v>
      </c>
      <c r="M5" s="1">
        <v>7</v>
      </c>
      <c r="N5" s="24">
        <v>3</v>
      </c>
      <c r="O5" s="1">
        <v>7</v>
      </c>
      <c r="P5" s="1">
        <v>8</v>
      </c>
      <c r="Q5" s="24">
        <v>7</v>
      </c>
      <c r="R5" s="1">
        <v>6</v>
      </c>
      <c r="S5" s="1">
        <v>7</v>
      </c>
      <c r="T5" s="1">
        <v>6</v>
      </c>
      <c r="U5" s="1">
        <v>8</v>
      </c>
      <c r="V5" s="1" t="s">
        <v>47</v>
      </c>
      <c r="W5" s="1" t="s">
        <v>47</v>
      </c>
      <c r="X5" s="1">
        <v>5</v>
      </c>
      <c r="Y5" s="1">
        <v>7</v>
      </c>
      <c r="Z5" s="1" t="s">
        <v>47</v>
      </c>
      <c r="AA5" s="1" t="s">
        <v>47</v>
      </c>
      <c r="AB5" s="1" t="s">
        <v>47</v>
      </c>
      <c r="AC5" s="1" t="s">
        <v>47</v>
      </c>
      <c r="AD5" s="1" t="s">
        <v>47</v>
      </c>
      <c r="AE5" s="1" t="s">
        <v>47</v>
      </c>
      <c r="AF5" s="1" t="s">
        <v>47</v>
      </c>
      <c r="AG5" s="1" t="s">
        <v>47</v>
      </c>
      <c r="AH5" s="1" t="s">
        <v>47</v>
      </c>
      <c r="AI5" s="1" t="s">
        <v>47</v>
      </c>
      <c r="AJ5" s="1" t="s">
        <v>47</v>
      </c>
      <c r="AK5" s="1" t="s">
        <v>47</v>
      </c>
      <c r="AL5" s="1" t="s">
        <v>47</v>
      </c>
      <c r="AM5" s="1" t="s">
        <v>47</v>
      </c>
      <c r="AN5" s="1" t="s">
        <v>47</v>
      </c>
      <c r="AO5" s="24" t="s">
        <v>47</v>
      </c>
      <c r="AP5" s="1" t="s">
        <v>63</v>
      </c>
      <c r="AQ5" s="1">
        <v>9</v>
      </c>
      <c r="AR5" s="25" t="s">
        <v>1744</v>
      </c>
      <c r="AS5" s="30">
        <v>2000000</v>
      </c>
      <c r="AT5" s="9">
        <f>($O$3*(L5-$O$1)/$O$2+$P$3*(M5-$P$1)/$P$2+$Q$3*(N5-$P$1)/$Q$2)/SUM($O$3:$Q$3)</f>
        <v>-0.26548750924235076</v>
      </c>
      <c r="AU5" s="9">
        <f>($O$3*(O5-$O$1)/$O$2+$P$3*(P5-$P$1)/$P$2+$Q$3*(Q5-$Q$1)/$Q$2)/SUM($O$3:$Q$3)</f>
        <v>1.7341038711595651</v>
      </c>
      <c r="AV5">
        <f>COUNT(R5:AO5)/2</f>
        <v>3</v>
      </c>
      <c r="AW5">
        <f>COUNTIF(R5:AO5,"&gt;5")/2</f>
        <v>2.5</v>
      </c>
      <c r="AX5" s="6">
        <f>VLOOKUP(AP5,COND!$A$10:$B$32,2,FALSE)</f>
        <v>1.05</v>
      </c>
      <c r="AY5" s="9">
        <f>(($AT$3*AT5+$AU$3*AU5+$AV$3*AV5+$AW$3*AW5)*AX5*IF(AQ5&lt;5,0.95,IF(AQ5&lt;7,0.975,1))+$J$3*VLOOKUP(J5,COND!$A$2:$D$7,2,FALSE)+$K$3*VLOOKUP(K5,COND!$A$2:$D$7,3,FALSE)+IF(BA5="SP",$BA$3,0)+IF($AV5&lt;3,-15,0))*IF(AND(Bat!$K$2="On",$E5&gt;20),0.75,1)</f>
        <v>73.79417891740998</v>
      </c>
      <c r="AZ5" s="28">
        <f>STANDARDIZE(AY5,AVERAGE($AY$5:$AY$963),STDEVP($AY$5:$AY$963))</f>
        <v>4.5397737939516576</v>
      </c>
      <c r="BA5" t="str">
        <f>IF(OR(AND(AQ5&gt;7,AW5&gt;1),AND(AQ5&gt;4,AV5&gt;2)),"SP","RP")</f>
        <v>SP</v>
      </c>
      <c r="BE5" t="str">
        <f>IF(AVERAGE($O5:$Q5)&gt;=6,"Likely",IF(AVERAGE($O5:$Q5)&gt;=4,"Possible","Unlikely"))</f>
        <v>Likely</v>
      </c>
      <c r="BG5" t="str">
        <f>IF(VLOOKUP($B5,'Draft List'!$D$4:$AB$124,BG$3,FALSE)&lt;&gt;0,VLOOKUP($B5,'Draft List'!$D$4:$AB$124,BG$3,FALSE),"")</f>
        <v/>
      </c>
      <c r="BH5" t="str">
        <f>IF(VLOOKUP($B5,'Draft List'!$D$4:$AB$124,BH$3,FALSE)&lt;&gt;0,VLOOKUP($B5,'Draft List'!$D$4:$AB$124,BH$3,FALSE),"")</f>
        <v/>
      </c>
      <c r="BI5" t="str">
        <f>IF(VLOOKUP($B5,'Draft List'!$D$4:$AB$124,BI$3,FALSE)&lt;&gt;0,VLOOKUP($B5,'Draft List'!$D$4:$AB$124,BI$3,FALSE),"")</f>
        <v/>
      </c>
      <c r="BJ5" t="str">
        <f>IF(VLOOKUP($B5,'Draft List'!$D$4:$AB$124,BJ$3,FALSE)&lt;&gt;0,VLOOKUP($B5,'Draft List'!$D$4:$AB$124,BJ$3,FALSE),"")</f>
        <v/>
      </c>
      <c r="BK5" t="str">
        <f>IF(OR(C5="SP",C5="MR",C5="RP",C5="CL"),"P",VLOOKUP($A5,Bat!$A$4:$AP$1196,42,FALSE))</f>
        <v>P</v>
      </c>
      <c r="BM5" t="str">
        <f t="shared" ref="BM5:BM37" si="0">PROPER(D5)</f>
        <v>Glenn Thomas</v>
      </c>
    </row>
    <row r="6" spans="1:65" x14ac:dyDescent="0.25">
      <c r="A6" t="str">
        <f>IF(C6="C","C-",C6)&amp;D6&amp;E6</f>
        <v>SPJorge Morales21</v>
      </c>
      <c r="B6">
        <f>VLOOKUP($A6,draft_listing_pitchers_stats!$A$1:$B$1324,2,FALSE)</f>
        <v>11576</v>
      </c>
      <c r="C6" s="1" t="s">
        <v>25</v>
      </c>
      <c r="D6" s="1" t="s">
        <v>1747</v>
      </c>
      <c r="E6" s="1">
        <v>21</v>
      </c>
      <c r="F6" s="1" t="s">
        <v>55</v>
      </c>
      <c r="G6" s="1" t="s">
        <v>55</v>
      </c>
      <c r="H6" s="1" t="s">
        <v>51</v>
      </c>
      <c r="I6" s="24" t="s">
        <v>66</v>
      </c>
      <c r="J6" s="1" t="s">
        <v>53</v>
      </c>
      <c r="K6" s="24" t="s">
        <v>53</v>
      </c>
      <c r="L6" s="1">
        <v>3</v>
      </c>
      <c r="M6" s="1">
        <v>5</v>
      </c>
      <c r="N6" s="24">
        <v>6</v>
      </c>
      <c r="O6" s="1">
        <v>6</v>
      </c>
      <c r="P6" s="1">
        <v>6</v>
      </c>
      <c r="Q6" s="24">
        <v>9</v>
      </c>
      <c r="R6" s="1" t="s">
        <v>47</v>
      </c>
      <c r="S6" s="1" t="s">
        <v>47</v>
      </c>
      <c r="T6" s="1">
        <v>1</v>
      </c>
      <c r="U6" s="1">
        <v>5</v>
      </c>
      <c r="V6" s="1" t="s">
        <v>47</v>
      </c>
      <c r="W6" s="1" t="s">
        <v>47</v>
      </c>
      <c r="X6" s="1">
        <v>3</v>
      </c>
      <c r="Y6" s="1">
        <v>5</v>
      </c>
      <c r="Z6" s="1" t="s">
        <v>47</v>
      </c>
      <c r="AA6" s="1" t="s">
        <v>47</v>
      </c>
      <c r="AB6" s="1" t="s">
        <v>47</v>
      </c>
      <c r="AC6" s="1" t="s">
        <v>47</v>
      </c>
      <c r="AD6" s="1">
        <v>5</v>
      </c>
      <c r="AE6" s="1">
        <v>7</v>
      </c>
      <c r="AF6" s="1" t="s">
        <v>47</v>
      </c>
      <c r="AG6" s="1" t="s">
        <v>47</v>
      </c>
      <c r="AH6" s="1" t="s">
        <v>47</v>
      </c>
      <c r="AI6" s="1" t="s">
        <v>47</v>
      </c>
      <c r="AJ6" s="1" t="s">
        <v>47</v>
      </c>
      <c r="AK6" s="1" t="s">
        <v>47</v>
      </c>
      <c r="AL6" s="1" t="s">
        <v>47</v>
      </c>
      <c r="AM6" s="1" t="s">
        <v>47</v>
      </c>
      <c r="AN6" s="1" t="s">
        <v>47</v>
      </c>
      <c r="AO6" s="24" t="s">
        <v>47</v>
      </c>
      <c r="AP6" s="1" t="s">
        <v>58</v>
      </c>
      <c r="AQ6" s="1">
        <v>10</v>
      </c>
      <c r="AR6" s="25" t="s">
        <v>234</v>
      </c>
      <c r="AS6" s="30">
        <v>2200000</v>
      </c>
      <c r="AT6" s="9">
        <f>($O$3*(L6-$O$1)/$O$2+$P$3*(M6-$P$1)/$P$2+$Q$3*(N6-$P$1)/$Q$2)/SUM($O$3:$Q$3)</f>
        <v>-0.31877189295847741</v>
      </c>
      <c r="AU6" s="9">
        <f>($O$3*(O6-$O$1)/$O$2+$P$3*(P6-$P$1)/$P$2+$Q$3*(Q6-$Q$1)/$Q$2)/SUM($O$3:$Q$3)</f>
        <v>1.633190245898501</v>
      </c>
      <c r="AV6">
        <f>COUNT(R6:AO6)/2</f>
        <v>3</v>
      </c>
      <c r="AW6">
        <f>COUNTIF(R6:AO6,"&gt;5")/2</f>
        <v>0.5</v>
      </c>
      <c r="AX6" s="6">
        <f>VLOOKUP(AP6,COND!$A$10:$B$32,2,FALSE)</f>
        <v>1</v>
      </c>
      <c r="AY6" s="9">
        <f>(($AT$3*AT6+$AU$3*AU6+$AV$3*AV6+$AW$3*AW6)*AX6*IF(AQ6&lt;5,0.95,IF(AQ6&lt;7,0.975,1))+$J$3*VLOOKUP(J6,COND!$A$2:$D$7,2,FALSE)+$K$3*VLOOKUP(K6,COND!$A$2:$D$7,3,FALSE)+IF(BA6="SP",$BA$3,0)+IF($AV6&lt;3,-15,0))*IF(AND(Bat!$K$2="On",$E6&gt;20),0.75,1)</f>
        <v>67.775050539378327</v>
      </c>
      <c r="AZ6" s="28">
        <f>STANDARDIZE(AY6,AVERAGE($AY$5:$AY$963),STDEVP($AY$5:$AY$963))</f>
        <v>4.0012736850131168</v>
      </c>
      <c r="BA6" t="str">
        <f>IF(OR(AND(AQ6&gt;7,AW6&gt;1),AND(AQ6&gt;4,AV6&gt;2)),"SP","RP")</f>
        <v>SP</v>
      </c>
      <c r="BE6" t="str">
        <f>IF(AVERAGE($O6:$Q6)&gt;=6,"Likely",IF(AVERAGE($O6:$Q6)&gt;=4,"Possible","Unlikely"))</f>
        <v>Likely</v>
      </c>
      <c r="BG6" t="str">
        <f>IF(VLOOKUP($B6,'Draft List'!$D$4:$AB$124,BG$3,FALSE)&lt;&gt;0,VLOOKUP($B6,'Draft List'!$D$4:$AB$124,BG$3,FALSE),"")</f>
        <v/>
      </c>
      <c r="BH6" t="str">
        <f>IF(VLOOKUP($B6,'Draft List'!$D$4:$AB$124,BH$3,FALSE)&lt;&gt;0,VLOOKUP($B6,'Draft List'!$D$4:$AB$124,BH$3,FALSE),"")</f>
        <v/>
      </c>
      <c r="BI6" t="str">
        <f>IF(VLOOKUP($B6,'Draft List'!$D$4:$AB$124,BI$3,FALSE)&lt;&gt;0,VLOOKUP($B6,'Draft List'!$D$4:$AB$124,BI$3,FALSE),"")</f>
        <v/>
      </c>
      <c r="BJ6" t="str">
        <f>IF(VLOOKUP($B6,'Draft List'!$D$4:$AB$124,BJ$3,FALSE)&lt;&gt;0,VLOOKUP($B6,'Draft List'!$D$4:$AB$124,BJ$3,FALSE),"")</f>
        <v/>
      </c>
      <c r="BK6" t="str">
        <f>IF(OR(C6="SP",C6="MR",C6="RP",C6="CL"),"P",VLOOKUP($A6,Bat!$A$4:$AP$1196,42,FALSE))</f>
        <v>P</v>
      </c>
      <c r="BM6" t="str">
        <f t="shared" si="0"/>
        <v>Jorge Morales</v>
      </c>
    </row>
    <row r="7" spans="1:65" x14ac:dyDescent="0.25">
      <c r="A7" t="str">
        <f>IF(C7="C","C-",C7)&amp;D7&amp;E7</f>
        <v>SPEric Elliott21</v>
      </c>
      <c r="B7">
        <f>VLOOKUP($A7,draft_listing_pitchers_stats!$A$1:$B$1324,2,FALSE)</f>
        <v>10354</v>
      </c>
      <c r="C7" s="1" t="s">
        <v>25</v>
      </c>
      <c r="D7" s="1" t="s">
        <v>1745</v>
      </c>
      <c r="E7" s="1">
        <v>21</v>
      </c>
      <c r="F7" s="1" t="s">
        <v>64</v>
      </c>
      <c r="G7" s="1" t="s">
        <v>43</v>
      </c>
      <c r="H7" s="1" t="s">
        <v>51</v>
      </c>
      <c r="I7" s="24" t="s">
        <v>66</v>
      </c>
      <c r="J7" s="1" t="s">
        <v>49</v>
      </c>
      <c r="K7" s="24" t="s">
        <v>53</v>
      </c>
      <c r="L7" s="1">
        <v>5</v>
      </c>
      <c r="M7" s="1">
        <v>8</v>
      </c>
      <c r="N7" s="24">
        <v>2</v>
      </c>
      <c r="O7" s="1">
        <v>7</v>
      </c>
      <c r="P7" s="1">
        <v>9</v>
      </c>
      <c r="Q7" s="24">
        <v>4</v>
      </c>
      <c r="R7" s="1">
        <v>7</v>
      </c>
      <c r="S7" s="1">
        <v>9</v>
      </c>
      <c r="T7" s="1">
        <v>5</v>
      </c>
      <c r="U7" s="1">
        <v>6</v>
      </c>
      <c r="V7" s="1">
        <v>4</v>
      </c>
      <c r="W7" s="1">
        <v>6</v>
      </c>
      <c r="X7" s="1" t="s">
        <v>47</v>
      </c>
      <c r="Y7" s="1" t="s">
        <v>47</v>
      </c>
      <c r="Z7" s="1" t="s">
        <v>47</v>
      </c>
      <c r="AA7" s="1" t="s">
        <v>47</v>
      </c>
      <c r="AB7" s="1" t="s">
        <v>47</v>
      </c>
      <c r="AC7" s="1" t="s">
        <v>47</v>
      </c>
      <c r="AD7" s="1" t="s">
        <v>47</v>
      </c>
      <c r="AE7" s="1" t="s">
        <v>47</v>
      </c>
      <c r="AF7" s="1" t="s">
        <v>47</v>
      </c>
      <c r="AG7" s="1" t="s">
        <v>47</v>
      </c>
      <c r="AH7" s="1" t="s">
        <v>47</v>
      </c>
      <c r="AI7" s="1" t="s">
        <v>47</v>
      </c>
      <c r="AJ7" s="1" t="s">
        <v>47</v>
      </c>
      <c r="AK7" s="1" t="s">
        <v>47</v>
      </c>
      <c r="AL7" s="1" t="s">
        <v>47</v>
      </c>
      <c r="AM7" s="1" t="s">
        <v>47</v>
      </c>
      <c r="AN7" s="1" t="s">
        <v>47</v>
      </c>
      <c r="AO7" s="24" t="s">
        <v>47</v>
      </c>
      <c r="AP7" s="1" t="s">
        <v>65</v>
      </c>
      <c r="AQ7" s="1">
        <v>8</v>
      </c>
      <c r="AR7" s="25" t="s">
        <v>1746</v>
      </c>
      <c r="AS7" s="30">
        <v>1900000</v>
      </c>
      <c r="AT7" s="9">
        <f>($O$3*(L7-$O$1)/$O$2+$P$3*(M7-$P$1)/$P$2+$Q$3*(N7-$P$1)/$Q$2)/SUM($O$3:$Q$3)</f>
        <v>-0.31237635886640569</v>
      </c>
      <c r="AU7" s="9">
        <f>($O$3*(O7-$O$1)/$O$2+$P$3*(P7-$P$1)/$P$2+$Q$3*(Q7-$Q$1)/$Q$2)/SUM($O$3:$Q$3)</f>
        <v>1.202573889427289</v>
      </c>
      <c r="AV7">
        <f>COUNT(R7:AO7)/2</f>
        <v>3</v>
      </c>
      <c r="AW7">
        <f>COUNTIF(R7:AO7,"&gt;5")/2</f>
        <v>2</v>
      </c>
      <c r="AX7" s="6">
        <f>VLOOKUP(AP7,COND!$A$10:$B$32,2,FALSE)</f>
        <v>1.075</v>
      </c>
      <c r="AY7" s="9">
        <f>(($AT$3*AT7+$AU$3*AU7+$AV$3*AV7+$AW$3*AW7)*AX7*IF(AQ7&lt;5,0.95,IF(AQ7&lt;7,0.975,1))+$J$3*VLOOKUP(J7,COND!$A$2:$D$7,2,FALSE)+$K$3*VLOOKUP(K7,COND!$A$2:$D$7,3,FALSE)+IF(BA7="SP",$BA$3,0)+IF($AV7&lt;3,-15,0))*IF(AND(Bat!$K$2="On",$E7&gt;20),0.75,1)</f>
        <v>62.654427705530438</v>
      </c>
      <c r="AZ7" s="28">
        <f>STANDARDIZE(AY7,AVERAGE($AY$5:$AY$963),STDEVP($AY$5:$AY$963))</f>
        <v>3.5431581937529013</v>
      </c>
      <c r="BA7" t="str">
        <f>IF(OR(AND(AQ7&gt;7,AW7&gt;1),AND(AQ7&gt;4,AV7&gt;2)),"SP","RP")</f>
        <v>SP</v>
      </c>
      <c r="BE7" t="str">
        <f>IF(AVERAGE($O7:$Q7)&gt;=6,"Likely",IF(AVERAGE($O7:$Q7)&gt;=4,"Possible","Unlikely"))</f>
        <v>Likely</v>
      </c>
      <c r="BG7" t="str">
        <f>IF(VLOOKUP($B7,'Draft List'!$D$4:$AB$124,BG$3,FALSE)&lt;&gt;0,VLOOKUP($B7,'Draft List'!$D$4:$AB$124,BG$3,FALSE),"")</f>
        <v/>
      </c>
      <c r="BH7" t="str">
        <f>IF(VLOOKUP($B7,'Draft List'!$D$4:$AB$124,BH$3,FALSE)&lt;&gt;0,VLOOKUP($B7,'Draft List'!$D$4:$AB$124,BH$3,FALSE),"")</f>
        <v/>
      </c>
      <c r="BI7" t="str">
        <f>IF(VLOOKUP($B7,'Draft List'!$D$4:$AB$124,BI$3,FALSE)&lt;&gt;0,VLOOKUP($B7,'Draft List'!$D$4:$AB$124,BI$3,FALSE),"")</f>
        <v/>
      </c>
      <c r="BJ7" t="str">
        <f>IF(VLOOKUP($B7,'Draft List'!$D$4:$AB$124,BJ$3,FALSE)&lt;&gt;0,VLOOKUP($B7,'Draft List'!$D$4:$AB$124,BJ$3,FALSE),"")</f>
        <v/>
      </c>
      <c r="BK7" t="str">
        <f>IF(OR(C7="SP",C7="MR",C7="RP",C7="CL"),"P",VLOOKUP($A7,Bat!$A$4:$AP$1196,42,FALSE))</f>
        <v>P</v>
      </c>
      <c r="BM7" t="str">
        <f t="shared" si="0"/>
        <v>Eric Elliott</v>
      </c>
    </row>
    <row r="8" spans="1:65" x14ac:dyDescent="0.25">
      <c r="A8" t="str">
        <f>IF(C8="C","C-",C8)&amp;D8&amp;E8</f>
        <v>CLGilberto Gonzáles21</v>
      </c>
      <c r="B8">
        <f>VLOOKUP($A8,draft_listing_pitchers_stats!$A$1:$B$1324,2,FALSE)</f>
        <v>7257</v>
      </c>
      <c r="C8" s="1" t="s">
        <v>249</v>
      </c>
      <c r="D8" s="1" t="s">
        <v>1748</v>
      </c>
      <c r="E8" s="1">
        <v>21</v>
      </c>
      <c r="F8" s="1" t="s">
        <v>43</v>
      </c>
      <c r="G8" s="1" t="s">
        <v>43</v>
      </c>
      <c r="H8" s="1" t="s">
        <v>51</v>
      </c>
      <c r="I8" s="24" t="s">
        <v>66</v>
      </c>
      <c r="J8" s="1" t="s">
        <v>49</v>
      </c>
      <c r="K8" s="24" t="s">
        <v>49</v>
      </c>
      <c r="L8" s="1">
        <v>4</v>
      </c>
      <c r="M8" s="1">
        <v>5</v>
      </c>
      <c r="N8" s="24">
        <v>3</v>
      </c>
      <c r="O8" s="1">
        <v>6</v>
      </c>
      <c r="P8" s="1">
        <v>6</v>
      </c>
      <c r="Q8" s="24">
        <v>8</v>
      </c>
      <c r="R8" s="1">
        <v>6</v>
      </c>
      <c r="S8" s="1">
        <v>7</v>
      </c>
      <c r="T8" s="1">
        <v>2</v>
      </c>
      <c r="U8" s="1">
        <v>2</v>
      </c>
      <c r="V8" s="1">
        <v>3</v>
      </c>
      <c r="W8" s="1">
        <v>5</v>
      </c>
      <c r="X8" s="1" t="s">
        <v>47</v>
      </c>
      <c r="Y8" s="1" t="s">
        <v>47</v>
      </c>
      <c r="Z8" s="1" t="s">
        <v>47</v>
      </c>
      <c r="AA8" s="1" t="s">
        <v>47</v>
      </c>
      <c r="AB8" s="1" t="s">
        <v>47</v>
      </c>
      <c r="AC8" s="1" t="s">
        <v>47</v>
      </c>
      <c r="AD8" s="1" t="s">
        <v>47</v>
      </c>
      <c r="AE8" s="1" t="s">
        <v>47</v>
      </c>
      <c r="AF8" s="1" t="s">
        <v>47</v>
      </c>
      <c r="AG8" s="1" t="s">
        <v>47</v>
      </c>
      <c r="AH8" s="1" t="s">
        <v>47</v>
      </c>
      <c r="AI8" s="1" t="s">
        <v>47</v>
      </c>
      <c r="AJ8" s="1" t="s">
        <v>47</v>
      </c>
      <c r="AK8" s="1" t="s">
        <v>47</v>
      </c>
      <c r="AL8" s="1" t="s">
        <v>47</v>
      </c>
      <c r="AM8" s="1" t="s">
        <v>47</v>
      </c>
      <c r="AN8" s="1" t="s">
        <v>47</v>
      </c>
      <c r="AO8" s="24" t="s">
        <v>47</v>
      </c>
      <c r="AP8" s="1" t="s">
        <v>50</v>
      </c>
      <c r="AQ8" s="1">
        <v>2</v>
      </c>
      <c r="AR8" s="25" t="s">
        <v>233</v>
      </c>
      <c r="AS8" s="30">
        <v>120000</v>
      </c>
      <c r="AT8" s="9">
        <f>($O$3*(L8-$O$1)/$O$2+$P$3*(M8-$P$1)/$P$2+$Q$3*(N8-$P$1)/$Q$2)/SUM($O$3:$Q$3)</f>
        <v>-0.85104226661163507</v>
      </c>
      <c r="AU8" s="9">
        <f>($O$3*(O8-$O$1)/$O$2+$P$3*(P8-$P$1)/$P$2+$Q$3*(Q8-$Q$1)/$Q$2)/SUM($O$3:$Q$3)</f>
        <v>1.3908696798443907</v>
      </c>
      <c r="AV8">
        <f>COUNT(R8:AO8)/2</f>
        <v>3</v>
      </c>
      <c r="AW8">
        <f>COUNTIF(R8:AO8,"&gt;5")/2</f>
        <v>1</v>
      </c>
      <c r="AX8" s="6">
        <f>VLOOKUP(AP8,COND!$A$10:$B$32,2,FALSE)</f>
        <v>1.05</v>
      </c>
      <c r="AY8" s="9">
        <f>(($AT$3*AT8+$AU$3*AU8+$AV$3*AV8+$AW$3*AW8)*AX8*IF(AQ8&lt;5,0.95,IF(AQ8&lt;7,0.975,1))+$J$3*VLOOKUP(J8,COND!$A$2:$D$7,2,FALSE)+$K$3*VLOOKUP(K8,COND!$A$2:$D$7,3,FALSE)+IF(BA8="SP",$BA$3,0)+IF($AV8&lt;3,-15,0))*IF(AND(Bat!$K$2="On",$E8&gt;20),0.75,1)</f>
        <v>60.472317180706568</v>
      </c>
      <c r="AZ8" s="28">
        <f>STANDARDIZE(AY8,AVERAGE($AY$5:$AY$963),STDEVP($AY$5:$AY$963))</f>
        <v>3.3479361148183004</v>
      </c>
      <c r="BA8" t="str">
        <f>IF(OR(AND(AQ8&gt;7,AW8&gt;1),AND(AQ8&gt;4,AV8&gt;2)),"SP","RP")</f>
        <v>RP</v>
      </c>
      <c r="BE8" t="str">
        <f>IF(AVERAGE($O8:$Q8)&gt;=6,"Likely",IF(AVERAGE($O8:$Q8)&gt;=4,"Possible","Unlikely"))</f>
        <v>Likely</v>
      </c>
      <c r="BG8" t="str">
        <f>IF(VLOOKUP($B8,'Draft List'!$D$4:$AB$124,BG$3,FALSE)&lt;&gt;0,VLOOKUP($B8,'Draft List'!$D$4:$AB$124,BG$3,FALSE),"")</f>
        <v/>
      </c>
      <c r="BH8" t="str">
        <f>IF(VLOOKUP($B8,'Draft List'!$D$4:$AB$124,BH$3,FALSE)&lt;&gt;0,VLOOKUP($B8,'Draft List'!$D$4:$AB$124,BH$3,FALSE),"")</f>
        <v/>
      </c>
      <c r="BI8" t="str">
        <f>IF(VLOOKUP($B8,'Draft List'!$D$4:$AB$124,BI$3,FALSE)&lt;&gt;0,VLOOKUP($B8,'Draft List'!$D$4:$AB$124,BI$3,FALSE),"")</f>
        <v/>
      </c>
      <c r="BJ8" t="str">
        <f>IF(VLOOKUP($B8,'Draft List'!$D$4:$AB$124,BJ$3,FALSE)&lt;&gt;0,VLOOKUP($B8,'Draft List'!$D$4:$AB$124,BJ$3,FALSE),"")</f>
        <v/>
      </c>
      <c r="BK8" t="str">
        <f>IF(OR(C8="SP",C8="MR",C8="RP",C8="CL"),"P",VLOOKUP($A8,Bat!$A$4:$AP$1196,42,FALSE))</f>
        <v>P</v>
      </c>
      <c r="BM8" t="str">
        <f t="shared" si="0"/>
        <v>Gilberto Gonzáles</v>
      </c>
    </row>
    <row r="9" spans="1:65" x14ac:dyDescent="0.25">
      <c r="A9" t="str">
        <f>IF(C9="C","C-",C9)&amp;D9&amp;E9</f>
        <v>SPLance Harris21</v>
      </c>
      <c r="B9">
        <f>VLOOKUP($A9,draft_listing_pitchers_stats!$A$1:$B$1324,2,FALSE)</f>
        <v>8514</v>
      </c>
      <c r="C9" s="1" t="s">
        <v>25</v>
      </c>
      <c r="D9" s="1" t="s">
        <v>1753</v>
      </c>
      <c r="E9" s="1">
        <v>21</v>
      </c>
      <c r="F9" s="1" t="s">
        <v>64</v>
      </c>
      <c r="G9" s="1" t="s">
        <v>43</v>
      </c>
      <c r="H9" s="1" t="s">
        <v>51</v>
      </c>
      <c r="I9" s="24" t="s">
        <v>44</v>
      </c>
      <c r="J9" s="1" t="s">
        <v>49</v>
      </c>
      <c r="K9" s="24" t="s">
        <v>45</v>
      </c>
      <c r="L9" s="1">
        <v>3</v>
      </c>
      <c r="M9" s="1">
        <v>5</v>
      </c>
      <c r="N9" s="24">
        <v>4</v>
      </c>
      <c r="O9" s="1">
        <v>5</v>
      </c>
      <c r="P9" s="1">
        <v>7</v>
      </c>
      <c r="Q9" s="24">
        <v>7</v>
      </c>
      <c r="R9" s="1">
        <v>5</v>
      </c>
      <c r="S9" s="1">
        <v>7</v>
      </c>
      <c r="T9" s="1">
        <v>1</v>
      </c>
      <c r="U9" s="1">
        <v>4</v>
      </c>
      <c r="V9" s="1">
        <v>3</v>
      </c>
      <c r="W9" s="1">
        <v>4</v>
      </c>
      <c r="X9" s="1" t="s">
        <v>47</v>
      </c>
      <c r="Y9" s="1" t="s">
        <v>47</v>
      </c>
      <c r="Z9" s="1" t="s">
        <v>47</v>
      </c>
      <c r="AA9" s="1" t="s">
        <v>47</v>
      </c>
      <c r="AB9" s="1" t="s">
        <v>47</v>
      </c>
      <c r="AC9" s="1" t="s">
        <v>47</v>
      </c>
      <c r="AD9" s="1" t="s">
        <v>47</v>
      </c>
      <c r="AE9" s="1" t="s">
        <v>47</v>
      </c>
      <c r="AF9" s="1" t="s">
        <v>47</v>
      </c>
      <c r="AG9" s="1" t="s">
        <v>47</v>
      </c>
      <c r="AH9" s="1" t="s">
        <v>47</v>
      </c>
      <c r="AI9" s="1" t="s">
        <v>47</v>
      </c>
      <c r="AJ9" s="1" t="s">
        <v>47</v>
      </c>
      <c r="AK9" s="1" t="s">
        <v>47</v>
      </c>
      <c r="AL9" s="1" t="s">
        <v>47</v>
      </c>
      <c r="AM9" s="1" t="s">
        <v>47</v>
      </c>
      <c r="AN9" s="1" t="s">
        <v>47</v>
      </c>
      <c r="AO9" s="24" t="s">
        <v>47</v>
      </c>
      <c r="AP9" s="1" t="s">
        <v>56</v>
      </c>
      <c r="AQ9" s="1">
        <v>7</v>
      </c>
      <c r="AR9" s="25" t="s">
        <v>234</v>
      </c>
      <c r="AS9" s="30">
        <v>390000</v>
      </c>
      <c r="AT9" s="9">
        <f>($O$3*(L9-$O$1)/$O$2+$P$3*(M9-$P$1)/$P$2+$Q$3*(N9-$P$1)/$Q$2)/SUM($O$3:$Q$3)</f>
        <v>-0.80341302506669809</v>
      </c>
      <c r="AU9" s="9">
        <f>($O$3*(O9-$O$1)/$O$2+$P$3*(P9-$P$1)/$P$2+$Q$3*(Q9-$Q$1)/$Q$2)/SUM($O$3:$Q$3)</f>
        <v>1.1492895057111625</v>
      </c>
      <c r="AV9">
        <f>COUNT(R9:AO9)/2</f>
        <v>3</v>
      </c>
      <c r="AW9">
        <f>COUNTIF(R9:AO9,"&gt;5")/2</f>
        <v>0.5</v>
      </c>
      <c r="AX9" s="6">
        <f>VLOOKUP(AP9,COND!$A$10:$B$32,2,FALSE)</f>
        <v>1.0249999999999999</v>
      </c>
      <c r="AY9" s="9">
        <f>(($AT$3*AT9+$AU$3*AU9+$AV$3*AV9+$AW$3*AW9)*AX9*IF(AQ9&lt;5,0.95,IF(AQ9&lt;7,0.975,1))+$J$3*VLOOKUP(J9,COND!$A$2:$D$7,2,FALSE)+$K$3*VLOOKUP(K9,COND!$A$2:$D$7,3,FALSE)+IF(BA9="SP",$BA$3,0)+IF($AV9&lt;3,-15,0))*IF(AND(Bat!$K$2="On",$E9&gt;20),0.75,1)</f>
        <v>57.412610196940157</v>
      </c>
      <c r="AZ9" s="28">
        <f>STANDARDIZE(AY9,AVERAGE($AY$5:$AY$963),STDEVP($AY$5:$AY$963))</f>
        <v>3.0742000453083431</v>
      </c>
      <c r="BA9" t="str">
        <f>IF(OR(AND(AQ9&gt;7,AW9&gt;1),AND(AQ9&gt;4,AV9&gt;2)),"SP","RP")</f>
        <v>SP</v>
      </c>
      <c r="BE9" t="str">
        <f>IF(AVERAGE($O9:$Q9)&gt;=6,"Likely",IF(AVERAGE($O9:$Q9)&gt;=4,"Possible","Unlikely"))</f>
        <v>Likely</v>
      </c>
      <c r="BG9" t="str">
        <f>IF(VLOOKUP($B9,'Draft List'!$D$4:$AB$124,BG$3,FALSE)&lt;&gt;0,VLOOKUP($B9,'Draft List'!$D$4:$AB$124,BG$3,FALSE),"")</f>
        <v/>
      </c>
      <c r="BH9" t="str">
        <f>IF(VLOOKUP($B9,'Draft List'!$D$4:$AB$124,BH$3,FALSE)&lt;&gt;0,VLOOKUP($B9,'Draft List'!$D$4:$AB$124,BH$3,FALSE),"")</f>
        <v/>
      </c>
      <c r="BI9" t="str">
        <f>IF(VLOOKUP($B9,'Draft List'!$D$4:$AB$124,BI$3,FALSE)&lt;&gt;0,VLOOKUP($B9,'Draft List'!$D$4:$AB$124,BI$3,FALSE),"")</f>
        <v/>
      </c>
      <c r="BJ9" t="str">
        <f>IF(VLOOKUP($B9,'Draft List'!$D$4:$AB$124,BJ$3,FALSE)&lt;&gt;0,VLOOKUP($B9,'Draft List'!$D$4:$AB$124,BJ$3,FALSE),"")</f>
        <v/>
      </c>
      <c r="BK9" t="str">
        <f>IF(OR(C9="SP",C9="MR",C9="RP",C9="CL"),"P",VLOOKUP($A9,Bat!$A$4:$AP$1196,42,FALSE))</f>
        <v>P</v>
      </c>
      <c r="BM9" t="str">
        <f t="shared" si="0"/>
        <v>Lance Harris</v>
      </c>
    </row>
    <row r="10" spans="1:65" x14ac:dyDescent="0.25">
      <c r="A10" t="str">
        <f>IF(C10="C","C-",C10)&amp;D10&amp;E10</f>
        <v>SPTim Raymond21</v>
      </c>
      <c r="B10">
        <f>VLOOKUP($A10,draft_listing_pitchers_stats!$A$1:$B$1324,2,FALSE)</f>
        <v>10800</v>
      </c>
      <c r="C10" s="1" t="s">
        <v>25</v>
      </c>
      <c r="D10" s="1" t="s">
        <v>1779</v>
      </c>
      <c r="E10" s="1">
        <v>21</v>
      </c>
      <c r="F10" s="1" t="s">
        <v>55</v>
      </c>
      <c r="G10" s="1" t="s">
        <v>55</v>
      </c>
      <c r="H10" s="1" t="s">
        <v>51</v>
      </c>
      <c r="I10" s="24" t="s">
        <v>44</v>
      </c>
      <c r="J10" s="1" t="s">
        <v>53</v>
      </c>
      <c r="K10" s="24" t="s">
        <v>45</v>
      </c>
      <c r="L10" s="1">
        <v>5</v>
      </c>
      <c r="M10" s="1">
        <v>4</v>
      </c>
      <c r="N10" s="24">
        <v>6</v>
      </c>
      <c r="O10" s="1">
        <v>7</v>
      </c>
      <c r="P10" s="1">
        <v>4</v>
      </c>
      <c r="Q10" s="24">
        <v>7</v>
      </c>
      <c r="R10" s="1" t="s">
        <v>47</v>
      </c>
      <c r="S10" s="1" t="s">
        <v>47</v>
      </c>
      <c r="T10" s="1">
        <v>1</v>
      </c>
      <c r="U10" s="1">
        <v>1</v>
      </c>
      <c r="V10" s="1">
        <v>3</v>
      </c>
      <c r="W10" s="1">
        <v>5</v>
      </c>
      <c r="X10" s="1">
        <v>3</v>
      </c>
      <c r="Y10" s="1">
        <v>6</v>
      </c>
      <c r="Z10" s="1" t="s">
        <v>47</v>
      </c>
      <c r="AA10" s="1" t="s">
        <v>47</v>
      </c>
      <c r="AB10" s="1">
        <v>4</v>
      </c>
      <c r="AC10" s="1">
        <v>5</v>
      </c>
      <c r="AD10" s="1">
        <v>6</v>
      </c>
      <c r="AE10" s="1">
        <v>7</v>
      </c>
      <c r="AF10" s="1" t="s">
        <v>47</v>
      </c>
      <c r="AG10" s="1" t="s">
        <v>47</v>
      </c>
      <c r="AH10" s="1">
        <v>4</v>
      </c>
      <c r="AI10" s="1">
        <v>6</v>
      </c>
      <c r="AJ10" s="1" t="s">
        <v>47</v>
      </c>
      <c r="AK10" s="1" t="s">
        <v>47</v>
      </c>
      <c r="AL10" s="1" t="s">
        <v>47</v>
      </c>
      <c r="AM10" s="1" t="s">
        <v>47</v>
      </c>
      <c r="AN10" s="1" t="s">
        <v>47</v>
      </c>
      <c r="AO10" s="24" t="s">
        <v>47</v>
      </c>
      <c r="AP10" s="1" t="s">
        <v>62</v>
      </c>
      <c r="AQ10" s="1">
        <v>8</v>
      </c>
      <c r="AR10" s="25" t="s">
        <v>235</v>
      </c>
      <c r="AS10" s="30">
        <v>200000</v>
      </c>
      <c r="AT10" s="9">
        <f>($O$3*(L10-$O$1)/$O$2+$P$3*(M10-$P$1)/$P$2+$Q$3*(N10-$P$1)/$Q$2)/SUM($O$3:$Q$3)</f>
        <v>-0.12482096037018581</v>
      </c>
      <c r="AU10" s="9">
        <f>($O$3*(O10-$O$1)/$O$2+$P$3*(P10-$P$1)/$P$2+$Q$3*(Q10-$Q$1)/$Q$2)/SUM($O$3:$Q$3)</f>
        <v>0.95237700543934323</v>
      </c>
      <c r="AV10">
        <f>COUNT(R10:AO10)/2</f>
        <v>6</v>
      </c>
      <c r="AW10">
        <f>COUNTIF(R10:AO10,"&gt;5")/2</f>
        <v>2</v>
      </c>
      <c r="AX10" s="6">
        <f>VLOOKUP(AP10,COND!$A$10:$B$32,2,FALSE)</f>
        <v>1.0249999999999999</v>
      </c>
      <c r="AY10" s="9">
        <f>(($AT$3*AT10+$AU$3*AU10+$AV$3*AV10+$AW$3*AW10)*AX10*IF(AQ10&lt;5,0.95,IF(AQ10&lt;7,0.975,1))+$J$3*VLOOKUP(J10,COND!$A$2:$D$7,2,FALSE)+$K$3*VLOOKUP(K10,COND!$A$2:$D$7,3,FALSE)+IF(BA10="SP",$BA$3,0)+IF($AV10&lt;3,-15,0))*IF(AND(Bat!$K$2="On",$E10&gt;20),0.75,1)</f>
        <v>56.96314031463065</v>
      </c>
      <c r="AZ10" s="28">
        <f>STANDARDIZE(AY10,AVERAGE($AY$5:$AY$963),STDEVP($AY$5:$AY$963))</f>
        <v>3.0339883127472556</v>
      </c>
      <c r="BA10" t="str">
        <f>IF(OR(AND(AQ10&gt;7,AW10&gt;1),AND(AQ10&gt;4,AV10&gt;2)),"SP","RP")</f>
        <v>SP</v>
      </c>
      <c r="BE10" t="str">
        <f>IF(AVERAGE($O10:$Q10)&gt;=6,"Likely",IF(AVERAGE($O10:$Q10)&gt;=4,"Possible","Unlikely"))</f>
        <v>Likely</v>
      </c>
      <c r="BG10" t="str">
        <f>IF(VLOOKUP($B10,'Draft List'!$D$4:$AB$124,BG$3,FALSE)&lt;&gt;0,VLOOKUP($B10,'Draft List'!$D$4:$AB$124,BG$3,FALSE),"")</f>
        <v/>
      </c>
      <c r="BH10" t="str">
        <f>IF(VLOOKUP($B10,'Draft List'!$D$4:$AB$124,BH$3,FALSE)&lt;&gt;0,VLOOKUP($B10,'Draft List'!$D$4:$AB$124,BH$3,FALSE),"")</f>
        <v/>
      </c>
      <c r="BI10" t="str">
        <f>IF(VLOOKUP($B10,'Draft List'!$D$4:$AB$124,BI$3,FALSE)&lt;&gt;0,VLOOKUP($B10,'Draft List'!$D$4:$AB$124,BI$3,FALSE),"")</f>
        <v/>
      </c>
      <c r="BJ10" t="str">
        <f>IF(VLOOKUP($B10,'Draft List'!$D$4:$AB$124,BJ$3,FALSE)&lt;&gt;0,VLOOKUP($B10,'Draft List'!$D$4:$AB$124,BJ$3,FALSE),"")</f>
        <v/>
      </c>
      <c r="BK10" t="str">
        <f>IF(OR(C10="SP",C10="MR",C10="RP",C10="CL"),"P",VLOOKUP($A10,Bat!$A$4:$AP$1196,42,FALSE))</f>
        <v>P</v>
      </c>
      <c r="BM10" t="str">
        <f t="shared" si="0"/>
        <v>Tim Raymond</v>
      </c>
    </row>
    <row r="11" spans="1:65" x14ac:dyDescent="0.25">
      <c r="A11" t="str">
        <f>IF(C11="C","C-",C11)&amp;D11&amp;E11</f>
        <v>SPJuan Martínez21</v>
      </c>
      <c r="B11">
        <f>VLOOKUP($A11,draft_listing_pitchers_stats!$A$1:$B$1324,2,FALSE)</f>
        <v>7526</v>
      </c>
      <c r="C11" s="1" t="s">
        <v>25</v>
      </c>
      <c r="D11" s="1" t="s">
        <v>1771</v>
      </c>
      <c r="E11" s="1">
        <v>21</v>
      </c>
      <c r="F11" s="1" t="s">
        <v>64</v>
      </c>
      <c r="G11" s="1" t="s">
        <v>43</v>
      </c>
      <c r="H11" s="1" t="s">
        <v>51</v>
      </c>
      <c r="I11" s="24" t="s">
        <v>44</v>
      </c>
      <c r="J11" s="1" t="s">
        <v>45</v>
      </c>
      <c r="K11" s="24" t="s">
        <v>49</v>
      </c>
      <c r="L11" s="1">
        <v>4</v>
      </c>
      <c r="M11" s="1">
        <v>4</v>
      </c>
      <c r="N11" s="24">
        <v>3</v>
      </c>
      <c r="O11" s="1">
        <v>6</v>
      </c>
      <c r="P11" s="1">
        <v>5</v>
      </c>
      <c r="Q11" s="24">
        <v>7</v>
      </c>
      <c r="R11" s="1" t="s">
        <v>47</v>
      </c>
      <c r="S11" s="1" t="s">
        <v>47</v>
      </c>
      <c r="T11" s="1">
        <v>1</v>
      </c>
      <c r="U11" s="1">
        <v>1</v>
      </c>
      <c r="V11" s="1">
        <v>4</v>
      </c>
      <c r="W11" s="1">
        <v>7</v>
      </c>
      <c r="X11" s="1" t="s">
        <v>47</v>
      </c>
      <c r="Y11" s="1" t="s">
        <v>47</v>
      </c>
      <c r="Z11" s="1" t="s">
        <v>47</v>
      </c>
      <c r="AA11" s="1" t="s">
        <v>47</v>
      </c>
      <c r="AB11" s="1" t="s">
        <v>47</v>
      </c>
      <c r="AC11" s="1" t="s">
        <v>47</v>
      </c>
      <c r="AD11" s="1">
        <v>6</v>
      </c>
      <c r="AE11" s="1">
        <v>7</v>
      </c>
      <c r="AF11" s="1" t="s">
        <v>47</v>
      </c>
      <c r="AG11" s="1" t="s">
        <v>47</v>
      </c>
      <c r="AH11" s="1" t="s">
        <v>47</v>
      </c>
      <c r="AI11" s="1" t="s">
        <v>47</v>
      </c>
      <c r="AJ11" s="1" t="s">
        <v>47</v>
      </c>
      <c r="AK11" s="1" t="s">
        <v>47</v>
      </c>
      <c r="AL11" s="1" t="s">
        <v>47</v>
      </c>
      <c r="AM11" s="1" t="s">
        <v>47</v>
      </c>
      <c r="AN11" s="1" t="s">
        <v>47</v>
      </c>
      <c r="AO11" s="24" t="s">
        <v>47</v>
      </c>
      <c r="AP11" s="1" t="s">
        <v>48</v>
      </c>
      <c r="AQ11" s="1">
        <v>7</v>
      </c>
      <c r="AR11" s="25" t="s">
        <v>235</v>
      </c>
      <c r="AS11" s="30">
        <v>120000</v>
      </c>
      <c r="AT11" s="9">
        <f>($O$3*(L11-$O$1)/$O$2+$P$3*(M11-$P$1)/$P$2+$Q$3*(N11-$P$1)/$Q$2)/SUM($O$3:$Q$3)</f>
        <v>-1.0464739830416905</v>
      </c>
      <c r="AU11" s="9">
        <f>($O$3*(O11-$O$1)/$O$2+$P$3*(P11-$P$1)/$P$2+$Q$3*(Q11-$Q$1)/$Q$2)/SUM($O$3:$Q$3)</f>
        <v>0.95311739736022516</v>
      </c>
      <c r="AV11">
        <f>COUNT(R11:AO11)/2</f>
        <v>3</v>
      </c>
      <c r="AW11">
        <f>COUNTIF(R11:AO11,"&gt;5")/2</f>
        <v>1.5</v>
      </c>
      <c r="AX11" s="6">
        <f>VLOOKUP(AP11,COND!$A$10:$B$32,2,FALSE)</f>
        <v>1.05</v>
      </c>
      <c r="AY11" s="9">
        <f>(($AT$3*AT11+$AU$3*AU11+$AV$3*AV11+$AW$3*AW11)*AX11*IF(AQ11&lt;5,0.95,IF(AQ11&lt;7,0.975,1))+$J$3*VLOOKUP(J11,COND!$A$2:$D$7,2,FALSE)+$K$3*VLOOKUP(K11,COND!$A$2:$D$7,3,FALSE)+IF(BA11="SP",$BA$3,0)+IF($AV11&lt;3,-15,0))*IF(AND(Bat!$K$2="On",$E11&gt;20),0.75,1)</f>
        <v>55.166955808125977</v>
      </c>
      <c r="AZ11" s="28">
        <f>STANDARDIZE(AY11,AVERAGE($AY$5:$AY$963),STDEVP($AY$5:$AY$963))</f>
        <v>2.8732930273706057</v>
      </c>
      <c r="BA11" t="str">
        <f>IF(OR(AND(AQ11&gt;7,AW11&gt;1),AND(AQ11&gt;4,AV11&gt;2)),"SP","RP")</f>
        <v>SP</v>
      </c>
      <c r="BE11" t="str">
        <f>IF(AVERAGE($O11:$Q11)&gt;=6,"Likely",IF(AVERAGE($O11:$Q11)&gt;=4,"Possible","Unlikely"))</f>
        <v>Likely</v>
      </c>
      <c r="BG11" t="str">
        <f>IF(VLOOKUP($B11,'Draft List'!$D$4:$AB$124,BG$3,FALSE)&lt;&gt;0,VLOOKUP($B11,'Draft List'!$D$4:$AB$124,BG$3,FALSE),"")</f>
        <v/>
      </c>
      <c r="BH11" t="str">
        <f>IF(VLOOKUP($B11,'Draft List'!$D$4:$AB$124,BH$3,FALSE)&lt;&gt;0,VLOOKUP($B11,'Draft List'!$D$4:$AB$124,BH$3,FALSE),"")</f>
        <v/>
      </c>
      <c r="BI11" t="str">
        <f>IF(VLOOKUP($B11,'Draft List'!$D$4:$AB$124,BI$3,FALSE)&lt;&gt;0,VLOOKUP($B11,'Draft List'!$D$4:$AB$124,BI$3,FALSE),"")</f>
        <v/>
      </c>
      <c r="BJ11" t="str">
        <f>IF(VLOOKUP($B11,'Draft List'!$D$4:$AB$124,BJ$3,FALSE)&lt;&gt;0,VLOOKUP($B11,'Draft List'!$D$4:$AB$124,BJ$3,FALSE),"")</f>
        <v/>
      </c>
      <c r="BK11" t="str">
        <f>IF(OR(C11="SP",C11="MR",C11="RP",C11="CL"),"P",VLOOKUP($A11,Bat!$A$4:$AP$1196,42,FALSE))</f>
        <v>P</v>
      </c>
      <c r="BM11" t="str">
        <f t="shared" si="0"/>
        <v>Juan Martínez</v>
      </c>
    </row>
    <row r="12" spans="1:65" x14ac:dyDescent="0.25">
      <c r="A12" t="str">
        <f>IF(C12="C","C-",C12)&amp;D12&amp;E12</f>
        <v>SPMillard Norman21</v>
      </c>
      <c r="B12">
        <f>VLOOKUP($A12,draft_listing_pitchers_stats!$A$1:$B$1324,2,FALSE)</f>
        <v>5970</v>
      </c>
      <c r="C12" s="1" t="s">
        <v>25</v>
      </c>
      <c r="D12" s="1" t="s">
        <v>1750</v>
      </c>
      <c r="E12" s="1">
        <v>21</v>
      </c>
      <c r="F12" s="1" t="s">
        <v>55</v>
      </c>
      <c r="G12" s="1" t="s">
        <v>55</v>
      </c>
      <c r="H12" s="1" t="s">
        <v>51</v>
      </c>
      <c r="I12" s="24" t="s">
        <v>66</v>
      </c>
      <c r="J12" s="1" t="s">
        <v>46</v>
      </c>
      <c r="K12" s="24" t="s">
        <v>49</v>
      </c>
      <c r="L12" s="1">
        <v>5</v>
      </c>
      <c r="M12" s="1">
        <v>5</v>
      </c>
      <c r="N12" s="24">
        <v>4</v>
      </c>
      <c r="O12" s="1">
        <v>6</v>
      </c>
      <c r="P12" s="1">
        <v>6</v>
      </c>
      <c r="Q12" s="24">
        <v>6</v>
      </c>
      <c r="R12" s="1">
        <v>6</v>
      </c>
      <c r="S12" s="1">
        <v>7</v>
      </c>
      <c r="T12" s="1">
        <v>4</v>
      </c>
      <c r="U12" s="1">
        <v>6</v>
      </c>
      <c r="V12" s="1">
        <v>4</v>
      </c>
      <c r="W12" s="1">
        <v>7</v>
      </c>
      <c r="X12" s="1" t="s">
        <v>47</v>
      </c>
      <c r="Y12" s="1" t="s">
        <v>47</v>
      </c>
      <c r="Z12" s="1" t="s">
        <v>47</v>
      </c>
      <c r="AA12" s="1" t="s">
        <v>47</v>
      </c>
      <c r="AB12" s="1" t="s">
        <v>47</v>
      </c>
      <c r="AC12" s="1" t="s">
        <v>47</v>
      </c>
      <c r="AD12" s="1" t="s">
        <v>47</v>
      </c>
      <c r="AE12" s="1" t="s">
        <v>47</v>
      </c>
      <c r="AF12" s="1" t="s">
        <v>47</v>
      </c>
      <c r="AG12" s="1" t="s">
        <v>47</v>
      </c>
      <c r="AH12" s="1" t="s">
        <v>47</v>
      </c>
      <c r="AI12" s="1" t="s">
        <v>47</v>
      </c>
      <c r="AJ12" s="1" t="s">
        <v>47</v>
      </c>
      <c r="AK12" s="1" t="s">
        <v>47</v>
      </c>
      <c r="AL12" s="1" t="s">
        <v>47</v>
      </c>
      <c r="AM12" s="1" t="s">
        <v>47</v>
      </c>
      <c r="AN12" s="1" t="s">
        <v>47</v>
      </c>
      <c r="AO12" s="24" t="s">
        <v>47</v>
      </c>
      <c r="AP12" s="1" t="s">
        <v>62</v>
      </c>
      <c r="AQ12" s="1">
        <v>5</v>
      </c>
      <c r="AR12" s="25" t="s">
        <v>235</v>
      </c>
      <c r="AS12" s="30">
        <v>550000</v>
      </c>
      <c r="AT12" s="9">
        <f>($O$3*(L12-$O$1)/$O$2+$P$3*(M12-$P$1)/$P$2+$Q$3*(N12-$P$1)/$Q$2)/SUM($O$3:$Q$3)</f>
        <v>-0.41403037604835108</v>
      </c>
      <c r="AU12" s="9">
        <f>($O$3*(O12-$O$1)/$O$2+$P$3*(P12-$P$1)/$P$2+$Q$3*(Q12-$Q$1)/$Q$2)/SUM($O$3:$Q$3)</f>
        <v>0.90622854773617023</v>
      </c>
      <c r="AV12">
        <f>COUNT(R12:AO12)/2</f>
        <v>3</v>
      </c>
      <c r="AW12">
        <f>COUNTIF(R12:AO12,"&gt;5")/2</f>
        <v>2</v>
      </c>
      <c r="AX12" s="6">
        <f>VLOOKUP(AP12,COND!$A$10:$B$32,2,FALSE)</f>
        <v>1.0249999999999999</v>
      </c>
      <c r="AY12" s="9">
        <f>(($AT$3*AT12+$AU$3*AU12+$AV$3*AV12+$AW$3*AW12)*AX12*IF(AQ12&lt;5,0.95,IF(AQ12&lt;7,0.975,1))+$J$3*VLOOKUP(J12,COND!$A$2:$D$7,2,FALSE)+$K$3*VLOOKUP(K12,COND!$A$2:$D$7,3,FALSE)+IF(BA12="SP",$BA$3,0)+IF($AV12&lt;3,-15,0))*IF(AND(Bat!$K$2="On",$E12&gt;20),0.75,1)</f>
        <v>53.57827002646404</v>
      </c>
      <c r="AZ12" s="28">
        <f>STANDARDIZE(AY12,AVERAGE($AY$5:$AY$963),STDEVP($AY$5:$AY$963))</f>
        <v>2.7311615736510841</v>
      </c>
      <c r="BA12" t="str">
        <f>IF(OR(AND(AQ12&gt;7,AW12&gt;1),AND(AQ12&gt;4,AV12&gt;2)),"SP","RP")</f>
        <v>SP</v>
      </c>
      <c r="BE12" t="str">
        <f>IF(AVERAGE($O12:$Q12)&gt;=6,"Likely",IF(AVERAGE($O12:$Q12)&gt;=4,"Possible","Unlikely"))</f>
        <v>Likely</v>
      </c>
      <c r="BG12" t="str">
        <f>IF(VLOOKUP($B12,'Draft List'!$D$4:$AB$124,BG$3,FALSE)&lt;&gt;0,VLOOKUP($B12,'Draft List'!$D$4:$AB$124,BG$3,FALSE),"")</f>
        <v/>
      </c>
      <c r="BH12" t="str">
        <f>IF(VLOOKUP($B12,'Draft List'!$D$4:$AB$124,BH$3,FALSE)&lt;&gt;0,VLOOKUP($B12,'Draft List'!$D$4:$AB$124,BH$3,FALSE),"")</f>
        <v/>
      </c>
      <c r="BI12" t="str">
        <f>IF(VLOOKUP($B12,'Draft List'!$D$4:$AB$124,BI$3,FALSE)&lt;&gt;0,VLOOKUP($B12,'Draft List'!$D$4:$AB$124,BI$3,FALSE),"")</f>
        <v/>
      </c>
      <c r="BJ12" t="str">
        <f>IF(VLOOKUP($B12,'Draft List'!$D$4:$AB$124,BJ$3,FALSE)&lt;&gt;0,VLOOKUP($B12,'Draft List'!$D$4:$AB$124,BJ$3,FALSE),"")</f>
        <v/>
      </c>
      <c r="BK12" t="str">
        <f>IF(OR(C12="SP",C12="MR",C12="RP",C12="CL"),"P",VLOOKUP($A12,Bat!$A$4:$AP$1196,42,FALSE))</f>
        <v>P</v>
      </c>
      <c r="BM12" t="str">
        <f t="shared" si="0"/>
        <v>Millard Norman</v>
      </c>
    </row>
    <row r="13" spans="1:65" x14ac:dyDescent="0.25">
      <c r="A13" t="str">
        <f>IF(C13="C","C-",C13)&amp;D13&amp;E13</f>
        <v>SPJorge Medina21</v>
      </c>
      <c r="B13">
        <f>VLOOKUP($A13,draft_listing_pitchers_stats!$A$1:$B$1324,2,FALSE)</f>
        <v>10454</v>
      </c>
      <c r="C13" s="1" t="s">
        <v>25</v>
      </c>
      <c r="D13" s="1" t="s">
        <v>1754</v>
      </c>
      <c r="E13" s="1">
        <v>21</v>
      </c>
      <c r="F13" s="1" t="s">
        <v>43</v>
      </c>
      <c r="G13" s="1" t="s">
        <v>43</v>
      </c>
      <c r="H13" s="1" t="s">
        <v>51</v>
      </c>
      <c r="I13" s="24" t="s">
        <v>44</v>
      </c>
      <c r="J13" s="1" t="s">
        <v>49</v>
      </c>
      <c r="K13" s="24" t="s">
        <v>53</v>
      </c>
      <c r="L13" s="1">
        <v>3</v>
      </c>
      <c r="M13" s="1">
        <v>6</v>
      </c>
      <c r="N13" s="24">
        <v>3</v>
      </c>
      <c r="O13" s="1">
        <v>5</v>
      </c>
      <c r="P13" s="1">
        <v>7</v>
      </c>
      <c r="Q13" s="24">
        <v>6</v>
      </c>
      <c r="R13" s="1">
        <v>4</v>
      </c>
      <c r="S13" s="1">
        <v>5</v>
      </c>
      <c r="T13" s="1">
        <v>4</v>
      </c>
      <c r="U13" s="1">
        <v>6</v>
      </c>
      <c r="V13" s="1">
        <v>4</v>
      </c>
      <c r="W13" s="1">
        <v>6</v>
      </c>
      <c r="X13" s="1" t="s">
        <v>47</v>
      </c>
      <c r="Y13" s="1" t="s">
        <v>47</v>
      </c>
      <c r="Z13" s="1" t="s">
        <v>47</v>
      </c>
      <c r="AA13" s="1" t="s">
        <v>47</v>
      </c>
      <c r="AB13" s="1" t="s">
        <v>47</v>
      </c>
      <c r="AC13" s="1" t="s">
        <v>47</v>
      </c>
      <c r="AD13" s="1" t="s">
        <v>47</v>
      </c>
      <c r="AE13" s="1" t="s">
        <v>47</v>
      </c>
      <c r="AF13" s="1" t="s">
        <v>47</v>
      </c>
      <c r="AG13" s="1" t="s">
        <v>47</v>
      </c>
      <c r="AH13" s="1" t="s">
        <v>47</v>
      </c>
      <c r="AI13" s="1" t="s">
        <v>47</v>
      </c>
      <c r="AJ13" s="1" t="s">
        <v>47</v>
      </c>
      <c r="AK13" s="1" t="s">
        <v>47</v>
      </c>
      <c r="AL13" s="1" t="s">
        <v>47</v>
      </c>
      <c r="AM13" s="1" t="s">
        <v>47</v>
      </c>
      <c r="AN13" s="1" t="s">
        <v>47</v>
      </c>
      <c r="AO13" s="24" t="s">
        <v>47</v>
      </c>
      <c r="AP13" s="1" t="s">
        <v>59</v>
      </c>
      <c r="AQ13" s="1">
        <v>6</v>
      </c>
      <c r="AR13" s="25" t="s">
        <v>1746</v>
      </c>
      <c r="AS13" s="30">
        <v>1500000</v>
      </c>
      <c r="AT13" s="9">
        <f>($O$3*(L13-$O$1)/$O$2+$P$3*(M13-$P$1)/$P$2+$Q$3*(N13-$P$1)/$Q$2)/SUM($O$3:$Q$3)</f>
        <v>-0.85030187469075325</v>
      </c>
      <c r="AU13" s="9">
        <f>($O$3*(O13-$O$1)/$O$2+$P$3*(P13-$P$1)/$P$2+$Q$3*(Q13-$Q$1)/$Q$2)/SUM($O$3:$Q$3)</f>
        <v>0.90696893965705205</v>
      </c>
      <c r="AV13">
        <f>COUNT(R13:AO13)/2</f>
        <v>3</v>
      </c>
      <c r="AW13">
        <f>COUNTIF(R13:AO13,"&gt;5")/2</f>
        <v>1</v>
      </c>
      <c r="AX13" s="6">
        <f>VLOOKUP(AP13,COND!$A$10:$B$32,2,FALSE)</f>
        <v>1</v>
      </c>
      <c r="AY13" s="9">
        <f>(($AT$3*AT13+$AU$3*AU13+$AV$3*AV13+$AW$3*AW13)*AX13*IF(AQ13&lt;5,0.95,IF(AQ13&lt;7,0.975,1))+$J$3*VLOOKUP(J13,COND!$A$2:$D$7,2,FALSE)+$K$3*VLOOKUP(K13,COND!$A$2:$D$7,3,FALSE)+IF(BA13="SP",$BA$3,0)+IF($AV13&lt;3,-15,0))*IF(AND(Bat!$K$2="On",$E13&gt;20),0.75,1)</f>
        <v>52.812585457747822</v>
      </c>
      <c r="AZ13" s="28">
        <f>STANDARDIZE(AY13,AVERAGE($AY$5:$AY$963),STDEVP($AY$5:$AY$963))</f>
        <v>2.6626597578115825</v>
      </c>
      <c r="BA13" t="str">
        <f>IF(OR(AND(AQ13&gt;7,AW13&gt;1),AND(AQ13&gt;4,AV13&gt;2)),"SP","RP")</f>
        <v>SP</v>
      </c>
      <c r="BE13" t="str">
        <f>IF(AVERAGE($O13:$Q13)&gt;=6,"Likely",IF(AVERAGE($O13:$Q13)&gt;=4,"Possible","Unlikely"))</f>
        <v>Likely</v>
      </c>
      <c r="BG13" t="str">
        <f>IF(VLOOKUP($B13,'Draft List'!$D$4:$AB$124,BG$3,FALSE)&lt;&gt;0,VLOOKUP($B13,'Draft List'!$D$4:$AB$124,BG$3,FALSE),"")</f>
        <v/>
      </c>
      <c r="BH13" t="str">
        <f>IF(VLOOKUP($B13,'Draft List'!$D$4:$AB$124,BH$3,FALSE)&lt;&gt;0,VLOOKUP($B13,'Draft List'!$D$4:$AB$124,BH$3,FALSE),"")</f>
        <v/>
      </c>
      <c r="BI13" t="str">
        <f>IF(VLOOKUP($B13,'Draft List'!$D$4:$AB$124,BI$3,FALSE)&lt;&gt;0,VLOOKUP($B13,'Draft List'!$D$4:$AB$124,BI$3,FALSE),"")</f>
        <v/>
      </c>
      <c r="BJ13" t="str">
        <f>IF(VLOOKUP($B13,'Draft List'!$D$4:$AB$124,BJ$3,FALSE)&lt;&gt;0,VLOOKUP($B13,'Draft List'!$D$4:$AB$124,BJ$3,FALSE),"")</f>
        <v/>
      </c>
      <c r="BK13" t="str">
        <f>IF(OR(C13="SP",C13="MR",C13="RP",C13="CL"),"P",VLOOKUP($A13,Bat!$A$4:$AP$1196,42,FALSE))</f>
        <v>P</v>
      </c>
      <c r="BM13" t="str">
        <f t="shared" si="0"/>
        <v>Jorge Medina</v>
      </c>
    </row>
    <row r="14" spans="1:65" x14ac:dyDescent="0.25">
      <c r="A14" t="str">
        <f>IF(C14="C","C-",C14)&amp;D14&amp;E14</f>
        <v>SPEvan Humphreys21</v>
      </c>
      <c r="B14">
        <f>VLOOKUP($A14,draft_listing_pitchers_stats!$A$1:$B$1324,2,FALSE)</f>
        <v>11534</v>
      </c>
      <c r="C14" s="1" t="s">
        <v>25</v>
      </c>
      <c r="D14" s="1" t="s">
        <v>1749</v>
      </c>
      <c r="E14" s="1">
        <v>21</v>
      </c>
      <c r="F14" s="1" t="s">
        <v>43</v>
      </c>
      <c r="G14" s="1" t="s">
        <v>43</v>
      </c>
      <c r="H14" s="1" t="s">
        <v>51</v>
      </c>
      <c r="I14" s="24" t="s">
        <v>66</v>
      </c>
      <c r="J14" s="1" t="s">
        <v>57</v>
      </c>
      <c r="K14" s="24" t="s">
        <v>53</v>
      </c>
      <c r="L14" s="1">
        <v>5</v>
      </c>
      <c r="M14" s="1">
        <v>5</v>
      </c>
      <c r="N14" s="24">
        <v>1</v>
      </c>
      <c r="O14" s="1">
        <v>7</v>
      </c>
      <c r="P14" s="1">
        <v>6</v>
      </c>
      <c r="Q14" s="24">
        <v>5</v>
      </c>
      <c r="R14" s="1">
        <v>7</v>
      </c>
      <c r="S14" s="1">
        <v>9</v>
      </c>
      <c r="T14" s="1">
        <v>1</v>
      </c>
      <c r="U14" s="1">
        <v>2</v>
      </c>
      <c r="V14" s="1" t="s">
        <v>47</v>
      </c>
      <c r="W14" s="1" t="s">
        <v>47</v>
      </c>
      <c r="X14" s="1">
        <v>4</v>
      </c>
      <c r="Y14" s="1">
        <v>9</v>
      </c>
      <c r="Z14" s="1" t="s">
        <v>47</v>
      </c>
      <c r="AA14" s="1" t="s">
        <v>47</v>
      </c>
      <c r="AB14" s="1" t="s">
        <v>47</v>
      </c>
      <c r="AC14" s="1" t="s">
        <v>47</v>
      </c>
      <c r="AD14" s="1" t="s">
        <v>47</v>
      </c>
      <c r="AE14" s="1" t="s">
        <v>47</v>
      </c>
      <c r="AF14" s="1" t="s">
        <v>47</v>
      </c>
      <c r="AG14" s="1" t="s">
        <v>47</v>
      </c>
      <c r="AH14" s="1" t="s">
        <v>47</v>
      </c>
      <c r="AI14" s="1" t="s">
        <v>47</v>
      </c>
      <c r="AJ14" s="1" t="s">
        <v>47</v>
      </c>
      <c r="AK14" s="1" t="s">
        <v>47</v>
      </c>
      <c r="AL14" s="1" t="s">
        <v>47</v>
      </c>
      <c r="AM14" s="1" t="s">
        <v>47</v>
      </c>
      <c r="AN14" s="1" t="s">
        <v>47</v>
      </c>
      <c r="AO14" s="24" t="s">
        <v>47</v>
      </c>
      <c r="AP14" s="1" t="s">
        <v>48</v>
      </c>
      <c r="AQ14" s="1">
        <v>7</v>
      </c>
      <c r="AR14" s="25" t="s">
        <v>233</v>
      </c>
      <c r="AS14" s="30">
        <v>6000000</v>
      </c>
      <c r="AT14" s="9">
        <f>($O$3*(L14-$O$1)/$O$2+$P$3*(M14-$P$1)/$P$2+$Q$3*(N14-$P$1)/$Q$2)/SUM($O$3:$Q$3)</f>
        <v>-1.1409920742106823</v>
      </c>
      <c r="AU14" s="9">
        <f>($O$3*(O14-$O$1)/$O$2+$P$3*(P14-$P$1)/$P$2+$Q$3*(Q14-$Q$1)/$Q$2)/SUM($O$3:$Q$3)</f>
        <v>0.85859930619123326</v>
      </c>
      <c r="AV14">
        <f>COUNT(R14:AO14)/2</f>
        <v>3</v>
      </c>
      <c r="AW14">
        <f>COUNTIF(R14:AO14,"&gt;5")/2</f>
        <v>1.5</v>
      </c>
      <c r="AX14" s="6">
        <f>VLOOKUP(AP14,COND!$A$10:$B$32,2,FALSE)</f>
        <v>1.05</v>
      </c>
      <c r="AY14" s="9">
        <f>(($AT$3*AT14+$AU$3*AU14+$AV$3*AV14+$AW$3*AW14)*AX14*IF(AQ14&lt;5,0.95,IF(AQ14&lt;7,0.975,1))+$J$3*VLOOKUP(J14,COND!$A$2:$D$7,2,FALSE)+$K$3*VLOOKUP(K14,COND!$A$2:$D$7,3,FALSE)+IF(BA14="SP",$BA$3,0)+IF($AV14&lt;3,-15,0))*IF(AND(Bat!$K$2="On",$E14&gt;20),0.75,1)</f>
        <v>52.11222709443166</v>
      </c>
      <c r="AZ14" s="28">
        <f>STANDARDIZE(AY14,AVERAGE($AY$5:$AY$963),STDEVP($AY$5:$AY$963))</f>
        <v>2.6000023377907282</v>
      </c>
      <c r="BA14" t="str">
        <f>IF(OR(AND(AQ14&gt;7,AW14&gt;1),AND(AQ14&gt;4,AV14&gt;2)),"SP","RP")</f>
        <v>SP</v>
      </c>
      <c r="BE14" t="str">
        <f>IF(AVERAGE($O14:$Q14)&gt;=6,"Likely",IF(AVERAGE($O14:$Q14)&gt;=4,"Possible","Unlikely"))</f>
        <v>Likely</v>
      </c>
      <c r="BG14" t="str">
        <f>IF(VLOOKUP($B14,'Draft List'!$D$4:$AB$124,BG$3,FALSE)&lt;&gt;0,VLOOKUP($B14,'Draft List'!$D$4:$AB$124,BG$3,FALSE),"")</f>
        <v/>
      </c>
      <c r="BH14" t="str">
        <f>IF(VLOOKUP($B14,'Draft List'!$D$4:$AB$124,BH$3,FALSE)&lt;&gt;0,VLOOKUP($B14,'Draft List'!$D$4:$AB$124,BH$3,FALSE),"")</f>
        <v/>
      </c>
      <c r="BI14" t="str">
        <f>IF(VLOOKUP($B14,'Draft List'!$D$4:$AB$124,BI$3,FALSE)&lt;&gt;0,VLOOKUP($B14,'Draft List'!$D$4:$AB$124,BI$3,FALSE),"")</f>
        <v/>
      </c>
      <c r="BJ14" t="str">
        <f>IF(VLOOKUP($B14,'Draft List'!$D$4:$AB$124,BJ$3,FALSE)&lt;&gt;0,VLOOKUP($B14,'Draft List'!$D$4:$AB$124,BJ$3,FALSE),"")</f>
        <v/>
      </c>
      <c r="BK14" t="str">
        <f>IF(OR(C14="SP",C14="MR",C14="RP",C14="CL"),"P",VLOOKUP($A14,Bat!$A$4:$AP$1196,42,FALSE))</f>
        <v>P</v>
      </c>
      <c r="BM14" t="str">
        <f t="shared" si="0"/>
        <v>Evan Humphreys</v>
      </c>
    </row>
    <row r="15" spans="1:65" x14ac:dyDescent="0.25">
      <c r="A15" t="str">
        <f>IF(C15="C","C-",C15)&amp;D15&amp;E15</f>
        <v>SPLando Lagerveld21</v>
      </c>
      <c r="B15">
        <f>VLOOKUP($A15,draft_listing_pitchers_stats!$A$1:$B$1324,2,FALSE)</f>
        <v>6041</v>
      </c>
      <c r="C15" s="1" t="s">
        <v>25</v>
      </c>
      <c r="D15" s="1" t="s">
        <v>1769</v>
      </c>
      <c r="E15" s="1">
        <v>21</v>
      </c>
      <c r="F15" s="1" t="s">
        <v>43</v>
      </c>
      <c r="G15" s="1" t="s">
        <v>43</v>
      </c>
      <c r="H15" s="1" t="s">
        <v>51</v>
      </c>
      <c r="I15" s="24" t="s">
        <v>44</v>
      </c>
      <c r="J15" s="1" t="s">
        <v>53</v>
      </c>
      <c r="K15" s="24" t="s">
        <v>49</v>
      </c>
      <c r="L15" s="1">
        <v>6</v>
      </c>
      <c r="M15" s="1">
        <v>4</v>
      </c>
      <c r="N15" s="24">
        <v>3</v>
      </c>
      <c r="O15" s="1">
        <v>7</v>
      </c>
      <c r="P15" s="1">
        <v>5</v>
      </c>
      <c r="Q15" s="24">
        <v>5</v>
      </c>
      <c r="R15" s="1">
        <v>6</v>
      </c>
      <c r="S15" s="1">
        <v>7</v>
      </c>
      <c r="T15" s="1">
        <v>6</v>
      </c>
      <c r="U15" s="1">
        <v>7</v>
      </c>
      <c r="V15" s="1">
        <v>5</v>
      </c>
      <c r="W15" s="1">
        <v>5</v>
      </c>
      <c r="X15" s="1">
        <v>4</v>
      </c>
      <c r="Y15" s="1">
        <v>5</v>
      </c>
      <c r="Z15" s="1" t="s">
        <v>47</v>
      </c>
      <c r="AA15" s="1" t="s">
        <v>47</v>
      </c>
      <c r="AB15" s="1" t="s">
        <v>47</v>
      </c>
      <c r="AC15" s="1" t="s">
        <v>47</v>
      </c>
      <c r="AD15" s="1" t="s">
        <v>47</v>
      </c>
      <c r="AE15" s="1" t="s">
        <v>47</v>
      </c>
      <c r="AF15" s="1">
        <v>6</v>
      </c>
      <c r="AG15" s="1">
        <v>6</v>
      </c>
      <c r="AH15" s="1" t="s">
        <v>47</v>
      </c>
      <c r="AI15" s="1" t="s">
        <v>47</v>
      </c>
      <c r="AJ15" s="1" t="s">
        <v>47</v>
      </c>
      <c r="AK15" s="1" t="s">
        <v>47</v>
      </c>
      <c r="AL15" s="1" t="s">
        <v>47</v>
      </c>
      <c r="AM15" s="1" t="s">
        <v>47</v>
      </c>
      <c r="AN15" s="1" t="s">
        <v>47</v>
      </c>
      <c r="AO15" s="24" t="s">
        <v>47</v>
      </c>
      <c r="AP15" s="1" t="s">
        <v>63</v>
      </c>
      <c r="AQ15" s="1">
        <v>4</v>
      </c>
      <c r="AR15" s="25" t="s">
        <v>15</v>
      </c>
      <c r="AS15" s="30">
        <v>260000</v>
      </c>
      <c r="AT15" s="9">
        <f>($O$3*(L15-$O$1)/$O$2+$P$3*(M15-$P$1)/$P$2+$Q$3*(N15-$P$1)/$Q$2)/SUM($O$3:$Q$3)</f>
        <v>-0.65709133402334352</v>
      </c>
      <c r="AU15" s="9">
        <f>($O$3*(O15-$O$1)/$O$2+$P$3*(P15-$P$1)/$P$2+$Q$3*(Q15-$Q$1)/$Q$2)/SUM($O$3:$Q$3)</f>
        <v>0.66316758976117784</v>
      </c>
      <c r="AV15">
        <f>COUNT(R15:AO15)/2</f>
        <v>5</v>
      </c>
      <c r="AW15">
        <f>COUNTIF(R15:AO15,"&gt;5")/2</f>
        <v>3</v>
      </c>
      <c r="AX15" s="6">
        <f>VLOOKUP(AP15,COND!$A$10:$B$32,2,FALSE)</f>
        <v>1.05</v>
      </c>
      <c r="AY15" s="9">
        <f>(($AT$3*AT15+$AU$3*AU15+$AV$3*AV15+$AW$3*AW15)*AX15*IF(AQ15&lt;5,0.95,IF(AQ15&lt;7,0.975,1))+$J$3*VLOOKUP(J15,COND!$A$2:$D$7,2,FALSE)+$K$3*VLOOKUP(K15,COND!$A$2:$D$7,3,FALSE)+IF(BA15="SP",$BA$3,0)+IF($AV15&lt;3,-15,0))*IF(AND(Bat!$K$2="On",$E15&gt;20),0.75,1)</f>
        <v>49.635353694597839</v>
      </c>
      <c r="AZ15" s="28">
        <f>STANDARDIZE(AY15,AVERAGE($AY$5:$AY$963),STDEVP($AY$5:$AY$963))</f>
        <v>2.37840935756696</v>
      </c>
      <c r="BA15" t="str">
        <f>IF(OR(AND(AQ15&gt;7,AW15&gt;1),AND(AQ15&gt;4,AV15&gt;2)),"SP","RP")</f>
        <v>RP</v>
      </c>
      <c r="BE15" t="str">
        <f>IF(AVERAGE($O15:$Q15)&gt;=6,"Likely",IF(AVERAGE($O15:$Q15)&gt;=4,"Possible","Unlikely"))</f>
        <v>Possible</v>
      </c>
      <c r="BG15" t="str">
        <f>IF(VLOOKUP($B15,'Draft List'!$D$4:$AB$124,BG$3,FALSE)&lt;&gt;0,VLOOKUP($B15,'Draft List'!$D$4:$AB$124,BG$3,FALSE),"")</f>
        <v/>
      </c>
      <c r="BH15" t="str">
        <f>IF(VLOOKUP($B15,'Draft List'!$D$4:$AB$124,BH$3,FALSE)&lt;&gt;0,VLOOKUP($B15,'Draft List'!$D$4:$AB$124,BH$3,FALSE),"")</f>
        <v/>
      </c>
      <c r="BI15" t="str">
        <f>IF(VLOOKUP($B15,'Draft List'!$D$4:$AB$124,BI$3,FALSE)&lt;&gt;0,VLOOKUP($B15,'Draft List'!$D$4:$AB$124,BI$3,FALSE),"")</f>
        <v/>
      </c>
      <c r="BJ15" t="str">
        <f>IF(VLOOKUP($B15,'Draft List'!$D$4:$AB$124,BJ$3,FALSE)&lt;&gt;0,VLOOKUP($B15,'Draft List'!$D$4:$AB$124,BJ$3,FALSE),"")</f>
        <v/>
      </c>
      <c r="BK15" t="str">
        <f>IF(OR(C15="SP",C15="MR",C15="RP",C15="CL"),"P",VLOOKUP($A15,Bat!$A$4:$AP$1196,42,FALSE))</f>
        <v>P</v>
      </c>
      <c r="BM15" t="str">
        <f t="shared" si="0"/>
        <v>Lando Lagerveld</v>
      </c>
    </row>
    <row r="16" spans="1:65" x14ac:dyDescent="0.25">
      <c r="A16" t="str">
        <f>IF(C16="C","C-",C16)&amp;D16&amp;E16</f>
        <v>SPJoe Rivera21</v>
      </c>
      <c r="B16">
        <f>VLOOKUP($A16,draft_listing_pitchers_stats!$A$1:$B$1324,2,FALSE)</f>
        <v>13786</v>
      </c>
      <c r="C16" s="1" t="s">
        <v>25</v>
      </c>
      <c r="D16" s="1" t="s">
        <v>1780</v>
      </c>
      <c r="E16" s="1">
        <v>21</v>
      </c>
      <c r="F16" s="1" t="s">
        <v>43</v>
      </c>
      <c r="G16" s="1" t="s">
        <v>43</v>
      </c>
      <c r="H16" s="1" t="s">
        <v>51</v>
      </c>
      <c r="I16" s="24" t="s">
        <v>44</v>
      </c>
      <c r="J16" s="1" t="s">
        <v>46</v>
      </c>
      <c r="K16" s="24" t="s">
        <v>45</v>
      </c>
      <c r="L16" s="1">
        <v>3</v>
      </c>
      <c r="M16" s="1">
        <v>5</v>
      </c>
      <c r="N16" s="24">
        <v>4</v>
      </c>
      <c r="O16" s="1">
        <v>5</v>
      </c>
      <c r="P16" s="1">
        <v>5</v>
      </c>
      <c r="Q16" s="24">
        <v>7</v>
      </c>
      <c r="R16" s="1">
        <v>5</v>
      </c>
      <c r="S16" s="1">
        <v>6</v>
      </c>
      <c r="T16" s="1">
        <v>2</v>
      </c>
      <c r="U16" s="1">
        <v>5</v>
      </c>
      <c r="V16" s="1" t="s">
        <v>47</v>
      </c>
      <c r="W16" s="1" t="s">
        <v>47</v>
      </c>
      <c r="X16" s="1" t="s">
        <v>47</v>
      </c>
      <c r="Y16" s="1" t="s">
        <v>47</v>
      </c>
      <c r="Z16" s="1" t="s">
        <v>47</v>
      </c>
      <c r="AA16" s="1" t="s">
        <v>47</v>
      </c>
      <c r="AB16" s="1" t="s">
        <v>47</v>
      </c>
      <c r="AC16" s="1" t="s">
        <v>47</v>
      </c>
      <c r="AD16" s="1">
        <v>4</v>
      </c>
      <c r="AE16" s="1">
        <v>6</v>
      </c>
      <c r="AF16" s="1" t="s">
        <v>47</v>
      </c>
      <c r="AG16" s="1" t="s">
        <v>47</v>
      </c>
      <c r="AH16" s="1" t="s">
        <v>47</v>
      </c>
      <c r="AI16" s="1" t="s">
        <v>47</v>
      </c>
      <c r="AJ16" s="1" t="s">
        <v>47</v>
      </c>
      <c r="AK16" s="1" t="s">
        <v>47</v>
      </c>
      <c r="AL16" s="1" t="s">
        <v>47</v>
      </c>
      <c r="AM16" s="1" t="s">
        <v>47</v>
      </c>
      <c r="AN16" s="1" t="s">
        <v>47</v>
      </c>
      <c r="AO16" s="24" t="s">
        <v>47</v>
      </c>
      <c r="AP16" s="1" t="s">
        <v>56</v>
      </c>
      <c r="AQ16" s="1">
        <v>9</v>
      </c>
      <c r="AR16" s="25" t="s">
        <v>233</v>
      </c>
      <c r="AS16" s="30">
        <v>220000</v>
      </c>
      <c r="AT16" s="9">
        <f>($O$3*(L16-$O$1)/$O$2+$P$3*(M16-$P$1)/$P$2+$Q$3*(N16-$P$1)/$Q$2)/SUM($O$3:$Q$3)</f>
        <v>-0.80341302506669809</v>
      </c>
      <c r="AU16" s="9">
        <f>($O$3*(O16-$O$1)/$O$2+$P$3*(P16-$P$1)/$P$2+$Q$3*(Q16-$Q$1)/$Q$2)/SUM($O$3:$Q$3)</f>
        <v>0.75842607285105168</v>
      </c>
      <c r="AV16">
        <f>COUNT(R16:AO16)/2</f>
        <v>3</v>
      </c>
      <c r="AW16">
        <f>COUNTIF(R16:AO16,"&gt;5")/2</f>
        <v>1</v>
      </c>
      <c r="AX16" s="6">
        <f>VLOOKUP(AP16,COND!$A$10:$B$32,2,FALSE)</f>
        <v>1.0249999999999999</v>
      </c>
      <c r="AY16" s="9">
        <f>(($AT$3*AT16+$AU$3*AU16+$AV$3*AV16+$AW$3*AW16)*AX16*IF(AQ16&lt;5,0.95,IF(AQ16&lt;7,0.975,1))+$J$3*VLOOKUP(J16,COND!$A$2:$D$7,2,FALSE)+$K$3*VLOOKUP(K16,COND!$A$2:$D$7,3,FALSE)+IF(BA16="SP",$BA$3,0)+IF($AV16&lt;3,-15,0))*IF(AND(Bat!$K$2="On",$E16&gt;20),0.75,1)</f>
        <v>49.440534823307885</v>
      </c>
      <c r="AZ16" s="28">
        <f>STANDARDIZE(AY16,AVERAGE($AY$5:$AY$963),STDEVP($AY$5:$AY$963))</f>
        <v>2.3609799264560007</v>
      </c>
      <c r="BA16" t="str">
        <f>IF(OR(AND(AQ16&gt;7,AW16&gt;1),AND(AQ16&gt;4,AV16&gt;2)),"SP","RP")</f>
        <v>SP</v>
      </c>
      <c r="BE16" t="str">
        <f>IF(AVERAGE($O16:$Q16)&gt;=6,"Likely",IF(AVERAGE($O16:$Q16)&gt;=4,"Possible","Unlikely"))</f>
        <v>Possible</v>
      </c>
      <c r="BG16" t="str">
        <f>IF(VLOOKUP($B16,'Draft List'!$D$4:$AB$124,BG$3,FALSE)&lt;&gt;0,VLOOKUP($B16,'Draft List'!$D$4:$AB$124,BG$3,FALSE),"")</f>
        <v/>
      </c>
      <c r="BH16" t="str">
        <f>IF(VLOOKUP($B16,'Draft List'!$D$4:$AB$124,BH$3,FALSE)&lt;&gt;0,VLOOKUP($B16,'Draft List'!$D$4:$AB$124,BH$3,FALSE),"")</f>
        <v/>
      </c>
      <c r="BI16" t="str">
        <f>IF(VLOOKUP($B16,'Draft List'!$D$4:$AB$124,BI$3,FALSE)&lt;&gt;0,VLOOKUP($B16,'Draft List'!$D$4:$AB$124,BI$3,FALSE),"")</f>
        <v/>
      </c>
      <c r="BJ16" t="str">
        <f>IF(VLOOKUP($B16,'Draft List'!$D$4:$AB$124,BJ$3,FALSE)&lt;&gt;0,VLOOKUP($B16,'Draft List'!$D$4:$AB$124,BJ$3,FALSE),"")</f>
        <v/>
      </c>
      <c r="BK16" t="str">
        <f>IF(OR(C16="SP",C16="MR",C16="RP",C16="CL"),"P",VLOOKUP($A16,Bat!$A$4:$AP$1196,42,FALSE))</f>
        <v>P</v>
      </c>
      <c r="BM16" t="str">
        <f t="shared" si="0"/>
        <v>Joe Rivera</v>
      </c>
    </row>
    <row r="17" spans="1:65" x14ac:dyDescent="0.25">
      <c r="A17" t="str">
        <f>IF(C17="C","C-",C17)&amp;D17&amp;E17</f>
        <v>SPRoberto García21</v>
      </c>
      <c r="B17">
        <f>VLOOKUP($A17,draft_listing_pitchers_stats!$A$1:$B$1324,2,FALSE)</f>
        <v>11542</v>
      </c>
      <c r="C17" s="1" t="s">
        <v>25</v>
      </c>
      <c r="D17" s="1" t="s">
        <v>1759</v>
      </c>
      <c r="E17" s="1">
        <v>21</v>
      </c>
      <c r="F17" s="1" t="s">
        <v>43</v>
      </c>
      <c r="G17" s="1" t="s">
        <v>43</v>
      </c>
      <c r="H17" s="1" t="s">
        <v>51</v>
      </c>
      <c r="I17" s="24" t="s">
        <v>44</v>
      </c>
      <c r="J17" s="1" t="s">
        <v>45</v>
      </c>
      <c r="K17" s="24" t="s">
        <v>49</v>
      </c>
      <c r="L17" s="1">
        <v>4</v>
      </c>
      <c r="M17" s="1">
        <v>5</v>
      </c>
      <c r="N17" s="24">
        <v>2</v>
      </c>
      <c r="O17" s="1">
        <v>6</v>
      </c>
      <c r="P17" s="1">
        <v>6</v>
      </c>
      <c r="Q17" s="24">
        <v>5</v>
      </c>
      <c r="R17" s="1">
        <v>6</v>
      </c>
      <c r="S17" s="1">
        <v>7</v>
      </c>
      <c r="T17" s="1">
        <v>2</v>
      </c>
      <c r="U17" s="1">
        <v>5</v>
      </c>
      <c r="V17" s="1" t="s">
        <v>47</v>
      </c>
      <c r="W17" s="1" t="s">
        <v>47</v>
      </c>
      <c r="X17" s="1">
        <v>4</v>
      </c>
      <c r="Y17" s="1">
        <v>6</v>
      </c>
      <c r="Z17" s="1" t="s">
        <v>47</v>
      </c>
      <c r="AA17" s="1" t="s">
        <v>47</v>
      </c>
      <c r="AB17" s="1" t="s">
        <v>47</v>
      </c>
      <c r="AC17" s="1" t="s">
        <v>47</v>
      </c>
      <c r="AD17" s="1" t="s">
        <v>47</v>
      </c>
      <c r="AE17" s="1" t="s">
        <v>47</v>
      </c>
      <c r="AF17" s="1" t="s">
        <v>47</v>
      </c>
      <c r="AG17" s="1" t="s">
        <v>47</v>
      </c>
      <c r="AH17" s="1" t="s">
        <v>47</v>
      </c>
      <c r="AI17" s="1" t="s">
        <v>47</v>
      </c>
      <c r="AJ17" s="1" t="s">
        <v>47</v>
      </c>
      <c r="AK17" s="1" t="s">
        <v>47</v>
      </c>
      <c r="AL17" s="1" t="s">
        <v>47</v>
      </c>
      <c r="AM17" s="1" t="s">
        <v>47</v>
      </c>
      <c r="AN17" s="1" t="s">
        <v>47</v>
      </c>
      <c r="AO17" s="24" t="s">
        <v>47</v>
      </c>
      <c r="AP17" s="1" t="s">
        <v>63</v>
      </c>
      <c r="AQ17" s="1">
        <v>7</v>
      </c>
      <c r="AR17" s="25" t="s">
        <v>234</v>
      </c>
      <c r="AS17" s="30">
        <v>220000</v>
      </c>
      <c r="AT17" s="9">
        <f>($O$3*(L17-$O$1)/$O$2+$P$3*(M17-$P$1)/$P$2+$Q$3*(N17-$P$1)/$Q$2)/SUM($O$3:$Q$3)</f>
        <v>-1.0933628326657454</v>
      </c>
      <c r="AU17" s="9">
        <f>($O$3*(O17-$O$1)/$O$2+$P$3*(P17-$P$1)/$P$2+$Q$3*(Q17-$Q$1)/$Q$2)/SUM($O$3:$Q$3)</f>
        <v>0.66390798168205989</v>
      </c>
      <c r="AV17">
        <f>COUNT(R17:AO17)/2</f>
        <v>3</v>
      </c>
      <c r="AW17">
        <f>COUNTIF(R17:AO17,"&gt;5")/2</f>
        <v>1.5</v>
      </c>
      <c r="AX17" s="6">
        <f>VLOOKUP(AP17,COND!$A$10:$B$32,2,FALSE)</f>
        <v>1.05</v>
      </c>
      <c r="AY17" s="9">
        <f>(($AT$3*AT17+$AU$3*AU17+$AV$3*AV17+$AW$3*AW17)*AX17*IF(AQ17&lt;5,0.95,IF(AQ17&lt;7,0.975,1))+$J$3*VLOOKUP(J17,COND!$A$2:$D$7,2,FALSE)+$K$3*VLOOKUP(K17,COND!$A$2:$D$7,3,FALSE)+IF(BA17="SP",$BA$3,0)+IF($AV17&lt;3,-15,0))*IF(AND(Bat!$K$2="On",$E17&gt;20),0.75,1)</f>
        <v>49.083711420463452</v>
      </c>
      <c r="AZ17" s="28">
        <f>STANDARDIZE(AY17,AVERAGE($AY$5:$AY$963),STDEVP($AY$5:$AY$963))</f>
        <v>2.3290567925343439</v>
      </c>
      <c r="BA17" t="str">
        <f>IF(OR(AND(AQ17&gt;7,AW17&gt;1),AND(AQ17&gt;4,AV17&gt;2)),"SP","RP")</f>
        <v>SP</v>
      </c>
      <c r="BE17" t="str">
        <f>IF(AVERAGE($O17:$Q17)&gt;=6,"Likely",IF(AVERAGE($O17:$Q17)&gt;=4,"Possible","Unlikely"))</f>
        <v>Possible</v>
      </c>
      <c r="BG17" t="str">
        <f>IF(VLOOKUP($B17,'Draft List'!$D$4:$AB$124,BG$3,FALSE)&lt;&gt;0,VLOOKUP($B17,'Draft List'!$D$4:$AB$124,BG$3,FALSE),"")</f>
        <v/>
      </c>
      <c r="BH17" t="str">
        <f>IF(VLOOKUP($B17,'Draft List'!$D$4:$AB$124,BH$3,FALSE)&lt;&gt;0,VLOOKUP($B17,'Draft List'!$D$4:$AB$124,BH$3,FALSE),"")</f>
        <v/>
      </c>
      <c r="BI17" t="str">
        <f>IF(VLOOKUP($B17,'Draft List'!$D$4:$AB$124,BI$3,FALSE)&lt;&gt;0,VLOOKUP($B17,'Draft List'!$D$4:$AB$124,BI$3,FALSE),"")</f>
        <v/>
      </c>
      <c r="BJ17" t="str">
        <f>IF(VLOOKUP($B17,'Draft List'!$D$4:$AB$124,BJ$3,FALSE)&lt;&gt;0,VLOOKUP($B17,'Draft List'!$D$4:$AB$124,BJ$3,FALSE),"")</f>
        <v/>
      </c>
      <c r="BK17" t="str">
        <f>IF(OR(C17="SP",C17="MR",C17="RP",C17="CL"),"P",VLOOKUP($A17,Bat!$A$4:$AP$1196,42,FALSE))</f>
        <v>P</v>
      </c>
      <c r="BM17" t="str">
        <f t="shared" si="0"/>
        <v>Roberto García</v>
      </c>
    </row>
    <row r="18" spans="1:65" x14ac:dyDescent="0.25">
      <c r="A18" t="str">
        <f>IF(C18="C","C-",C18)&amp;D18&amp;E18</f>
        <v>CLTsuginori Yamamoto21</v>
      </c>
      <c r="B18">
        <f>VLOOKUP($A18,draft_listing_pitchers_stats!$A$1:$B$1324,2,FALSE)</f>
        <v>4022</v>
      </c>
      <c r="C18" s="1" t="s">
        <v>249</v>
      </c>
      <c r="D18" s="1" t="s">
        <v>1788</v>
      </c>
      <c r="E18" s="1">
        <v>21</v>
      </c>
      <c r="F18" s="1" t="s">
        <v>43</v>
      </c>
      <c r="G18" s="1" t="s">
        <v>43</v>
      </c>
      <c r="H18" s="1" t="s">
        <v>51</v>
      </c>
      <c r="I18" s="24" t="s">
        <v>44</v>
      </c>
      <c r="J18" s="1" t="s">
        <v>49</v>
      </c>
      <c r="K18" s="24" t="s">
        <v>49</v>
      </c>
      <c r="L18" s="1">
        <v>6</v>
      </c>
      <c r="M18" s="1">
        <v>4</v>
      </c>
      <c r="N18" s="24">
        <v>3</v>
      </c>
      <c r="O18" s="1">
        <v>7</v>
      </c>
      <c r="P18" s="1">
        <v>4</v>
      </c>
      <c r="Q18" s="24">
        <v>6</v>
      </c>
      <c r="R18" s="1">
        <v>6</v>
      </c>
      <c r="S18" s="1">
        <v>6</v>
      </c>
      <c r="T18" s="1">
        <v>7</v>
      </c>
      <c r="U18" s="1">
        <v>7</v>
      </c>
      <c r="V18" s="1">
        <v>3</v>
      </c>
      <c r="W18" s="1">
        <v>6</v>
      </c>
      <c r="X18" s="1">
        <v>3</v>
      </c>
      <c r="Y18" s="1">
        <v>5</v>
      </c>
      <c r="Z18" s="1" t="s">
        <v>47</v>
      </c>
      <c r="AA18" s="1" t="s">
        <v>47</v>
      </c>
      <c r="AB18" s="1" t="s">
        <v>47</v>
      </c>
      <c r="AC18" s="1" t="s">
        <v>47</v>
      </c>
      <c r="AD18" s="1" t="s">
        <v>47</v>
      </c>
      <c r="AE18" s="1" t="s">
        <v>47</v>
      </c>
      <c r="AF18" s="1" t="s">
        <v>47</v>
      </c>
      <c r="AG18" s="1" t="s">
        <v>47</v>
      </c>
      <c r="AH18" s="1" t="s">
        <v>47</v>
      </c>
      <c r="AI18" s="1" t="s">
        <v>47</v>
      </c>
      <c r="AJ18" s="1" t="s">
        <v>47</v>
      </c>
      <c r="AK18" s="1" t="s">
        <v>47</v>
      </c>
      <c r="AL18" s="1" t="s">
        <v>47</v>
      </c>
      <c r="AM18" s="1" t="s">
        <v>47</v>
      </c>
      <c r="AN18" s="1" t="s">
        <v>47</v>
      </c>
      <c r="AO18" s="24" t="s">
        <v>47</v>
      </c>
      <c r="AP18" s="1" t="s">
        <v>56</v>
      </c>
      <c r="AQ18" s="1">
        <v>3</v>
      </c>
      <c r="AR18" s="25" t="s">
        <v>235</v>
      </c>
      <c r="AS18" s="30">
        <v>120000</v>
      </c>
      <c r="AT18" s="9">
        <f>($O$3*(L18-$O$1)/$O$2+$P$3*(M18-$P$1)/$P$2+$Q$3*(N18-$P$1)/$Q$2)/SUM($O$3:$Q$3)</f>
        <v>-0.65709133402334352</v>
      </c>
      <c r="AU18" s="9">
        <f>($O$3*(O18-$O$1)/$O$2+$P$3*(P18-$P$1)/$P$2+$Q$3*(Q18-$Q$1)/$Q$2)/SUM($O$3:$Q$3)</f>
        <v>0.71005643938523277</v>
      </c>
      <c r="AV18">
        <f>COUNT(R18:AO18)/2</f>
        <v>4</v>
      </c>
      <c r="AW18">
        <f>COUNTIF(R18:AO18,"&gt;5")/2</f>
        <v>2.5</v>
      </c>
      <c r="AX18" s="6">
        <f>VLOOKUP(AP18,COND!$A$10:$B$32,2,FALSE)</f>
        <v>1.0249999999999999</v>
      </c>
      <c r="AY18" s="9">
        <f>(($AT$3*AT18+$AU$3*AU18+$AV$3*AV18+$AW$3*AW18)*AX18*IF(AQ18&lt;5,0.95,IF(AQ18&lt;7,0.975,1))+$J$3*VLOOKUP(J18,COND!$A$2:$D$7,2,FALSE)+$K$3*VLOOKUP(K18,COND!$A$2:$D$7,3,FALSE)+IF(BA18="SP",$BA$3,0)+IF($AV18&lt;3,-15,0))*IF(AND(Bat!$K$2="On",$E18&gt;20),0.75,1)</f>
        <v>48.706599369726362</v>
      </c>
      <c r="AZ18" s="28">
        <f>STANDARDIZE(AY18,AVERAGE($AY$5:$AY$963),STDEVP($AY$5:$AY$963))</f>
        <v>2.2953185388122384</v>
      </c>
      <c r="BA18" t="str">
        <f>IF(OR(AND(AQ18&gt;7,AW18&gt;1),AND(AQ18&gt;4,AV18&gt;2)),"SP","RP")</f>
        <v>RP</v>
      </c>
      <c r="BE18" t="str">
        <f>IF(AVERAGE($O18:$Q18)&gt;=6,"Likely",IF(AVERAGE($O18:$Q18)&gt;=4,"Possible","Unlikely"))</f>
        <v>Possible</v>
      </c>
      <c r="BG18" t="str">
        <f>IF(VLOOKUP($B18,'Draft List'!$D$4:$AB$124,BG$3,FALSE)&lt;&gt;0,VLOOKUP($B18,'Draft List'!$D$4:$AB$124,BG$3,FALSE),"")</f>
        <v/>
      </c>
      <c r="BH18" t="str">
        <f>IF(VLOOKUP($B18,'Draft List'!$D$4:$AB$124,BH$3,FALSE)&lt;&gt;0,VLOOKUP($B18,'Draft List'!$D$4:$AB$124,BH$3,FALSE),"")</f>
        <v/>
      </c>
      <c r="BI18" t="str">
        <f>IF(VLOOKUP($B18,'Draft List'!$D$4:$AB$124,BI$3,FALSE)&lt;&gt;0,VLOOKUP($B18,'Draft List'!$D$4:$AB$124,BI$3,FALSE),"")</f>
        <v/>
      </c>
      <c r="BJ18" t="str">
        <f>IF(VLOOKUP($B18,'Draft List'!$D$4:$AB$124,BJ$3,FALSE)&lt;&gt;0,VLOOKUP($B18,'Draft List'!$D$4:$AB$124,BJ$3,FALSE),"")</f>
        <v/>
      </c>
      <c r="BK18" t="str">
        <f>IF(OR(C18="SP",C18="MR",C18="RP",C18="CL"),"P",VLOOKUP($A18,Bat!$A$4:$AP$1196,42,FALSE))</f>
        <v>P</v>
      </c>
      <c r="BM18" t="str">
        <f t="shared" si="0"/>
        <v>Tsuginori Yamamoto</v>
      </c>
    </row>
    <row r="19" spans="1:65" x14ac:dyDescent="0.25">
      <c r="A19" t="str">
        <f>IF(C19="C","C-",C19)&amp;D19&amp;E19</f>
        <v>SPCarlos Morales21</v>
      </c>
      <c r="B19">
        <f>VLOOKUP($A19,draft_listing_pitchers_stats!$A$1:$B$1324,2,FALSE)</f>
        <v>11464</v>
      </c>
      <c r="C19" s="1" t="s">
        <v>25</v>
      </c>
      <c r="D19" s="1" t="s">
        <v>1775</v>
      </c>
      <c r="E19" s="1">
        <v>21</v>
      </c>
      <c r="F19" s="1" t="s">
        <v>55</v>
      </c>
      <c r="G19" s="1" t="s">
        <v>55</v>
      </c>
      <c r="H19" s="1" t="s">
        <v>51</v>
      </c>
      <c r="I19" s="24" t="s">
        <v>44</v>
      </c>
      <c r="J19" s="1" t="s">
        <v>45</v>
      </c>
      <c r="K19" s="24" t="s">
        <v>46</v>
      </c>
      <c r="L19" s="1">
        <v>6</v>
      </c>
      <c r="M19" s="1">
        <v>5</v>
      </c>
      <c r="N19" s="24">
        <v>2</v>
      </c>
      <c r="O19" s="1">
        <v>7</v>
      </c>
      <c r="P19" s="1">
        <v>6</v>
      </c>
      <c r="Q19" s="24">
        <v>4</v>
      </c>
      <c r="R19" s="1">
        <v>7</v>
      </c>
      <c r="S19" s="1">
        <v>8</v>
      </c>
      <c r="T19" s="1">
        <v>1</v>
      </c>
      <c r="U19" s="1">
        <v>2</v>
      </c>
      <c r="V19" s="1" t="s">
        <v>47</v>
      </c>
      <c r="W19" s="1" t="s">
        <v>47</v>
      </c>
      <c r="X19" s="1" t="s">
        <v>47</v>
      </c>
      <c r="Y19" s="1" t="s">
        <v>47</v>
      </c>
      <c r="Z19" s="1">
        <v>6</v>
      </c>
      <c r="AA19" s="1">
        <v>8</v>
      </c>
      <c r="AB19" s="1" t="s">
        <v>47</v>
      </c>
      <c r="AC19" s="1" t="s">
        <v>47</v>
      </c>
      <c r="AD19" s="1" t="s">
        <v>47</v>
      </c>
      <c r="AE19" s="1" t="s">
        <v>47</v>
      </c>
      <c r="AF19" s="1" t="s">
        <v>47</v>
      </c>
      <c r="AG19" s="1" t="s">
        <v>47</v>
      </c>
      <c r="AH19" s="1" t="s">
        <v>47</v>
      </c>
      <c r="AI19" s="1" t="s">
        <v>47</v>
      </c>
      <c r="AJ19" s="1" t="s">
        <v>47</v>
      </c>
      <c r="AK19" s="1" t="s">
        <v>47</v>
      </c>
      <c r="AL19" s="1" t="s">
        <v>47</v>
      </c>
      <c r="AM19" s="1" t="s">
        <v>47</v>
      </c>
      <c r="AN19" s="1" t="s">
        <v>47</v>
      </c>
      <c r="AO19" s="24" t="s">
        <v>47</v>
      </c>
      <c r="AP19" s="1" t="s">
        <v>65</v>
      </c>
      <c r="AQ19" s="1">
        <v>10</v>
      </c>
      <c r="AR19" s="25" t="s">
        <v>1746</v>
      </c>
      <c r="AS19" s="30">
        <v>180000</v>
      </c>
      <c r="AT19" s="9">
        <f>($O$3*(L19-$O$1)/$O$2+$P$3*(M19-$P$1)/$P$2+$Q$3*(N19-$P$1)/$Q$2)/SUM($O$3:$Q$3)</f>
        <v>-0.70398018364739845</v>
      </c>
      <c r="AU19" s="9">
        <f>($O$3*(O19-$O$1)/$O$2+$P$3*(P19-$P$1)/$P$2+$Q$3*(Q19-$Q$1)/$Q$2)/SUM($O$3:$Q$3)</f>
        <v>0.61627874013712292</v>
      </c>
      <c r="AV19">
        <f>COUNT(R19:AO19)/2</f>
        <v>3</v>
      </c>
      <c r="AW19">
        <f>COUNTIF(R19:AO19,"&gt;5")/2</f>
        <v>2</v>
      </c>
      <c r="AX19" s="6">
        <f>VLOOKUP(AP19,COND!$A$10:$B$32,2,FALSE)</f>
        <v>1.075</v>
      </c>
      <c r="AY19" s="9">
        <f>(($AT$3*AT19+$AU$3*AU19+$AV$3*AV19+$AW$3*AW19)*AX19*IF(AQ19&lt;5,0.95,IF(AQ19&lt;7,0.975,1))+$J$3*VLOOKUP(J19,COND!$A$2:$D$7,2,FALSE)+$K$3*VLOOKUP(K19,COND!$A$2:$D$7,3,FALSE)+IF(BA19="SP",$BA$3,0)+IF($AV19&lt;3,-15,0))*IF(AND(Bat!$K$2="On",$E19&gt;20),0.75,1)</f>
        <v>48.614887173463956</v>
      </c>
      <c r="AZ19" s="28">
        <f>STANDARDIZE(AY19,AVERAGE($AY$5:$AY$963),STDEVP($AY$5:$AY$963))</f>
        <v>2.2871135256315012</v>
      </c>
      <c r="BA19" t="str">
        <f>IF(OR(AND(AQ19&gt;7,AW19&gt;1),AND(AQ19&gt;4,AV19&gt;2)),"SP","RP")</f>
        <v>SP</v>
      </c>
      <c r="BE19" t="str">
        <f>IF(AVERAGE($O19:$Q19)&gt;=6,"Likely",IF(AVERAGE($O19:$Q19)&gt;=4,"Possible","Unlikely"))</f>
        <v>Possible</v>
      </c>
      <c r="BG19" t="str">
        <f>IF(VLOOKUP($B19,'Draft List'!$D$4:$AB$124,BG$3,FALSE)&lt;&gt;0,VLOOKUP($B19,'Draft List'!$D$4:$AB$124,BG$3,FALSE),"")</f>
        <v/>
      </c>
      <c r="BH19" t="str">
        <f>IF(VLOOKUP($B19,'Draft List'!$D$4:$AB$124,BH$3,FALSE)&lt;&gt;0,VLOOKUP($B19,'Draft List'!$D$4:$AB$124,BH$3,FALSE),"")</f>
        <v/>
      </c>
      <c r="BI19" t="str">
        <f>IF(VLOOKUP($B19,'Draft List'!$D$4:$AB$124,BI$3,FALSE)&lt;&gt;0,VLOOKUP($B19,'Draft List'!$D$4:$AB$124,BI$3,FALSE),"")</f>
        <v/>
      </c>
      <c r="BJ19" t="str">
        <f>IF(VLOOKUP($B19,'Draft List'!$D$4:$AB$124,BJ$3,FALSE)&lt;&gt;0,VLOOKUP($B19,'Draft List'!$D$4:$AB$124,BJ$3,FALSE),"")</f>
        <v/>
      </c>
      <c r="BK19" t="str">
        <f>IF(OR(C19="SP",C19="MR",C19="RP",C19="CL"),"P",VLOOKUP($A19,Bat!$A$4:$AP$1196,42,FALSE))</f>
        <v>P</v>
      </c>
      <c r="BM19" t="str">
        <f t="shared" si="0"/>
        <v>Carlos Morales</v>
      </c>
    </row>
    <row r="20" spans="1:65" x14ac:dyDescent="0.25">
      <c r="A20" t="str">
        <f>IF(C20="C","C-",C20)&amp;D20&amp;E20</f>
        <v>SPHyotaru Hayashi21</v>
      </c>
      <c r="B20">
        <f>VLOOKUP($A20,draft_listing_pitchers_stats!$A$1:$B$1324,2,FALSE)</f>
        <v>4003</v>
      </c>
      <c r="C20" s="1" t="s">
        <v>25</v>
      </c>
      <c r="D20" s="1" t="s">
        <v>1763</v>
      </c>
      <c r="E20" s="1">
        <v>21</v>
      </c>
      <c r="F20" s="1" t="s">
        <v>55</v>
      </c>
      <c r="G20" s="1" t="s">
        <v>55</v>
      </c>
      <c r="H20" s="1" t="s">
        <v>51</v>
      </c>
      <c r="I20" s="24" t="s">
        <v>44</v>
      </c>
      <c r="J20" s="1" t="s">
        <v>57</v>
      </c>
      <c r="K20" s="24" t="s">
        <v>53</v>
      </c>
      <c r="L20" s="1">
        <v>4</v>
      </c>
      <c r="M20" s="1">
        <v>4</v>
      </c>
      <c r="N20" s="24">
        <v>4</v>
      </c>
      <c r="O20" s="1">
        <v>6</v>
      </c>
      <c r="P20" s="1">
        <v>5</v>
      </c>
      <c r="Q20" s="24">
        <v>6</v>
      </c>
      <c r="R20" s="1">
        <v>6</v>
      </c>
      <c r="S20" s="1">
        <v>6</v>
      </c>
      <c r="T20" s="1">
        <v>4</v>
      </c>
      <c r="U20" s="1">
        <v>7</v>
      </c>
      <c r="V20" s="1" t="s">
        <v>47</v>
      </c>
      <c r="W20" s="1" t="s">
        <v>47</v>
      </c>
      <c r="X20" s="1" t="s">
        <v>47</v>
      </c>
      <c r="Y20" s="1" t="s">
        <v>47</v>
      </c>
      <c r="Z20" s="1" t="s">
        <v>47</v>
      </c>
      <c r="AA20" s="1" t="s">
        <v>47</v>
      </c>
      <c r="AB20" s="1">
        <v>5</v>
      </c>
      <c r="AC20" s="1">
        <v>6</v>
      </c>
      <c r="AD20" s="1" t="s">
        <v>47</v>
      </c>
      <c r="AE20" s="1" t="s">
        <v>47</v>
      </c>
      <c r="AF20" s="1" t="s">
        <v>47</v>
      </c>
      <c r="AG20" s="1" t="s">
        <v>47</v>
      </c>
      <c r="AH20" s="1" t="s">
        <v>47</v>
      </c>
      <c r="AI20" s="1" t="s">
        <v>47</v>
      </c>
      <c r="AJ20" s="1" t="s">
        <v>47</v>
      </c>
      <c r="AK20" s="1" t="s">
        <v>47</v>
      </c>
      <c r="AL20" s="1" t="s">
        <v>47</v>
      </c>
      <c r="AM20" s="1" t="s">
        <v>47</v>
      </c>
      <c r="AN20" s="1" t="s">
        <v>47</v>
      </c>
      <c r="AO20" s="24" t="s">
        <v>47</v>
      </c>
      <c r="AP20" s="1" t="s">
        <v>58</v>
      </c>
      <c r="AQ20" s="1">
        <v>5</v>
      </c>
      <c r="AR20" s="25" t="s">
        <v>235</v>
      </c>
      <c r="AS20" s="30">
        <v>250000</v>
      </c>
      <c r="AT20" s="9">
        <f>($O$3*(L20-$O$1)/$O$2+$P$3*(M20-$P$1)/$P$2+$Q$3*(N20-$P$1)/$Q$2)/SUM($O$3:$Q$3)</f>
        <v>-0.80415341698758003</v>
      </c>
      <c r="AU20" s="9">
        <f>($O$3*(O20-$O$1)/$O$2+$P$3*(P20-$P$1)/$P$2+$Q$3*(Q20-$Q$1)/$Q$2)/SUM($O$3:$Q$3)</f>
        <v>0.71079683130611471</v>
      </c>
      <c r="AV20">
        <f>COUNT(R20:AO20)/2</f>
        <v>3</v>
      </c>
      <c r="AW20">
        <f>COUNTIF(R20:AO20,"&gt;5")/2</f>
        <v>2</v>
      </c>
      <c r="AX20" s="6">
        <f>VLOOKUP(AP20,COND!$A$10:$B$32,2,FALSE)</f>
        <v>1</v>
      </c>
      <c r="AY20" s="9">
        <f>(($AT$3*AT20+$AU$3*AU20+$AV$3*AV20+$AW$3*AW20)*AX20*IF(AQ20&lt;5,0.95,IF(AQ20&lt;7,0.975,1))+$J$3*VLOOKUP(J20,COND!$A$2:$D$7,2,FALSE)+$K$3*VLOOKUP(K20,COND!$A$2:$D$7,3,FALSE)+IF(BA20="SP",$BA$3,0)+IF($AV20&lt;3,-15,0))*IF(AND(Bat!$K$2="On",$E20&gt;20),0.75,1)</f>
        <v>48.414978294156661</v>
      </c>
      <c r="AZ20" s="28">
        <f>STANDARDIZE(AY20,AVERAGE($AY$5:$AY$963),STDEVP($AY$5:$AY$963))</f>
        <v>2.2692287179776787</v>
      </c>
      <c r="BA20" t="str">
        <f>IF(OR(AND(AQ20&gt;7,AW20&gt;1),AND(AQ20&gt;4,AV20&gt;2)),"SP","RP")</f>
        <v>SP</v>
      </c>
      <c r="BE20" t="str">
        <f>IF(AVERAGE($O20:$Q20)&gt;=6,"Likely",IF(AVERAGE($O20:$Q20)&gt;=4,"Possible","Unlikely"))</f>
        <v>Possible</v>
      </c>
      <c r="BG20" t="str">
        <f>IF(VLOOKUP($B20,'Draft List'!$D$4:$AB$124,BG$3,FALSE)&lt;&gt;0,VLOOKUP($B20,'Draft List'!$D$4:$AB$124,BG$3,FALSE),"")</f>
        <v/>
      </c>
      <c r="BH20" t="str">
        <f>IF(VLOOKUP($B20,'Draft List'!$D$4:$AB$124,BH$3,FALSE)&lt;&gt;0,VLOOKUP($B20,'Draft List'!$D$4:$AB$124,BH$3,FALSE),"")</f>
        <v/>
      </c>
      <c r="BI20" t="str">
        <f>IF(VLOOKUP($B20,'Draft List'!$D$4:$AB$124,BI$3,FALSE)&lt;&gt;0,VLOOKUP($B20,'Draft List'!$D$4:$AB$124,BI$3,FALSE),"")</f>
        <v/>
      </c>
      <c r="BJ20" t="str">
        <f>IF(VLOOKUP($B20,'Draft List'!$D$4:$AB$124,BJ$3,FALSE)&lt;&gt;0,VLOOKUP($B20,'Draft List'!$D$4:$AB$124,BJ$3,FALSE),"")</f>
        <v/>
      </c>
      <c r="BK20" t="str">
        <f>IF(OR(C20="SP",C20="MR",C20="RP",C20="CL"),"P",VLOOKUP($A20,Bat!$A$4:$AP$1196,42,FALSE))</f>
        <v>P</v>
      </c>
      <c r="BM20" t="str">
        <f>PROPER(D20)</f>
        <v>Hyotaru Hayashi</v>
      </c>
    </row>
    <row r="21" spans="1:65" x14ac:dyDescent="0.25">
      <c r="A21" t="str">
        <f>IF(C21="C","C-",C21)&amp;D21&amp;E21</f>
        <v>SPMasayoshi Kanno21</v>
      </c>
      <c r="B21">
        <f>VLOOKUP($A21,draft_listing_pitchers_stats!$A$1:$B$1324,2,FALSE)</f>
        <v>4558</v>
      </c>
      <c r="C21" s="1" t="s">
        <v>25</v>
      </c>
      <c r="D21" s="1" t="s">
        <v>1766</v>
      </c>
      <c r="E21" s="1">
        <v>21</v>
      </c>
      <c r="F21" s="1" t="s">
        <v>55</v>
      </c>
      <c r="G21" s="1" t="s">
        <v>43</v>
      </c>
      <c r="H21" s="1" t="s">
        <v>51</v>
      </c>
      <c r="I21" s="24" t="s">
        <v>44</v>
      </c>
      <c r="J21" s="1" t="s">
        <v>45</v>
      </c>
      <c r="K21" s="24" t="s">
        <v>49</v>
      </c>
      <c r="L21" s="1">
        <v>3</v>
      </c>
      <c r="M21" s="1">
        <v>5</v>
      </c>
      <c r="N21" s="24">
        <v>4</v>
      </c>
      <c r="O21" s="1">
        <v>4</v>
      </c>
      <c r="P21" s="1">
        <v>6</v>
      </c>
      <c r="Q21" s="24">
        <v>7</v>
      </c>
      <c r="R21" s="1">
        <v>4</v>
      </c>
      <c r="S21" s="1">
        <v>4</v>
      </c>
      <c r="T21" s="1" t="s">
        <v>47</v>
      </c>
      <c r="U21" s="1" t="s">
        <v>47</v>
      </c>
      <c r="V21" s="1" t="s">
        <v>47</v>
      </c>
      <c r="W21" s="1" t="s">
        <v>47</v>
      </c>
      <c r="X21" s="1">
        <v>3</v>
      </c>
      <c r="Y21" s="1">
        <v>4</v>
      </c>
      <c r="Z21" s="1" t="s">
        <v>47</v>
      </c>
      <c r="AA21" s="1" t="s">
        <v>47</v>
      </c>
      <c r="AB21" s="1">
        <v>4</v>
      </c>
      <c r="AC21" s="1">
        <v>5</v>
      </c>
      <c r="AD21" s="1" t="s">
        <v>47</v>
      </c>
      <c r="AE21" s="1" t="s">
        <v>47</v>
      </c>
      <c r="AF21" s="1" t="s">
        <v>47</v>
      </c>
      <c r="AG21" s="1" t="s">
        <v>47</v>
      </c>
      <c r="AH21" s="1" t="s">
        <v>47</v>
      </c>
      <c r="AI21" s="1" t="s">
        <v>47</v>
      </c>
      <c r="AJ21" s="1" t="s">
        <v>47</v>
      </c>
      <c r="AK21" s="1" t="s">
        <v>47</v>
      </c>
      <c r="AL21" s="1" t="s">
        <v>47</v>
      </c>
      <c r="AM21" s="1" t="s">
        <v>47</v>
      </c>
      <c r="AN21" s="1" t="s">
        <v>47</v>
      </c>
      <c r="AO21" s="24" t="s">
        <v>47</v>
      </c>
      <c r="AP21" s="1" t="s">
        <v>211</v>
      </c>
      <c r="AQ21" s="1">
        <v>9</v>
      </c>
      <c r="AR21" s="25" t="s">
        <v>234</v>
      </c>
      <c r="AS21" s="30">
        <v>220000</v>
      </c>
      <c r="AT21" s="9">
        <f>($O$3*(L21-$O$1)/$O$2+$P$3*(M21-$P$1)/$P$2+$Q$3*(N21-$P$1)/$Q$2)/SUM($O$3:$Q$3)</f>
        <v>-0.80341302506669809</v>
      </c>
      <c r="AU21" s="9">
        <f>($O$3*(O21-$O$1)/$O$2+$P$3*(P21-$P$1)/$P$2+$Q$3*(Q21-$Q$1)/$Q$2)/SUM($O$3:$Q$3)</f>
        <v>0.7591664647719335</v>
      </c>
      <c r="AV21">
        <f>COUNT(R21:AO21)/2</f>
        <v>3</v>
      </c>
      <c r="AW21">
        <f>COUNTIF(R21:AO21,"&gt;5")/2</f>
        <v>0</v>
      </c>
      <c r="AX21" s="6">
        <f>VLOOKUP(AP21,COND!$A$10:$B$32,2,FALSE)</f>
        <v>1</v>
      </c>
      <c r="AY21" s="9">
        <f>(($AT$3*AT21+$AU$3*AU21+$AV$3*AV21+$AW$3*AW21)*AX21*IF(AQ21&lt;5,0.95,IF(AQ21&lt;7,0.975,1))+$J$3*VLOOKUP(J21,COND!$A$2:$D$7,2,FALSE)+$K$3*VLOOKUP(K21,COND!$A$2:$D$7,3,FALSE)+IF(BA21="SP",$BA$3,0)+IF($AV21&lt;3,-15,0))*IF(AND(Bat!$K$2="On",$E21&gt;20),0.75,1)</f>
        <v>48.372646690425327</v>
      </c>
      <c r="AZ21" s="28">
        <f>STANDARDIZE(AY21,AVERAGE($AY$5:$AY$963),STDEVP($AY$5:$AY$963))</f>
        <v>2.2654415295694594</v>
      </c>
      <c r="BA21" t="str">
        <f>IF(OR(AND(AQ21&gt;7,AW21&gt;1),AND(AQ21&gt;4,AV21&gt;2)),"SP","RP")</f>
        <v>SP</v>
      </c>
      <c r="BE21" t="str">
        <f>IF(AVERAGE($O21:$Q21)&gt;=6,"Likely",IF(AVERAGE($O21:$Q21)&gt;=4,"Possible","Unlikely"))</f>
        <v>Possible</v>
      </c>
      <c r="BG21" t="str">
        <f>IF(VLOOKUP($B21,'Draft List'!$D$4:$AB$124,BG$3,FALSE)&lt;&gt;0,VLOOKUP($B21,'Draft List'!$D$4:$AB$124,BG$3,FALSE),"")</f>
        <v/>
      </c>
      <c r="BH21" t="str">
        <f>IF(VLOOKUP($B21,'Draft List'!$D$4:$AB$124,BH$3,FALSE)&lt;&gt;0,VLOOKUP($B21,'Draft List'!$D$4:$AB$124,BH$3,FALSE),"")</f>
        <v/>
      </c>
      <c r="BI21" t="str">
        <f>IF(VLOOKUP($B21,'Draft List'!$D$4:$AB$124,BI$3,FALSE)&lt;&gt;0,VLOOKUP($B21,'Draft List'!$D$4:$AB$124,BI$3,FALSE),"")</f>
        <v/>
      </c>
      <c r="BJ21" t="str">
        <f>IF(VLOOKUP($B21,'Draft List'!$D$4:$AB$124,BJ$3,FALSE)&lt;&gt;0,VLOOKUP($B21,'Draft List'!$D$4:$AB$124,BJ$3,FALSE),"")</f>
        <v/>
      </c>
      <c r="BK21" t="str">
        <f>IF(OR(C21="SP",C21="MR",C21="RP",C21="CL"),"P",VLOOKUP($A21,Bat!$A$4:$AP$1196,42,FALSE))</f>
        <v>P</v>
      </c>
      <c r="BM21" t="str">
        <f t="shared" si="0"/>
        <v>Masayoshi Kanno</v>
      </c>
    </row>
    <row r="22" spans="1:65" x14ac:dyDescent="0.25">
      <c r="A22" t="str">
        <f>IF(C22="C","C-",C22)&amp;D22&amp;E22</f>
        <v>SPKazuyuki Kumagai21</v>
      </c>
      <c r="B22">
        <f>VLOOKUP($A22,draft_listing_pitchers_stats!$A$1:$B$1324,2,FALSE)</f>
        <v>4430</v>
      </c>
      <c r="C22" s="1" t="s">
        <v>25</v>
      </c>
      <c r="D22" s="1" t="s">
        <v>1768</v>
      </c>
      <c r="E22" s="1">
        <v>21</v>
      </c>
      <c r="F22" s="1" t="s">
        <v>55</v>
      </c>
      <c r="G22" s="1" t="s">
        <v>43</v>
      </c>
      <c r="H22" s="1" t="s">
        <v>51</v>
      </c>
      <c r="I22" s="24" t="s">
        <v>44</v>
      </c>
      <c r="J22" s="1" t="s">
        <v>53</v>
      </c>
      <c r="K22" s="24" t="s">
        <v>46</v>
      </c>
      <c r="L22" s="1">
        <v>3</v>
      </c>
      <c r="M22" s="1">
        <v>7</v>
      </c>
      <c r="N22" s="24">
        <v>3</v>
      </c>
      <c r="O22" s="1">
        <v>4</v>
      </c>
      <c r="P22" s="1">
        <v>8</v>
      </c>
      <c r="Q22" s="24">
        <v>5</v>
      </c>
      <c r="R22" s="1">
        <v>4</v>
      </c>
      <c r="S22" s="1">
        <v>4</v>
      </c>
      <c r="T22" s="1">
        <v>2</v>
      </c>
      <c r="U22" s="1">
        <v>2</v>
      </c>
      <c r="V22" s="1">
        <v>2</v>
      </c>
      <c r="W22" s="1">
        <v>2</v>
      </c>
      <c r="X22" s="1">
        <v>3</v>
      </c>
      <c r="Y22" s="1">
        <v>4</v>
      </c>
      <c r="Z22" s="1">
        <v>5</v>
      </c>
      <c r="AA22" s="1">
        <v>6</v>
      </c>
      <c r="AB22" s="1" t="s">
        <v>47</v>
      </c>
      <c r="AC22" s="1" t="s">
        <v>47</v>
      </c>
      <c r="AD22" s="1" t="s">
        <v>47</v>
      </c>
      <c r="AE22" s="1" t="s">
        <v>47</v>
      </c>
      <c r="AF22" s="1">
        <v>4</v>
      </c>
      <c r="AG22" s="1">
        <v>5</v>
      </c>
      <c r="AH22" s="1" t="s">
        <v>47</v>
      </c>
      <c r="AI22" s="1" t="s">
        <v>47</v>
      </c>
      <c r="AJ22" s="1" t="s">
        <v>47</v>
      </c>
      <c r="AK22" s="1" t="s">
        <v>47</v>
      </c>
      <c r="AL22" s="1" t="s">
        <v>47</v>
      </c>
      <c r="AM22" s="1" t="s">
        <v>47</v>
      </c>
      <c r="AN22" s="1" t="s">
        <v>47</v>
      </c>
      <c r="AO22" s="24" t="s">
        <v>47</v>
      </c>
      <c r="AP22" s="1" t="s">
        <v>211</v>
      </c>
      <c r="AQ22" s="1">
        <v>7</v>
      </c>
      <c r="AR22" s="25" t="s">
        <v>1744</v>
      </c>
      <c r="AS22" s="30">
        <v>290000</v>
      </c>
      <c r="AT22" s="9">
        <f>($O$3*(L22-$O$1)/$O$2+$P$3*(M22-$P$1)/$P$2+$Q$3*(N22-$P$1)/$Q$2)/SUM($O$3:$Q$3)</f>
        <v>-0.65487015826069772</v>
      </c>
      <c r="AU22" s="9">
        <f>($O$3*(O22-$O$1)/$O$2+$P$3*(P22-$P$1)/$P$2+$Q$3*(Q22-$Q$1)/$Q$2)/SUM($O$3:$Q$3)</f>
        <v>0.66538876552382376</v>
      </c>
      <c r="AV22">
        <f>COUNT(R22:AO22)/2</f>
        <v>6</v>
      </c>
      <c r="AW22">
        <f>COUNTIF(R22:AO22,"&gt;5")/2</f>
        <v>0.5</v>
      </c>
      <c r="AX22" s="6">
        <f>VLOOKUP(AP22,COND!$A$10:$B$32,2,FALSE)</f>
        <v>1</v>
      </c>
      <c r="AY22" s="9">
        <f>(($AT$3*AT22+$AU$3*AU22+$AV$3*AV22+$AW$3*AW22)*AX22*IF(AQ22&lt;5,0.95,IF(AQ22&lt;7,0.975,1))+$J$3*VLOOKUP(J22,COND!$A$2:$D$7,2,FALSE)+$K$3*VLOOKUP(K22,COND!$A$2:$D$7,3,FALSE)+IF(BA22="SP",$BA$3,0)+IF($AV22&lt;3,-15,0))*IF(AND(Bat!$K$2="On",$E22&gt;20),0.75,1)</f>
        <v>48.35180127882434</v>
      </c>
      <c r="AZ22" s="28">
        <f>STANDARDIZE(AY22,AVERAGE($AY$5:$AY$963),STDEVP($AY$5:$AY$963))</f>
        <v>2.2635765990158978</v>
      </c>
      <c r="BA22" t="str">
        <f>IF(OR(AND(AQ22&gt;7,AW22&gt;1),AND(AQ22&gt;4,AV22&gt;2)),"SP","RP")</f>
        <v>SP</v>
      </c>
      <c r="BE22" t="str">
        <f>IF(AVERAGE($O22:$Q22)&gt;=6,"Likely",IF(AVERAGE($O22:$Q22)&gt;=4,"Possible","Unlikely"))</f>
        <v>Possible</v>
      </c>
      <c r="BG22" t="str">
        <f>IF(VLOOKUP($B22,'Draft List'!$D$4:$AB$124,BG$3,FALSE)&lt;&gt;0,VLOOKUP($B22,'Draft List'!$D$4:$AB$124,BG$3,FALSE),"")</f>
        <v/>
      </c>
      <c r="BH22" t="str">
        <f>IF(VLOOKUP($B22,'Draft List'!$D$4:$AB$124,BH$3,FALSE)&lt;&gt;0,VLOOKUP($B22,'Draft List'!$D$4:$AB$124,BH$3,FALSE),"")</f>
        <v/>
      </c>
      <c r="BI22" t="str">
        <f>IF(VLOOKUP($B22,'Draft List'!$D$4:$AB$124,BI$3,FALSE)&lt;&gt;0,VLOOKUP($B22,'Draft List'!$D$4:$AB$124,BI$3,FALSE),"")</f>
        <v/>
      </c>
      <c r="BJ22" t="str">
        <f>IF(VLOOKUP($B22,'Draft List'!$D$4:$AB$124,BJ$3,FALSE)&lt;&gt;0,VLOOKUP($B22,'Draft List'!$D$4:$AB$124,BJ$3,FALSE),"")</f>
        <v/>
      </c>
      <c r="BK22" t="str">
        <f>IF(OR(C22="SP",C22="MR",C22="RP",C22="CL"),"P",VLOOKUP($A22,Bat!$A$4:$AP$1196,42,FALSE))</f>
        <v>P</v>
      </c>
      <c r="BM22" t="str">
        <f t="shared" si="0"/>
        <v>Kazuyuki Kumagai</v>
      </c>
    </row>
    <row r="23" spans="1:65" x14ac:dyDescent="0.25">
      <c r="A23" t="str">
        <f>IF(C23="C","C-",C23)&amp;D23&amp;E23</f>
        <v>SPJorge Castillo18</v>
      </c>
      <c r="B23">
        <f>VLOOKUP($A23,draft_listing_pitchers_stats!$A$1:$B$1324,2,FALSE)</f>
        <v>5054</v>
      </c>
      <c r="C23" s="1" t="s">
        <v>25</v>
      </c>
      <c r="D23" s="1" t="s">
        <v>1758</v>
      </c>
      <c r="E23" s="1">
        <v>18</v>
      </c>
      <c r="F23" s="1" t="s">
        <v>55</v>
      </c>
      <c r="G23" s="1" t="s">
        <v>55</v>
      </c>
      <c r="H23" s="1" t="s">
        <v>51</v>
      </c>
      <c r="I23" s="24" t="s">
        <v>44</v>
      </c>
      <c r="J23" s="1" t="s">
        <v>49</v>
      </c>
      <c r="K23" s="24" t="s">
        <v>49</v>
      </c>
      <c r="L23" s="1">
        <v>2</v>
      </c>
      <c r="M23" s="1">
        <v>4</v>
      </c>
      <c r="N23" s="24">
        <v>2</v>
      </c>
      <c r="O23" s="1">
        <v>5</v>
      </c>
      <c r="P23" s="1">
        <v>6</v>
      </c>
      <c r="Q23" s="24">
        <v>6</v>
      </c>
      <c r="R23" s="1">
        <v>4</v>
      </c>
      <c r="S23" s="1">
        <v>5</v>
      </c>
      <c r="T23" s="1">
        <v>1</v>
      </c>
      <c r="U23" s="1">
        <v>5</v>
      </c>
      <c r="V23" s="1">
        <v>2</v>
      </c>
      <c r="W23" s="1">
        <v>5</v>
      </c>
      <c r="X23" s="1" t="s">
        <v>47</v>
      </c>
      <c r="Y23" s="1" t="s">
        <v>47</v>
      </c>
      <c r="Z23" s="1" t="s">
        <v>47</v>
      </c>
      <c r="AA23" s="1" t="s">
        <v>47</v>
      </c>
      <c r="AB23" s="1">
        <v>4</v>
      </c>
      <c r="AC23" s="1">
        <v>5</v>
      </c>
      <c r="AD23" s="1" t="s">
        <v>47</v>
      </c>
      <c r="AE23" s="1" t="s">
        <v>47</v>
      </c>
      <c r="AF23" s="1" t="s">
        <v>47</v>
      </c>
      <c r="AG23" s="1" t="s">
        <v>47</v>
      </c>
      <c r="AH23" s="1" t="s">
        <v>47</v>
      </c>
      <c r="AI23" s="1" t="s">
        <v>47</v>
      </c>
      <c r="AJ23" s="1" t="s">
        <v>47</v>
      </c>
      <c r="AK23" s="1" t="s">
        <v>47</v>
      </c>
      <c r="AL23" s="1" t="s">
        <v>47</v>
      </c>
      <c r="AM23" s="1" t="s">
        <v>47</v>
      </c>
      <c r="AN23" s="1" t="s">
        <v>47</v>
      </c>
      <c r="AO23" s="24" t="s">
        <v>47</v>
      </c>
      <c r="AP23" s="1" t="s">
        <v>58</v>
      </c>
      <c r="AQ23" s="1">
        <v>10</v>
      </c>
      <c r="AR23" s="25" t="s">
        <v>234</v>
      </c>
      <c r="AS23" s="30">
        <v>1900000</v>
      </c>
      <c r="AT23" s="9">
        <f>($O$3*(L23-$O$1)/$O$2+$P$3*(M23-$P$1)/$P$2+$Q$3*(N23-$P$1)/$Q$2)/SUM($O$3:$Q$3)</f>
        <v>-1.6781771981141478</v>
      </c>
      <c r="AU23" s="9">
        <f>($O$3*(O23-$O$1)/$O$2+$P$3*(P23-$P$1)/$P$2+$Q$3*(Q23-$Q$1)/$Q$2)/SUM($O$3:$Q$3)</f>
        <v>0.71153722322699664</v>
      </c>
      <c r="AV23">
        <f>COUNT(R23:AO23)/2</f>
        <v>4</v>
      </c>
      <c r="AW23">
        <f>COUNTIF(R23:AO23,"&gt;5")/2</f>
        <v>0</v>
      </c>
      <c r="AX23" s="6">
        <f>VLOOKUP(AP23,COND!$A$10:$B$32,2,FALSE)</f>
        <v>1</v>
      </c>
      <c r="AY23" s="9">
        <f>(($AT$3*AT23+$AU$3*AU23+$AV$3*AV23+$AW$3*AW23)*AX23*IF(AQ23&lt;5,0.95,IF(AQ23&lt;7,0.975,1))+$J$3*VLOOKUP(J23,COND!$A$2:$D$7,2,FALSE)+$K$3*VLOOKUP(K23,COND!$A$2:$D$7,3,FALSE)+IF(BA23="SP",$BA$3,0)+IF($AV23&lt;3,-15,0))*IF(AND(Bat!$K$2="On",$E23&gt;20),0.75,1)</f>
        <v>47.895109024917105</v>
      </c>
      <c r="AZ23" s="28">
        <f>STANDARDIZE(AY23,AVERAGE($AY$5:$AY$963),STDEVP($AY$5:$AY$963))</f>
        <v>2.2227187184333843</v>
      </c>
      <c r="BA23" t="str">
        <f>IF(OR(AND(AQ23&gt;7,AW23&gt;1),AND(AQ23&gt;4,AV23&gt;2)),"SP","RP")</f>
        <v>SP</v>
      </c>
      <c r="BE23" t="str">
        <f>IF(AVERAGE($O23:$Q23)&gt;=6,"Likely",IF(AVERAGE($O23:$Q23)&gt;=4,"Possible","Unlikely"))</f>
        <v>Possible</v>
      </c>
      <c r="BG23" t="str">
        <f>IF(VLOOKUP($B23,'Draft List'!$D$4:$AB$124,BG$3,FALSE)&lt;&gt;0,VLOOKUP($B23,'Draft List'!$D$4:$AB$124,BG$3,FALSE),"")</f>
        <v/>
      </c>
      <c r="BH23" t="str">
        <f>IF(VLOOKUP($B23,'Draft List'!$D$4:$AB$124,BH$3,FALSE)&lt;&gt;0,VLOOKUP($B23,'Draft List'!$D$4:$AB$124,BH$3,FALSE),"")</f>
        <v/>
      </c>
      <c r="BI23" t="str">
        <f>IF(VLOOKUP($B23,'Draft List'!$D$4:$AB$124,BI$3,FALSE)&lt;&gt;0,VLOOKUP($B23,'Draft List'!$D$4:$AB$124,BI$3,FALSE),"")</f>
        <v/>
      </c>
      <c r="BJ23" t="str">
        <f>IF(VLOOKUP($B23,'Draft List'!$D$4:$AB$124,BJ$3,FALSE)&lt;&gt;0,VLOOKUP($B23,'Draft List'!$D$4:$AB$124,BJ$3,FALSE),"")</f>
        <v/>
      </c>
      <c r="BK23" t="str">
        <f>IF(OR(C23="SP",C23="MR",C23="RP",C23="CL"),"P",VLOOKUP($A23,Bat!$A$4:$AP$1196,42,FALSE))</f>
        <v>P</v>
      </c>
      <c r="BM23" t="str">
        <f t="shared" si="0"/>
        <v>Jorge Castillo</v>
      </c>
    </row>
    <row r="24" spans="1:65" x14ac:dyDescent="0.25">
      <c r="A24" t="str">
        <f>IF(C24="C","C-",C24)&amp;D24&amp;E24</f>
        <v>SPMasakazu Nishimura18</v>
      </c>
      <c r="B24">
        <f>VLOOKUP($A24,draft_listing_pitchers_stats!$A$1:$B$1324,2,FALSE)</f>
        <v>8655</v>
      </c>
      <c r="C24" s="1" t="s">
        <v>25</v>
      </c>
      <c r="D24" s="1" t="s">
        <v>1776</v>
      </c>
      <c r="E24" s="1">
        <v>18</v>
      </c>
      <c r="F24" s="1" t="s">
        <v>43</v>
      </c>
      <c r="G24" s="1" t="s">
        <v>43</v>
      </c>
      <c r="H24" s="1" t="s">
        <v>51</v>
      </c>
      <c r="I24" s="24" t="s">
        <v>44</v>
      </c>
      <c r="J24" s="1" t="s">
        <v>45</v>
      </c>
      <c r="K24" s="24" t="s">
        <v>49</v>
      </c>
      <c r="L24" s="1">
        <v>2</v>
      </c>
      <c r="M24" s="1">
        <v>5</v>
      </c>
      <c r="N24" s="24">
        <v>1</v>
      </c>
      <c r="O24" s="1">
        <v>5</v>
      </c>
      <c r="P24" s="1">
        <v>6</v>
      </c>
      <c r="Q24" s="24">
        <v>6</v>
      </c>
      <c r="R24" s="1">
        <v>4</v>
      </c>
      <c r="S24" s="1">
        <v>6</v>
      </c>
      <c r="T24" s="1">
        <v>1</v>
      </c>
      <c r="U24" s="1">
        <v>5</v>
      </c>
      <c r="V24" s="1" t="s">
        <v>47</v>
      </c>
      <c r="W24" s="1" t="s">
        <v>47</v>
      </c>
      <c r="X24" s="1">
        <v>2</v>
      </c>
      <c r="Y24" s="1">
        <v>5</v>
      </c>
      <c r="Z24" s="1" t="s">
        <v>47</v>
      </c>
      <c r="AA24" s="1" t="s">
        <v>47</v>
      </c>
      <c r="AB24" s="1" t="s">
        <v>47</v>
      </c>
      <c r="AC24" s="1" t="s">
        <v>47</v>
      </c>
      <c r="AD24" s="1" t="s">
        <v>47</v>
      </c>
      <c r="AE24" s="1" t="s">
        <v>47</v>
      </c>
      <c r="AF24" s="1" t="s">
        <v>47</v>
      </c>
      <c r="AG24" s="1" t="s">
        <v>47</v>
      </c>
      <c r="AH24" s="1" t="s">
        <v>47</v>
      </c>
      <c r="AI24" s="1" t="s">
        <v>47</v>
      </c>
      <c r="AJ24" s="1" t="s">
        <v>47</v>
      </c>
      <c r="AK24" s="1" t="s">
        <v>47</v>
      </c>
      <c r="AL24" s="1" t="s">
        <v>47</v>
      </c>
      <c r="AM24" s="1" t="s">
        <v>47</v>
      </c>
      <c r="AN24" s="1" t="s">
        <v>47</v>
      </c>
      <c r="AO24" s="24" t="s">
        <v>47</v>
      </c>
      <c r="AP24" s="1" t="s">
        <v>58</v>
      </c>
      <c r="AQ24" s="1">
        <v>10</v>
      </c>
      <c r="AR24" s="25" t="s">
        <v>234</v>
      </c>
      <c r="AS24" s="30">
        <v>2200000</v>
      </c>
      <c r="AT24" s="9">
        <f>($O$3*(L24-$O$1)/$O$2+$P$3*(M24-$P$1)/$P$2+$Q$3*(N24-$P$1)/$Q$2)/SUM($O$3:$Q$3)</f>
        <v>-1.7250660477382029</v>
      </c>
      <c r="AU24" s="9">
        <f>($O$3*(O24-$O$1)/$O$2+$P$3*(P24-$P$1)/$P$2+$Q$3*(Q24-$Q$1)/$Q$2)/SUM($O$3:$Q$3)</f>
        <v>0.71153722322699664</v>
      </c>
      <c r="AV24">
        <f>COUNT(R24:AO24)/2</f>
        <v>3</v>
      </c>
      <c r="AW24">
        <f>COUNTIF(R24:AO24,"&gt;5")/2</f>
        <v>0.5</v>
      </c>
      <c r="AX24" s="6">
        <f>VLOOKUP(AP24,COND!$A$10:$B$32,2,FALSE)</f>
        <v>1</v>
      </c>
      <c r="AY24" s="9">
        <f>(($AT$3*AT24+$AU$3*AU24+$AV$3*AV24+$AW$3*AW24)*AX24*IF(AQ24&lt;5,0.95,IF(AQ24&lt;7,0.975,1))+$J$3*VLOOKUP(J24,COND!$A$2:$D$7,2,FALSE)+$K$3*VLOOKUP(K24,COND!$A$2:$D$7,3,FALSE)+IF(BA24="SP",$BA$3,0)+IF($AV24&lt;3,-15,0))*IF(AND(Bat!$K$2="On",$E24&gt;20),0.75,1)</f>
        <v>47.860731254992288</v>
      </c>
      <c r="AZ24" s="28">
        <f>STANDARDIZE(AY24,AVERAGE($AY$5:$AY$963),STDEVP($AY$5:$AY$963))</f>
        <v>2.2196431181658864</v>
      </c>
      <c r="BA24" t="str">
        <f>IF(OR(AND(AQ24&gt;7,AW24&gt;1),AND(AQ24&gt;4,AV24&gt;2)),"SP","RP")</f>
        <v>SP</v>
      </c>
      <c r="BE24" t="str">
        <f>IF(AVERAGE($O24:$Q24)&gt;=6,"Likely",IF(AVERAGE($O24:$Q24)&gt;=4,"Possible","Unlikely"))</f>
        <v>Possible</v>
      </c>
      <c r="BG24" t="str">
        <f>IF(VLOOKUP($B24,'Draft List'!$D$4:$AB$124,BG$3,FALSE)&lt;&gt;0,VLOOKUP($B24,'Draft List'!$D$4:$AB$124,BG$3,FALSE),"")</f>
        <v/>
      </c>
      <c r="BH24" t="str">
        <f>IF(VLOOKUP($B24,'Draft List'!$D$4:$AB$124,BH$3,FALSE)&lt;&gt;0,VLOOKUP($B24,'Draft List'!$D$4:$AB$124,BH$3,FALSE),"")</f>
        <v/>
      </c>
      <c r="BI24" t="str">
        <f>IF(VLOOKUP($B24,'Draft List'!$D$4:$AB$124,BI$3,FALSE)&lt;&gt;0,VLOOKUP($B24,'Draft List'!$D$4:$AB$124,BI$3,FALSE),"")</f>
        <v/>
      </c>
      <c r="BJ24" t="str">
        <f>IF(VLOOKUP($B24,'Draft List'!$D$4:$AB$124,BJ$3,FALSE)&lt;&gt;0,VLOOKUP($B24,'Draft List'!$D$4:$AB$124,BJ$3,FALSE),"")</f>
        <v/>
      </c>
      <c r="BK24" t="str">
        <f>IF(OR(C24="SP",C24="MR",C24="RP",C24="CL"),"P",VLOOKUP($A24,Bat!$A$4:$AP$1196,42,FALSE))</f>
        <v>P</v>
      </c>
      <c r="BM24" t="str">
        <f t="shared" si="0"/>
        <v>Masakazu Nishimura</v>
      </c>
    </row>
    <row r="25" spans="1:65" x14ac:dyDescent="0.25">
      <c r="A25" t="str">
        <f>IF(C25="C","C-",C25)&amp;D25&amp;E25</f>
        <v>SPJarred Joseph18</v>
      </c>
      <c r="B25">
        <f>VLOOKUP($A25,draft_listing_pitchers_stats!$A$1:$B$1324,2,FALSE)</f>
        <v>5095</v>
      </c>
      <c r="C25" s="1" t="s">
        <v>25</v>
      </c>
      <c r="D25" s="1" t="s">
        <v>1765</v>
      </c>
      <c r="E25" s="1">
        <v>18</v>
      </c>
      <c r="F25" s="1" t="s">
        <v>43</v>
      </c>
      <c r="G25" s="1" t="s">
        <v>43</v>
      </c>
      <c r="H25" s="1" t="s">
        <v>51</v>
      </c>
      <c r="I25" s="24" t="s">
        <v>44</v>
      </c>
      <c r="J25" s="1" t="s">
        <v>45</v>
      </c>
      <c r="K25" s="24" t="s">
        <v>45</v>
      </c>
      <c r="L25" s="1">
        <v>2</v>
      </c>
      <c r="M25" s="1">
        <v>5</v>
      </c>
      <c r="N25" s="24">
        <v>2</v>
      </c>
      <c r="O25" s="1">
        <v>4</v>
      </c>
      <c r="P25" s="1">
        <v>7</v>
      </c>
      <c r="Q25" s="24">
        <v>6</v>
      </c>
      <c r="R25" s="1">
        <v>4</v>
      </c>
      <c r="S25" s="1">
        <v>5</v>
      </c>
      <c r="T25" s="1">
        <v>1</v>
      </c>
      <c r="U25" s="1">
        <v>3</v>
      </c>
      <c r="V25" s="1">
        <v>2</v>
      </c>
      <c r="W25" s="1">
        <v>2</v>
      </c>
      <c r="X25" s="1" t="s">
        <v>47</v>
      </c>
      <c r="Y25" s="1" t="s">
        <v>47</v>
      </c>
      <c r="Z25" s="1" t="s">
        <v>47</v>
      </c>
      <c r="AA25" s="1" t="s">
        <v>47</v>
      </c>
      <c r="AB25" s="1" t="s">
        <v>47</v>
      </c>
      <c r="AC25" s="1" t="s">
        <v>47</v>
      </c>
      <c r="AD25" s="1" t="s">
        <v>47</v>
      </c>
      <c r="AE25" s="1" t="s">
        <v>47</v>
      </c>
      <c r="AF25" s="1">
        <v>4</v>
      </c>
      <c r="AG25" s="1">
        <v>5</v>
      </c>
      <c r="AH25" s="1" t="s">
        <v>47</v>
      </c>
      <c r="AI25" s="1" t="s">
        <v>47</v>
      </c>
      <c r="AJ25" s="1" t="s">
        <v>47</v>
      </c>
      <c r="AK25" s="1" t="s">
        <v>47</v>
      </c>
      <c r="AL25" s="1">
        <v>2</v>
      </c>
      <c r="AM25" s="1">
        <v>4</v>
      </c>
      <c r="AN25" s="1" t="s">
        <v>47</v>
      </c>
      <c r="AO25" s="24" t="s">
        <v>47</v>
      </c>
      <c r="AP25" s="1" t="s">
        <v>211</v>
      </c>
      <c r="AQ25" s="1">
        <v>10</v>
      </c>
      <c r="AR25" s="25" t="s">
        <v>1746</v>
      </c>
      <c r="AS25" s="30">
        <v>230000</v>
      </c>
      <c r="AT25" s="9">
        <f>($O$3*(L25-$O$1)/$O$2+$P$3*(M25-$P$1)/$P$2+$Q$3*(N25-$P$1)/$Q$2)/SUM($O$3:$Q$3)</f>
        <v>-1.4827454816840926</v>
      </c>
      <c r="AU25" s="9">
        <f>($O$3*(O25-$O$1)/$O$2+$P$3*(P25-$P$1)/$P$2+$Q$3*(Q25-$Q$1)/$Q$2)/SUM($O$3:$Q$3)</f>
        <v>0.71227761514787857</v>
      </c>
      <c r="AV25">
        <f>COUNT(R25:AO25)/2</f>
        <v>5</v>
      </c>
      <c r="AW25">
        <f>COUNTIF(R25:AO25,"&gt;5")/2</f>
        <v>0</v>
      </c>
      <c r="AX25" s="6">
        <f>VLOOKUP(AP25,COND!$A$10:$B$32,2,FALSE)</f>
        <v>1</v>
      </c>
      <c r="AY25" s="9">
        <f>(($AT$3*AT25+$AU$3*AU25+$AV$3*AV25+$AW$3*AW25)*AX25*IF(AQ25&lt;5,0.95,IF(AQ25&lt;7,0.975,1))+$J$3*VLOOKUP(J25,COND!$A$2:$D$7,2,FALSE)+$K$3*VLOOKUP(K25,COND!$A$2:$D$7,3,FALSE)+IF(BA25="SP",$BA$3,0)+IF($AV25&lt;3,-15,0))*IF(AND(Bat!$K$2="On",$E25&gt;20),0.75,1)</f>
        <v>47.699003206620752</v>
      </c>
      <c r="AZ25" s="28">
        <f>STANDARDIZE(AY25,AVERAGE($AY$5:$AY$963),STDEVP($AY$5:$AY$963))</f>
        <v>2.2051741508675069</v>
      </c>
      <c r="BA25" t="str">
        <f>IF(OR(AND(AQ25&gt;7,AW25&gt;1),AND(AQ25&gt;4,AV25&gt;2)),"SP","RP")</f>
        <v>SP</v>
      </c>
      <c r="BE25" t="str">
        <f>IF(AVERAGE($O25:$Q25)&gt;=6,"Likely",IF(AVERAGE($O25:$Q25)&gt;=4,"Possible","Unlikely"))</f>
        <v>Possible</v>
      </c>
      <c r="BG25" t="str">
        <f>IF(VLOOKUP($B25,'Draft List'!$D$4:$AB$124,BG$3,FALSE)&lt;&gt;0,VLOOKUP($B25,'Draft List'!$D$4:$AB$124,BG$3,FALSE),"")</f>
        <v/>
      </c>
      <c r="BH25" t="str">
        <f>IF(VLOOKUP($B25,'Draft List'!$D$4:$AB$124,BH$3,FALSE)&lt;&gt;0,VLOOKUP($B25,'Draft List'!$D$4:$AB$124,BH$3,FALSE),"")</f>
        <v/>
      </c>
      <c r="BI25" t="str">
        <f>IF(VLOOKUP($B25,'Draft List'!$D$4:$AB$124,BI$3,FALSE)&lt;&gt;0,VLOOKUP($B25,'Draft List'!$D$4:$AB$124,BI$3,FALSE),"")</f>
        <v/>
      </c>
      <c r="BJ25" t="str">
        <f>IF(VLOOKUP($B25,'Draft List'!$D$4:$AB$124,BJ$3,FALSE)&lt;&gt;0,VLOOKUP($B25,'Draft List'!$D$4:$AB$124,BJ$3,FALSE),"")</f>
        <v/>
      </c>
      <c r="BK25" t="str">
        <f>IF(OR(C25="SP",C25="MR",C25="RP",C25="CL"),"P",VLOOKUP($A25,Bat!$A$4:$AP$1196,42,FALSE))</f>
        <v>P</v>
      </c>
      <c r="BM25" t="str">
        <f t="shared" si="0"/>
        <v>Jarred Joseph</v>
      </c>
    </row>
    <row r="26" spans="1:65" x14ac:dyDescent="0.25">
      <c r="A26" t="str">
        <f>IF(C26="C","C-",C26)&amp;D26&amp;E26</f>
        <v>SPRiley Bozarth18</v>
      </c>
      <c r="B26">
        <f>VLOOKUP($A26,draft_listing_pitchers_stats!$A$1:$B$1324,2,FALSE)</f>
        <v>5031</v>
      </c>
      <c r="C26" s="1" t="s">
        <v>25</v>
      </c>
      <c r="D26" s="1" t="s">
        <v>1757</v>
      </c>
      <c r="E26" s="1">
        <v>18</v>
      </c>
      <c r="F26" s="1" t="s">
        <v>43</v>
      </c>
      <c r="G26" s="1" t="s">
        <v>43</v>
      </c>
      <c r="H26" s="1" t="s">
        <v>51</v>
      </c>
      <c r="I26" s="24" t="s">
        <v>44</v>
      </c>
      <c r="J26" s="1" t="s">
        <v>53</v>
      </c>
      <c r="K26" s="24" t="s">
        <v>57</v>
      </c>
      <c r="L26" s="1">
        <v>2</v>
      </c>
      <c r="M26" s="1">
        <v>4</v>
      </c>
      <c r="N26" s="24">
        <v>3</v>
      </c>
      <c r="O26" s="1">
        <v>6</v>
      </c>
      <c r="P26" s="1">
        <v>6</v>
      </c>
      <c r="Q26" s="24">
        <v>5</v>
      </c>
      <c r="R26" s="1">
        <v>5</v>
      </c>
      <c r="S26" s="1">
        <v>6</v>
      </c>
      <c r="T26" s="1">
        <v>1</v>
      </c>
      <c r="U26" s="1">
        <v>3</v>
      </c>
      <c r="V26" s="1" t="s">
        <v>47</v>
      </c>
      <c r="W26" s="1" t="s">
        <v>47</v>
      </c>
      <c r="X26" s="1">
        <v>3</v>
      </c>
      <c r="Y26" s="1">
        <v>5</v>
      </c>
      <c r="Z26" s="1" t="s">
        <v>47</v>
      </c>
      <c r="AA26" s="1" t="s">
        <v>47</v>
      </c>
      <c r="AB26" s="1">
        <v>4</v>
      </c>
      <c r="AC26" s="1">
        <v>6</v>
      </c>
      <c r="AD26" s="1" t="s">
        <v>47</v>
      </c>
      <c r="AE26" s="1" t="s">
        <v>47</v>
      </c>
      <c r="AF26" s="1" t="s">
        <v>47</v>
      </c>
      <c r="AG26" s="1" t="s">
        <v>47</v>
      </c>
      <c r="AH26" s="1" t="s">
        <v>47</v>
      </c>
      <c r="AI26" s="1" t="s">
        <v>47</v>
      </c>
      <c r="AJ26" s="1" t="s">
        <v>47</v>
      </c>
      <c r="AK26" s="1" t="s">
        <v>47</v>
      </c>
      <c r="AL26" s="1" t="s">
        <v>47</v>
      </c>
      <c r="AM26" s="1" t="s">
        <v>47</v>
      </c>
      <c r="AN26" s="1" t="s">
        <v>47</v>
      </c>
      <c r="AO26" s="24" t="s">
        <v>47</v>
      </c>
      <c r="AP26" s="1" t="s">
        <v>56</v>
      </c>
      <c r="AQ26" s="1">
        <v>6</v>
      </c>
      <c r="AR26" s="25" t="s">
        <v>233</v>
      </c>
      <c r="AS26" s="30">
        <v>210000</v>
      </c>
      <c r="AT26" s="9">
        <f>($O$3*(L26-$O$1)/$O$2+$P$3*(M26-$P$1)/$P$2+$Q$3*(N26-$P$1)/$Q$2)/SUM($O$3:$Q$3)</f>
        <v>-1.4358566320600374</v>
      </c>
      <c r="AU26" s="9">
        <f>($O$3*(O26-$O$1)/$O$2+$P$3*(P26-$P$1)/$P$2+$Q$3*(Q26-$Q$1)/$Q$2)/SUM($O$3:$Q$3)</f>
        <v>0.66390798168205989</v>
      </c>
      <c r="AV26">
        <f>COUNT(R26:AO26)/2</f>
        <v>4</v>
      </c>
      <c r="AW26">
        <f>COUNTIF(R26:AO26,"&gt;5")/2</f>
        <v>1</v>
      </c>
      <c r="AX26" s="6">
        <f>VLOOKUP(AP26,COND!$A$10:$B$32,2,FALSE)</f>
        <v>1.0249999999999999</v>
      </c>
      <c r="AY26" s="9">
        <f>(($AT$3*AT26+$AU$3*AU26+$AV$3*AV26+$AW$3*AW26)*AX26*IF(AQ26&lt;5,0.95,IF(AQ26&lt;7,0.975,1))+$J$3*VLOOKUP(J26,COND!$A$2:$D$7,2,FALSE)+$K$3*VLOOKUP(K26,COND!$A$2:$D$7,3,FALSE)+IF(BA26="SP",$BA$3,0)+IF($AV26&lt;3,-15,0))*IF(AND(Bat!$K$2="On",$E26&gt;20),0.75,1)</f>
        <v>46.881212689537172</v>
      </c>
      <c r="AZ26" s="28">
        <f>STANDARDIZE(AY26,AVERAGE($AY$5:$AY$963),STDEVP($AY$5:$AY$963))</f>
        <v>2.1320106868440951</v>
      </c>
      <c r="BA26" t="str">
        <f>IF(OR(AND(AQ26&gt;7,AW26&gt;1),AND(AQ26&gt;4,AV26&gt;2)),"SP","RP")</f>
        <v>SP</v>
      </c>
      <c r="BE26" t="str">
        <f>IF(AVERAGE($O26:$Q26)&gt;=6,"Likely",IF(AVERAGE($O26:$Q26)&gt;=4,"Possible","Unlikely"))</f>
        <v>Possible</v>
      </c>
      <c r="BG26" t="str">
        <f>IF(VLOOKUP($B26,'Draft List'!$D$4:$AB$124,BG$3,FALSE)&lt;&gt;0,VLOOKUP($B26,'Draft List'!$D$4:$AB$124,BG$3,FALSE),"")</f>
        <v/>
      </c>
      <c r="BH26" t="str">
        <f>IF(VLOOKUP($B26,'Draft List'!$D$4:$AB$124,BH$3,FALSE)&lt;&gt;0,VLOOKUP($B26,'Draft List'!$D$4:$AB$124,BH$3,FALSE),"")</f>
        <v/>
      </c>
      <c r="BI26" t="str">
        <f>IF(VLOOKUP($B26,'Draft List'!$D$4:$AB$124,BI$3,FALSE)&lt;&gt;0,VLOOKUP($B26,'Draft List'!$D$4:$AB$124,BI$3,FALSE),"")</f>
        <v/>
      </c>
      <c r="BJ26" t="str">
        <f>IF(VLOOKUP($B26,'Draft List'!$D$4:$AB$124,BJ$3,FALSE)&lt;&gt;0,VLOOKUP($B26,'Draft List'!$D$4:$AB$124,BJ$3,FALSE),"")</f>
        <v/>
      </c>
      <c r="BK26" t="str">
        <f>IF(OR(C26="SP",C26="MR",C26="RP",C26="CL"),"P",VLOOKUP($A26,Bat!$A$4:$AP$1196,42,FALSE))</f>
        <v>P</v>
      </c>
      <c r="BM26" t="str">
        <f t="shared" si="0"/>
        <v>Riley Bozarth</v>
      </c>
    </row>
    <row r="27" spans="1:65" x14ac:dyDescent="0.25">
      <c r="A27" t="str">
        <f>IF(C27="C","C-",C27)&amp;D27&amp;E27</f>
        <v>SPMike Randall18</v>
      </c>
      <c r="B27">
        <f>VLOOKUP($A27,draft_listing_pitchers_stats!$A$1:$B$1324,2,FALSE)</f>
        <v>4811</v>
      </c>
      <c r="C27" s="1" t="s">
        <v>25</v>
      </c>
      <c r="D27" s="1" t="s">
        <v>1778</v>
      </c>
      <c r="E27" s="1">
        <v>18</v>
      </c>
      <c r="F27" s="1" t="s">
        <v>64</v>
      </c>
      <c r="G27" s="1" t="s">
        <v>55</v>
      </c>
      <c r="H27" s="1" t="s">
        <v>51</v>
      </c>
      <c r="I27" s="24" t="s">
        <v>44</v>
      </c>
      <c r="J27" s="1" t="s">
        <v>45</v>
      </c>
      <c r="K27" s="24" t="s">
        <v>45</v>
      </c>
      <c r="L27" s="1">
        <v>2</v>
      </c>
      <c r="M27" s="1">
        <v>4</v>
      </c>
      <c r="N27" s="24">
        <v>4</v>
      </c>
      <c r="O27" s="1">
        <v>3</v>
      </c>
      <c r="P27" s="1">
        <v>4</v>
      </c>
      <c r="Q27" s="24">
        <v>9</v>
      </c>
      <c r="R27" s="1" t="s">
        <v>47</v>
      </c>
      <c r="S27" s="1" t="s">
        <v>47</v>
      </c>
      <c r="T27" s="1">
        <v>1</v>
      </c>
      <c r="U27" s="1">
        <v>3</v>
      </c>
      <c r="V27" s="1" t="s">
        <v>47</v>
      </c>
      <c r="W27" s="1" t="s">
        <v>47</v>
      </c>
      <c r="X27" s="1" t="s">
        <v>47</v>
      </c>
      <c r="Y27" s="1" t="s">
        <v>47</v>
      </c>
      <c r="Z27" s="1" t="s">
        <v>47</v>
      </c>
      <c r="AA27" s="1" t="s">
        <v>47</v>
      </c>
      <c r="AB27" s="1">
        <v>3</v>
      </c>
      <c r="AC27" s="1">
        <v>4</v>
      </c>
      <c r="AD27" s="1">
        <v>3</v>
      </c>
      <c r="AE27" s="1">
        <v>4</v>
      </c>
      <c r="AF27" s="1" t="s">
        <v>47</v>
      </c>
      <c r="AG27" s="1" t="s">
        <v>47</v>
      </c>
      <c r="AH27" s="1" t="s">
        <v>47</v>
      </c>
      <c r="AI27" s="1" t="s">
        <v>47</v>
      </c>
      <c r="AJ27" s="1" t="s">
        <v>47</v>
      </c>
      <c r="AK27" s="1" t="s">
        <v>47</v>
      </c>
      <c r="AL27" s="1">
        <v>1</v>
      </c>
      <c r="AM27" s="1">
        <v>3</v>
      </c>
      <c r="AN27" s="1" t="s">
        <v>47</v>
      </c>
      <c r="AO27" s="24" t="s">
        <v>47</v>
      </c>
      <c r="AP27" s="1" t="s">
        <v>212</v>
      </c>
      <c r="AQ27" s="1">
        <v>10</v>
      </c>
      <c r="AR27" s="25" t="s">
        <v>233</v>
      </c>
      <c r="AS27" s="30">
        <v>230000</v>
      </c>
      <c r="AT27" s="9">
        <f>($O$3*(L27-$O$1)/$O$2+$P$3*(M27-$P$1)/$P$2+$Q$3*(N27-$P$1)/$Q$2)/SUM($O$3:$Q$3)</f>
        <v>-1.1935360660059271</v>
      </c>
      <c r="AU27" s="9">
        <f>($O$3*(O27-$O$1)/$O$2+$P$3*(P27-$P$1)/$P$2+$Q$3*(Q27-$Q$1)/$Q$2)/SUM($O$3:$Q$3)</f>
        <v>0.65825283951086966</v>
      </c>
      <c r="AV27">
        <f>COUNT(R27:AO27)/2</f>
        <v>4</v>
      </c>
      <c r="AW27">
        <f>COUNTIF(R27:AO27,"&gt;5")/2</f>
        <v>0</v>
      </c>
      <c r="AX27" s="6">
        <f>VLOOKUP(AP27,COND!$A$10:$B$32,2,FALSE)</f>
        <v>1</v>
      </c>
      <c r="AY27" s="9">
        <f>(($AT$3*AT27+$AU$3*AU27+$AV$3*AV27+$AW$3*AW27)*AX27*IF(AQ27&lt;5,0.95,IF(AQ27&lt;7,0.975,1))+$J$3*VLOOKUP(J27,COND!$A$2:$D$7,2,FALSE)+$K$3*VLOOKUP(K27,COND!$A$2:$D$7,3,FALSE)+IF(BA27="SP",$BA$3,0)+IF($AV27&lt;3,-15,0))*IF(AND(Bat!$K$2="On",$E27&gt;20),0.75,1)</f>
        <v>46.326349577016209</v>
      </c>
      <c r="AZ27" s="28">
        <f>STANDARDIZE(AY27,AVERAGE($AY$5:$AY$963),STDEVP($AY$5:$AY$963))</f>
        <v>2.0823699701534459</v>
      </c>
      <c r="BA27" t="str">
        <f>IF(OR(AND(AQ27&gt;7,AW27&gt;1),AND(AQ27&gt;4,AV27&gt;2)),"SP","RP")</f>
        <v>SP</v>
      </c>
      <c r="BE27" t="str">
        <f>IF(AVERAGE($O27:$Q27)&gt;=6,"Likely",IF(AVERAGE($O27:$Q27)&gt;=4,"Possible","Unlikely"))</f>
        <v>Possible</v>
      </c>
      <c r="BG27" t="str">
        <f>IF(VLOOKUP($B27,'Draft List'!$D$4:$AB$124,BG$3,FALSE)&lt;&gt;0,VLOOKUP($B27,'Draft List'!$D$4:$AB$124,BG$3,FALSE),"")</f>
        <v/>
      </c>
      <c r="BH27" t="str">
        <f>IF(VLOOKUP($B27,'Draft List'!$D$4:$AB$124,BH$3,FALSE)&lt;&gt;0,VLOOKUP($B27,'Draft List'!$D$4:$AB$124,BH$3,FALSE),"")</f>
        <v/>
      </c>
      <c r="BI27" t="str">
        <f>IF(VLOOKUP($B27,'Draft List'!$D$4:$AB$124,BI$3,FALSE)&lt;&gt;0,VLOOKUP($B27,'Draft List'!$D$4:$AB$124,BI$3,FALSE),"")</f>
        <v/>
      </c>
      <c r="BJ27" t="str">
        <f>IF(VLOOKUP($B27,'Draft List'!$D$4:$AB$124,BJ$3,FALSE)&lt;&gt;0,VLOOKUP($B27,'Draft List'!$D$4:$AB$124,BJ$3,FALSE),"")</f>
        <v/>
      </c>
      <c r="BK27" t="str">
        <f>IF(OR(C27="SP",C27="MR",C27="RP",C27="CL"),"P",VLOOKUP($A27,Bat!$A$4:$AP$1196,42,FALSE))</f>
        <v>P</v>
      </c>
      <c r="BM27" t="str">
        <f t="shared" si="0"/>
        <v>Mike Randall</v>
      </c>
    </row>
    <row r="28" spans="1:65" x14ac:dyDescent="0.25">
      <c r="A28" t="str">
        <f>IF(C28="C","C-",C28)&amp;D28&amp;E28</f>
        <v>SPToby Ayers18</v>
      </c>
      <c r="B28">
        <f>VLOOKUP($A28,draft_listing_pitchers_stats!$A$1:$B$1324,2,FALSE)</f>
        <v>5163</v>
      </c>
      <c r="C28" s="1" t="s">
        <v>25</v>
      </c>
      <c r="D28" s="1" t="s">
        <v>1755</v>
      </c>
      <c r="E28" s="1">
        <v>18</v>
      </c>
      <c r="F28" s="1" t="s">
        <v>43</v>
      </c>
      <c r="G28" s="1" t="s">
        <v>43</v>
      </c>
      <c r="H28" s="1" t="s">
        <v>51</v>
      </c>
      <c r="I28" s="24" t="s">
        <v>44</v>
      </c>
      <c r="J28" s="1" t="s">
        <v>53</v>
      </c>
      <c r="K28" s="24" t="s">
        <v>49</v>
      </c>
      <c r="L28" s="1">
        <v>2</v>
      </c>
      <c r="M28" s="1">
        <v>5</v>
      </c>
      <c r="N28" s="24">
        <v>1</v>
      </c>
      <c r="O28" s="1">
        <v>5</v>
      </c>
      <c r="P28" s="1">
        <v>5</v>
      </c>
      <c r="Q28" s="24">
        <v>6</v>
      </c>
      <c r="R28" s="1" t="s">
        <v>47</v>
      </c>
      <c r="S28" s="1" t="s">
        <v>47</v>
      </c>
      <c r="T28" s="1">
        <v>1</v>
      </c>
      <c r="U28" s="1">
        <v>1</v>
      </c>
      <c r="V28" s="1">
        <v>2</v>
      </c>
      <c r="W28" s="1">
        <v>5</v>
      </c>
      <c r="X28" s="1" t="s">
        <v>47</v>
      </c>
      <c r="Y28" s="1" t="s">
        <v>47</v>
      </c>
      <c r="Z28" s="1">
        <v>5</v>
      </c>
      <c r="AA28" s="1">
        <v>6</v>
      </c>
      <c r="AB28" s="1" t="s">
        <v>47</v>
      </c>
      <c r="AC28" s="1" t="s">
        <v>47</v>
      </c>
      <c r="AD28" s="1" t="s">
        <v>47</v>
      </c>
      <c r="AE28" s="1" t="s">
        <v>47</v>
      </c>
      <c r="AF28" s="1">
        <v>5</v>
      </c>
      <c r="AG28" s="1">
        <v>6</v>
      </c>
      <c r="AH28" s="1" t="s">
        <v>47</v>
      </c>
      <c r="AI28" s="1" t="s">
        <v>47</v>
      </c>
      <c r="AJ28" s="1" t="s">
        <v>47</v>
      </c>
      <c r="AK28" s="1" t="s">
        <v>47</v>
      </c>
      <c r="AL28" s="1" t="s">
        <v>47</v>
      </c>
      <c r="AM28" s="1" t="s">
        <v>47</v>
      </c>
      <c r="AN28" s="1" t="s">
        <v>47</v>
      </c>
      <c r="AO28" s="24" t="s">
        <v>47</v>
      </c>
      <c r="AP28" s="1" t="s">
        <v>63</v>
      </c>
      <c r="AQ28" s="1">
        <v>8</v>
      </c>
      <c r="AR28" s="25" t="s">
        <v>1746</v>
      </c>
      <c r="AS28" s="30">
        <v>1800000</v>
      </c>
      <c r="AT28" s="9">
        <f>($O$3*(L28-$O$1)/$O$2+$P$3*(M28-$P$1)/$P$2+$Q$3*(N28-$P$1)/$Q$2)/SUM($O$3:$Q$3)</f>
        <v>-1.7250660477382029</v>
      </c>
      <c r="AU28" s="9">
        <f>($O$3*(O28-$O$1)/$O$2+$P$3*(P28-$P$1)/$P$2+$Q$3*(Q28-$Q$1)/$Q$2)/SUM($O$3:$Q$3)</f>
        <v>0.51610550679694134</v>
      </c>
      <c r="AV28">
        <f>COUNT(R28:AO28)/2</f>
        <v>4</v>
      </c>
      <c r="AW28">
        <f>COUNTIF(R28:AO28,"&gt;5")/2</f>
        <v>1</v>
      </c>
      <c r="AX28" s="6">
        <f>VLOOKUP(AP28,COND!$A$10:$B$32,2,FALSE)</f>
        <v>1.05</v>
      </c>
      <c r="AY28" s="9">
        <f>(($AT$3*AT28+$AU$3*AU28+$AV$3*AV28+$AW$3*AW28)*AX28*IF(AQ28&lt;5,0.95,IF(AQ28&lt;7,0.975,1))+$J$3*VLOOKUP(J28,COND!$A$2:$D$7,2,FALSE)+$K$3*VLOOKUP(K28,COND!$A$2:$D$7,3,FALSE)+IF(BA28="SP",$BA$3,0)+IF($AV28&lt;3,-15,0))*IF(AND(Bat!$K$2="On",$E28&gt;20),0.75,1)</f>
        <v>46.308451772710747</v>
      </c>
      <c r="AZ28" s="28">
        <f>STANDARDIZE(AY28,AVERAGE($AY$5:$AY$963),STDEVP($AY$5:$AY$963))</f>
        <v>2.0807687466933471</v>
      </c>
      <c r="BA28" t="str">
        <f>IF(OR(AND(AQ28&gt;7,AW28&gt;1),AND(AQ28&gt;4,AV28&gt;2)),"SP","RP")</f>
        <v>SP</v>
      </c>
      <c r="BE28" t="str">
        <f>IF(AVERAGE($O28:$Q28)&gt;=6,"Likely",IF(AVERAGE($O28:$Q28)&gt;=4,"Possible","Unlikely"))</f>
        <v>Possible</v>
      </c>
      <c r="BG28" t="str">
        <f>IF(VLOOKUP($B28,'Draft List'!$D$4:$AB$124,BG$3,FALSE)&lt;&gt;0,VLOOKUP($B28,'Draft List'!$D$4:$AB$124,BG$3,FALSE),"")</f>
        <v/>
      </c>
      <c r="BH28" t="str">
        <f>IF(VLOOKUP($B28,'Draft List'!$D$4:$AB$124,BH$3,FALSE)&lt;&gt;0,VLOOKUP($B28,'Draft List'!$D$4:$AB$124,BH$3,FALSE),"")</f>
        <v/>
      </c>
      <c r="BI28" t="str">
        <f>IF(VLOOKUP($B28,'Draft List'!$D$4:$AB$124,BI$3,FALSE)&lt;&gt;0,VLOOKUP($B28,'Draft List'!$D$4:$AB$124,BI$3,FALSE),"")</f>
        <v/>
      </c>
      <c r="BJ28" t="str">
        <f>IF(VLOOKUP($B28,'Draft List'!$D$4:$AB$124,BJ$3,FALSE)&lt;&gt;0,VLOOKUP($B28,'Draft List'!$D$4:$AB$124,BJ$3,FALSE),"")</f>
        <v/>
      </c>
      <c r="BK28" t="str">
        <f>IF(OR(C28="SP",C28="MR",C28="RP",C28="CL"),"P",VLOOKUP($A28,Bat!$A$4:$AP$1196,42,FALSE))</f>
        <v>P</v>
      </c>
      <c r="BM28" t="str">
        <f t="shared" si="0"/>
        <v>Toby Ayers</v>
      </c>
    </row>
    <row r="29" spans="1:65" x14ac:dyDescent="0.25">
      <c r="A29" t="str">
        <f>IF(C29="C","C-",C29)&amp;D29&amp;E29</f>
        <v>SPDoug Wells21</v>
      </c>
      <c r="B29">
        <f>VLOOKUP($A29,draft_listing_pitchers_stats!$A$1:$B$1324,2,FALSE)</f>
        <v>10802</v>
      </c>
      <c r="C29" s="1" t="s">
        <v>25</v>
      </c>
      <c r="D29" s="1" t="s">
        <v>1785</v>
      </c>
      <c r="E29" s="1">
        <v>21</v>
      </c>
      <c r="F29" s="1" t="s">
        <v>64</v>
      </c>
      <c r="G29" s="1" t="s">
        <v>43</v>
      </c>
      <c r="H29" s="1" t="s">
        <v>51</v>
      </c>
      <c r="I29" s="24" t="s">
        <v>44</v>
      </c>
      <c r="J29" s="1" t="s">
        <v>53</v>
      </c>
      <c r="K29" s="24" t="s">
        <v>53</v>
      </c>
      <c r="L29" s="1">
        <v>3</v>
      </c>
      <c r="M29" s="1">
        <v>4</v>
      </c>
      <c r="N29" s="24">
        <v>5</v>
      </c>
      <c r="O29" s="1">
        <v>3</v>
      </c>
      <c r="P29" s="1">
        <v>5</v>
      </c>
      <c r="Q29" s="24">
        <v>8</v>
      </c>
      <c r="R29" s="1">
        <v>4</v>
      </c>
      <c r="S29" s="1">
        <v>5</v>
      </c>
      <c r="T29" s="1">
        <v>3</v>
      </c>
      <c r="U29" s="1">
        <v>4</v>
      </c>
      <c r="V29" s="1">
        <v>3</v>
      </c>
      <c r="W29" s="1">
        <v>4</v>
      </c>
      <c r="X29" s="1" t="s">
        <v>47</v>
      </c>
      <c r="Y29" s="1" t="s">
        <v>47</v>
      </c>
      <c r="Z29" s="1" t="s">
        <v>47</v>
      </c>
      <c r="AA29" s="1" t="s">
        <v>47</v>
      </c>
      <c r="AB29" s="1" t="s">
        <v>47</v>
      </c>
      <c r="AC29" s="1" t="s">
        <v>47</v>
      </c>
      <c r="AD29" s="1" t="s">
        <v>47</v>
      </c>
      <c r="AE29" s="1" t="s">
        <v>47</v>
      </c>
      <c r="AF29" s="1" t="s">
        <v>47</v>
      </c>
      <c r="AG29" s="1" t="s">
        <v>47</v>
      </c>
      <c r="AH29" s="1" t="s">
        <v>47</v>
      </c>
      <c r="AI29" s="1" t="s">
        <v>47</v>
      </c>
      <c r="AJ29" s="1" t="s">
        <v>47</v>
      </c>
      <c r="AK29" s="1" t="s">
        <v>47</v>
      </c>
      <c r="AL29" s="1" t="s">
        <v>47</v>
      </c>
      <c r="AM29" s="1" t="s">
        <v>47</v>
      </c>
      <c r="AN29" s="1" t="s">
        <v>47</v>
      </c>
      <c r="AO29" s="24" t="s">
        <v>47</v>
      </c>
      <c r="AP29" s="1" t="s">
        <v>58</v>
      </c>
      <c r="AQ29" s="1">
        <v>5</v>
      </c>
      <c r="AR29" s="25" t="s">
        <v>233</v>
      </c>
      <c r="AS29" s="30">
        <v>190000</v>
      </c>
      <c r="AT29" s="9">
        <f>($O$3*(L29-$O$1)/$O$2+$P$3*(M29-$P$1)/$P$2+$Q$3*(N29-$P$1)/$Q$2)/SUM($O$3:$Q$3)</f>
        <v>-0.75652417544264328</v>
      </c>
      <c r="AU29" s="9">
        <f>($O$3*(O29-$O$1)/$O$2+$P$3*(P29-$P$1)/$P$2+$Q$3*(Q29-$Q$1)/$Q$2)/SUM($O$3:$Q$3)</f>
        <v>0.61136398988681473</v>
      </c>
      <c r="AV29">
        <f>COUNT(R29:AO29)/2</f>
        <v>3</v>
      </c>
      <c r="AW29">
        <f>COUNTIF(R29:AO29,"&gt;5")/2</f>
        <v>0</v>
      </c>
      <c r="AX29" s="6">
        <f>VLOOKUP(AP29,COND!$A$10:$B$32,2,FALSE)</f>
        <v>1</v>
      </c>
      <c r="AY29" s="9">
        <f>(($AT$3*AT29+$AU$3*AU29+$AV$3*AV29+$AW$3*AW29)*AX29*IF(AQ29&lt;5,0.95,IF(AQ29&lt;7,0.975,1))+$J$3*VLOOKUP(J29,COND!$A$2:$D$7,2,FALSE)+$K$3*VLOOKUP(K29,COND!$A$2:$D$7,3,FALSE)+IF(BA29="SP",$BA$3,0)+IF($AV29&lt;3,-15,0))*IF(AND(Bat!$K$2="On",$E29&gt;20),0.75,1)</f>
        <v>46.297825588581574</v>
      </c>
      <c r="AZ29" s="28">
        <f>STANDARDIZE(AY29,AVERAGE($AY$5:$AY$963),STDEVP($AY$5:$AY$963))</f>
        <v>2.0798180772688428</v>
      </c>
      <c r="BA29" t="str">
        <f>IF(OR(AND(AQ29&gt;7,AW29&gt;1),AND(AQ29&gt;4,AV29&gt;2)),"SP","RP")</f>
        <v>SP</v>
      </c>
      <c r="BE29" t="str">
        <f>IF(AVERAGE($O29:$Q29)&gt;=6,"Likely",IF(AVERAGE($O29:$Q29)&gt;=4,"Possible","Unlikely"))</f>
        <v>Possible</v>
      </c>
      <c r="BG29" t="str">
        <f>IF(VLOOKUP($B29,'Draft List'!$D$4:$AB$124,BG$3,FALSE)&lt;&gt;0,VLOOKUP($B29,'Draft List'!$D$4:$AB$124,BG$3,FALSE),"")</f>
        <v/>
      </c>
      <c r="BH29" t="str">
        <f>IF(VLOOKUP($B29,'Draft List'!$D$4:$AB$124,BH$3,FALSE)&lt;&gt;0,VLOOKUP($B29,'Draft List'!$D$4:$AB$124,BH$3,FALSE),"")</f>
        <v/>
      </c>
      <c r="BI29" t="str">
        <f>IF(VLOOKUP($B29,'Draft List'!$D$4:$AB$124,BI$3,FALSE)&lt;&gt;0,VLOOKUP($B29,'Draft List'!$D$4:$AB$124,BI$3,FALSE),"")</f>
        <v/>
      </c>
      <c r="BJ29" t="str">
        <f>IF(VLOOKUP($B29,'Draft List'!$D$4:$AB$124,BJ$3,FALSE)&lt;&gt;0,VLOOKUP($B29,'Draft List'!$D$4:$AB$124,BJ$3,FALSE),"")</f>
        <v/>
      </c>
      <c r="BK29" t="str">
        <f>IF(OR(C29="SP",C29="MR",C29="RP",C29="CL"),"P",VLOOKUP($A29,Bat!$A$4:$AP$1196,42,FALSE))</f>
        <v>P</v>
      </c>
      <c r="BM29" t="str">
        <f t="shared" si="0"/>
        <v>Doug Wells</v>
      </c>
    </row>
    <row r="30" spans="1:65" x14ac:dyDescent="0.25">
      <c r="A30" t="str">
        <f>IF(C30="C","C-",C30)&amp;D30&amp;E30</f>
        <v>SPCarlos Aguilar21</v>
      </c>
      <c r="B30">
        <f>VLOOKUP($A30,draft_listing_pitchers_stats!$A$1:$B$1324,2,FALSE)</f>
        <v>7755</v>
      </c>
      <c r="C30" s="1" t="s">
        <v>25</v>
      </c>
      <c r="D30" s="1" t="s">
        <v>1789</v>
      </c>
      <c r="E30" s="1">
        <v>21</v>
      </c>
      <c r="F30" s="1" t="s">
        <v>55</v>
      </c>
      <c r="G30" s="1" t="s">
        <v>55</v>
      </c>
      <c r="H30" s="1" t="s">
        <v>51</v>
      </c>
      <c r="I30" s="24" t="s">
        <v>51</v>
      </c>
      <c r="J30" s="1" t="s">
        <v>49</v>
      </c>
      <c r="K30" s="24" t="s">
        <v>45</v>
      </c>
      <c r="L30" s="1">
        <v>4</v>
      </c>
      <c r="M30" s="1">
        <v>4</v>
      </c>
      <c r="N30" s="24">
        <v>4</v>
      </c>
      <c r="O30" s="1">
        <v>5</v>
      </c>
      <c r="P30" s="1">
        <v>4</v>
      </c>
      <c r="Q30" s="24">
        <v>7</v>
      </c>
      <c r="R30" s="1">
        <v>5</v>
      </c>
      <c r="S30" s="1">
        <v>6</v>
      </c>
      <c r="T30" s="1">
        <v>3</v>
      </c>
      <c r="U30" s="1">
        <v>5</v>
      </c>
      <c r="V30" s="1">
        <v>4</v>
      </c>
      <c r="W30" s="1">
        <v>5</v>
      </c>
      <c r="X30" s="1" t="s">
        <v>47</v>
      </c>
      <c r="Y30" s="1" t="s">
        <v>47</v>
      </c>
      <c r="Z30" s="1" t="s">
        <v>47</v>
      </c>
      <c r="AA30" s="1" t="s">
        <v>47</v>
      </c>
      <c r="AB30" s="1">
        <v>4</v>
      </c>
      <c r="AC30" s="1">
        <v>5</v>
      </c>
      <c r="AD30" s="1" t="s">
        <v>47</v>
      </c>
      <c r="AE30" s="1" t="s">
        <v>47</v>
      </c>
      <c r="AF30" s="1" t="s">
        <v>47</v>
      </c>
      <c r="AG30" s="1" t="s">
        <v>47</v>
      </c>
      <c r="AH30" s="1" t="s">
        <v>47</v>
      </c>
      <c r="AI30" s="1" t="s">
        <v>47</v>
      </c>
      <c r="AJ30" s="1" t="s">
        <v>47</v>
      </c>
      <c r="AK30" s="1" t="s">
        <v>47</v>
      </c>
      <c r="AL30" s="1" t="s">
        <v>47</v>
      </c>
      <c r="AM30" s="1" t="s">
        <v>47</v>
      </c>
      <c r="AN30" s="1" t="s">
        <v>47</v>
      </c>
      <c r="AO30" s="24" t="s">
        <v>47</v>
      </c>
      <c r="AP30" s="1" t="s">
        <v>60</v>
      </c>
      <c r="AQ30" s="1">
        <v>10</v>
      </c>
      <c r="AR30" s="25" t="s">
        <v>15</v>
      </c>
      <c r="AS30" s="30">
        <v>220000</v>
      </c>
      <c r="AT30" s="9">
        <f>($O$3*(L30-$O$1)/$O$2+$P$3*(M30-$P$1)/$P$2+$Q$3*(N30-$P$1)/$Q$2)/SUM($O$3:$Q$3)</f>
        <v>-0.80415341698758003</v>
      </c>
      <c r="AU30" s="9">
        <f>($O$3*(O30-$O$1)/$O$2+$P$3*(P30-$P$1)/$P$2+$Q$3*(Q30-$Q$1)/$Q$2)/SUM($O$3:$Q$3)</f>
        <v>0.56299435642099616</v>
      </c>
      <c r="AV30">
        <f>COUNT(R30:AO30)/2</f>
        <v>4</v>
      </c>
      <c r="AW30">
        <f>COUNTIF(R30:AO30,"&gt;5")/2</f>
        <v>0.5</v>
      </c>
      <c r="AX30" s="6">
        <f>VLOOKUP(AP30,COND!$A$10:$B$32,2,FALSE)</f>
        <v>1</v>
      </c>
      <c r="AY30" s="9">
        <f>(($AT$3*AT30+$AU$3*AU30+$AV$3*AV30+$AW$3*AW30)*AX30*IF(AQ30&lt;5,0.95,IF(AQ30&lt;7,0.975,1))+$J$3*VLOOKUP(J30,COND!$A$2:$D$7,2,FALSE)+$K$3*VLOOKUP(K30,COND!$A$2:$D$7,3,FALSE)+IF(BA30="SP",$BA$3,0)+IF($AV30&lt;3,-15,0))*IF(AND(Bat!$K$2="On",$E30&gt;20),0.75,1)</f>
        <v>45.424056445022408</v>
      </c>
      <c r="AZ30" s="28">
        <f>STANDARDIZE(AY30,AVERAGE($AY$5:$AY$963),STDEVP($AY$5:$AY$963))</f>
        <v>2.0016464966939798</v>
      </c>
      <c r="BA30" t="str">
        <f>IF(OR(AND(AQ30&gt;7,AW30&gt;1),AND(AQ30&gt;4,AV30&gt;2)),"SP","RP")</f>
        <v>SP</v>
      </c>
      <c r="BE30" t="str">
        <f>IF(AVERAGE($O30:$Q30)&gt;=6,"Likely",IF(AVERAGE($O30:$Q30)&gt;=4,"Possible","Unlikely"))</f>
        <v>Possible</v>
      </c>
      <c r="BG30" t="str">
        <f>IF(VLOOKUP($B30,'Draft List'!$D$4:$AB$124,BG$3,FALSE)&lt;&gt;0,VLOOKUP($B30,'Draft List'!$D$4:$AB$124,BG$3,FALSE),"")</f>
        <v/>
      </c>
      <c r="BH30" t="str">
        <f>IF(VLOOKUP($B30,'Draft List'!$D$4:$AB$124,BH$3,FALSE)&lt;&gt;0,VLOOKUP($B30,'Draft List'!$D$4:$AB$124,BH$3,FALSE),"")</f>
        <v/>
      </c>
      <c r="BI30" t="str">
        <f>IF(VLOOKUP($B30,'Draft List'!$D$4:$AB$124,BI$3,FALSE)&lt;&gt;0,VLOOKUP($B30,'Draft List'!$D$4:$AB$124,BI$3,FALSE),"")</f>
        <v/>
      </c>
      <c r="BJ30" t="str">
        <f>IF(VLOOKUP($B30,'Draft List'!$D$4:$AB$124,BJ$3,FALSE)&lt;&gt;0,VLOOKUP($B30,'Draft List'!$D$4:$AB$124,BJ$3,FALSE),"")</f>
        <v/>
      </c>
      <c r="BK30" t="str">
        <f>IF(OR(C30="SP",C30="MR",C30="RP",C30="CL"),"P",VLOOKUP($A30,Bat!$A$4:$AP$1196,42,FALSE))</f>
        <v>P</v>
      </c>
      <c r="BM30" t="str">
        <f t="shared" si="0"/>
        <v>Carlos Aguilar</v>
      </c>
    </row>
    <row r="31" spans="1:65" x14ac:dyDescent="0.25">
      <c r="A31" t="str">
        <f>IF(C31="C","C-",C31)&amp;D31&amp;E31</f>
        <v>SPRichard Baxter21</v>
      </c>
      <c r="B31">
        <f>VLOOKUP($A31,draft_listing_pitchers_stats!$A$1:$B$1324,2,FALSE)</f>
        <v>10116</v>
      </c>
      <c r="C31" s="1" t="s">
        <v>25</v>
      </c>
      <c r="D31" s="1" t="s">
        <v>1756</v>
      </c>
      <c r="E31" s="1">
        <v>21</v>
      </c>
      <c r="F31" s="1" t="s">
        <v>43</v>
      </c>
      <c r="G31" s="1" t="s">
        <v>43</v>
      </c>
      <c r="H31" s="1" t="s">
        <v>51</v>
      </c>
      <c r="I31" s="24" t="s">
        <v>44</v>
      </c>
      <c r="J31" s="1" t="s">
        <v>46</v>
      </c>
      <c r="K31" s="24" t="s">
        <v>53</v>
      </c>
      <c r="L31" s="1">
        <v>3</v>
      </c>
      <c r="M31" s="1">
        <v>4</v>
      </c>
      <c r="N31" s="24">
        <v>4</v>
      </c>
      <c r="O31" s="1">
        <v>5</v>
      </c>
      <c r="P31" s="1">
        <v>4</v>
      </c>
      <c r="Q31" s="24">
        <v>7</v>
      </c>
      <c r="R31" s="1" t="s">
        <v>47</v>
      </c>
      <c r="S31" s="1" t="s">
        <v>47</v>
      </c>
      <c r="T31" s="1">
        <v>3</v>
      </c>
      <c r="U31" s="1">
        <v>5</v>
      </c>
      <c r="V31" s="1" t="s">
        <v>47</v>
      </c>
      <c r="W31" s="1" t="s">
        <v>47</v>
      </c>
      <c r="X31" s="1">
        <v>4</v>
      </c>
      <c r="Y31" s="1">
        <v>5</v>
      </c>
      <c r="Z31" s="1" t="s">
        <v>47</v>
      </c>
      <c r="AA31" s="1" t="s">
        <v>47</v>
      </c>
      <c r="AB31" s="1" t="s">
        <v>47</v>
      </c>
      <c r="AC31" s="1" t="s">
        <v>47</v>
      </c>
      <c r="AD31" s="1">
        <v>5</v>
      </c>
      <c r="AE31" s="1">
        <v>6</v>
      </c>
      <c r="AF31" s="1" t="s">
        <v>47</v>
      </c>
      <c r="AG31" s="1" t="s">
        <v>47</v>
      </c>
      <c r="AH31" s="1" t="s">
        <v>47</v>
      </c>
      <c r="AI31" s="1" t="s">
        <v>47</v>
      </c>
      <c r="AJ31" s="1" t="s">
        <v>47</v>
      </c>
      <c r="AK31" s="1" t="s">
        <v>47</v>
      </c>
      <c r="AL31" s="1" t="s">
        <v>47</v>
      </c>
      <c r="AM31" s="1" t="s">
        <v>47</v>
      </c>
      <c r="AN31" s="1" t="s">
        <v>47</v>
      </c>
      <c r="AO31" s="24" t="s">
        <v>47</v>
      </c>
      <c r="AP31" s="1" t="s">
        <v>58</v>
      </c>
      <c r="AQ31" s="1">
        <v>5</v>
      </c>
      <c r="AR31" s="25" t="s">
        <v>235</v>
      </c>
      <c r="AS31" s="30">
        <v>180000</v>
      </c>
      <c r="AT31" s="9">
        <f>($O$3*(L31-$O$1)/$O$2+$P$3*(M31-$P$1)/$P$2+$Q$3*(N31-$P$1)/$Q$2)/SUM($O$3:$Q$3)</f>
        <v>-0.99884474149675362</v>
      </c>
      <c r="AU31" s="9">
        <f>($O$3*(O31-$O$1)/$O$2+$P$3*(P31-$P$1)/$P$2+$Q$3*(Q31-$Q$1)/$Q$2)/SUM($O$3:$Q$3)</f>
        <v>0.56299435642099616</v>
      </c>
      <c r="AV31">
        <f>COUNT(R31:AO31)/2</f>
        <v>3</v>
      </c>
      <c r="AW31">
        <f>COUNTIF(R31:AO31,"&gt;5")/2</f>
        <v>0.5</v>
      </c>
      <c r="AX31" s="6">
        <f>VLOOKUP(AP31,COND!$A$10:$B$32,2,FALSE)</f>
        <v>1</v>
      </c>
      <c r="AY31" s="9">
        <f>(($AT$3*AT31+$AU$3*AU31+$AV$3*AV31+$AW$3*AW31)*AX31*IF(AQ31&lt;5,0.95,IF(AQ31&lt;7,0.975,1))+$J$3*VLOOKUP(J31,COND!$A$2:$D$7,2,FALSE)+$K$3*VLOOKUP(K31,COND!$A$2:$D$7,3,FALSE)+IF(BA31="SP",$BA$3,0)+IF($AV31&lt;3,-15,0))*IF(AND(Bat!$K$2="On",$E31&gt;20),0.75,1)</f>
        <v>44.866740225617555</v>
      </c>
      <c r="AZ31" s="28">
        <f>STANDARDIZE(AY31,AVERAGE($AY$5:$AY$963),STDEVP($AY$5:$AY$963))</f>
        <v>1.951786313289672</v>
      </c>
      <c r="BA31" t="str">
        <f>IF(OR(AND(AQ31&gt;7,AW31&gt;1),AND(AQ31&gt;4,AV31&gt;2)),"SP","RP")</f>
        <v>SP</v>
      </c>
      <c r="BE31" t="str">
        <f>IF(AVERAGE($O31:$Q31)&gt;=6,"Likely",IF(AVERAGE($O31:$Q31)&gt;=4,"Possible","Unlikely"))</f>
        <v>Possible</v>
      </c>
      <c r="BG31" t="str">
        <f>IF(VLOOKUP($B31,'Draft List'!$D$4:$AB$124,BG$3,FALSE)&lt;&gt;0,VLOOKUP($B31,'Draft List'!$D$4:$AB$124,BG$3,FALSE),"")</f>
        <v/>
      </c>
      <c r="BH31" t="str">
        <f>IF(VLOOKUP($B31,'Draft List'!$D$4:$AB$124,BH$3,FALSE)&lt;&gt;0,VLOOKUP($B31,'Draft List'!$D$4:$AB$124,BH$3,FALSE),"")</f>
        <v/>
      </c>
      <c r="BI31" t="str">
        <f>IF(VLOOKUP($B31,'Draft List'!$D$4:$AB$124,BI$3,FALSE)&lt;&gt;0,VLOOKUP($B31,'Draft List'!$D$4:$AB$124,BI$3,FALSE),"")</f>
        <v/>
      </c>
      <c r="BJ31" t="str">
        <f>IF(VLOOKUP($B31,'Draft List'!$D$4:$AB$124,BJ$3,FALSE)&lt;&gt;0,VLOOKUP($B31,'Draft List'!$D$4:$AB$124,BJ$3,FALSE),"")</f>
        <v/>
      </c>
      <c r="BK31" t="str">
        <f>IF(OR(C31="SP",C31="MR",C31="RP",C31="CL"),"P",VLOOKUP($A31,Bat!$A$4:$AP$1196,42,FALSE))</f>
        <v>P</v>
      </c>
      <c r="BM31" t="str">
        <f t="shared" si="0"/>
        <v>Richard Baxter</v>
      </c>
    </row>
    <row r="32" spans="1:65" x14ac:dyDescent="0.25">
      <c r="A32" t="str">
        <f>IF(C32="C","C-",C32)&amp;D32&amp;E32</f>
        <v>SPSeitaro Kawakami22</v>
      </c>
      <c r="B32">
        <f>VLOOKUP($A32,draft_listing_pitchers_stats!$A$1:$B$1324,2,FALSE)</f>
        <v>5910</v>
      </c>
      <c r="C32" s="1" t="s">
        <v>25</v>
      </c>
      <c r="D32" s="1" t="s">
        <v>1767</v>
      </c>
      <c r="E32" s="1">
        <v>22</v>
      </c>
      <c r="F32" s="1" t="s">
        <v>43</v>
      </c>
      <c r="G32" s="1" t="s">
        <v>43</v>
      </c>
      <c r="H32" s="1" t="s">
        <v>51</v>
      </c>
      <c r="I32" s="24" t="s">
        <v>44</v>
      </c>
      <c r="J32" s="1" t="s">
        <v>45</v>
      </c>
      <c r="K32" s="24" t="s">
        <v>53</v>
      </c>
      <c r="L32" s="1">
        <v>4</v>
      </c>
      <c r="M32" s="1">
        <v>5</v>
      </c>
      <c r="N32" s="24">
        <v>4</v>
      </c>
      <c r="O32" s="1">
        <v>5</v>
      </c>
      <c r="P32" s="1">
        <v>5</v>
      </c>
      <c r="Q32" s="24">
        <v>6</v>
      </c>
      <c r="R32" s="1">
        <v>5</v>
      </c>
      <c r="S32" s="1">
        <v>5</v>
      </c>
      <c r="T32" s="1">
        <v>4</v>
      </c>
      <c r="U32" s="1">
        <v>6</v>
      </c>
      <c r="V32" s="1">
        <v>3</v>
      </c>
      <c r="W32" s="1">
        <v>4</v>
      </c>
      <c r="X32" s="1" t="s">
        <v>47</v>
      </c>
      <c r="Y32" s="1" t="s">
        <v>47</v>
      </c>
      <c r="Z32" s="1" t="s">
        <v>47</v>
      </c>
      <c r="AA32" s="1" t="s">
        <v>47</v>
      </c>
      <c r="AB32" s="1">
        <v>4</v>
      </c>
      <c r="AC32" s="1">
        <v>4</v>
      </c>
      <c r="AD32" s="1" t="s">
        <v>47</v>
      </c>
      <c r="AE32" s="1" t="s">
        <v>47</v>
      </c>
      <c r="AF32" s="1" t="s">
        <v>47</v>
      </c>
      <c r="AG32" s="1" t="s">
        <v>47</v>
      </c>
      <c r="AH32" s="1" t="s">
        <v>47</v>
      </c>
      <c r="AI32" s="1" t="s">
        <v>47</v>
      </c>
      <c r="AJ32" s="1" t="s">
        <v>47</v>
      </c>
      <c r="AK32" s="1" t="s">
        <v>47</v>
      </c>
      <c r="AL32" s="1" t="s">
        <v>47</v>
      </c>
      <c r="AM32" s="1" t="s">
        <v>47</v>
      </c>
      <c r="AN32" s="1" t="s">
        <v>47</v>
      </c>
      <c r="AO32" s="24" t="s">
        <v>47</v>
      </c>
      <c r="AP32" s="1" t="s">
        <v>60</v>
      </c>
      <c r="AQ32" s="1">
        <v>5</v>
      </c>
      <c r="AR32" s="25" t="s">
        <v>234</v>
      </c>
      <c r="AS32" s="30">
        <v>220000</v>
      </c>
      <c r="AT32" s="9">
        <f>($O$3*(L32-$O$1)/$O$2+$P$3*(M32-$P$1)/$P$2+$Q$3*(N32-$P$1)/$Q$2)/SUM($O$3:$Q$3)</f>
        <v>-0.60872170055752461</v>
      </c>
      <c r="AU32" s="9">
        <f>($O$3*(O32-$O$1)/$O$2+$P$3*(P32-$P$1)/$P$2+$Q$3*(Q32-$Q$1)/$Q$2)/SUM($O$3:$Q$3)</f>
        <v>0.51610550679694134</v>
      </c>
      <c r="AV32">
        <f>COUNT(R32:AO32)/2</f>
        <v>4</v>
      </c>
      <c r="AW32">
        <f>COUNTIF(R32:AO32,"&gt;5")/2</f>
        <v>0.5</v>
      </c>
      <c r="AX32" s="6">
        <f>VLOOKUP(AP32,COND!$A$10:$B$32,2,FALSE)</f>
        <v>1</v>
      </c>
      <c r="AY32" s="9">
        <f>(($AT$3*AT32+$AU$3*AU32+$AV$3*AV32+$AW$3*AW32)*AX32*IF(AQ32&lt;5,0.95,IF(AQ32&lt;7,0.975,1))+$J$3*VLOOKUP(J32,COND!$A$2:$D$7,2,FALSE)+$K$3*VLOOKUP(K32,COND!$A$2:$D$7,3,FALSE)+IF(BA32="SP",$BA$3,0)+IF($AV32&lt;3,-15,0))*IF(AND(Bat!$K$2="On",$E32&gt;20),0.75,1)</f>
        <v>44.669731650931638</v>
      </c>
      <c r="AZ32" s="28">
        <f>STANDARDIZE(AY32,AVERAGE($AY$5:$AY$963),STDEVP($AY$5:$AY$963))</f>
        <v>1.9341609808050897</v>
      </c>
      <c r="BA32" t="str">
        <f>IF(OR(AND(AQ32&gt;7,AW32&gt;1),AND(AQ32&gt;4,AV32&gt;2)),"SP","RP")</f>
        <v>SP</v>
      </c>
      <c r="BE32" t="str">
        <f>IF(AVERAGE($O32:$Q32)&gt;=6,"Likely",IF(AVERAGE($O32:$Q32)&gt;=4,"Possible","Unlikely"))</f>
        <v>Possible</v>
      </c>
      <c r="BG32" t="str">
        <f>IF(VLOOKUP($B32,'Draft List'!$D$4:$AB$124,BG$3,FALSE)&lt;&gt;0,VLOOKUP($B32,'Draft List'!$D$4:$AB$124,BG$3,FALSE),"")</f>
        <v/>
      </c>
      <c r="BH32" t="str">
        <f>IF(VLOOKUP($B32,'Draft List'!$D$4:$AB$124,BH$3,FALSE)&lt;&gt;0,VLOOKUP($B32,'Draft List'!$D$4:$AB$124,BH$3,FALSE),"")</f>
        <v/>
      </c>
      <c r="BI32" t="str">
        <f>IF(VLOOKUP($B32,'Draft List'!$D$4:$AB$124,BI$3,FALSE)&lt;&gt;0,VLOOKUP($B32,'Draft List'!$D$4:$AB$124,BI$3,FALSE),"")</f>
        <v/>
      </c>
      <c r="BJ32" t="str">
        <f>IF(VLOOKUP($B32,'Draft List'!$D$4:$AB$124,BJ$3,FALSE)&lt;&gt;0,VLOOKUP($B32,'Draft List'!$D$4:$AB$124,BJ$3,FALSE),"")</f>
        <v/>
      </c>
      <c r="BK32" t="str">
        <f>IF(OR(C32="SP",C32="MR",C32="RP",C32="CL"),"P",VLOOKUP($A32,Bat!$A$4:$AP$1196,42,FALSE))</f>
        <v>P</v>
      </c>
      <c r="BM32" t="str">
        <f t="shared" si="0"/>
        <v>Seitaro Kawakami</v>
      </c>
    </row>
    <row r="33" spans="1:65" x14ac:dyDescent="0.25">
      <c r="A33" t="str">
        <f>IF(C33="C","C-",C33)&amp;D33&amp;E33</f>
        <v>SPRoy Woodward21</v>
      </c>
      <c r="B33">
        <f>VLOOKUP($A33,draft_listing_pitchers_stats!$A$1:$B$1324,2,FALSE)</f>
        <v>10275</v>
      </c>
      <c r="C33" s="1" t="s">
        <v>25</v>
      </c>
      <c r="D33" s="1" t="s">
        <v>1752</v>
      </c>
      <c r="E33" s="1">
        <v>21</v>
      </c>
      <c r="F33" s="1" t="s">
        <v>43</v>
      </c>
      <c r="G33" s="1" t="s">
        <v>43</v>
      </c>
      <c r="H33" s="1" t="s">
        <v>51</v>
      </c>
      <c r="I33" s="24" t="s">
        <v>66</v>
      </c>
      <c r="J33" s="1" t="s">
        <v>45</v>
      </c>
      <c r="K33" s="24" t="s">
        <v>45</v>
      </c>
      <c r="L33" s="1">
        <v>4</v>
      </c>
      <c r="M33" s="1">
        <v>5</v>
      </c>
      <c r="N33" s="24">
        <v>5</v>
      </c>
      <c r="O33" s="1">
        <v>6</v>
      </c>
      <c r="P33" s="1">
        <v>6</v>
      </c>
      <c r="Q33" s="24">
        <v>8</v>
      </c>
      <c r="R33" s="1">
        <v>7</v>
      </c>
      <c r="S33" s="1">
        <v>8</v>
      </c>
      <c r="T33" s="1" t="s">
        <v>47</v>
      </c>
      <c r="U33" s="1" t="s">
        <v>47</v>
      </c>
      <c r="V33" s="1" t="s">
        <v>47</v>
      </c>
      <c r="W33" s="1" t="s">
        <v>47</v>
      </c>
      <c r="X33" s="1">
        <v>3</v>
      </c>
      <c r="Y33" s="1">
        <v>7</v>
      </c>
      <c r="Z33" s="1" t="s">
        <v>47</v>
      </c>
      <c r="AA33" s="1" t="s">
        <v>47</v>
      </c>
      <c r="AB33" s="1" t="s">
        <v>47</v>
      </c>
      <c r="AC33" s="1" t="s">
        <v>47</v>
      </c>
      <c r="AD33" s="1" t="s">
        <v>47</v>
      </c>
      <c r="AE33" s="1" t="s">
        <v>47</v>
      </c>
      <c r="AF33" s="1" t="s">
        <v>47</v>
      </c>
      <c r="AG33" s="1" t="s">
        <v>47</v>
      </c>
      <c r="AH33" s="1" t="s">
        <v>47</v>
      </c>
      <c r="AI33" s="1" t="s">
        <v>47</v>
      </c>
      <c r="AJ33" s="1" t="s">
        <v>47</v>
      </c>
      <c r="AK33" s="1" t="s">
        <v>47</v>
      </c>
      <c r="AL33" s="1" t="s">
        <v>47</v>
      </c>
      <c r="AM33" s="1" t="s">
        <v>47</v>
      </c>
      <c r="AN33" s="1" t="s">
        <v>47</v>
      </c>
      <c r="AO33" s="24" t="s">
        <v>47</v>
      </c>
      <c r="AP33" s="1" t="s">
        <v>62</v>
      </c>
      <c r="AQ33" s="1">
        <v>3</v>
      </c>
      <c r="AR33" s="25" t="s">
        <v>235</v>
      </c>
      <c r="AS33" s="30">
        <v>190000</v>
      </c>
      <c r="AT33" s="9">
        <f>($O$3*(L33-$O$1)/$O$2+$P$3*(M33-$P$1)/$P$2+$Q$3*(N33-$P$1)/$Q$2)/SUM($O$3:$Q$3)</f>
        <v>-0.36640113450341422</v>
      </c>
      <c r="AU33" s="9">
        <f>($O$3*(O33-$O$1)/$O$2+$P$3*(P33-$P$1)/$P$2+$Q$3*(Q33-$Q$1)/$Q$2)/SUM($O$3:$Q$3)</f>
        <v>1.3908696798443907</v>
      </c>
      <c r="AV33">
        <f>COUNT(R33:AO33)/2</f>
        <v>2</v>
      </c>
      <c r="AW33">
        <f>COUNTIF(R33:AO33,"&gt;5")/2</f>
        <v>1.5</v>
      </c>
      <c r="AX33" s="6">
        <f>VLOOKUP(AP33,COND!$A$10:$B$32,2,FALSE)</f>
        <v>1.0249999999999999</v>
      </c>
      <c r="AY33" s="9">
        <f>(($AT$3*AT33+$AU$3*AU33+$AV$3*AV33+$AW$3*AW33)*AX33*IF(AQ33&lt;5,0.95,IF(AQ33&lt;7,0.975,1))+$J$3*VLOOKUP(J33,COND!$A$2:$D$7,2,FALSE)+$K$3*VLOOKUP(K33,COND!$A$2:$D$7,3,FALSE)+IF(BA33="SP",$BA$3,0)+IF($AV33&lt;3,-15,0))*IF(AND(Bat!$K$2="On",$E33&gt;20),0.75,1)</f>
        <v>44.523236644024962</v>
      </c>
      <c r="AZ33" s="28">
        <f>STANDARDIZE(AY33,AVERAGE($AY$5:$AY$963),STDEVP($AY$5:$AY$963))</f>
        <v>1.9210548344955811</v>
      </c>
      <c r="BA33" t="str">
        <f>IF(OR(AND(AQ33&gt;7,AW33&gt;1),AND(AQ33&gt;4,AV33&gt;2)),"SP","RP")</f>
        <v>RP</v>
      </c>
      <c r="BE33" t="str">
        <f>IF(AVERAGE($O33:$Q33)&gt;=6,"Likely",IF(AVERAGE($O33:$Q33)&gt;=4,"Possible","Unlikely"))</f>
        <v>Likely</v>
      </c>
      <c r="BG33" t="str">
        <f>IF(VLOOKUP($B33,'Draft List'!$D$4:$AB$124,BG$3,FALSE)&lt;&gt;0,VLOOKUP($B33,'Draft List'!$D$4:$AB$124,BG$3,FALSE),"")</f>
        <v/>
      </c>
      <c r="BH33" t="str">
        <f>IF(VLOOKUP($B33,'Draft List'!$D$4:$AB$124,BH$3,FALSE)&lt;&gt;0,VLOOKUP($B33,'Draft List'!$D$4:$AB$124,BH$3,FALSE),"")</f>
        <v/>
      </c>
      <c r="BI33" t="str">
        <f>IF(VLOOKUP($B33,'Draft List'!$D$4:$AB$124,BI$3,FALSE)&lt;&gt;0,VLOOKUP($B33,'Draft List'!$D$4:$AB$124,BI$3,FALSE),"")</f>
        <v/>
      </c>
      <c r="BJ33" t="str">
        <f>IF(VLOOKUP($B33,'Draft List'!$D$4:$AB$124,BJ$3,FALSE)&lt;&gt;0,VLOOKUP($B33,'Draft List'!$D$4:$AB$124,BJ$3,FALSE),"")</f>
        <v/>
      </c>
      <c r="BK33" t="str">
        <f>IF(OR(C33="SP",C33="MR",C33="RP",C33="CL"),"P",VLOOKUP($A33,Bat!$A$4:$AP$1196,42,FALSE))</f>
        <v>P</v>
      </c>
      <c r="BM33" t="str">
        <f t="shared" si="0"/>
        <v>Roy Woodward</v>
      </c>
    </row>
    <row r="34" spans="1:65" x14ac:dyDescent="0.25">
      <c r="A34" t="str">
        <f>IF(C34="C","C-",C34)&amp;D34&amp;E34</f>
        <v>SPRamiro Guzmán21</v>
      </c>
      <c r="B34">
        <f>VLOOKUP($A34,draft_listing_pitchers_stats!$A$1:$B$1324,2,FALSE)</f>
        <v>10339</v>
      </c>
      <c r="C34" s="1" t="s">
        <v>25</v>
      </c>
      <c r="D34" s="1" t="s">
        <v>1762</v>
      </c>
      <c r="E34" s="1">
        <v>21</v>
      </c>
      <c r="F34" s="1" t="s">
        <v>43</v>
      </c>
      <c r="G34" s="1" t="s">
        <v>43</v>
      </c>
      <c r="H34" s="1" t="s">
        <v>51</v>
      </c>
      <c r="I34" s="24" t="s">
        <v>44</v>
      </c>
      <c r="J34" s="1" t="s">
        <v>49</v>
      </c>
      <c r="K34" s="24" t="s">
        <v>45</v>
      </c>
      <c r="L34" s="1">
        <v>4</v>
      </c>
      <c r="M34" s="1">
        <v>5</v>
      </c>
      <c r="N34" s="24">
        <v>4</v>
      </c>
      <c r="O34" s="1">
        <v>5</v>
      </c>
      <c r="P34" s="1">
        <v>6</v>
      </c>
      <c r="Q34" s="24">
        <v>5</v>
      </c>
      <c r="R34" s="1">
        <v>6</v>
      </c>
      <c r="S34" s="1">
        <v>7</v>
      </c>
      <c r="T34" s="1" t="s">
        <v>47</v>
      </c>
      <c r="U34" s="1" t="s">
        <v>47</v>
      </c>
      <c r="V34" s="1" t="s">
        <v>47</v>
      </c>
      <c r="W34" s="1" t="s">
        <v>47</v>
      </c>
      <c r="X34" s="1">
        <v>4</v>
      </c>
      <c r="Y34" s="1">
        <v>5</v>
      </c>
      <c r="Z34" s="1" t="s">
        <v>47</v>
      </c>
      <c r="AA34" s="1" t="s">
        <v>47</v>
      </c>
      <c r="AB34" s="1" t="s">
        <v>47</v>
      </c>
      <c r="AC34" s="1" t="s">
        <v>47</v>
      </c>
      <c r="AD34" s="1" t="s">
        <v>47</v>
      </c>
      <c r="AE34" s="1" t="s">
        <v>47</v>
      </c>
      <c r="AF34" s="1" t="s">
        <v>47</v>
      </c>
      <c r="AG34" s="1" t="s">
        <v>47</v>
      </c>
      <c r="AH34" s="1">
        <v>4</v>
      </c>
      <c r="AI34" s="1">
        <v>5</v>
      </c>
      <c r="AJ34" s="1">
        <v>3</v>
      </c>
      <c r="AK34" s="1">
        <v>4</v>
      </c>
      <c r="AL34" s="1" t="s">
        <v>47</v>
      </c>
      <c r="AM34" s="1" t="s">
        <v>47</v>
      </c>
      <c r="AN34" s="1" t="s">
        <v>47</v>
      </c>
      <c r="AO34" s="24" t="s">
        <v>47</v>
      </c>
      <c r="AP34" s="1" t="s">
        <v>62</v>
      </c>
      <c r="AQ34" s="1">
        <v>7</v>
      </c>
      <c r="AR34" s="25" t="s">
        <v>235</v>
      </c>
      <c r="AS34" s="30">
        <v>95000</v>
      </c>
      <c r="AT34" s="9">
        <f>($O$3*(L34-$O$1)/$O$2+$P$3*(M34-$P$1)/$P$2+$Q$3*(N34-$P$1)/$Q$2)/SUM($O$3:$Q$3)</f>
        <v>-0.60872170055752461</v>
      </c>
      <c r="AU34" s="9">
        <f>($O$3*(O34-$O$1)/$O$2+$P$3*(P34-$P$1)/$P$2+$Q$3*(Q34-$Q$1)/$Q$2)/SUM($O$3:$Q$3)</f>
        <v>0.4692166571728863</v>
      </c>
      <c r="AV34">
        <f>COUNT(R34:AO34)/2</f>
        <v>4</v>
      </c>
      <c r="AW34">
        <f>COUNTIF(R34:AO34,"&gt;5")/2</f>
        <v>1</v>
      </c>
      <c r="AX34" s="6">
        <f>VLOOKUP(AP34,COND!$A$10:$B$32,2,FALSE)</f>
        <v>1.0249999999999999</v>
      </c>
      <c r="AY34" s="9">
        <f>(($AT$3*AT34+$AU$3*AU34+$AV$3*AV34+$AW$3*AW34)*AX34*IF(AQ34&lt;5,0.95,IF(AQ34&lt;7,0.975,1))+$J$3*VLOOKUP(J34,COND!$A$2:$D$7,2,FALSE)+$K$3*VLOOKUP(K34,COND!$A$2:$D$7,3,FALSE)+IF(BA34="SP",$BA$3,0)+IF($AV34&lt;3,-15,0))*IF(AND(Bat!$K$2="On",$E34&gt;20),0.75,1)</f>
        <v>44.510403523429872</v>
      </c>
      <c r="AZ34" s="28">
        <f>STANDARDIZE(AY34,AVERAGE($AY$5:$AY$963),STDEVP($AY$5:$AY$963))</f>
        <v>1.9199067219443189</v>
      </c>
      <c r="BA34" t="str">
        <f>IF(OR(AND(AQ34&gt;7,AW34&gt;1),AND(AQ34&gt;4,AV34&gt;2)),"SP","RP")</f>
        <v>SP</v>
      </c>
      <c r="BE34" t="str">
        <f>IF(AVERAGE($O34:$Q34)&gt;=6,"Likely",IF(AVERAGE($O34:$Q34)&gt;=4,"Possible","Unlikely"))</f>
        <v>Possible</v>
      </c>
      <c r="BG34" t="str">
        <f>IF(VLOOKUP($B34,'Draft List'!$D$4:$AB$124,BG$3,FALSE)&lt;&gt;0,VLOOKUP($B34,'Draft List'!$D$4:$AB$124,BG$3,FALSE),"")</f>
        <v/>
      </c>
      <c r="BH34" t="str">
        <f>IF(VLOOKUP($B34,'Draft List'!$D$4:$AB$124,BH$3,FALSE)&lt;&gt;0,VLOOKUP($B34,'Draft List'!$D$4:$AB$124,BH$3,FALSE),"")</f>
        <v/>
      </c>
      <c r="BI34" t="str">
        <f>IF(VLOOKUP($B34,'Draft List'!$D$4:$AB$124,BI$3,FALSE)&lt;&gt;0,VLOOKUP($B34,'Draft List'!$D$4:$AB$124,BI$3,FALSE),"")</f>
        <v/>
      </c>
      <c r="BJ34" t="str">
        <f>IF(VLOOKUP($B34,'Draft List'!$D$4:$AB$124,BJ$3,FALSE)&lt;&gt;0,VLOOKUP($B34,'Draft List'!$D$4:$AB$124,BJ$3,FALSE),"")</f>
        <v/>
      </c>
      <c r="BK34" t="str">
        <f>IF(OR(C34="SP",C34="MR",C34="RP",C34="CL"),"P",VLOOKUP($A34,Bat!$A$4:$AP$1196,42,FALSE))</f>
        <v>P</v>
      </c>
      <c r="BM34" t="str">
        <f t="shared" si="0"/>
        <v>Ramiro Guzmán</v>
      </c>
    </row>
    <row r="35" spans="1:65" x14ac:dyDescent="0.25">
      <c r="A35" t="str">
        <f>IF(C35="C","C-",C35)&amp;D35&amp;E35</f>
        <v>SPFelipe Morán21</v>
      </c>
      <c r="B35">
        <f>VLOOKUP($A35,draft_listing_pitchers_stats!$A$1:$B$1324,2,FALSE)</f>
        <v>9856</v>
      </c>
      <c r="C35" s="1" t="s">
        <v>25</v>
      </c>
      <c r="D35" s="1" t="s">
        <v>1833</v>
      </c>
      <c r="E35" s="1">
        <v>21</v>
      </c>
      <c r="F35" s="1" t="s">
        <v>43</v>
      </c>
      <c r="G35" s="1" t="s">
        <v>43</v>
      </c>
      <c r="H35" s="1" t="s">
        <v>51</v>
      </c>
      <c r="I35" s="24" t="s">
        <v>51</v>
      </c>
      <c r="J35" s="1" t="s">
        <v>45</v>
      </c>
      <c r="K35" s="24" t="s">
        <v>46</v>
      </c>
      <c r="L35" s="1">
        <v>4</v>
      </c>
      <c r="M35" s="1">
        <v>4</v>
      </c>
      <c r="N35" s="24">
        <v>2</v>
      </c>
      <c r="O35" s="1">
        <v>5</v>
      </c>
      <c r="P35" s="1">
        <v>6</v>
      </c>
      <c r="Q35" s="24">
        <v>5</v>
      </c>
      <c r="R35" s="1" t="s">
        <v>47</v>
      </c>
      <c r="S35" s="1" t="s">
        <v>47</v>
      </c>
      <c r="T35" s="1">
        <v>3</v>
      </c>
      <c r="U35" s="1">
        <v>3</v>
      </c>
      <c r="V35" s="1">
        <v>3</v>
      </c>
      <c r="W35" s="1">
        <v>4</v>
      </c>
      <c r="X35" s="1">
        <v>4</v>
      </c>
      <c r="Y35" s="1">
        <v>5</v>
      </c>
      <c r="Z35" s="1">
        <v>5</v>
      </c>
      <c r="AA35" s="1">
        <v>6</v>
      </c>
      <c r="AB35" s="1" t="s">
        <v>47</v>
      </c>
      <c r="AC35" s="1" t="s">
        <v>47</v>
      </c>
      <c r="AD35" s="1" t="s">
        <v>47</v>
      </c>
      <c r="AE35" s="1" t="s">
        <v>47</v>
      </c>
      <c r="AF35" s="1" t="s">
        <v>47</v>
      </c>
      <c r="AG35" s="1" t="s">
        <v>47</v>
      </c>
      <c r="AH35" s="1" t="s">
        <v>47</v>
      </c>
      <c r="AI35" s="1" t="s">
        <v>47</v>
      </c>
      <c r="AJ35" s="1" t="s">
        <v>47</v>
      </c>
      <c r="AK35" s="1" t="s">
        <v>47</v>
      </c>
      <c r="AL35" s="1" t="s">
        <v>47</v>
      </c>
      <c r="AM35" s="1" t="s">
        <v>47</v>
      </c>
      <c r="AN35" s="1" t="s">
        <v>47</v>
      </c>
      <c r="AO35" s="24" t="s">
        <v>47</v>
      </c>
      <c r="AP35" s="1" t="s">
        <v>56</v>
      </c>
      <c r="AQ35" s="1">
        <v>7</v>
      </c>
      <c r="AR35" s="25" t="s">
        <v>234</v>
      </c>
      <c r="AS35" s="30">
        <v>180000</v>
      </c>
      <c r="AT35" s="9">
        <f>($O$3*(L35-$O$1)/$O$2+$P$3*(M35-$P$1)/$P$2+$Q$3*(N35-$P$1)/$Q$2)/SUM($O$3:$Q$3)</f>
        <v>-1.288794549095801</v>
      </c>
      <c r="AU35" s="9">
        <f>($O$3*(O35-$O$1)/$O$2+$P$3*(P35-$P$1)/$P$2+$Q$3*(Q35-$Q$1)/$Q$2)/SUM($O$3:$Q$3)</f>
        <v>0.4692166571728863</v>
      </c>
      <c r="AV35">
        <f>COUNT(R35:AO35)/2</f>
        <v>4</v>
      </c>
      <c r="AW35">
        <f>COUNTIF(R35:AO35,"&gt;5")/2</f>
        <v>0.5</v>
      </c>
      <c r="AX35" s="6">
        <f>VLOOKUP(AP35,COND!$A$10:$B$32,2,FALSE)</f>
        <v>1.0249999999999999</v>
      </c>
      <c r="AY35" s="9">
        <f>(($AT$3*AT35+$AU$3*AU35+$AV$3*AV35+$AW$3*AW35)*AX35*IF(AQ35&lt;5,0.95,IF(AQ35&lt;7,0.975,1))+$J$3*VLOOKUP(J35,COND!$A$2:$D$7,2,FALSE)+$K$3*VLOOKUP(K35,COND!$A$2:$D$7,3,FALSE)+IF(BA35="SP",$BA$3,0)+IF($AV35&lt;3,-15,0))*IF(AND(Bat!$K$2="On",$E35&gt;20),0.75,1)</f>
        <v>43.130363589479529</v>
      </c>
      <c r="AZ35" s="28">
        <f>STANDARDIZE(AY35,AVERAGE($AY$5:$AY$963),STDEVP($AY$5:$AY$963))</f>
        <v>1.7964417269985193</v>
      </c>
      <c r="BA35" t="str">
        <f>IF(OR(AND(AQ35&gt;7,AW35&gt;1),AND(AQ35&gt;4,AV35&gt;2)),"SP","RP")</f>
        <v>SP</v>
      </c>
      <c r="BE35" t="str">
        <f>IF(AVERAGE($O35:$Q35)&gt;=6,"Likely",IF(AVERAGE($O35:$Q35)&gt;=4,"Possible","Unlikely"))</f>
        <v>Possible</v>
      </c>
      <c r="BG35" t="str">
        <f>IF(VLOOKUP($B35,'Draft List'!$D$4:$AB$124,BG$3,FALSE)&lt;&gt;0,VLOOKUP($B35,'Draft List'!$D$4:$AB$124,BG$3,FALSE),"")</f>
        <v/>
      </c>
      <c r="BH35" t="str">
        <f>IF(VLOOKUP($B35,'Draft List'!$D$4:$AB$124,BH$3,FALSE)&lt;&gt;0,VLOOKUP($B35,'Draft List'!$D$4:$AB$124,BH$3,FALSE),"")</f>
        <v/>
      </c>
      <c r="BI35" t="str">
        <f>IF(VLOOKUP($B35,'Draft List'!$D$4:$AB$124,BI$3,FALSE)&lt;&gt;0,VLOOKUP($B35,'Draft List'!$D$4:$AB$124,BI$3,FALSE),"")</f>
        <v/>
      </c>
      <c r="BJ35" t="str">
        <f>IF(VLOOKUP($B35,'Draft List'!$D$4:$AB$124,BJ$3,FALSE)&lt;&gt;0,VLOOKUP($B35,'Draft List'!$D$4:$AB$124,BJ$3,FALSE),"")</f>
        <v/>
      </c>
      <c r="BK35" t="str">
        <f>IF(OR(C35="SP",C35="MR",C35="RP",C35="CL"),"P",VLOOKUP($A35,Bat!$A$4:$AP$1196,42,FALSE))</f>
        <v>P</v>
      </c>
      <c r="BM35" t="str">
        <f t="shared" si="0"/>
        <v>Felipe Morán</v>
      </c>
    </row>
    <row r="36" spans="1:65" x14ac:dyDescent="0.25">
      <c r="A36" t="str">
        <f>IF(C36="C","C-",C36)&amp;D36&amp;E36</f>
        <v>SPAndy Crews21</v>
      </c>
      <c r="B36">
        <f>VLOOKUP($A36,draft_listing_pitchers_stats!$A$1:$B$1324,2,FALSE)</f>
        <v>4762</v>
      </c>
      <c r="C36" s="1" t="s">
        <v>25</v>
      </c>
      <c r="D36" s="1" t="s">
        <v>1802</v>
      </c>
      <c r="E36" s="1">
        <v>21</v>
      </c>
      <c r="F36" s="1" t="s">
        <v>55</v>
      </c>
      <c r="G36" s="1" t="s">
        <v>43</v>
      </c>
      <c r="H36" s="1" t="s">
        <v>51</v>
      </c>
      <c r="I36" s="24" t="s">
        <v>51</v>
      </c>
      <c r="J36" s="1" t="s">
        <v>49</v>
      </c>
      <c r="K36" s="24" t="s">
        <v>53</v>
      </c>
      <c r="L36" s="1">
        <v>4</v>
      </c>
      <c r="M36" s="1">
        <v>6</v>
      </c>
      <c r="N36" s="24">
        <v>2</v>
      </c>
      <c r="O36" s="1">
        <v>6</v>
      </c>
      <c r="P36" s="1">
        <v>7</v>
      </c>
      <c r="Q36" s="24">
        <v>3</v>
      </c>
      <c r="R36" s="1">
        <v>5</v>
      </c>
      <c r="S36" s="1">
        <v>7</v>
      </c>
      <c r="T36" s="1" t="s">
        <v>47</v>
      </c>
      <c r="U36" s="1" t="s">
        <v>47</v>
      </c>
      <c r="V36" s="1">
        <v>4</v>
      </c>
      <c r="W36" s="1">
        <v>5</v>
      </c>
      <c r="X36" s="1">
        <v>2</v>
      </c>
      <c r="Y36" s="1">
        <v>3</v>
      </c>
      <c r="Z36" s="1" t="s">
        <v>47</v>
      </c>
      <c r="AA36" s="1" t="s">
        <v>47</v>
      </c>
      <c r="AB36" s="1" t="s">
        <v>47</v>
      </c>
      <c r="AC36" s="1" t="s">
        <v>47</v>
      </c>
      <c r="AD36" s="1" t="s">
        <v>47</v>
      </c>
      <c r="AE36" s="1" t="s">
        <v>47</v>
      </c>
      <c r="AF36" s="1" t="s">
        <v>47</v>
      </c>
      <c r="AG36" s="1" t="s">
        <v>47</v>
      </c>
      <c r="AH36" s="1">
        <v>3</v>
      </c>
      <c r="AI36" s="1">
        <v>6</v>
      </c>
      <c r="AJ36" s="1" t="s">
        <v>47</v>
      </c>
      <c r="AK36" s="1" t="s">
        <v>47</v>
      </c>
      <c r="AL36" s="1" t="s">
        <v>47</v>
      </c>
      <c r="AM36" s="1" t="s">
        <v>47</v>
      </c>
      <c r="AN36" s="1" t="s">
        <v>47</v>
      </c>
      <c r="AO36" s="24" t="s">
        <v>47</v>
      </c>
      <c r="AP36" s="1" t="s">
        <v>58</v>
      </c>
      <c r="AQ36" s="1">
        <v>9</v>
      </c>
      <c r="AR36" s="25" t="s">
        <v>234</v>
      </c>
      <c r="AS36" s="30">
        <v>220000</v>
      </c>
      <c r="AT36" s="9">
        <f>($O$3*(L36-$O$1)/$O$2+$P$3*(M36-$P$1)/$P$2+$Q$3*(N36-$P$1)/$Q$2)/SUM($O$3:$Q$3)</f>
        <v>-0.89793111623569011</v>
      </c>
      <c r="AU36" s="9">
        <f>($O$3*(O36-$O$1)/$O$2+$P$3*(P36-$P$1)/$P$2+$Q$3*(Q36-$Q$1)/$Q$2)/SUM($O$3:$Q$3)</f>
        <v>0.37469856600389445</v>
      </c>
      <c r="AV36">
        <f>COUNT(R36:AO36)/2</f>
        <v>4</v>
      </c>
      <c r="AW36">
        <f>COUNTIF(R36:AO36,"&gt;5")/2</f>
        <v>1</v>
      </c>
      <c r="AX36" s="6">
        <f>VLOOKUP(AP36,COND!$A$10:$B$32,2,FALSE)</f>
        <v>1</v>
      </c>
      <c r="AY36" s="9">
        <f>(($AT$3*AT36+$AU$3*AU36+$AV$3*AV36+$AW$3*AW36)*AX36*IF(AQ36&lt;5,0.95,IF(AQ36&lt;7,0.975,1))+$J$3*VLOOKUP(J36,COND!$A$2:$D$7,2,FALSE)+$K$3*VLOOKUP(K36,COND!$A$2:$D$7,3,FALSE)+IF(BA36="SP",$BA$3,0)+IF($AV36&lt;3,-15,0))*IF(AND(Bat!$K$2="On",$E36&gt;20),0.75,1)</f>
        <v>43.01438509683075</v>
      </c>
      <c r="AZ36" s="28">
        <f>STANDARDIZE(AY36,AVERAGE($AY$5:$AY$963),STDEVP($AY$5:$AY$963))</f>
        <v>1.786065734495379</v>
      </c>
      <c r="BA36" t="str">
        <f>IF(OR(AND(AQ36&gt;7,AW36&gt;1),AND(AQ36&gt;4,AV36&gt;2)),"SP","RP")</f>
        <v>SP</v>
      </c>
      <c r="BE36" t="str">
        <f>IF(AVERAGE($O36:$Q36)&gt;=6,"Likely",IF(AVERAGE($O36:$Q36)&gt;=4,"Possible","Unlikely"))</f>
        <v>Possible</v>
      </c>
      <c r="BG36" t="str">
        <f>IF(VLOOKUP($B36,'Draft List'!$D$4:$AB$124,BG$3,FALSE)&lt;&gt;0,VLOOKUP($B36,'Draft List'!$D$4:$AB$124,BG$3,FALSE),"")</f>
        <v/>
      </c>
      <c r="BH36" t="str">
        <f>IF(VLOOKUP($B36,'Draft List'!$D$4:$AB$124,BH$3,FALSE)&lt;&gt;0,VLOOKUP($B36,'Draft List'!$D$4:$AB$124,BH$3,FALSE),"")</f>
        <v/>
      </c>
      <c r="BI36" t="str">
        <f>IF(VLOOKUP($B36,'Draft List'!$D$4:$AB$124,BI$3,FALSE)&lt;&gt;0,VLOOKUP($B36,'Draft List'!$D$4:$AB$124,BI$3,FALSE),"")</f>
        <v/>
      </c>
      <c r="BJ36" t="str">
        <f>IF(VLOOKUP($B36,'Draft List'!$D$4:$AB$124,BJ$3,FALSE)&lt;&gt;0,VLOOKUP($B36,'Draft List'!$D$4:$AB$124,BJ$3,FALSE),"")</f>
        <v/>
      </c>
      <c r="BK36" t="str">
        <f>IF(OR(C36="SP",C36="MR",C36="RP",C36="CL"),"P",VLOOKUP($A36,Bat!$A$4:$AP$1196,42,FALSE))</f>
        <v>P</v>
      </c>
      <c r="BM36" t="str">
        <f t="shared" si="0"/>
        <v>Andy Crews</v>
      </c>
    </row>
    <row r="37" spans="1:65" x14ac:dyDescent="0.25">
      <c r="A37" t="str">
        <f>IF(C37="C","C-",C37)&amp;D37&amp;E37</f>
        <v>SPFrancisco Sútrez21</v>
      </c>
      <c r="B37">
        <f>VLOOKUP($A37,draft_listing_pitchers_stats!$A$1:$B$1324,2,FALSE)</f>
        <v>5917</v>
      </c>
      <c r="C37" s="1" t="s">
        <v>25</v>
      </c>
      <c r="D37" s="1" t="s">
        <v>1783</v>
      </c>
      <c r="E37" s="1">
        <v>21</v>
      </c>
      <c r="F37" s="1" t="s">
        <v>64</v>
      </c>
      <c r="G37" s="1" t="s">
        <v>43</v>
      </c>
      <c r="H37" s="1" t="s">
        <v>51</v>
      </c>
      <c r="I37" s="24" t="s">
        <v>44</v>
      </c>
      <c r="J37" s="1" t="s">
        <v>46</v>
      </c>
      <c r="K37" s="24" t="s">
        <v>45</v>
      </c>
      <c r="L37" s="1">
        <v>4</v>
      </c>
      <c r="M37" s="1">
        <v>5</v>
      </c>
      <c r="N37" s="24">
        <v>2</v>
      </c>
      <c r="O37" s="1">
        <v>6</v>
      </c>
      <c r="P37" s="1">
        <v>6</v>
      </c>
      <c r="Q37" s="24">
        <v>4</v>
      </c>
      <c r="R37" s="1">
        <v>5</v>
      </c>
      <c r="S37" s="1">
        <v>5</v>
      </c>
      <c r="T37" s="1">
        <v>1</v>
      </c>
      <c r="U37" s="1">
        <v>2</v>
      </c>
      <c r="V37" s="1">
        <v>5</v>
      </c>
      <c r="W37" s="1">
        <v>6</v>
      </c>
      <c r="X37" s="1">
        <v>5</v>
      </c>
      <c r="Y37" s="1">
        <v>7</v>
      </c>
      <c r="Z37" s="1" t="s">
        <v>47</v>
      </c>
      <c r="AA37" s="1" t="s">
        <v>47</v>
      </c>
      <c r="AB37" s="1" t="s">
        <v>47</v>
      </c>
      <c r="AC37" s="1" t="s">
        <v>47</v>
      </c>
      <c r="AD37" s="1" t="s">
        <v>47</v>
      </c>
      <c r="AE37" s="1" t="s">
        <v>47</v>
      </c>
      <c r="AF37" s="1" t="s">
        <v>47</v>
      </c>
      <c r="AG37" s="1" t="s">
        <v>47</v>
      </c>
      <c r="AH37" s="1" t="s">
        <v>47</v>
      </c>
      <c r="AI37" s="1" t="s">
        <v>47</v>
      </c>
      <c r="AJ37" s="1" t="s">
        <v>47</v>
      </c>
      <c r="AK37" s="1" t="s">
        <v>47</v>
      </c>
      <c r="AL37" s="1" t="s">
        <v>47</v>
      </c>
      <c r="AM37" s="1" t="s">
        <v>47</v>
      </c>
      <c r="AN37" s="1" t="s">
        <v>47</v>
      </c>
      <c r="AO37" s="24" t="s">
        <v>47</v>
      </c>
      <c r="AP37" s="1" t="s">
        <v>63</v>
      </c>
      <c r="AQ37" s="1">
        <v>6</v>
      </c>
      <c r="AR37" s="25" t="s">
        <v>235</v>
      </c>
      <c r="AS37" s="30">
        <v>340000</v>
      </c>
      <c r="AT37" s="9">
        <f>($O$3*(L37-$O$1)/$O$2+$P$3*(M37-$P$1)/$P$2+$Q$3*(N37-$P$1)/$Q$2)/SUM($O$3:$Q$3)</f>
        <v>-1.0933628326657454</v>
      </c>
      <c r="AU37" s="9">
        <f>($O$3*(O37-$O$1)/$O$2+$P$3*(P37-$P$1)/$P$2+$Q$3*(Q37-$Q$1)/$Q$2)/SUM($O$3:$Q$3)</f>
        <v>0.42158741562794949</v>
      </c>
      <c r="AV37">
        <f>COUNT(R37:AO37)/2</f>
        <v>4</v>
      </c>
      <c r="AW37">
        <f>COUNTIF(R37:AO37,"&gt;5")/2</f>
        <v>1</v>
      </c>
      <c r="AX37" s="6">
        <f>VLOOKUP(AP37,COND!$A$10:$B$32,2,FALSE)</f>
        <v>1.05</v>
      </c>
      <c r="AY37" s="9">
        <f>(($AT$3*AT37+$AU$3*AU37+$AV$3*AV37+$AW$3*AW37)*AX37*IF(AQ37&lt;5,0.95,IF(AQ37&lt;7,0.975,1))+$J$3*VLOOKUP(J37,COND!$A$2:$D$7,2,FALSE)+$K$3*VLOOKUP(K37,COND!$A$2:$D$7,3,FALSE)+IF(BA37="SP",$BA$3,0)+IF($AV37&lt;3,-15,0))*IF(AND(Bat!$K$2="On",$E37&gt;20),0.75,1)</f>
        <v>42.82107379499395</v>
      </c>
      <c r="AZ37" s="28">
        <f>STANDARDIZE(AY37,AVERAGE($AY$5:$AY$963),STDEVP($AY$5:$AY$963))</f>
        <v>1.7687711777821344</v>
      </c>
      <c r="BA37" t="str">
        <f>IF(OR(AND(AQ37&gt;7,AW37&gt;1),AND(AQ37&gt;4,AV37&gt;2)),"SP","RP")</f>
        <v>SP</v>
      </c>
      <c r="BE37" t="str">
        <f>IF(AVERAGE($O37:$Q37)&gt;=6,"Likely",IF(AVERAGE($O37:$Q37)&gt;=4,"Possible","Unlikely"))</f>
        <v>Possible</v>
      </c>
      <c r="BG37" t="str">
        <f>IF(VLOOKUP($B37,'Draft List'!$D$4:$AB$124,BG$3,FALSE)&lt;&gt;0,VLOOKUP($B37,'Draft List'!$D$4:$AB$124,BG$3,FALSE),"")</f>
        <v/>
      </c>
      <c r="BH37" t="str">
        <f>IF(VLOOKUP($B37,'Draft List'!$D$4:$AB$124,BH$3,FALSE)&lt;&gt;0,VLOOKUP($B37,'Draft List'!$D$4:$AB$124,BH$3,FALSE),"")</f>
        <v/>
      </c>
      <c r="BI37" t="str">
        <f>IF(VLOOKUP($B37,'Draft List'!$D$4:$AB$124,BI$3,FALSE)&lt;&gt;0,VLOOKUP($B37,'Draft List'!$D$4:$AB$124,BI$3,FALSE),"")</f>
        <v/>
      </c>
      <c r="BJ37" t="str">
        <f>IF(VLOOKUP($B37,'Draft List'!$D$4:$AB$124,BJ$3,FALSE)&lt;&gt;0,VLOOKUP($B37,'Draft List'!$D$4:$AB$124,BJ$3,FALSE),"")</f>
        <v/>
      </c>
      <c r="BK37" t="str">
        <f>IF(OR(C37="SP",C37="MR",C37="RP",C37="CL"),"P",VLOOKUP($A37,Bat!$A$4:$AP$1196,42,FALSE))</f>
        <v>P</v>
      </c>
      <c r="BM37" t="str">
        <f t="shared" si="0"/>
        <v>Francisco Sútrez</v>
      </c>
    </row>
    <row r="38" spans="1:65" x14ac:dyDescent="0.25">
      <c r="A38" t="str">
        <f>IF(C38="C","C-",C38)&amp;D38&amp;E38</f>
        <v>SPYo Yamada18</v>
      </c>
      <c r="B38">
        <f>VLOOKUP($A38,draft_listing_pitchers_stats!$A$1:$B$1324,2,FALSE)</f>
        <v>9370</v>
      </c>
      <c r="C38" s="1" t="s">
        <v>25</v>
      </c>
      <c r="D38" s="1" t="s">
        <v>1787</v>
      </c>
      <c r="E38" s="1">
        <v>18</v>
      </c>
      <c r="F38" s="1" t="s">
        <v>43</v>
      </c>
      <c r="G38" s="1" t="s">
        <v>43</v>
      </c>
      <c r="H38" s="1" t="s">
        <v>51</v>
      </c>
      <c r="I38" s="24" t="s">
        <v>44</v>
      </c>
      <c r="J38" s="1" t="s">
        <v>57</v>
      </c>
      <c r="K38" s="24" t="s">
        <v>53</v>
      </c>
      <c r="L38" s="1">
        <v>1</v>
      </c>
      <c r="M38" s="1">
        <v>5</v>
      </c>
      <c r="N38" s="24">
        <v>3</v>
      </c>
      <c r="O38" s="1">
        <v>3</v>
      </c>
      <c r="P38" s="1">
        <v>7</v>
      </c>
      <c r="Q38" s="24">
        <v>6</v>
      </c>
      <c r="R38" s="1" t="s">
        <v>47</v>
      </c>
      <c r="S38" s="1" t="s">
        <v>47</v>
      </c>
      <c r="T38" s="1">
        <v>1</v>
      </c>
      <c r="U38" s="1">
        <v>3</v>
      </c>
      <c r="V38" s="1" t="s">
        <v>47</v>
      </c>
      <c r="W38" s="1" t="s">
        <v>47</v>
      </c>
      <c r="X38" s="1">
        <v>2</v>
      </c>
      <c r="Y38" s="1">
        <v>4</v>
      </c>
      <c r="Z38" s="1">
        <v>3</v>
      </c>
      <c r="AA38" s="1">
        <v>5</v>
      </c>
      <c r="AB38" s="1" t="s">
        <v>47</v>
      </c>
      <c r="AC38" s="1" t="s">
        <v>47</v>
      </c>
      <c r="AD38" s="1" t="s">
        <v>47</v>
      </c>
      <c r="AE38" s="1" t="s">
        <v>47</v>
      </c>
      <c r="AF38" s="1" t="s">
        <v>47</v>
      </c>
      <c r="AG38" s="1" t="s">
        <v>47</v>
      </c>
      <c r="AH38" s="1" t="s">
        <v>47</v>
      </c>
      <c r="AI38" s="1" t="s">
        <v>47</v>
      </c>
      <c r="AJ38" s="1" t="s">
        <v>47</v>
      </c>
      <c r="AK38" s="1" t="s">
        <v>47</v>
      </c>
      <c r="AL38" s="1" t="s">
        <v>47</v>
      </c>
      <c r="AM38" s="1" t="s">
        <v>47</v>
      </c>
      <c r="AN38" s="1" t="s">
        <v>47</v>
      </c>
      <c r="AO38" s="24" t="s">
        <v>47</v>
      </c>
      <c r="AP38" s="1" t="s">
        <v>67</v>
      </c>
      <c r="AQ38" s="1">
        <v>10</v>
      </c>
      <c r="AR38" s="25" t="s">
        <v>1746</v>
      </c>
      <c r="AS38" s="30">
        <v>1700000</v>
      </c>
      <c r="AT38" s="9">
        <f>($O$3*(L38-$O$1)/$O$2+$P$3*(M38-$P$1)/$P$2+$Q$3*(N38-$P$1)/$Q$2)/SUM($O$3:$Q$3)</f>
        <v>-1.4351162401391555</v>
      </c>
      <c r="AU38" s="9">
        <f>($O$3*(O38-$O$1)/$O$2+$P$3*(P38-$P$1)/$P$2+$Q$3*(Q38-$Q$1)/$Q$2)/SUM($O$3:$Q$3)</f>
        <v>0.51758629063870509</v>
      </c>
      <c r="AV38">
        <f>COUNT(R38:AO38)/2</f>
        <v>3</v>
      </c>
      <c r="AW38">
        <f>COUNTIF(R38:AO38,"&gt;5")/2</f>
        <v>0</v>
      </c>
      <c r="AX38" s="6">
        <f>VLOOKUP(AP38,COND!$A$10:$B$32,2,FALSE)</f>
        <v>1</v>
      </c>
      <c r="AY38" s="9">
        <f>(($AT$3*AT38+$AU$3*AU38+$AV$3*AV38+$AW$3*AW38)*AX38*IF(AQ38&lt;5,0.95,IF(AQ38&lt;7,0.975,1))+$J$3*VLOOKUP(J38,COND!$A$2:$D$7,2,FALSE)+$K$3*VLOOKUP(K38,COND!$A$2:$D$7,3,FALSE)+IF(BA38="SP",$BA$3,0)+IF($AV38&lt;3,-15,0))*IF(AND(Bat!$K$2="On",$E38&gt;20),0.75,1)</f>
        <v>42.364702564746267</v>
      </c>
      <c r="AZ38" s="28">
        <f>STANDARDIZE(AY38,AVERAGE($AY$5:$AY$963),STDEVP($AY$5:$AY$963))</f>
        <v>1.7279420175167142</v>
      </c>
      <c r="BA38" t="str">
        <f>IF(OR(AND(AQ38&gt;7,AW38&gt;1),AND(AQ38&gt;4,AV38&gt;2)),"SP","RP")</f>
        <v>SP</v>
      </c>
      <c r="BE38" t="str">
        <f>IF(AVERAGE($O38:$Q38)&gt;=6,"Likely",IF(AVERAGE($O38:$Q38)&gt;=4,"Possible","Unlikely"))</f>
        <v>Possible</v>
      </c>
      <c r="BG38" t="str">
        <f>IF(VLOOKUP($B38,'Draft List'!$D$4:$AB$124,BG$3,FALSE)&lt;&gt;0,VLOOKUP($B38,'Draft List'!$D$4:$AB$124,BG$3,FALSE),"")</f>
        <v/>
      </c>
      <c r="BH38" t="str">
        <f>IF(VLOOKUP($B38,'Draft List'!$D$4:$AB$124,BH$3,FALSE)&lt;&gt;0,VLOOKUP($B38,'Draft List'!$D$4:$AB$124,BH$3,FALSE),"")</f>
        <v/>
      </c>
      <c r="BI38" t="str">
        <f>IF(VLOOKUP($B38,'Draft List'!$D$4:$AB$124,BI$3,FALSE)&lt;&gt;0,VLOOKUP($B38,'Draft List'!$D$4:$AB$124,BI$3,FALSE),"")</f>
        <v/>
      </c>
      <c r="BJ38" t="str">
        <f>IF(VLOOKUP($B38,'Draft List'!$D$4:$AB$124,BJ$3,FALSE)&lt;&gt;0,VLOOKUP($B38,'Draft List'!$D$4:$AB$124,BJ$3,FALSE),"")</f>
        <v/>
      </c>
      <c r="BK38" t="str">
        <f>IF(OR(C38="SP",C38="MR",C38="RP",C38="CL"),"P",VLOOKUP($A38,Bat!$A$4:$AP$1196,42,FALSE))</f>
        <v>P</v>
      </c>
      <c r="BM38" t="str">
        <f t="shared" ref="BM38:BM55" si="1">PROPER(D38)</f>
        <v>Yo Yamada</v>
      </c>
    </row>
    <row r="39" spans="1:65" x14ac:dyDescent="0.25">
      <c r="A39" t="str">
        <f>IF(C39="C","C-",C39)&amp;D39&amp;E39</f>
        <v>SPTony Graves21</v>
      </c>
      <c r="B39">
        <f>VLOOKUP($A39,draft_listing_pitchers_stats!$A$1:$B$1324,2,FALSE)</f>
        <v>6000</v>
      </c>
      <c r="C39" s="1" t="s">
        <v>25</v>
      </c>
      <c r="D39" s="1" t="s">
        <v>1761</v>
      </c>
      <c r="E39" s="1">
        <v>21</v>
      </c>
      <c r="F39" s="1" t="s">
        <v>43</v>
      </c>
      <c r="G39" s="1" t="s">
        <v>43</v>
      </c>
      <c r="H39" s="1" t="s">
        <v>51</v>
      </c>
      <c r="I39" s="24" t="s">
        <v>44</v>
      </c>
      <c r="J39" s="1" t="s">
        <v>45</v>
      </c>
      <c r="K39" s="24" t="s">
        <v>45</v>
      </c>
      <c r="L39" s="1">
        <v>3</v>
      </c>
      <c r="M39" s="1">
        <v>6</v>
      </c>
      <c r="N39" s="24">
        <v>3</v>
      </c>
      <c r="O39" s="1">
        <v>4</v>
      </c>
      <c r="P39" s="1">
        <v>7</v>
      </c>
      <c r="Q39" s="24">
        <v>5</v>
      </c>
      <c r="R39" s="1" t="s">
        <v>47</v>
      </c>
      <c r="S39" s="1" t="s">
        <v>47</v>
      </c>
      <c r="T39" s="1">
        <v>4</v>
      </c>
      <c r="U39" s="1">
        <v>5</v>
      </c>
      <c r="V39" s="1">
        <v>3</v>
      </c>
      <c r="W39" s="1">
        <v>4</v>
      </c>
      <c r="X39" s="1" t="s">
        <v>47</v>
      </c>
      <c r="Y39" s="1" t="s">
        <v>47</v>
      </c>
      <c r="Z39" s="1" t="s">
        <v>47</v>
      </c>
      <c r="AA39" s="1" t="s">
        <v>47</v>
      </c>
      <c r="AB39" s="1" t="s">
        <v>47</v>
      </c>
      <c r="AC39" s="1" t="s">
        <v>47</v>
      </c>
      <c r="AD39" s="1">
        <v>4</v>
      </c>
      <c r="AE39" s="1">
        <v>5</v>
      </c>
      <c r="AF39" s="1" t="s">
        <v>47</v>
      </c>
      <c r="AG39" s="1" t="s">
        <v>47</v>
      </c>
      <c r="AH39" s="1" t="s">
        <v>47</v>
      </c>
      <c r="AI39" s="1" t="s">
        <v>47</v>
      </c>
      <c r="AJ39" s="1" t="s">
        <v>47</v>
      </c>
      <c r="AK39" s="1" t="s">
        <v>47</v>
      </c>
      <c r="AL39" s="1" t="s">
        <v>47</v>
      </c>
      <c r="AM39" s="1" t="s">
        <v>47</v>
      </c>
      <c r="AN39" s="1" t="s">
        <v>47</v>
      </c>
      <c r="AO39" s="24" t="s">
        <v>47</v>
      </c>
      <c r="AP39" s="1" t="s">
        <v>58</v>
      </c>
      <c r="AQ39" s="1">
        <v>8</v>
      </c>
      <c r="AR39" s="25" t="s">
        <v>1746</v>
      </c>
      <c r="AS39" s="30">
        <v>200000</v>
      </c>
      <c r="AT39" s="9">
        <f>($O$3*(L39-$O$1)/$O$2+$P$3*(M39-$P$1)/$P$2+$Q$3*(N39-$P$1)/$Q$2)/SUM($O$3:$Q$3)</f>
        <v>-0.85030187469075325</v>
      </c>
      <c r="AU39" s="9">
        <f>($O$3*(O39-$O$1)/$O$2+$P$3*(P39-$P$1)/$P$2+$Q$3*(Q39-$Q$1)/$Q$2)/SUM($O$3:$Q$3)</f>
        <v>0.46995704909376823</v>
      </c>
      <c r="AV39">
        <f>COUNT(R39:AO39)/2</f>
        <v>3</v>
      </c>
      <c r="AW39">
        <f>COUNTIF(R39:AO39,"&gt;5")/2</f>
        <v>0</v>
      </c>
      <c r="AX39" s="6">
        <f>VLOOKUP(AP39,COND!$A$10:$B$32,2,FALSE)</f>
        <v>1</v>
      </c>
      <c r="AY39" s="9">
        <f>(($AT$3*AT39+$AU$3*AU39+$AV$3*AV39+$AW$3*AW39)*AX39*IF(AQ39&lt;5,0.95,IF(AQ39&lt;7,0.975,1))+$J$3*VLOOKUP(J39,COND!$A$2:$D$7,2,FALSE)+$K$3*VLOOKUP(K39,COND!$A$2:$D$7,3,FALSE)+IF(BA39="SP",$BA$3,0)+IF($AV39&lt;3,-15,0))*IF(AND(Bat!$K$2="On",$E39&gt;20),0.75,1)</f>
        <v>42.279080606937214</v>
      </c>
      <c r="AZ39" s="28">
        <f>STANDARDIZE(AY39,AVERAGE($AY$5:$AY$963),STDEVP($AY$5:$AY$963))</f>
        <v>1.7202818662934927</v>
      </c>
      <c r="BA39" t="str">
        <f>IF(OR(AND(AQ39&gt;7,AW39&gt;1),AND(AQ39&gt;4,AV39&gt;2)),"SP","RP")</f>
        <v>SP</v>
      </c>
      <c r="BE39" t="str">
        <f>IF(AVERAGE($O39:$Q39)&gt;=6,"Likely",IF(AVERAGE($O39:$Q39)&gt;=4,"Possible","Unlikely"))</f>
        <v>Possible</v>
      </c>
      <c r="BG39" t="str">
        <f>IF(VLOOKUP($B39,'Draft List'!$D$4:$AB$124,BG$3,FALSE)&lt;&gt;0,VLOOKUP($B39,'Draft List'!$D$4:$AB$124,BG$3,FALSE),"")</f>
        <v/>
      </c>
      <c r="BH39" t="str">
        <f>IF(VLOOKUP($B39,'Draft List'!$D$4:$AB$124,BH$3,FALSE)&lt;&gt;0,VLOOKUP($B39,'Draft List'!$D$4:$AB$124,BH$3,FALSE),"")</f>
        <v/>
      </c>
      <c r="BI39" t="str">
        <f>IF(VLOOKUP($B39,'Draft List'!$D$4:$AB$124,BI$3,FALSE)&lt;&gt;0,VLOOKUP($B39,'Draft List'!$D$4:$AB$124,BI$3,FALSE),"")</f>
        <v/>
      </c>
      <c r="BJ39" t="str">
        <f>IF(VLOOKUP($B39,'Draft List'!$D$4:$AB$124,BJ$3,FALSE)&lt;&gt;0,VLOOKUP($B39,'Draft List'!$D$4:$AB$124,BJ$3,FALSE),"")</f>
        <v/>
      </c>
      <c r="BK39" t="str">
        <f>IF(OR(C39="SP",C39="MR",C39="RP",C39="CL"),"P",VLOOKUP($A39,Bat!$A$4:$AP$1196,42,FALSE))</f>
        <v>P</v>
      </c>
      <c r="BM39" t="str">
        <f t="shared" si="1"/>
        <v>Tony Graves</v>
      </c>
    </row>
    <row r="40" spans="1:65" x14ac:dyDescent="0.25">
      <c r="A40" t="str">
        <f>IF(C40="C","C-",C40)&amp;D40&amp;E40</f>
        <v>SPZach McDermott18</v>
      </c>
      <c r="B40">
        <f>VLOOKUP($A40,draft_listing_pitchers_stats!$A$1:$B$1324,2,FALSE)</f>
        <v>4726</v>
      </c>
      <c r="C40" s="1" t="s">
        <v>25</v>
      </c>
      <c r="D40" s="1" t="s">
        <v>1772</v>
      </c>
      <c r="E40" s="1">
        <v>18</v>
      </c>
      <c r="F40" s="1" t="s">
        <v>55</v>
      </c>
      <c r="G40" s="1" t="s">
        <v>55</v>
      </c>
      <c r="H40" s="1" t="s">
        <v>51</v>
      </c>
      <c r="I40" s="24" t="s">
        <v>44</v>
      </c>
      <c r="J40" s="1" t="s">
        <v>45</v>
      </c>
      <c r="K40" s="24" t="s">
        <v>49</v>
      </c>
      <c r="L40" s="1">
        <v>1</v>
      </c>
      <c r="M40" s="1">
        <v>5</v>
      </c>
      <c r="N40" s="24">
        <v>2</v>
      </c>
      <c r="O40" s="1">
        <v>4</v>
      </c>
      <c r="P40" s="1">
        <v>7</v>
      </c>
      <c r="Q40" s="24">
        <v>5</v>
      </c>
      <c r="R40" s="1">
        <v>2</v>
      </c>
      <c r="S40" s="1">
        <v>4</v>
      </c>
      <c r="T40" s="1">
        <v>1</v>
      </c>
      <c r="U40" s="1">
        <v>4</v>
      </c>
      <c r="V40" s="1">
        <v>1</v>
      </c>
      <c r="W40" s="1">
        <v>2</v>
      </c>
      <c r="X40" s="1">
        <v>1</v>
      </c>
      <c r="Y40" s="1">
        <v>5</v>
      </c>
      <c r="Z40" s="1" t="s">
        <v>47</v>
      </c>
      <c r="AA40" s="1" t="s">
        <v>47</v>
      </c>
      <c r="AB40" s="1" t="s">
        <v>47</v>
      </c>
      <c r="AC40" s="1" t="s">
        <v>47</v>
      </c>
      <c r="AD40" s="1" t="s">
        <v>47</v>
      </c>
      <c r="AE40" s="1" t="s">
        <v>47</v>
      </c>
      <c r="AF40" s="1" t="s">
        <v>47</v>
      </c>
      <c r="AG40" s="1" t="s">
        <v>47</v>
      </c>
      <c r="AH40" s="1" t="s">
        <v>47</v>
      </c>
      <c r="AI40" s="1" t="s">
        <v>47</v>
      </c>
      <c r="AJ40" s="1" t="s">
        <v>47</v>
      </c>
      <c r="AK40" s="1" t="s">
        <v>47</v>
      </c>
      <c r="AL40" s="1" t="s">
        <v>47</v>
      </c>
      <c r="AM40" s="1" t="s">
        <v>47</v>
      </c>
      <c r="AN40" s="1" t="s">
        <v>47</v>
      </c>
      <c r="AO40" s="24" t="s">
        <v>47</v>
      </c>
      <c r="AP40" s="1" t="s">
        <v>68</v>
      </c>
      <c r="AQ40" s="1">
        <v>9</v>
      </c>
      <c r="AR40" s="25" t="s">
        <v>234</v>
      </c>
      <c r="AS40" s="30">
        <v>220000</v>
      </c>
      <c r="AT40" s="9">
        <f>($O$3*(L40-$O$1)/$O$2+$P$3*(M40-$P$1)/$P$2+$Q$3*(N40-$P$1)/$Q$2)/SUM($O$3:$Q$3)</f>
        <v>-1.6774368061932661</v>
      </c>
      <c r="AU40" s="9">
        <f>($O$3*(O40-$O$1)/$O$2+$P$3*(P40-$P$1)/$P$2+$Q$3*(Q40-$Q$1)/$Q$2)/SUM($O$3:$Q$3)</f>
        <v>0.46995704909376823</v>
      </c>
      <c r="AV40">
        <f>COUNT(R40:AO40)/2</f>
        <v>4</v>
      </c>
      <c r="AW40">
        <f>COUNTIF(R40:AO40,"&gt;5")/2</f>
        <v>0</v>
      </c>
      <c r="AX40" s="6">
        <f>VLOOKUP(AP40,COND!$A$10:$B$32,2,FALSE)</f>
        <v>0.95</v>
      </c>
      <c r="AY40" s="9">
        <f>(($AT$3*AT40+$AU$3*AU40+$AV$3*AV40+$AW$3*AW40)*AX40*IF(AQ40&lt;5,0.95,IF(AQ40&lt;7,0.975,1))+$J$3*VLOOKUP(J40,COND!$A$2:$D$7,2,FALSE)+$K$3*VLOOKUP(K40,COND!$A$2:$D$7,3,FALSE)+IF(BA40="SP",$BA$3,0)+IF($AV40&lt;3,-15,0))*IF(AND(Bat!$K$2="On",$E40&gt;20),0.75,1)</f>
        <v>42.240470939604876</v>
      </c>
      <c r="AZ40" s="28">
        <f>STANDARDIZE(AY40,AVERAGE($AY$5:$AY$963),STDEVP($AY$5:$AY$963))</f>
        <v>1.7168276601761372</v>
      </c>
      <c r="BA40" t="str">
        <f>IF(OR(AND(AQ40&gt;7,AW40&gt;1),AND(AQ40&gt;4,AV40&gt;2)),"SP","RP")</f>
        <v>SP</v>
      </c>
      <c r="BE40" t="str">
        <f>IF(AVERAGE($O40:$Q40)&gt;=6,"Likely",IF(AVERAGE($O40:$Q40)&gt;=4,"Possible","Unlikely"))</f>
        <v>Possible</v>
      </c>
      <c r="BG40" t="str">
        <f>IF(VLOOKUP($B40,'Draft List'!$D$4:$AB$124,BG$3,FALSE)&lt;&gt;0,VLOOKUP($B40,'Draft List'!$D$4:$AB$124,BG$3,FALSE),"")</f>
        <v/>
      </c>
      <c r="BH40" t="str">
        <f>IF(VLOOKUP($B40,'Draft List'!$D$4:$AB$124,BH$3,FALSE)&lt;&gt;0,VLOOKUP($B40,'Draft List'!$D$4:$AB$124,BH$3,FALSE),"")</f>
        <v/>
      </c>
      <c r="BI40" t="str">
        <f>IF(VLOOKUP($B40,'Draft List'!$D$4:$AB$124,BI$3,FALSE)&lt;&gt;0,VLOOKUP($B40,'Draft List'!$D$4:$AB$124,BI$3,FALSE),"")</f>
        <v/>
      </c>
      <c r="BJ40" t="str">
        <f>IF(VLOOKUP($B40,'Draft List'!$D$4:$AB$124,BJ$3,FALSE)&lt;&gt;0,VLOOKUP($B40,'Draft List'!$D$4:$AB$124,BJ$3,FALSE),"")</f>
        <v/>
      </c>
      <c r="BK40" t="str">
        <f>IF(OR(C40="SP",C40="MR",C40="RP",C40="CL"),"P",VLOOKUP($A40,Bat!$A$4:$AP$1196,42,FALSE))</f>
        <v>P</v>
      </c>
      <c r="BM40" t="str">
        <f t="shared" si="1"/>
        <v>Zach Mcdermott</v>
      </c>
    </row>
    <row r="41" spans="1:65" x14ac:dyDescent="0.25">
      <c r="A41" t="str">
        <f>IF(C41="C","C-",C41)&amp;D41&amp;E41</f>
        <v>SPMito Nomura20</v>
      </c>
      <c r="B41">
        <f>VLOOKUP($A41,draft_listing_pitchers_stats!$A$1:$B$1324,2,FALSE)</f>
        <v>4440</v>
      </c>
      <c r="C41" s="1" t="s">
        <v>25</v>
      </c>
      <c r="D41" s="1" t="s">
        <v>1836</v>
      </c>
      <c r="E41" s="1">
        <v>20</v>
      </c>
      <c r="F41" s="1" t="s">
        <v>43</v>
      </c>
      <c r="G41" s="1" t="s">
        <v>43</v>
      </c>
      <c r="H41" s="1" t="s">
        <v>51</v>
      </c>
      <c r="I41" s="24" t="s">
        <v>51</v>
      </c>
      <c r="J41" s="1" t="s">
        <v>49</v>
      </c>
      <c r="K41" s="24" t="s">
        <v>45</v>
      </c>
      <c r="L41" s="1">
        <v>4</v>
      </c>
      <c r="M41" s="1">
        <v>6</v>
      </c>
      <c r="N41" s="24">
        <v>1</v>
      </c>
      <c r="O41" s="1">
        <v>5</v>
      </c>
      <c r="P41" s="1">
        <v>8</v>
      </c>
      <c r="Q41" s="24">
        <v>3</v>
      </c>
      <c r="R41" s="1" t="s">
        <v>47</v>
      </c>
      <c r="S41" s="1" t="s">
        <v>47</v>
      </c>
      <c r="T41" s="1">
        <v>3</v>
      </c>
      <c r="U41" s="1">
        <v>5</v>
      </c>
      <c r="V41" s="1" t="s">
        <v>47</v>
      </c>
      <c r="W41" s="1" t="s">
        <v>47</v>
      </c>
      <c r="X41" s="1">
        <v>4</v>
      </c>
      <c r="Y41" s="1">
        <v>5</v>
      </c>
      <c r="Z41" s="1">
        <v>6</v>
      </c>
      <c r="AA41" s="1">
        <v>7</v>
      </c>
      <c r="AB41" s="1" t="s">
        <v>47</v>
      </c>
      <c r="AC41" s="1" t="s">
        <v>47</v>
      </c>
      <c r="AD41" s="1" t="s">
        <v>47</v>
      </c>
      <c r="AE41" s="1" t="s">
        <v>47</v>
      </c>
      <c r="AF41" s="1" t="s">
        <v>47</v>
      </c>
      <c r="AG41" s="1" t="s">
        <v>47</v>
      </c>
      <c r="AH41" s="1" t="s">
        <v>47</v>
      </c>
      <c r="AI41" s="1" t="s">
        <v>47</v>
      </c>
      <c r="AJ41" s="1" t="s">
        <v>47</v>
      </c>
      <c r="AK41" s="1" t="s">
        <v>47</v>
      </c>
      <c r="AL41" s="1" t="s">
        <v>47</v>
      </c>
      <c r="AM41" s="1" t="s">
        <v>47</v>
      </c>
      <c r="AN41" s="1" t="s">
        <v>47</v>
      </c>
      <c r="AO41" s="24" t="s">
        <v>47</v>
      </c>
      <c r="AP41" s="1" t="s">
        <v>62</v>
      </c>
      <c r="AQ41" s="1">
        <v>5</v>
      </c>
      <c r="AR41" s="25" t="s">
        <v>1746</v>
      </c>
      <c r="AS41" s="30">
        <v>120000</v>
      </c>
      <c r="AT41" s="9">
        <f>($O$3*(L41-$O$1)/$O$2+$P$3*(M41-$P$1)/$P$2+$Q$3*(N41-$P$1)/$Q$2)/SUM($O$3:$Q$3)</f>
        <v>-1.1402516822898003</v>
      </c>
      <c r="AU41" s="9">
        <f>($O$3*(O41-$O$1)/$O$2+$P$3*(P41-$P$1)/$P$2+$Q$3*(Q41-$Q$1)/$Q$2)/SUM($O$3:$Q$3)</f>
        <v>0.37543895792477638</v>
      </c>
      <c r="AV41">
        <f>COUNT(R41:AO41)/2</f>
        <v>3</v>
      </c>
      <c r="AW41">
        <f>COUNTIF(R41:AO41,"&gt;5")/2</f>
        <v>1</v>
      </c>
      <c r="AX41" s="6">
        <f>VLOOKUP(AP41,COND!$A$10:$B$32,2,FALSE)</f>
        <v>1.0249999999999999</v>
      </c>
      <c r="AY41" s="9">
        <f>(($AT$3*AT41+$AU$3*AU41+$AV$3*AV41+$AW$3*AW41)*AX41*IF(AQ41&lt;5,0.95,IF(AQ41&lt;7,0.975,1))+$J$3*VLOOKUP(J41,COND!$A$2:$D$7,2,FALSE)+$K$3*VLOOKUP(K41,COND!$A$2:$D$7,3,FALSE)+IF(BA41="SP",$BA$3,0)+IF($AV41&lt;3,-15,0))*IF(AND(Bat!$K$2="On",$E41&gt;20),0.75,1)</f>
        <v>41.874740866523794</v>
      </c>
      <c r="AZ41" s="28">
        <f>STANDARDIZE(AY41,AVERAGE($AY$5:$AY$963),STDEVP($AY$5:$AY$963))</f>
        <v>1.6841076927943037</v>
      </c>
      <c r="BA41" t="str">
        <f>IF(OR(AND(AQ41&gt;7,AW41&gt;1),AND(AQ41&gt;4,AV41&gt;2)),"SP","RP")</f>
        <v>SP</v>
      </c>
      <c r="BE41" t="str">
        <f>IF(AVERAGE($O41:$Q41)&gt;=6,"Likely",IF(AVERAGE($O41:$Q41)&gt;=4,"Possible","Unlikely"))</f>
        <v>Possible</v>
      </c>
      <c r="BG41" t="str">
        <f>IF(VLOOKUP($B41,'Draft List'!$D$4:$AB$124,BG$3,FALSE)&lt;&gt;0,VLOOKUP($B41,'Draft List'!$D$4:$AB$124,BG$3,FALSE),"")</f>
        <v/>
      </c>
      <c r="BH41" t="str">
        <f>IF(VLOOKUP($B41,'Draft List'!$D$4:$AB$124,BH$3,FALSE)&lt;&gt;0,VLOOKUP($B41,'Draft List'!$D$4:$AB$124,BH$3,FALSE),"")</f>
        <v/>
      </c>
      <c r="BI41" t="str">
        <f>IF(VLOOKUP($B41,'Draft List'!$D$4:$AB$124,BI$3,FALSE)&lt;&gt;0,VLOOKUP($B41,'Draft List'!$D$4:$AB$124,BI$3,FALSE),"")</f>
        <v/>
      </c>
      <c r="BJ41" t="str">
        <f>IF(VLOOKUP($B41,'Draft List'!$D$4:$AB$124,BJ$3,FALSE)&lt;&gt;0,VLOOKUP($B41,'Draft List'!$D$4:$AB$124,BJ$3,FALSE),"")</f>
        <v/>
      </c>
      <c r="BK41" t="str">
        <f>IF(OR(C41="SP",C41="MR",C41="RP",C41="CL"),"P",VLOOKUP($A41,Bat!$A$4:$AP$1196,42,FALSE))</f>
        <v>P</v>
      </c>
      <c r="BM41" t="str">
        <f t="shared" si="1"/>
        <v>Mito Nomura</v>
      </c>
    </row>
    <row r="42" spans="1:65" x14ac:dyDescent="0.25">
      <c r="A42" t="str">
        <f>IF(C42="C","C-",C42)&amp;D42&amp;E42</f>
        <v>SPSantiago García21</v>
      </c>
      <c r="B42">
        <f>VLOOKUP($A42,draft_listing_pitchers_stats!$A$1:$B$1324,2,FALSE)</f>
        <v>8245</v>
      </c>
      <c r="C42" s="1" t="s">
        <v>25</v>
      </c>
      <c r="D42" s="1" t="s">
        <v>1814</v>
      </c>
      <c r="E42" s="1">
        <v>21</v>
      </c>
      <c r="F42" s="1" t="s">
        <v>43</v>
      </c>
      <c r="G42" s="1" t="s">
        <v>43</v>
      </c>
      <c r="H42" s="1" t="s">
        <v>51</v>
      </c>
      <c r="I42" s="24" t="s">
        <v>51</v>
      </c>
      <c r="J42" s="1" t="s">
        <v>45</v>
      </c>
      <c r="K42" s="24" t="s">
        <v>53</v>
      </c>
      <c r="L42" s="1">
        <v>5</v>
      </c>
      <c r="M42" s="1">
        <v>4</v>
      </c>
      <c r="N42" s="24">
        <v>2</v>
      </c>
      <c r="O42" s="1">
        <v>6</v>
      </c>
      <c r="P42" s="1">
        <v>5</v>
      </c>
      <c r="Q42" s="24">
        <v>4</v>
      </c>
      <c r="R42" s="1">
        <v>6</v>
      </c>
      <c r="S42" s="1">
        <v>7</v>
      </c>
      <c r="T42" s="1">
        <v>7</v>
      </c>
      <c r="U42" s="1">
        <v>8</v>
      </c>
      <c r="V42" s="1" t="s">
        <v>47</v>
      </c>
      <c r="W42" s="1" t="s">
        <v>47</v>
      </c>
      <c r="X42" s="1">
        <v>3</v>
      </c>
      <c r="Y42" s="1">
        <v>6</v>
      </c>
      <c r="Z42" s="1" t="s">
        <v>47</v>
      </c>
      <c r="AA42" s="1" t="s">
        <v>47</v>
      </c>
      <c r="AB42" s="1" t="s">
        <v>47</v>
      </c>
      <c r="AC42" s="1" t="s">
        <v>47</v>
      </c>
      <c r="AD42" s="1" t="s">
        <v>47</v>
      </c>
      <c r="AE42" s="1" t="s">
        <v>47</v>
      </c>
      <c r="AF42" s="1" t="s">
        <v>47</v>
      </c>
      <c r="AG42" s="1" t="s">
        <v>47</v>
      </c>
      <c r="AH42" s="1" t="s">
        <v>47</v>
      </c>
      <c r="AI42" s="1" t="s">
        <v>47</v>
      </c>
      <c r="AJ42" s="1" t="s">
        <v>47</v>
      </c>
      <c r="AK42" s="1" t="s">
        <v>47</v>
      </c>
      <c r="AL42" s="1" t="s">
        <v>47</v>
      </c>
      <c r="AM42" s="1" t="s">
        <v>47</v>
      </c>
      <c r="AN42" s="1" t="s">
        <v>47</v>
      </c>
      <c r="AO42" s="24" t="s">
        <v>47</v>
      </c>
      <c r="AP42" s="1" t="s">
        <v>60</v>
      </c>
      <c r="AQ42" s="1">
        <v>7</v>
      </c>
      <c r="AR42" s="25" t="s">
        <v>233</v>
      </c>
      <c r="AS42" s="30">
        <v>210000</v>
      </c>
      <c r="AT42" s="9">
        <f>($O$3*(L42-$O$1)/$O$2+$P$3*(M42-$P$1)/$P$2+$Q$3*(N42-$P$1)/$Q$2)/SUM($O$3:$Q$3)</f>
        <v>-1.0941032245866273</v>
      </c>
      <c r="AU42" s="9">
        <f>($O$3*(O42-$O$1)/$O$2+$P$3*(P42-$P$1)/$P$2+$Q$3*(Q42-$Q$1)/$Q$2)/SUM($O$3:$Q$3)</f>
        <v>0.22615569919789399</v>
      </c>
      <c r="AV42">
        <f>COUNT(R42:AO42)/2</f>
        <v>3</v>
      </c>
      <c r="AW42">
        <f>COUNTIF(R42:AO42,"&gt;5")/2</f>
        <v>2.5</v>
      </c>
      <c r="AX42" s="6">
        <f>VLOOKUP(AP42,COND!$A$10:$B$32,2,FALSE)</f>
        <v>1</v>
      </c>
      <c r="AY42" s="9">
        <f>(($AT$3*AT42+$AU$3*AU42+$AV$3*AV42+$AW$3*AW42)*AX42*IF(AQ42&lt;5,0.95,IF(AQ42&lt;7,0.975,1))+$J$3*VLOOKUP(J42,COND!$A$2:$D$7,2,FALSE)+$K$3*VLOOKUP(K42,COND!$A$2:$D$7,3,FALSE)+IF(BA42="SP",$BA$3,0)+IF($AV42&lt;3,-15,0))*IF(AND(Bat!$K$2="On",$E42&gt;20),0.75,1)</f>
        <v>41.229293339040552</v>
      </c>
      <c r="AZ42" s="28">
        <f>STANDARDIZE(AY42,AVERAGE($AY$5:$AY$963),STDEVP($AY$5:$AY$963))</f>
        <v>1.6263628596499575</v>
      </c>
      <c r="BA42" t="str">
        <f>IF(OR(AND(AQ42&gt;7,AW42&gt;1),AND(AQ42&gt;4,AV42&gt;2)),"SP","RP")</f>
        <v>SP</v>
      </c>
      <c r="BE42" t="str">
        <f>IF(AVERAGE($O42:$Q42)&gt;=6,"Likely",IF(AVERAGE($O42:$Q42)&gt;=4,"Possible","Unlikely"))</f>
        <v>Possible</v>
      </c>
      <c r="BG42" t="str">
        <f>IF(VLOOKUP($B42,'Draft List'!$D$4:$AB$124,BG$3,FALSE)&lt;&gt;0,VLOOKUP($B42,'Draft List'!$D$4:$AB$124,BG$3,FALSE),"")</f>
        <v/>
      </c>
      <c r="BH42" t="str">
        <f>IF(VLOOKUP($B42,'Draft List'!$D$4:$AB$124,BH$3,FALSE)&lt;&gt;0,VLOOKUP($B42,'Draft List'!$D$4:$AB$124,BH$3,FALSE),"")</f>
        <v/>
      </c>
      <c r="BI42" t="str">
        <f>IF(VLOOKUP($B42,'Draft List'!$D$4:$AB$124,BI$3,FALSE)&lt;&gt;0,VLOOKUP($B42,'Draft List'!$D$4:$AB$124,BI$3,FALSE),"")</f>
        <v/>
      </c>
      <c r="BJ42" t="str">
        <f>IF(VLOOKUP($B42,'Draft List'!$D$4:$AB$124,BJ$3,FALSE)&lt;&gt;0,VLOOKUP($B42,'Draft List'!$D$4:$AB$124,BJ$3,FALSE),"")</f>
        <v/>
      </c>
      <c r="BK42" t="str">
        <f>IF(OR(C42="SP",C42="MR",C42="RP",C42="CL"),"P",VLOOKUP($A42,Bat!$A$4:$AP$1196,42,FALSE))</f>
        <v>P</v>
      </c>
      <c r="BM42" t="str">
        <f t="shared" si="1"/>
        <v>Santiago García</v>
      </c>
    </row>
    <row r="43" spans="1:65" x14ac:dyDescent="0.25">
      <c r="A43" t="str">
        <f>IF(C43="C","C-",C43)&amp;D43&amp;E43</f>
        <v>SPJuan Tapia22</v>
      </c>
      <c r="B43">
        <f>VLOOKUP($A43,draft_listing_pitchers_stats!$A$1:$B$1324,2,FALSE)</f>
        <v>10045</v>
      </c>
      <c r="C43" s="1" t="s">
        <v>25</v>
      </c>
      <c r="D43" s="1" t="s">
        <v>1856</v>
      </c>
      <c r="E43" s="1">
        <v>22</v>
      </c>
      <c r="F43" s="1" t="s">
        <v>43</v>
      </c>
      <c r="G43" s="1" t="s">
        <v>43</v>
      </c>
      <c r="H43" s="1" t="s">
        <v>51</v>
      </c>
      <c r="I43" s="24" t="s">
        <v>51</v>
      </c>
      <c r="J43" s="1" t="s">
        <v>53</v>
      </c>
      <c r="K43" s="24" t="s">
        <v>45</v>
      </c>
      <c r="L43" s="1">
        <v>5</v>
      </c>
      <c r="M43" s="1">
        <v>5</v>
      </c>
      <c r="N43" s="24">
        <v>2</v>
      </c>
      <c r="O43" s="1">
        <v>5</v>
      </c>
      <c r="P43" s="1">
        <v>6</v>
      </c>
      <c r="Q43" s="24">
        <v>4</v>
      </c>
      <c r="R43" s="1">
        <v>6</v>
      </c>
      <c r="S43" s="1">
        <v>6</v>
      </c>
      <c r="T43" s="1">
        <v>6</v>
      </c>
      <c r="U43" s="1">
        <v>6</v>
      </c>
      <c r="V43" s="1" t="s">
        <v>47</v>
      </c>
      <c r="W43" s="1" t="s">
        <v>47</v>
      </c>
      <c r="X43" s="1">
        <v>3</v>
      </c>
      <c r="Y43" s="1">
        <v>5</v>
      </c>
      <c r="Z43" s="1" t="s">
        <v>47</v>
      </c>
      <c r="AA43" s="1" t="s">
        <v>47</v>
      </c>
      <c r="AB43" s="1" t="s">
        <v>47</v>
      </c>
      <c r="AC43" s="1" t="s">
        <v>47</v>
      </c>
      <c r="AD43" s="1" t="s">
        <v>47</v>
      </c>
      <c r="AE43" s="1" t="s">
        <v>47</v>
      </c>
      <c r="AF43" s="1" t="s">
        <v>47</v>
      </c>
      <c r="AG43" s="1" t="s">
        <v>47</v>
      </c>
      <c r="AH43" s="1" t="s">
        <v>47</v>
      </c>
      <c r="AI43" s="1" t="s">
        <v>47</v>
      </c>
      <c r="AJ43" s="1" t="s">
        <v>47</v>
      </c>
      <c r="AK43" s="1" t="s">
        <v>47</v>
      </c>
      <c r="AL43" s="1" t="s">
        <v>47</v>
      </c>
      <c r="AM43" s="1" t="s">
        <v>47</v>
      </c>
      <c r="AN43" s="1" t="s">
        <v>47</v>
      </c>
      <c r="AO43" s="24" t="s">
        <v>47</v>
      </c>
      <c r="AP43" s="1" t="s">
        <v>58</v>
      </c>
      <c r="AQ43" s="1">
        <v>9</v>
      </c>
      <c r="AR43" s="25" t="s">
        <v>233</v>
      </c>
      <c r="AS43" s="30">
        <v>105000</v>
      </c>
      <c r="AT43" s="9">
        <f>($O$3*(L43-$O$1)/$O$2+$P$3*(M43-$P$1)/$P$2+$Q$3*(N43-$P$1)/$Q$2)/SUM($O$3:$Q$3)</f>
        <v>-0.89867150815657204</v>
      </c>
      <c r="AU43" s="9">
        <f>($O$3*(O43-$O$1)/$O$2+$P$3*(P43-$P$1)/$P$2+$Q$3*(Q43-$Q$1)/$Q$2)/SUM($O$3:$Q$3)</f>
        <v>0.22689609111877593</v>
      </c>
      <c r="AV43">
        <f>COUNT(R43:AO43)/2</f>
        <v>3</v>
      </c>
      <c r="AW43">
        <f>COUNTIF(R43:AO43,"&gt;5")/2</f>
        <v>2</v>
      </c>
      <c r="AX43" s="6">
        <f>VLOOKUP(AP43,COND!$A$10:$B$32,2,FALSE)</f>
        <v>1</v>
      </c>
      <c r="AY43" s="9">
        <f>(($AT$3*AT43+$AU$3*AU43+$AV$3*AV43+$AW$3*AW43)*AX43*IF(AQ43&lt;5,0.95,IF(AQ43&lt;7,0.975,1))+$J$3*VLOOKUP(J43,COND!$A$2:$D$7,2,FALSE)+$K$3*VLOOKUP(K43,COND!$A$2:$D$7,3,FALSE)+IF(BA43="SP",$BA$3,0)+IF($AV43&lt;3,-15,0))*IF(AND(Bat!$K$2="On",$E43&gt;20),0.75,1)</f>
        <v>40.658187520744207</v>
      </c>
      <c r="AZ43" s="28">
        <f>STANDARDIZE(AY43,AVERAGE($AY$5:$AY$963),STDEVP($AY$5:$AY$963))</f>
        <v>1.5752689925560996</v>
      </c>
      <c r="BA43" t="str">
        <f>IF(OR(AND(AQ43&gt;7,AW43&gt;1),AND(AQ43&gt;4,AV43&gt;2)),"SP","RP")</f>
        <v>SP</v>
      </c>
      <c r="BE43" t="str">
        <f>IF(AVERAGE($O43:$Q43)&gt;=6,"Likely",IF(AVERAGE($O43:$Q43)&gt;=4,"Possible","Unlikely"))</f>
        <v>Possible</v>
      </c>
      <c r="BG43" t="str">
        <f>IF(VLOOKUP($B43,'Draft List'!$D$4:$AB$124,BG$3,FALSE)&lt;&gt;0,VLOOKUP($B43,'Draft List'!$D$4:$AB$124,BG$3,FALSE),"")</f>
        <v/>
      </c>
      <c r="BH43" t="str">
        <f>IF(VLOOKUP($B43,'Draft List'!$D$4:$AB$124,BH$3,FALSE)&lt;&gt;0,VLOOKUP($B43,'Draft List'!$D$4:$AB$124,BH$3,FALSE),"")</f>
        <v/>
      </c>
      <c r="BI43" t="str">
        <f>IF(VLOOKUP($B43,'Draft List'!$D$4:$AB$124,BI$3,FALSE)&lt;&gt;0,VLOOKUP($B43,'Draft List'!$D$4:$AB$124,BI$3,FALSE),"")</f>
        <v/>
      </c>
      <c r="BJ43" t="str">
        <f>IF(VLOOKUP($B43,'Draft List'!$D$4:$AB$124,BJ$3,FALSE)&lt;&gt;0,VLOOKUP($B43,'Draft List'!$D$4:$AB$124,BJ$3,FALSE),"")</f>
        <v/>
      </c>
      <c r="BK43" t="str">
        <f>IF(OR(C43="SP",C43="MR",C43="RP",C43="CL"),"P",VLOOKUP($A43,Bat!$A$4:$AP$1196,42,FALSE))</f>
        <v>P</v>
      </c>
      <c r="BM43" t="str">
        <f t="shared" si="1"/>
        <v>Juan Tapia</v>
      </c>
    </row>
    <row r="44" spans="1:65" x14ac:dyDescent="0.25">
      <c r="A44" t="str">
        <f>IF(C44="C","C-",C44)&amp;D44&amp;E44</f>
        <v>SPMasafumi Yamada21</v>
      </c>
      <c r="B44">
        <f>VLOOKUP($A44,draft_listing_pitchers_stats!$A$1:$B$1324,2,FALSE)</f>
        <v>4491</v>
      </c>
      <c r="C44" s="1" t="s">
        <v>25</v>
      </c>
      <c r="D44" s="1" t="s">
        <v>1868</v>
      </c>
      <c r="E44" s="1">
        <v>21</v>
      </c>
      <c r="F44" s="1" t="s">
        <v>43</v>
      </c>
      <c r="G44" s="1" t="s">
        <v>43</v>
      </c>
      <c r="H44" s="1" t="s">
        <v>51</v>
      </c>
      <c r="I44" s="24" t="s">
        <v>51</v>
      </c>
      <c r="J44" s="1" t="s">
        <v>49</v>
      </c>
      <c r="K44" s="24" t="s">
        <v>49</v>
      </c>
      <c r="L44" s="1">
        <v>5</v>
      </c>
      <c r="M44" s="1">
        <v>4</v>
      </c>
      <c r="N44" s="24">
        <v>1</v>
      </c>
      <c r="O44" s="1">
        <v>7</v>
      </c>
      <c r="P44" s="1">
        <v>5</v>
      </c>
      <c r="Q44" s="24">
        <v>3</v>
      </c>
      <c r="R44" s="1">
        <v>7</v>
      </c>
      <c r="S44" s="1">
        <v>8</v>
      </c>
      <c r="T44" s="1">
        <v>6</v>
      </c>
      <c r="U44" s="1">
        <v>8</v>
      </c>
      <c r="V44" s="1">
        <v>2</v>
      </c>
      <c r="W44" s="1">
        <v>2</v>
      </c>
      <c r="X44" s="1" t="s">
        <v>47</v>
      </c>
      <c r="Y44" s="1" t="s">
        <v>47</v>
      </c>
      <c r="Z44" s="1" t="s">
        <v>47</v>
      </c>
      <c r="AA44" s="1" t="s">
        <v>47</v>
      </c>
      <c r="AB44" s="1" t="s">
        <v>47</v>
      </c>
      <c r="AC44" s="1" t="s">
        <v>47</v>
      </c>
      <c r="AD44" s="1" t="s">
        <v>47</v>
      </c>
      <c r="AE44" s="1" t="s">
        <v>47</v>
      </c>
      <c r="AF44" s="1">
        <v>5</v>
      </c>
      <c r="AG44" s="1">
        <v>7</v>
      </c>
      <c r="AH44" s="1" t="s">
        <v>47</v>
      </c>
      <c r="AI44" s="1" t="s">
        <v>47</v>
      </c>
      <c r="AJ44" s="1" t="s">
        <v>47</v>
      </c>
      <c r="AK44" s="1" t="s">
        <v>47</v>
      </c>
      <c r="AL44" s="1" t="s">
        <v>47</v>
      </c>
      <c r="AM44" s="1" t="s">
        <v>47</v>
      </c>
      <c r="AN44" s="1" t="s">
        <v>47</v>
      </c>
      <c r="AO44" s="24" t="s">
        <v>47</v>
      </c>
      <c r="AP44" s="1" t="s">
        <v>50</v>
      </c>
      <c r="AQ44" s="1">
        <v>6</v>
      </c>
      <c r="AR44" s="25" t="s">
        <v>235</v>
      </c>
      <c r="AS44" s="30">
        <v>230000</v>
      </c>
      <c r="AT44" s="9">
        <f>($O$3*(L44-$O$1)/$O$2+$P$3*(M44-$P$1)/$P$2+$Q$3*(N44-$P$1)/$Q$2)/SUM($O$3:$Q$3)</f>
        <v>-1.3364237906407377</v>
      </c>
      <c r="AU44" s="9">
        <f>($O$3*(O44-$O$1)/$O$2+$P$3*(P44-$P$1)/$P$2+$Q$3*(Q44-$Q$1)/$Q$2)/SUM($O$3:$Q$3)</f>
        <v>0.17852645765295708</v>
      </c>
      <c r="AV44">
        <f>COUNT(R44:AO44)/2</f>
        <v>4</v>
      </c>
      <c r="AW44">
        <f>COUNTIF(R44:AO44,"&gt;5")/2</f>
        <v>2.5</v>
      </c>
      <c r="AX44" s="6">
        <f>VLOOKUP(AP44,COND!$A$10:$B$32,2,FALSE)</f>
        <v>1.05</v>
      </c>
      <c r="AY44" s="9">
        <f>(($AT$3*AT44+$AU$3*AU44+$AV$3*AV44+$AW$3*AW44)*AX44*IF(AQ44&lt;5,0.95,IF(AQ44&lt;7,0.975,1))+$J$3*VLOOKUP(J44,COND!$A$2:$D$7,2,FALSE)+$K$3*VLOOKUP(K44,COND!$A$2:$D$7,3,FALSE)+IF(BA44="SP",$BA$3,0)+IF($AV44&lt;3,-15,0))*IF(AND(Bat!$K$2="On",$E44&gt;20),0.75,1)</f>
        <v>40.614165199310605</v>
      </c>
      <c r="AZ44" s="28">
        <f>STANDARDIZE(AY44,AVERAGE($AY$5:$AY$963),STDEVP($AY$5:$AY$963))</f>
        <v>1.5713305444289185</v>
      </c>
      <c r="BA44" t="str">
        <f>IF(OR(AND(AQ44&gt;7,AW44&gt;1),AND(AQ44&gt;4,AV44&gt;2)),"SP","RP")</f>
        <v>SP</v>
      </c>
      <c r="BE44" t="str">
        <f>IF(AVERAGE($O44:$Q44)&gt;=6,"Likely",IF(AVERAGE($O44:$Q44)&gt;=4,"Possible","Unlikely"))</f>
        <v>Possible</v>
      </c>
      <c r="BG44" t="str">
        <f>IF(VLOOKUP($B44,'Draft List'!$D$4:$AB$124,BG$3,FALSE)&lt;&gt;0,VLOOKUP($B44,'Draft List'!$D$4:$AB$124,BG$3,FALSE),"")</f>
        <v/>
      </c>
      <c r="BH44" t="str">
        <f>IF(VLOOKUP($B44,'Draft List'!$D$4:$AB$124,BH$3,FALSE)&lt;&gt;0,VLOOKUP($B44,'Draft List'!$D$4:$AB$124,BH$3,FALSE),"")</f>
        <v/>
      </c>
      <c r="BI44" t="str">
        <f>IF(VLOOKUP($B44,'Draft List'!$D$4:$AB$124,BI$3,FALSE)&lt;&gt;0,VLOOKUP($B44,'Draft List'!$D$4:$AB$124,BI$3,FALSE),"")</f>
        <v/>
      </c>
      <c r="BJ44" t="str">
        <f>IF(VLOOKUP($B44,'Draft List'!$D$4:$AB$124,BJ$3,FALSE)&lt;&gt;0,VLOOKUP($B44,'Draft List'!$D$4:$AB$124,BJ$3,FALSE),"")</f>
        <v/>
      </c>
      <c r="BK44" t="str">
        <f>IF(OR(C44="SP",C44="MR",C44="RP",C44="CL"),"P",VLOOKUP($A44,Bat!$A$4:$AP$1196,42,FALSE))</f>
        <v>P</v>
      </c>
      <c r="BM44" t="str">
        <f t="shared" si="1"/>
        <v>Masafumi Yamada</v>
      </c>
    </row>
    <row r="45" spans="1:65" x14ac:dyDescent="0.25">
      <c r="A45" t="str">
        <f>IF(C45="C","C-",C45)&amp;D45&amp;E45</f>
        <v>CLJosh Thornton18</v>
      </c>
      <c r="B45">
        <f>VLOOKUP($A45,draft_listing_pitchers_stats!$A$1:$B$1324,2,FALSE)</f>
        <v>5504</v>
      </c>
      <c r="C45" s="1" t="s">
        <v>249</v>
      </c>
      <c r="D45" s="1" t="s">
        <v>1751</v>
      </c>
      <c r="E45" s="1">
        <v>18</v>
      </c>
      <c r="F45" s="1" t="s">
        <v>55</v>
      </c>
      <c r="G45" s="1" t="s">
        <v>55</v>
      </c>
      <c r="H45" s="1" t="s">
        <v>51</v>
      </c>
      <c r="I45" s="24" t="s">
        <v>66</v>
      </c>
      <c r="J45" s="1" t="s">
        <v>57</v>
      </c>
      <c r="K45" s="24" t="s">
        <v>45</v>
      </c>
      <c r="L45" s="1">
        <v>5</v>
      </c>
      <c r="M45" s="1">
        <v>5</v>
      </c>
      <c r="N45" s="24">
        <v>2</v>
      </c>
      <c r="O45" s="1">
        <v>9</v>
      </c>
      <c r="P45" s="1">
        <v>7</v>
      </c>
      <c r="Q45" s="24">
        <v>4</v>
      </c>
      <c r="R45" s="1">
        <v>6</v>
      </c>
      <c r="S45" s="1">
        <v>8</v>
      </c>
      <c r="T45" s="1" t="s">
        <v>47</v>
      </c>
      <c r="U45" s="1" t="s">
        <v>47</v>
      </c>
      <c r="V45" s="1" t="s">
        <v>47</v>
      </c>
      <c r="W45" s="1" t="s">
        <v>47</v>
      </c>
      <c r="X45" s="1">
        <v>3</v>
      </c>
      <c r="Y45" s="1">
        <v>8</v>
      </c>
      <c r="Z45" s="1" t="s">
        <v>47</v>
      </c>
      <c r="AA45" s="1" t="s">
        <v>47</v>
      </c>
      <c r="AB45" s="1" t="s">
        <v>47</v>
      </c>
      <c r="AC45" s="1" t="s">
        <v>47</v>
      </c>
      <c r="AD45" s="1" t="s">
        <v>47</v>
      </c>
      <c r="AE45" s="1" t="s">
        <v>47</v>
      </c>
      <c r="AF45" s="1" t="s">
        <v>47</v>
      </c>
      <c r="AG45" s="1" t="s">
        <v>47</v>
      </c>
      <c r="AH45" s="1" t="s">
        <v>47</v>
      </c>
      <c r="AI45" s="1" t="s">
        <v>47</v>
      </c>
      <c r="AJ45" s="1" t="s">
        <v>47</v>
      </c>
      <c r="AK45" s="1" t="s">
        <v>47</v>
      </c>
      <c r="AL45" s="1" t="s">
        <v>47</v>
      </c>
      <c r="AM45" s="1" t="s">
        <v>47</v>
      </c>
      <c r="AN45" s="1" t="s">
        <v>47</v>
      </c>
      <c r="AO45" s="24" t="s">
        <v>47</v>
      </c>
      <c r="AP45" s="1" t="s">
        <v>61</v>
      </c>
      <c r="AQ45" s="1">
        <v>3</v>
      </c>
      <c r="AR45" s="25" t="s">
        <v>1746</v>
      </c>
      <c r="AS45" s="30">
        <v>240000</v>
      </c>
      <c r="AT45" s="9">
        <f>($O$3*(L45-$O$1)/$O$2+$P$3*(M45-$P$1)/$P$2+$Q$3*(N45-$P$1)/$Q$2)/SUM($O$3:$Q$3)</f>
        <v>-0.89867150815657204</v>
      </c>
      <c r="AU45" s="9">
        <f>($O$3*(O45-$O$1)/$O$2+$P$3*(P45-$P$1)/$P$2+$Q$3*(Q45-$Q$1)/$Q$2)/SUM($O$3:$Q$3)</f>
        <v>1.2010931055855252</v>
      </c>
      <c r="AV45">
        <f>COUNT(R45:AO45)/2</f>
        <v>2</v>
      </c>
      <c r="AW45">
        <f>COUNTIF(R45:AO45,"&gt;5")/2</f>
        <v>1.5</v>
      </c>
      <c r="AX45" s="6">
        <f>VLOOKUP(AP45,COND!$A$10:$B$32,2,FALSE)</f>
        <v>1.075</v>
      </c>
      <c r="AY45" s="9">
        <f>(($AT$3*AT45+$AU$3*AU45+$AV$3*AV45+$AW$3*AW45)*AX45*IF(AQ45&lt;5,0.95,IF(AQ45&lt;7,0.975,1))+$J$3*VLOOKUP(J45,COND!$A$2:$D$7,2,FALSE)+$K$3*VLOOKUP(K45,COND!$A$2:$D$7,3,FALSE)+IF(BA45="SP",$BA$3,0)+IF($AV45&lt;3,-15,0))*IF(AND(Bat!$K$2="On",$E45&gt;20),0.75,1)</f>
        <v>40.47849177604337</v>
      </c>
      <c r="AZ45" s="28">
        <f>STANDARDIZE(AY45,AVERAGE($AY$5:$AY$963),STDEVP($AY$5:$AY$963))</f>
        <v>1.5591925489217744</v>
      </c>
      <c r="BA45" t="str">
        <f>IF(OR(AND(AQ45&gt;7,AW45&gt;1),AND(AQ45&gt;4,AV45&gt;2)),"SP","RP")</f>
        <v>RP</v>
      </c>
      <c r="BE45" t="str">
        <f>IF(AVERAGE($O45:$Q45)&gt;=6,"Likely",IF(AVERAGE($O45:$Q45)&gt;=4,"Possible","Unlikely"))</f>
        <v>Likely</v>
      </c>
      <c r="BG45" t="str">
        <f>IF(VLOOKUP($B45,'Draft List'!$D$4:$AB$124,BG$3,FALSE)&lt;&gt;0,VLOOKUP($B45,'Draft List'!$D$4:$AB$124,BG$3,FALSE),"")</f>
        <v/>
      </c>
      <c r="BH45" t="str">
        <f>IF(VLOOKUP($B45,'Draft List'!$D$4:$AB$124,BH$3,FALSE)&lt;&gt;0,VLOOKUP($B45,'Draft List'!$D$4:$AB$124,BH$3,FALSE),"")</f>
        <v/>
      </c>
      <c r="BI45" t="str">
        <f>IF(VLOOKUP($B45,'Draft List'!$D$4:$AB$124,BI$3,FALSE)&lt;&gt;0,VLOOKUP($B45,'Draft List'!$D$4:$AB$124,BI$3,FALSE),"")</f>
        <v/>
      </c>
      <c r="BJ45" t="str">
        <f>IF(VLOOKUP($B45,'Draft List'!$D$4:$AB$124,BJ$3,FALSE)&lt;&gt;0,VLOOKUP($B45,'Draft List'!$D$4:$AB$124,BJ$3,FALSE),"")</f>
        <v/>
      </c>
      <c r="BK45" t="str">
        <f>IF(OR(C45="SP",C45="MR",C45="RP",C45="CL"),"P",VLOOKUP($A45,Bat!$A$4:$AP$1196,42,FALSE))</f>
        <v>P</v>
      </c>
      <c r="BM45" t="str">
        <f t="shared" si="1"/>
        <v>Josh Thornton</v>
      </c>
    </row>
    <row r="46" spans="1:65" x14ac:dyDescent="0.25">
      <c r="A46" t="str">
        <f>IF(C46="C","C-",C46)&amp;D46&amp;E46</f>
        <v>SPDaniel Bradley21</v>
      </c>
      <c r="B46">
        <f>VLOOKUP($A46,draft_listing_pitchers_stats!$A$1:$B$1324,2,FALSE)</f>
        <v>4741</v>
      </c>
      <c r="C46" s="1" t="s">
        <v>25</v>
      </c>
      <c r="D46" s="1" t="s">
        <v>1794</v>
      </c>
      <c r="E46" s="1">
        <v>21</v>
      </c>
      <c r="F46" s="1" t="s">
        <v>43</v>
      </c>
      <c r="G46" s="1" t="s">
        <v>43</v>
      </c>
      <c r="H46" s="1" t="s">
        <v>51</v>
      </c>
      <c r="I46" s="24" t="s">
        <v>51</v>
      </c>
      <c r="J46" s="1" t="s">
        <v>53</v>
      </c>
      <c r="K46" s="24" t="s">
        <v>46</v>
      </c>
      <c r="L46" s="1">
        <v>3</v>
      </c>
      <c r="M46" s="1">
        <v>4</v>
      </c>
      <c r="N46" s="24">
        <v>4</v>
      </c>
      <c r="O46" s="1">
        <v>4</v>
      </c>
      <c r="P46" s="1">
        <v>4</v>
      </c>
      <c r="Q46" s="24">
        <v>7</v>
      </c>
      <c r="R46" s="1">
        <v>4</v>
      </c>
      <c r="S46" s="1">
        <v>5</v>
      </c>
      <c r="T46" s="1">
        <v>3</v>
      </c>
      <c r="U46" s="1">
        <v>4</v>
      </c>
      <c r="V46" s="1" t="s">
        <v>47</v>
      </c>
      <c r="W46" s="1" t="s">
        <v>47</v>
      </c>
      <c r="X46" s="1">
        <v>3</v>
      </c>
      <c r="Y46" s="1">
        <v>5</v>
      </c>
      <c r="Z46" s="1" t="s">
        <v>47</v>
      </c>
      <c r="AA46" s="1" t="s">
        <v>47</v>
      </c>
      <c r="AB46" s="1" t="s">
        <v>47</v>
      </c>
      <c r="AC46" s="1" t="s">
        <v>47</v>
      </c>
      <c r="AD46" s="1" t="s">
        <v>47</v>
      </c>
      <c r="AE46" s="1" t="s">
        <v>47</v>
      </c>
      <c r="AF46" s="1" t="s">
        <v>47</v>
      </c>
      <c r="AG46" s="1" t="s">
        <v>47</v>
      </c>
      <c r="AH46" s="1" t="s">
        <v>47</v>
      </c>
      <c r="AI46" s="1" t="s">
        <v>47</v>
      </c>
      <c r="AJ46" s="1" t="s">
        <v>47</v>
      </c>
      <c r="AK46" s="1" t="s">
        <v>47</v>
      </c>
      <c r="AL46" s="1" t="s">
        <v>47</v>
      </c>
      <c r="AM46" s="1" t="s">
        <v>47</v>
      </c>
      <c r="AN46" s="1" t="s">
        <v>47</v>
      </c>
      <c r="AO46" s="24" t="s">
        <v>47</v>
      </c>
      <c r="AP46" s="1" t="s">
        <v>212</v>
      </c>
      <c r="AQ46" s="1">
        <v>5</v>
      </c>
      <c r="AR46" s="25" t="s">
        <v>15</v>
      </c>
      <c r="AS46" s="30">
        <v>210000</v>
      </c>
      <c r="AT46" s="9">
        <f>($O$3*(L46-$O$1)/$O$2+$P$3*(M46-$P$1)/$P$2+$Q$3*(N46-$P$1)/$Q$2)/SUM($O$3:$Q$3)</f>
        <v>-0.99884474149675362</v>
      </c>
      <c r="AU46" s="9">
        <f>($O$3*(O46-$O$1)/$O$2+$P$3*(P46-$P$1)/$P$2+$Q$3*(Q46-$Q$1)/$Q$2)/SUM($O$3:$Q$3)</f>
        <v>0.36830303191182262</v>
      </c>
      <c r="AV46">
        <f>COUNT(R46:AO46)/2</f>
        <v>3</v>
      </c>
      <c r="AW46">
        <f>COUNTIF(R46:AO46,"&gt;5")/2</f>
        <v>0</v>
      </c>
      <c r="AX46" s="6">
        <f>VLOOKUP(AP46,COND!$A$10:$B$32,2,FALSE)</f>
        <v>1</v>
      </c>
      <c r="AY46" s="9">
        <f>(($AT$3*AT46+$AU$3*AU46+$AV$3*AV46+$AW$3*AW46)*AX46*IF(AQ46&lt;5,0.95,IF(AQ46&lt;7,0.975,1))+$J$3*VLOOKUP(J46,COND!$A$2:$D$7,2,FALSE)+$K$3*VLOOKUP(K46,COND!$A$2:$D$7,3,FALSE)+IF(BA46="SP",$BA$3,0)+IF($AV46&lt;3,-15,0))*IF(AND(Bat!$K$2="On",$E46&gt;20),0.75,1)</f>
        <v>40.460884397688673</v>
      </c>
      <c r="AZ46" s="28">
        <f>STANDARDIZE(AY46,AVERAGE($AY$5:$AY$963),STDEVP($AY$5:$AY$963))</f>
        <v>1.5576173083609099</v>
      </c>
      <c r="BA46" t="str">
        <f>IF(OR(AND(AQ46&gt;7,AW46&gt;1),AND(AQ46&gt;4,AV46&gt;2)),"SP","RP")</f>
        <v>SP</v>
      </c>
      <c r="BE46" t="str">
        <f>IF(AVERAGE($O46:$Q46)&gt;=6,"Likely",IF(AVERAGE($O46:$Q46)&gt;=4,"Possible","Unlikely"))</f>
        <v>Possible</v>
      </c>
      <c r="BG46" t="str">
        <f>IF(VLOOKUP($B46,'Draft List'!$D$4:$AB$124,BG$3,FALSE)&lt;&gt;0,VLOOKUP($B46,'Draft List'!$D$4:$AB$124,BG$3,FALSE),"")</f>
        <v/>
      </c>
      <c r="BH46" t="str">
        <f>IF(VLOOKUP($B46,'Draft List'!$D$4:$AB$124,BH$3,FALSE)&lt;&gt;0,VLOOKUP($B46,'Draft List'!$D$4:$AB$124,BH$3,FALSE),"")</f>
        <v/>
      </c>
      <c r="BI46" t="str">
        <f>IF(VLOOKUP($B46,'Draft List'!$D$4:$AB$124,BI$3,FALSE)&lt;&gt;0,VLOOKUP($B46,'Draft List'!$D$4:$AB$124,BI$3,FALSE),"")</f>
        <v/>
      </c>
      <c r="BJ46" t="str">
        <f>IF(VLOOKUP($B46,'Draft List'!$D$4:$AB$124,BJ$3,FALSE)&lt;&gt;0,VLOOKUP($B46,'Draft List'!$D$4:$AB$124,BJ$3,FALSE),"")</f>
        <v/>
      </c>
      <c r="BK46" t="str">
        <f>IF(OR(C46="SP",C46="MR",C46="RP",C46="CL"),"P",VLOOKUP($A46,Bat!$A$4:$AP$1196,42,FALSE))</f>
        <v>P</v>
      </c>
      <c r="BM46" t="str">
        <f t="shared" si="1"/>
        <v>Daniel Bradley</v>
      </c>
    </row>
    <row r="47" spans="1:65" x14ac:dyDescent="0.25">
      <c r="A47" t="str">
        <f>IF(C47="C","C-",C47)&amp;D47&amp;E47</f>
        <v>SPCaleb Garrett21</v>
      </c>
      <c r="B47">
        <f>VLOOKUP($A47,draft_listing_pitchers_stats!$A$1:$B$1324,2,FALSE)</f>
        <v>9913</v>
      </c>
      <c r="C47" s="1" t="s">
        <v>25</v>
      </c>
      <c r="D47" s="1" t="s">
        <v>1760</v>
      </c>
      <c r="E47" s="1">
        <v>21</v>
      </c>
      <c r="F47" s="1" t="s">
        <v>43</v>
      </c>
      <c r="G47" s="1" t="s">
        <v>43</v>
      </c>
      <c r="H47" s="1" t="s">
        <v>51</v>
      </c>
      <c r="I47" s="24" t="s">
        <v>44</v>
      </c>
      <c r="J47" s="1" t="s">
        <v>45</v>
      </c>
      <c r="K47" s="24" t="s">
        <v>45</v>
      </c>
      <c r="L47" s="1">
        <v>4</v>
      </c>
      <c r="M47" s="1">
        <v>5</v>
      </c>
      <c r="N47" s="24">
        <v>3</v>
      </c>
      <c r="O47" s="1">
        <v>4</v>
      </c>
      <c r="P47" s="1">
        <v>5</v>
      </c>
      <c r="Q47" s="24">
        <v>6</v>
      </c>
      <c r="R47" s="1" t="s">
        <v>47</v>
      </c>
      <c r="S47" s="1" t="s">
        <v>47</v>
      </c>
      <c r="T47" s="1">
        <v>3</v>
      </c>
      <c r="U47" s="1">
        <v>3</v>
      </c>
      <c r="V47" s="1" t="s">
        <v>47</v>
      </c>
      <c r="W47" s="1" t="s">
        <v>47</v>
      </c>
      <c r="X47" s="1">
        <v>4</v>
      </c>
      <c r="Y47" s="1">
        <v>5</v>
      </c>
      <c r="Z47" s="1" t="s">
        <v>47</v>
      </c>
      <c r="AA47" s="1" t="s">
        <v>47</v>
      </c>
      <c r="AB47" s="1" t="s">
        <v>47</v>
      </c>
      <c r="AC47" s="1" t="s">
        <v>47</v>
      </c>
      <c r="AD47" s="1">
        <v>5</v>
      </c>
      <c r="AE47" s="1">
        <v>6</v>
      </c>
      <c r="AF47" s="1" t="s">
        <v>47</v>
      </c>
      <c r="AG47" s="1" t="s">
        <v>47</v>
      </c>
      <c r="AH47" s="1" t="s">
        <v>47</v>
      </c>
      <c r="AI47" s="1" t="s">
        <v>47</v>
      </c>
      <c r="AJ47" s="1" t="s">
        <v>47</v>
      </c>
      <c r="AK47" s="1" t="s">
        <v>47</v>
      </c>
      <c r="AL47" s="1" t="s">
        <v>47</v>
      </c>
      <c r="AM47" s="1" t="s">
        <v>47</v>
      </c>
      <c r="AN47" s="1" t="s">
        <v>47</v>
      </c>
      <c r="AO47" s="24" t="s">
        <v>47</v>
      </c>
      <c r="AP47" s="1" t="s">
        <v>56</v>
      </c>
      <c r="AQ47" s="1">
        <v>7</v>
      </c>
      <c r="AR47" s="25" t="s">
        <v>233</v>
      </c>
      <c r="AS47" s="30">
        <v>200000</v>
      </c>
      <c r="AT47" s="9">
        <f>($O$3*(L47-$O$1)/$O$2+$P$3*(M47-$P$1)/$P$2+$Q$3*(N47-$P$1)/$Q$2)/SUM($O$3:$Q$3)</f>
        <v>-0.85104226661163507</v>
      </c>
      <c r="AU47" s="9">
        <f>($O$3*(O47-$O$1)/$O$2+$P$3*(P47-$P$1)/$P$2+$Q$3*(Q47-$Q$1)/$Q$2)/SUM($O$3:$Q$3)</f>
        <v>0.32141418228776775</v>
      </c>
      <c r="AV47">
        <f>COUNT(R47:AO47)/2</f>
        <v>3</v>
      </c>
      <c r="AW47">
        <f>COUNTIF(R47:AO47,"&gt;5")/2</f>
        <v>0.5</v>
      </c>
      <c r="AX47" s="6">
        <f>VLOOKUP(AP47,COND!$A$10:$B$32,2,FALSE)</f>
        <v>1.0249999999999999</v>
      </c>
      <c r="AY47" s="9">
        <f>(($AT$3*AT47+$AU$3*AU47+$AV$3*AV47+$AW$3*AW47)*AX47*IF(AQ47&lt;5,0.95,IF(AQ47&lt;7,0.975,1))+$J$3*VLOOKUP(J47,COND!$A$2:$D$7,2,FALSE)+$K$3*VLOOKUP(K47,COND!$A$2:$D$7,3,FALSE)+IF(BA47="SP",$BA$3,0)+IF($AV47&lt;3,-15,0))*IF(AND(Bat!$K$2="On",$E47&gt;20),0.75,1)</f>
        <v>40.131402072243851</v>
      </c>
      <c r="AZ47" s="28">
        <f>STANDARDIZE(AY47,AVERAGE($AY$5:$AY$963),STDEVP($AY$5:$AY$963))</f>
        <v>1.5281402384261793</v>
      </c>
      <c r="BA47" t="str">
        <f>IF(OR(AND(AQ47&gt;7,AW47&gt;1),AND(AQ47&gt;4,AV47&gt;2)),"SP","RP")</f>
        <v>SP</v>
      </c>
      <c r="BE47" t="str">
        <f>IF(AVERAGE($O47:$Q47)&gt;=6,"Likely",IF(AVERAGE($O47:$Q47)&gt;=4,"Possible","Unlikely"))</f>
        <v>Possible</v>
      </c>
      <c r="BG47" t="str">
        <f>IF(VLOOKUP($B47,'Draft List'!$D$4:$AB$124,BG$3,FALSE)&lt;&gt;0,VLOOKUP($B47,'Draft List'!$D$4:$AB$124,BG$3,FALSE),"")</f>
        <v/>
      </c>
      <c r="BH47" t="str">
        <f>IF(VLOOKUP($B47,'Draft List'!$D$4:$AB$124,BH$3,FALSE)&lt;&gt;0,VLOOKUP($B47,'Draft List'!$D$4:$AB$124,BH$3,FALSE),"")</f>
        <v/>
      </c>
      <c r="BI47" t="str">
        <f>IF(VLOOKUP($B47,'Draft List'!$D$4:$AB$124,BI$3,FALSE)&lt;&gt;0,VLOOKUP($B47,'Draft List'!$D$4:$AB$124,BI$3,FALSE),"")</f>
        <v/>
      </c>
      <c r="BJ47" t="str">
        <f>IF(VLOOKUP($B47,'Draft List'!$D$4:$AB$124,BJ$3,FALSE)&lt;&gt;0,VLOOKUP($B47,'Draft List'!$D$4:$AB$124,BJ$3,FALSE),"")</f>
        <v/>
      </c>
      <c r="BK47" t="str">
        <f>IF(OR(C47="SP",C47="MR",C47="RP",C47="CL"),"P",VLOOKUP($A47,Bat!$A$4:$AP$1196,42,FALSE))</f>
        <v>P</v>
      </c>
      <c r="BM47" t="str">
        <f t="shared" si="1"/>
        <v>Caleb Garrett</v>
      </c>
    </row>
    <row r="48" spans="1:65" x14ac:dyDescent="0.25">
      <c r="A48" t="str">
        <f>IF(C48="C","C-",C48)&amp;D48&amp;E48</f>
        <v>SPRon Wilson18</v>
      </c>
      <c r="B48">
        <f>VLOOKUP($A48,draft_listing_pitchers_stats!$A$1:$B$1324,2,FALSE)</f>
        <v>4918</v>
      </c>
      <c r="C48" s="1" t="s">
        <v>25</v>
      </c>
      <c r="D48" s="1" t="s">
        <v>1786</v>
      </c>
      <c r="E48" s="1">
        <v>18</v>
      </c>
      <c r="F48" s="1" t="s">
        <v>43</v>
      </c>
      <c r="G48" s="1" t="s">
        <v>43</v>
      </c>
      <c r="H48" s="1" t="s">
        <v>51</v>
      </c>
      <c r="I48" s="24" t="s">
        <v>44</v>
      </c>
      <c r="J48" s="1" t="s">
        <v>53</v>
      </c>
      <c r="K48" s="24" t="s">
        <v>49</v>
      </c>
      <c r="L48" s="1">
        <v>2</v>
      </c>
      <c r="M48" s="1">
        <v>5</v>
      </c>
      <c r="N48" s="24">
        <v>1</v>
      </c>
      <c r="O48" s="1">
        <v>5</v>
      </c>
      <c r="P48" s="1">
        <v>6</v>
      </c>
      <c r="Q48" s="24">
        <v>4</v>
      </c>
      <c r="R48" s="1">
        <v>5</v>
      </c>
      <c r="S48" s="1">
        <v>6</v>
      </c>
      <c r="T48" s="1">
        <v>1</v>
      </c>
      <c r="U48" s="1">
        <v>3</v>
      </c>
      <c r="V48" s="1" t="s">
        <v>47</v>
      </c>
      <c r="W48" s="1" t="s">
        <v>47</v>
      </c>
      <c r="X48" s="1" t="s">
        <v>47</v>
      </c>
      <c r="Y48" s="1" t="s">
        <v>47</v>
      </c>
      <c r="Z48" s="1" t="s">
        <v>47</v>
      </c>
      <c r="AA48" s="1" t="s">
        <v>47</v>
      </c>
      <c r="AB48" s="1" t="s">
        <v>47</v>
      </c>
      <c r="AC48" s="1" t="s">
        <v>47</v>
      </c>
      <c r="AD48" s="1">
        <v>4</v>
      </c>
      <c r="AE48" s="1">
        <v>6</v>
      </c>
      <c r="AF48" s="1" t="s">
        <v>47</v>
      </c>
      <c r="AG48" s="1" t="s">
        <v>47</v>
      </c>
      <c r="AH48" s="1" t="s">
        <v>47</v>
      </c>
      <c r="AI48" s="1" t="s">
        <v>47</v>
      </c>
      <c r="AJ48" s="1" t="s">
        <v>47</v>
      </c>
      <c r="AK48" s="1" t="s">
        <v>47</v>
      </c>
      <c r="AL48" s="1" t="s">
        <v>47</v>
      </c>
      <c r="AM48" s="1" t="s">
        <v>47</v>
      </c>
      <c r="AN48" s="1" t="s">
        <v>47</v>
      </c>
      <c r="AO48" s="24" t="s">
        <v>47</v>
      </c>
      <c r="AP48" s="1" t="s">
        <v>56</v>
      </c>
      <c r="AQ48" s="1">
        <v>7</v>
      </c>
      <c r="AR48" s="25" t="s">
        <v>234</v>
      </c>
      <c r="AS48" s="30">
        <v>800000</v>
      </c>
      <c r="AT48" s="9">
        <f>($O$3*(L48-$O$1)/$O$2+$P$3*(M48-$P$1)/$P$2+$Q$3*(N48-$P$1)/$Q$2)/SUM($O$3:$Q$3)</f>
        <v>-1.7250660477382029</v>
      </c>
      <c r="AU48" s="9">
        <f>($O$3*(O48-$O$1)/$O$2+$P$3*(P48-$P$1)/$P$2+$Q$3*(Q48-$Q$1)/$Q$2)/SUM($O$3:$Q$3)</f>
        <v>0.22689609111877593</v>
      </c>
      <c r="AV48">
        <f>COUNT(R48:AO48)/2</f>
        <v>3</v>
      </c>
      <c r="AW48">
        <f>COUNTIF(R48:AO48,"&gt;5")/2</f>
        <v>1</v>
      </c>
      <c r="AX48" s="6">
        <f>VLOOKUP(AP48,COND!$A$10:$B$32,2,FALSE)</f>
        <v>1.0249999999999999</v>
      </c>
      <c r="AY48" s="9">
        <f>(($AT$3*AT48+$AU$3*AU48+$AV$3*AV48+$AW$3*AW48)*AX48*IF(AQ48&lt;5,0.95,IF(AQ48&lt;7,0.975,1))+$J$3*VLOOKUP(J48,COND!$A$2:$D$7,2,FALSE)+$K$3*VLOOKUP(K48,COND!$A$2:$D$7,3,FALSE)+IF(BA48="SP",$BA$3,0)+IF($AV48&lt;3,-15,0))*IF(AND(Bat!$K$2="On",$E48&gt;20),0.75,1)</f>
        <v>39.705231328148571</v>
      </c>
      <c r="AZ48" s="28">
        <f>STANDARDIZE(AY48,AVERAGE($AY$5:$AY$963),STDEVP($AY$5:$AY$963))</f>
        <v>1.4900129585762727</v>
      </c>
      <c r="BA48" t="str">
        <f>IF(OR(AND(AQ48&gt;7,AW48&gt;1),AND(AQ48&gt;4,AV48&gt;2)),"SP","RP")</f>
        <v>SP</v>
      </c>
      <c r="BE48" t="str">
        <f>IF(AVERAGE($O48:$Q48)&gt;=6,"Likely",IF(AVERAGE($O48:$Q48)&gt;=4,"Possible","Unlikely"))</f>
        <v>Possible</v>
      </c>
      <c r="BG48" t="str">
        <f>IF(VLOOKUP($B48,'Draft List'!$D$4:$AB$124,BG$3,FALSE)&lt;&gt;0,VLOOKUP($B48,'Draft List'!$D$4:$AB$124,BG$3,FALSE),"")</f>
        <v/>
      </c>
      <c r="BH48" t="str">
        <f>IF(VLOOKUP($B48,'Draft List'!$D$4:$AB$124,BH$3,FALSE)&lt;&gt;0,VLOOKUP($B48,'Draft List'!$D$4:$AB$124,BH$3,FALSE),"")</f>
        <v/>
      </c>
      <c r="BI48" t="str">
        <f>IF(VLOOKUP($B48,'Draft List'!$D$4:$AB$124,BI$3,FALSE)&lt;&gt;0,VLOOKUP($B48,'Draft List'!$D$4:$AB$124,BI$3,FALSE),"")</f>
        <v/>
      </c>
      <c r="BJ48" t="str">
        <f>IF(VLOOKUP($B48,'Draft List'!$D$4:$AB$124,BJ$3,FALSE)&lt;&gt;0,VLOOKUP($B48,'Draft List'!$D$4:$AB$124,BJ$3,FALSE),"")</f>
        <v/>
      </c>
      <c r="BK48" t="str">
        <f>IF(OR(C48="SP",C48="MR",C48="RP",C48="CL"),"P",VLOOKUP($A48,Bat!$A$4:$AP$1196,42,FALSE))</f>
        <v>P</v>
      </c>
      <c r="BM48" t="str">
        <f t="shared" si="1"/>
        <v>Ron Wilson</v>
      </c>
    </row>
    <row r="49" spans="1:65" x14ac:dyDescent="0.25">
      <c r="A49" t="str">
        <f>IF(C49="C","C-",C49)&amp;D49&amp;E49</f>
        <v>SPKenjiro Konishi21</v>
      </c>
      <c r="B49">
        <f>VLOOKUP($A49,draft_listing_pitchers_stats!$A$1:$B$1324,2,FALSE)</f>
        <v>3927</v>
      </c>
      <c r="C49" s="1" t="s">
        <v>25</v>
      </c>
      <c r="D49" s="1" t="s">
        <v>1826</v>
      </c>
      <c r="E49" s="1">
        <v>21</v>
      </c>
      <c r="F49" s="1" t="s">
        <v>55</v>
      </c>
      <c r="G49" s="1" t="s">
        <v>55</v>
      </c>
      <c r="H49" s="1" t="s">
        <v>51</v>
      </c>
      <c r="I49" s="24" t="s">
        <v>51</v>
      </c>
      <c r="J49" s="1" t="s">
        <v>45</v>
      </c>
      <c r="K49" s="24" t="s">
        <v>45</v>
      </c>
      <c r="L49" s="1">
        <v>3</v>
      </c>
      <c r="M49" s="1">
        <v>4</v>
      </c>
      <c r="N49" s="24">
        <v>3</v>
      </c>
      <c r="O49" s="1">
        <v>5</v>
      </c>
      <c r="P49" s="1">
        <v>5</v>
      </c>
      <c r="Q49" s="24">
        <v>5</v>
      </c>
      <c r="R49" s="1">
        <v>5</v>
      </c>
      <c r="S49" s="1">
        <v>6</v>
      </c>
      <c r="T49" s="1">
        <v>2</v>
      </c>
      <c r="U49" s="1">
        <v>4</v>
      </c>
      <c r="V49" s="1">
        <v>3</v>
      </c>
      <c r="W49" s="1">
        <v>4</v>
      </c>
      <c r="X49" s="1" t="s">
        <v>47</v>
      </c>
      <c r="Y49" s="1" t="s">
        <v>47</v>
      </c>
      <c r="Z49" s="1" t="s">
        <v>47</v>
      </c>
      <c r="AA49" s="1" t="s">
        <v>47</v>
      </c>
      <c r="AB49" s="1" t="s">
        <v>47</v>
      </c>
      <c r="AC49" s="1" t="s">
        <v>47</v>
      </c>
      <c r="AD49" s="1" t="s">
        <v>47</v>
      </c>
      <c r="AE49" s="1" t="s">
        <v>47</v>
      </c>
      <c r="AF49" s="1">
        <v>4</v>
      </c>
      <c r="AG49" s="1">
        <v>4</v>
      </c>
      <c r="AH49" s="1" t="s">
        <v>47</v>
      </c>
      <c r="AI49" s="1" t="s">
        <v>47</v>
      </c>
      <c r="AJ49" s="1" t="s">
        <v>47</v>
      </c>
      <c r="AK49" s="1" t="s">
        <v>47</v>
      </c>
      <c r="AL49" s="1" t="s">
        <v>47</v>
      </c>
      <c r="AM49" s="1" t="s">
        <v>47</v>
      </c>
      <c r="AN49" s="1" t="s">
        <v>47</v>
      </c>
      <c r="AO49" s="24" t="s">
        <v>47</v>
      </c>
      <c r="AP49" s="1" t="s">
        <v>56</v>
      </c>
      <c r="AQ49" s="1">
        <v>7</v>
      </c>
      <c r="AR49" s="25" t="s">
        <v>235</v>
      </c>
      <c r="AS49" s="30">
        <v>200000</v>
      </c>
      <c r="AT49" s="9">
        <f>($O$3*(L49-$O$1)/$O$2+$P$3*(M49-$P$1)/$P$2+$Q$3*(N49-$P$1)/$Q$2)/SUM($O$3:$Q$3)</f>
        <v>-1.2411653075508642</v>
      </c>
      <c r="AU49" s="9">
        <f>($O$3*(O49-$O$1)/$O$2+$P$3*(P49-$P$1)/$P$2+$Q$3*(Q49-$Q$1)/$Q$2)/SUM($O$3:$Q$3)</f>
        <v>0.27378494074283088</v>
      </c>
      <c r="AV49">
        <f>COUNT(R49:AO49)/2</f>
        <v>4</v>
      </c>
      <c r="AW49">
        <f>COUNTIF(R49:AO49,"&gt;5")/2</f>
        <v>0.5</v>
      </c>
      <c r="AX49" s="6">
        <f>VLOOKUP(AP49,COND!$A$10:$B$32,2,FALSE)</f>
        <v>1.0249999999999999</v>
      </c>
      <c r="AY49" s="9">
        <f>(($AT$3*AT49+$AU$3*AU49+$AV$3*AV49+$AW$3*AW49)*AX49*IF(AQ49&lt;5,0.95,IF(AQ49&lt;7,0.975,1))+$J$3*VLOOKUP(J49,COND!$A$2:$D$7,2,FALSE)+$K$3*VLOOKUP(K49,COND!$A$2:$D$7,3,FALSE)+IF(BA49="SP",$BA$3,0)+IF($AV49&lt;3,-15,0))*IF(AND(Bat!$K$2="On",$E49&gt;20),0.75,1)</f>
        <v>39.433777397180108</v>
      </c>
      <c r="AZ49" s="28">
        <f>STANDARDIZE(AY49,AVERAGE($AY$5:$AY$963),STDEVP($AY$5:$AY$963))</f>
        <v>1.4657273872746492</v>
      </c>
      <c r="BA49" t="str">
        <f>IF(OR(AND(AQ49&gt;7,AW49&gt;1),AND(AQ49&gt;4,AV49&gt;2)),"SP","RP")</f>
        <v>SP</v>
      </c>
      <c r="BE49" t="str">
        <f>IF(AVERAGE($O49:$Q49)&gt;=6,"Likely",IF(AVERAGE($O49:$Q49)&gt;=4,"Possible","Unlikely"))</f>
        <v>Possible</v>
      </c>
      <c r="BG49" t="str">
        <f>IF(VLOOKUP($B49,'Draft List'!$D$4:$AB$124,BG$3,FALSE)&lt;&gt;0,VLOOKUP($B49,'Draft List'!$D$4:$AB$124,BG$3,FALSE),"")</f>
        <v/>
      </c>
      <c r="BH49" t="str">
        <f>IF(VLOOKUP($B49,'Draft List'!$D$4:$AB$124,BH$3,FALSE)&lt;&gt;0,VLOOKUP($B49,'Draft List'!$D$4:$AB$124,BH$3,FALSE),"")</f>
        <v/>
      </c>
      <c r="BI49" t="str">
        <f>IF(VLOOKUP($B49,'Draft List'!$D$4:$AB$124,BI$3,FALSE)&lt;&gt;0,VLOOKUP($B49,'Draft List'!$D$4:$AB$124,BI$3,FALSE),"")</f>
        <v/>
      </c>
      <c r="BJ49" t="str">
        <f>IF(VLOOKUP($B49,'Draft List'!$D$4:$AB$124,BJ$3,FALSE)&lt;&gt;0,VLOOKUP($B49,'Draft List'!$D$4:$AB$124,BJ$3,FALSE),"")</f>
        <v/>
      </c>
      <c r="BK49" t="str">
        <f>IF(OR(C49="SP",C49="MR",C49="RP",C49="CL"),"P",VLOOKUP($A49,Bat!$A$4:$AP$1196,42,FALSE))</f>
        <v>P</v>
      </c>
      <c r="BM49" t="str">
        <f t="shared" si="1"/>
        <v>Kenjiro Konishi</v>
      </c>
    </row>
    <row r="50" spans="1:65" x14ac:dyDescent="0.25">
      <c r="A50" t="str">
        <f>IF(C50="C","C-",C50)&amp;D50&amp;E50</f>
        <v>SPJack Wolfe21</v>
      </c>
      <c r="B50">
        <f>VLOOKUP($A50,draft_listing_pitchers_stats!$A$1:$B$1324,2,FALSE)</f>
        <v>6831</v>
      </c>
      <c r="C50" s="1" t="s">
        <v>25</v>
      </c>
      <c r="D50" s="1" t="s">
        <v>1867</v>
      </c>
      <c r="E50" s="1">
        <v>21</v>
      </c>
      <c r="F50" s="1" t="s">
        <v>43</v>
      </c>
      <c r="G50" s="1" t="s">
        <v>43</v>
      </c>
      <c r="H50" s="1" t="s">
        <v>51</v>
      </c>
      <c r="I50" s="24" t="s">
        <v>51</v>
      </c>
      <c r="J50" s="1" t="s">
        <v>53</v>
      </c>
      <c r="K50" s="24" t="s">
        <v>45</v>
      </c>
      <c r="L50" s="1">
        <v>3</v>
      </c>
      <c r="M50" s="1">
        <v>5</v>
      </c>
      <c r="N50" s="24">
        <v>3</v>
      </c>
      <c r="O50" s="1">
        <v>4</v>
      </c>
      <c r="P50" s="1">
        <v>6</v>
      </c>
      <c r="Q50" s="24">
        <v>5</v>
      </c>
      <c r="R50" s="1">
        <v>4</v>
      </c>
      <c r="S50" s="1">
        <v>4</v>
      </c>
      <c r="T50" s="1" t="s">
        <v>47</v>
      </c>
      <c r="U50" s="1" t="s">
        <v>47</v>
      </c>
      <c r="V50" s="1" t="s">
        <v>47</v>
      </c>
      <c r="W50" s="1" t="s">
        <v>47</v>
      </c>
      <c r="X50" s="1" t="s">
        <v>47</v>
      </c>
      <c r="Y50" s="1" t="s">
        <v>47</v>
      </c>
      <c r="Z50" s="1" t="s">
        <v>47</v>
      </c>
      <c r="AA50" s="1" t="s">
        <v>47</v>
      </c>
      <c r="AB50" s="1" t="s">
        <v>47</v>
      </c>
      <c r="AC50" s="1" t="s">
        <v>47</v>
      </c>
      <c r="AD50" s="1">
        <v>4</v>
      </c>
      <c r="AE50" s="1">
        <v>5</v>
      </c>
      <c r="AF50" s="1" t="s">
        <v>47</v>
      </c>
      <c r="AG50" s="1" t="s">
        <v>47</v>
      </c>
      <c r="AH50" s="1">
        <v>3</v>
      </c>
      <c r="AI50" s="1">
        <v>5</v>
      </c>
      <c r="AJ50" s="1" t="s">
        <v>47</v>
      </c>
      <c r="AK50" s="1" t="s">
        <v>47</v>
      </c>
      <c r="AL50" s="1" t="s">
        <v>47</v>
      </c>
      <c r="AM50" s="1" t="s">
        <v>47</v>
      </c>
      <c r="AN50" s="1" t="s">
        <v>47</v>
      </c>
      <c r="AO50" s="24" t="s">
        <v>47</v>
      </c>
      <c r="AP50" s="1" t="s">
        <v>211</v>
      </c>
      <c r="AQ50" s="1">
        <v>8</v>
      </c>
      <c r="AR50" s="25" t="s">
        <v>234</v>
      </c>
      <c r="AS50" s="30">
        <v>180000</v>
      </c>
      <c r="AT50" s="9">
        <f>($O$3*(L50-$O$1)/$O$2+$P$3*(M50-$P$1)/$P$2+$Q$3*(N50-$P$1)/$Q$2)/SUM($O$3:$Q$3)</f>
        <v>-1.0457335911208085</v>
      </c>
      <c r="AU50" s="9">
        <f>($O$3*(O50-$O$1)/$O$2+$P$3*(P50-$P$1)/$P$2+$Q$3*(Q50-$Q$1)/$Q$2)/SUM($O$3:$Q$3)</f>
        <v>0.27452533266371276</v>
      </c>
      <c r="AV50">
        <f>COUNT(R50:AO50)/2</f>
        <v>3</v>
      </c>
      <c r="AW50">
        <f>COUNTIF(R50:AO50,"&gt;5")/2</f>
        <v>0</v>
      </c>
      <c r="AX50" s="6">
        <f>VLOOKUP(AP50,COND!$A$10:$B$32,2,FALSE)</f>
        <v>1</v>
      </c>
      <c r="AY50" s="9">
        <f>(($AT$3*AT50+$AU$3*AU50+$AV$3*AV50+$AW$3*AW50)*AX50*IF(AQ50&lt;5,0.95,IF(AQ50&lt;7,0.975,1))+$J$3*VLOOKUP(J50,COND!$A$2:$D$7,2,FALSE)+$K$3*VLOOKUP(K50,COND!$A$2:$D$7,3,FALSE)+IF(BA50="SP",$BA$3,0)+IF($AV50&lt;3,-15,0))*IF(AND(Bat!$K$2="On",$E50&gt;20),0.75,1)</f>
        <v>39.081359935050095</v>
      </c>
      <c r="AZ50" s="28">
        <f>STANDARDIZE(AY50,AVERAGE($AY$5:$AY$963),STDEVP($AY$5:$AY$963))</f>
        <v>1.4341984299522743</v>
      </c>
      <c r="BA50" t="str">
        <f>IF(OR(AND(AQ50&gt;7,AW50&gt;1),AND(AQ50&gt;4,AV50&gt;2)),"SP","RP")</f>
        <v>SP</v>
      </c>
      <c r="BE50" t="str">
        <f>IF(AVERAGE($O50:$Q50)&gt;=6,"Likely",IF(AVERAGE($O50:$Q50)&gt;=4,"Possible","Unlikely"))</f>
        <v>Possible</v>
      </c>
      <c r="BG50" t="str">
        <f>IF(VLOOKUP($B50,'Draft List'!$D$4:$AB$124,BG$3,FALSE)&lt;&gt;0,VLOOKUP($B50,'Draft List'!$D$4:$AB$124,BG$3,FALSE),"")</f>
        <v/>
      </c>
      <c r="BH50" t="str">
        <f>IF(VLOOKUP($B50,'Draft List'!$D$4:$AB$124,BH$3,FALSE)&lt;&gt;0,VLOOKUP($B50,'Draft List'!$D$4:$AB$124,BH$3,FALSE),"")</f>
        <v/>
      </c>
      <c r="BI50" t="str">
        <f>IF(VLOOKUP($B50,'Draft List'!$D$4:$AB$124,BI$3,FALSE)&lt;&gt;0,VLOOKUP($B50,'Draft List'!$D$4:$AB$124,BI$3,FALSE),"")</f>
        <v/>
      </c>
      <c r="BJ50" t="str">
        <f>IF(VLOOKUP($B50,'Draft List'!$D$4:$AB$124,BJ$3,FALSE)&lt;&gt;0,VLOOKUP($B50,'Draft List'!$D$4:$AB$124,BJ$3,FALSE),"")</f>
        <v/>
      </c>
      <c r="BK50" t="str">
        <f>IF(OR(C50="SP",C50="MR",C50="RP",C50="CL"),"P",VLOOKUP($A50,Bat!$A$4:$AP$1196,42,FALSE))</f>
        <v>P</v>
      </c>
      <c r="BM50" t="str">
        <f t="shared" si="1"/>
        <v>Jack Wolfe</v>
      </c>
    </row>
    <row r="51" spans="1:65" x14ac:dyDescent="0.25">
      <c r="A51" t="str">
        <f>IF(C51="C","C-",C51)&amp;D51&amp;E51</f>
        <v>CLJuan Velásquez21</v>
      </c>
      <c r="B51">
        <f>VLOOKUP($A51,draft_listing_pitchers_stats!$A$1:$B$1324,2,FALSE)</f>
        <v>4746</v>
      </c>
      <c r="C51" s="1" t="s">
        <v>249</v>
      </c>
      <c r="D51" s="1" t="s">
        <v>1864</v>
      </c>
      <c r="E51" s="1">
        <v>21</v>
      </c>
      <c r="F51" s="1" t="s">
        <v>43</v>
      </c>
      <c r="G51" s="1" t="s">
        <v>55</v>
      </c>
      <c r="H51" s="1" t="s">
        <v>51</v>
      </c>
      <c r="I51" s="24" t="s">
        <v>51</v>
      </c>
      <c r="J51" s="1" t="s">
        <v>45</v>
      </c>
      <c r="K51" s="24" t="s">
        <v>46</v>
      </c>
      <c r="L51" s="1">
        <v>3</v>
      </c>
      <c r="M51" s="1">
        <v>5</v>
      </c>
      <c r="N51" s="24">
        <v>3</v>
      </c>
      <c r="O51" s="1">
        <v>4</v>
      </c>
      <c r="P51" s="1">
        <v>5</v>
      </c>
      <c r="Q51" s="24">
        <v>6</v>
      </c>
      <c r="R51" s="1">
        <v>4</v>
      </c>
      <c r="S51" s="1">
        <v>5</v>
      </c>
      <c r="T51" s="1">
        <v>2</v>
      </c>
      <c r="U51" s="1">
        <v>3</v>
      </c>
      <c r="V51" s="1" t="s">
        <v>47</v>
      </c>
      <c r="W51" s="1" t="s">
        <v>47</v>
      </c>
      <c r="X51" s="1">
        <v>3</v>
      </c>
      <c r="Y51" s="1">
        <v>4</v>
      </c>
      <c r="Z51" s="1" t="s">
        <v>47</v>
      </c>
      <c r="AA51" s="1" t="s">
        <v>47</v>
      </c>
      <c r="AB51" s="1" t="s">
        <v>47</v>
      </c>
      <c r="AC51" s="1" t="s">
        <v>47</v>
      </c>
      <c r="AD51" s="1" t="s">
        <v>47</v>
      </c>
      <c r="AE51" s="1" t="s">
        <v>47</v>
      </c>
      <c r="AF51" s="1" t="s">
        <v>47</v>
      </c>
      <c r="AG51" s="1" t="s">
        <v>47</v>
      </c>
      <c r="AH51" s="1" t="s">
        <v>47</v>
      </c>
      <c r="AI51" s="1" t="s">
        <v>47</v>
      </c>
      <c r="AJ51" s="1" t="s">
        <v>47</v>
      </c>
      <c r="AK51" s="1" t="s">
        <v>47</v>
      </c>
      <c r="AL51" s="1" t="s">
        <v>47</v>
      </c>
      <c r="AM51" s="1" t="s">
        <v>47</v>
      </c>
      <c r="AN51" s="1" t="s">
        <v>47</v>
      </c>
      <c r="AO51" s="24" t="s">
        <v>47</v>
      </c>
      <c r="AP51" s="1" t="s">
        <v>59</v>
      </c>
      <c r="AQ51" s="1">
        <v>9</v>
      </c>
      <c r="AR51" s="25" t="s">
        <v>234</v>
      </c>
      <c r="AS51" s="30">
        <v>220000</v>
      </c>
      <c r="AT51" s="9">
        <f>($O$3*(L51-$O$1)/$O$2+$P$3*(M51-$P$1)/$P$2+$Q$3*(N51-$P$1)/$Q$2)/SUM($O$3:$Q$3)</f>
        <v>-1.0457335911208085</v>
      </c>
      <c r="AU51" s="9">
        <f>($O$3*(O51-$O$1)/$O$2+$P$3*(P51-$P$1)/$P$2+$Q$3*(Q51-$Q$1)/$Q$2)/SUM($O$3:$Q$3)</f>
        <v>0.32141418228776775</v>
      </c>
      <c r="AV51">
        <f>COUNT(R51:AO51)/2</f>
        <v>3</v>
      </c>
      <c r="AW51">
        <f>COUNTIF(R51:AO51,"&gt;5")/2</f>
        <v>0</v>
      </c>
      <c r="AX51" s="6">
        <f>VLOOKUP(AP51,COND!$A$10:$B$32,2,FALSE)</f>
        <v>1</v>
      </c>
      <c r="AY51" s="9">
        <f>(($AT$3*AT51+$AU$3*AU51+$AV$3*AV51+$AW$3*AW51)*AX51*IF(AQ51&lt;5,0.95,IF(AQ51&lt;7,0.975,1))+$J$3*VLOOKUP(J51,COND!$A$2:$D$7,2,FALSE)+$K$3*VLOOKUP(K51,COND!$A$2:$D$7,3,FALSE)+IF(BA51="SP",$BA$3,0)+IF($AV51&lt;3,-15,0))*IF(AND(Bat!$K$2="On",$E51&gt;20),0.75,1)</f>
        <v>38.969136927531196</v>
      </c>
      <c r="AZ51" s="28">
        <f>STANDARDIZE(AY51,AVERAGE($AY$5:$AY$963),STDEVP($AY$5:$AY$963))</f>
        <v>1.4241584211704545</v>
      </c>
      <c r="BA51" t="str">
        <f>IF(OR(AND(AQ51&gt;7,AW51&gt;1),AND(AQ51&gt;4,AV51&gt;2)),"SP","RP")</f>
        <v>SP</v>
      </c>
      <c r="BE51" t="str">
        <f>IF(AVERAGE($O51:$Q51)&gt;=6,"Likely",IF(AVERAGE($O51:$Q51)&gt;=4,"Possible","Unlikely"))</f>
        <v>Possible</v>
      </c>
      <c r="BG51" t="str">
        <f>IF(VLOOKUP($B51,'Draft List'!$D$4:$AB$124,BG$3,FALSE)&lt;&gt;0,VLOOKUP($B51,'Draft List'!$D$4:$AB$124,BG$3,FALSE),"")</f>
        <v/>
      </c>
      <c r="BH51" t="str">
        <f>IF(VLOOKUP($B51,'Draft List'!$D$4:$AB$124,BH$3,FALSE)&lt;&gt;0,VLOOKUP($B51,'Draft List'!$D$4:$AB$124,BH$3,FALSE),"")</f>
        <v/>
      </c>
      <c r="BI51" t="str">
        <f>IF(VLOOKUP($B51,'Draft List'!$D$4:$AB$124,BI$3,FALSE)&lt;&gt;0,VLOOKUP($B51,'Draft List'!$D$4:$AB$124,BI$3,FALSE),"")</f>
        <v/>
      </c>
      <c r="BJ51" t="str">
        <f>IF(VLOOKUP($B51,'Draft List'!$D$4:$AB$124,BJ$3,FALSE)&lt;&gt;0,VLOOKUP($B51,'Draft List'!$D$4:$AB$124,BJ$3,FALSE),"")</f>
        <v/>
      </c>
      <c r="BK51" t="str">
        <f>IF(OR(C51="SP",C51="MR",C51="RP",C51="CL"),"P",VLOOKUP($A51,Bat!$A$4:$AP$1196,42,FALSE))</f>
        <v>P</v>
      </c>
      <c r="BM51" t="str">
        <f t="shared" si="1"/>
        <v>Juan Velásquez</v>
      </c>
    </row>
    <row r="52" spans="1:65" x14ac:dyDescent="0.25">
      <c r="A52" t="str">
        <f>IF(C52="C","C-",C52)&amp;D52&amp;E52</f>
        <v>SPMike Oliver18</v>
      </c>
      <c r="B52">
        <f>VLOOKUP($A52,draft_listing_pitchers_stats!$A$1:$B$1324,2,FALSE)</f>
        <v>4796</v>
      </c>
      <c r="C52" s="1" t="s">
        <v>25</v>
      </c>
      <c r="D52" s="1" t="s">
        <v>1777</v>
      </c>
      <c r="E52" s="1">
        <v>18</v>
      </c>
      <c r="F52" s="1" t="s">
        <v>43</v>
      </c>
      <c r="G52" s="1" t="s">
        <v>43</v>
      </c>
      <c r="H52" s="1" t="s">
        <v>51</v>
      </c>
      <c r="I52" s="24" t="s">
        <v>44</v>
      </c>
      <c r="J52" s="1" t="s">
        <v>53</v>
      </c>
      <c r="K52" s="24" t="s">
        <v>45</v>
      </c>
      <c r="L52" s="1">
        <v>1</v>
      </c>
      <c r="M52" s="1">
        <v>4</v>
      </c>
      <c r="N52" s="24">
        <v>2</v>
      </c>
      <c r="O52" s="1">
        <v>4</v>
      </c>
      <c r="P52" s="1">
        <v>6</v>
      </c>
      <c r="Q52" s="24">
        <v>5</v>
      </c>
      <c r="R52" s="1">
        <v>3</v>
      </c>
      <c r="S52" s="1">
        <v>5</v>
      </c>
      <c r="T52" s="1">
        <v>1</v>
      </c>
      <c r="U52" s="1">
        <v>5</v>
      </c>
      <c r="V52" s="1">
        <v>2</v>
      </c>
      <c r="W52" s="1">
        <v>5</v>
      </c>
      <c r="X52" s="1" t="s">
        <v>47</v>
      </c>
      <c r="Y52" s="1" t="s">
        <v>47</v>
      </c>
      <c r="Z52" s="1" t="s">
        <v>47</v>
      </c>
      <c r="AA52" s="1" t="s">
        <v>47</v>
      </c>
      <c r="AB52" s="1" t="s">
        <v>47</v>
      </c>
      <c r="AC52" s="1" t="s">
        <v>47</v>
      </c>
      <c r="AD52" s="1" t="s">
        <v>47</v>
      </c>
      <c r="AE52" s="1" t="s">
        <v>47</v>
      </c>
      <c r="AF52" s="1" t="s">
        <v>47</v>
      </c>
      <c r="AG52" s="1" t="s">
        <v>47</v>
      </c>
      <c r="AH52" s="1" t="s">
        <v>47</v>
      </c>
      <c r="AI52" s="1" t="s">
        <v>47</v>
      </c>
      <c r="AJ52" s="1" t="s">
        <v>47</v>
      </c>
      <c r="AK52" s="1" t="s">
        <v>47</v>
      </c>
      <c r="AL52" s="1" t="s">
        <v>47</v>
      </c>
      <c r="AM52" s="1" t="s">
        <v>47</v>
      </c>
      <c r="AN52" s="1" t="s">
        <v>47</v>
      </c>
      <c r="AO52" s="24" t="s">
        <v>47</v>
      </c>
      <c r="AP52" s="1" t="s">
        <v>211</v>
      </c>
      <c r="AQ52" s="1">
        <v>7</v>
      </c>
      <c r="AR52" s="25" t="s">
        <v>234</v>
      </c>
      <c r="AS52" s="30">
        <v>190000</v>
      </c>
      <c r="AT52" s="9">
        <f>($O$3*(L52-$O$1)/$O$2+$P$3*(M52-$P$1)/$P$2+$Q$3*(N52-$P$1)/$Q$2)/SUM($O$3:$Q$3)</f>
        <v>-1.8728685226233215</v>
      </c>
      <c r="AU52" s="9">
        <f>($O$3*(O52-$O$1)/$O$2+$P$3*(P52-$P$1)/$P$2+$Q$3*(Q52-$Q$1)/$Q$2)/SUM($O$3:$Q$3)</f>
        <v>0.27452533266371276</v>
      </c>
      <c r="AV52">
        <f>COUNT(R52:AO52)/2</f>
        <v>3</v>
      </c>
      <c r="AW52">
        <f>COUNTIF(R52:AO52,"&gt;5")/2</f>
        <v>0</v>
      </c>
      <c r="AX52" s="6">
        <f>VLOOKUP(AP52,COND!$A$10:$B$32,2,FALSE)</f>
        <v>1</v>
      </c>
      <c r="AY52" s="9">
        <f>(($AT$3*AT52+$AU$3*AU52+$AV$3*AV52+$AW$3*AW52)*AX52*IF(AQ52&lt;5,0.95,IF(AQ52&lt;7,0.975,1))+$J$3*VLOOKUP(J52,COND!$A$2:$D$7,2,FALSE)+$K$3*VLOOKUP(K52,COND!$A$2:$D$7,3,FALSE)+IF(BA52="SP",$BA$3,0)+IF($AV52&lt;3,-15,0))*IF(AND(Bat!$K$2="On",$E52&gt;20),0.75,1)</f>
        <v>38.915932948749592</v>
      </c>
      <c r="AZ52" s="28">
        <f>STANDARDIZE(AY52,AVERAGE($AY$5:$AY$963),STDEVP($AY$5:$AY$963))</f>
        <v>1.4193985379165228</v>
      </c>
      <c r="BA52" t="str">
        <f>IF(OR(AND(AQ52&gt;7,AW52&gt;1),AND(AQ52&gt;4,AV52&gt;2)),"SP","RP")</f>
        <v>SP</v>
      </c>
      <c r="BE52" t="str">
        <f>IF(AVERAGE($O52:$Q52)&gt;=6,"Likely",IF(AVERAGE($O52:$Q52)&gt;=4,"Possible","Unlikely"))</f>
        <v>Possible</v>
      </c>
      <c r="BG52" t="str">
        <f>IF(VLOOKUP($B52,'Draft List'!$D$4:$AB$124,BG$3,FALSE)&lt;&gt;0,VLOOKUP($B52,'Draft List'!$D$4:$AB$124,BG$3,FALSE),"")</f>
        <v/>
      </c>
      <c r="BH52" t="str">
        <f>IF(VLOOKUP($B52,'Draft List'!$D$4:$AB$124,BH$3,FALSE)&lt;&gt;0,VLOOKUP($B52,'Draft List'!$D$4:$AB$124,BH$3,FALSE),"")</f>
        <v/>
      </c>
      <c r="BI52" t="str">
        <f>IF(VLOOKUP($B52,'Draft List'!$D$4:$AB$124,BI$3,FALSE)&lt;&gt;0,VLOOKUP($B52,'Draft List'!$D$4:$AB$124,BI$3,FALSE),"")</f>
        <v/>
      </c>
      <c r="BJ52" t="str">
        <f>IF(VLOOKUP($B52,'Draft List'!$D$4:$AB$124,BJ$3,FALSE)&lt;&gt;0,VLOOKUP($B52,'Draft List'!$D$4:$AB$124,BJ$3,FALSE),"")</f>
        <v/>
      </c>
      <c r="BK52" t="str">
        <f>IF(OR(C52="SP",C52="MR",C52="RP",C52="CL"),"P",VLOOKUP($A52,Bat!$A$4:$AP$1196,42,FALSE))</f>
        <v>P</v>
      </c>
      <c r="BM52" t="str">
        <f t="shared" si="1"/>
        <v>Mike Oliver</v>
      </c>
    </row>
    <row r="53" spans="1:65" x14ac:dyDescent="0.25">
      <c r="A53" t="str">
        <f>IF(C53="C","C-",C53)&amp;D53&amp;E53</f>
        <v>SPMike Miller21</v>
      </c>
      <c r="B53">
        <f>VLOOKUP($A53,draft_listing_pitchers_stats!$A$1:$B$1324,2,FALSE)</f>
        <v>4771</v>
      </c>
      <c r="C53" s="1" t="s">
        <v>25</v>
      </c>
      <c r="D53" s="1" t="s">
        <v>1774</v>
      </c>
      <c r="E53" s="1">
        <v>21</v>
      </c>
      <c r="F53" s="1" t="s">
        <v>55</v>
      </c>
      <c r="G53" s="1" t="s">
        <v>43</v>
      </c>
      <c r="H53" s="1" t="s">
        <v>51</v>
      </c>
      <c r="I53" s="24" t="s">
        <v>44</v>
      </c>
      <c r="J53" s="1" t="s">
        <v>46</v>
      </c>
      <c r="K53" s="24" t="s">
        <v>45</v>
      </c>
      <c r="L53" s="1">
        <v>4</v>
      </c>
      <c r="M53" s="1">
        <v>4</v>
      </c>
      <c r="N53" s="24">
        <v>4</v>
      </c>
      <c r="O53" s="1">
        <v>6</v>
      </c>
      <c r="P53" s="1">
        <v>4</v>
      </c>
      <c r="Q53" s="24">
        <v>5</v>
      </c>
      <c r="R53" s="1">
        <v>6</v>
      </c>
      <c r="S53" s="1">
        <v>7</v>
      </c>
      <c r="T53" s="1">
        <v>4</v>
      </c>
      <c r="U53" s="1">
        <v>6</v>
      </c>
      <c r="V53" s="1" t="s">
        <v>47</v>
      </c>
      <c r="W53" s="1" t="s">
        <v>47</v>
      </c>
      <c r="X53" s="1">
        <v>5</v>
      </c>
      <c r="Y53" s="1">
        <v>7</v>
      </c>
      <c r="Z53" s="1" t="s">
        <v>47</v>
      </c>
      <c r="AA53" s="1" t="s">
        <v>47</v>
      </c>
      <c r="AB53" s="1" t="s">
        <v>47</v>
      </c>
      <c r="AC53" s="1" t="s">
        <v>47</v>
      </c>
      <c r="AD53" s="1" t="s">
        <v>47</v>
      </c>
      <c r="AE53" s="1" t="s">
        <v>47</v>
      </c>
      <c r="AF53" s="1" t="s">
        <v>47</v>
      </c>
      <c r="AG53" s="1" t="s">
        <v>47</v>
      </c>
      <c r="AH53" s="1" t="s">
        <v>47</v>
      </c>
      <c r="AI53" s="1" t="s">
        <v>47</v>
      </c>
      <c r="AJ53" s="1" t="s">
        <v>47</v>
      </c>
      <c r="AK53" s="1" t="s">
        <v>47</v>
      </c>
      <c r="AL53" s="1" t="s">
        <v>47</v>
      </c>
      <c r="AM53" s="1" t="s">
        <v>47</v>
      </c>
      <c r="AN53" s="1" t="s">
        <v>47</v>
      </c>
      <c r="AO53" s="24" t="s">
        <v>47</v>
      </c>
      <c r="AP53" s="1" t="s">
        <v>63</v>
      </c>
      <c r="AQ53" s="1">
        <v>4</v>
      </c>
      <c r="AR53" s="25" t="s">
        <v>235</v>
      </c>
      <c r="AS53" s="30">
        <v>180000</v>
      </c>
      <c r="AT53" s="9">
        <f>($O$3*(L53-$O$1)/$O$2+$P$3*(M53-$P$1)/$P$2+$Q$3*(N53-$P$1)/$Q$2)/SUM($O$3:$Q$3)</f>
        <v>-0.80415341698758003</v>
      </c>
      <c r="AU53" s="9">
        <f>($O$3*(O53-$O$1)/$O$2+$P$3*(P53-$P$1)/$P$2+$Q$3*(Q53-$Q$1)/$Q$2)/SUM($O$3:$Q$3)</f>
        <v>0.27304454882194901</v>
      </c>
      <c r="AV53">
        <f>COUNT(R53:AO53)/2</f>
        <v>3</v>
      </c>
      <c r="AW53">
        <f>COUNTIF(R53:AO53,"&gt;5")/2</f>
        <v>2</v>
      </c>
      <c r="AX53" s="6">
        <f>VLOOKUP(AP53,COND!$A$10:$B$32,2,FALSE)</f>
        <v>1.05</v>
      </c>
      <c r="AY53" s="9">
        <f>(($AT$3*AT53+$AU$3*AU53+$AV$3*AV53+$AW$3*AW53)*AX53*IF(AQ53&lt;5,0.95,IF(AQ53&lt;7,0.975,1))+$J$3*VLOOKUP(J53,COND!$A$2:$D$7,2,FALSE)+$K$3*VLOOKUP(K53,COND!$A$2:$D$7,3,FALSE)+IF(BA53="SP",$BA$3,0)+IF($AV53&lt;3,-15,0))*IF(AND(Bat!$K$2="On",$E53&gt;20),0.75,1)</f>
        <v>38.527935142308863</v>
      </c>
      <c r="AZ53" s="28">
        <f>STANDARDIZE(AY53,AVERAGE($AY$5:$AY$963),STDEVP($AY$5:$AY$963))</f>
        <v>1.384686392251244</v>
      </c>
      <c r="BA53" t="str">
        <f>IF(OR(AND(AQ53&gt;7,AW53&gt;1),AND(AQ53&gt;4,AV53&gt;2)),"SP","RP")</f>
        <v>RP</v>
      </c>
      <c r="BE53" t="str">
        <f>IF(AVERAGE($O53:$Q53)&gt;=6,"Likely",IF(AVERAGE($O53:$Q53)&gt;=4,"Possible","Unlikely"))</f>
        <v>Possible</v>
      </c>
      <c r="BG53" t="str">
        <f>IF(VLOOKUP($B53,'Draft List'!$D$4:$AB$124,BG$3,FALSE)&lt;&gt;0,VLOOKUP($B53,'Draft List'!$D$4:$AB$124,BG$3,FALSE),"")</f>
        <v/>
      </c>
      <c r="BH53" t="str">
        <f>IF(VLOOKUP($B53,'Draft List'!$D$4:$AB$124,BH$3,FALSE)&lt;&gt;0,VLOOKUP($B53,'Draft List'!$D$4:$AB$124,BH$3,FALSE),"")</f>
        <v/>
      </c>
      <c r="BI53" t="str">
        <f>IF(VLOOKUP($B53,'Draft List'!$D$4:$AB$124,BI$3,FALSE)&lt;&gt;0,VLOOKUP($B53,'Draft List'!$D$4:$AB$124,BI$3,FALSE),"")</f>
        <v/>
      </c>
      <c r="BJ53" t="str">
        <f>IF(VLOOKUP($B53,'Draft List'!$D$4:$AB$124,BJ$3,FALSE)&lt;&gt;0,VLOOKUP($B53,'Draft List'!$D$4:$AB$124,BJ$3,FALSE),"")</f>
        <v/>
      </c>
      <c r="BK53" t="str">
        <f>IF(OR(C53="SP",C53="MR",C53="RP",C53="CL"),"P",VLOOKUP($A53,Bat!$A$4:$AP$1196,42,FALSE))</f>
        <v>P</v>
      </c>
      <c r="BM53" t="str">
        <f t="shared" si="1"/>
        <v>Mike Miller</v>
      </c>
    </row>
    <row r="54" spans="1:65" x14ac:dyDescent="0.25">
      <c r="A54" t="str">
        <f>IF(C54="C","C-",C54)&amp;D54&amp;E54</f>
        <v>SPBobby Reese21</v>
      </c>
      <c r="B54">
        <f>VLOOKUP($A54,draft_listing_pitchers_stats!$A$1:$B$1324,2,FALSE)</f>
        <v>6650</v>
      </c>
      <c r="C54" s="1" t="s">
        <v>25</v>
      </c>
      <c r="D54" s="1" t="s">
        <v>1845</v>
      </c>
      <c r="E54" s="1">
        <v>21</v>
      </c>
      <c r="F54" s="1" t="s">
        <v>55</v>
      </c>
      <c r="G54" s="1" t="s">
        <v>55</v>
      </c>
      <c r="H54" s="1" t="s">
        <v>51</v>
      </c>
      <c r="I54" s="24" t="s">
        <v>51</v>
      </c>
      <c r="J54" s="1" t="s">
        <v>45</v>
      </c>
      <c r="K54" s="24" t="s">
        <v>45</v>
      </c>
      <c r="L54" s="1">
        <v>3</v>
      </c>
      <c r="M54" s="1">
        <v>5</v>
      </c>
      <c r="N54" s="24">
        <v>1</v>
      </c>
      <c r="O54" s="1">
        <v>4</v>
      </c>
      <c r="P54" s="1">
        <v>6</v>
      </c>
      <c r="Q54" s="24">
        <v>5</v>
      </c>
      <c r="R54" s="1">
        <v>4</v>
      </c>
      <c r="S54" s="1">
        <v>5</v>
      </c>
      <c r="T54" s="1">
        <v>1</v>
      </c>
      <c r="U54" s="1">
        <v>2</v>
      </c>
      <c r="V54" s="1" t="s">
        <v>47</v>
      </c>
      <c r="W54" s="1" t="s">
        <v>47</v>
      </c>
      <c r="X54" s="1" t="s">
        <v>47</v>
      </c>
      <c r="Y54" s="1" t="s">
        <v>47</v>
      </c>
      <c r="Z54" s="1" t="s">
        <v>47</v>
      </c>
      <c r="AA54" s="1" t="s">
        <v>47</v>
      </c>
      <c r="AB54" s="1">
        <v>4</v>
      </c>
      <c r="AC54" s="1">
        <v>5</v>
      </c>
      <c r="AD54" s="1" t="s">
        <v>47</v>
      </c>
      <c r="AE54" s="1" t="s">
        <v>47</v>
      </c>
      <c r="AF54" s="1">
        <v>4</v>
      </c>
      <c r="AG54" s="1">
        <v>5</v>
      </c>
      <c r="AH54" s="1" t="s">
        <v>47</v>
      </c>
      <c r="AI54" s="1" t="s">
        <v>47</v>
      </c>
      <c r="AJ54" s="1" t="s">
        <v>47</v>
      </c>
      <c r="AK54" s="1" t="s">
        <v>47</v>
      </c>
      <c r="AL54" s="1" t="s">
        <v>47</v>
      </c>
      <c r="AM54" s="1" t="s">
        <v>47</v>
      </c>
      <c r="AN54" s="1" t="s">
        <v>47</v>
      </c>
      <c r="AO54" s="24" t="s">
        <v>47</v>
      </c>
      <c r="AP54" s="1" t="s">
        <v>58</v>
      </c>
      <c r="AQ54" s="1">
        <v>6</v>
      </c>
      <c r="AR54" s="25" t="s">
        <v>234</v>
      </c>
      <c r="AS54" s="30">
        <v>240000</v>
      </c>
      <c r="AT54" s="9">
        <f>($O$3*(L54-$O$1)/$O$2+$P$3*(M54-$P$1)/$P$2+$Q$3*(N54-$P$1)/$Q$2)/SUM($O$3:$Q$3)</f>
        <v>-1.5303747232290292</v>
      </c>
      <c r="AU54" s="9">
        <f>($O$3*(O54-$O$1)/$O$2+$P$3*(P54-$P$1)/$P$2+$Q$3*(Q54-$Q$1)/$Q$2)/SUM($O$3:$Q$3)</f>
        <v>0.27452533266371276</v>
      </c>
      <c r="AV54">
        <f>COUNT(R54:AO54)/2</f>
        <v>4</v>
      </c>
      <c r="AW54">
        <f>COUNTIF(R54:AO54,"&gt;5")/2</f>
        <v>0</v>
      </c>
      <c r="AX54" s="6">
        <f>VLOOKUP(AP54,COND!$A$10:$B$32,2,FALSE)</f>
        <v>1</v>
      </c>
      <c r="AY54" s="9">
        <f>(($AT$3*AT54+$AU$3*AU54+$AV$3*AV54+$AW$3*AW54)*AX54*IF(AQ54&lt;5,0.95,IF(AQ54&lt;7,0.975,1))+$J$3*VLOOKUP(J54,COND!$A$2:$D$7,2,FALSE)+$K$3*VLOOKUP(K54,COND!$A$2:$D$7,3,FALSE)+IF(BA54="SP",$BA$3,0)+IF($AV54&lt;3,-15,0))*IF(AND(Bat!$K$2="On",$E54&gt;20),0.75,1)</f>
        <v>38.419820915912737</v>
      </c>
      <c r="AZ54" s="28">
        <f>STANDARDIZE(AY54,AVERAGE($AY$5:$AY$963),STDEVP($AY$5:$AY$963))</f>
        <v>1.3750139747456454</v>
      </c>
      <c r="BA54" t="str">
        <f>IF(OR(AND(AQ54&gt;7,AW54&gt;1),AND(AQ54&gt;4,AV54&gt;2)),"SP","RP")</f>
        <v>SP</v>
      </c>
      <c r="BE54" t="str">
        <f>IF(AVERAGE($O54:$Q54)&gt;=6,"Likely",IF(AVERAGE($O54:$Q54)&gt;=4,"Possible","Unlikely"))</f>
        <v>Possible</v>
      </c>
      <c r="BG54" t="str">
        <f>IF(VLOOKUP($B54,'Draft List'!$D$4:$AB$124,BG$3,FALSE)&lt;&gt;0,VLOOKUP($B54,'Draft List'!$D$4:$AB$124,BG$3,FALSE),"")</f>
        <v/>
      </c>
      <c r="BH54" t="str">
        <f>IF(VLOOKUP($B54,'Draft List'!$D$4:$AB$124,BH$3,FALSE)&lt;&gt;0,VLOOKUP($B54,'Draft List'!$D$4:$AB$124,BH$3,FALSE),"")</f>
        <v/>
      </c>
      <c r="BI54" t="str">
        <f>IF(VLOOKUP($B54,'Draft List'!$D$4:$AB$124,BI$3,FALSE)&lt;&gt;0,VLOOKUP($B54,'Draft List'!$D$4:$AB$124,BI$3,FALSE),"")</f>
        <v/>
      </c>
      <c r="BJ54" t="str">
        <f>IF(VLOOKUP($B54,'Draft List'!$D$4:$AB$124,BJ$3,FALSE)&lt;&gt;0,VLOOKUP($B54,'Draft List'!$D$4:$AB$124,BJ$3,FALSE),"")</f>
        <v/>
      </c>
      <c r="BK54" t="str">
        <f>IF(OR(C54="SP",C54="MR",C54="RP",C54="CL"),"P",VLOOKUP($A54,Bat!$A$4:$AP$1196,42,FALSE))</f>
        <v>P</v>
      </c>
      <c r="BM54" t="str">
        <f t="shared" si="1"/>
        <v>Bobby Reese</v>
      </c>
    </row>
    <row r="55" spans="1:65" x14ac:dyDescent="0.25">
      <c r="A55" t="str">
        <f>IF(C55="C","C-",C55)&amp;D55&amp;E55</f>
        <v>SPJunji Toiguchi21</v>
      </c>
      <c r="B55">
        <f>VLOOKUP($A55,draft_listing_pitchers_stats!$A$1:$B$1324,2,FALSE)</f>
        <v>3974</v>
      </c>
      <c r="C55" s="1" t="s">
        <v>25</v>
      </c>
      <c r="D55" s="1" t="s">
        <v>1860</v>
      </c>
      <c r="E55" s="1">
        <v>21</v>
      </c>
      <c r="F55" s="1" t="s">
        <v>43</v>
      </c>
      <c r="G55" s="1" t="s">
        <v>43</v>
      </c>
      <c r="H55" s="1" t="s">
        <v>51</v>
      </c>
      <c r="I55" s="24" t="s">
        <v>51</v>
      </c>
      <c r="J55" s="1" t="s">
        <v>45</v>
      </c>
      <c r="K55" s="24" t="s">
        <v>57</v>
      </c>
      <c r="L55" s="1">
        <v>4</v>
      </c>
      <c r="M55" s="1">
        <v>4</v>
      </c>
      <c r="N55" s="24">
        <v>2</v>
      </c>
      <c r="O55" s="1">
        <v>6</v>
      </c>
      <c r="P55" s="1">
        <v>5</v>
      </c>
      <c r="Q55" s="24">
        <v>4</v>
      </c>
      <c r="R55" s="1">
        <v>5</v>
      </c>
      <c r="S55" s="1">
        <v>6</v>
      </c>
      <c r="T55" s="1">
        <v>4</v>
      </c>
      <c r="U55" s="1">
        <v>7</v>
      </c>
      <c r="V55" s="1" t="s">
        <v>47</v>
      </c>
      <c r="W55" s="1" t="s">
        <v>47</v>
      </c>
      <c r="X55" s="1" t="s">
        <v>47</v>
      </c>
      <c r="Y55" s="1" t="s">
        <v>47</v>
      </c>
      <c r="Z55" s="1" t="s">
        <v>47</v>
      </c>
      <c r="AA55" s="1" t="s">
        <v>47</v>
      </c>
      <c r="AB55" s="1">
        <v>5</v>
      </c>
      <c r="AC55" s="1">
        <v>6</v>
      </c>
      <c r="AD55" s="1" t="s">
        <v>47</v>
      </c>
      <c r="AE55" s="1" t="s">
        <v>47</v>
      </c>
      <c r="AF55" s="1">
        <v>4</v>
      </c>
      <c r="AG55" s="1">
        <v>5</v>
      </c>
      <c r="AH55" s="1" t="s">
        <v>47</v>
      </c>
      <c r="AI55" s="1" t="s">
        <v>47</v>
      </c>
      <c r="AJ55" s="1" t="s">
        <v>47</v>
      </c>
      <c r="AK55" s="1" t="s">
        <v>47</v>
      </c>
      <c r="AL55" s="1" t="s">
        <v>47</v>
      </c>
      <c r="AM55" s="1" t="s">
        <v>47</v>
      </c>
      <c r="AN55" s="1" t="s">
        <v>47</v>
      </c>
      <c r="AO55" s="24" t="s">
        <v>47</v>
      </c>
      <c r="AP55" s="1" t="s">
        <v>56</v>
      </c>
      <c r="AQ55" s="1">
        <v>6</v>
      </c>
      <c r="AR55" s="25" t="s">
        <v>235</v>
      </c>
      <c r="AS55" s="30">
        <v>200000</v>
      </c>
      <c r="AT55" s="9">
        <f>($O$3*(L55-$O$1)/$O$2+$P$3*(M55-$P$1)/$P$2+$Q$3*(N55-$P$1)/$Q$2)/SUM($O$3:$Q$3)</f>
        <v>-1.288794549095801</v>
      </c>
      <c r="AU55" s="9">
        <f>($O$3*(O55-$O$1)/$O$2+$P$3*(P55-$P$1)/$P$2+$Q$3*(Q55-$Q$1)/$Q$2)/SUM($O$3:$Q$3)</f>
        <v>0.22615569919789399</v>
      </c>
      <c r="AV55">
        <f>COUNT(R55:AO55)/2</f>
        <v>4</v>
      </c>
      <c r="AW55">
        <f>COUNTIF(R55:AO55,"&gt;5")/2</f>
        <v>1.5</v>
      </c>
      <c r="AX55" s="6">
        <f>VLOOKUP(AP55,COND!$A$10:$B$32,2,FALSE)</f>
        <v>1.0249999999999999</v>
      </c>
      <c r="AY55" s="9">
        <f>(($AT$3*AT55+$AU$3*AU55+$AV$3*AV55+$AW$3*AW55)*AX55*IF(AQ55&lt;5,0.95,IF(AQ55&lt;7,0.975,1))+$J$3*VLOOKUP(J55,COND!$A$2:$D$7,2,FALSE)+$K$3*VLOOKUP(K55,COND!$A$2:$D$7,3,FALSE)+IF(BA55="SP",$BA$3,0)+IF($AV55&lt;3,-15,0))*IF(AND(Bat!$K$2="On",$E55&gt;20),0.75,1)</f>
        <v>38.03564235221738</v>
      </c>
      <c r="AZ55" s="28">
        <f>STANDARDIZE(AY55,AVERAGE($AY$5:$AY$963),STDEVP($AY$5:$AY$963))</f>
        <v>1.3406435168639255</v>
      </c>
      <c r="BA55" t="str">
        <f>IF(OR(AND(AQ55&gt;7,AW55&gt;1),AND(AQ55&gt;4,AV55&gt;2)),"SP","RP")</f>
        <v>SP</v>
      </c>
      <c r="BE55" t="str">
        <f>IF(AVERAGE($O55:$Q55)&gt;=6,"Likely",IF(AVERAGE($O55:$Q55)&gt;=4,"Possible","Unlikely"))</f>
        <v>Possible</v>
      </c>
      <c r="BG55" t="str">
        <f>IF(VLOOKUP($B55,'Draft List'!$D$4:$AB$124,BG$3,FALSE)&lt;&gt;0,VLOOKUP($B55,'Draft List'!$D$4:$AB$124,BG$3,FALSE),"")</f>
        <v/>
      </c>
      <c r="BH55" t="str">
        <f>IF(VLOOKUP($B55,'Draft List'!$D$4:$AB$124,BH$3,FALSE)&lt;&gt;0,VLOOKUP($B55,'Draft List'!$D$4:$AB$124,BH$3,FALSE),"")</f>
        <v/>
      </c>
      <c r="BI55" t="str">
        <f>IF(VLOOKUP($B55,'Draft List'!$D$4:$AB$124,BI$3,FALSE)&lt;&gt;0,VLOOKUP($B55,'Draft List'!$D$4:$AB$124,BI$3,FALSE),"")</f>
        <v/>
      </c>
      <c r="BJ55" t="str">
        <f>IF(VLOOKUP($B55,'Draft List'!$D$4:$AB$124,BJ$3,FALSE)&lt;&gt;0,VLOOKUP($B55,'Draft List'!$D$4:$AB$124,BJ$3,FALSE),"")</f>
        <v/>
      </c>
      <c r="BK55" t="str">
        <f>IF(OR(C55="SP",C55="MR",C55="RP",C55="CL"),"P",VLOOKUP($A55,Bat!$A$4:$AP$1196,42,FALSE))</f>
        <v>P</v>
      </c>
      <c r="BM55" t="str">
        <f t="shared" si="1"/>
        <v>Junji Toiguchi</v>
      </c>
    </row>
    <row r="56" spans="1:65" x14ac:dyDescent="0.25">
      <c r="A56" t="str">
        <f>IF(C56="C","C-",C56)&amp;D56&amp;E56</f>
        <v>CLDouggie Stamp21</v>
      </c>
      <c r="B56">
        <f>VLOOKUP($A56,draft_listing_pitchers_stats!$A$1:$B$1324,2,FALSE)</f>
        <v>6820</v>
      </c>
      <c r="C56" s="1" t="s">
        <v>249</v>
      </c>
      <c r="D56" s="1" t="s">
        <v>1782</v>
      </c>
      <c r="E56" s="1">
        <v>21</v>
      </c>
      <c r="F56" s="1" t="s">
        <v>43</v>
      </c>
      <c r="G56" s="1" t="s">
        <v>43</v>
      </c>
      <c r="H56" s="1" t="s">
        <v>51</v>
      </c>
      <c r="I56" s="24" t="s">
        <v>44</v>
      </c>
      <c r="J56" s="1" t="s">
        <v>49</v>
      </c>
      <c r="K56" s="24" t="s">
        <v>49</v>
      </c>
      <c r="L56" s="1">
        <v>3</v>
      </c>
      <c r="M56" s="1">
        <v>4</v>
      </c>
      <c r="N56" s="24">
        <v>3</v>
      </c>
      <c r="O56" s="1">
        <v>4</v>
      </c>
      <c r="P56" s="1">
        <v>5</v>
      </c>
      <c r="Q56" s="24">
        <v>6</v>
      </c>
      <c r="R56" s="1">
        <v>5</v>
      </c>
      <c r="S56" s="1">
        <v>5</v>
      </c>
      <c r="T56" s="1">
        <v>3</v>
      </c>
      <c r="U56" s="1">
        <v>4</v>
      </c>
      <c r="V56" s="1">
        <v>2</v>
      </c>
      <c r="W56" s="1">
        <v>2</v>
      </c>
      <c r="X56" s="1">
        <v>4</v>
      </c>
      <c r="Y56" s="1">
        <v>5</v>
      </c>
      <c r="Z56" s="1" t="s">
        <v>47</v>
      </c>
      <c r="AA56" s="1" t="s">
        <v>47</v>
      </c>
      <c r="AB56" s="1" t="s">
        <v>47</v>
      </c>
      <c r="AC56" s="1" t="s">
        <v>47</v>
      </c>
      <c r="AD56" s="1" t="s">
        <v>47</v>
      </c>
      <c r="AE56" s="1" t="s">
        <v>47</v>
      </c>
      <c r="AF56" s="1" t="s">
        <v>47</v>
      </c>
      <c r="AG56" s="1" t="s">
        <v>47</v>
      </c>
      <c r="AH56" s="1" t="s">
        <v>47</v>
      </c>
      <c r="AI56" s="1" t="s">
        <v>47</v>
      </c>
      <c r="AJ56" s="1" t="s">
        <v>47</v>
      </c>
      <c r="AK56" s="1" t="s">
        <v>47</v>
      </c>
      <c r="AL56" s="1" t="s">
        <v>47</v>
      </c>
      <c r="AM56" s="1" t="s">
        <v>47</v>
      </c>
      <c r="AN56" s="1" t="s">
        <v>47</v>
      </c>
      <c r="AO56" s="24" t="s">
        <v>47</v>
      </c>
      <c r="AP56" s="1" t="s">
        <v>62</v>
      </c>
      <c r="AQ56" s="1">
        <v>1</v>
      </c>
      <c r="AR56" s="25" t="s">
        <v>233</v>
      </c>
      <c r="AS56" s="30">
        <v>230000</v>
      </c>
      <c r="AT56" s="9">
        <f>($O$3*(L56-$O$1)/$O$2+$P$3*(M56-$P$1)/$P$2+$Q$3*(N56-$P$1)/$Q$2)/SUM($O$3:$Q$3)</f>
        <v>-1.2411653075508642</v>
      </c>
      <c r="AU56" s="9">
        <f>($O$3*(O56-$O$1)/$O$2+$P$3*(P56-$P$1)/$P$2+$Q$3*(Q56-$Q$1)/$Q$2)/SUM($O$3:$Q$3)</f>
        <v>0.32141418228776775</v>
      </c>
      <c r="AV56">
        <f>COUNT(R56:AO56)/2</f>
        <v>4</v>
      </c>
      <c r="AW56">
        <f>COUNTIF(R56:AO56,"&gt;5")/2</f>
        <v>0</v>
      </c>
      <c r="AX56" s="6">
        <f>VLOOKUP(AP56,COND!$A$10:$B$32,2,FALSE)</f>
        <v>1.0249999999999999</v>
      </c>
      <c r="AY56" s="9">
        <f>(($AT$3*AT56+$AU$3*AU56+$AV$3*AV56+$AW$3*AW56)*AX56*IF(AQ56&lt;5,0.95,IF(AQ56&lt;7,0.975,1))+$J$3*VLOOKUP(J56,COND!$A$2:$D$7,2,FALSE)+$K$3*VLOOKUP(K56,COND!$A$2:$D$7,3,FALSE)+IF(BA56="SP",$BA$3,0)+IF($AV56&lt;3,-15,0))*IF(AND(Bat!$K$2="On",$E56&gt;20),0.75,1)</f>
        <v>37.981074256408746</v>
      </c>
      <c r="AZ56" s="28">
        <f>STANDARDIZE(AY56,AVERAGE($AY$5:$AY$963),STDEVP($AY$5:$AY$963))</f>
        <v>1.3357615931547109</v>
      </c>
      <c r="BA56" t="str">
        <f>IF(OR(AND(AQ56&gt;7,AW56&gt;1),AND(AQ56&gt;4,AV56&gt;2)),"SP","RP")</f>
        <v>RP</v>
      </c>
      <c r="BE56" t="str">
        <f>IF(AVERAGE($O56:$Q56)&gt;=6,"Likely",IF(AVERAGE($O56:$Q56)&gt;=4,"Possible","Unlikely"))</f>
        <v>Possible</v>
      </c>
      <c r="BG56" t="str">
        <f>IF(VLOOKUP($B56,'Draft List'!$D$4:$AB$124,BG$3,FALSE)&lt;&gt;0,VLOOKUP($B56,'Draft List'!$D$4:$AB$124,BG$3,FALSE),"")</f>
        <v/>
      </c>
      <c r="BH56" t="str">
        <f>IF(VLOOKUP($B56,'Draft List'!$D$4:$AB$124,BH$3,FALSE)&lt;&gt;0,VLOOKUP($B56,'Draft List'!$D$4:$AB$124,BH$3,FALSE),"")</f>
        <v/>
      </c>
      <c r="BI56" t="str">
        <f>IF(VLOOKUP($B56,'Draft List'!$D$4:$AB$124,BI$3,FALSE)&lt;&gt;0,VLOOKUP($B56,'Draft List'!$D$4:$AB$124,BI$3,FALSE),"")</f>
        <v/>
      </c>
      <c r="BJ56" t="str">
        <f>IF(VLOOKUP($B56,'Draft List'!$D$4:$AB$124,BJ$3,FALSE)&lt;&gt;0,VLOOKUP($B56,'Draft List'!$D$4:$AB$124,BJ$3,FALSE),"")</f>
        <v/>
      </c>
      <c r="BK56" t="str">
        <f>IF(OR(C56="SP",C56="MR",C56="RP",C56="CL"),"P",VLOOKUP($A56,Bat!$A$4:$AP$1196,42,FALSE))</f>
        <v>P</v>
      </c>
    </row>
    <row r="57" spans="1:65" x14ac:dyDescent="0.25">
      <c r="A57" t="str">
        <f>IF(C57="C","C-",C57)&amp;D57&amp;E57</f>
        <v>SPJustin Baker21</v>
      </c>
      <c r="B57">
        <f>VLOOKUP($A57,draft_listing_pitchers_stats!$A$1:$B$1324,2,FALSE)</f>
        <v>9573</v>
      </c>
      <c r="C57" s="1" t="s">
        <v>25</v>
      </c>
      <c r="D57" s="1" t="s">
        <v>1792</v>
      </c>
      <c r="E57" s="1">
        <v>21</v>
      </c>
      <c r="F57" s="1" t="s">
        <v>55</v>
      </c>
      <c r="G57" s="1" t="s">
        <v>43</v>
      </c>
      <c r="H57" s="1" t="s">
        <v>51</v>
      </c>
      <c r="I57" s="24" t="s">
        <v>51</v>
      </c>
      <c r="J57" s="1" t="s">
        <v>49</v>
      </c>
      <c r="K57" s="24" t="s">
        <v>57</v>
      </c>
      <c r="L57" s="1">
        <v>4</v>
      </c>
      <c r="M57" s="1">
        <v>4</v>
      </c>
      <c r="N57" s="24">
        <v>3</v>
      </c>
      <c r="O57" s="1">
        <v>5</v>
      </c>
      <c r="P57" s="1">
        <v>5</v>
      </c>
      <c r="Q57" s="24">
        <v>5</v>
      </c>
      <c r="R57" s="1" t="s">
        <v>47</v>
      </c>
      <c r="S57" s="1" t="s">
        <v>47</v>
      </c>
      <c r="T57" s="1">
        <v>3</v>
      </c>
      <c r="U57" s="1">
        <v>4</v>
      </c>
      <c r="V57" s="1">
        <v>4</v>
      </c>
      <c r="W57" s="1">
        <v>5</v>
      </c>
      <c r="X57" s="1" t="s">
        <v>47</v>
      </c>
      <c r="Y57" s="1" t="s">
        <v>47</v>
      </c>
      <c r="Z57" s="1" t="s">
        <v>47</v>
      </c>
      <c r="AA57" s="1" t="s">
        <v>47</v>
      </c>
      <c r="AB57" s="1" t="s">
        <v>47</v>
      </c>
      <c r="AC57" s="1" t="s">
        <v>47</v>
      </c>
      <c r="AD57" s="1">
        <v>5</v>
      </c>
      <c r="AE57" s="1">
        <v>6</v>
      </c>
      <c r="AF57" s="1" t="s">
        <v>47</v>
      </c>
      <c r="AG57" s="1" t="s">
        <v>47</v>
      </c>
      <c r="AH57" s="1" t="s">
        <v>47</v>
      </c>
      <c r="AI57" s="1" t="s">
        <v>47</v>
      </c>
      <c r="AJ57" s="1" t="s">
        <v>47</v>
      </c>
      <c r="AK57" s="1" t="s">
        <v>47</v>
      </c>
      <c r="AL57" s="1" t="s">
        <v>47</v>
      </c>
      <c r="AM57" s="1" t="s">
        <v>47</v>
      </c>
      <c r="AN57" s="1" t="s">
        <v>47</v>
      </c>
      <c r="AO57" s="24" t="s">
        <v>47</v>
      </c>
      <c r="AP57" s="1" t="s">
        <v>50</v>
      </c>
      <c r="AQ57" s="1">
        <v>5</v>
      </c>
      <c r="AR57" s="25" t="s">
        <v>233</v>
      </c>
      <c r="AS57" s="30">
        <v>210000</v>
      </c>
      <c r="AT57" s="9">
        <f>($O$3*(L57-$O$1)/$O$2+$P$3*(M57-$P$1)/$P$2+$Q$3*(N57-$P$1)/$Q$2)/SUM($O$3:$Q$3)</f>
        <v>-1.0464739830416905</v>
      </c>
      <c r="AU57" s="9">
        <f>($O$3*(O57-$O$1)/$O$2+$P$3*(P57-$P$1)/$P$2+$Q$3*(Q57-$Q$1)/$Q$2)/SUM($O$3:$Q$3)</f>
        <v>0.27378494074283088</v>
      </c>
      <c r="AV57">
        <f>COUNT(R57:AO57)/2</f>
        <v>3</v>
      </c>
      <c r="AW57">
        <f>COUNTIF(R57:AO57,"&gt;5")/2</f>
        <v>0.5</v>
      </c>
      <c r="AX57" s="6">
        <f>VLOOKUP(AP57,COND!$A$10:$B$32,2,FALSE)</f>
        <v>1.05</v>
      </c>
      <c r="AY57" s="9">
        <f>(($AT$3*AT57+$AU$3*AU57+$AV$3*AV57+$AW$3*AW57)*AX57*IF(AQ57&lt;5,0.95,IF(AQ57&lt;7,0.975,1))+$J$3*VLOOKUP(J57,COND!$A$2:$D$7,2,FALSE)+$K$3*VLOOKUP(K57,COND!$A$2:$D$7,3,FALSE)+IF(BA57="SP",$BA$3,0)+IF($AV57&lt;3,-15,0))*IF(AND(Bat!$K$2="On",$E57&gt;20),0.75,1)</f>
        <v>37.906262363681677</v>
      </c>
      <c r="AZ57" s="28">
        <f>STANDARDIZE(AY57,AVERAGE($AY$5:$AY$963),STDEVP($AY$5:$AY$963))</f>
        <v>1.3290685622284293</v>
      </c>
      <c r="BA57" t="str">
        <f>IF(OR(AND(AQ57&gt;7,AW57&gt;1),AND(AQ57&gt;4,AV57&gt;2)),"SP","RP")</f>
        <v>SP</v>
      </c>
      <c r="BE57" t="str">
        <f>IF(AVERAGE($O57:$Q57)&gt;=6,"Likely",IF(AVERAGE($O57:$Q57)&gt;=4,"Possible","Unlikely"))</f>
        <v>Possible</v>
      </c>
      <c r="BG57" t="str">
        <f>IF(VLOOKUP($B57,'Draft List'!$D$4:$AB$124,BG$3,FALSE)&lt;&gt;0,VLOOKUP($B57,'Draft List'!$D$4:$AB$124,BG$3,FALSE),"")</f>
        <v/>
      </c>
      <c r="BH57" t="str">
        <f>IF(VLOOKUP($B57,'Draft List'!$D$4:$AB$124,BH$3,FALSE)&lt;&gt;0,VLOOKUP($B57,'Draft List'!$D$4:$AB$124,BH$3,FALSE),"")</f>
        <v/>
      </c>
      <c r="BI57" t="str">
        <f>IF(VLOOKUP($B57,'Draft List'!$D$4:$AB$124,BI$3,FALSE)&lt;&gt;0,VLOOKUP($B57,'Draft List'!$D$4:$AB$124,BI$3,FALSE),"")</f>
        <v/>
      </c>
      <c r="BJ57" t="str">
        <f>IF(VLOOKUP($B57,'Draft List'!$D$4:$AB$124,BJ$3,FALSE)&lt;&gt;0,VLOOKUP($B57,'Draft List'!$D$4:$AB$124,BJ$3,FALSE),"")</f>
        <v/>
      </c>
      <c r="BK57" t="str">
        <f>IF(OR(C57="SP",C57="MR",C57="RP",C57="CL"),"P",VLOOKUP($A57,Bat!$A$4:$AP$1196,42,FALSE))</f>
        <v>P</v>
      </c>
    </row>
    <row r="58" spans="1:65" x14ac:dyDescent="0.25">
      <c r="A58" t="str">
        <f>IF(C58="C","C-",C58)&amp;D58&amp;E58</f>
        <v>SPMarty Snijders18</v>
      </c>
      <c r="B58">
        <f>VLOOKUP($A58,draft_listing_pitchers_stats!$A$1:$B$1324,2,FALSE)</f>
        <v>3280</v>
      </c>
      <c r="C58" s="1" t="s">
        <v>25</v>
      </c>
      <c r="D58" s="1" t="s">
        <v>1781</v>
      </c>
      <c r="E58" s="1">
        <v>18</v>
      </c>
      <c r="F58" s="1" t="s">
        <v>43</v>
      </c>
      <c r="G58" s="1" t="s">
        <v>43</v>
      </c>
      <c r="H58" s="1" t="s">
        <v>51</v>
      </c>
      <c r="I58" s="24" t="s">
        <v>44</v>
      </c>
      <c r="J58" s="1" t="s">
        <v>45</v>
      </c>
      <c r="K58" s="24" t="s">
        <v>46</v>
      </c>
      <c r="L58" s="1">
        <v>2</v>
      </c>
      <c r="M58" s="1">
        <v>5</v>
      </c>
      <c r="N58" s="24">
        <v>1</v>
      </c>
      <c r="O58" s="1">
        <v>4</v>
      </c>
      <c r="P58" s="1">
        <v>6</v>
      </c>
      <c r="Q58" s="24">
        <v>5</v>
      </c>
      <c r="R58" s="1">
        <v>3</v>
      </c>
      <c r="S58" s="1">
        <v>4</v>
      </c>
      <c r="T58" s="1" t="s">
        <v>47</v>
      </c>
      <c r="U58" s="1" t="s">
        <v>47</v>
      </c>
      <c r="V58" s="1" t="s">
        <v>47</v>
      </c>
      <c r="W58" s="1" t="s">
        <v>47</v>
      </c>
      <c r="X58" s="1" t="s">
        <v>47</v>
      </c>
      <c r="Y58" s="1" t="s">
        <v>47</v>
      </c>
      <c r="Z58" s="1">
        <v>3</v>
      </c>
      <c r="AA58" s="1">
        <v>5</v>
      </c>
      <c r="AB58" s="1" t="s">
        <v>47</v>
      </c>
      <c r="AC58" s="1" t="s">
        <v>47</v>
      </c>
      <c r="AD58" s="1" t="s">
        <v>47</v>
      </c>
      <c r="AE58" s="1" t="s">
        <v>47</v>
      </c>
      <c r="AF58" s="1" t="s">
        <v>47</v>
      </c>
      <c r="AG58" s="1" t="s">
        <v>47</v>
      </c>
      <c r="AH58" s="1">
        <v>1</v>
      </c>
      <c r="AI58" s="1">
        <v>5</v>
      </c>
      <c r="AJ58" s="1" t="s">
        <v>47</v>
      </c>
      <c r="AK58" s="1" t="s">
        <v>47</v>
      </c>
      <c r="AL58" s="1" t="s">
        <v>47</v>
      </c>
      <c r="AM58" s="1" t="s">
        <v>47</v>
      </c>
      <c r="AN58" s="1" t="s">
        <v>47</v>
      </c>
      <c r="AO58" s="24" t="s">
        <v>47</v>
      </c>
      <c r="AP58" s="1" t="s">
        <v>212</v>
      </c>
      <c r="AQ58" s="1">
        <v>9</v>
      </c>
      <c r="AR58" s="25" t="s">
        <v>234</v>
      </c>
      <c r="AS58" s="30">
        <v>230000</v>
      </c>
      <c r="AT58" s="9">
        <f>($O$3*(L58-$O$1)/$O$2+$P$3*(M58-$P$1)/$P$2+$Q$3*(N58-$P$1)/$Q$2)/SUM($O$3:$Q$3)</f>
        <v>-1.7250660477382029</v>
      </c>
      <c r="AU58" s="9">
        <f>($O$3*(O58-$O$1)/$O$2+$P$3*(P58-$P$1)/$P$2+$Q$3*(Q58-$Q$1)/$Q$2)/SUM($O$3:$Q$3)</f>
        <v>0.27452533266371276</v>
      </c>
      <c r="AV58">
        <f>COUNT(R58:AO58)/2</f>
        <v>3</v>
      </c>
      <c r="AW58">
        <f>COUNTIF(R58:AO58,"&gt;5")/2</f>
        <v>0</v>
      </c>
      <c r="AX58" s="6">
        <f>VLOOKUP(AP58,COND!$A$10:$B$32,2,FALSE)</f>
        <v>1</v>
      </c>
      <c r="AY58" s="9">
        <f>(($AT$3*AT58+$AU$3*AU58+$AV$3*AV58+$AW$3*AW58)*AX58*IF(AQ58&lt;5,0.95,IF(AQ58&lt;7,0.975,1))+$J$3*VLOOKUP(J58,COND!$A$2:$D$7,2,FALSE)+$K$3*VLOOKUP(K58,COND!$A$2:$D$7,3,FALSE)+IF(BA58="SP",$BA$3,0)+IF($AV58&lt;3,-15,0))*IF(AND(Bat!$K$2="On",$E58&gt;20),0.75,1)</f>
        <v>37.895493443726615</v>
      </c>
      <c r="AZ58" s="28">
        <f>STANDARDIZE(AY58,AVERAGE($AY$5:$AY$963),STDEVP($AY$5:$AY$963))</f>
        <v>1.3281051229719887</v>
      </c>
      <c r="BA58" t="str">
        <f>IF(OR(AND(AQ58&gt;7,AW58&gt;1),AND(AQ58&gt;4,AV58&gt;2)),"SP","RP")</f>
        <v>SP</v>
      </c>
      <c r="BE58" t="str">
        <f>IF(AVERAGE($O58:$Q58)&gt;=6,"Likely",IF(AVERAGE($O58:$Q58)&gt;=4,"Possible","Unlikely"))</f>
        <v>Possible</v>
      </c>
      <c r="BG58" t="str">
        <f>IF(VLOOKUP($B58,'Draft List'!$D$4:$AB$124,BG$3,FALSE)&lt;&gt;0,VLOOKUP($B58,'Draft List'!$D$4:$AB$124,BG$3,FALSE),"")</f>
        <v/>
      </c>
      <c r="BH58" t="str">
        <f>IF(VLOOKUP($B58,'Draft List'!$D$4:$AB$124,BH$3,FALSE)&lt;&gt;0,VLOOKUP($B58,'Draft List'!$D$4:$AB$124,BH$3,FALSE),"")</f>
        <v/>
      </c>
      <c r="BI58" t="str">
        <f>IF(VLOOKUP($B58,'Draft List'!$D$4:$AB$124,BI$3,FALSE)&lt;&gt;0,VLOOKUP($B58,'Draft List'!$D$4:$AB$124,BI$3,FALSE),"")</f>
        <v/>
      </c>
      <c r="BJ58" t="str">
        <f>IF(VLOOKUP($B58,'Draft List'!$D$4:$AB$124,BJ$3,FALSE)&lt;&gt;0,VLOOKUP($B58,'Draft List'!$D$4:$AB$124,BJ$3,FALSE),"")</f>
        <v/>
      </c>
      <c r="BK58" t="str">
        <f>IF(OR(C58="SP",C58="MR",C58="RP",C58="CL"),"P",VLOOKUP($A58,Bat!$A$4:$AP$1196,42,FALSE))</f>
        <v>P</v>
      </c>
    </row>
    <row r="59" spans="1:65" x14ac:dyDescent="0.25">
      <c r="A59" t="str">
        <f>IF(C59="C","C-",C59)&amp;D59&amp;E59</f>
        <v>SPNaosuke Fujimoto21</v>
      </c>
      <c r="B59">
        <f>VLOOKUP($A59,draft_listing_pitchers_stats!$A$1:$B$1324,2,FALSE)</f>
        <v>4488</v>
      </c>
      <c r="C59" s="1" t="s">
        <v>25</v>
      </c>
      <c r="D59" s="1" t="s">
        <v>1811</v>
      </c>
      <c r="E59" s="1">
        <v>21</v>
      </c>
      <c r="F59" s="1" t="s">
        <v>43</v>
      </c>
      <c r="G59" s="1" t="s">
        <v>43</v>
      </c>
      <c r="H59" s="1" t="s">
        <v>51</v>
      </c>
      <c r="I59" s="24" t="s">
        <v>51</v>
      </c>
      <c r="J59" s="1" t="s">
        <v>45</v>
      </c>
      <c r="K59" s="24" t="s">
        <v>45</v>
      </c>
      <c r="L59" s="1">
        <v>3</v>
      </c>
      <c r="M59" s="1">
        <v>4</v>
      </c>
      <c r="N59" s="24">
        <v>3</v>
      </c>
      <c r="O59" s="1">
        <v>5</v>
      </c>
      <c r="P59" s="1">
        <v>4</v>
      </c>
      <c r="Q59" s="24">
        <v>6</v>
      </c>
      <c r="R59" s="1" t="s">
        <v>47</v>
      </c>
      <c r="S59" s="1" t="s">
        <v>47</v>
      </c>
      <c r="T59" s="1">
        <v>3</v>
      </c>
      <c r="U59" s="1">
        <v>5</v>
      </c>
      <c r="V59" s="1" t="s">
        <v>47</v>
      </c>
      <c r="W59" s="1" t="s">
        <v>47</v>
      </c>
      <c r="X59" s="1">
        <v>3</v>
      </c>
      <c r="Y59" s="1">
        <v>4</v>
      </c>
      <c r="Z59" s="1" t="s">
        <v>47</v>
      </c>
      <c r="AA59" s="1" t="s">
        <v>47</v>
      </c>
      <c r="AB59" s="1" t="s">
        <v>47</v>
      </c>
      <c r="AC59" s="1" t="s">
        <v>47</v>
      </c>
      <c r="AD59" s="1">
        <v>5</v>
      </c>
      <c r="AE59" s="1">
        <v>6</v>
      </c>
      <c r="AF59" s="1" t="s">
        <v>47</v>
      </c>
      <c r="AG59" s="1" t="s">
        <v>47</v>
      </c>
      <c r="AH59" s="1" t="s">
        <v>47</v>
      </c>
      <c r="AI59" s="1" t="s">
        <v>47</v>
      </c>
      <c r="AJ59" s="1" t="s">
        <v>47</v>
      </c>
      <c r="AK59" s="1" t="s">
        <v>47</v>
      </c>
      <c r="AL59" s="1" t="s">
        <v>47</v>
      </c>
      <c r="AM59" s="1" t="s">
        <v>47</v>
      </c>
      <c r="AN59" s="1" t="s">
        <v>47</v>
      </c>
      <c r="AO59" s="24" t="s">
        <v>47</v>
      </c>
      <c r="AP59" s="1" t="s">
        <v>60</v>
      </c>
      <c r="AQ59" s="1">
        <v>4</v>
      </c>
      <c r="AR59" s="25" t="s">
        <v>234</v>
      </c>
      <c r="AS59" s="30">
        <v>230000</v>
      </c>
      <c r="AT59" s="9">
        <f>($O$3*(L59-$O$1)/$O$2+$P$3*(M59-$P$1)/$P$2+$Q$3*(N59-$P$1)/$Q$2)/SUM($O$3:$Q$3)</f>
        <v>-1.2411653075508642</v>
      </c>
      <c r="AU59" s="9">
        <f>($O$3*(O59-$O$1)/$O$2+$P$3*(P59-$P$1)/$P$2+$Q$3*(Q59-$Q$1)/$Q$2)/SUM($O$3:$Q$3)</f>
        <v>0.32067379036688581</v>
      </c>
      <c r="AV59">
        <f>COUNT(R59:AO59)/2</f>
        <v>3</v>
      </c>
      <c r="AW59">
        <f>COUNTIF(R59:AO59,"&gt;5")/2</f>
        <v>0.5</v>
      </c>
      <c r="AX59" s="6">
        <f>VLOOKUP(AP59,COND!$A$10:$B$32,2,FALSE)</f>
        <v>1</v>
      </c>
      <c r="AY59" s="9">
        <f>(($AT$3*AT59+$AU$3*AU59+$AV$3*AV59+$AW$3*AW59)*AX59*IF(AQ59&lt;5,0.95,IF(AQ59&lt;7,0.975,1))+$J$3*VLOOKUP(J59,COND!$A$2:$D$7,2,FALSE)+$K$3*VLOOKUP(K59,COND!$A$2:$D$7,3,FALSE)+IF(BA59="SP",$BA$3,0)+IF($AV59&lt;3,-15,0))*IF(AND(Bat!$K$2="On",$E59&gt;20),0.75,1)</f>
        <v>37.448230608536164</v>
      </c>
      <c r="AZ59" s="28">
        <f>STANDARDIZE(AY59,AVERAGE($AY$5:$AY$963),STDEVP($AY$5:$AY$963))</f>
        <v>1.2880908434372198</v>
      </c>
      <c r="BA59" t="str">
        <f>IF(OR(AND(AQ59&gt;7,AW59&gt;1),AND(AQ59&gt;4,AV59&gt;2)),"SP","RP")</f>
        <v>RP</v>
      </c>
      <c r="BE59" t="str">
        <f>IF(AVERAGE($O59:$Q59)&gt;=6,"Likely",IF(AVERAGE($O59:$Q59)&gt;=4,"Possible","Unlikely"))</f>
        <v>Possible</v>
      </c>
      <c r="BG59" t="str">
        <f>IF(VLOOKUP($B59,'Draft List'!$D$4:$AB$124,BG$3,FALSE)&lt;&gt;0,VLOOKUP($B59,'Draft List'!$D$4:$AB$124,BG$3,FALSE),"")</f>
        <v/>
      </c>
      <c r="BH59" t="str">
        <f>IF(VLOOKUP($B59,'Draft List'!$D$4:$AB$124,BH$3,FALSE)&lt;&gt;0,VLOOKUP($B59,'Draft List'!$D$4:$AB$124,BH$3,FALSE),"")</f>
        <v/>
      </c>
      <c r="BI59" t="str">
        <f>IF(VLOOKUP($B59,'Draft List'!$D$4:$AB$124,BI$3,FALSE)&lt;&gt;0,VLOOKUP($B59,'Draft List'!$D$4:$AB$124,BI$3,FALSE),"")</f>
        <v/>
      </c>
      <c r="BJ59" t="str">
        <f>IF(VLOOKUP($B59,'Draft List'!$D$4:$AB$124,BJ$3,FALSE)&lt;&gt;0,VLOOKUP($B59,'Draft List'!$D$4:$AB$124,BJ$3,FALSE),"")</f>
        <v/>
      </c>
      <c r="BK59" t="str">
        <f>IF(OR(C59="SP",C59="MR",C59="RP",C59="CL"),"P",VLOOKUP($A59,Bat!$A$4:$AP$1196,42,FALSE))</f>
        <v>P</v>
      </c>
    </row>
    <row r="60" spans="1:65" x14ac:dyDescent="0.25">
      <c r="A60" t="str">
        <f>IF(C60="C","C-",C60)&amp;D60&amp;E60</f>
        <v>SPTony Crichton20</v>
      </c>
      <c r="B60">
        <f>VLOOKUP($A60,draft_listing_pitchers_stats!$A$1:$B$1324,2,FALSE)</f>
        <v>6850</v>
      </c>
      <c r="C60" s="1" t="s">
        <v>25</v>
      </c>
      <c r="D60" s="1" t="s">
        <v>1803</v>
      </c>
      <c r="E60" s="1">
        <v>20</v>
      </c>
      <c r="F60" s="1" t="s">
        <v>43</v>
      </c>
      <c r="G60" s="1" t="s">
        <v>43</v>
      </c>
      <c r="H60" s="1" t="s">
        <v>51</v>
      </c>
      <c r="I60" s="24" t="s">
        <v>51</v>
      </c>
      <c r="J60" s="1" t="s">
        <v>45</v>
      </c>
      <c r="K60" s="24" t="s">
        <v>45</v>
      </c>
      <c r="L60" s="1">
        <v>3</v>
      </c>
      <c r="M60" s="1">
        <v>5</v>
      </c>
      <c r="N60" s="24">
        <v>1</v>
      </c>
      <c r="O60" s="1">
        <v>4</v>
      </c>
      <c r="P60" s="1">
        <v>7</v>
      </c>
      <c r="Q60" s="24">
        <v>4</v>
      </c>
      <c r="R60" s="1">
        <v>4</v>
      </c>
      <c r="S60" s="1">
        <v>4</v>
      </c>
      <c r="T60" s="1">
        <v>2</v>
      </c>
      <c r="U60" s="1">
        <v>3</v>
      </c>
      <c r="V60" s="1" t="s">
        <v>47</v>
      </c>
      <c r="W60" s="1" t="s">
        <v>47</v>
      </c>
      <c r="X60" s="1">
        <v>4</v>
      </c>
      <c r="Y60" s="1">
        <v>5</v>
      </c>
      <c r="Z60" s="1" t="s">
        <v>47</v>
      </c>
      <c r="AA60" s="1" t="s">
        <v>47</v>
      </c>
      <c r="AB60" s="1" t="s">
        <v>47</v>
      </c>
      <c r="AC60" s="1" t="s">
        <v>47</v>
      </c>
      <c r="AD60" s="1" t="s">
        <v>47</v>
      </c>
      <c r="AE60" s="1" t="s">
        <v>47</v>
      </c>
      <c r="AF60" s="1" t="s">
        <v>47</v>
      </c>
      <c r="AG60" s="1" t="s">
        <v>47</v>
      </c>
      <c r="AH60" s="1" t="s">
        <v>47</v>
      </c>
      <c r="AI60" s="1" t="s">
        <v>47</v>
      </c>
      <c r="AJ60" s="1" t="s">
        <v>47</v>
      </c>
      <c r="AK60" s="1" t="s">
        <v>47</v>
      </c>
      <c r="AL60" s="1" t="s">
        <v>47</v>
      </c>
      <c r="AM60" s="1" t="s">
        <v>47</v>
      </c>
      <c r="AN60" s="1" t="s">
        <v>47</v>
      </c>
      <c r="AO60" s="24" t="s">
        <v>47</v>
      </c>
      <c r="AP60" s="1" t="s">
        <v>60</v>
      </c>
      <c r="AQ60" s="1">
        <v>8</v>
      </c>
      <c r="AR60" s="25" t="s">
        <v>1746</v>
      </c>
      <c r="AS60" s="30">
        <v>210000</v>
      </c>
      <c r="AT60" s="9">
        <f>($O$3*(L60-$O$1)/$O$2+$P$3*(M60-$P$1)/$P$2+$Q$3*(N60-$P$1)/$Q$2)/SUM($O$3:$Q$3)</f>
        <v>-1.5303747232290292</v>
      </c>
      <c r="AU60" s="9">
        <f>($O$3*(O60-$O$1)/$O$2+$P$3*(P60-$P$1)/$P$2+$Q$3*(Q60-$Q$1)/$Q$2)/SUM($O$3:$Q$3)</f>
        <v>0.22763648303965781</v>
      </c>
      <c r="AV60">
        <f>COUNT(R60:AO60)/2</f>
        <v>3</v>
      </c>
      <c r="AW60">
        <f>COUNTIF(R60:AO60,"&gt;5")/2</f>
        <v>0</v>
      </c>
      <c r="AX60" s="6">
        <f>VLOOKUP(AP60,COND!$A$10:$B$32,2,FALSE)</f>
        <v>1</v>
      </c>
      <c r="AY60" s="9">
        <f>(($AT$3*AT60+$AU$3*AU60+$AV$3*AV60+$AW$3*AW60)*AX60*IF(AQ60&lt;5,0.95,IF(AQ60&lt;7,0.975,1))+$J$3*VLOOKUP(J60,COND!$A$2:$D$7,2,FALSE)+$K$3*VLOOKUP(K60,COND!$A$2:$D$7,3,FALSE)+IF(BA60="SP",$BA$3,0)+IF($AV60&lt;3,-15,0))*IF(AND(Bat!$K$2="On",$E60&gt;20),0.75,1)</f>
        <v>37.296654716147351</v>
      </c>
      <c r="AZ60" s="28">
        <f>STANDARDIZE(AY60,AVERAGE($AY$5:$AY$963),STDEVP($AY$5:$AY$963))</f>
        <v>1.2745301367306245</v>
      </c>
      <c r="BA60" t="str">
        <f>IF(OR(AND(AQ60&gt;7,AW60&gt;1),AND(AQ60&gt;4,AV60&gt;2)),"SP","RP")</f>
        <v>SP</v>
      </c>
      <c r="BE60" t="str">
        <f>IF(AVERAGE($O60:$Q60)&gt;=6,"Likely",IF(AVERAGE($O60:$Q60)&gt;=4,"Possible","Unlikely"))</f>
        <v>Possible</v>
      </c>
      <c r="BG60" t="str">
        <f>IF(VLOOKUP($B60,'Draft List'!$D$4:$AB$124,BG$3,FALSE)&lt;&gt;0,VLOOKUP($B60,'Draft List'!$D$4:$AB$124,BG$3,FALSE),"")</f>
        <v/>
      </c>
      <c r="BH60" t="str">
        <f>IF(VLOOKUP($B60,'Draft List'!$D$4:$AB$124,BH$3,FALSE)&lt;&gt;0,VLOOKUP($B60,'Draft List'!$D$4:$AB$124,BH$3,FALSE),"")</f>
        <v/>
      </c>
      <c r="BI60" t="str">
        <f>IF(VLOOKUP($B60,'Draft List'!$D$4:$AB$124,BI$3,FALSE)&lt;&gt;0,VLOOKUP($B60,'Draft List'!$D$4:$AB$124,BI$3,FALSE),"")</f>
        <v/>
      </c>
      <c r="BJ60" t="str">
        <f>IF(VLOOKUP($B60,'Draft List'!$D$4:$AB$124,BJ$3,FALSE)&lt;&gt;0,VLOOKUP($B60,'Draft List'!$D$4:$AB$124,BJ$3,FALSE),"")</f>
        <v/>
      </c>
      <c r="BK60" t="str">
        <f>IF(OR(C60="SP",C60="MR",C60="RP",C60="CL"),"P",VLOOKUP($A60,Bat!$A$4:$AP$1196,42,FALSE))</f>
        <v>P</v>
      </c>
    </row>
    <row r="61" spans="1:65" x14ac:dyDescent="0.25">
      <c r="A61" t="str">
        <f>IF(C61="C","C-",C61)&amp;D61&amp;E61</f>
        <v>SPJim Norris18</v>
      </c>
      <c r="B61">
        <f>VLOOKUP($A61,draft_listing_pitchers_stats!$A$1:$B$1324,2,FALSE)</f>
        <v>5132</v>
      </c>
      <c r="C61" s="1" t="s">
        <v>25</v>
      </c>
      <c r="D61" s="1" t="s">
        <v>1837</v>
      </c>
      <c r="E61" s="1">
        <v>18</v>
      </c>
      <c r="F61" s="1" t="s">
        <v>55</v>
      </c>
      <c r="G61" s="1" t="s">
        <v>55</v>
      </c>
      <c r="H61" s="1" t="s">
        <v>51</v>
      </c>
      <c r="I61" s="24" t="s">
        <v>51</v>
      </c>
      <c r="J61" s="1" t="s">
        <v>45</v>
      </c>
      <c r="K61" s="24" t="s">
        <v>53</v>
      </c>
      <c r="L61" s="1">
        <v>2</v>
      </c>
      <c r="M61" s="1">
        <v>4</v>
      </c>
      <c r="N61" s="24">
        <v>2</v>
      </c>
      <c r="O61" s="1">
        <v>3</v>
      </c>
      <c r="P61" s="1">
        <v>5</v>
      </c>
      <c r="Q61" s="24">
        <v>6</v>
      </c>
      <c r="R61" s="1">
        <v>3</v>
      </c>
      <c r="S61" s="1">
        <v>4</v>
      </c>
      <c r="T61" s="1">
        <v>1</v>
      </c>
      <c r="U61" s="1">
        <v>3</v>
      </c>
      <c r="V61" s="1">
        <v>2</v>
      </c>
      <c r="W61" s="1">
        <v>3</v>
      </c>
      <c r="X61" s="1">
        <v>2</v>
      </c>
      <c r="Y61" s="1">
        <v>2</v>
      </c>
      <c r="Z61" s="1" t="s">
        <v>47</v>
      </c>
      <c r="AA61" s="1" t="s">
        <v>47</v>
      </c>
      <c r="AB61" s="1" t="s">
        <v>47</v>
      </c>
      <c r="AC61" s="1" t="s">
        <v>47</v>
      </c>
      <c r="AD61" s="1" t="s">
        <v>47</v>
      </c>
      <c r="AE61" s="1" t="s">
        <v>47</v>
      </c>
      <c r="AF61" s="1">
        <v>3</v>
      </c>
      <c r="AG61" s="1">
        <v>4</v>
      </c>
      <c r="AH61" s="1" t="s">
        <v>47</v>
      </c>
      <c r="AI61" s="1" t="s">
        <v>47</v>
      </c>
      <c r="AJ61" s="1" t="s">
        <v>47</v>
      </c>
      <c r="AK61" s="1" t="s">
        <v>47</v>
      </c>
      <c r="AL61" s="1" t="s">
        <v>47</v>
      </c>
      <c r="AM61" s="1" t="s">
        <v>47</v>
      </c>
      <c r="AN61" s="1" t="s">
        <v>47</v>
      </c>
      <c r="AO61" s="24" t="s">
        <v>47</v>
      </c>
      <c r="AP61" s="1" t="s">
        <v>211</v>
      </c>
      <c r="AQ61" s="1">
        <v>7</v>
      </c>
      <c r="AR61" s="25" t="s">
        <v>233</v>
      </c>
      <c r="AS61" s="30">
        <v>2000000</v>
      </c>
      <c r="AT61" s="9">
        <f>($O$3*(L61-$O$1)/$O$2+$P$3*(M61-$P$1)/$P$2+$Q$3*(N61-$P$1)/$Q$2)/SUM($O$3:$Q$3)</f>
        <v>-1.6781771981141478</v>
      </c>
      <c r="AU61" s="9">
        <f>($O$3*(O61-$O$1)/$O$2+$P$3*(P61-$P$1)/$P$2+$Q$3*(Q61-$Q$1)/$Q$2)/SUM($O$3:$Q$3)</f>
        <v>0.12672285777859421</v>
      </c>
      <c r="AV61">
        <f>COUNT(R61:AO61)/2</f>
        <v>5</v>
      </c>
      <c r="AW61">
        <f>COUNTIF(R61:AO61,"&gt;5")/2</f>
        <v>0</v>
      </c>
      <c r="AX61" s="6">
        <f>VLOOKUP(AP61,COND!$A$10:$B$32,2,FALSE)</f>
        <v>1</v>
      </c>
      <c r="AY61" s="9">
        <f>(($AT$3*AT61+$AU$3*AU61+$AV$3*AV61+$AW$3*AW61)*AX61*IF(AQ61&lt;5,0.95,IF(AQ61&lt;7,0.975,1))+$J$3*VLOOKUP(J61,COND!$A$2:$D$7,2,FALSE)+$K$3*VLOOKUP(K61,COND!$A$2:$D$7,3,FALSE)+IF(BA61="SP",$BA$3,0)+IF($AV61&lt;3,-15,0))*IF(AND(Bat!$K$2="On",$E61&gt;20),0.75,1)</f>
        <v>36.698821715949052</v>
      </c>
      <c r="AZ61" s="28">
        <f>STANDARDIZE(AY61,AVERAGE($AY$5:$AY$963),STDEVP($AY$5:$AY$963))</f>
        <v>1.2210451276869867</v>
      </c>
      <c r="BA61" t="str">
        <f>IF(OR(AND(AQ61&gt;7,AW61&gt;1),AND(AQ61&gt;4,AV61&gt;2)),"SP","RP")</f>
        <v>SP</v>
      </c>
      <c r="BE61" t="str">
        <f>IF(AVERAGE($O61:$Q61)&gt;=6,"Likely",IF(AVERAGE($O61:$Q61)&gt;=4,"Possible","Unlikely"))</f>
        <v>Possible</v>
      </c>
      <c r="BG61" t="str">
        <f>IF(VLOOKUP($B61,'Draft List'!$D$4:$AB$124,BG$3,FALSE)&lt;&gt;0,VLOOKUP($B61,'Draft List'!$D$4:$AB$124,BG$3,FALSE),"")</f>
        <v/>
      </c>
      <c r="BH61" t="str">
        <f>IF(VLOOKUP($B61,'Draft List'!$D$4:$AB$124,BH$3,FALSE)&lt;&gt;0,VLOOKUP($B61,'Draft List'!$D$4:$AB$124,BH$3,FALSE),"")</f>
        <v/>
      </c>
      <c r="BI61" t="str">
        <f>IF(VLOOKUP($B61,'Draft List'!$D$4:$AB$124,BI$3,FALSE)&lt;&gt;0,VLOOKUP($B61,'Draft List'!$D$4:$AB$124,BI$3,FALSE),"")</f>
        <v/>
      </c>
      <c r="BJ61" t="str">
        <f>IF(VLOOKUP($B61,'Draft List'!$D$4:$AB$124,BJ$3,FALSE)&lt;&gt;0,VLOOKUP($B61,'Draft List'!$D$4:$AB$124,BJ$3,FALSE),"")</f>
        <v/>
      </c>
      <c r="BK61" t="str">
        <f>IF(OR(C61="SP",C61="MR",C61="RP",C61="CL"),"P",VLOOKUP($A61,Bat!$A$4:$AP$1196,42,FALSE))</f>
        <v>P</v>
      </c>
    </row>
    <row r="62" spans="1:65" x14ac:dyDescent="0.25">
      <c r="A62" t="str">
        <f>IF(C62="C","C-",C62)&amp;D62&amp;E62</f>
        <v>SPElvis Carter21</v>
      </c>
      <c r="B62">
        <f>VLOOKUP($A62,draft_listing_pitchers_stats!$A$1:$B$1324,2,FALSE)</f>
        <v>9728</v>
      </c>
      <c r="C62" s="1" t="s">
        <v>25</v>
      </c>
      <c r="D62" s="1" t="s">
        <v>1798</v>
      </c>
      <c r="E62" s="1">
        <v>21</v>
      </c>
      <c r="F62" s="1" t="s">
        <v>64</v>
      </c>
      <c r="G62" s="1" t="s">
        <v>43</v>
      </c>
      <c r="H62" s="1" t="s">
        <v>51</v>
      </c>
      <c r="I62" s="24" t="s">
        <v>51</v>
      </c>
      <c r="J62" s="1" t="s">
        <v>46</v>
      </c>
      <c r="K62" s="24" t="s">
        <v>53</v>
      </c>
      <c r="L62" s="1">
        <v>3</v>
      </c>
      <c r="M62" s="1">
        <v>6</v>
      </c>
      <c r="N62" s="24">
        <v>2</v>
      </c>
      <c r="O62" s="1">
        <v>4</v>
      </c>
      <c r="P62" s="1">
        <v>7</v>
      </c>
      <c r="Q62" s="24">
        <v>4</v>
      </c>
      <c r="R62" s="1" t="s">
        <v>47</v>
      </c>
      <c r="S62" s="1" t="s">
        <v>47</v>
      </c>
      <c r="T62" s="1">
        <v>3</v>
      </c>
      <c r="U62" s="1">
        <v>5</v>
      </c>
      <c r="V62" s="1">
        <v>2</v>
      </c>
      <c r="W62" s="1">
        <v>2</v>
      </c>
      <c r="X62" s="1" t="s">
        <v>47</v>
      </c>
      <c r="Y62" s="1" t="s">
        <v>47</v>
      </c>
      <c r="Z62" s="1">
        <v>5</v>
      </c>
      <c r="AA62" s="1">
        <v>6</v>
      </c>
      <c r="AB62" s="1" t="s">
        <v>47</v>
      </c>
      <c r="AC62" s="1" t="s">
        <v>47</v>
      </c>
      <c r="AD62" s="1" t="s">
        <v>47</v>
      </c>
      <c r="AE62" s="1" t="s">
        <v>47</v>
      </c>
      <c r="AF62" s="1">
        <v>4</v>
      </c>
      <c r="AG62" s="1">
        <v>5</v>
      </c>
      <c r="AH62" s="1" t="s">
        <v>47</v>
      </c>
      <c r="AI62" s="1" t="s">
        <v>47</v>
      </c>
      <c r="AJ62" s="1" t="s">
        <v>47</v>
      </c>
      <c r="AK62" s="1" t="s">
        <v>47</v>
      </c>
      <c r="AL62" s="1" t="s">
        <v>47</v>
      </c>
      <c r="AM62" s="1" t="s">
        <v>47</v>
      </c>
      <c r="AN62" s="1" t="s">
        <v>47</v>
      </c>
      <c r="AO62" s="24" t="s">
        <v>47</v>
      </c>
      <c r="AP62" s="1" t="s">
        <v>62</v>
      </c>
      <c r="AQ62" s="1">
        <v>4</v>
      </c>
      <c r="AR62" s="25" t="s">
        <v>1746</v>
      </c>
      <c r="AS62" s="30">
        <v>200000</v>
      </c>
      <c r="AT62" s="9">
        <f>($O$3*(L62-$O$1)/$O$2+$P$3*(M62-$P$1)/$P$2+$Q$3*(N62-$P$1)/$Q$2)/SUM($O$3:$Q$3)</f>
        <v>-1.0926224407448637</v>
      </c>
      <c r="AU62" s="9">
        <f>($O$3*(O62-$O$1)/$O$2+$P$3*(P62-$P$1)/$P$2+$Q$3*(Q62-$Q$1)/$Q$2)/SUM($O$3:$Q$3)</f>
        <v>0.22763648303965781</v>
      </c>
      <c r="AV62">
        <f>COUNT(R62:AO62)/2</f>
        <v>4</v>
      </c>
      <c r="AW62">
        <f>COUNTIF(R62:AO62,"&gt;5")/2</f>
        <v>0.5</v>
      </c>
      <c r="AX62" s="6">
        <f>VLOOKUP(AP62,COND!$A$10:$B$32,2,FALSE)</f>
        <v>1.0249999999999999</v>
      </c>
      <c r="AY62" s="9">
        <f>(($AT$3*AT62+$AU$3*AU62+$AV$3*AV62+$AW$3*AW62)*AX62*IF(AQ62&lt;5,0.95,IF(AQ62&lt;7,0.975,1))+$J$3*VLOOKUP(J62,COND!$A$2:$D$7,2,FALSE)+$K$3*VLOOKUP(K62,COND!$A$2:$D$7,3,FALSE)+IF(BA62="SP",$BA$3,0)+IF($AV62&lt;3,-15,0))*IF(AND(Bat!$K$2="On",$E62&gt;20),0.75,1)</f>
        <v>36.64227603686227</v>
      </c>
      <c r="AZ62" s="28">
        <f>STANDARDIZE(AY62,AVERAGE($AY$5:$AY$963),STDEVP($AY$5:$AY$963))</f>
        <v>1.2159862798877987</v>
      </c>
      <c r="BA62" t="str">
        <f>IF(OR(AND(AQ62&gt;7,AW62&gt;1),AND(AQ62&gt;4,AV62&gt;2)),"SP","RP")</f>
        <v>RP</v>
      </c>
      <c r="BE62" t="str">
        <f>IF(AVERAGE($O62:$Q62)&gt;=6,"Likely",IF(AVERAGE($O62:$Q62)&gt;=4,"Possible","Unlikely"))</f>
        <v>Possible</v>
      </c>
      <c r="BG62" t="str">
        <f>IF(VLOOKUP($B62,'Draft List'!$D$4:$AB$124,BG$3,FALSE)&lt;&gt;0,VLOOKUP($B62,'Draft List'!$D$4:$AB$124,BG$3,FALSE),"")</f>
        <v/>
      </c>
      <c r="BH62" t="str">
        <f>IF(VLOOKUP($B62,'Draft List'!$D$4:$AB$124,BH$3,FALSE)&lt;&gt;0,VLOOKUP($B62,'Draft List'!$D$4:$AB$124,BH$3,FALSE),"")</f>
        <v/>
      </c>
      <c r="BI62" t="str">
        <f>IF(VLOOKUP($B62,'Draft List'!$D$4:$AB$124,BI$3,FALSE)&lt;&gt;0,VLOOKUP($B62,'Draft List'!$D$4:$AB$124,BI$3,FALSE),"")</f>
        <v/>
      </c>
      <c r="BJ62" t="str">
        <f>IF(VLOOKUP($B62,'Draft List'!$D$4:$AB$124,BJ$3,FALSE)&lt;&gt;0,VLOOKUP($B62,'Draft List'!$D$4:$AB$124,BJ$3,FALSE),"")</f>
        <v/>
      </c>
      <c r="BK62" t="str">
        <f>IF(OR(C62="SP",C62="MR",C62="RP",C62="CL"),"P",VLOOKUP($A62,Bat!$A$4:$AP$1196,42,FALSE))</f>
        <v>P</v>
      </c>
    </row>
    <row r="63" spans="1:65" x14ac:dyDescent="0.25">
      <c r="A63" t="str">
        <f>IF(C63="C","C-",C63)&amp;D63&amp;E63</f>
        <v>SPNoboru Imai17</v>
      </c>
      <c r="B63">
        <f>VLOOKUP($A63,draft_listing_pitchers_stats!$A$1:$B$1324,2,FALSE)</f>
        <v>8654</v>
      </c>
      <c r="C63" s="1" t="s">
        <v>25</v>
      </c>
      <c r="D63" s="1" t="s">
        <v>1822</v>
      </c>
      <c r="E63" s="1">
        <v>17</v>
      </c>
      <c r="F63" s="1" t="s">
        <v>43</v>
      </c>
      <c r="G63" s="1" t="s">
        <v>43</v>
      </c>
      <c r="H63" s="1" t="s">
        <v>51</v>
      </c>
      <c r="I63" s="24" t="s">
        <v>51</v>
      </c>
      <c r="J63" s="1" t="s">
        <v>45</v>
      </c>
      <c r="K63" s="24" t="s">
        <v>57</v>
      </c>
      <c r="L63" s="1">
        <v>3</v>
      </c>
      <c r="M63" s="1">
        <v>5</v>
      </c>
      <c r="N63" s="24">
        <v>1</v>
      </c>
      <c r="O63" s="1">
        <v>5</v>
      </c>
      <c r="P63" s="1">
        <v>6</v>
      </c>
      <c r="Q63" s="24">
        <v>4</v>
      </c>
      <c r="R63" s="1">
        <v>5</v>
      </c>
      <c r="S63" s="1">
        <v>5</v>
      </c>
      <c r="T63" s="1">
        <v>1</v>
      </c>
      <c r="U63" s="1">
        <v>1</v>
      </c>
      <c r="V63" s="1">
        <v>2</v>
      </c>
      <c r="W63" s="1">
        <v>4</v>
      </c>
      <c r="X63" s="1">
        <v>3</v>
      </c>
      <c r="Y63" s="1">
        <v>4</v>
      </c>
      <c r="Z63" s="1" t="s">
        <v>47</v>
      </c>
      <c r="AA63" s="1" t="s">
        <v>47</v>
      </c>
      <c r="AB63" s="1">
        <v>4</v>
      </c>
      <c r="AC63" s="1">
        <v>5</v>
      </c>
      <c r="AD63" s="1" t="s">
        <v>47</v>
      </c>
      <c r="AE63" s="1" t="s">
        <v>47</v>
      </c>
      <c r="AF63" s="1" t="s">
        <v>47</v>
      </c>
      <c r="AG63" s="1" t="s">
        <v>47</v>
      </c>
      <c r="AH63" s="1" t="s">
        <v>47</v>
      </c>
      <c r="AI63" s="1" t="s">
        <v>47</v>
      </c>
      <c r="AJ63" s="1" t="s">
        <v>47</v>
      </c>
      <c r="AK63" s="1" t="s">
        <v>47</v>
      </c>
      <c r="AL63" s="1" t="s">
        <v>47</v>
      </c>
      <c r="AM63" s="1" t="s">
        <v>47</v>
      </c>
      <c r="AN63" s="1" t="s">
        <v>47</v>
      </c>
      <c r="AO63" s="24" t="s">
        <v>47</v>
      </c>
      <c r="AP63" s="1" t="s">
        <v>62</v>
      </c>
      <c r="AQ63" s="1">
        <v>6</v>
      </c>
      <c r="AR63" s="25" t="s">
        <v>234</v>
      </c>
      <c r="AS63" s="30">
        <v>330000</v>
      </c>
      <c r="AT63" s="9">
        <f>($O$3*(L63-$O$1)/$O$2+$P$3*(M63-$P$1)/$P$2+$Q$3*(N63-$P$1)/$Q$2)/SUM($O$3:$Q$3)</f>
        <v>-1.5303747232290292</v>
      </c>
      <c r="AU63" s="9">
        <f>($O$3*(O63-$O$1)/$O$2+$P$3*(P63-$P$1)/$P$2+$Q$3*(Q63-$Q$1)/$Q$2)/SUM($O$3:$Q$3)</f>
        <v>0.22689609111877593</v>
      </c>
      <c r="AV63">
        <f>COUNT(R63:AO63)/2</f>
        <v>5</v>
      </c>
      <c r="AW63">
        <f>COUNTIF(R63:AO63,"&gt;5")/2</f>
        <v>0</v>
      </c>
      <c r="AX63" s="6">
        <f>VLOOKUP(AP63,COND!$A$10:$B$32,2,FALSE)</f>
        <v>1.0249999999999999</v>
      </c>
      <c r="AY63" s="9">
        <f>(($AT$3*AT63+$AU$3*AU63+$AV$3*AV63+$AW$3*AW63)*AX63*IF(AQ63&lt;5,0.95,IF(AQ63&lt;7,0.975,1))+$J$3*VLOOKUP(J63,COND!$A$2:$D$7,2,FALSE)+$K$3*VLOOKUP(K63,COND!$A$2:$D$7,3,FALSE)+IF(BA63="SP",$BA$3,0)+IF($AV63&lt;3,-15,0))*IF(AND(Bat!$K$2="On",$E63&gt;20),0.75,1)</f>
        <v>36.478108223431136</v>
      </c>
      <c r="AZ63" s="28">
        <f>STANDARDIZE(AY63,AVERAGE($AY$5:$AY$963),STDEVP($AY$5:$AY$963))</f>
        <v>1.2012990394993859</v>
      </c>
      <c r="BA63" t="str">
        <f>IF(OR(AND(AQ63&gt;7,AW63&gt;1),AND(AQ63&gt;4,AV63&gt;2)),"SP","RP")</f>
        <v>SP</v>
      </c>
      <c r="BE63" t="str">
        <f>IF(AVERAGE($O63:$Q63)&gt;=6,"Likely",IF(AVERAGE($O63:$Q63)&gt;=4,"Possible","Unlikely"))</f>
        <v>Possible</v>
      </c>
      <c r="BG63" t="str">
        <f>IF(VLOOKUP($B63,'Draft List'!$D$4:$AB$124,BG$3,FALSE)&lt;&gt;0,VLOOKUP($B63,'Draft List'!$D$4:$AB$124,BG$3,FALSE),"")</f>
        <v/>
      </c>
      <c r="BH63" t="str">
        <f>IF(VLOOKUP($B63,'Draft List'!$D$4:$AB$124,BH$3,FALSE)&lt;&gt;0,VLOOKUP($B63,'Draft List'!$D$4:$AB$124,BH$3,FALSE),"")</f>
        <v/>
      </c>
      <c r="BI63" t="str">
        <f>IF(VLOOKUP($B63,'Draft List'!$D$4:$AB$124,BI$3,FALSE)&lt;&gt;0,VLOOKUP($B63,'Draft List'!$D$4:$AB$124,BI$3,FALSE),"")</f>
        <v/>
      </c>
      <c r="BJ63" t="str">
        <f>IF(VLOOKUP($B63,'Draft List'!$D$4:$AB$124,BJ$3,FALSE)&lt;&gt;0,VLOOKUP($B63,'Draft List'!$D$4:$AB$124,BJ$3,FALSE),"")</f>
        <v/>
      </c>
      <c r="BK63" t="str">
        <f>IF(OR(C63="SP",C63="MR",C63="RP",C63="CL"),"P",VLOOKUP($A63,Bat!$A$4:$AP$1196,42,FALSE))</f>
        <v>P</v>
      </c>
    </row>
    <row r="64" spans="1:65" x14ac:dyDescent="0.25">
      <c r="A64" t="str">
        <f>IF(C64="C","C-",C64)&amp;D64&amp;E64</f>
        <v>SPDaryl Catron22</v>
      </c>
      <c r="B64">
        <f>VLOOKUP($A64,draft_listing_pitchers_stats!$A$1:$B$1324,2,FALSE)</f>
        <v>8994</v>
      </c>
      <c r="C64" s="1" t="s">
        <v>25</v>
      </c>
      <c r="D64" s="1" t="s">
        <v>1799</v>
      </c>
      <c r="E64" s="1">
        <v>22</v>
      </c>
      <c r="F64" s="1" t="s">
        <v>64</v>
      </c>
      <c r="G64" s="1" t="s">
        <v>43</v>
      </c>
      <c r="H64" s="1" t="s">
        <v>51</v>
      </c>
      <c r="I64" s="24" t="s">
        <v>51</v>
      </c>
      <c r="J64" s="1" t="s">
        <v>45</v>
      </c>
      <c r="K64" s="24" t="s">
        <v>53</v>
      </c>
      <c r="L64" s="1">
        <v>5</v>
      </c>
      <c r="M64" s="1">
        <v>4</v>
      </c>
      <c r="N64" s="24">
        <v>2</v>
      </c>
      <c r="O64" s="1">
        <v>6</v>
      </c>
      <c r="P64" s="1">
        <v>4</v>
      </c>
      <c r="Q64" s="24">
        <v>4</v>
      </c>
      <c r="R64" s="1">
        <v>5</v>
      </c>
      <c r="S64" s="1">
        <v>5</v>
      </c>
      <c r="T64" s="1">
        <v>7</v>
      </c>
      <c r="U64" s="1">
        <v>7</v>
      </c>
      <c r="V64" s="1" t="s">
        <v>47</v>
      </c>
      <c r="W64" s="1" t="s">
        <v>47</v>
      </c>
      <c r="X64" s="1">
        <v>3</v>
      </c>
      <c r="Y64" s="1">
        <v>4</v>
      </c>
      <c r="Z64" s="1">
        <v>4</v>
      </c>
      <c r="AA64" s="1">
        <v>4</v>
      </c>
      <c r="AB64" s="1" t="s">
        <v>47</v>
      </c>
      <c r="AC64" s="1" t="s">
        <v>47</v>
      </c>
      <c r="AD64" s="1" t="s">
        <v>47</v>
      </c>
      <c r="AE64" s="1" t="s">
        <v>47</v>
      </c>
      <c r="AF64" s="1">
        <v>4</v>
      </c>
      <c r="AG64" s="1">
        <v>5</v>
      </c>
      <c r="AH64" s="1" t="s">
        <v>47</v>
      </c>
      <c r="AI64" s="1" t="s">
        <v>47</v>
      </c>
      <c r="AJ64" s="1" t="s">
        <v>47</v>
      </c>
      <c r="AK64" s="1" t="s">
        <v>47</v>
      </c>
      <c r="AL64" s="1" t="s">
        <v>47</v>
      </c>
      <c r="AM64" s="1" t="s">
        <v>47</v>
      </c>
      <c r="AN64" s="1" t="s">
        <v>47</v>
      </c>
      <c r="AO64" s="24" t="s">
        <v>47</v>
      </c>
      <c r="AP64" s="1" t="s">
        <v>59</v>
      </c>
      <c r="AQ64" s="1">
        <v>8</v>
      </c>
      <c r="AR64" s="25" t="s">
        <v>234</v>
      </c>
      <c r="AS64" s="30">
        <v>220000</v>
      </c>
      <c r="AT64" s="9">
        <f>($O$3*(L64-$O$1)/$O$2+$P$3*(M64-$P$1)/$P$2+$Q$3*(N64-$P$1)/$Q$2)/SUM($O$3:$Q$3)</f>
        <v>-1.0941032245866273</v>
      </c>
      <c r="AU64" s="9">
        <f>($O$3*(O64-$O$1)/$O$2+$P$3*(P64-$P$1)/$P$2+$Q$3*(Q64-$Q$1)/$Q$2)/SUM($O$3:$Q$3)</f>
        <v>3.0723982767838571E-2</v>
      </c>
      <c r="AV64">
        <f>COUNT(R64:AO64)/2</f>
        <v>5</v>
      </c>
      <c r="AW64">
        <f>COUNTIF(R64:AO64,"&gt;5")/2</f>
        <v>1</v>
      </c>
      <c r="AX64" s="6">
        <f>VLOOKUP(AP64,COND!$A$10:$B$32,2,FALSE)</f>
        <v>1</v>
      </c>
      <c r="AY64" s="9">
        <f>(($AT$3*AT64+$AU$3*AU64+$AV$3*AV64+$AW$3*AW64)*AX64*IF(AQ64&lt;5,0.95,IF(AQ64&lt;7,0.975,1))+$J$3*VLOOKUP(J64,COND!$A$2:$D$7,2,FALSE)+$K$3*VLOOKUP(K64,COND!$A$2:$D$7,3,FALSE)+IF(BA64="SP",$BA$3,0)+IF($AV64&lt;3,-15,0))*IF(AND(Bat!$K$2="On",$E64&gt;20),0.75,1)</f>
        <v>36.145659010439445</v>
      </c>
      <c r="AZ64" s="28">
        <f>STANDARDIZE(AY64,AVERAGE($AY$5:$AY$963),STDEVP($AY$5:$AY$963))</f>
        <v>1.1715565375673866</v>
      </c>
      <c r="BA64" t="str">
        <f>IF(OR(AND(AQ64&gt;7,AW64&gt;1),AND(AQ64&gt;4,AV64&gt;2)),"SP","RP")</f>
        <v>SP</v>
      </c>
      <c r="BE64" t="str">
        <f>IF(AVERAGE($O64:$Q64)&gt;=6,"Likely",IF(AVERAGE($O64:$Q64)&gt;=4,"Possible","Unlikely"))</f>
        <v>Possible</v>
      </c>
      <c r="BG64" t="str">
        <f>IF(VLOOKUP($B64,'Draft List'!$D$4:$AB$124,BG$3,FALSE)&lt;&gt;0,VLOOKUP($B64,'Draft List'!$D$4:$AB$124,BG$3,FALSE),"")</f>
        <v/>
      </c>
      <c r="BH64" t="str">
        <f>IF(VLOOKUP($B64,'Draft List'!$D$4:$AB$124,BH$3,FALSE)&lt;&gt;0,VLOOKUP($B64,'Draft List'!$D$4:$AB$124,BH$3,FALSE),"")</f>
        <v/>
      </c>
      <c r="BI64" t="str">
        <f>IF(VLOOKUP($B64,'Draft List'!$D$4:$AB$124,BI$3,FALSE)&lt;&gt;0,VLOOKUP($B64,'Draft List'!$D$4:$AB$124,BI$3,FALSE),"")</f>
        <v/>
      </c>
      <c r="BJ64" t="str">
        <f>IF(VLOOKUP($B64,'Draft List'!$D$4:$AB$124,BJ$3,FALSE)&lt;&gt;0,VLOOKUP($B64,'Draft List'!$D$4:$AB$124,BJ$3,FALSE),"")</f>
        <v/>
      </c>
      <c r="BK64" t="str">
        <f>IF(OR(C64="SP",C64="MR",C64="RP",C64="CL"),"P",VLOOKUP($A64,Bat!$A$4:$AP$1196,42,FALSE))</f>
        <v>P</v>
      </c>
    </row>
    <row r="65" spans="1:63" x14ac:dyDescent="0.25">
      <c r="A65" t="str">
        <f>IF(C65="C","C-",C65)&amp;D65&amp;E65</f>
        <v>SPRicardo Pineda21</v>
      </c>
      <c r="B65">
        <f>VLOOKUP($A65,draft_listing_pitchers_stats!$A$1:$B$1324,2,FALSE)</f>
        <v>4756</v>
      </c>
      <c r="C65" s="1" t="s">
        <v>25</v>
      </c>
      <c r="D65" s="1" t="s">
        <v>1842</v>
      </c>
      <c r="E65" s="1">
        <v>21</v>
      </c>
      <c r="F65" s="1" t="s">
        <v>43</v>
      </c>
      <c r="G65" s="1" t="s">
        <v>43</v>
      </c>
      <c r="H65" s="1" t="s">
        <v>51</v>
      </c>
      <c r="I65" s="24" t="s">
        <v>51</v>
      </c>
      <c r="J65" s="1" t="s">
        <v>46</v>
      </c>
      <c r="K65" s="24" t="s">
        <v>53</v>
      </c>
      <c r="L65" s="1">
        <v>3</v>
      </c>
      <c r="M65" s="1">
        <v>4</v>
      </c>
      <c r="N65" s="24">
        <v>3</v>
      </c>
      <c r="O65" s="1">
        <v>4</v>
      </c>
      <c r="P65" s="1">
        <v>4</v>
      </c>
      <c r="Q65" s="24">
        <v>6</v>
      </c>
      <c r="R65" s="1">
        <v>4</v>
      </c>
      <c r="S65" s="1">
        <v>5</v>
      </c>
      <c r="T65" s="1">
        <v>1</v>
      </c>
      <c r="U65" s="1">
        <v>3</v>
      </c>
      <c r="V65" s="1">
        <v>3</v>
      </c>
      <c r="W65" s="1">
        <v>4</v>
      </c>
      <c r="X65" s="1" t="s">
        <v>47</v>
      </c>
      <c r="Y65" s="1" t="s">
        <v>47</v>
      </c>
      <c r="Z65" s="1" t="s">
        <v>47</v>
      </c>
      <c r="AA65" s="1" t="s">
        <v>47</v>
      </c>
      <c r="AB65" s="1">
        <v>3</v>
      </c>
      <c r="AC65" s="1">
        <v>4</v>
      </c>
      <c r="AD65" s="1" t="s">
        <v>47</v>
      </c>
      <c r="AE65" s="1" t="s">
        <v>47</v>
      </c>
      <c r="AF65" s="1" t="s">
        <v>47</v>
      </c>
      <c r="AG65" s="1" t="s">
        <v>47</v>
      </c>
      <c r="AH65" s="1" t="s">
        <v>47</v>
      </c>
      <c r="AI65" s="1" t="s">
        <v>47</v>
      </c>
      <c r="AJ65" s="1" t="s">
        <v>47</v>
      </c>
      <c r="AK65" s="1" t="s">
        <v>47</v>
      </c>
      <c r="AL65" s="1" t="s">
        <v>47</v>
      </c>
      <c r="AM65" s="1" t="s">
        <v>47</v>
      </c>
      <c r="AN65" s="1" t="s">
        <v>47</v>
      </c>
      <c r="AO65" s="24" t="s">
        <v>47</v>
      </c>
      <c r="AP65" s="1" t="s">
        <v>58</v>
      </c>
      <c r="AQ65" s="1">
        <v>8</v>
      </c>
      <c r="AR65" s="25" t="s">
        <v>235</v>
      </c>
      <c r="AS65" s="30">
        <v>180000</v>
      </c>
      <c r="AT65" s="9">
        <f>($O$3*(L65-$O$1)/$O$2+$P$3*(M65-$P$1)/$P$2+$Q$3*(N65-$P$1)/$Q$2)/SUM($O$3:$Q$3)</f>
        <v>-1.2411653075508642</v>
      </c>
      <c r="AU65" s="9">
        <f>($O$3*(O65-$O$1)/$O$2+$P$3*(P65-$P$1)/$P$2+$Q$3*(Q65-$Q$1)/$Q$2)/SUM($O$3:$Q$3)</f>
        <v>0.12598246585771228</v>
      </c>
      <c r="AV65">
        <f>COUNT(R65:AO65)/2</f>
        <v>4</v>
      </c>
      <c r="AW65">
        <f>COUNTIF(R65:AO65,"&gt;5")/2</f>
        <v>0</v>
      </c>
      <c r="AX65" s="6">
        <f>VLOOKUP(AP65,COND!$A$10:$B$32,2,FALSE)</f>
        <v>1</v>
      </c>
      <c r="AY65" s="9">
        <f>(($AT$3*AT65+$AU$3*AU65+$AV$3*AV65+$AW$3*AW65)*AX65*IF(AQ65&lt;5,0.95,IF(AQ65&lt;7,0.975,1))+$J$3*VLOOKUP(J65,COND!$A$2:$D$7,2,FALSE)+$K$3*VLOOKUP(K65,COND!$A$2:$D$7,3,FALSE)+IF(BA65="SP",$BA$3,0)+IF($AV65&lt;3,-15,0))*IF(AND(Bat!$K$2="On",$E65&gt;20),0.75,1)</f>
        <v>36.121416255644071</v>
      </c>
      <c r="AZ65" s="28">
        <f>STANDARDIZE(AY65,AVERAGE($AY$5:$AY$963),STDEVP($AY$5:$AY$963))</f>
        <v>1.1693876643886842</v>
      </c>
      <c r="BA65" t="str">
        <f>IF(OR(AND(AQ65&gt;7,AW65&gt;1),AND(AQ65&gt;4,AV65&gt;2)),"SP","RP")</f>
        <v>SP</v>
      </c>
      <c r="BE65" t="str">
        <f>IF(AVERAGE($O65:$Q65)&gt;=6,"Likely",IF(AVERAGE($O65:$Q65)&gt;=4,"Possible","Unlikely"))</f>
        <v>Possible</v>
      </c>
      <c r="BG65" t="str">
        <f>IF(VLOOKUP($B65,'Draft List'!$D$4:$AB$124,BG$3,FALSE)&lt;&gt;0,VLOOKUP($B65,'Draft List'!$D$4:$AB$124,BG$3,FALSE),"")</f>
        <v/>
      </c>
      <c r="BH65" t="str">
        <f>IF(VLOOKUP($B65,'Draft List'!$D$4:$AB$124,BH$3,FALSE)&lt;&gt;0,VLOOKUP($B65,'Draft List'!$D$4:$AB$124,BH$3,FALSE),"")</f>
        <v/>
      </c>
      <c r="BI65" t="str">
        <f>IF(VLOOKUP($B65,'Draft List'!$D$4:$AB$124,BI$3,FALSE)&lt;&gt;0,VLOOKUP($B65,'Draft List'!$D$4:$AB$124,BI$3,FALSE),"")</f>
        <v/>
      </c>
      <c r="BJ65" t="str">
        <f>IF(VLOOKUP($B65,'Draft List'!$D$4:$AB$124,BJ$3,FALSE)&lt;&gt;0,VLOOKUP($B65,'Draft List'!$D$4:$AB$124,BJ$3,FALSE),"")</f>
        <v/>
      </c>
      <c r="BK65" t="str">
        <f>IF(OR(C65="SP",C65="MR",C65="RP",C65="CL"),"P",VLOOKUP($A65,Bat!$A$4:$AP$1196,42,FALSE))</f>
        <v>P</v>
      </c>
    </row>
    <row r="66" spans="1:63" x14ac:dyDescent="0.25">
      <c r="A66" t="str">
        <f>IF(C66="C","C-",C66)&amp;D66&amp;E66</f>
        <v>SPJosé Trejo22</v>
      </c>
      <c r="B66">
        <f>VLOOKUP($A66,draft_listing_pitchers_stats!$A$1:$B$1324,2,FALSE)</f>
        <v>6666</v>
      </c>
      <c r="C66" s="1" t="s">
        <v>25</v>
      </c>
      <c r="D66" s="1" t="s">
        <v>1862</v>
      </c>
      <c r="E66" s="1">
        <v>22</v>
      </c>
      <c r="F66" s="1" t="s">
        <v>43</v>
      </c>
      <c r="G66" s="1" t="s">
        <v>55</v>
      </c>
      <c r="H66" s="1" t="s">
        <v>51</v>
      </c>
      <c r="I66" s="24" t="s">
        <v>51</v>
      </c>
      <c r="J66" s="1" t="s">
        <v>49</v>
      </c>
      <c r="K66" s="24" t="s">
        <v>53</v>
      </c>
      <c r="L66" s="1">
        <v>3</v>
      </c>
      <c r="M66" s="1">
        <v>5</v>
      </c>
      <c r="N66" s="24">
        <v>3</v>
      </c>
      <c r="O66" s="1">
        <v>4</v>
      </c>
      <c r="P66" s="1">
        <v>5</v>
      </c>
      <c r="Q66" s="24">
        <v>5</v>
      </c>
      <c r="R66" s="1">
        <v>4</v>
      </c>
      <c r="S66" s="1">
        <v>5</v>
      </c>
      <c r="T66" s="1">
        <v>2</v>
      </c>
      <c r="U66" s="1">
        <v>2</v>
      </c>
      <c r="V66" s="1" t="s">
        <v>47</v>
      </c>
      <c r="W66" s="1" t="s">
        <v>47</v>
      </c>
      <c r="X66" s="1" t="s">
        <v>47</v>
      </c>
      <c r="Y66" s="1" t="s">
        <v>47</v>
      </c>
      <c r="Z66" s="1" t="s">
        <v>47</v>
      </c>
      <c r="AA66" s="1" t="s">
        <v>47</v>
      </c>
      <c r="AB66" s="1">
        <v>4</v>
      </c>
      <c r="AC66" s="1">
        <v>5</v>
      </c>
      <c r="AD66" s="1">
        <v>4</v>
      </c>
      <c r="AE66" s="1">
        <v>5</v>
      </c>
      <c r="AF66" s="1" t="s">
        <v>47</v>
      </c>
      <c r="AG66" s="1" t="s">
        <v>47</v>
      </c>
      <c r="AH66" s="1" t="s">
        <v>47</v>
      </c>
      <c r="AI66" s="1" t="s">
        <v>47</v>
      </c>
      <c r="AJ66" s="1" t="s">
        <v>47</v>
      </c>
      <c r="AK66" s="1" t="s">
        <v>47</v>
      </c>
      <c r="AL66" s="1" t="s">
        <v>47</v>
      </c>
      <c r="AM66" s="1" t="s">
        <v>47</v>
      </c>
      <c r="AN66" s="1" t="s">
        <v>47</v>
      </c>
      <c r="AO66" s="24" t="s">
        <v>47</v>
      </c>
      <c r="AP66" s="1" t="s">
        <v>58</v>
      </c>
      <c r="AQ66" s="1">
        <v>7</v>
      </c>
      <c r="AR66" s="25" t="s">
        <v>234</v>
      </c>
      <c r="AS66" s="30">
        <v>210000</v>
      </c>
      <c r="AT66" s="9">
        <f>($O$3*(L66-$O$1)/$O$2+$P$3*(M66-$P$1)/$P$2+$Q$3*(N66-$P$1)/$Q$2)/SUM($O$3:$Q$3)</f>
        <v>-1.0457335911208085</v>
      </c>
      <c r="AU66" s="9">
        <f>($O$3*(O66-$O$1)/$O$2+$P$3*(P66-$P$1)/$P$2+$Q$3*(Q66-$Q$1)/$Q$2)/SUM($O$3:$Q$3)</f>
        <v>7.9093616233657377E-2</v>
      </c>
      <c r="AV66">
        <f>COUNT(R66:AO66)/2</f>
        <v>4</v>
      </c>
      <c r="AW66">
        <f>COUNTIF(R66:AO66,"&gt;5")/2</f>
        <v>0</v>
      </c>
      <c r="AX66" s="6">
        <f>VLOOKUP(AP66,COND!$A$10:$B$32,2,FALSE)</f>
        <v>1</v>
      </c>
      <c r="AY66" s="9">
        <f>(($AT$3*AT66+$AU$3*AU66+$AV$3*AV66+$AW$3*AW66)*AX66*IF(AQ66&lt;5,0.95,IF(AQ66&lt;7,0.975,1))+$J$3*VLOOKUP(J66,COND!$A$2:$D$7,2,FALSE)+$K$3*VLOOKUP(K66,COND!$A$2:$D$7,3,FALSE)+IF(BA66="SP",$BA$3,0)+IF($AV66&lt;3,-15,0))*IF(AND(Bat!$K$2="On",$E66&gt;20),0.75,1)</f>
        <v>35.822725606448984</v>
      </c>
      <c r="AZ66" s="28">
        <f>STANDARDIZE(AY66,AVERAGE($AY$5:$AY$963),STDEVP($AY$5:$AY$963))</f>
        <v>1.1426653655725429</v>
      </c>
      <c r="BA66" t="str">
        <f>IF(OR(AND(AQ66&gt;7,AW66&gt;1),AND(AQ66&gt;4,AV66&gt;2)),"SP","RP")</f>
        <v>SP</v>
      </c>
      <c r="BE66" t="str">
        <f>IF(AVERAGE($O66:$Q66)&gt;=6,"Likely",IF(AVERAGE($O66:$Q66)&gt;=4,"Possible","Unlikely"))</f>
        <v>Possible</v>
      </c>
      <c r="BG66" t="str">
        <f>IF(VLOOKUP($B66,'Draft List'!$D$4:$AB$124,BG$3,FALSE)&lt;&gt;0,VLOOKUP($B66,'Draft List'!$D$4:$AB$124,BG$3,FALSE),"")</f>
        <v/>
      </c>
      <c r="BH66" t="str">
        <f>IF(VLOOKUP($B66,'Draft List'!$D$4:$AB$124,BH$3,FALSE)&lt;&gt;0,VLOOKUP($B66,'Draft List'!$D$4:$AB$124,BH$3,FALSE),"")</f>
        <v/>
      </c>
      <c r="BI66" t="str">
        <f>IF(VLOOKUP($B66,'Draft List'!$D$4:$AB$124,BI$3,FALSE)&lt;&gt;0,VLOOKUP($B66,'Draft List'!$D$4:$AB$124,BI$3,FALSE),"")</f>
        <v/>
      </c>
      <c r="BJ66" t="str">
        <f>IF(VLOOKUP($B66,'Draft List'!$D$4:$AB$124,BJ$3,FALSE)&lt;&gt;0,VLOOKUP($B66,'Draft List'!$D$4:$AB$124,BJ$3,FALSE),"")</f>
        <v/>
      </c>
      <c r="BK66" t="str">
        <f>IF(OR(C66="SP",C66="MR",C66="RP",C66="CL"),"P",VLOOKUP($A66,Bat!$A$4:$AP$1196,42,FALSE))</f>
        <v>P</v>
      </c>
    </row>
    <row r="67" spans="1:63" x14ac:dyDescent="0.25">
      <c r="A67" t="str">
        <f>IF(C67="C","C-",C67)&amp;D67&amp;E67</f>
        <v>SPToshikazu Sugiyama21</v>
      </c>
      <c r="B67">
        <f>VLOOKUP($A67,draft_listing_pitchers_stats!$A$1:$B$1324,2,FALSE)</f>
        <v>3942</v>
      </c>
      <c r="C67" s="1" t="s">
        <v>25</v>
      </c>
      <c r="D67" s="1" t="s">
        <v>1853</v>
      </c>
      <c r="E67" s="1">
        <v>21</v>
      </c>
      <c r="F67" s="1" t="s">
        <v>43</v>
      </c>
      <c r="G67" s="1" t="s">
        <v>55</v>
      </c>
      <c r="H67" s="1" t="s">
        <v>51</v>
      </c>
      <c r="I67" s="24" t="s">
        <v>51</v>
      </c>
      <c r="J67" s="1" t="s">
        <v>45</v>
      </c>
      <c r="K67" s="24" t="s">
        <v>49</v>
      </c>
      <c r="L67" s="1">
        <v>4</v>
      </c>
      <c r="M67" s="1">
        <v>4</v>
      </c>
      <c r="N67" s="24">
        <v>2</v>
      </c>
      <c r="O67" s="1">
        <v>5</v>
      </c>
      <c r="P67" s="1">
        <v>5</v>
      </c>
      <c r="Q67" s="24">
        <v>4</v>
      </c>
      <c r="R67" s="1" t="s">
        <v>47</v>
      </c>
      <c r="S67" s="1" t="s">
        <v>47</v>
      </c>
      <c r="T67" s="1">
        <v>5</v>
      </c>
      <c r="U67" s="1">
        <v>6</v>
      </c>
      <c r="V67" s="1" t="s">
        <v>47</v>
      </c>
      <c r="W67" s="1" t="s">
        <v>47</v>
      </c>
      <c r="X67" s="1">
        <v>4</v>
      </c>
      <c r="Y67" s="1">
        <v>6</v>
      </c>
      <c r="Z67" s="1" t="s">
        <v>47</v>
      </c>
      <c r="AA67" s="1" t="s">
        <v>47</v>
      </c>
      <c r="AB67" s="1" t="s">
        <v>47</v>
      </c>
      <c r="AC67" s="1" t="s">
        <v>47</v>
      </c>
      <c r="AD67" s="1">
        <v>5</v>
      </c>
      <c r="AE67" s="1">
        <v>6</v>
      </c>
      <c r="AF67" s="1" t="s">
        <v>47</v>
      </c>
      <c r="AG67" s="1" t="s">
        <v>47</v>
      </c>
      <c r="AH67" s="1" t="s">
        <v>47</v>
      </c>
      <c r="AI67" s="1" t="s">
        <v>47</v>
      </c>
      <c r="AJ67" s="1" t="s">
        <v>47</v>
      </c>
      <c r="AK67" s="1" t="s">
        <v>47</v>
      </c>
      <c r="AL67" s="1" t="s">
        <v>47</v>
      </c>
      <c r="AM67" s="1" t="s">
        <v>47</v>
      </c>
      <c r="AN67" s="1" t="s">
        <v>47</v>
      </c>
      <c r="AO67" s="24" t="s">
        <v>47</v>
      </c>
      <c r="AP67" s="1" t="s">
        <v>60</v>
      </c>
      <c r="AQ67" s="1">
        <v>6</v>
      </c>
      <c r="AR67" s="25" t="s">
        <v>15</v>
      </c>
      <c r="AS67" s="30">
        <v>180000</v>
      </c>
      <c r="AT67" s="9">
        <f>($O$3*(L67-$O$1)/$O$2+$P$3*(M67-$P$1)/$P$2+$Q$3*(N67-$P$1)/$Q$2)/SUM($O$3:$Q$3)</f>
        <v>-1.288794549095801</v>
      </c>
      <c r="AU67" s="9">
        <f>($O$3*(O67-$O$1)/$O$2+$P$3*(P67-$P$1)/$P$2+$Q$3*(Q67-$Q$1)/$Q$2)/SUM($O$3:$Q$3)</f>
        <v>3.146437468872048E-2</v>
      </c>
      <c r="AV67">
        <f>COUNT(R67:AO67)/2</f>
        <v>3</v>
      </c>
      <c r="AW67">
        <f>COUNTIF(R67:AO67,"&gt;5")/2</f>
        <v>1.5</v>
      </c>
      <c r="AX67" s="6">
        <f>VLOOKUP(AP67,COND!$A$10:$B$32,2,FALSE)</f>
        <v>1</v>
      </c>
      <c r="AY67" s="9">
        <f>(($AT$3*AT67+$AU$3*AU67+$AV$3*AV67+$AW$3*AW67)*AX67*IF(AQ67&lt;5,0.95,IF(AQ67&lt;7,0.975,1))+$J$3*VLOOKUP(J67,COND!$A$2:$D$7,2,FALSE)+$K$3*VLOOKUP(K67,COND!$A$2:$D$7,3,FALSE)+IF(BA67="SP",$BA$3,0)+IF($AV67&lt;3,-15,0))*IF(AND(Bat!$K$2="On",$E67&gt;20),0.75,1)</f>
        <v>35.514115369356368</v>
      </c>
      <c r="AZ67" s="28">
        <f>STANDARDIZE(AY67,AVERAGE($AY$5:$AY$963),STDEVP($AY$5:$AY$963))</f>
        <v>1.1150556128215527</v>
      </c>
      <c r="BA67" t="str">
        <f>IF(OR(AND(AQ67&gt;7,AW67&gt;1),AND(AQ67&gt;4,AV67&gt;2)),"SP","RP")</f>
        <v>SP</v>
      </c>
      <c r="BE67" t="str">
        <f>IF(AVERAGE($O67:$Q67)&gt;=6,"Likely",IF(AVERAGE($O67:$Q67)&gt;=4,"Possible","Unlikely"))</f>
        <v>Possible</v>
      </c>
      <c r="BG67" t="str">
        <f>IF(VLOOKUP($B67,'Draft List'!$D$4:$AB$124,BG$3,FALSE)&lt;&gt;0,VLOOKUP($B67,'Draft List'!$D$4:$AB$124,BG$3,FALSE),"")</f>
        <v/>
      </c>
      <c r="BH67" t="str">
        <f>IF(VLOOKUP($B67,'Draft List'!$D$4:$AB$124,BH$3,FALSE)&lt;&gt;0,VLOOKUP($B67,'Draft List'!$D$4:$AB$124,BH$3,FALSE),"")</f>
        <v/>
      </c>
      <c r="BI67" t="str">
        <f>IF(VLOOKUP($B67,'Draft List'!$D$4:$AB$124,BI$3,FALSE)&lt;&gt;0,VLOOKUP($B67,'Draft List'!$D$4:$AB$124,BI$3,FALSE),"")</f>
        <v/>
      </c>
      <c r="BJ67" t="str">
        <f>IF(VLOOKUP($B67,'Draft List'!$D$4:$AB$124,BJ$3,FALSE)&lt;&gt;0,VLOOKUP($B67,'Draft List'!$D$4:$AB$124,BJ$3,FALSE),"")</f>
        <v/>
      </c>
      <c r="BK67" t="str">
        <f>IF(OR(C67="SP",C67="MR",C67="RP",C67="CL"),"P",VLOOKUP($A67,Bat!$A$4:$AP$1196,42,FALSE))</f>
        <v>P</v>
      </c>
    </row>
    <row r="68" spans="1:63" x14ac:dyDescent="0.25">
      <c r="A68" t="str">
        <f>IF(C68="C","C-",C68)&amp;D68&amp;E68</f>
        <v>SPBryan Jones21</v>
      </c>
      <c r="B68">
        <f>VLOOKUP($A68,draft_listing_pitchers_stats!$A$1:$B$1324,2,FALSE)</f>
        <v>6295</v>
      </c>
      <c r="C68" s="1" t="s">
        <v>25</v>
      </c>
      <c r="D68" s="1" t="s">
        <v>1824</v>
      </c>
      <c r="E68" s="1">
        <v>21</v>
      </c>
      <c r="F68" s="1" t="s">
        <v>43</v>
      </c>
      <c r="G68" s="1" t="s">
        <v>43</v>
      </c>
      <c r="H68" s="1" t="s">
        <v>51</v>
      </c>
      <c r="I68" s="24" t="s">
        <v>51</v>
      </c>
      <c r="J68" s="1" t="s">
        <v>45</v>
      </c>
      <c r="K68" s="24" t="s">
        <v>49</v>
      </c>
      <c r="L68" s="1">
        <v>3</v>
      </c>
      <c r="M68" s="1">
        <v>5</v>
      </c>
      <c r="N68" s="24">
        <v>4</v>
      </c>
      <c r="O68" s="1">
        <v>4</v>
      </c>
      <c r="P68" s="1">
        <v>5</v>
      </c>
      <c r="Q68" s="24">
        <v>5</v>
      </c>
      <c r="R68" s="1">
        <v>4</v>
      </c>
      <c r="S68" s="1">
        <v>4</v>
      </c>
      <c r="T68" s="1">
        <v>4</v>
      </c>
      <c r="U68" s="1">
        <v>4</v>
      </c>
      <c r="V68" s="1" t="s">
        <v>47</v>
      </c>
      <c r="W68" s="1" t="s">
        <v>47</v>
      </c>
      <c r="X68" s="1">
        <v>2</v>
      </c>
      <c r="Y68" s="1">
        <v>2</v>
      </c>
      <c r="Z68" s="1" t="s">
        <v>47</v>
      </c>
      <c r="AA68" s="1" t="s">
        <v>47</v>
      </c>
      <c r="AB68" s="1">
        <v>4</v>
      </c>
      <c r="AC68" s="1">
        <v>5</v>
      </c>
      <c r="AD68" s="1" t="s">
        <v>47</v>
      </c>
      <c r="AE68" s="1" t="s">
        <v>47</v>
      </c>
      <c r="AF68" s="1">
        <v>4</v>
      </c>
      <c r="AG68" s="1">
        <v>5</v>
      </c>
      <c r="AH68" s="1" t="s">
        <v>47</v>
      </c>
      <c r="AI68" s="1" t="s">
        <v>47</v>
      </c>
      <c r="AJ68" s="1" t="s">
        <v>47</v>
      </c>
      <c r="AK68" s="1" t="s">
        <v>47</v>
      </c>
      <c r="AL68" s="1" t="s">
        <v>47</v>
      </c>
      <c r="AM68" s="1" t="s">
        <v>47</v>
      </c>
      <c r="AN68" s="1" t="s">
        <v>47</v>
      </c>
      <c r="AO68" s="24" t="s">
        <v>47</v>
      </c>
      <c r="AP68" s="1" t="s">
        <v>59</v>
      </c>
      <c r="AQ68" s="1">
        <v>7</v>
      </c>
      <c r="AR68" s="25" t="s">
        <v>233</v>
      </c>
      <c r="AS68" s="30">
        <v>200000</v>
      </c>
      <c r="AT68" s="9">
        <f>($O$3*(L68-$O$1)/$O$2+$P$3*(M68-$P$1)/$P$2+$Q$3*(N68-$P$1)/$Q$2)/SUM($O$3:$Q$3)</f>
        <v>-0.80341302506669809</v>
      </c>
      <c r="AU68" s="9">
        <f>($O$3*(O68-$O$1)/$O$2+$P$3*(P68-$P$1)/$P$2+$Q$3*(Q68-$Q$1)/$Q$2)/SUM($O$3:$Q$3)</f>
        <v>7.9093616233657377E-2</v>
      </c>
      <c r="AV68">
        <f>COUNT(R68:AO68)/2</f>
        <v>5</v>
      </c>
      <c r="AW68">
        <f>COUNTIF(R68:AO68,"&gt;5")/2</f>
        <v>0</v>
      </c>
      <c r="AX68" s="6">
        <f>VLOOKUP(AP68,COND!$A$10:$B$32,2,FALSE)</f>
        <v>1</v>
      </c>
      <c r="AY68" s="9">
        <f>(($AT$3*AT68+$AU$3*AU68+$AV$3*AV68+$AW$3*AW68)*AX68*IF(AQ68&lt;5,0.95,IF(AQ68&lt;7,0.975,1))+$J$3*VLOOKUP(J68,COND!$A$2:$D$7,2,FALSE)+$K$3*VLOOKUP(K68,COND!$A$2:$D$7,3,FALSE)+IF(BA68="SP",$BA$3,0)+IF($AV68&lt;3,-15,0))*IF(AND(Bat!$K$2="On",$E68&gt;20),0.75,1)</f>
        <v>35.471189719659804</v>
      </c>
      <c r="AZ68" s="28">
        <f>STANDARDIZE(AY68,AVERAGE($AY$5:$AY$963),STDEVP($AY$5:$AY$963))</f>
        <v>1.1112152782106108</v>
      </c>
      <c r="BA68" t="str">
        <f>IF(OR(AND(AQ68&gt;7,AW68&gt;1),AND(AQ68&gt;4,AV68&gt;2)),"SP","RP")</f>
        <v>SP</v>
      </c>
      <c r="BE68" t="str">
        <f>IF(AVERAGE($O68:$Q68)&gt;=6,"Likely",IF(AVERAGE($O68:$Q68)&gt;=4,"Possible","Unlikely"))</f>
        <v>Possible</v>
      </c>
      <c r="BG68" t="str">
        <f>IF(VLOOKUP($B68,'Draft List'!$D$4:$AB$124,BG$3,FALSE)&lt;&gt;0,VLOOKUP($B68,'Draft List'!$D$4:$AB$124,BG$3,FALSE),"")</f>
        <v/>
      </c>
      <c r="BH68" t="str">
        <f>IF(VLOOKUP($B68,'Draft List'!$D$4:$AB$124,BH$3,FALSE)&lt;&gt;0,VLOOKUP($B68,'Draft List'!$D$4:$AB$124,BH$3,FALSE),"")</f>
        <v/>
      </c>
      <c r="BI68" t="str">
        <f>IF(VLOOKUP($B68,'Draft List'!$D$4:$AB$124,BI$3,FALSE)&lt;&gt;0,VLOOKUP($B68,'Draft List'!$D$4:$AB$124,BI$3,FALSE),"")</f>
        <v/>
      </c>
      <c r="BJ68" t="str">
        <f>IF(VLOOKUP($B68,'Draft List'!$D$4:$AB$124,BJ$3,FALSE)&lt;&gt;0,VLOOKUP($B68,'Draft List'!$D$4:$AB$124,BJ$3,FALSE),"")</f>
        <v/>
      </c>
      <c r="BK68" t="str">
        <f>IF(OR(C68="SP",C68="MR",C68="RP",C68="CL"),"P",VLOOKUP($A68,Bat!$A$4:$AP$1196,42,FALSE))</f>
        <v>P</v>
      </c>
    </row>
    <row r="69" spans="1:63" x14ac:dyDescent="0.25">
      <c r="A69" t="str">
        <f>IF(C69="C","C-",C69)&amp;D69&amp;E69</f>
        <v>RPCésar García21</v>
      </c>
      <c r="B69">
        <f>VLOOKUP($A69,draft_listing_pitchers_stats!$A$1:$B$1324,2,FALSE)</f>
        <v>6419</v>
      </c>
      <c r="C69" s="1" t="s">
        <v>246</v>
      </c>
      <c r="D69" s="1" t="s">
        <v>1813</v>
      </c>
      <c r="E69" s="1">
        <v>21</v>
      </c>
      <c r="F69" s="1" t="s">
        <v>55</v>
      </c>
      <c r="G69" s="1" t="s">
        <v>43</v>
      </c>
      <c r="H69" s="1" t="s">
        <v>51</v>
      </c>
      <c r="I69" s="24" t="s">
        <v>51</v>
      </c>
      <c r="J69" s="1" t="s">
        <v>46</v>
      </c>
      <c r="K69" s="24" t="s">
        <v>45</v>
      </c>
      <c r="L69" s="1">
        <v>3</v>
      </c>
      <c r="M69" s="1">
        <v>4</v>
      </c>
      <c r="N69" s="24">
        <v>4</v>
      </c>
      <c r="O69" s="1">
        <v>4</v>
      </c>
      <c r="P69" s="1">
        <v>4</v>
      </c>
      <c r="Q69" s="24">
        <v>6</v>
      </c>
      <c r="R69" s="1">
        <v>4</v>
      </c>
      <c r="S69" s="1">
        <v>4</v>
      </c>
      <c r="T69" s="1">
        <v>4</v>
      </c>
      <c r="U69" s="1">
        <v>4</v>
      </c>
      <c r="V69" s="1">
        <v>2</v>
      </c>
      <c r="W69" s="1">
        <v>3</v>
      </c>
      <c r="X69" s="1" t="s">
        <v>47</v>
      </c>
      <c r="Y69" s="1" t="s">
        <v>47</v>
      </c>
      <c r="Z69" s="1" t="s">
        <v>47</v>
      </c>
      <c r="AA69" s="1" t="s">
        <v>47</v>
      </c>
      <c r="AB69" s="1" t="s">
        <v>47</v>
      </c>
      <c r="AC69" s="1" t="s">
        <v>47</v>
      </c>
      <c r="AD69" s="1" t="s">
        <v>47</v>
      </c>
      <c r="AE69" s="1" t="s">
        <v>47</v>
      </c>
      <c r="AF69" s="1">
        <v>3</v>
      </c>
      <c r="AG69" s="1">
        <v>4</v>
      </c>
      <c r="AH69" s="1" t="s">
        <v>47</v>
      </c>
      <c r="AI69" s="1" t="s">
        <v>47</v>
      </c>
      <c r="AJ69" s="1" t="s">
        <v>47</v>
      </c>
      <c r="AK69" s="1" t="s">
        <v>47</v>
      </c>
      <c r="AL69" s="1" t="s">
        <v>47</v>
      </c>
      <c r="AM69" s="1" t="s">
        <v>47</v>
      </c>
      <c r="AN69" s="1" t="s">
        <v>47</v>
      </c>
      <c r="AO69" s="24" t="s">
        <v>47</v>
      </c>
      <c r="AP69" s="1" t="s">
        <v>59</v>
      </c>
      <c r="AQ69" s="1">
        <v>7</v>
      </c>
      <c r="AR69" s="25" t="s">
        <v>15</v>
      </c>
      <c r="AS69" s="30">
        <v>220000</v>
      </c>
      <c r="AT69" s="9">
        <f>($O$3*(L69-$O$1)/$O$2+$P$3*(M69-$P$1)/$P$2+$Q$3*(N69-$P$1)/$Q$2)/SUM($O$3:$Q$3)</f>
        <v>-0.99884474149675362</v>
      </c>
      <c r="AU69" s="9">
        <f>($O$3*(O69-$O$1)/$O$2+$P$3*(P69-$P$1)/$P$2+$Q$3*(Q69-$Q$1)/$Q$2)/SUM($O$3:$Q$3)</f>
        <v>0.12598246585771228</v>
      </c>
      <c r="AV69">
        <f>COUNT(R69:AO69)/2</f>
        <v>4</v>
      </c>
      <c r="AW69">
        <f>COUNTIF(R69:AO69,"&gt;5")/2</f>
        <v>0</v>
      </c>
      <c r="AX69" s="6">
        <f>VLOOKUP(AP69,COND!$A$10:$B$32,2,FALSE)</f>
        <v>1</v>
      </c>
      <c r="AY69" s="9">
        <f>(($AT$3*AT69+$AU$3*AU69+$AV$3*AV69+$AW$3*AW69)*AX69*IF(AQ69&lt;5,0.95,IF(AQ69&lt;7,0.975,1))+$J$3*VLOOKUP(J69,COND!$A$2:$D$7,2,FALSE)+$K$3*VLOOKUP(K69,COND!$A$2:$D$7,3,FALSE)+IF(BA69="SP",$BA$3,0)+IF($AV69&lt;3,-15,0))*IF(AND(Bat!$K$2="On",$E69&gt;20),0.75,1)</f>
        <v>35.419880368854891</v>
      </c>
      <c r="AZ69" s="28">
        <f>STANDARDIZE(AY69,AVERAGE($AY$5:$AY$963),STDEVP($AY$5:$AY$963))</f>
        <v>1.1066248974673034</v>
      </c>
      <c r="BA69" t="str">
        <f>IF(OR(AND(AQ69&gt;7,AW69&gt;1),AND(AQ69&gt;4,AV69&gt;2)),"SP","RP")</f>
        <v>SP</v>
      </c>
      <c r="BE69" t="str">
        <f>IF(AVERAGE($O69:$Q69)&gt;=6,"Likely",IF(AVERAGE($O69:$Q69)&gt;=4,"Possible","Unlikely"))</f>
        <v>Possible</v>
      </c>
      <c r="BG69" t="str">
        <f>IF(VLOOKUP($B69,'Draft List'!$D$4:$AB$124,BG$3,FALSE)&lt;&gt;0,VLOOKUP($B69,'Draft List'!$D$4:$AB$124,BG$3,FALSE),"")</f>
        <v/>
      </c>
      <c r="BH69" t="str">
        <f>IF(VLOOKUP($B69,'Draft List'!$D$4:$AB$124,BH$3,FALSE)&lt;&gt;0,VLOOKUP($B69,'Draft List'!$D$4:$AB$124,BH$3,FALSE),"")</f>
        <v/>
      </c>
      <c r="BI69" t="str">
        <f>IF(VLOOKUP($B69,'Draft List'!$D$4:$AB$124,BI$3,FALSE)&lt;&gt;0,VLOOKUP($B69,'Draft List'!$D$4:$AB$124,BI$3,FALSE),"")</f>
        <v/>
      </c>
      <c r="BJ69" t="str">
        <f>IF(VLOOKUP($B69,'Draft List'!$D$4:$AB$124,BJ$3,FALSE)&lt;&gt;0,VLOOKUP($B69,'Draft List'!$D$4:$AB$124,BJ$3,FALSE),"")</f>
        <v/>
      </c>
      <c r="BK69" t="str">
        <f>IF(OR(C69="SP",C69="MR",C69="RP",C69="CL"),"P",VLOOKUP($A69,Bat!$A$4:$AP$1196,42,FALSE))</f>
        <v>P</v>
      </c>
    </row>
    <row r="70" spans="1:63" x14ac:dyDescent="0.25">
      <c r="A70" t="str">
        <f>IF(C70="C","C-",C70)&amp;D70&amp;E70</f>
        <v>SPBraulio Alonzo21</v>
      </c>
      <c r="B70">
        <f>VLOOKUP($A70,draft_listing_pitchers_stats!$A$1:$B$1324,2,FALSE)</f>
        <v>4740</v>
      </c>
      <c r="C70" s="1" t="s">
        <v>25</v>
      </c>
      <c r="D70" s="1" t="s">
        <v>1790</v>
      </c>
      <c r="E70" s="1">
        <v>21</v>
      </c>
      <c r="F70" s="1" t="s">
        <v>43</v>
      </c>
      <c r="G70" s="1" t="s">
        <v>43</v>
      </c>
      <c r="H70" s="1" t="s">
        <v>51</v>
      </c>
      <c r="I70" s="24" t="s">
        <v>51</v>
      </c>
      <c r="J70" s="1" t="s">
        <v>45</v>
      </c>
      <c r="K70" s="24" t="s">
        <v>46</v>
      </c>
      <c r="L70" s="1">
        <v>5</v>
      </c>
      <c r="M70" s="1">
        <v>6</v>
      </c>
      <c r="N70" s="24">
        <v>1</v>
      </c>
      <c r="O70" s="1">
        <v>5</v>
      </c>
      <c r="P70" s="1">
        <v>6</v>
      </c>
      <c r="Q70" s="24">
        <v>3</v>
      </c>
      <c r="R70" s="1">
        <v>6</v>
      </c>
      <c r="S70" s="1">
        <v>6</v>
      </c>
      <c r="T70" s="1">
        <v>5</v>
      </c>
      <c r="U70" s="1">
        <v>6</v>
      </c>
      <c r="V70" s="1">
        <v>4</v>
      </c>
      <c r="W70" s="1">
        <v>4</v>
      </c>
      <c r="X70" s="1">
        <v>5</v>
      </c>
      <c r="Y70" s="1">
        <v>6</v>
      </c>
      <c r="Z70" s="1" t="s">
        <v>47</v>
      </c>
      <c r="AA70" s="1" t="s">
        <v>47</v>
      </c>
      <c r="AB70" s="1" t="s">
        <v>47</v>
      </c>
      <c r="AC70" s="1" t="s">
        <v>47</v>
      </c>
      <c r="AD70" s="1" t="s">
        <v>47</v>
      </c>
      <c r="AE70" s="1" t="s">
        <v>47</v>
      </c>
      <c r="AF70" s="1" t="s">
        <v>47</v>
      </c>
      <c r="AG70" s="1" t="s">
        <v>47</v>
      </c>
      <c r="AH70" s="1" t="s">
        <v>47</v>
      </c>
      <c r="AI70" s="1" t="s">
        <v>47</v>
      </c>
      <c r="AJ70" s="1" t="s">
        <v>47</v>
      </c>
      <c r="AK70" s="1" t="s">
        <v>47</v>
      </c>
      <c r="AL70" s="1" t="s">
        <v>47</v>
      </c>
      <c r="AM70" s="1" t="s">
        <v>47</v>
      </c>
      <c r="AN70" s="1" t="s">
        <v>47</v>
      </c>
      <c r="AO70" s="24" t="s">
        <v>47</v>
      </c>
      <c r="AP70" s="1" t="s">
        <v>50</v>
      </c>
      <c r="AQ70" s="1">
        <v>10</v>
      </c>
      <c r="AR70" s="25" t="s">
        <v>1746</v>
      </c>
      <c r="AS70" s="30">
        <v>210000</v>
      </c>
      <c r="AT70" s="9">
        <f>($O$3*(L70-$O$1)/$O$2+$P$3*(M70-$P$1)/$P$2+$Q$3*(N70-$P$1)/$Q$2)/SUM($O$3:$Q$3)</f>
        <v>-0.94556035778062686</v>
      </c>
      <c r="AU70" s="9">
        <f>($O$3*(O70-$O$1)/$O$2+$P$3*(P70-$P$1)/$P$2+$Q$3*(Q70-$Q$1)/$Q$2)/SUM($O$3:$Q$3)</f>
        <v>-1.5424474935334484E-2</v>
      </c>
      <c r="AV70">
        <f>COUNT(R70:AO70)/2</f>
        <v>4</v>
      </c>
      <c r="AW70">
        <f>COUNTIF(R70:AO70,"&gt;5")/2</f>
        <v>2</v>
      </c>
      <c r="AX70" s="6">
        <f>VLOOKUP(AP70,COND!$A$10:$B$32,2,FALSE)</f>
        <v>1.05</v>
      </c>
      <c r="AY70" s="9">
        <f>(($AT$3*AT70+$AU$3*AU70+$AV$3*AV70+$AW$3*AW70)*AX70*IF(AQ70&lt;5,0.95,IF(AQ70&lt;7,0.975,1))+$J$3*VLOOKUP(J70,COND!$A$2:$D$7,2,FALSE)+$K$3*VLOOKUP(K70,COND!$A$2:$D$7,3,FALSE)+IF(BA70="SP",$BA$3,0)+IF($AV70&lt;3,-15,0))*IF(AND(Bat!$K$2="On",$E70&gt;20),0.75,1)</f>
        <v>35.272518351224043</v>
      </c>
      <c r="AZ70" s="28">
        <f>STANDARDIZE(AY70,AVERAGE($AY$5:$AY$963),STDEVP($AY$5:$AY$963))</f>
        <v>1.0934411842178504</v>
      </c>
      <c r="BA70" t="str">
        <f>IF(OR(AND(AQ70&gt;7,AW70&gt;1),AND(AQ70&gt;4,AV70&gt;2)),"SP","RP")</f>
        <v>SP</v>
      </c>
      <c r="BE70" t="str">
        <f>IF(AVERAGE($O70:$Q70)&gt;=6,"Likely",IF(AVERAGE($O70:$Q70)&gt;=4,"Possible","Unlikely"))</f>
        <v>Possible</v>
      </c>
      <c r="BG70" t="str">
        <f>IF(VLOOKUP($B70,'Draft List'!$D$4:$AB$124,BG$3,FALSE)&lt;&gt;0,VLOOKUP($B70,'Draft List'!$D$4:$AB$124,BG$3,FALSE),"")</f>
        <v/>
      </c>
      <c r="BH70" t="str">
        <f>IF(VLOOKUP($B70,'Draft List'!$D$4:$AB$124,BH$3,FALSE)&lt;&gt;0,VLOOKUP($B70,'Draft List'!$D$4:$AB$124,BH$3,FALSE),"")</f>
        <v/>
      </c>
      <c r="BI70" t="str">
        <f>IF(VLOOKUP($B70,'Draft List'!$D$4:$AB$124,BI$3,FALSE)&lt;&gt;0,VLOOKUP($B70,'Draft List'!$D$4:$AB$124,BI$3,FALSE),"")</f>
        <v/>
      </c>
      <c r="BJ70" t="str">
        <f>IF(VLOOKUP($B70,'Draft List'!$D$4:$AB$124,BJ$3,FALSE)&lt;&gt;0,VLOOKUP($B70,'Draft List'!$D$4:$AB$124,BJ$3,FALSE),"")</f>
        <v/>
      </c>
      <c r="BK70" t="str">
        <f>IF(OR(C70="SP",C70="MR",C70="RP",C70="CL"),"P",VLOOKUP($A70,Bat!$A$4:$AP$1196,42,FALSE))</f>
        <v>P</v>
      </c>
    </row>
    <row r="71" spans="1:63" x14ac:dyDescent="0.25">
      <c r="A71" t="str">
        <f>IF(C71="C","C-",C71)&amp;D71&amp;E71</f>
        <v>SPLyle Hobbs18</v>
      </c>
      <c r="B71">
        <f>VLOOKUP($A71,draft_listing_pitchers_stats!$A$1:$B$1324,2,FALSE)</f>
        <v>5157</v>
      </c>
      <c r="C71" s="1" t="s">
        <v>25</v>
      </c>
      <c r="D71" s="1" t="s">
        <v>1994</v>
      </c>
      <c r="E71" s="1">
        <v>18</v>
      </c>
      <c r="F71" s="1" t="s">
        <v>43</v>
      </c>
      <c r="G71" s="1" t="s">
        <v>43</v>
      </c>
      <c r="H71" s="1" t="s">
        <v>51</v>
      </c>
      <c r="I71" s="24" t="s">
        <v>51</v>
      </c>
      <c r="J71" s="1" t="s">
        <v>45</v>
      </c>
      <c r="K71" s="24" t="s">
        <v>45</v>
      </c>
      <c r="L71" s="1">
        <v>3</v>
      </c>
      <c r="M71" s="1">
        <v>4</v>
      </c>
      <c r="N71" s="24">
        <v>1</v>
      </c>
      <c r="O71" s="1">
        <v>5</v>
      </c>
      <c r="P71" s="1">
        <v>4</v>
      </c>
      <c r="Q71" s="24">
        <v>5</v>
      </c>
      <c r="R71" s="1">
        <v>4</v>
      </c>
      <c r="S71" s="1">
        <v>6</v>
      </c>
      <c r="T71" s="1">
        <v>1</v>
      </c>
      <c r="U71" s="1">
        <v>1</v>
      </c>
      <c r="V71" s="1">
        <v>2</v>
      </c>
      <c r="W71" s="1">
        <v>5</v>
      </c>
      <c r="X71" s="1" t="s">
        <v>47</v>
      </c>
      <c r="Y71" s="1" t="s">
        <v>47</v>
      </c>
      <c r="Z71" s="1" t="s">
        <v>47</v>
      </c>
      <c r="AA71" s="1" t="s">
        <v>47</v>
      </c>
      <c r="AB71" s="1" t="s">
        <v>47</v>
      </c>
      <c r="AC71" s="1" t="s">
        <v>47</v>
      </c>
      <c r="AD71" s="1" t="s">
        <v>47</v>
      </c>
      <c r="AE71" s="1" t="s">
        <v>47</v>
      </c>
      <c r="AF71" s="1">
        <v>4</v>
      </c>
      <c r="AG71" s="1">
        <v>5</v>
      </c>
      <c r="AH71" s="1" t="s">
        <v>47</v>
      </c>
      <c r="AI71" s="1" t="s">
        <v>47</v>
      </c>
      <c r="AJ71" s="1" t="s">
        <v>47</v>
      </c>
      <c r="AK71" s="1" t="s">
        <v>47</v>
      </c>
      <c r="AL71" s="1" t="s">
        <v>47</v>
      </c>
      <c r="AM71" s="1" t="s">
        <v>47</v>
      </c>
      <c r="AN71" s="1" t="s">
        <v>47</v>
      </c>
      <c r="AO71" s="24" t="s">
        <v>47</v>
      </c>
      <c r="AP71" s="1" t="s">
        <v>60</v>
      </c>
      <c r="AQ71" s="1">
        <v>8</v>
      </c>
      <c r="AR71" s="25" t="s">
        <v>235</v>
      </c>
      <c r="AS71" s="30">
        <v>220000</v>
      </c>
      <c r="AT71" s="9">
        <f>($O$3*(L71-$O$1)/$O$2+$P$3*(M71-$P$1)/$P$2+$Q$3*(N71-$P$1)/$Q$2)/SUM($O$3:$Q$3)</f>
        <v>-1.7258064396590846</v>
      </c>
      <c r="AU71" s="9">
        <f>($O$3*(O71-$O$1)/$O$2+$P$3*(P71-$P$1)/$P$2+$Q$3*(Q71-$Q$1)/$Q$2)/SUM($O$3:$Q$3)</f>
        <v>7.8353224312775444E-2</v>
      </c>
      <c r="AV71">
        <f>COUNT(R71:AO71)/2</f>
        <v>4</v>
      </c>
      <c r="AW71">
        <f>COUNTIF(R71:AO71,"&gt;5")/2</f>
        <v>0.5</v>
      </c>
      <c r="AX71" s="6">
        <f>VLOOKUP(AP71,COND!$A$10:$B$32,2,FALSE)</f>
        <v>1</v>
      </c>
      <c r="AY71" s="9">
        <f>(($AT$3*AT71+$AU$3*AU71+$AV$3*AV71+$AW$3*AW71)*AX71*IF(AQ71&lt;5,0.95,IF(AQ71&lt;7,0.975,1))+$J$3*VLOOKUP(J71,COND!$A$2:$D$7,2,FALSE)+$K$3*VLOOKUP(K71,COND!$A$2:$D$7,3,FALSE)+IF(BA71="SP",$BA$3,0)+IF($AV71&lt;3,-15,0))*IF(AND(Bat!$K$2="On",$E71&gt;20),0.75,1)</f>
        <v>35.246903198323693</v>
      </c>
      <c r="AZ71" s="28">
        <f>STANDARDIZE(AY71,AVERAGE($AY$5:$AY$963),STDEVP($AY$5:$AY$963))</f>
        <v>1.0911495297188933</v>
      </c>
      <c r="BA71" t="str">
        <f>IF(OR(AND(AQ71&gt;7,AW71&gt;1),AND(AQ71&gt;4,AV71&gt;2)),"SP","RP")</f>
        <v>SP</v>
      </c>
      <c r="BE71" t="str">
        <f>IF(AVERAGE($O71:$Q71)&gt;=6,"Likely",IF(AVERAGE($O71:$Q71)&gt;=4,"Possible","Unlikely"))</f>
        <v>Possible</v>
      </c>
      <c r="BG71" t="str">
        <f>IF(VLOOKUP($B71,'Draft List'!$D$4:$AB$124,BG$3,FALSE)&lt;&gt;0,VLOOKUP($B71,'Draft List'!$D$4:$AB$124,BG$3,FALSE),"")</f>
        <v/>
      </c>
      <c r="BH71" t="str">
        <f>IF(VLOOKUP($B71,'Draft List'!$D$4:$AB$124,BH$3,FALSE)&lt;&gt;0,VLOOKUP($B71,'Draft List'!$D$4:$AB$124,BH$3,FALSE),"")</f>
        <v/>
      </c>
      <c r="BI71" t="str">
        <f>IF(VLOOKUP($B71,'Draft List'!$D$4:$AB$124,BI$3,FALSE)&lt;&gt;0,VLOOKUP($B71,'Draft List'!$D$4:$AB$124,BI$3,FALSE),"")</f>
        <v/>
      </c>
      <c r="BJ71" t="str">
        <f>IF(VLOOKUP($B71,'Draft List'!$D$4:$AB$124,BJ$3,FALSE)&lt;&gt;0,VLOOKUP($B71,'Draft List'!$D$4:$AB$124,BJ$3,FALSE),"")</f>
        <v/>
      </c>
      <c r="BK71" t="str">
        <f>IF(OR(C71="SP",C71="MR",C71="RP",C71="CL"),"P",VLOOKUP($A71,Bat!$A$4:$AP$1196,42,FALSE))</f>
        <v>P</v>
      </c>
    </row>
    <row r="72" spans="1:63" x14ac:dyDescent="0.25">
      <c r="A72" t="str">
        <f>IF(C72="C","C-",C72)&amp;D72&amp;E72</f>
        <v>SPJerry Flowers22</v>
      </c>
      <c r="B72">
        <f>VLOOKUP($A72,draft_listing_pitchers_stats!$A$1:$B$1324,2,FALSE)</f>
        <v>11089</v>
      </c>
      <c r="C72" s="1" t="s">
        <v>25</v>
      </c>
      <c r="D72" s="1" t="s">
        <v>1810</v>
      </c>
      <c r="E72" s="1">
        <v>22</v>
      </c>
      <c r="F72" s="1" t="s">
        <v>64</v>
      </c>
      <c r="G72" s="1" t="s">
        <v>43</v>
      </c>
      <c r="H72" s="1" t="s">
        <v>51</v>
      </c>
      <c r="I72" s="24" t="s">
        <v>51</v>
      </c>
      <c r="J72" s="1" t="s">
        <v>49</v>
      </c>
      <c r="K72" s="24" t="s">
        <v>45</v>
      </c>
      <c r="L72" s="1">
        <v>4</v>
      </c>
      <c r="M72" s="1">
        <v>7</v>
      </c>
      <c r="N72" s="24">
        <v>2</v>
      </c>
      <c r="O72" s="1">
        <v>4</v>
      </c>
      <c r="P72" s="1">
        <v>7</v>
      </c>
      <c r="Q72" s="24">
        <v>3</v>
      </c>
      <c r="R72" s="1" t="s">
        <v>47</v>
      </c>
      <c r="S72" s="1" t="s">
        <v>47</v>
      </c>
      <c r="T72" s="1">
        <v>1</v>
      </c>
      <c r="U72" s="1">
        <v>2</v>
      </c>
      <c r="V72" s="1">
        <v>3</v>
      </c>
      <c r="W72" s="1">
        <v>4</v>
      </c>
      <c r="X72" s="1">
        <v>3</v>
      </c>
      <c r="Y72" s="1">
        <v>4</v>
      </c>
      <c r="Z72" s="1">
        <v>6</v>
      </c>
      <c r="AA72" s="1">
        <v>6</v>
      </c>
      <c r="AB72" s="1">
        <v>5</v>
      </c>
      <c r="AC72" s="1">
        <v>5</v>
      </c>
      <c r="AD72" s="1" t="s">
        <v>47</v>
      </c>
      <c r="AE72" s="1" t="s">
        <v>47</v>
      </c>
      <c r="AF72" s="1" t="s">
        <v>47</v>
      </c>
      <c r="AG72" s="1" t="s">
        <v>47</v>
      </c>
      <c r="AH72" s="1" t="s">
        <v>47</v>
      </c>
      <c r="AI72" s="1" t="s">
        <v>47</v>
      </c>
      <c r="AJ72" s="1" t="s">
        <v>47</v>
      </c>
      <c r="AK72" s="1" t="s">
        <v>47</v>
      </c>
      <c r="AL72" s="1" t="s">
        <v>47</v>
      </c>
      <c r="AM72" s="1" t="s">
        <v>47</v>
      </c>
      <c r="AN72" s="1" t="s">
        <v>47</v>
      </c>
      <c r="AO72" s="24" t="s">
        <v>47</v>
      </c>
      <c r="AP72" s="1" t="s">
        <v>62</v>
      </c>
      <c r="AQ72" s="1">
        <v>7</v>
      </c>
      <c r="AR72" s="25" t="s">
        <v>1746</v>
      </c>
      <c r="AS72" s="30">
        <v>120000</v>
      </c>
      <c r="AT72" s="9">
        <f>($O$3*(L72-$O$1)/$O$2+$P$3*(M72-$P$1)/$P$2+$Q$3*(N72-$P$1)/$Q$2)/SUM($O$3:$Q$3)</f>
        <v>-0.70249939980563458</v>
      </c>
      <c r="AU72" s="9">
        <f>($O$3*(O72-$O$1)/$O$2+$P$3*(P72-$P$1)/$P$2+$Q$3*(Q72-$Q$1)/$Q$2)/SUM($O$3:$Q$3)</f>
        <v>-1.4684083014452579E-2</v>
      </c>
      <c r="AV72">
        <f>COUNT(R72:AO72)/2</f>
        <v>5</v>
      </c>
      <c r="AW72">
        <f>COUNTIF(R72:AO72,"&gt;5")/2</f>
        <v>1</v>
      </c>
      <c r="AX72" s="6">
        <f>VLOOKUP(AP72,COND!$A$10:$B$32,2,FALSE)</f>
        <v>1.0249999999999999</v>
      </c>
      <c r="AY72" s="9">
        <f>(($AT$3*AT72+$AU$3*AU72+$AV$3*AV72+$AW$3*AW72)*AX72*IF(AQ72&lt;5,0.95,IF(AQ72&lt;7,0.975,1))+$J$3*VLOOKUP(J72,COND!$A$2:$D$7,2,FALSE)+$K$3*VLOOKUP(K72,COND!$A$2:$D$7,3,FALSE)+IF(BA72="SP",$BA$3,0)+IF($AV72&lt;3,-15,0))*IF(AND(Bat!$K$2="On",$E72&gt;20),0.75,1)</f>
        <v>34.929963921243569</v>
      </c>
      <c r="AZ72" s="28">
        <f>STANDARDIZE(AY72,AVERAGE($AY$5:$AY$963),STDEVP($AY$5:$AY$963))</f>
        <v>1.0627946210817127</v>
      </c>
      <c r="BA72" t="str">
        <f>IF(OR(AND(AQ72&gt;7,AW72&gt;1),AND(AQ72&gt;4,AV72&gt;2)),"SP","RP")</f>
        <v>SP</v>
      </c>
      <c r="BE72" t="str">
        <f>IF(AVERAGE($O72:$Q72)&gt;=6,"Likely",IF(AVERAGE($O72:$Q72)&gt;=4,"Possible","Unlikely"))</f>
        <v>Possible</v>
      </c>
      <c r="BG72" t="e">
        <f>IF(VLOOKUP($B72,'Draft List'!$D$4:$AB$124,BG$3,FALSE)&lt;&gt;0,VLOOKUP($B72,'Draft List'!$D$4:$AB$124,BG$3,FALSE),"")</f>
        <v>#N/A</v>
      </c>
      <c r="BH72" t="e">
        <f>IF(VLOOKUP($B72,'Draft List'!$D$4:$AB$124,BH$3,FALSE)&lt;&gt;0,VLOOKUP($B72,'Draft List'!$D$4:$AB$124,BH$3,FALSE),"")</f>
        <v>#N/A</v>
      </c>
      <c r="BI72" t="e">
        <f>IF(VLOOKUP($B72,'Draft List'!$D$4:$AB$124,BI$3,FALSE)&lt;&gt;0,VLOOKUP($B72,'Draft List'!$D$4:$AB$124,BI$3,FALSE),"")</f>
        <v>#N/A</v>
      </c>
      <c r="BJ72" t="e">
        <f>IF(VLOOKUP($B72,'Draft List'!$D$4:$AB$124,BJ$3,FALSE)&lt;&gt;0,VLOOKUP($B72,'Draft List'!$D$4:$AB$124,BJ$3,FALSE),"")</f>
        <v>#N/A</v>
      </c>
      <c r="BK72" t="str">
        <f>IF(OR(C72="SP",C72="MR",C72="RP",C72="CL"),"P",VLOOKUP($A72,Bat!$A$4:$AP$1196,42,FALSE))</f>
        <v>P</v>
      </c>
    </row>
    <row r="73" spans="1:63" x14ac:dyDescent="0.25">
      <c r="A73" t="str">
        <f>IF(C73="C","C-",C73)&amp;D73&amp;E73</f>
        <v>SPJulián Flores18</v>
      </c>
      <c r="B73">
        <f>VLOOKUP($A73,draft_listing_pitchers_stats!$A$1:$B$1324,2,FALSE)</f>
        <v>4947</v>
      </c>
      <c r="C73" s="1" t="s">
        <v>25</v>
      </c>
      <c r="D73" s="1" t="s">
        <v>1809</v>
      </c>
      <c r="E73" s="1">
        <v>18</v>
      </c>
      <c r="F73" s="1" t="s">
        <v>64</v>
      </c>
      <c r="G73" s="1" t="s">
        <v>43</v>
      </c>
      <c r="H73" s="1" t="s">
        <v>51</v>
      </c>
      <c r="I73" s="24" t="s">
        <v>51</v>
      </c>
      <c r="J73" s="1" t="s">
        <v>57</v>
      </c>
      <c r="K73" s="24" t="s">
        <v>49</v>
      </c>
      <c r="L73" s="1">
        <v>2</v>
      </c>
      <c r="M73" s="1">
        <v>4</v>
      </c>
      <c r="N73" s="24">
        <v>3</v>
      </c>
      <c r="O73" s="1">
        <v>4</v>
      </c>
      <c r="P73" s="1">
        <v>4</v>
      </c>
      <c r="Q73" s="24">
        <v>6</v>
      </c>
      <c r="R73" s="1">
        <v>5</v>
      </c>
      <c r="S73" s="1">
        <v>6</v>
      </c>
      <c r="T73" s="1">
        <v>1</v>
      </c>
      <c r="U73" s="1">
        <v>3</v>
      </c>
      <c r="V73" s="1">
        <v>2</v>
      </c>
      <c r="W73" s="1">
        <v>4</v>
      </c>
      <c r="X73" s="1" t="s">
        <v>47</v>
      </c>
      <c r="Y73" s="1" t="s">
        <v>47</v>
      </c>
      <c r="Z73" s="1" t="s">
        <v>47</v>
      </c>
      <c r="AA73" s="1" t="s">
        <v>47</v>
      </c>
      <c r="AB73" s="1" t="s">
        <v>47</v>
      </c>
      <c r="AC73" s="1" t="s">
        <v>47</v>
      </c>
      <c r="AD73" s="1" t="s">
        <v>47</v>
      </c>
      <c r="AE73" s="1" t="s">
        <v>47</v>
      </c>
      <c r="AF73" s="1" t="s">
        <v>47</v>
      </c>
      <c r="AG73" s="1" t="s">
        <v>47</v>
      </c>
      <c r="AH73" s="1" t="s">
        <v>47</v>
      </c>
      <c r="AI73" s="1" t="s">
        <v>47</v>
      </c>
      <c r="AJ73" s="1" t="s">
        <v>47</v>
      </c>
      <c r="AK73" s="1" t="s">
        <v>47</v>
      </c>
      <c r="AL73" s="1" t="s">
        <v>47</v>
      </c>
      <c r="AM73" s="1" t="s">
        <v>47</v>
      </c>
      <c r="AN73" s="1" t="s">
        <v>47</v>
      </c>
      <c r="AO73" s="24" t="s">
        <v>47</v>
      </c>
      <c r="AP73" s="1" t="s">
        <v>62</v>
      </c>
      <c r="AQ73" s="1">
        <v>8</v>
      </c>
      <c r="AR73" s="25" t="s">
        <v>235</v>
      </c>
      <c r="AS73" s="30">
        <v>2200000</v>
      </c>
      <c r="AT73" s="9">
        <f>($O$3*(L73-$O$1)/$O$2+$P$3*(M73-$P$1)/$P$2+$Q$3*(N73-$P$1)/$Q$2)/SUM($O$3:$Q$3)</f>
        <v>-1.4358566320600374</v>
      </c>
      <c r="AU73" s="9">
        <f>($O$3*(O73-$O$1)/$O$2+$P$3*(P73-$P$1)/$P$2+$Q$3*(Q73-$Q$1)/$Q$2)/SUM($O$3:$Q$3)</f>
        <v>0.12598246585771228</v>
      </c>
      <c r="AV73">
        <f>COUNT(R73:AO73)/2</f>
        <v>3</v>
      </c>
      <c r="AW73">
        <f>COUNTIF(R73:AO73,"&gt;5")/2</f>
        <v>0.5</v>
      </c>
      <c r="AX73" s="6">
        <f>VLOOKUP(AP73,COND!$A$10:$B$32,2,FALSE)</f>
        <v>1.0249999999999999</v>
      </c>
      <c r="AY73" s="9">
        <f>(($AT$3*AT73+$AU$3*AU73+$AV$3*AV73+$AW$3*AW73)*AX73*IF(AQ73&lt;5,0.95,IF(AQ73&lt;7,0.975,1))+$J$3*VLOOKUP(J73,COND!$A$2:$D$7,2,FALSE)+$K$3*VLOOKUP(K73,COND!$A$2:$D$7,3,FALSE)+IF(BA73="SP",$BA$3,0)+IF($AV73&lt;3,-15,0))*IF(AND(Bat!$K$2="On",$E73&gt;20),0.75,1)</f>
        <v>34.805164940510792</v>
      </c>
      <c r="AZ73" s="28">
        <f>STANDARDIZE(AY73,AVERAGE($AY$5:$AY$963),STDEVP($AY$5:$AY$963))</f>
        <v>1.0516295053873377</v>
      </c>
      <c r="BA73" t="str">
        <f>IF(OR(AND(AQ73&gt;7,AW73&gt;1),AND(AQ73&gt;4,AV73&gt;2)),"SP","RP")</f>
        <v>SP</v>
      </c>
      <c r="BE73" t="str">
        <f>IF(AVERAGE($O73:$Q73)&gt;=6,"Likely",IF(AVERAGE($O73:$Q73)&gt;=4,"Possible","Unlikely"))</f>
        <v>Possible</v>
      </c>
      <c r="BG73" t="e">
        <f>IF(VLOOKUP($B73,'Draft List'!$D$4:$AB$124,BG$3,FALSE)&lt;&gt;0,VLOOKUP($B73,'Draft List'!$D$4:$AB$124,BG$3,FALSE),"")</f>
        <v>#N/A</v>
      </c>
      <c r="BH73" t="e">
        <f>IF(VLOOKUP($B73,'Draft List'!$D$4:$AB$124,BH$3,FALSE)&lt;&gt;0,VLOOKUP($B73,'Draft List'!$D$4:$AB$124,BH$3,FALSE),"")</f>
        <v>#N/A</v>
      </c>
      <c r="BI73" t="e">
        <f>IF(VLOOKUP($B73,'Draft List'!$D$4:$AB$124,BI$3,FALSE)&lt;&gt;0,VLOOKUP($B73,'Draft List'!$D$4:$AB$124,BI$3,FALSE),"")</f>
        <v>#N/A</v>
      </c>
      <c r="BJ73" t="e">
        <f>IF(VLOOKUP($B73,'Draft List'!$D$4:$AB$124,BJ$3,FALSE)&lt;&gt;0,VLOOKUP($B73,'Draft List'!$D$4:$AB$124,BJ$3,FALSE),"")</f>
        <v>#N/A</v>
      </c>
      <c r="BK73" t="str">
        <f>IF(OR(C73="SP",C73="MR",C73="RP",C73="CL"),"P",VLOOKUP($A73,Bat!$A$4:$AP$1196,42,FALSE))</f>
        <v>P</v>
      </c>
    </row>
    <row r="74" spans="1:63" x14ac:dyDescent="0.25">
      <c r="A74" t="str">
        <f>IF(C74="C","C-",C74)&amp;D74&amp;E74</f>
        <v>SPMike Thompson21</v>
      </c>
      <c r="B74">
        <f>VLOOKUP($A74,draft_listing_pitchers_stats!$A$1:$B$1324,2,FALSE)</f>
        <v>10155</v>
      </c>
      <c r="C74" s="1" t="s">
        <v>25</v>
      </c>
      <c r="D74" s="1" t="s">
        <v>1859</v>
      </c>
      <c r="E74" s="1">
        <v>21</v>
      </c>
      <c r="F74" s="1" t="s">
        <v>43</v>
      </c>
      <c r="G74" s="1" t="s">
        <v>55</v>
      </c>
      <c r="H74" s="1" t="s">
        <v>51</v>
      </c>
      <c r="I74" s="24" t="s">
        <v>51</v>
      </c>
      <c r="J74" s="1" t="s">
        <v>46</v>
      </c>
      <c r="K74" s="24" t="s">
        <v>45</v>
      </c>
      <c r="L74" s="1">
        <v>4</v>
      </c>
      <c r="M74" s="1">
        <v>4</v>
      </c>
      <c r="N74" s="24">
        <v>3</v>
      </c>
      <c r="O74" s="1">
        <v>5</v>
      </c>
      <c r="P74" s="1">
        <v>4</v>
      </c>
      <c r="Q74" s="24">
        <v>5</v>
      </c>
      <c r="R74" s="1">
        <v>4</v>
      </c>
      <c r="S74" s="1">
        <v>5</v>
      </c>
      <c r="T74" s="1">
        <v>3</v>
      </c>
      <c r="U74" s="1">
        <v>4</v>
      </c>
      <c r="V74" s="1">
        <v>4</v>
      </c>
      <c r="W74" s="1">
        <v>5</v>
      </c>
      <c r="X74" s="1">
        <v>4</v>
      </c>
      <c r="Y74" s="1">
        <v>4</v>
      </c>
      <c r="Z74" s="1" t="s">
        <v>47</v>
      </c>
      <c r="AA74" s="1" t="s">
        <v>47</v>
      </c>
      <c r="AB74" s="1" t="s">
        <v>47</v>
      </c>
      <c r="AC74" s="1" t="s">
        <v>47</v>
      </c>
      <c r="AD74" s="1" t="s">
        <v>47</v>
      </c>
      <c r="AE74" s="1" t="s">
        <v>47</v>
      </c>
      <c r="AF74" s="1" t="s">
        <v>47</v>
      </c>
      <c r="AG74" s="1" t="s">
        <v>47</v>
      </c>
      <c r="AH74" s="1">
        <v>4</v>
      </c>
      <c r="AI74" s="1">
        <v>4</v>
      </c>
      <c r="AJ74" s="1" t="s">
        <v>47</v>
      </c>
      <c r="AK74" s="1" t="s">
        <v>47</v>
      </c>
      <c r="AL74" s="1" t="s">
        <v>47</v>
      </c>
      <c r="AM74" s="1" t="s">
        <v>47</v>
      </c>
      <c r="AN74" s="1" t="s">
        <v>47</v>
      </c>
      <c r="AO74" s="24" t="s">
        <v>47</v>
      </c>
      <c r="AP74" s="1" t="s">
        <v>58</v>
      </c>
      <c r="AQ74" s="1">
        <v>6</v>
      </c>
      <c r="AR74" s="25" t="s">
        <v>233</v>
      </c>
      <c r="AS74" s="30">
        <v>200000</v>
      </c>
      <c r="AT74" s="9">
        <f>($O$3*(L74-$O$1)/$O$2+$P$3*(M74-$P$1)/$P$2+$Q$3*(N74-$P$1)/$Q$2)/SUM($O$3:$Q$3)</f>
        <v>-1.0464739830416905</v>
      </c>
      <c r="AU74" s="9">
        <f>($O$3*(O74-$O$1)/$O$2+$P$3*(P74-$P$1)/$P$2+$Q$3*(Q74-$Q$1)/$Q$2)/SUM($O$3:$Q$3)</f>
        <v>7.8353224312775444E-2</v>
      </c>
      <c r="AV74">
        <f>COUNT(R74:AO74)/2</f>
        <v>5</v>
      </c>
      <c r="AW74">
        <f>COUNTIF(R74:AO74,"&gt;5")/2</f>
        <v>0</v>
      </c>
      <c r="AX74" s="6">
        <f>VLOOKUP(AP74,COND!$A$10:$B$32,2,FALSE)</f>
        <v>1</v>
      </c>
      <c r="AY74" s="9">
        <f>(($AT$3*AT74+$AU$3*AU74+$AV$3*AV74+$AW$3*AW74)*AX74*IF(AQ74&lt;5,0.95,IF(AQ74&lt;7,0.975,1))+$J$3*VLOOKUP(J74,COND!$A$2:$D$7,2,FALSE)+$K$3*VLOOKUP(K74,COND!$A$2:$D$7,3,FALSE)+IF(BA74="SP",$BA$3,0)+IF($AV74&lt;3,-15,0))*IF(AND(Bat!$K$2="On",$E74&gt;20),0.75,1)</f>
        <v>34.730075447405994</v>
      </c>
      <c r="AZ74" s="28">
        <f>STANDARDIZE(AY74,AVERAGE($AY$5:$AY$963),STDEVP($AY$5:$AY$963))</f>
        <v>1.044911638999132</v>
      </c>
      <c r="BA74" t="str">
        <f>IF(OR(AND(AQ74&gt;7,AW74&gt;1),AND(AQ74&gt;4,AV74&gt;2)),"SP","RP")</f>
        <v>SP</v>
      </c>
      <c r="BE74" t="str">
        <f>IF(AVERAGE($O74:$Q74)&gt;=6,"Likely",IF(AVERAGE($O74:$Q74)&gt;=4,"Possible","Unlikely"))</f>
        <v>Possible</v>
      </c>
      <c r="BG74" t="e">
        <f>IF(VLOOKUP($B74,'Draft List'!$D$4:$AB$124,BG$3,FALSE)&lt;&gt;0,VLOOKUP($B74,'Draft List'!$D$4:$AB$124,BG$3,FALSE),"")</f>
        <v>#N/A</v>
      </c>
      <c r="BH74" t="e">
        <f>IF(VLOOKUP($B74,'Draft List'!$D$4:$AB$124,BH$3,FALSE)&lt;&gt;0,VLOOKUP($B74,'Draft List'!$D$4:$AB$124,BH$3,FALSE),"")</f>
        <v>#N/A</v>
      </c>
      <c r="BI74" t="e">
        <f>IF(VLOOKUP($B74,'Draft List'!$D$4:$AB$124,BI$3,FALSE)&lt;&gt;0,VLOOKUP($B74,'Draft List'!$D$4:$AB$124,BI$3,FALSE),"")</f>
        <v>#N/A</v>
      </c>
      <c r="BJ74" t="e">
        <f>IF(VLOOKUP($B74,'Draft List'!$D$4:$AB$124,BJ$3,FALSE)&lt;&gt;0,VLOOKUP($B74,'Draft List'!$D$4:$AB$124,BJ$3,FALSE),"")</f>
        <v>#N/A</v>
      </c>
      <c r="BK74" t="str">
        <f>IF(OR(C74="SP",C74="MR",C74="RP",C74="CL"),"P",VLOOKUP($A74,Bat!$A$4:$AP$1196,42,FALSE))</f>
        <v>P</v>
      </c>
    </row>
    <row r="75" spans="1:63" x14ac:dyDescent="0.25">
      <c r="A75" t="str">
        <f>IF(C75="C","C-",C75)&amp;D75&amp;E75</f>
        <v>SPJon Dalton21</v>
      </c>
      <c r="B75">
        <f>VLOOKUP($A75,draft_listing_pitchers_stats!$A$1:$B$1324,2,FALSE)</f>
        <v>6267</v>
      </c>
      <c r="C75" s="1" t="s">
        <v>25</v>
      </c>
      <c r="D75" s="1" t="s">
        <v>1805</v>
      </c>
      <c r="E75" s="1">
        <v>21</v>
      </c>
      <c r="F75" s="1" t="s">
        <v>43</v>
      </c>
      <c r="G75" s="1" t="s">
        <v>43</v>
      </c>
      <c r="H75" s="1" t="s">
        <v>51</v>
      </c>
      <c r="I75" s="24" t="s">
        <v>51</v>
      </c>
      <c r="J75" s="1" t="s">
        <v>45</v>
      </c>
      <c r="K75" s="24" t="s">
        <v>45</v>
      </c>
      <c r="L75" s="1">
        <v>4</v>
      </c>
      <c r="M75" s="1">
        <v>4</v>
      </c>
      <c r="N75" s="24">
        <v>3</v>
      </c>
      <c r="O75" s="1">
        <v>4</v>
      </c>
      <c r="P75" s="1">
        <v>5</v>
      </c>
      <c r="Q75" s="24">
        <v>5</v>
      </c>
      <c r="R75" s="1">
        <v>5</v>
      </c>
      <c r="S75" s="1">
        <v>5</v>
      </c>
      <c r="T75" s="1">
        <v>4</v>
      </c>
      <c r="U75" s="1">
        <v>4</v>
      </c>
      <c r="V75" s="1">
        <v>4</v>
      </c>
      <c r="W75" s="1">
        <v>5</v>
      </c>
      <c r="X75" s="1">
        <v>4</v>
      </c>
      <c r="Y75" s="1">
        <v>4</v>
      </c>
      <c r="Z75" s="1" t="s">
        <v>47</v>
      </c>
      <c r="AA75" s="1" t="s">
        <v>47</v>
      </c>
      <c r="AB75" s="1" t="s">
        <v>47</v>
      </c>
      <c r="AC75" s="1" t="s">
        <v>47</v>
      </c>
      <c r="AD75" s="1" t="s">
        <v>47</v>
      </c>
      <c r="AE75" s="1" t="s">
        <v>47</v>
      </c>
      <c r="AF75" s="1" t="s">
        <v>47</v>
      </c>
      <c r="AG75" s="1" t="s">
        <v>47</v>
      </c>
      <c r="AH75" s="1" t="s">
        <v>47</v>
      </c>
      <c r="AI75" s="1" t="s">
        <v>47</v>
      </c>
      <c r="AJ75" s="1" t="s">
        <v>47</v>
      </c>
      <c r="AK75" s="1" t="s">
        <v>47</v>
      </c>
      <c r="AL75" s="1" t="s">
        <v>47</v>
      </c>
      <c r="AM75" s="1" t="s">
        <v>47</v>
      </c>
      <c r="AN75" s="1" t="s">
        <v>47</v>
      </c>
      <c r="AO75" s="24" t="s">
        <v>47</v>
      </c>
      <c r="AP75" s="1" t="s">
        <v>58</v>
      </c>
      <c r="AQ75" s="1">
        <v>5</v>
      </c>
      <c r="AR75" s="25" t="s">
        <v>233</v>
      </c>
      <c r="AS75" s="30">
        <v>180000</v>
      </c>
      <c r="AT75" s="9">
        <f>($O$3*(L75-$O$1)/$O$2+$P$3*(M75-$P$1)/$P$2+$Q$3*(N75-$P$1)/$Q$2)/SUM($O$3:$Q$3)</f>
        <v>-1.0464739830416905</v>
      </c>
      <c r="AU75" s="9">
        <f>($O$3*(O75-$O$1)/$O$2+$P$3*(P75-$P$1)/$P$2+$Q$3*(Q75-$Q$1)/$Q$2)/SUM($O$3:$Q$3)</f>
        <v>7.9093616233657377E-2</v>
      </c>
      <c r="AV75">
        <f>COUNT(R75:AO75)/2</f>
        <v>4</v>
      </c>
      <c r="AW75">
        <f>COUNTIF(R75:AO75,"&gt;5")/2</f>
        <v>0</v>
      </c>
      <c r="AX75" s="6">
        <f>VLOOKUP(AP75,COND!$A$10:$B$32,2,FALSE)</f>
        <v>1</v>
      </c>
      <c r="AY75" s="9">
        <f>(($AT$3*AT75+$AU$3*AU75+$AV$3*AV75+$AW$3*AW75)*AX75*IF(AQ75&lt;5,0.95,IF(AQ75&lt;7,0.975,1))+$J$3*VLOOKUP(J75,COND!$A$2:$D$7,2,FALSE)+$K$3*VLOOKUP(K75,COND!$A$2:$D$7,3,FALSE)+IF(BA75="SP",$BA$3,0)+IF($AV75&lt;3,-15,0))*IF(AND(Bat!$K$2="On",$E75&gt;20),0.75,1)</f>
        <v>34.703263089863185</v>
      </c>
      <c r="AZ75" s="28">
        <f>STANDARDIZE(AY75,AVERAGE($AY$5:$AY$963),STDEVP($AY$5:$AY$963))</f>
        <v>1.0425128768277854</v>
      </c>
      <c r="BA75" t="str">
        <f>IF(OR(AND(AQ75&gt;7,AW75&gt;1),AND(AQ75&gt;4,AV75&gt;2)),"SP","RP")</f>
        <v>SP</v>
      </c>
      <c r="BE75" t="str">
        <f>IF(AVERAGE($O75:$Q75)&gt;=6,"Likely",IF(AVERAGE($O75:$Q75)&gt;=4,"Possible","Unlikely"))</f>
        <v>Possible</v>
      </c>
      <c r="BG75" t="e">
        <f>IF(VLOOKUP($B75,'Draft List'!$D$4:$AB$124,BG$3,FALSE)&lt;&gt;0,VLOOKUP($B75,'Draft List'!$D$4:$AB$124,BG$3,FALSE),"")</f>
        <v>#N/A</v>
      </c>
      <c r="BH75" t="e">
        <f>IF(VLOOKUP($B75,'Draft List'!$D$4:$AB$124,BH$3,FALSE)&lt;&gt;0,VLOOKUP($B75,'Draft List'!$D$4:$AB$124,BH$3,FALSE),"")</f>
        <v>#N/A</v>
      </c>
      <c r="BI75" t="e">
        <f>IF(VLOOKUP($B75,'Draft List'!$D$4:$AB$124,BI$3,FALSE)&lt;&gt;0,VLOOKUP($B75,'Draft List'!$D$4:$AB$124,BI$3,FALSE),"")</f>
        <v>#N/A</v>
      </c>
      <c r="BJ75" t="e">
        <f>IF(VLOOKUP($B75,'Draft List'!$D$4:$AB$124,BJ$3,FALSE)&lt;&gt;0,VLOOKUP($B75,'Draft List'!$D$4:$AB$124,BJ$3,FALSE),"")</f>
        <v>#N/A</v>
      </c>
      <c r="BK75" t="str">
        <f>IF(OR(C75="SP",C75="MR",C75="RP",C75="CL"),"P",VLOOKUP($A75,Bat!$A$4:$AP$1196,42,FALSE))</f>
        <v>P</v>
      </c>
    </row>
    <row r="76" spans="1:63" x14ac:dyDescent="0.25">
      <c r="A76" t="str">
        <f>IF(C76="C","C-",C76)&amp;D76&amp;E76</f>
        <v>SPHugh Jones21</v>
      </c>
      <c r="B76">
        <f>VLOOKUP($A76,draft_listing_pitchers_stats!$A$1:$B$1324,2,FALSE)</f>
        <v>8889</v>
      </c>
      <c r="C76" s="1" t="s">
        <v>25</v>
      </c>
      <c r="D76" s="1" t="s">
        <v>1825</v>
      </c>
      <c r="E76" s="1">
        <v>21</v>
      </c>
      <c r="F76" s="1" t="s">
        <v>43</v>
      </c>
      <c r="G76" s="1" t="s">
        <v>43</v>
      </c>
      <c r="H76" s="1" t="s">
        <v>51</v>
      </c>
      <c r="I76" s="24" t="s">
        <v>51</v>
      </c>
      <c r="J76" s="1" t="s">
        <v>49</v>
      </c>
      <c r="K76" s="24" t="s">
        <v>49</v>
      </c>
      <c r="L76" s="1">
        <v>4</v>
      </c>
      <c r="M76" s="1">
        <v>5</v>
      </c>
      <c r="N76" s="24">
        <v>2</v>
      </c>
      <c r="O76" s="1">
        <v>4</v>
      </c>
      <c r="P76" s="1">
        <v>6</v>
      </c>
      <c r="Q76" s="24">
        <v>4</v>
      </c>
      <c r="R76" s="1">
        <v>5</v>
      </c>
      <c r="S76" s="1">
        <v>5</v>
      </c>
      <c r="T76" s="1" t="s">
        <v>47</v>
      </c>
      <c r="U76" s="1" t="s">
        <v>47</v>
      </c>
      <c r="V76" s="1">
        <v>4</v>
      </c>
      <c r="W76" s="1">
        <v>5</v>
      </c>
      <c r="X76" s="1" t="s">
        <v>47</v>
      </c>
      <c r="Y76" s="1" t="s">
        <v>47</v>
      </c>
      <c r="Z76" s="1" t="s">
        <v>47</v>
      </c>
      <c r="AA76" s="1" t="s">
        <v>47</v>
      </c>
      <c r="AB76" s="1">
        <v>4</v>
      </c>
      <c r="AC76" s="1">
        <v>6</v>
      </c>
      <c r="AD76" s="1" t="s">
        <v>47</v>
      </c>
      <c r="AE76" s="1" t="s">
        <v>47</v>
      </c>
      <c r="AF76" s="1" t="s">
        <v>47</v>
      </c>
      <c r="AG76" s="1" t="s">
        <v>47</v>
      </c>
      <c r="AH76" s="1" t="s">
        <v>47</v>
      </c>
      <c r="AI76" s="1" t="s">
        <v>47</v>
      </c>
      <c r="AJ76" s="1" t="s">
        <v>47</v>
      </c>
      <c r="AK76" s="1" t="s">
        <v>47</v>
      </c>
      <c r="AL76" s="1" t="s">
        <v>47</v>
      </c>
      <c r="AM76" s="1" t="s">
        <v>47</v>
      </c>
      <c r="AN76" s="1" t="s">
        <v>47</v>
      </c>
      <c r="AO76" s="24" t="s">
        <v>47</v>
      </c>
      <c r="AP76" s="1" t="s">
        <v>58</v>
      </c>
      <c r="AQ76" s="1">
        <v>6</v>
      </c>
      <c r="AR76" s="25" t="s">
        <v>234</v>
      </c>
      <c r="AS76" s="30">
        <v>230000</v>
      </c>
      <c r="AT76" s="9">
        <f>($O$3*(L76-$O$1)/$O$2+$P$3*(M76-$P$1)/$P$2+$Q$3*(N76-$P$1)/$Q$2)/SUM($O$3:$Q$3)</f>
        <v>-1.0933628326657454</v>
      </c>
      <c r="AU76" s="9">
        <f>($O$3*(O76-$O$1)/$O$2+$P$3*(P76-$P$1)/$P$2+$Q$3*(Q76-$Q$1)/$Q$2)/SUM($O$3:$Q$3)</f>
        <v>3.2204766609602385E-2</v>
      </c>
      <c r="AV76">
        <f>COUNT(R76:AO76)/2</f>
        <v>3</v>
      </c>
      <c r="AW76">
        <f>COUNTIF(R76:AO76,"&gt;5")/2</f>
        <v>0.5</v>
      </c>
      <c r="AX76" s="6">
        <f>VLOOKUP(AP76,COND!$A$10:$B$32,2,FALSE)</f>
        <v>1</v>
      </c>
      <c r="AY76" s="9">
        <f>(($AT$3*AT76+$AU$3*AU76+$AV$3*AV76+$AW$3*AW76)*AX76*IF(AQ76&lt;5,0.95,IF(AQ76&lt;7,0.975,1))+$J$3*VLOOKUP(J76,COND!$A$2:$D$7,2,FALSE)+$K$3*VLOOKUP(K76,COND!$A$2:$D$7,3,FALSE)+IF(BA76="SP",$BA$3,0)+IF($AV76&lt;3,-15,0))*IF(AND(Bat!$K$2="On",$E76&gt;20),0.75,1)</f>
        <v>34.647912196517424</v>
      </c>
      <c r="AZ76" s="28">
        <f>STANDARDIZE(AY76,AVERAGE($AY$5:$AY$963),STDEVP($AY$5:$AY$963))</f>
        <v>1.0375609202944567</v>
      </c>
      <c r="BA76" t="str">
        <f>IF(OR(AND(AQ76&gt;7,AW76&gt;1),AND(AQ76&gt;4,AV76&gt;2)),"SP","RP")</f>
        <v>SP</v>
      </c>
      <c r="BE76" t="str">
        <f>IF(AVERAGE($O76:$Q76)&gt;=6,"Likely",IF(AVERAGE($O76:$Q76)&gt;=4,"Possible","Unlikely"))</f>
        <v>Possible</v>
      </c>
      <c r="BG76" t="e">
        <f>IF(VLOOKUP($B76,'Draft List'!$D$4:$AB$124,BG$3,FALSE)&lt;&gt;0,VLOOKUP($B76,'Draft List'!$D$4:$AB$124,BG$3,FALSE),"")</f>
        <v>#N/A</v>
      </c>
      <c r="BH76" t="e">
        <f>IF(VLOOKUP($B76,'Draft List'!$D$4:$AB$124,BH$3,FALSE)&lt;&gt;0,VLOOKUP($B76,'Draft List'!$D$4:$AB$124,BH$3,FALSE),"")</f>
        <v>#N/A</v>
      </c>
      <c r="BI76" t="e">
        <f>IF(VLOOKUP($B76,'Draft List'!$D$4:$AB$124,BI$3,FALSE)&lt;&gt;0,VLOOKUP($B76,'Draft List'!$D$4:$AB$124,BI$3,FALSE),"")</f>
        <v>#N/A</v>
      </c>
      <c r="BJ76" t="e">
        <f>IF(VLOOKUP($B76,'Draft List'!$D$4:$AB$124,BJ$3,FALSE)&lt;&gt;0,VLOOKUP($B76,'Draft List'!$D$4:$AB$124,BJ$3,FALSE),"")</f>
        <v>#N/A</v>
      </c>
      <c r="BK76" t="str">
        <f>IF(OR(C76="SP",C76="MR",C76="RP",C76="CL"),"P",VLOOKUP($A76,Bat!$A$4:$AP$1196,42,FALSE))</f>
        <v>P</v>
      </c>
    </row>
    <row r="77" spans="1:63" x14ac:dyDescent="0.25">
      <c r="A77" t="str">
        <f>IF(C77="C","C-",C77)&amp;D77&amp;E77</f>
        <v>CLJosé Martínez21</v>
      </c>
      <c r="B77">
        <f>VLOOKUP($A77,draft_listing_pitchers_stats!$A$1:$B$1324,2,FALSE)</f>
        <v>8856</v>
      </c>
      <c r="C77" s="1" t="s">
        <v>249</v>
      </c>
      <c r="D77" s="1" t="s">
        <v>1770</v>
      </c>
      <c r="E77" s="1">
        <v>21</v>
      </c>
      <c r="F77" s="1" t="s">
        <v>55</v>
      </c>
      <c r="G77" s="1" t="s">
        <v>55</v>
      </c>
      <c r="H77" s="1" t="s">
        <v>51</v>
      </c>
      <c r="I77" s="24" t="s">
        <v>44</v>
      </c>
      <c r="J77" s="1" t="s">
        <v>45</v>
      </c>
      <c r="K77" s="24" t="s">
        <v>45</v>
      </c>
      <c r="L77" s="1">
        <v>4</v>
      </c>
      <c r="M77" s="1">
        <v>5</v>
      </c>
      <c r="N77" s="24">
        <v>3</v>
      </c>
      <c r="O77" s="1">
        <v>6</v>
      </c>
      <c r="P77" s="1">
        <v>6</v>
      </c>
      <c r="Q77" s="24">
        <v>6</v>
      </c>
      <c r="R77" s="1">
        <v>6</v>
      </c>
      <c r="S77" s="1">
        <v>7</v>
      </c>
      <c r="T77" s="1" t="s">
        <v>47</v>
      </c>
      <c r="U77" s="1" t="s">
        <v>47</v>
      </c>
      <c r="V77" s="1">
        <v>4</v>
      </c>
      <c r="W77" s="1">
        <v>6</v>
      </c>
      <c r="X77" s="1" t="s">
        <v>47</v>
      </c>
      <c r="Y77" s="1" t="s">
        <v>47</v>
      </c>
      <c r="Z77" s="1" t="s">
        <v>47</v>
      </c>
      <c r="AA77" s="1" t="s">
        <v>47</v>
      </c>
      <c r="AB77" s="1" t="s">
        <v>47</v>
      </c>
      <c r="AC77" s="1" t="s">
        <v>47</v>
      </c>
      <c r="AD77" s="1" t="s">
        <v>47</v>
      </c>
      <c r="AE77" s="1" t="s">
        <v>47</v>
      </c>
      <c r="AF77" s="1" t="s">
        <v>47</v>
      </c>
      <c r="AG77" s="1" t="s">
        <v>47</v>
      </c>
      <c r="AH77" s="1" t="s">
        <v>47</v>
      </c>
      <c r="AI77" s="1" t="s">
        <v>47</v>
      </c>
      <c r="AJ77" s="1" t="s">
        <v>47</v>
      </c>
      <c r="AK77" s="1" t="s">
        <v>47</v>
      </c>
      <c r="AL77" s="1" t="s">
        <v>47</v>
      </c>
      <c r="AM77" s="1" t="s">
        <v>47</v>
      </c>
      <c r="AN77" s="1" t="s">
        <v>47</v>
      </c>
      <c r="AO77" s="24" t="s">
        <v>47</v>
      </c>
      <c r="AP77" s="1" t="s">
        <v>60</v>
      </c>
      <c r="AQ77" s="1">
        <v>3</v>
      </c>
      <c r="AR77" s="25" t="s">
        <v>233</v>
      </c>
      <c r="AS77" s="30">
        <v>180000</v>
      </c>
      <c r="AT77" s="9">
        <f>($O$3*(L77-$O$1)/$O$2+$P$3*(M77-$P$1)/$P$2+$Q$3*(N77-$P$1)/$Q$2)/SUM($O$3:$Q$3)</f>
        <v>-0.85104226661163507</v>
      </c>
      <c r="AU77" s="9">
        <f>($O$3*(O77-$O$1)/$O$2+$P$3*(P77-$P$1)/$P$2+$Q$3*(Q77-$Q$1)/$Q$2)/SUM($O$3:$Q$3)</f>
        <v>0.90622854773617023</v>
      </c>
      <c r="AV77">
        <f>COUNT(R77:AO77)/2</f>
        <v>2</v>
      </c>
      <c r="AW77">
        <f>COUNTIF(R77:AO77,"&gt;5")/2</f>
        <v>1.5</v>
      </c>
      <c r="AX77" s="6">
        <f>VLOOKUP(AP77,COND!$A$10:$B$32,2,FALSE)</f>
        <v>1</v>
      </c>
      <c r="AY77" s="9">
        <f>(($AT$3*AT77+$AU$3*AU77+$AV$3*AV77+$AW$3*AW77)*AX77*IF(AQ77&lt;5,0.95,IF(AQ77&lt;7,0.975,1))+$J$3*VLOOKUP(J77,COND!$A$2:$D$7,2,FALSE)+$K$3*VLOOKUP(K77,COND!$A$2:$D$7,3,FALSE)+IF(BA77="SP",$BA$3,0)+IF($AV77&lt;3,-15,0))*IF(AND(Bat!$K$2="On",$E77&gt;20),0.75,1)</f>
        <v>34.502894376331021</v>
      </c>
      <c r="AZ77" s="28">
        <f>STANDARDIZE(AY77,AVERAGE($AY$5:$AY$963),STDEVP($AY$5:$AY$963))</f>
        <v>1.0245869301975805</v>
      </c>
      <c r="BA77" t="str">
        <f>IF(OR(AND(AQ77&gt;7,AW77&gt;1),AND(AQ77&gt;4,AV77&gt;2)),"SP","RP")</f>
        <v>RP</v>
      </c>
      <c r="BE77" t="str">
        <f>IF(AVERAGE($O77:$Q77)&gt;=6,"Likely",IF(AVERAGE($O77:$Q77)&gt;=4,"Possible","Unlikely"))</f>
        <v>Likely</v>
      </c>
      <c r="BG77" t="e">
        <f>IF(VLOOKUP($B77,'Draft List'!$D$4:$AB$124,BG$3,FALSE)&lt;&gt;0,VLOOKUP($B77,'Draft List'!$D$4:$AB$124,BG$3,FALSE),"")</f>
        <v>#N/A</v>
      </c>
      <c r="BH77" t="e">
        <f>IF(VLOOKUP($B77,'Draft List'!$D$4:$AB$124,BH$3,FALSE)&lt;&gt;0,VLOOKUP($B77,'Draft List'!$D$4:$AB$124,BH$3,FALSE),"")</f>
        <v>#N/A</v>
      </c>
      <c r="BI77" t="e">
        <f>IF(VLOOKUP($B77,'Draft List'!$D$4:$AB$124,BI$3,FALSE)&lt;&gt;0,VLOOKUP($B77,'Draft List'!$D$4:$AB$124,BI$3,FALSE),"")</f>
        <v>#N/A</v>
      </c>
      <c r="BJ77" t="e">
        <f>IF(VLOOKUP($B77,'Draft List'!$D$4:$AB$124,BJ$3,FALSE)&lt;&gt;0,VLOOKUP($B77,'Draft List'!$D$4:$AB$124,BJ$3,FALSE),"")</f>
        <v>#N/A</v>
      </c>
      <c r="BK77" t="str">
        <f>IF(OR(C77="SP",C77="MR",C77="RP",C77="CL"),"P",VLOOKUP($A77,Bat!$A$4:$AP$1196,42,FALSE))</f>
        <v>P</v>
      </c>
    </row>
    <row r="78" spans="1:63" x14ac:dyDescent="0.25">
      <c r="A78" t="str">
        <f>IF(C78="C","C-",C78)&amp;D78&amp;E78</f>
        <v>SPRandy Zimmerman18</v>
      </c>
      <c r="B78">
        <f>VLOOKUP($A78,draft_listing_pitchers_stats!$A$1:$B$1324,2,FALSE)</f>
        <v>5384</v>
      </c>
      <c r="C78" s="1" t="s">
        <v>25</v>
      </c>
      <c r="D78" s="1" t="s">
        <v>1869</v>
      </c>
      <c r="E78" s="1">
        <v>18</v>
      </c>
      <c r="F78" s="1" t="s">
        <v>64</v>
      </c>
      <c r="G78" s="1" t="s">
        <v>43</v>
      </c>
      <c r="H78" s="1" t="s">
        <v>51</v>
      </c>
      <c r="I78" s="24" t="s">
        <v>51</v>
      </c>
      <c r="J78" s="1" t="s">
        <v>46</v>
      </c>
      <c r="K78" s="24" t="s">
        <v>45</v>
      </c>
      <c r="L78" s="1">
        <v>3</v>
      </c>
      <c r="M78" s="1">
        <v>5</v>
      </c>
      <c r="N78" s="24">
        <v>1</v>
      </c>
      <c r="O78" s="1">
        <v>5</v>
      </c>
      <c r="P78" s="1">
        <v>5</v>
      </c>
      <c r="Q78" s="24">
        <v>4</v>
      </c>
      <c r="R78" s="1" t="s">
        <v>47</v>
      </c>
      <c r="S78" s="1" t="s">
        <v>47</v>
      </c>
      <c r="T78" s="1" t="s">
        <v>47</v>
      </c>
      <c r="U78" s="1" t="s">
        <v>47</v>
      </c>
      <c r="V78" s="1">
        <v>2</v>
      </c>
      <c r="W78" s="1">
        <v>5</v>
      </c>
      <c r="X78" s="1">
        <v>3</v>
      </c>
      <c r="Y78" s="1">
        <v>6</v>
      </c>
      <c r="Z78" s="1" t="s">
        <v>47</v>
      </c>
      <c r="AA78" s="1" t="s">
        <v>47</v>
      </c>
      <c r="AB78" s="1" t="s">
        <v>47</v>
      </c>
      <c r="AC78" s="1" t="s">
        <v>47</v>
      </c>
      <c r="AD78" s="1">
        <v>5</v>
      </c>
      <c r="AE78" s="1">
        <v>6</v>
      </c>
      <c r="AF78" s="1" t="s">
        <v>47</v>
      </c>
      <c r="AG78" s="1" t="s">
        <v>47</v>
      </c>
      <c r="AH78" s="1" t="s">
        <v>47</v>
      </c>
      <c r="AI78" s="1" t="s">
        <v>47</v>
      </c>
      <c r="AJ78" s="1" t="s">
        <v>47</v>
      </c>
      <c r="AK78" s="1" t="s">
        <v>47</v>
      </c>
      <c r="AL78" s="1" t="s">
        <v>47</v>
      </c>
      <c r="AM78" s="1" t="s">
        <v>47</v>
      </c>
      <c r="AN78" s="1" t="s">
        <v>47</v>
      </c>
      <c r="AO78" s="24" t="s">
        <v>47</v>
      </c>
      <c r="AP78" s="1" t="s">
        <v>63</v>
      </c>
      <c r="AQ78" s="1">
        <v>7</v>
      </c>
      <c r="AR78" s="25" t="s">
        <v>233</v>
      </c>
      <c r="AS78" s="30">
        <v>210000</v>
      </c>
      <c r="AT78" s="9">
        <f>($O$3*(L78-$O$1)/$O$2+$P$3*(M78-$P$1)/$P$2+$Q$3*(N78-$P$1)/$Q$2)/SUM($O$3:$Q$3)</f>
        <v>-1.5303747232290292</v>
      </c>
      <c r="AU78" s="9">
        <f>($O$3*(O78-$O$1)/$O$2+$P$3*(P78-$P$1)/$P$2+$Q$3*(Q78-$Q$1)/$Q$2)/SUM($O$3:$Q$3)</f>
        <v>3.146437468872048E-2</v>
      </c>
      <c r="AV78">
        <f>COUNT(R78:AO78)/2</f>
        <v>3</v>
      </c>
      <c r="AW78">
        <f>COUNTIF(R78:AO78,"&gt;5")/2</f>
        <v>1</v>
      </c>
      <c r="AX78" s="6">
        <f>VLOOKUP(AP78,COND!$A$10:$B$32,2,FALSE)</f>
        <v>1.05</v>
      </c>
      <c r="AY78" s="9">
        <f>(($AT$3*AT78+$AU$3*AU78+$AV$3*AV78+$AW$3*AW78)*AX78*IF(AQ78&lt;5,0.95,IF(AQ78&lt;7,0.975,1))+$J$3*VLOOKUP(J78,COND!$A$2:$D$7,2,FALSE)+$K$3*VLOOKUP(K78,COND!$A$2:$D$7,3,FALSE)+IF(BA78="SP",$BA$3,0)+IF($AV78&lt;3,-15,0))*IF(AND(Bat!$K$2="On",$E78&gt;20),0.75,1)</f>
        <v>34.454373176585037</v>
      </c>
      <c r="AZ78" s="28">
        <f>STANDARDIZE(AY78,AVERAGE($AY$5:$AY$963),STDEVP($AY$5:$AY$963))</f>
        <v>1.0202459908276207</v>
      </c>
      <c r="BA78" t="str">
        <f>IF(OR(AND(AQ78&gt;7,AW78&gt;1),AND(AQ78&gt;4,AV78&gt;2)),"SP","RP")</f>
        <v>SP</v>
      </c>
      <c r="BE78" t="str">
        <f>IF(AVERAGE($O78:$Q78)&gt;=6,"Likely",IF(AVERAGE($O78:$Q78)&gt;=4,"Possible","Unlikely"))</f>
        <v>Possible</v>
      </c>
      <c r="BG78" t="e">
        <f>IF(VLOOKUP($B78,'Draft List'!$D$4:$AB$124,BG$3,FALSE)&lt;&gt;0,VLOOKUP($B78,'Draft List'!$D$4:$AB$124,BG$3,FALSE),"")</f>
        <v>#N/A</v>
      </c>
      <c r="BH78" t="e">
        <f>IF(VLOOKUP($B78,'Draft List'!$D$4:$AB$124,BH$3,FALSE)&lt;&gt;0,VLOOKUP($B78,'Draft List'!$D$4:$AB$124,BH$3,FALSE),"")</f>
        <v>#N/A</v>
      </c>
      <c r="BI78" t="e">
        <f>IF(VLOOKUP($B78,'Draft List'!$D$4:$AB$124,BI$3,FALSE)&lt;&gt;0,VLOOKUP($B78,'Draft List'!$D$4:$AB$124,BI$3,FALSE),"")</f>
        <v>#N/A</v>
      </c>
      <c r="BJ78" t="e">
        <f>IF(VLOOKUP($B78,'Draft List'!$D$4:$AB$124,BJ$3,FALSE)&lt;&gt;0,VLOOKUP($B78,'Draft List'!$D$4:$AB$124,BJ$3,FALSE),"")</f>
        <v>#N/A</v>
      </c>
      <c r="BK78" t="str">
        <f>IF(OR(C78="SP",C78="MR",C78="RP",C78="CL"),"P",VLOOKUP($A78,Bat!$A$4:$AP$1196,42,FALSE))</f>
        <v>P</v>
      </c>
    </row>
    <row r="79" spans="1:63" x14ac:dyDescent="0.25">
      <c r="A79" t="str">
        <f>IF(C79="C","C-",C79)&amp;D79&amp;E79</f>
        <v>SPMutsuhito Hayashi21</v>
      </c>
      <c r="B79">
        <f>VLOOKUP($A79,draft_listing_pitchers_stats!$A$1:$B$1324,2,FALSE)</f>
        <v>4563</v>
      </c>
      <c r="C79" s="1" t="s">
        <v>25</v>
      </c>
      <c r="D79" s="1" t="s">
        <v>1817</v>
      </c>
      <c r="E79" s="1">
        <v>21</v>
      </c>
      <c r="F79" s="1" t="s">
        <v>43</v>
      </c>
      <c r="G79" s="1" t="s">
        <v>43</v>
      </c>
      <c r="H79" s="1" t="s">
        <v>51</v>
      </c>
      <c r="I79" s="24" t="s">
        <v>51</v>
      </c>
      <c r="J79" s="1" t="s">
        <v>46</v>
      </c>
      <c r="K79" s="24" t="s">
        <v>45</v>
      </c>
      <c r="L79" s="1">
        <v>3</v>
      </c>
      <c r="M79" s="1">
        <v>4</v>
      </c>
      <c r="N79" s="24">
        <v>1</v>
      </c>
      <c r="O79" s="1">
        <v>4</v>
      </c>
      <c r="P79" s="1">
        <v>5</v>
      </c>
      <c r="Q79" s="24">
        <v>5</v>
      </c>
      <c r="R79" s="1">
        <v>4</v>
      </c>
      <c r="S79" s="1">
        <v>5</v>
      </c>
      <c r="T79" s="1">
        <v>3</v>
      </c>
      <c r="U79" s="1">
        <v>4</v>
      </c>
      <c r="V79" s="1">
        <v>3</v>
      </c>
      <c r="W79" s="1">
        <v>5</v>
      </c>
      <c r="X79" s="1" t="s">
        <v>47</v>
      </c>
      <c r="Y79" s="1" t="s">
        <v>47</v>
      </c>
      <c r="Z79" s="1" t="s">
        <v>47</v>
      </c>
      <c r="AA79" s="1" t="s">
        <v>47</v>
      </c>
      <c r="AB79" s="1">
        <v>4</v>
      </c>
      <c r="AC79" s="1">
        <v>4</v>
      </c>
      <c r="AD79" s="1" t="s">
        <v>47</v>
      </c>
      <c r="AE79" s="1" t="s">
        <v>47</v>
      </c>
      <c r="AF79" s="1" t="s">
        <v>47</v>
      </c>
      <c r="AG79" s="1" t="s">
        <v>47</v>
      </c>
      <c r="AH79" s="1" t="s">
        <v>47</v>
      </c>
      <c r="AI79" s="1" t="s">
        <v>47</v>
      </c>
      <c r="AJ79" s="1" t="s">
        <v>47</v>
      </c>
      <c r="AK79" s="1" t="s">
        <v>47</v>
      </c>
      <c r="AL79" s="1" t="s">
        <v>47</v>
      </c>
      <c r="AM79" s="1" t="s">
        <v>47</v>
      </c>
      <c r="AN79" s="1" t="s">
        <v>47</v>
      </c>
      <c r="AO79" s="24" t="s">
        <v>47</v>
      </c>
      <c r="AP79" s="1" t="s">
        <v>59</v>
      </c>
      <c r="AQ79" s="1">
        <v>8</v>
      </c>
      <c r="AR79" s="25" t="s">
        <v>233</v>
      </c>
      <c r="AS79" s="30">
        <v>180000</v>
      </c>
      <c r="AT79" s="9">
        <f>($O$3*(L79-$O$1)/$O$2+$P$3*(M79-$P$1)/$P$2+$Q$3*(N79-$P$1)/$Q$2)/SUM($O$3:$Q$3)</f>
        <v>-1.7258064396590846</v>
      </c>
      <c r="AU79" s="9">
        <f>($O$3*(O79-$O$1)/$O$2+$P$3*(P79-$P$1)/$P$2+$Q$3*(Q79-$Q$1)/$Q$2)/SUM($O$3:$Q$3)</f>
        <v>7.9093616233657377E-2</v>
      </c>
      <c r="AV79">
        <f>COUNT(R79:AO79)/2</f>
        <v>4</v>
      </c>
      <c r="AW79">
        <f>COUNTIF(R79:AO79,"&gt;5")/2</f>
        <v>0</v>
      </c>
      <c r="AX79" s="6">
        <f>VLOOKUP(AP79,COND!$A$10:$B$32,2,FALSE)</f>
        <v>1</v>
      </c>
      <c r="AY79" s="9">
        <f>(($AT$3*AT79+$AU$3*AU79+$AV$3*AV79+$AW$3*AW79)*AX79*IF(AQ79&lt;5,0.95,IF(AQ79&lt;7,0.975,1))+$J$3*VLOOKUP(J79,COND!$A$2:$D$7,2,FALSE)+$K$3*VLOOKUP(K79,COND!$A$2:$D$7,3,FALSE)+IF(BA79="SP",$BA$3,0)+IF($AV79&lt;3,-15,0))*IF(AND(Bat!$K$2="On",$E79&gt;20),0.75,1)</f>
        <v>34.336711036741335</v>
      </c>
      <c r="AZ79" s="28">
        <f>STANDARDIZE(AY79,AVERAGE($AY$5:$AY$963),STDEVP($AY$5:$AY$963))</f>
        <v>1.0097193711670351</v>
      </c>
      <c r="BA79" t="str">
        <f>IF(OR(AND(AQ79&gt;7,AW79&gt;1),AND(AQ79&gt;4,AV79&gt;2)),"SP","RP")</f>
        <v>SP</v>
      </c>
      <c r="BE79" t="str">
        <f>IF(AVERAGE($O79:$Q79)&gt;=6,"Likely",IF(AVERAGE($O79:$Q79)&gt;=4,"Possible","Unlikely"))</f>
        <v>Possible</v>
      </c>
      <c r="BG79" t="e">
        <f>IF(VLOOKUP($B79,'Draft List'!$D$4:$AB$124,BG$3,FALSE)&lt;&gt;0,VLOOKUP($B79,'Draft List'!$D$4:$AB$124,BG$3,FALSE),"")</f>
        <v>#N/A</v>
      </c>
      <c r="BH79" t="e">
        <f>IF(VLOOKUP($B79,'Draft List'!$D$4:$AB$124,BH$3,FALSE)&lt;&gt;0,VLOOKUP($B79,'Draft List'!$D$4:$AB$124,BH$3,FALSE),"")</f>
        <v>#N/A</v>
      </c>
      <c r="BI79" t="e">
        <f>IF(VLOOKUP($B79,'Draft List'!$D$4:$AB$124,BI$3,FALSE)&lt;&gt;0,VLOOKUP($B79,'Draft List'!$D$4:$AB$124,BI$3,FALSE),"")</f>
        <v>#N/A</v>
      </c>
      <c r="BJ79" t="e">
        <f>IF(VLOOKUP($B79,'Draft List'!$D$4:$AB$124,BJ$3,FALSE)&lt;&gt;0,VLOOKUP($B79,'Draft List'!$D$4:$AB$124,BJ$3,FALSE),"")</f>
        <v>#N/A</v>
      </c>
      <c r="BK79" t="str">
        <f>IF(OR(C79="SP",C79="MR",C79="RP",C79="CL"),"P",VLOOKUP($A79,Bat!$A$4:$AP$1196,42,FALSE))</f>
        <v>P</v>
      </c>
    </row>
    <row r="80" spans="1:63" x14ac:dyDescent="0.25">
      <c r="A80" t="str">
        <f>IF(C80="C","C-",C80)&amp;D80&amp;E80</f>
        <v>RPBob Cummins18</v>
      </c>
      <c r="B80">
        <f>VLOOKUP($A80,draft_listing_pitchers_stats!$A$1:$B$1324,2,FALSE)</f>
        <v>4707</v>
      </c>
      <c r="C80" s="1" t="s">
        <v>246</v>
      </c>
      <c r="D80" s="1" t="s">
        <v>1804</v>
      </c>
      <c r="E80" s="1">
        <v>18</v>
      </c>
      <c r="F80" s="1" t="s">
        <v>55</v>
      </c>
      <c r="G80" s="1" t="s">
        <v>55</v>
      </c>
      <c r="H80" s="1" t="s">
        <v>51</v>
      </c>
      <c r="I80" s="24" t="s">
        <v>51</v>
      </c>
      <c r="J80" s="1" t="s">
        <v>45</v>
      </c>
      <c r="K80" s="24" t="s">
        <v>57</v>
      </c>
      <c r="L80" s="1">
        <v>2</v>
      </c>
      <c r="M80" s="1">
        <v>4</v>
      </c>
      <c r="N80" s="24">
        <v>2</v>
      </c>
      <c r="O80" s="1">
        <v>3</v>
      </c>
      <c r="P80" s="1">
        <v>5</v>
      </c>
      <c r="Q80" s="24">
        <v>6</v>
      </c>
      <c r="R80" s="1">
        <v>2</v>
      </c>
      <c r="S80" s="1">
        <v>3</v>
      </c>
      <c r="T80" s="1">
        <v>1</v>
      </c>
      <c r="U80" s="1">
        <v>2</v>
      </c>
      <c r="V80" s="1">
        <v>1</v>
      </c>
      <c r="W80" s="1">
        <v>1</v>
      </c>
      <c r="X80" s="1">
        <v>1</v>
      </c>
      <c r="Y80" s="1">
        <v>3</v>
      </c>
      <c r="Z80" s="1" t="s">
        <v>47</v>
      </c>
      <c r="AA80" s="1" t="s">
        <v>47</v>
      </c>
      <c r="AB80" s="1" t="s">
        <v>47</v>
      </c>
      <c r="AC80" s="1" t="s">
        <v>47</v>
      </c>
      <c r="AD80" s="1" t="s">
        <v>47</v>
      </c>
      <c r="AE80" s="1" t="s">
        <v>47</v>
      </c>
      <c r="AF80" s="1">
        <v>2</v>
      </c>
      <c r="AG80" s="1">
        <v>3</v>
      </c>
      <c r="AH80" s="1" t="s">
        <v>47</v>
      </c>
      <c r="AI80" s="1" t="s">
        <v>47</v>
      </c>
      <c r="AJ80" s="1" t="s">
        <v>47</v>
      </c>
      <c r="AK80" s="1" t="s">
        <v>47</v>
      </c>
      <c r="AL80" s="1" t="s">
        <v>47</v>
      </c>
      <c r="AM80" s="1" t="s">
        <v>47</v>
      </c>
      <c r="AN80" s="1" t="s">
        <v>47</v>
      </c>
      <c r="AO80" s="24" t="s">
        <v>47</v>
      </c>
      <c r="AP80" s="1" t="s">
        <v>68</v>
      </c>
      <c r="AQ80" s="1">
        <v>6</v>
      </c>
      <c r="AR80" s="25" t="s">
        <v>235</v>
      </c>
      <c r="AS80" s="30">
        <v>230000</v>
      </c>
      <c r="AT80" s="9">
        <f>($O$3*(L80-$O$1)/$O$2+$P$3*(M80-$P$1)/$P$2+$Q$3*(N80-$P$1)/$Q$2)/SUM($O$3:$Q$3)</f>
        <v>-1.6781771981141478</v>
      </c>
      <c r="AU80" s="9">
        <f>($O$3*(O80-$O$1)/$O$2+$P$3*(P80-$P$1)/$P$2+$Q$3*(Q80-$Q$1)/$Q$2)/SUM($O$3:$Q$3)</f>
        <v>0.12672285777859421</v>
      </c>
      <c r="AV80">
        <f>COUNT(R80:AO80)/2</f>
        <v>5</v>
      </c>
      <c r="AW80">
        <f>COUNTIF(R80:AO80,"&gt;5")/2</f>
        <v>0</v>
      </c>
      <c r="AX80" s="6">
        <f>VLOOKUP(AP80,COND!$A$10:$B$32,2,FALSE)</f>
        <v>0.95</v>
      </c>
      <c r="AY80" s="9">
        <f>(($AT$3*AT80+$AU$3*AU80+$AV$3*AV80+$AW$3*AW80)*AX80*IF(AQ80&lt;5,0.95,IF(AQ80&lt;7,0.975,1))+$J$3*VLOOKUP(J80,COND!$A$2:$D$7,2,FALSE)+$K$3*VLOOKUP(K80,COND!$A$2:$D$7,3,FALSE)+IF(BA80="SP",$BA$3,0)+IF($AV80&lt;3,-15,0))*IF(AND(Bat!$K$2="On",$E80&gt;20),0.75,1)</f>
        <v>34.157596114397812</v>
      </c>
      <c r="AZ80" s="28">
        <f>STANDARDIZE(AY80,AVERAGE($AY$5:$AY$963),STDEVP($AY$5:$AY$963))</f>
        <v>0.99369489068801153</v>
      </c>
      <c r="BA80" t="str">
        <f>IF(OR(AND(AQ80&gt;7,AW80&gt;1),AND(AQ80&gt;4,AV80&gt;2)),"SP","RP")</f>
        <v>SP</v>
      </c>
      <c r="BE80" t="str">
        <f>IF(AVERAGE($O80:$Q80)&gt;=6,"Likely",IF(AVERAGE($O80:$Q80)&gt;=4,"Possible","Unlikely"))</f>
        <v>Possible</v>
      </c>
      <c r="BG80" t="e">
        <f>IF(VLOOKUP($B80,'Draft List'!$D$4:$AB$124,BG$3,FALSE)&lt;&gt;0,VLOOKUP($B80,'Draft List'!$D$4:$AB$124,BG$3,FALSE),"")</f>
        <v>#N/A</v>
      </c>
      <c r="BH80" t="e">
        <f>IF(VLOOKUP($B80,'Draft List'!$D$4:$AB$124,BH$3,FALSE)&lt;&gt;0,VLOOKUP($B80,'Draft List'!$D$4:$AB$124,BH$3,FALSE),"")</f>
        <v>#N/A</v>
      </c>
      <c r="BI80" t="e">
        <f>IF(VLOOKUP($B80,'Draft List'!$D$4:$AB$124,BI$3,FALSE)&lt;&gt;0,VLOOKUP($B80,'Draft List'!$D$4:$AB$124,BI$3,FALSE),"")</f>
        <v>#N/A</v>
      </c>
      <c r="BJ80" t="e">
        <f>IF(VLOOKUP($B80,'Draft List'!$D$4:$AB$124,BJ$3,FALSE)&lt;&gt;0,VLOOKUP($B80,'Draft List'!$D$4:$AB$124,BJ$3,FALSE),"")</f>
        <v>#N/A</v>
      </c>
      <c r="BK80" t="str">
        <f>IF(OR(C80="SP",C80="MR",C80="RP",C80="CL"),"P",VLOOKUP($A80,Bat!$A$4:$AP$1196,42,FALSE))</f>
        <v>P</v>
      </c>
    </row>
    <row r="81" spans="1:63" x14ac:dyDescent="0.25">
      <c r="A81" t="str">
        <f>IF(C81="C","C-",C81)&amp;D81&amp;E81</f>
        <v>SPSam Cox21</v>
      </c>
      <c r="B81">
        <f>VLOOKUP($A81,draft_listing_pitchers_stats!$A$1:$B$1324,2,FALSE)</f>
        <v>7652</v>
      </c>
      <c r="C81" s="1" t="s">
        <v>25</v>
      </c>
      <c r="D81" s="1" t="s">
        <v>1801</v>
      </c>
      <c r="E81" s="1">
        <v>21</v>
      </c>
      <c r="F81" s="1" t="s">
        <v>43</v>
      </c>
      <c r="G81" s="1" t="s">
        <v>43</v>
      </c>
      <c r="H81" s="1" t="s">
        <v>51</v>
      </c>
      <c r="I81" s="24" t="s">
        <v>51</v>
      </c>
      <c r="J81" s="1" t="s">
        <v>45</v>
      </c>
      <c r="K81" s="24" t="s">
        <v>45</v>
      </c>
      <c r="L81" s="1">
        <v>3</v>
      </c>
      <c r="M81" s="1">
        <v>4</v>
      </c>
      <c r="N81" s="24">
        <v>3</v>
      </c>
      <c r="O81" s="1">
        <v>5</v>
      </c>
      <c r="P81" s="1">
        <v>5</v>
      </c>
      <c r="Q81" s="24">
        <v>4</v>
      </c>
      <c r="R81" s="1">
        <v>3</v>
      </c>
      <c r="S81" s="1">
        <v>4</v>
      </c>
      <c r="T81" s="1">
        <v>4</v>
      </c>
      <c r="U81" s="1">
        <v>6</v>
      </c>
      <c r="V81" s="1" t="s">
        <v>47</v>
      </c>
      <c r="W81" s="1" t="s">
        <v>47</v>
      </c>
      <c r="X81" s="1" t="s">
        <v>47</v>
      </c>
      <c r="Y81" s="1" t="s">
        <v>47</v>
      </c>
      <c r="Z81" s="1" t="s">
        <v>47</v>
      </c>
      <c r="AA81" s="1" t="s">
        <v>47</v>
      </c>
      <c r="AB81" s="1">
        <v>3</v>
      </c>
      <c r="AC81" s="1">
        <v>4</v>
      </c>
      <c r="AD81" s="1" t="s">
        <v>47</v>
      </c>
      <c r="AE81" s="1" t="s">
        <v>47</v>
      </c>
      <c r="AF81" s="1" t="s">
        <v>47</v>
      </c>
      <c r="AG81" s="1" t="s">
        <v>47</v>
      </c>
      <c r="AH81" s="1" t="s">
        <v>47</v>
      </c>
      <c r="AI81" s="1" t="s">
        <v>47</v>
      </c>
      <c r="AJ81" s="1" t="s">
        <v>47</v>
      </c>
      <c r="AK81" s="1" t="s">
        <v>47</v>
      </c>
      <c r="AL81" s="1" t="s">
        <v>47</v>
      </c>
      <c r="AM81" s="1" t="s">
        <v>47</v>
      </c>
      <c r="AN81" s="1" t="s">
        <v>47</v>
      </c>
      <c r="AO81" s="24" t="s">
        <v>47</v>
      </c>
      <c r="AP81" s="1" t="s">
        <v>212</v>
      </c>
      <c r="AQ81" s="1">
        <v>6</v>
      </c>
      <c r="AR81" s="25" t="s">
        <v>235</v>
      </c>
      <c r="AS81" s="30">
        <v>200000</v>
      </c>
      <c r="AT81" s="9">
        <f>($O$3*(L81-$O$1)/$O$2+$P$3*(M81-$P$1)/$P$2+$Q$3*(N81-$P$1)/$Q$2)/SUM($O$3:$Q$3)</f>
        <v>-1.2411653075508642</v>
      </c>
      <c r="AU81" s="9">
        <f>($O$3*(O81-$O$1)/$O$2+$P$3*(P81-$P$1)/$P$2+$Q$3*(Q81-$Q$1)/$Q$2)/SUM($O$3:$Q$3)</f>
        <v>3.146437468872048E-2</v>
      </c>
      <c r="AV81">
        <f>COUNT(R81:AO81)/2</f>
        <v>3</v>
      </c>
      <c r="AW81">
        <f>COUNTIF(R81:AO81,"&gt;5")/2</f>
        <v>0.5</v>
      </c>
      <c r="AX81" s="6">
        <f>VLOOKUP(AP81,COND!$A$10:$B$32,2,FALSE)</f>
        <v>1</v>
      </c>
      <c r="AY81" s="9">
        <f>(($AT$3*AT81+$AU$3*AU81+$AV$3*AV81+$AW$3*AW81)*AX81*IF(AQ81&lt;5,0.95,IF(AQ81&lt;7,0.975,1))+$J$3*VLOOKUP(J81,COND!$A$2:$D$7,2,FALSE)+$K$3*VLOOKUP(K81,COND!$A$2:$D$7,3,FALSE)+IF(BA81="SP",$BA$3,0)+IF($AV81&lt;3,-15,0))*IF(AND(Bat!$K$2="On",$E81&gt;20),0.75,1)</f>
        <v>34.004653071457632</v>
      </c>
      <c r="AZ81" s="28">
        <f>STANDARDIZE(AY81,AVERAGE($AY$5:$AY$963),STDEVP($AY$5:$AY$963))</f>
        <v>0.98001187213248908</v>
      </c>
      <c r="BA81" t="str">
        <f>IF(OR(AND(AQ81&gt;7,AW81&gt;1),AND(AQ81&gt;4,AV81&gt;2)),"SP","RP")</f>
        <v>SP</v>
      </c>
      <c r="BE81" t="str">
        <f>IF(AVERAGE($O81:$Q81)&gt;=6,"Likely",IF(AVERAGE($O81:$Q81)&gt;=4,"Possible","Unlikely"))</f>
        <v>Possible</v>
      </c>
      <c r="BG81" t="e">
        <f>IF(VLOOKUP($B81,'Draft List'!$D$4:$AB$124,BG$3,FALSE)&lt;&gt;0,VLOOKUP($B81,'Draft List'!$D$4:$AB$124,BG$3,FALSE),"")</f>
        <v>#N/A</v>
      </c>
      <c r="BH81" t="e">
        <f>IF(VLOOKUP($B81,'Draft List'!$D$4:$AB$124,BH$3,FALSE)&lt;&gt;0,VLOOKUP($B81,'Draft List'!$D$4:$AB$124,BH$3,FALSE),"")</f>
        <v>#N/A</v>
      </c>
      <c r="BI81" t="e">
        <f>IF(VLOOKUP($B81,'Draft List'!$D$4:$AB$124,BI$3,FALSE)&lt;&gt;0,VLOOKUP($B81,'Draft List'!$D$4:$AB$124,BI$3,FALSE),"")</f>
        <v>#N/A</v>
      </c>
      <c r="BJ81" t="e">
        <f>IF(VLOOKUP($B81,'Draft List'!$D$4:$AB$124,BJ$3,FALSE)&lt;&gt;0,VLOOKUP($B81,'Draft List'!$D$4:$AB$124,BJ$3,FALSE),"")</f>
        <v>#N/A</v>
      </c>
      <c r="BK81" t="str">
        <f>IF(OR(C81="SP",C81="MR",C81="RP",C81="CL"),"P",VLOOKUP($A81,Bat!$A$4:$AP$1196,42,FALSE))</f>
        <v>P</v>
      </c>
    </row>
    <row r="82" spans="1:63" x14ac:dyDescent="0.25">
      <c r="A82" t="str">
        <f>IF(C82="C","C-",C82)&amp;D82&amp;E82</f>
        <v>SPDavid Lowder18</v>
      </c>
      <c r="B82">
        <f>VLOOKUP($A82,draft_listing_pitchers_stats!$A$1:$B$1324,2,FALSE)</f>
        <v>5023</v>
      </c>
      <c r="C82" s="1" t="s">
        <v>25</v>
      </c>
      <c r="D82" s="1" t="s">
        <v>1830</v>
      </c>
      <c r="E82" s="1">
        <v>18</v>
      </c>
      <c r="F82" s="1" t="s">
        <v>43</v>
      </c>
      <c r="G82" s="1" t="s">
        <v>43</v>
      </c>
      <c r="H82" s="1" t="s">
        <v>51</v>
      </c>
      <c r="I82" s="24" t="s">
        <v>51</v>
      </c>
      <c r="J82" s="1" t="s">
        <v>45</v>
      </c>
      <c r="K82" s="24" t="s">
        <v>46</v>
      </c>
      <c r="L82" s="1">
        <v>1</v>
      </c>
      <c r="M82" s="1">
        <v>4</v>
      </c>
      <c r="N82" s="24">
        <v>1</v>
      </c>
      <c r="O82" s="1">
        <v>3</v>
      </c>
      <c r="P82" s="1">
        <v>6</v>
      </c>
      <c r="Q82" s="24">
        <v>5</v>
      </c>
      <c r="R82" s="1">
        <v>2</v>
      </c>
      <c r="S82" s="1">
        <v>3</v>
      </c>
      <c r="T82" s="1">
        <v>1</v>
      </c>
      <c r="U82" s="1">
        <v>3</v>
      </c>
      <c r="V82" s="1">
        <v>1</v>
      </c>
      <c r="W82" s="1">
        <v>4</v>
      </c>
      <c r="X82" s="1">
        <v>2</v>
      </c>
      <c r="Y82" s="1">
        <v>3</v>
      </c>
      <c r="Z82" s="1" t="s">
        <v>47</v>
      </c>
      <c r="AA82" s="1" t="s">
        <v>47</v>
      </c>
      <c r="AB82" s="1" t="s">
        <v>47</v>
      </c>
      <c r="AC82" s="1" t="s">
        <v>47</v>
      </c>
      <c r="AD82" s="1" t="s">
        <v>47</v>
      </c>
      <c r="AE82" s="1" t="s">
        <v>47</v>
      </c>
      <c r="AF82" s="1" t="s">
        <v>47</v>
      </c>
      <c r="AG82" s="1" t="s">
        <v>47</v>
      </c>
      <c r="AH82" s="1" t="s">
        <v>47</v>
      </c>
      <c r="AI82" s="1" t="s">
        <v>47</v>
      </c>
      <c r="AJ82" s="1" t="s">
        <v>47</v>
      </c>
      <c r="AK82" s="1" t="s">
        <v>47</v>
      </c>
      <c r="AL82" s="1" t="s">
        <v>47</v>
      </c>
      <c r="AM82" s="1" t="s">
        <v>47</v>
      </c>
      <c r="AN82" s="1" t="s">
        <v>47</v>
      </c>
      <c r="AO82" s="24" t="s">
        <v>47</v>
      </c>
      <c r="AP82" s="1" t="s">
        <v>70</v>
      </c>
      <c r="AQ82" s="1">
        <v>6</v>
      </c>
      <c r="AR82" s="25" t="s">
        <v>234</v>
      </c>
      <c r="AS82" s="30">
        <v>200000</v>
      </c>
      <c r="AT82" s="9">
        <f>($O$3*(L82-$O$1)/$O$2+$P$3*(M82-$P$1)/$P$2+$Q$3*(N82-$P$1)/$Q$2)/SUM($O$3:$Q$3)</f>
        <v>-2.1151890886774316</v>
      </c>
      <c r="AU82" s="9">
        <f>($O$3*(O82-$O$1)/$O$2+$P$3*(P82-$P$1)/$P$2+$Q$3*(Q82-$Q$1)/$Q$2)/SUM($O$3:$Q$3)</f>
        <v>7.9834008154539254E-2</v>
      </c>
      <c r="AV82">
        <f>COUNT(R82:AO82)/2</f>
        <v>4</v>
      </c>
      <c r="AW82">
        <f>COUNTIF(R82:AO82,"&gt;5")/2</f>
        <v>0</v>
      </c>
      <c r="AX82" s="6">
        <f>VLOOKUP(AP82,COND!$A$10:$B$32,2,FALSE)</f>
        <v>0.9</v>
      </c>
      <c r="AY82" s="9">
        <f>(($AT$3*AT82+$AU$3*AU82+$AV$3*AV82+$AW$3*AW82)*AX82*IF(AQ82&lt;5,0.95,IF(AQ82&lt;7,0.975,1))+$J$3*VLOOKUP(J82,COND!$A$2:$D$7,2,FALSE)+$K$3*VLOOKUP(K82,COND!$A$2:$D$7,3,FALSE)+IF(BA82="SP",$BA$3,0)+IF($AV82&lt;3,-15,0))*IF(AND(Bat!$K$2="On",$E82&gt;20),0.75,1)</f>
        <v>33.958371158049275</v>
      </c>
      <c r="AZ82" s="28">
        <f>STANDARDIZE(AY82,AVERAGE($AY$5:$AY$963),STDEVP($AY$5:$AY$963))</f>
        <v>0.97587127006404895</v>
      </c>
      <c r="BA82" t="str">
        <f>IF(OR(AND(AQ82&gt;7,AW82&gt;1),AND(AQ82&gt;4,AV82&gt;2)),"SP","RP")</f>
        <v>SP</v>
      </c>
      <c r="BE82" t="str">
        <f>IF(AVERAGE($O82:$Q82)&gt;=6,"Likely",IF(AVERAGE($O82:$Q82)&gt;=4,"Possible","Unlikely"))</f>
        <v>Possible</v>
      </c>
      <c r="BG82" t="e">
        <f>IF(VLOOKUP($B82,'Draft List'!$D$4:$AB$124,BG$3,FALSE)&lt;&gt;0,VLOOKUP($B82,'Draft List'!$D$4:$AB$124,BG$3,FALSE),"")</f>
        <v>#N/A</v>
      </c>
      <c r="BH82" t="e">
        <f>IF(VLOOKUP($B82,'Draft List'!$D$4:$AB$124,BH$3,FALSE)&lt;&gt;0,VLOOKUP($B82,'Draft List'!$D$4:$AB$124,BH$3,FALSE),"")</f>
        <v>#N/A</v>
      </c>
      <c r="BI82" t="e">
        <f>IF(VLOOKUP($B82,'Draft List'!$D$4:$AB$124,BI$3,FALSE)&lt;&gt;0,VLOOKUP($B82,'Draft List'!$D$4:$AB$124,BI$3,FALSE),"")</f>
        <v>#N/A</v>
      </c>
      <c r="BJ82" t="e">
        <f>IF(VLOOKUP($B82,'Draft List'!$D$4:$AB$124,BJ$3,FALSE)&lt;&gt;0,VLOOKUP($B82,'Draft List'!$D$4:$AB$124,BJ$3,FALSE),"")</f>
        <v>#N/A</v>
      </c>
      <c r="BK82" t="str">
        <f>IF(OR(C82="SP",C82="MR",C82="RP",C82="CL"),"P",VLOOKUP($A82,Bat!$A$4:$AP$1196,42,FALSE))</f>
        <v>P</v>
      </c>
    </row>
    <row r="83" spans="1:63" x14ac:dyDescent="0.25">
      <c r="A83" t="str">
        <f>IF(C83="C","C-",C83)&amp;D83&amp;E83</f>
        <v>RPPablo Vázquez18</v>
      </c>
      <c r="B83">
        <f>VLOOKUP($A83,draft_listing_pitchers_stats!$A$1:$B$1324,2,FALSE)</f>
        <v>4795</v>
      </c>
      <c r="C83" s="1" t="s">
        <v>246</v>
      </c>
      <c r="D83" s="1" t="s">
        <v>1863</v>
      </c>
      <c r="E83" s="1">
        <v>18</v>
      </c>
      <c r="F83" s="1" t="s">
        <v>55</v>
      </c>
      <c r="G83" s="1" t="s">
        <v>55</v>
      </c>
      <c r="H83" s="1" t="s">
        <v>51</v>
      </c>
      <c r="I83" s="24" t="s">
        <v>51</v>
      </c>
      <c r="J83" s="1" t="s">
        <v>46</v>
      </c>
      <c r="K83" s="24" t="s">
        <v>45</v>
      </c>
      <c r="L83" s="1">
        <v>1</v>
      </c>
      <c r="M83" s="1">
        <v>5</v>
      </c>
      <c r="N83" s="24">
        <v>1</v>
      </c>
      <c r="O83" s="1">
        <v>3</v>
      </c>
      <c r="P83" s="1">
        <v>7</v>
      </c>
      <c r="Q83" s="24">
        <v>4</v>
      </c>
      <c r="R83" s="1">
        <v>2</v>
      </c>
      <c r="S83" s="1">
        <v>2</v>
      </c>
      <c r="T83" s="1">
        <v>1</v>
      </c>
      <c r="U83" s="1">
        <v>3</v>
      </c>
      <c r="V83" s="1" t="s">
        <v>47</v>
      </c>
      <c r="W83" s="1" t="s">
        <v>47</v>
      </c>
      <c r="X83" s="1" t="s">
        <v>47</v>
      </c>
      <c r="Y83" s="1" t="s">
        <v>47</v>
      </c>
      <c r="Z83" s="1" t="s">
        <v>47</v>
      </c>
      <c r="AA83" s="1" t="s">
        <v>47</v>
      </c>
      <c r="AB83" s="1">
        <v>2</v>
      </c>
      <c r="AC83" s="1">
        <v>4</v>
      </c>
      <c r="AD83" s="1" t="s">
        <v>47</v>
      </c>
      <c r="AE83" s="1" t="s">
        <v>47</v>
      </c>
      <c r="AF83" s="1">
        <v>3</v>
      </c>
      <c r="AG83" s="1">
        <v>4</v>
      </c>
      <c r="AH83" s="1" t="s">
        <v>47</v>
      </c>
      <c r="AI83" s="1" t="s">
        <v>47</v>
      </c>
      <c r="AJ83" s="1" t="s">
        <v>47</v>
      </c>
      <c r="AK83" s="1" t="s">
        <v>47</v>
      </c>
      <c r="AL83" s="1" t="s">
        <v>47</v>
      </c>
      <c r="AM83" s="1" t="s">
        <v>47</v>
      </c>
      <c r="AN83" s="1" t="s">
        <v>47</v>
      </c>
      <c r="AO83" s="24" t="s">
        <v>47</v>
      </c>
      <c r="AP83" s="1" t="s">
        <v>68</v>
      </c>
      <c r="AQ83" s="1">
        <v>7</v>
      </c>
      <c r="AR83" s="25" t="s">
        <v>233</v>
      </c>
      <c r="AS83" s="30">
        <v>200000</v>
      </c>
      <c r="AT83" s="9">
        <f>($O$3*(L83-$O$1)/$O$2+$P$3*(M83-$P$1)/$P$2+$Q$3*(N83-$P$1)/$Q$2)/SUM($O$3:$Q$3)</f>
        <v>-1.9197573722473762</v>
      </c>
      <c r="AU83" s="9">
        <f>($O$3*(O83-$O$1)/$O$2+$P$3*(P83-$P$1)/$P$2+$Q$3*(Q83-$Q$1)/$Q$2)/SUM($O$3:$Q$3)</f>
        <v>3.2945158530484291E-2</v>
      </c>
      <c r="AV83">
        <f>COUNT(R83:AO83)/2</f>
        <v>4</v>
      </c>
      <c r="AW83">
        <f>COUNTIF(R83:AO83,"&gt;5")/2</f>
        <v>0</v>
      </c>
      <c r="AX83" s="6">
        <f>VLOOKUP(AP83,COND!$A$10:$B$32,2,FALSE)</f>
        <v>0.95</v>
      </c>
      <c r="AY83" s="9">
        <f>(($AT$3*AT83+$AU$3*AU83+$AV$3*AV83+$AW$3*AW83)*AX83*IF(AQ83&lt;5,0.95,IF(AQ83&lt;7,0.975,1))+$J$3*VLOOKUP(J83,COND!$A$2:$D$7,2,FALSE)+$K$3*VLOOKUP(K83,COND!$A$2:$D$7,3,FALSE)+IF(BA83="SP",$BA$3,0)+IF($AV83&lt;3,-15,0))*IF(AND(Bat!$K$2="On",$E83&gt;20),0.75,1)</f>
        <v>33.291204111352201</v>
      </c>
      <c r="AZ83" s="28">
        <f>STANDARDIZE(AY83,AVERAGE($AY$5:$AY$963),STDEVP($AY$5:$AY$963))</f>
        <v>0.91618330450447971</v>
      </c>
      <c r="BA83" t="str">
        <f>IF(OR(AND(AQ83&gt;7,AW83&gt;1),AND(AQ83&gt;4,AV83&gt;2)),"SP","RP")</f>
        <v>SP</v>
      </c>
      <c r="BE83" t="str">
        <f>IF(AVERAGE($O83:$Q83)&gt;=6,"Likely",IF(AVERAGE($O83:$Q83)&gt;=4,"Possible","Unlikely"))</f>
        <v>Possible</v>
      </c>
      <c r="BG83" t="e">
        <f>IF(VLOOKUP($B83,'Draft List'!$D$4:$AB$124,BG$3,FALSE)&lt;&gt;0,VLOOKUP($B83,'Draft List'!$D$4:$AB$124,BG$3,FALSE),"")</f>
        <v>#N/A</v>
      </c>
      <c r="BH83" t="e">
        <f>IF(VLOOKUP($B83,'Draft List'!$D$4:$AB$124,BH$3,FALSE)&lt;&gt;0,VLOOKUP($B83,'Draft List'!$D$4:$AB$124,BH$3,FALSE),"")</f>
        <v>#N/A</v>
      </c>
      <c r="BI83" t="e">
        <f>IF(VLOOKUP($B83,'Draft List'!$D$4:$AB$124,BI$3,FALSE)&lt;&gt;0,VLOOKUP($B83,'Draft List'!$D$4:$AB$124,BI$3,FALSE),"")</f>
        <v>#N/A</v>
      </c>
      <c r="BJ83" t="e">
        <f>IF(VLOOKUP($B83,'Draft List'!$D$4:$AB$124,BJ$3,FALSE)&lt;&gt;0,VLOOKUP($B83,'Draft List'!$D$4:$AB$124,BJ$3,FALSE),"")</f>
        <v>#N/A</v>
      </c>
      <c r="BK83" t="str">
        <f>IF(OR(C83="SP",C83="MR",C83="RP",C83="CL"),"P",VLOOKUP($A83,Bat!$A$4:$AP$1196,42,FALSE))</f>
        <v>P</v>
      </c>
    </row>
    <row r="84" spans="1:63" x14ac:dyDescent="0.25">
      <c r="A84" t="str">
        <f>IF(C84="C","C-",C84)&amp;D84&amp;E84</f>
        <v>CLDan Mathews21</v>
      </c>
      <c r="B84">
        <f>VLOOKUP($A84,draft_listing_pitchers_stats!$A$1:$B$1324,2,FALSE)</f>
        <v>9148</v>
      </c>
      <c r="C84" s="1" t="s">
        <v>249</v>
      </c>
      <c r="D84" s="1" t="s">
        <v>2073</v>
      </c>
      <c r="E84" s="1">
        <v>21</v>
      </c>
      <c r="F84" s="1" t="s">
        <v>55</v>
      </c>
      <c r="G84" s="1" t="s">
        <v>55</v>
      </c>
      <c r="H84" s="1" t="s">
        <v>51</v>
      </c>
      <c r="I84" s="24" t="s">
        <v>51</v>
      </c>
      <c r="J84" s="1" t="s">
        <v>57</v>
      </c>
      <c r="K84" s="24" t="s">
        <v>45</v>
      </c>
      <c r="L84" s="1">
        <v>4</v>
      </c>
      <c r="M84" s="1">
        <v>5</v>
      </c>
      <c r="N84" s="24">
        <v>2</v>
      </c>
      <c r="O84" s="1">
        <v>5</v>
      </c>
      <c r="P84" s="1">
        <v>5</v>
      </c>
      <c r="Q84" s="24">
        <v>4</v>
      </c>
      <c r="R84" s="1">
        <v>4</v>
      </c>
      <c r="S84" s="1">
        <v>5</v>
      </c>
      <c r="T84" s="1">
        <v>2</v>
      </c>
      <c r="U84" s="1">
        <v>2</v>
      </c>
      <c r="V84" s="1" t="s">
        <v>47</v>
      </c>
      <c r="W84" s="1" t="s">
        <v>47</v>
      </c>
      <c r="X84" s="1" t="s">
        <v>47</v>
      </c>
      <c r="Y84" s="1" t="s">
        <v>47</v>
      </c>
      <c r="Z84" s="1" t="s">
        <v>47</v>
      </c>
      <c r="AA84" s="1" t="s">
        <v>47</v>
      </c>
      <c r="AB84" s="1" t="s">
        <v>47</v>
      </c>
      <c r="AC84" s="1" t="s">
        <v>47</v>
      </c>
      <c r="AD84" s="1">
        <v>5</v>
      </c>
      <c r="AE84" s="1">
        <v>5</v>
      </c>
      <c r="AF84" s="1">
        <v>4</v>
      </c>
      <c r="AG84" s="1">
        <v>5</v>
      </c>
      <c r="AH84" s="1" t="s">
        <v>47</v>
      </c>
      <c r="AI84" s="1" t="s">
        <v>47</v>
      </c>
      <c r="AJ84" s="1" t="s">
        <v>47</v>
      </c>
      <c r="AK84" s="1" t="s">
        <v>47</v>
      </c>
      <c r="AL84" s="1" t="s">
        <v>47</v>
      </c>
      <c r="AM84" s="1" t="s">
        <v>47</v>
      </c>
      <c r="AN84" s="1" t="s">
        <v>47</v>
      </c>
      <c r="AO84" s="24" t="s">
        <v>47</v>
      </c>
      <c r="AP84" s="1" t="s">
        <v>60</v>
      </c>
      <c r="AQ84" s="1">
        <v>8</v>
      </c>
      <c r="AR84" s="25" t="s">
        <v>235</v>
      </c>
      <c r="AS84" s="30">
        <v>220000</v>
      </c>
      <c r="AT84" s="9">
        <f>($O$3*(L84-$O$1)/$O$2+$P$3*(M84-$P$1)/$P$2+$Q$3*(N84-$P$1)/$Q$2)/SUM($O$3:$Q$3)</f>
        <v>-1.0933628326657454</v>
      </c>
      <c r="AU84" s="9">
        <f>($O$3*(O84-$O$1)/$O$2+$P$3*(P84-$P$1)/$P$2+$Q$3*(Q84-$Q$1)/$Q$2)/SUM($O$3:$Q$3)</f>
        <v>3.146437468872048E-2</v>
      </c>
      <c r="AV84">
        <f>COUNT(R84:AO84)/2</f>
        <v>4</v>
      </c>
      <c r="AW84">
        <f>COUNTIF(R84:AO84,"&gt;5")/2</f>
        <v>0</v>
      </c>
      <c r="AX84" s="6">
        <f>VLOOKUP(AP84,COND!$A$10:$B$32,2,FALSE)</f>
        <v>1</v>
      </c>
      <c r="AY84" s="9">
        <f>(($AT$3*AT84+$AU$3*AU84+$AV$3*AV84+$AW$3*AW84)*AX84*IF(AQ84&lt;5,0.95,IF(AQ84&lt;7,0.975,1))+$J$3*VLOOKUP(J84,COND!$A$2:$D$7,2,FALSE)+$K$3*VLOOKUP(K84,COND!$A$2:$D$7,3,FALSE)+IF(BA84="SP",$BA$3,0)+IF($AV84&lt;3,-15,0))*IF(AND(Bat!$K$2="On",$E84&gt;20),0.75,1)</f>
        <v>32.310614927241261</v>
      </c>
      <c r="AZ84" s="28">
        <f>STANDARDIZE(AY84,AVERAGE($AY$5:$AY$963),STDEVP($AY$5:$AY$963))</f>
        <v>0.82845509050011645</v>
      </c>
      <c r="BA84" t="str">
        <f>IF(OR(AND(AQ84&gt;7,AW84&gt;1),AND(AQ84&gt;4,AV84&gt;2)),"SP","RP")</f>
        <v>SP</v>
      </c>
      <c r="BE84" t="str">
        <f>IF(AVERAGE($O84:$Q84)&gt;=6,"Likely",IF(AVERAGE($O84:$Q84)&gt;=4,"Possible","Unlikely"))</f>
        <v>Possible</v>
      </c>
      <c r="BG84" t="e">
        <f>IF(VLOOKUP($B84,'Draft List'!$D$4:$AB$124,BG$3,FALSE)&lt;&gt;0,VLOOKUP($B84,'Draft List'!$D$4:$AB$124,BG$3,FALSE),"")</f>
        <v>#N/A</v>
      </c>
      <c r="BH84" t="e">
        <f>IF(VLOOKUP($B84,'Draft List'!$D$4:$AB$124,BH$3,FALSE)&lt;&gt;0,VLOOKUP($B84,'Draft List'!$D$4:$AB$124,BH$3,FALSE),"")</f>
        <v>#N/A</v>
      </c>
      <c r="BI84" t="e">
        <f>IF(VLOOKUP($B84,'Draft List'!$D$4:$AB$124,BI$3,FALSE)&lt;&gt;0,VLOOKUP($B84,'Draft List'!$D$4:$AB$124,BI$3,FALSE),"")</f>
        <v>#N/A</v>
      </c>
      <c r="BJ84" t="e">
        <f>IF(VLOOKUP($B84,'Draft List'!$D$4:$AB$124,BJ$3,FALSE)&lt;&gt;0,VLOOKUP($B84,'Draft List'!$D$4:$AB$124,BJ$3,FALSE),"")</f>
        <v>#N/A</v>
      </c>
      <c r="BK84" t="str">
        <f>IF(OR(C84="SP",C84="MR",C84="RP",C84="CL"),"P",VLOOKUP($A84,Bat!$A$4:$AP$1196,42,FALSE))</f>
        <v>P</v>
      </c>
    </row>
    <row r="85" spans="1:63" x14ac:dyDescent="0.25">
      <c r="A85" t="str">
        <f>IF(C85="C","C-",C85)&amp;D85&amp;E85</f>
        <v>RPNobuyoki Morimoto21</v>
      </c>
      <c r="B85">
        <f>VLOOKUP($A85,draft_listing_pitchers_stats!$A$1:$B$1324,2,FALSE)</f>
        <v>4034</v>
      </c>
      <c r="C85" s="1" t="s">
        <v>246</v>
      </c>
      <c r="D85" s="1" t="s">
        <v>2097</v>
      </c>
      <c r="E85" s="1">
        <v>21</v>
      </c>
      <c r="F85" s="1" t="s">
        <v>55</v>
      </c>
      <c r="G85" s="1" t="s">
        <v>43</v>
      </c>
      <c r="H85" s="1" t="s">
        <v>51</v>
      </c>
      <c r="I85" s="24" t="s">
        <v>51</v>
      </c>
      <c r="J85" s="1" t="s">
        <v>53</v>
      </c>
      <c r="K85" s="24" t="s">
        <v>53</v>
      </c>
      <c r="L85" s="1">
        <v>2</v>
      </c>
      <c r="M85" s="1">
        <v>5</v>
      </c>
      <c r="N85" s="24">
        <v>2</v>
      </c>
      <c r="O85" s="1">
        <v>3</v>
      </c>
      <c r="P85" s="1">
        <v>5</v>
      </c>
      <c r="Q85" s="24">
        <v>5</v>
      </c>
      <c r="R85" s="1">
        <v>3</v>
      </c>
      <c r="S85" s="1">
        <v>3</v>
      </c>
      <c r="T85" s="1">
        <v>2</v>
      </c>
      <c r="U85" s="1">
        <v>3</v>
      </c>
      <c r="V85" s="1">
        <v>2</v>
      </c>
      <c r="W85" s="1">
        <v>3</v>
      </c>
      <c r="X85" s="1" t="s">
        <v>47</v>
      </c>
      <c r="Y85" s="1" t="s">
        <v>47</v>
      </c>
      <c r="Z85" s="1" t="s">
        <v>47</v>
      </c>
      <c r="AA85" s="1" t="s">
        <v>47</v>
      </c>
      <c r="AB85" s="1">
        <v>3</v>
      </c>
      <c r="AC85" s="1">
        <v>3</v>
      </c>
      <c r="AD85" s="1" t="s">
        <v>47</v>
      </c>
      <c r="AE85" s="1" t="s">
        <v>47</v>
      </c>
      <c r="AF85" s="1" t="s">
        <v>47</v>
      </c>
      <c r="AG85" s="1" t="s">
        <v>47</v>
      </c>
      <c r="AH85" s="1" t="s">
        <v>47</v>
      </c>
      <c r="AI85" s="1" t="s">
        <v>47</v>
      </c>
      <c r="AJ85" s="1" t="s">
        <v>47</v>
      </c>
      <c r="AK85" s="1" t="s">
        <v>47</v>
      </c>
      <c r="AL85" s="1" t="s">
        <v>47</v>
      </c>
      <c r="AM85" s="1" t="s">
        <v>47</v>
      </c>
      <c r="AN85" s="1" t="s">
        <v>47</v>
      </c>
      <c r="AO85" s="24" t="s">
        <v>47</v>
      </c>
      <c r="AP85" s="1" t="s">
        <v>212</v>
      </c>
      <c r="AQ85" s="1">
        <v>7</v>
      </c>
      <c r="AR85" s="25" t="s">
        <v>233</v>
      </c>
      <c r="AS85" s="30">
        <v>220000</v>
      </c>
      <c r="AT85" s="9">
        <f>($O$3*(L85-$O$1)/$O$2+$P$3*(M85-$P$1)/$P$2+$Q$3*(N85-$P$1)/$Q$2)/SUM($O$3:$Q$3)</f>
        <v>-1.4827454816840926</v>
      </c>
      <c r="AU85" s="9">
        <f>($O$3*(O85-$O$1)/$O$2+$P$3*(P85-$P$1)/$P$2+$Q$3*(Q85-$Q$1)/$Q$2)/SUM($O$3:$Q$3)</f>
        <v>-0.11559770827551617</v>
      </c>
      <c r="AV85">
        <f>COUNT(R85:AO85)/2</f>
        <v>4</v>
      </c>
      <c r="AW85">
        <f>COUNTIF(R85:AO85,"&gt;5")/2</f>
        <v>0</v>
      </c>
      <c r="AX85" s="6">
        <f>VLOOKUP(AP85,COND!$A$10:$B$32,2,FALSE)</f>
        <v>1</v>
      </c>
      <c r="AY85" s="9">
        <f>(($AT$3*AT85+$AU$3*AU85+$AV$3*AV85+$AW$3*AW85)*AX85*IF(AQ85&lt;5,0.95,IF(AQ85&lt;7,0.975,1))+$J$3*VLOOKUP(J85,COND!$A$2:$D$7,2,FALSE)+$K$3*VLOOKUP(K85,COND!$A$2:$D$7,3,FALSE)+IF(BA85="SP",$BA$3,0)+IF($AV85&lt;3,-15,0))*IF(AND(Bat!$K$2="On",$E85&gt;20),0.75,1)</f>
        <v>32.291496738152858</v>
      </c>
      <c r="AZ85" s="28">
        <f>STANDARDIZE(AY85,AVERAGE($AY$5:$AY$963),STDEVP($AY$5:$AY$963))</f>
        <v>0.82674468556102476</v>
      </c>
      <c r="BA85" t="str">
        <f>IF(OR(AND(AQ85&gt;7,AW85&gt;1),AND(AQ85&gt;4,AV85&gt;2)),"SP","RP")</f>
        <v>SP</v>
      </c>
      <c r="BE85" t="str">
        <f>IF(AVERAGE($O85:$Q85)&gt;=6,"Likely",IF(AVERAGE($O85:$Q85)&gt;=4,"Possible","Unlikely"))</f>
        <v>Possible</v>
      </c>
      <c r="BG85" t="e">
        <f>IF(VLOOKUP($B85,'Draft List'!$D$4:$AB$124,BG$3,FALSE)&lt;&gt;0,VLOOKUP($B85,'Draft List'!$D$4:$AB$124,BG$3,FALSE),"")</f>
        <v>#N/A</v>
      </c>
      <c r="BH85" t="e">
        <f>IF(VLOOKUP($B85,'Draft List'!$D$4:$AB$124,BH$3,FALSE)&lt;&gt;0,VLOOKUP($B85,'Draft List'!$D$4:$AB$124,BH$3,FALSE),"")</f>
        <v>#N/A</v>
      </c>
      <c r="BI85" t="e">
        <f>IF(VLOOKUP($B85,'Draft List'!$D$4:$AB$124,BI$3,FALSE)&lt;&gt;0,VLOOKUP($B85,'Draft List'!$D$4:$AB$124,BI$3,FALSE),"")</f>
        <v>#N/A</v>
      </c>
      <c r="BJ85" t="e">
        <f>IF(VLOOKUP($B85,'Draft List'!$D$4:$AB$124,BJ$3,FALSE)&lt;&gt;0,VLOOKUP($B85,'Draft List'!$D$4:$AB$124,BJ$3,FALSE),"")</f>
        <v>#N/A</v>
      </c>
      <c r="BK85" t="str">
        <f>IF(OR(C85="SP",C85="MR",C85="RP",C85="CL"),"P",VLOOKUP($A85,Bat!$A$4:$AP$1196,42,FALSE))</f>
        <v>P</v>
      </c>
    </row>
    <row r="86" spans="1:63" x14ac:dyDescent="0.25">
      <c r="A86" t="str">
        <f>IF(C86="C","C-",C86)&amp;D86&amp;E86</f>
        <v>CLOrlando Lorenzo21</v>
      </c>
      <c r="B86">
        <f>VLOOKUP($A86,draft_listing_pitchers_stats!$A$1:$B$1324,2,FALSE)</f>
        <v>9785</v>
      </c>
      <c r="C86" s="1" t="s">
        <v>249</v>
      </c>
      <c r="D86" s="1" t="s">
        <v>1829</v>
      </c>
      <c r="E86" s="1">
        <v>21</v>
      </c>
      <c r="F86" s="1" t="s">
        <v>64</v>
      </c>
      <c r="G86" s="1" t="s">
        <v>43</v>
      </c>
      <c r="H86" s="1" t="s">
        <v>51</v>
      </c>
      <c r="I86" s="24" t="s">
        <v>51</v>
      </c>
      <c r="J86" s="1" t="s">
        <v>49</v>
      </c>
      <c r="K86" s="24" t="s">
        <v>57</v>
      </c>
      <c r="L86" s="1">
        <v>3</v>
      </c>
      <c r="M86" s="1">
        <v>6</v>
      </c>
      <c r="N86" s="24">
        <v>2</v>
      </c>
      <c r="O86" s="1">
        <v>4</v>
      </c>
      <c r="P86" s="1">
        <v>6</v>
      </c>
      <c r="Q86" s="24">
        <v>4</v>
      </c>
      <c r="R86" s="1">
        <v>4</v>
      </c>
      <c r="S86" s="1">
        <v>4</v>
      </c>
      <c r="T86" s="1" t="s">
        <v>47</v>
      </c>
      <c r="U86" s="1" t="s">
        <v>47</v>
      </c>
      <c r="V86" s="1" t="s">
        <v>47</v>
      </c>
      <c r="W86" s="1" t="s">
        <v>47</v>
      </c>
      <c r="X86" s="1">
        <v>3</v>
      </c>
      <c r="Y86" s="1">
        <v>4</v>
      </c>
      <c r="Z86" s="1" t="s">
        <v>47</v>
      </c>
      <c r="AA86" s="1" t="s">
        <v>47</v>
      </c>
      <c r="AB86" s="1">
        <v>4</v>
      </c>
      <c r="AC86" s="1">
        <v>4</v>
      </c>
      <c r="AD86" s="1" t="s">
        <v>47</v>
      </c>
      <c r="AE86" s="1" t="s">
        <v>47</v>
      </c>
      <c r="AF86" s="1" t="s">
        <v>47</v>
      </c>
      <c r="AG86" s="1" t="s">
        <v>47</v>
      </c>
      <c r="AH86" s="1" t="s">
        <v>47</v>
      </c>
      <c r="AI86" s="1" t="s">
        <v>47</v>
      </c>
      <c r="AJ86" s="1" t="s">
        <v>47</v>
      </c>
      <c r="AK86" s="1" t="s">
        <v>47</v>
      </c>
      <c r="AL86" s="1" t="s">
        <v>47</v>
      </c>
      <c r="AM86" s="1" t="s">
        <v>47</v>
      </c>
      <c r="AN86" s="1" t="s">
        <v>47</v>
      </c>
      <c r="AO86" s="24" t="s">
        <v>47</v>
      </c>
      <c r="AP86" s="1" t="s">
        <v>67</v>
      </c>
      <c r="AQ86" s="1">
        <v>7</v>
      </c>
      <c r="AR86" s="25" t="s">
        <v>234</v>
      </c>
      <c r="AS86" s="30">
        <v>190000</v>
      </c>
      <c r="AT86" s="9">
        <f>($O$3*(L86-$O$1)/$O$2+$P$3*(M86-$P$1)/$P$2+$Q$3*(N86-$P$1)/$Q$2)/SUM($O$3:$Q$3)</f>
        <v>-1.0926224407448637</v>
      </c>
      <c r="AU86" s="9">
        <f>($O$3*(O86-$O$1)/$O$2+$P$3*(P86-$P$1)/$P$2+$Q$3*(Q86-$Q$1)/$Q$2)/SUM($O$3:$Q$3)</f>
        <v>3.2204766609602385E-2</v>
      </c>
      <c r="AV86">
        <f>COUNT(R86:AO86)/2</f>
        <v>3</v>
      </c>
      <c r="AW86">
        <f>COUNTIF(R86:AO86,"&gt;5")/2</f>
        <v>0</v>
      </c>
      <c r="AX86" s="6">
        <f>VLOOKUP(AP86,COND!$A$10:$B$32,2,FALSE)</f>
        <v>1</v>
      </c>
      <c r="AY86" s="9">
        <f>(($AT$3*AT86+$AU$3*AU86+$AV$3*AV86+$AW$3*AW86)*AX86*IF(AQ86&lt;5,0.95,IF(AQ86&lt;7,0.975,1))+$J$3*VLOOKUP(J86,COND!$A$2:$D$7,2,FALSE)+$K$3*VLOOKUP(K86,COND!$A$2:$D$7,3,FALSE)+IF(BA86="SP",$BA$3,0)+IF($AV86&lt;3,-15,0))*IF(AND(Bat!$K$2="On",$E86&gt;20),0.75,1)</f>
        <v>32.275570844043074</v>
      </c>
      <c r="AZ86" s="28">
        <f>STANDARDIZE(AY86,AVERAGE($AY$5:$AY$963),STDEVP($AY$5:$AY$963))</f>
        <v>0.8253198786497179</v>
      </c>
      <c r="BA86" t="str">
        <f>IF(OR(AND(AQ86&gt;7,AW86&gt;1),AND(AQ86&gt;4,AV86&gt;2)),"SP","RP")</f>
        <v>SP</v>
      </c>
      <c r="BE86" t="str">
        <f>IF(AVERAGE($O86:$Q86)&gt;=6,"Likely",IF(AVERAGE($O86:$Q86)&gt;=4,"Possible","Unlikely"))</f>
        <v>Possible</v>
      </c>
      <c r="BG86" t="e">
        <f>IF(VLOOKUP($B86,'Draft List'!$D$4:$AB$124,BG$3,FALSE)&lt;&gt;0,VLOOKUP($B86,'Draft List'!$D$4:$AB$124,BG$3,FALSE),"")</f>
        <v>#N/A</v>
      </c>
      <c r="BH86" t="e">
        <f>IF(VLOOKUP($B86,'Draft List'!$D$4:$AB$124,BH$3,FALSE)&lt;&gt;0,VLOOKUP($B86,'Draft List'!$D$4:$AB$124,BH$3,FALSE),"")</f>
        <v>#N/A</v>
      </c>
      <c r="BI86" t="e">
        <f>IF(VLOOKUP($B86,'Draft List'!$D$4:$AB$124,BI$3,FALSE)&lt;&gt;0,VLOOKUP($B86,'Draft List'!$D$4:$AB$124,BI$3,FALSE),"")</f>
        <v>#N/A</v>
      </c>
      <c r="BJ86" t="e">
        <f>IF(VLOOKUP($B86,'Draft List'!$D$4:$AB$124,BJ$3,FALSE)&lt;&gt;0,VLOOKUP($B86,'Draft List'!$D$4:$AB$124,BJ$3,FALSE),"")</f>
        <v>#N/A</v>
      </c>
      <c r="BK86" t="str">
        <f>IF(OR(C86="SP",C86="MR",C86="RP",C86="CL"),"P",VLOOKUP($A86,Bat!$A$4:$AP$1196,42,FALSE))</f>
        <v>P</v>
      </c>
    </row>
    <row r="87" spans="1:63" x14ac:dyDescent="0.25">
      <c r="A87" t="str">
        <f>IF(C87="C","C-",C87)&amp;D87&amp;E87</f>
        <v>RPOrlando Barrón17</v>
      </c>
      <c r="B87">
        <f>VLOOKUP($A87,draft_listing_pitchers_stats!$A$1:$B$1324,2,FALSE)</f>
        <v>4697</v>
      </c>
      <c r="C87" s="1" t="s">
        <v>246</v>
      </c>
      <c r="D87" s="1" t="s">
        <v>1793</v>
      </c>
      <c r="E87" s="1">
        <v>17</v>
      </c>
      <c r="F87" s="1" t="s">
        <v>43</v>
      </c>
      <c r="G87" s="1" t="s">
        <v>43</v>
      </c>
      <c r="H87" s="1" t="s">
        <v>51</v>
      </c>
      <c r="I87" s="24" t="s">
        <v>51</v>
      </c>
      <c r="J87" s="1" t="s">
        <v>57</v>
      </c>
      <c r="K87" s="24" t="s">
        <v>57</v>
      </c>
      <c r="L87" s="1">
        <v>3</v>
      </c>
      <c r="M87" s="1">
        <v>5</v>
      </c>
      <c r="N87" s="24">
        <v>2</v>
      </c>
      <c r="O87" s="1">
        <v>4</v>
      </c>
      <c r="P87" s="1">
        <v>5</v>
      </c>
      <c r="Q87" s="24">
        <v>5</v>
      </c>
      <c r="R87" s="1">
        <v>4</v>
      </c>
      <c r="S87" s="1">
        <v>6</v>
      </c>
      <c r="T87" s="1">
        <v>1</v>
      </c>
      <c r="U87" s="1">
        <v>1</v>
      </c>
      <c r="V87" s="1" t="s">
        <v>47</v>
      </c>
      <c r="W87" s="1" t="s">
        <v>47</v>
      </c>
      <c r="X87" s="1">
        <v>2</v>
      </c>
      <c r="Y87" s="1">
        <v>3</v>
      </c>
      <c r="Z87" s="1" t="s">
        <v>47</v>
      </c>
      <c r="AA87" s="1" t="s">
        <v>47</v>
      </c>
      <c r="AB87" s="1" t="s">
        <v>47</v>
      </c>
      <c r="AC87" s="1" t="s">
        <v>47</v>
      </c>
      <c r="AD87" s="1" t="s">
        <v>47</v>
      </c>
      <c r="AE87" s="1" t="s">
        <v>47</v>
      </c>
      <c r="AF87" s="1" t="s">
        <v>47</v>
      </c>
      <c r="AG87" s="1" t="s">
        <v>47</v>
      </c>
      <c r="AH87" s="1" t="s">
        <v>47</v>
      </c>
      <c r="AI87" s="1" t="s">
        <v>47</v>
      </c>
      <c r="AJ87" s="1" t="s">
        <v>47</v>
      </c>
      <c r="AK87" s="1" t="s">
        <v>47</v>
      </c>
      <c r="AL87" s="1" t="s">
        <v>47</v>
      </c>
      <c r="AM87" s="1" t="s">
        <v>47</v>
      </c>
      <c r="AN87" s="1" t="s">
        <v>47</v>
      </c>
      <c r="AO87" s="24" t="s">
        <v>47</v>
      </c>
      <c r="AP87" s="1" t="s">
        <v>60</v>
      </c>
      <c r="AQ87" s="1">
        <v>7</v>
      </c>
      <c r="AR87" s="25" t="s">
        <v>235</v>
      </c>
      <c r="AS87" s="30">
        <v>210000</v>
      </c>
      <c r="AT87" s="9">
        <f>($O$3*(L87-$O$1)/$O$2+$P$3*(M87-$P$1)/$P$2+$Q$3*(N87-$P$1)/$Q$2)/SUM($O$3:$Q$3)</f>
        <v>-1.2880541571749189</v>
      </c>
      <c r="AU87" s="9">
        <f>($O$3*(O87-$O$1)/$O$2+$P$3*(P87-$P$1)/$P$2+$Q$3*(Q87-$Q$1)/$Q$2)/SUM($O$3:$Q$3)</f>
        <v>7.9093616233657377E-2</v>
      </c>
      <c r="AV87">
        <f>COUNT(R87:AO87)/2</f>
        <v>3</v>
      </c>
      <c r="AW87">
        <f>COUNTIF(R87:AO87,"&gt;5")/2</f>
        <v>0.5</v>
      </c>
      <c r="AX87" s="6">
        <f>VLOOKUP(AP87,COND!$A$10:$B$32,2,FALSE)</f>
        <v>1</v>
      </c>
      <c r="AY87" s="9">
        <f>(($AT$3*AT87+$AU$3*AU87+$AV$3*AV87+$AW$3*AW87)*AX87*IF(AQ87&lt;5,0.95,IF(AQ87&lt;7,0.975,1))+$J$3*VLOOKUP(J87,COND!$A$2:$D$7,2,FALSE)+$K$3*VLOOKUP(K87,COND!$A$2:$D$7,3,FALSE)+IF(BA87="SP",$BA$3,0)+IF($AV87&lt;3,-15,0))*IF(AND(Bat!$K$2="On",$E87&gt;20),0.75,1)</f>
        <v>31.999261493238166</v>
      </c>
      <c r="AZ87" s="28">
        <f>STANDARDIZE(AY87,AVERAGE($AY$5:$AY$963),STDEVP($AY$5:$AY$963))</f>
        <v>0.80059991818962251</v>
      </c>
      <c r="BA87" t="str">
        <f>IF(OR(AND(AQ87&gt;7,AW87&gt;1),AND(AQ87&gt;4,AV87&gt;2)),"SP","RP")</f>
        <v>SP</v>
      </c>
      <c r="BE87" t="str">
        <f>IF(AVERAGE($O87:$Q87)&gt;=6,"Likely",IF(AVERAGE($O87:$Q87)&gt;=4,"Possible","Unlikely"))</f>
        <v>Possible</v>
      </c>
      <c r="BG87" t="e">
        <f>IF(VLOOKUP($B87,'Draft List'!$D$4:$AB$124,BG$3,FALSE)&lt;&gt;0,VLOOKUP($B87,'Draft List'!$D$4:$AB$124,BG$3,FALSE),"")</f>
        <v>#N/A</v>
      </c>
      <c r="BH87" t="e">
        <f>IF(VLOOKUP($B87,'Draft List'!$D$4:$AB$124,BH$3,FALSE)&lt;&gt;0,VLOOKUP($B87,'Draft List'!$D$4:$AB$124,BH$3,FALSE),"")</f>
        <v>#N/A</v>
      </c>
      <c r="BI87" t="e">
        <f>IF(VLOOKUP($B87,'Draft List'!$D$4:$AB$124,BI$3,FALSE)&lt;&gt;0,VLOOKUP($B87,'Draft List'!$D$4:$AB$124,BI$3,FALSE),"")</f>
        <v>#N/A</v>
      </c>
      <c r="BJ87" t="e">
        <f>IF(VLOOKUP($B87,'Draft List'!$D$4:$AB$124,BJ$3,FALSE)&lt;&gt;0,VLOOKUP($B87,'Draft List'!$D$4:$AB$124,BJ$3,FALSE),"")</f>
        <v>#N/A</v>
      </c>
      <c r="BK87" t="str">
        <f>IF(OR(C87="SP",C87="MR",C87="RP",C87="CL"),"P",VLOOKUP($A87,Bat!$A$4:$AP$1196,42,FALSE))</f>
        <v>P</v>
      </c>
    </row>
    <row r="88" spans="1:63" x14ac:dyDescent="0.25">
      <c r="A88" t="str">
        <f>IF(C88="C","C-",C88)&amp;D88&amp;E88</f>
        <v>SPJake Murray21</v>
      </c>
      <c r="B88">
        <f>VLOOKUP($A88,draft_listing_pitchers_stats!$A$1:$B$1324,2,FALSE)</f>
        <v>10676</v>
      </c>
      <c r="C88" s="1" t="s">
        <v>25</v>
      </c>
      <c r="D88" s="1" t="s">
        <v>2103</v>
      </c>
      <c r="E88" s="1">
        <v>21</v>
      </c>
      <c r="F88" s="1" t="s">
        <v>55</v>
      </c>
      <c r="G88" s="1" t="s">
        <v>55</v>
      </c>
      <c r="H88" s="1" t="s">
        <v>51</v>
      </c>
      <c r="I88" s="24" t="s">
        <v>51</v>
      </c>
      <c r="J88" s="1" t="s">
        <v>49</v>
      </c>
      <c r="K88" s="24" t="s">
        <v>49</v>
      </c>
      <c r="L88" s="1">
        <v>3</v>
      </c>
      <c r="M88" s="1">
        <v>7</v>
      </c>
      <c r="N88" s="24">
        <v>1</v>
      </c>
      <c r="O88" s="1">
        <v>5</v>
      </c>
      <c r="P88" s="1">
        <v>8</v>
      </c>
      <c r="Q88" s="24">
        <v>1</v>
      </c>
      <c r="R88" s="1" t="s">
        <v>47</v>
      </c>
      <c r="S88" s="1" t="s">
        <v>47</v>
      </c>
      <c r="T88" s="1">
        <v>3</v>
      </c>
      <c r="U88" s="1">
        <v>5</v>
      </c>
      <c r="V88" s="1" t="s">
        <v>47</v>
      </c>
      <c r="W88" s="1" t="s">
        <v>47</v>
      </c>
      <c r="X88" s="1" t="s">
        <v>47</v>
      </c>
      <c r="Y88" s="1" t="s">
        <v>47</v>
      </c>
      <c r="Z88" s="1" t="s">
        <v>47</v>
      </c>
      <c r="AA88" s="1" t="s">
        <v>47</v>
      </c>
      <c r="AB88" s="1">
        <v>4</v>
      </c>
      <c r="AC88" s="1">
        <v>5</v>
      </c>
      <c r="AD88" s="1">
        <v>5</v>
      </c>
      <c r="AE88" s="1">
        <v>6</v>
      </c>
      <c r="AF88" s="1" t="s">
        <v>47</v>
      </c>
      <c r="AG88" s="1" t="s">
        <v>47</v>
      </c>
      <c r="AH88" s="1" t="s">
        <v>47</v>
      </c>
      <c r="AI88" s="1" t="s">
        <v>47</v>
      </c>
      <c r="AJ88" s="1" t="s">
        <v>47</v>
      </c>
      <c r="AK88" s="1" t="s">
        <v>47</v>
      </c>
      <c r="AL88" s="1" t="s">
        <v>47</v>
      </c>
      <c r="AM88" s="1" t="s">
        <v>47</v>
      </c>
      <c r="AN88" s="1" t="s">
        <v>47</v>
      </c>
      <c r="AO88" s="24" t="s">
        <v>47</v>
      </c>
      <c r="AP88" s="1" t="s">
        <v>58</v>
      </c>
      <c r="AQ88" s="1">
        <v>6</v>
      </c>
      <c r="AR88" s="25" t="s">
        <v>234</v>
      </c>
      <c r="AS88" s="30">
        <v>220000</v>
      </c>
      <c r="AT88" s="9">
        <f>($O$3*(L88-$O$1)/$O$2+$P$3*(M88-$P$1)/$P$2+$Q$3*(N88-$P$1)/$Q$2)/SUM($O$3:$Q$3)</f>
        <v>-1.1395112903689184</v>
      </c>
      <c r="AU88" s="9">
        <f>($O$3*(O88-$O$1)/$O$2+$P$3*(P88-$P$1)/$P$2+$Q$3*(Q88-$Q$1)/$Q$2)/SUM($O$3:$Q$3)</f>
        <v>-0.10920217418344436</v>
      </c>
      <c r="AV88">
        <f>COUNT(R88:AO88)/2</f>
        <v>3</v>
      </c>
      <c r="AW88">
        <f>COUNTIF(R88:AO88,"&gt;5")/2</f>
        <v>0.5</v>
      </c>
      <c r="AX88" s="6">
        <f>VLOOKUP(AP88,COND!$A$10:$B$32,2,FALSE)</f>
        <v>1</v>
      </c>
      <c r="AY88" s="9">
        <f>(($AT$3*AT88+$AU$3*AU88+$AV$3*AV88+$AW$3*AW88)*AX88*IF(AQ88&lt;5,0.95,IF(AQ88&lt;7,0.975,1))+$J$3*VLOOKUP(J88,COND!$A$2:$D$7,2,FALSE)+$K$3*VLOOKUP(K88,COND!$A$2:$D$7,3,FALSE)+IF(BA88="SP",$BA$3,0)+IF($AV88&lt;3,-15,0))*IF(AND(Bat!$K$2="On",$E88&gt;20),0.75,1)</f>
        <v>31.881477901800899</v>
      </c>
      <c r="AZ88" s="28">
        <f>STANDARDIZE(AY88,AVERAGE($AY$5:$AY$963),STDEVP($AY$5:$AY$963))</f>
        <v>0.790062432886662</v>
      </c>
      <c r="BA88" t="str">
        <f>IF(OR(AND(AQ88&gt;7,AW88&gt;1),AND(AQ88&gt;4,AV88&gt;2)),"SP","RP")</f>
        <v>SP</v>
      </c>
      <c r="BE88" t="str">
        <f>IF(AVERAGE($O88:$Q88)&gt;=6,"Likely",IF(AVERAGE($O88:$Q88)&gt;=4,"Possible","Unlikely"))</f>
        <v>Possible</v>
      </c>
      <c r="BG88" t="e">
        <f>IF(VLOOKUP($B88,'Draft List'!$D$4:$AB$124,BG$3,FALSE)&lt;&gt;0,VLOOKUP($B88,'Draft List'!$D$4:$AB$124,BG$3,FALSE),"")</f>
        <v>#N/A</v>
      </c>
      <c r="BH88" t="e">
        <f>IF(VLOOKUP($B88,'Draft List'!$D$4:$AB$124,BH$3,FALSE)&lt;&gt;0,VLOOKUP($B88,'Draft List'!$D$4:$AB$124,BH$3,FALSE),"")</f>
        <v>#N/A</v>
      </c>
      <c r="BI88" t="e">
        <f>IF(VLOOKUP($B88,'Draft List'!$D$4:$AB$124,BI$3,FALSE)&lt;&gt;0,VLOOKUP($B88,'Draft List'!$D$4:$AB$124,BI$3,FALSE),"")</f>
        <v>#N/A</v>
      </c>
      <c r="BJ88" t="e">
        <f>IF(VLOOKUP($B88,'Draft List'!$D$4:$AB$124,BJ$3,FALSE)&lt;&gt;0,VLOOKUP($B88,'Draft List'!$D$4:$AB$124,BJ$3,FALSE),"")</f>
        <v>#N/A</v>
      </c>
      <c r="BK88" t="str">
        <f>IF(OR(C88="SP",C88="MR",C88="RP",C88="CL"),"P",VLOOKUP($A88,Bat!$A$4:$AP$1196,42,FALSE))</f>
        <v>P</v>
      </c>
    </row>
    <row r="89" spans="1:63" x14ac:dyDescent="0.25">
      <c r="A89" t="str">
        <f>IF(C89="C","C-",C89)&amp;D89&amp;E89</f>
        <v>CLTom Hunt21</v>
      </c>
      <c r="B89">
        <f>VLOOKUP($A89,draft_listing_pitchers_stats!$A$1:$B$1324,2,FALSE)</f>
        <v>8509</v>
      </c>
      <c r="C89" s="1" t="s">
        <v>249</v>
      </c>
      <c r="D89" s="1" t="s">
        <v>1821</v>
      </c>
      <c r="E89" s="1">
        <v>21</v>
      </c>
      <c r="F89" s="1" t="s">
        <v>43</v>
      </c>
      <c r="G89" s="1" t="s">
        <v>43</v>
      </c>
      <c r="H89" s="1" t="s">
        <v>51</v>
      </c>
      <c r="I89" s="24" t="s">
        <v>51</v>
      </c>
      <c r="J89" s="1" t="s">
        <v>49</v>
      </c>
      <c r="K89" s="24" t="s">
        <v>49</v>
      </c>
      <c r="L89" s="1">
        <v>4</v>
      </c>
      <c r="M89" s="1">
        <v>5</v>
      </c>
      <c r="N89" s="24">
        <v>1</v>
      </c>
      <c r="O89" s="1">
        <v>4</v>
      </c>
      <c r="P89" s="1">
        <v>5</v>
      </c>
      <c r="Q89" s="24">
        <v>4</v>
      </c>
      <c r="R89" s="1">
        <v>5</v>
      </c>
      <c r="S89" s="1">
        <v>5</v>
      </c>
      <c r="T89" s="1">
        <v>2</v>
      </c>
      <c r="U89" s="1">
        <v>3</v>
      </c>
      <c r="V89" s="1">
        <v>2</v>
      </c>
      <c r="W89" s="1">
        <v>3</v>
      </c>
      <c r="X89" s="1">
        <v>3</v>
      </c>
      <c r="Y89" s="1">
        <v>3</v>
      </c>
      <c r="Z89" s="1" t="s">
        <v>47</v>
      </c>
      <c r="AA89" s="1" t="s">
        <v>47</v>
      </c>
      <c r="AB89" s="1" t="s">
        <v>47</v>
      </c>
      <c r="AC89" s="1" t="s">
        <v>47</v>
      </c>
      <c r="AD89" s="1" t="s">
        <v>47</v>
      </c>
      <c r="AE89" s="1" t="s">
        <v>47</v>
      </c>
      <c r="AF89" s="1">
        <v>5</v>
      </c>
      <c r="AG89" s="1">
        <v>6</v>
      </c>
      <c r="AH89" s="1">
        <v>1</v>
      </c>
      <c r="AI89" s="1">
        <v>3</v>
      </c>
      <c r="AJ89" s="1" t="s">
        <v>47</v>
      </c>
      <c r="AK89" s="1" t="s">
        <v>47</v>
      </c>
      <c r="AL89" s="1" t="s">
        <v>47</v>
      </c>
      <c r="AM89" s="1" t="s">
        <v>47</v>
      </c>
      <c r="AN89" s="1" t="s">
        <v>47</v>
      </c>
      <c r="AO89" s="24" t="s">
        <v>47</v>
      </c>
      <c r="AP89" s="1" t="s">
        <v>62</v>
      </c>
      <c r="AQ89" s="1">
        <v>5</v>
      </c>
      <c r="AR89" s="25" t="s">
        <v>235</v>
      </c>
      <c r="AS89" s="30">
        <v>200000</v>
      </c>
      <c r="AT89" s="9">
        <f>($O$3*(L89-$O$1)/$O$2+$P$3*(M89-$P$1)/$P$2+$Q$3*(N89-$P$1)/$Q$2)/SUM($O$3:$Q$3)</f>
        <v>-1.3356833987198555</v>
      </c>
      <c r="AU89" s="9">
        <f>($O$3*(O89-$O$1)/$O$2+$P$3*(P89-$P$1)/$P$2+$Q$3*(Q89-$Q$1)/$Q$2)/SUM($O$3:$Q$3)</f>
        <v>-0.16322694982045299</v>
      </c>
      <c r="AV89">
        <f>COUNT(R89:AO89)/2</f>
        <v>6</v>
      </c>
      <c r="AW89">
        <f>COUNTIF(R89:AO89,"&gt;5")/2</f>
        <v>0.5</v>
      </c>
      <c r="AX89" s="6">
        <f>VLOOKUP(AP89,COND!$A$10:$B$32,2,FALSE)</f>
        <v>1.0249999999999999</v>
      </c>
      <c r="AY89" s="9">
        <f>(($AT$3*AT89+$AU$3*AU89+$AV$3*AV89+$AW$3*AW89)*AX89*IF(AQ89&lt;5,0.95,IF(AQ89&lt;7,0.975,1))+$J$3*VLOOKUP(J89,COND!$A$2:$D$7,2,FALSE)+$K$3*VLOOKUP(K89,COND!$A$2:$D$7,3,FALSE)+IF(BA89="SP",$BA$3,0)+IF($AV89&lt;3,-15,0))*IF(AND(Bat!$K$2="On",$E89&gt;20),0.75,1)</f>
        <v>31.793828496144563</v>
      </c>
      <c r="AZ89" s="28">
        <f>STANDARDIZE(AY89,AVERAGE($AY$5:$AY$963),STDEVP($AY$5:$AY$963))</f>
        <v>0.78222089644982495</v>
      </c>
      <c r="BA89" t="str">
        <f>IF(OR(AND(AQ89&gt;7,AW89&gt;1),AND(AQ89&gt;4,AV89&gt;2)),"SP","RP")</f>
        <v>SP</v>
      </c>
      <c r="BE89" t="str">
        <f>IF(AVERAGE($O89:$Q89)&gt;=6,"Likely",IF(AVERAGE($O89:$Q89)&gt;=4,"Possible","Unlikely"))</f>
        <v>Possible</v>
      </c>
      <c r="BG89" t="e">
        <f>IF(VLOOKUP($B89,'Draft List'!$D$4:$AB$124,BG$3,FALSE)&lt;&gt;0,VLOOKUP($B89,'Draft List'!$D$4:$AB$124,BG$3,FALSE),"")</f>
        <v>#N/A</v>
      </c>
      <c r="BH89" t="e">
        <f>IF(VLOOKUP($B89,'Draft List'!$D$4:$AB$124,BH$3,FALSE)&lt;&gt;0,VLOOKUP($B89,'Draft List'!$D$4:$AB$124,BH$3,FALSE),"")</f>
        <v>#N/A</v>
      </c>
      <c r="BI89" t="e">
        <f>IF(VLOOKUP($B89,'Draft List'!$D$4:$AB$124,BI$3,FALSE)&lt;&gt;0,VLOOKUP($B89,'Draft List'!$D$4:$AB$124,BI$3,FALSE),"")</f>
        <v>#N/A</v>
      </c>
      <c r="BJ89" t="e">
        <f>IF(VLOOKUP($B89,'Draft List'!$D$4:$AB$124,BJ$3,FALSE)&lt;&gt;0,VLOOKUP($B89,'Draft List'!$D$4:$AB$124,BJ$3,FALSE),"")</f>
        <v>#N/A</v>
      </c>
      <c r="BK89" t="str">
        <f>IF(OR(C89="SP",C89="MR",C89="RP",C89="CL"),"P",VLOOKUP($A89,Bat!$A$4:$AP$1196,42,FALSE))</f>
        <v>P</v>
      </c>
    </row>
    <row r="90" spans="1:63" x14ac:dyDescent="0.25">
      <c r="A90" t="str">
        <f>IF(C90="C","C-",C90)&amp;D90&amp;E90</f>
        <v>RPRon Burton21</v>
      </c>
      <c r="B90">
        <f>VLOOKUP($A90,draft_listing_pitchers_stats!$A$1:$B$1324,2,FALSE)</f>
        <v>4755</v>
      </c>
      <c r="C90" s="1" t="s">
        <v>246</v>
      </c>
      <c r="D90" s="1" t="s">
        <v>1796</v>
      </c>
      <c r="E90" s="1">
        <v>21</v>
      </c>
      <c r="F90" s="1" t="s">
        <v>55</v>
      </c>
      <c r="G90" s="1" t="s">
        <v>55</v>
      </c>
      <c r="H90" s="1" t="s">
        <v>51</v>
      </c>
      <c r="I90" s="24" t="s">
        <v>51</v>
      </c>
      <c r="J90" s="1" t="s">
        <v>45</v>
      </c>
      <c r="K90" s="24" t="s">
        <v>45</v>
      </c>
      <c r="L90" s="1">
        <v>4</v>
      </c>
      <c r="M90" s="1">
        <v>3</v>
      </c>
      <c r="N90" s="24">
        <v>2</v>
      </c>
      <c r="O90" s="1">
        <v>4</v>
      </c>
      <c r="P90" s="1">
        <v>3</v>
      </c>
      <c r="Q90" s="24">
        <v>6</v>
      </c>
      <c r="R90" s="1">
        <v>4</v>
      </c>
      <c r="S90" s="1">
        <v>4</v>
      </c>
      <c r="T90" s="1">
        <v>3</v>
      </c>
      <c r="U90" s="1">
        <v>4</v>
      </c>
      <c r="V90" s="1" t="s">
        <v>47</v>
      </c>
      <c r="W90" s="1" t="s">
        <v>47</v>
      </c>
      <c r="X90" s="1">
        <v>4</v>
      </c>
      <c r="Y90" s="1">
        <v>5</v>
      </c>
      <c r="Z90" s="1" t="s">
        <v>47</v>
      </c>
      <c r="AA90" s="1" t="s">
        <v>47</v>
      </c>
      <c r="AB90" s="1" t="s">
        <v>47</v>
      </c>
      <c r="AC90" s="1" t="s">
        <v>47</v>
      </c>
      <c r="AD90" s="1" t="s">
        <v>47</v>
      </c>
      <c r="AE90" s="1" t="s">
        <v>47</v>
      </c>
      <c r="AF90" s="1" t="s">
        <v>47</v>
      </c>
      <c r="AG90" s="1" t="s">
        <v>47</v>
      </c>
      <c r="AH90" s="1" t="s">
        <v>47</v>
      </c>
      <c r="AI90" s="1" t="s">
        <v>47</v>
      </c>
      <c r="AJ90" s="1">
        <v>2</v>
      </c>
      <c r="AK90" s="1">
        <v>2</v>
      </c>
      <c r="AL90" s="1" t="s">
        <v>47</v>
      </c>
      <c r="AM90" s="1" t="s">
        <v>47</v>
      </c>
      <c r="AN90" s="1" t="s">
        <v>47</v>
      </c>
      <c r="AO90" s="24" t="s">
        <v>47</v>
      </c>
      <c r="AP90" s="1" t="s">
        <v>67</v>
      </c>
      <c r="AQ90" s="1">
        <v>5</v>
      </c>
      <c r="AR90" s="25" t="s">
        <v>15</v>
      </c>
      <c r="AS90" s="30">
        <v>210000</v>
      </c>
      <c r="AT90" s="9">
        <f>($O$3*(L90-$O$1)/$O$2+$P$3*(M90-$P$1)/$P$2+$Q$3*(N90-$P$1)/$Q$2)/SUM($O$3:$Q$3)</f>
        <v>-1.4842262655258562</v>
      </c>
      <c r="AU90" s="9">
        <f>($O$3*(O90-$O$1)/$O$2+$P$3*(P90-$P$1)/$P$2+$Q$3*(Q90-$Q$1)/$Q$2)/SUM($O$3:$Q$3)</f>
        <v>-6.9449250572343108E-2</v>
      </c>
      <c r="AV90">
        <f>COUNT(R90:AO90)/2</f>
        <v>4</v>
      </c>
      <c r="AW90">
        <f>COUNTIF(R90:AO90,"&gt;5")/2</f>
        <v>0</v>
      </c>
      <c r="AX90" s="6">
        <f>VLOOKUP(AP90,COND!$A$10:$B$32,2,FALSE)</f>
        <v>1</v>
      </c>
      <c r="AY90" s="9">
        <f>(($AT$3*AT90+$AU$3*AU90+$AV$3*AV90+$AW$3*AW90)*AX90*IF(AQ90&lt;5,0.95,IF(AQ90&lt;7,0.975,1))+$J$3*VLOOKUP(J90,COND!$A$2:$D$7,2,FALSE)+$K$3*VLOOKUP(K90,COND!$A$2:$D$7,3,FALSE)+IF(BA90="SP",$BA$3,0)+IF($AV90&lt;3,-15,0))*IF(AND(Bat!$K$2="On",$E90&gt;20),0.75,1)</f>
        <v>31.72131549206177</v>
      </c>
      <c r="AZ90" s="28">
        <f>STANDARDIZE(AY90,AVERAGE($AY$5:$AY$963),STDEVP($AY$5:$AY$963))</f>
        <v>0.77573353513343202</v>
      </c>
      <c r="BA90" t="str">
        <f>IF(OR(AND(AQ90&gt;7,AW90&gt;1),AND(AQ90&gt;4,AV90&gt;2)),"SP","RP")</f>
        <v>SP</v>
      </c>
      <c r="BE90" t="str">
        <f>IF(AVERAGE($O90:$Q90)&gt;=6,"Likely",IF(AVERAGE($O90:$Q90)&gt;=4,"Possible","Unlikely"))</f>
        <v>Possible</v>
      </c>
      <c r="BG90" t="e">
        <f>IF(VLOOKUP($B90,'Draft List'!$D$4:$AB$124,BG$3,FALSE)&lt;&gt;0,VLOOKUP($B90,'Draft List'!$D$4:$AB$124,BG$3,FALSE),"")</f>
        <v>#N/A</v>
      </c>
      <c r="BH90" t="e">
        <f>IF(VLOOKUP($B90,'Draft List'!$D$4:$AB$124,BH$3,FALSE)&lt;&gt;0,VLOOKUP($B90,'Draft List'!$D$4:$AB$124,BH$3,FALSE),"")</f>
        <v>#N/A</v>
      </c>
      <c r="BI90" t="e">
        <f>IF(VLOOKUP($B90,'Draft List'!$D$4:$AB$124,BI$3,FALSE)&lt;&gt;0,VLOOKUP($B90,'Draft List'!$D$4:$AB$124,BI$3,FALSE),"")</f>
        <v>#N/A</v>
      </c>
      <c r="BJ90" t="e">
        <f>IF(VLOOKUP($B90,'Draft List'!$D$4:$AB$124,BJ$3,FALSE)&lt;&gt;0,VLOOKUP($B90,'Draft List'!$D$4:$AB$124,BJ$3,FALSE),"")</f>
        <v>#N/A</v>
      </c>
      <c r="BK90" t="str">
        <f>IF(OR(C90="SP",C90="MR",C90="RP",C90="CL"),"P",VLOOKUP($A90,Bat!$A$4:$AP$1196,42,FALSE))</f>
        <v>P</v>
      </c>
    </row>
    <row r="91" spans="1:63" x14ac:dyDescent="0.25">
      <c r="A91" t="str">
        <f>IF(C91="C","C-",C91)&amp;D91&amp;E91</f>
        <v>RPHideo Kitamura21</v>
      </c>
      <c r="B91">
        <f>VLOOKUP($A91,draft_listing_pitchers_stats!$A$1:$B$1324,2,FALSE)</f>
        <v>3852</v>
      </c>
      <c r="C91" s="1" t="s">
        <v>246</v>
      </c>
      <c r="D91" s="1" t="s">
        <v>2038</v>
      </c>
      <c r="E91" s="1">
        <v>21</v>
      </c>
      <c r="F91" s="1" t="s">
        <v>64</v>
      </c>
      <c r="G91" s="1" t="s">
        <v>43</v>
      </c>
      <c r="H91" s="1" t="s">
        <v>51</v>
      </c>
      <c r="I91" s="24" t="s">
        <v>51</v>
      </c>
      <c r="J91" s="1" t="s">
        <v>53</v>
      </c>
      <c r="K91" s="24" t="s">
        <v>49</v>
      </c>
      <c r="L91" s="1">
        <v>3</v>
      </c>
      <c r="M91" s="1">
        <v>4</v>
      </c>
      <c r="N91" s="24">
        <v>2</v>
      </c>
      <c r="O91" s="1">
        <v>4</v>
      </c>
      <c r="P91" s="1">
        <v>5</v>
      </c>
      <c r="Q91" s="24">
        <v>4</v>
      </c>
      <c r="R91" s="1">
        <v>5</v>
      </c>
      <c r="S91" s="1">
        <v>5</v>
      </c>
      <c r="T91" s="1">
        <v>2</v>
      </c>
      <c r="U91" s="1">
        <v>3</v>
      </c>
      <c r="V91" s="1">
        <v>3</v>
      </c>
      <c r="W91" s="1">
        <v>4</v>
      </c>
      <c r="X91" s="1">
        <v>3</v>
      </c>
      <c r="Y91" s="1">
        <v>4</v>
      </c>
      <c r="Z91" s="1" t="s">
        <v>47</v>
      </c>
      <c r="AA91" s="1" t="s">
        <v>47</v>
      </c>
      <c r="AB91" s="1">
        <v>4</v>
      </c>
      <c r="AC91" s="1">
        <v>4</v>
      </c>
      <c r="AD91" s="1" t="s">
        <v>47</v>
      </c>
      <c r="AE91" s="1" t="s">
        <v>47</v>
      </c>
      <c r="AF91" s="1">
        <v>4</v>
      </c>
      <c r="AG91" s="1">
        <v>5</v>
      </c>
      <c r="AH91" s="1" t="s">
        <v>47</v>
      </c>
      <c r="AI91" s="1" t="s">
        <v>47</v>
      </c>
      <c r="AJ91" s="1" t="s">
        <v>47</v>
      </c>
      <c r="AK91" s="1" t="s">
        <v>47</v>
      </c>
      <c r="AL91" s="1" t="s">
        <v>47</v>
      </c>
      <c r="AM91" s="1" t="s">
        <v>47</v>
      </c>
      <c r="AN91" s="1" t="s">
        <v>47</v>
      </c>
      <c r="AO91" s="24" t="s">
        <v>47</v>
      </c>
      <c r="AP91" s="1" t="s">
        <v>60</v>
      </c>
      <c r="AQ91" s="1">
        <v>8</v>
      </c>
      <c r="AR91" s="25" t="s">
        <v>234</v>
      </c>
      <c r="AS91" s="30">
        <v>200000</v>
      </c>
      <c r="AT91" s="9">
        <f>($O$3*(L91-$O$1)/$O$2+$P$3*(M91-$P$1)/$P$2+$Q$3*(N91-$P$1)/$Q$2)/SUM($O$3:$Q$3)</f>
        <v>-1.4834858736049745</v>
      </c>
      <c r="AU91" s="9">
        <f>($O$3*(O91-$O$1)/$O$2+$P$3*(P91-$P$1)/$P$2+$Q$3*(Q91-$Q$1)/$Q$2)/SUM($O$3:$Q$3)</f>
        <v>-0.16322694982045299</v>
      </c>
      <c r="AV91">
        <f>COUNT(R91:AO91)/2</f>
        <v>6</v>
      </c>
      <c r="AW91">
        <f>COUNTIF(R91:AO91,"&gt;5")/2</f>
        <v>0</v>
      </c>
      <c r="AX91" s="6">
        <f>VLOOKUP(AP91,COND!$A$10:$B$32,2,FALSE)</f>
        <v>1</v>
      </c>
      <c r="AY91" s="9">
        <f>(($AT$3*AT91+$AU$3*AU91+$AV$3*AV91+$AW$3*AW91)*AX91*IF(AQ91&lt;5,0.95,IF(AQ91&lt;7,0.975,1))+$J$3*VLOOKUP(J91,COND!$A$2:$D$7,2,FALSE)+$K$3*VLOOKUP(K91,COND!$A$2:$D$7,3,FALSE)+IF(BA91="SP",$BA$3,0)+IF($AV91&lt;3,-15,0))*IF(AND(Bat!$K$2="On",$E91&gt;20),0.75,1)</f>
        <v>31.588763828869943</v>
      </c>
      <c r="AZ91" s="28">
        <f>STANDARDIZE(AY91,AVERAGE($AY$5:$AY$963),STDEVP($AY$5:$AY$963))</f>
        <v>0.76387482726315314</v>
      </c>
      <c r="BA91" t="str">
        <f>IF(OR(AND(AQ91&gt;7,AW91&gt;1),AND(AQ91&gt;4,AV91&gt;2)),"SP","RP")</f>
        <v>SP</v>
      </c>
      <c r="BE91" t="str">
        <f>IF(AVERAGE($O91:$Q91)&gt;=6,"Likely",IF(AVERAGE($O91:$Q91)&gt;=4,"Possible","Unlikely"))</f>
        <v>Possible</v>
      </c>
      <c r="BG91" t="e">
        <f>IF(VLOOKUP($B91,'Draft List'!$D$4:$AB$124,BG$3,FALSE)&lt;&gt;0,VLOOKUP($B91,'Draft List'!$D$4:$AB$124,BG$3,FALSE),"")</f>
        <v>#N/A</v>
      </c>
      <c r="BH91" t="e">
        <f>IF(VLOOKUP($B91,'Draft List'!$D$4:$AB$124,BH$3,FALSE)&lt;&gt;0,VLOOKUP($B91,'Draft List'!$D$4:$AB$124,BH$3,FALSE),"")</f>
        <v>#N/A</v>
      </c>
      <c r="BI91" t="e">
        <f>IF(VLOOKUP($B91,'Draft List'!$D$4:$AB$124,BI$3,FALSE)&lt;&gt;0,VLOOKUP($B91,'Draft List'!$D$4:$AB$124,BI$3,FALSE),"")</f>
        <v>#N/A</v>
      </c>
      <c r="BJ91" t="e">
        <f>IF(VLOOKUP($B91,'Draft List'!$D$4:$AB$124,BJ$3,FALSE)&lt;&gt;0,VLOOKUP($B91,'Draft List'!$D$4:$AB$124,BJ$3,FALSE),"")</f>
        <v>#N/A</v>
      </c>
      <c r="BK91" t="str">
        <f>IF(OR(C91="SP",C91="MR",C91="RP",C91="CL"),"P",VLOOKUP($A91,Bat!$A$4:$AP$1196,42,FALSE))</f>
        <v>P</v>
      </c>
    </row>
    <row r="92" spans="1:63" x14ac:dyDescent="0.25">
      <c r="A92" t="str">
        <f>IF(C92="C","C-",C92)&amp;D92&amp;E92</f>
        <v>SPDenny Rogers18</v>
      </c>
      <c r="B92">
        <f>VLOOKUP($A92,draft_listing_pitchers_stats!$A$1:$B$1324,2,FALSE)</f>
        <v>4711</v>
      </c>
      <c r="C92" s="1" t="s">
        <v>25</v>
      </c>
      <c r="D92" s="1" t="s">
        <v>1850</v>
      </c>
      <c r="E92" s="1">
        <v>18</v>
      </c>
      <c r="F92" s="1" t="s">
        <v>43</v>
      </c>
      <c r="G92" s="1" t="s">
        <v>43</v>
      </c>
      <c r="H92" s="1" t="s">
        <v>51</v>
      </c>
      <c r="I92" s="24" t="s">
        <v>51</v>
      </c>
      <c r="J92" s="1" t="s">
        <v>45</v>
      </c>
      <c r="K92" s="24" t="s">
        <v>53</v>
      </c>
      <c r="L92" s="1">
        <v>2</v>
      </c>
      <c r="M92" s="1">
        <v>4</v>
      </c>
      <c r="N92" s="24">
        <v>2</v>
      </c>
      <c r="O92" s="1">
        <v>3</v>
      </c>
      <c r="P92" s="1">
        <v>5</v>
      </c>
      <c r="Q92" s="24">
        <v>5</v>
      </c>
      <c r="R92" s="1">
        <v>4</v>
      </c>
      <c r="S92" s="1">
        <v>5</v>
      </c>
      <c r="T92" s="1">
        <v>1</v>
      </c>
      <c r="U92" s="1">
        <v>3</v>
      </c>
      <c r="V92" s="1">
        <v>2</v>
      </c>
      <c r="W92" s="1">
        <v>3</v>
      </c>
      <c r="X92" s="1" t="s">
        <v>47</v>
      </c>
      <c r="Y92" s="1" t="s">
        <v>47</v>
      </c>
      <c r="Z92" s="1" t="s">
        <v>47</v>
      </c>
      <c r="AA92" s="1" t="s">
        <v>47</v>
      </c>
      <c r="AB92" s="1">
        <v>4</v>
      </c>
      <c r="AC92" s="1">
        <v>4</v>
      </c>
      <c r="AD92" s="1" t="s">
        <v>47</v>
      </c>
      <c r="AE92" s="1" t="s">
        <v>47</v>
      </c>
      <c r="AF92" s="1" t="s">
        <v>47</v>
      </c>
      <c r="AG92" s="1" t="s">
        <v>47</v>
      </c>
      <c r="AH92" s="1" t="s">
        <v>47</v>
      </c>
      <c r="AI92" s="1" t="s">
        <v>47</v>
      </c>
      <c r="AJ92" s="1" t="s">
        <v>47</v>
      </c>
      <c r="AK92" s="1" t="s">
        <v>47</v>
      </c>
      <c r="AL92" s="1" t="s">
        <v>47</v>
      </c>
      <c r="AM92" s="1" t="s">
        <v>47</v>
      </c>
      <c r="AN92" s="1" t="s">
        <v>47</v>
      </c>
      <c r="AO92" s="24" t="s">
        <v>47</v>
      </c>
      <c r="AP92" s="1" t="s">
        <v>60</v>
      </c>
      <c r="AQ92" s="1">
        <v>7</v>
      </c>
      <c r="AR92" s="25" t="s">
        <v>233</v>
      </c>
      <c r="AS92" s="30">
        <v>1900000</v>
      </c>
      <c r="AT92" s="9">
        <f>($O$3*(L92-$O$1)/$O$2+$P$3*(M92-$P$1)/$P$2+$Q$3*(N92-$P$1)/$Q$2)/SUM($O$3:$Q$3)</f>
        <v>-1.6781771981141478</v>
      </c>
      <c r="AU92" s="9">
        <f>($O$3*(O92-$O$1)/$O$2+$P$3*(P92-$P$1)/$P$2+$Q$3*(Q92-$Q$1)/$Q$2)/SUM($O$3:$Q$3)</f>
        <v>-0.11559770827551617</v>
      </c>
      <c r="AV92">
        <f>COUNT(R92:AO92)/2</f>
        <v>4</v>
      </c>
      <c r="AW92">
        <f>COUNTIF(R92:AO92,"&gt;5")/2</f>
        <v>0</v>
      </c>
      <c r="AX92" s="6">
        <f>VLOOKUP(AP92,COND!$A$10:$B$32,2,FALSE)</f>
        <v>1</v>
      </c>
      <c r="AY92" s="9">
        <f>(($AT$3*AT92+$AU$3*AU92+$AV$3*AV92+$AW$3*AW92)*AX92*IF(AQ92&lt;5,0.95,IF(AQ92&lt;7,0.975,1))+$J$3*VLOOKUP(J92,COND!$A$2:$D$7,2,FALSE)+$K$3*VLOOKUP(K92,COND!$A$2:$D$7,3,FALSE)+IF(BA92="SP",$BA$3,0)+IF($AV92&lt;3,-15,0))*IF(AND(Bat!$K$2="On",$E92&gt;20),0.75,1)</f>
        <v>31.502410394866846</v>
      </c>
      <c r="AZ92" s="28">
        <f>STANDARDIZE(AY92,AVERAGE($AY$5:$AY$963),STDEVP($AY$5:$AY$963))</f>
        <v>0.75614923466944739</v>
      </c>
      <c r="BA92" t="str">
        <f>IF(OR(AND(AQ92&gt;7,AW92&gt;1),AND(AQ92&gt;4,AV92&gt;2)),"SP","RP")</f>
        <v>SP</v>
      </c>
      <c r="BE92" t="str">
        <f>IF(AVERAGE($O92:$Q92)&gt;=6,"Likely",IF(AVERAGE($O92:$Q92)&gt;=4,"Possible","Unlikely"))</f>
        <v>Possible</v>
      </c>
      <c r="BG92" t="e">
        <f>IF(VLOOKUP($B92,'Draft List'!$D$4:$AB$124,BG$3,FALSE)&lt;&gt;0,VLOOKUP($B92,'Draft List'!$D$4:$AB$124,BG$3,FALSE),"")</f>
        <v>#N/A</v>
      </c>
      <c r="BH92" t="e">
        <f>IF(VLOOKUP($B92,'Draft List'!$D$4:$AB$124,BH$3,FALSE)&lt;&gt;0,VLOOKUP($B92,'Draft List'!$D$4:$AB$124,BH$3,FALSE),"")</f>
        <v>#N/A</v>
      </c>
      <c r="BI92" t="e">
        <f>IF(VLOOKUP($B92,'Draft List'!$D$4:$AB$124,BI$3,FALSE)&lt;&gt;0,VLOOKUP($B92,'Draft List'!$D$4:$AB$124,BI$3,FALSE),"")</f>
        <v>#N/A</v>
      </c>
      <c r="BJ92" t="e">
        <f>IF(VLOOKUP($B92,'Draft List'!$D$4:$AB$124,BJ$3,FALSE)&lt;&gt;0,VLOOKUP($B92,'Draft List'!$D$4:$AB$124,BJ$3,FALSE),"")</f>
        <v>#N/A</v>
      </c>
      <c r="BK92" t="str">
        <f>IF(OR(C92="SP",C92="MR",C92="RP",C92="CL"),"P",VLOOKUP($A92,Bat!$A$4:$AP$1196,42,FALSE))</f>
        <v>P</v>
      </c>
    </row>
    <row r="93" spans="1:63" x14ac:dyDescent="0.25">
      <c r="A93" t="str">
        <f>IF(C93="C","C-",C93)&amp;D93&amp;E93</f>
        <v>SPFélix Gonzáles18</v>
      </c>
      <c r="B93">
        <f>VLOOKUP($A93,draft_listing_pitchers_stats!$A$1:$B$1324,2,FALSE)</f>
        <v>4829</v>
      </c>
      <c r="C93" s="1" t="s">
        <v>25</v>
      </c>
      <c r="D93" s="1" t="s">
        <v>1815</v>
      </c>
      <c r="E93" s="1">
        <v>18</v>
      </c>
      <c r="F93" s="1" t="s">
        <v>43</v>
      </c>
      <c r="G93" s="1" t="s">
        <v>43</v>
      </c>
      <c r="H93" s="1" t="s">
        <v>51</v>
      </c>
      <c r="I93" s="24" t="s">
        <v>51</v>
      </c>
      <c r="J93" s="1" t="s">
        <v>45</v>
      </c>
      <c r="K93" s="24" t="s">
        <v>45</v>
      </c>
      <c r="L93" s="1">
        <v>3</v>
      </c>
      <c r="M93" s="1">
        <v>4</v>
      </c>
      <c r="N93" s="24">
        <v>2</v>
      </c>
      <c r="O93" s="1">
        <v>3</v>
      </c>
      <c r="P93" s="1">
        <v>5</v>
      </c>
      <c r="Q93" s="24">
        <v>5</v>
      </c>
      <c r="R93" s="1">
        <v>3</v>
      </c>
      <c r="S93" s="1">
        <v>4</v>
      </c>
      <c r="T93" s="1">
        <v>1</v>
      </c>
      <c r="U93" s="1">
        <v>2</v>
      </c>
      <c r="V93" s="1" t="s">
        <v>47</v>
      </c>
      <c r="W93" s="1" t="s">
        <v>47</v>
      </c>
      <c r="X93" s="1">
        <v>2</v>
      </c>
      <c r="Y93" s="1">
        <v>3</v>
      </c>
      <c r="Z93" s="1" t="s">
        <v>47</v>
      </c>
      <c r="AA93" s="1" t="s">
        <v>47</v>
      </c>
      <c r="AB93" s="1" t="s">
        <v>47</v>
      </c>
      <c r="AC93" s="1" t="s">
        <v>47</v>
      </c>
      <c r="AD93" s="1" t="s">
        <v>47</v>
      </c>
      <c r="AE93" s="1" t="s">
        <v>47</v>
      </c>
      <c r="AF93" s="1">
        <v>3</v>
      </c>
      <c r="AG93" s="1">
        <v>4</v>
      </c>
      <c r="AH93" s="1">
        <v>1</v>
      </c>
      <c r="AI93" s="1">
        <v>3</v>
      </c>
      <c r="AJ93" s="1">
        <v>2</v>
      </c>
      <c r="AK93" s="1">
        <v>2</v>
      </c>
      <c r="AL93" s="1" t="s">
        <v>47</v>
      </c>
      <c r="AM93" s="1" t="s">
        <v>47</v>
      </c>
      <c r="AN93" s="1" t="s">
        <v>47</v>
      </c>
      <c r="AO93" s="24" t="s">
        <v>47</v>
      </c>
      <c r="AP93" s="1" t="s">
        <v>211</v>
      </c>
      <c r="AQ93" s="1">
        <v>7</v>
      </c>
      <c r="AR93" s="25" t="s">
        <v>233</v>
      </c>
      <c r="AS93" s="30">
        <v>220000</v>
      </c>
      <c r="AT93" s="9">
        <f>($O$3*(L93-$O$1)/$O$2+$P$3*(M93-$P$1)/$P$2+$Q$3*(N93-$P$1)/$Q$2)/SUM($O$3:$Q$3)</f>
        <v>-1.4834858736049745</v>
      </c>
      <c r="AU93" s="9">
        <f>($O$3*(O93-$O$1)/$O$2+$P$3*(P93-$P$1)/$P$2+$Q$3*(Q93-$Q$1)/$Q$2)/SUM($O$3:$Q$3)</f>
        <v>-0.11559770827551617</v>
      </c>
      <c r="AV93">
        <f>COUNT(R93:AO93)/2</f>
        <v>6</v>
      </c>
      <c r="AW93">
        <f>COUNTIF(R93:AO93,"&gt;5")/2</f>
        <v>0</v>
      </c>
      <c r="AX93" s="6">
        <f>VLOOKUP(AP93,COND!$A$10:$B$32,2,FALSE)</f>
        <v>1</v>
      </c>
      <c r="AY93" s="9">
        <f>(($AT$3*AT93+$AU$3*AU93+$AV$3*AV93+$AW$3*AW93)*AX93*IF(AQ93&lt;5,0.95,IF(AQ93&lt;7,0.975,1))+$J$3*VLOOKUP(J93,COND!$A$2:$D$7,2,FALSE)+$K$3*VLOOKUP(K93,COND!$A$2:$D$7,3,FALSE)+IF(BA93="SP",$BA$3,0)+IF($AV93&lt;3,-15,0))*IF(AND(Bat!$K$2="On",$E93&gt;20),0.75,1)</f>
        <v>31.491348659768683</v>
      </c>
      <c r="AZ93" s="28">
        <f>STANDARDIZE(AY93,AVERAGE($AY$5:$AY$963),STDEVP($AY$5:$AY$963))</f>
        <v>0.75515959876516092</v>
      </c>
      <c r="BA93" t="str">
        <f>IF(OR(AND(AQ93&gt;7,AW93&gt;1),AND(AQ93&gt;4,AV93&gt;2)),"SP","RP")</f>
        <v>SP</v>
      </c>
      <c r="BE93" t="str">
        <f>IF(AVERAGE($O93:$Q93)&gt;=6,"Likely",IF(AVERAGE($O93:$Q93)&gt;=4,"Possible","Unlikely"))</f>
        <v>Possible</v>
      </c>
      <c r="BG93" t="e">
        <f>IF(VLOOKUP($B93,'Draft List'!$D$4:$AB$124,BG$3,FALSE)&lt;&gt;0,VLOOKUP($B93,'Draft List'!$D$4:$AB$124,BG$3,FALSE),"")</f>
        <v>#N/A</v>
      </c>
      <c r="BH93" t="e">
        <f>IF(VLOOKUP($B93,'Draft List'!$D$4:$AB$124,BH$3,FALSE)&lt;&gt;0,VLOOKUP($B93,'Draft List'!$D$4:$AB$124,BH$3,FALSE),"")</f>
        <v>#N/A</v>
      </c>
      <c r="BI93" t="e">
        <f>IF(VLOOKUP($B93,'Draft List'!$D$4:$AB$124,BI$3,FALSE)&lt;&gt;0,VLOOKUP($B93,'Draft List'!$D$4:$AB$124,BI$3,FALSE),"")</f>
        <v>#N/A</v>
      </c>
      <c r="BJ93" t="e">
        <f>IF(VLOOKUP($B93,'Draft List'!$D$4:$AB$124,BJ$3,FALSE)&lt;&gt;0,VLOOKUP($B93,'Draft List'!$D$4:$AB$124,BJ$3,FALSE),"")</f>
        <v>#N/A</v>
      </c>
      <c r="BK93" t="str">
        <f>IF(OR(C93="SP",C93="MR",C93="RP",C93="CL"),"P",VLOOKUP($A93,Bat!$A$4:$AP$1196,42,FALSE))</f>
        <v>P</v>
      </c>
    </row>
    <row r="94" spans="1:63" x14ac:dyDescent="0.25">
      <c r="A94" t="str">
        <f>IF(C94="C","C-",C94)&amp;D94&amp;E94</f>
        <v>SPKelvin Melton21</v>
      </c>
      <c r="B94">
        <f>VLOOKUP($A94,draft_listing_pitchers_stats!$A$1:$B$1324,2,FALSE)</f>
        <v>11561</v>
      </c>
      <c r="C94" s="1" t="s">
        <v>25</v>
      </c>
      <c r="D94" s="1" t="s">
        <v>1832</v>
      </c>
      <c r="E94" s="1">
        <v>21</v>
      </c>
      <c r="F94" s="1" t="s">
        <v>43</v>
      </c>
      <c r="G94" s="1" t="s">
        <v>43</v>
      </c>
      <c r="H94" s="1" t="s">
        <v>51</v>
      </c>
      <c r="I94" s="24" t="s">
        <v>51</v>
      </c>
      <c r="J94" s="1" t="s">
        <v>46</v>
      </c>
      <c r="K94" s="24" t="s">
        <v>45</v>
      </c>
      <c r="L94" s="1">
        <v>3</v>
      </c>
      <c r="M94" s="1">
        <v>4</v>
      </c>
      <c r="N94" s="24">
        <v>3</v>
      </c>
      <c r="O94" s="1">
        <v>3</v>
      </c>
      <c r="P94" s="1">
        <v>4</v>
      </c>
      <c r="Q94" s="24">
        <v>6</v>
      </c>
      <c r="R94" s="1">
        <v>3</v>
      </c>
      <c r="S94" s="1">
        <v>4</v>
      </c>
      <c r="T94" s="1">
        <v>3</v>
      </c>
      <c r="U94" s="1">
        <v>4</v>
      </c>
      <c r="V94" s="1">
        <v>2</v>
      </c>
      <c r="W94" s="1">
        <v>2</v>
      </c>
      <c r="X94" s="1">
        <v>3</v>
      </c>
      <c r="Y94" s="1">
        <v>3</v>
      </c>
      <c r="Z94" s="1" t="s">
        <v>47</v>
      </c>
      <c r="AA94" s="1" t="s">
        <v>47</v>
      </c>
      <c r="AB94" s="1" t="s">
        <v>47</v>
      </c>
      <c r="AC94" s="1" t="s">
        <v>47</v>
      </c>
      <c r="AD94" s="1" t="s">
        <v>47</v>
      </c>
      <c r="AE94" s="1" t="s">
        <v>47</v>
      </c>
      <c r="AF94" s="1" t="s">
        <v>47</v>
      </c>
      <c r="AG94" s="1" t="s">
        <v>47</v>
      </c>
      <c r="AH94" s="1" t="s">
        <v>47</v>
      </c>
      <c r="AI94" s="1" t="s">
        <v>47</v>
      </c>
      <c r="AJ94" s="1" t="s">
        <v>47</v>
      </c>
      <c r="AK94" s="1" t="s">
        <v>47</v>
      </c>
      <c r="AL94" s="1" t="s">
        <v>47</v>
      </c>
      <c r="AM94" s="1" t="s">
        <v>47</v>
      </c>
      <c r="AN94" s="1" t="s">
        <v>47</v>
      </c>
      <c r="AO94" s="24" t="s">
        <v>47</v>
      </c>
      <c r="AP94" s="1" t="s">
        <v>67</v>
      </c>
      <c r="AQ94" s="1">
        <v>7</v>
      </c>
      <c r="AR94" s="25" t="s">
        <v>235</v>
      </c>
      <c r="AS94" s="30">
        <v>200000</v>
      </c>
      <c r="AT94" s="9">
        <f>($O$3*(L94-$O$1)/$O$2+$P$3*(M94-$P$1)/$P$2+$Q$3*(N94-$P$1)/$Q$2)/SUM($O$3:$Q$3)</f>
        <v>-1.2411653075508642</v>
      </c>
      <c r="AU94" s="9">
        <f>($O$3*(O94-$O$1)/$O$2+$P$3*(P94-$P$1)/$P$2+$Q$3*(Q94-$Q$1)/$Q$2)/SUM($O$3:$Q$3)</f>
        <v>-6.8708858651461271E-2</v>
      </c>
      <c r="AV94">
        <f>COUNT(R94:AO94)/2</f>
        <v>4</v>
      </c>
      <c r="AW94">
        <f>COUNTIF(R94:AO94,"&gt;5")/2</f>
        <v>0</v>
      </c>
      <c r="AX94" s="6">
        <f>VLOOKUP(AP94,COND!$A$10:$B$32,2,FALSE)</f>
        <v>1</v>
      </c>
      <c r="AY94" s="9">
        <f>(($AT$3*AT94+$AU$3*AU94+$AV$3*AV94+$AW$3*AW94)*AX94*IF(AQ94&lt;5,0.95,IF(AQ94&lt;7,0.975,1))+$J$3*VLOOKUP(J94,COND!$A$2:$D$7,2,FALSE)+$K$3*VLOOKUP(K94,COND!$A$2:$D$7,3,FALSE)+IF(BA94="SP",$BA$3,0)+IF($AV94&lt;3,-15,0))*IF(AND(Bat!$K$2="On",$E94&gt;20),0.75,1)</f>
        <v>31.4775897654606</v>
      </c>
      <c r="AZ94" s="28">
        <f>STANDARDIZE(AY94,AVERAGE($AY$5:$AY$963),STDEVP($AY$5:$AY$963))</f>
        <v>0.75392866205498565</v>
      </c>
      <c r="BA94" t="str">
        <f>IF(OR(AND(AQ94&gt;7,AW94&gt;1),AND(AQ94&gt;4,AV94&gt;2)),"SP","RP")</f>
        <v>SP</v>
      </c>
      <c r="BE94" t="str">
        <f>IF(AVERAGE($O94:$Q94)&gt;=6,"Likely",IF(AVERAGE($O94:$Q94)&gt;=4,"Possible","Unlikely"))</f>
        <v>Possible</v>
      </c>
      <c r="BG94" t="e">
        <f>IF(VLOOKUP($B94,'Draft List'!$D$4:$AB$124,BG$3,FALSE)&lt;&gt;0,VLOOKUP($B94,'Draft List'!$D$4:$AB$124,BG$3,FALSE),"")</f>
        <v>#N/A</v>
      </c>
      <c r="BH94" t="e">
        <f>IF(VLOOKUP($B94,'Draft List'!$D$4:$AB$124,BH$3,FALSE)&lt;&gt;0,VLOOKUP($B94,'Draft List'!$D$4:$AB$124,BH$3,FALSE),"")</f>
        <v>#N/A</v>
      </c>
      <c r="BI94" t="e">
        <f>IF(VLOOKUP($B94,'Draft List'!$D$4:$AB$124,BI$3,FALSE)&lt;&gt;0,VLOOKUP($B94,'Draft List'!$D$4:$AB$124,BI$3,FALSE),"")</f>
        <v>#N/A</v>
      </c>
      <c r="BJ94" t="e">
        <f>IF(VLOOKUP($B94,'Draft List'!$D$4:$AB$124,BJ$3,FALSE)&lt;&gt;0,VLOOKUP($B94,'Draft List'!$D$4:$AB$124,BJ$3,FALSE),"")</f>
        <v>#N/A</v>
      </c>
      <c r="BK94" t="str">
        <f>IF(OR(C94="SP",C94="MR",C94="RP",C94="CL"),"P",VLOOKUP($A94,Bat!$A$4:$AP$1196,42,FALSE))</f>
        <v>P</v>
      </c>
    </row>
    <row r="95" spans="1:63" x14ac:dyDescent="0.25">
      <c r="A95" t="str">
        <f>IF(C95="C","C-",C95)&amp;D95&amp;E95</f>
        <v>RPTom Willis18</v>
      </c>
      <c r="B95">
        <f>VLOOKUP($A95,draft_listing_pitchers_stats!$A$1:$B$1324,2,FALSE)</f>
        <v>4863</v>
      </c>
      <c r="C95" s="1" t="s">
        <v>246</v>
      </c>
      <c r="D95" s="1" t="s">
        <v>2250</v>
      </c>
      <c r="E95" s="1">
        <v>18</v>
      </c>
      <c r="F95" s="1" t="s">
        <v>55</v>
      </c>
      <c r="G95" s="1" t="s">
        <v>55</v>
      </c>
      <c r="H95" s="1" t="s">
        <v>51</v>
      </c>
      <c r="I95" s="24" t="s">
        <v>51</v>
      </c>
      <c r="J95" s="1" t="s">
        <v>45</v>
      </c>
      <c r="K95" s="24" t="s">
        <v>45</v>
      </c>
      <c r="L95" s="1">
        <v>2</v>
      </c>
      <c r="M95" s="1">
        <v>4</v>
      </c>
      <c r="N95" s="24">
        <v>2</v>
      </c>
      <c r="O95" s="1">
        <v>4</v>
      </c>
      <c r="P95" s="1">
        <v>4</v>
      </c>
      <c r="Q95" s="24">
        <v>5</v>
      </c>
      <c r="R95" s="1">
        <v>4</v>
      </c>
      <c r="S95" s="1">
        <v>4</v>
      </c>
      <c r="T95" s="1">
        <v>1</v>
      </c>
      <c r="U95" s="1">
        <v>3</v>
      </c>
      <c r="V95" s="1">
        <v>2</v>
      </c>
      <c r="W95" s="1">
        <v>4</v>
      </c>
      <c r="X95" s="1">
        <v>2</v>
      </c>
      <c r="Y95" s="1">
        <v>4</v>
      </c>
      <c r="Z95" s="1" t="s">
        <v>47</v>
      </c>
      <c r="AA95" s="1" t="s">
        <v>47</v>
      </c>
      <c r="AB95" s="1" t="s">
        <v>47</v>
      </c>
      <c r="AC95" s="1" t="s">
        <v>47</v>
      </c>
      <c r="AD95" s="1" t="s">
        <v>47</v>
      </c>
      <c r="AE95" s="1" t="s">
        <v>47</v>
      </c>
      <c r="AF95" s="1">
        <v>3</v>
      </c>
      <c r="AG95" s="1">
        <v>4</v>
      </c>
      <c r="AH95" s="1">
        <v>1</v>
      </c>
      <c r="AI95" s="1">
        <v>3</v>
      </c>
      <c r="AJ95" s="1" t="s">
        <v>47</v>
      </c>
      <c r="AK95" s="1" t="s">
        <v>47</v>
      </c>
      <c r="AL95" s="1" t="s">
        <v>47</v>
      </c>
      <c r="AM95" s="1" t="s">
        <v>47</v>
      </c>
      <c r="AN95" s="1" t="s">
        <v>47</v>
      </c>
      <c r="AO95" s="24" t="s">
        <v>47</v>
      </c>
      <c r="AP95" s="1" t="s">
        <v>58</v>
      </c>
      <c r="AQ95" s="1">
        <v>6</v>
      </c>
      <c r="AR95" s="25" t="s">
        <v>235</v>
      </c>
      <c r="AS95" s="30">
        <v>180000</v>
      </c>
      <c r="AT95" s="9">
        <f>($O$3*(L95-$O$1)/$O$2+$P$3*(M95-$P$1)/$P$2+$Q$3*(N95-$P$1)/$Q$2)/SUM($O$3:$Q$3)</f>
        <v>-1.6781771981141478</v>
      </c>
      <c r="AU95" s="9">
        <f>($O$3*(O95-$O$1)/$O$2+$P$3*(P95-$P$1)/$P$2+$Q$3*(Q95-$Q$1)/$Q$2)/SUM($O$3:$Q$3)</f>
        <v>-0.11633810019639811</v>
      </c>
      <c r="AV95">
        <f>COUNT(R95:AO95)/2</f>
        <v>6</v>
      </c>
      <c r="AW95">
        <f>COUNTIF(R95:AO95,"&gt;5")/2</f>
        <v>0</v>
      </c>
      <c r="AX95" s="6">
        <f>VLOOKUP(AP95,COND!$A$10:$B$32,2,FALSE)</f>
        <v>1</v>
      </c>
      <c r="AY95" s="9">
        <f>(($AT$3*AT95+$AU$3*AU95+$AV$3*AV95+$AW$3*AW95)*AX95*IF(AQ95&lt;5,0.95,IF(AQ95&lt;7,0.975,1))+$J$3*VLOOKUP(J95,COND!$A$2:$D$7,2,FALSE)+$K$3*VLOOKUP(K95,COND!$A$2:$D$7,3,FALSE)+IF(BA95="SP",$BA$3,0)+IF($AV95&lt;3,-15,0))*IF(AND(Bat!$K$2="On",$E95&gt;20),0.75,1)</f>
        <v>31.451662492537977</v>
      </c>
      <c r="AZ95" s="28">
        <f>STANDARDIZE(AY95,AVERAGE($AY$5:$AY$963),STDEVP($AY$5:$AY$963))</f>
        <v>0.75160908380105296</v>
      </c>
      <c r="BA95" t="str">
        <f>IF(OR(AND(AQ95&gt;7,AW95&gt;1),AND(AQ95&gt;4,AV95&gt;2)),"SP","RP")</f>
        <v>SP</v>
      </c>
      <c r="BE95" t="str">
        <f>IF(AVERAGE($O95:$Q95)&gt;=6,"Likely",IF(AVERAGE($O95:$Q95)&gt;=4,"Possible","Unlikely"))</f>
        <v>Possible</v>
      </c>
      <c r="BG95" t="e">
        <f>IF(VLOOKUP($B95,'Draft List'!$D$4:$AB$124,BG$3,FALSE)&lt;&gt;0,VLOOKUP($B95,'Draft List'!$D$4:$AB$124,BG$3,FALSE),"")</f>
        <v>#N/A</v>
      </c>
      <c r="BH95" t="e">
        <f>IF(VLOOKUP($B95,'Draft List'!$D$4:$AB$124,BH$3,FALSE)&lt;&gt;0,VLOOKUP($B95,'Draft List'!$D$4:$AB$124,BH$3,FALSE),"")</f>
        <v>#N/A</v>
      </c>
      <c r="BI95" t="e">
        <f>IF(VLOOKUP($B95,'Draft List'!$D$4:$AB$124,BI$3,FALSE)&lt;&gt;0,VLOOKUP($B95,'Draft List'!$D$4:$AB$124,BI$3,FALSE),"")</f>
        <v>#N/A</v>
      </c>
      <c r="BJ95" t="e">
        <f>IF(VLOOKUP($B95,'Draft List'!$D$4:$AB$124,BJ$3,FALSE)&lt;&gt;0,VLOOKUP($B95,'Draft List'!$D$4:$AB$124,BJ$3,FALSE),"")</f>
        <v>#N/A</v>
      </c>
      <c r="BK95" t="str">
        <f>IF(OR(C95="SP",C95="MR",C95="RP",C95="CL"),"P",VLOOKUP($A95,Bat!$A$4:$AP$1196,42,FALSE))</f>
        <v>P</v>
      </c>
    </row>
    <row r="96" spans="1:63" x14ac:dyDescent="0.25">
      <c r="A96" t="str">
        <f>IF(C96="C","C-",C96)&amp;D96&amp;E96</f>
        <v>SPBartolo Campbell21</v>
      </c>
      <c r="B96">
        <f>VLOOKUP($A96,draft_listing_pitchers_stats!$A$1:$B$1324,2,FALSE)</f>
        <v>10617</v>
      </c>
      <c r="C96" s="1" t="s">
        <v>25</v>
      </c>
      <c r="D96" s="1" t="s">
        <v>1797</v>
      </c>
      <c r="E96" s="1">
        <v>21</v>
      </c>
      <c r="F96" s="1" t="s">
        <v>43</v>
      </c>
      <c r="G96" s="1" t="s">
        <v>43</v>
      </c>
      <c r="H96" s="1" t="s">
        <v>51</v>
      </c>
      <c r="I96" s="24" t="s">
        <v>51</v>
      </c>
      <c r="J96" s="1" t="s">
        <v>57</v>
      </c>
      <c r="K96" s="24" t="s">
        <v>45</v>
      </c>
      <c r="L96" s="1">
        <v>2</v>
      </c>
      <c r="M96" s="1">
        <v>5</v>
      </c>
      <c r="N96" s="24">
        <v>3</v>
      </c>
      <c r="O96" s="1">
        <v>3</v>
      </c>
      <c r="P96" s="1">
        <v>6</v>
      </c>
      <c r="Q96" s="24">
        <v>5</v>
      </c>
      <c r="R96" s="1">
        <v>4</v>
      </c>
      <c r="S96" s="1">
        <v>5</v>
      </c>
      <c r="T96" s="1">
        <v>1</v>
      </c>
      <c r="U96" s="1">
        <v>2</v>
      </c>
      <c r="V96" s="1">
        <v>2</v>
      </c>
      <c r="W96" s="1">
        <v>2</v>
      </c>
      <c r="X96" s="1" t="s">
        <v>47</v>
      </c>
      <c r="Y96" s="1" t="s">
        <v>47</v>
      </c>
      <c r="Z96" s="1" t="s">
        <v>47</v>
      </c>
      <c r="AA96" s="1" t="s">
        <v>47</v>
      </c>
      <c r="AB96" s="1">
        <v>4</v>
      </c>
      <c r="AC96" s="1">
        <v>5</v>
      </c>
      <c r="AD96" s="1" t="s">
        <v>47</v>
      </c>
      <c r="AE96" s="1" t="s">
        <v>47</v>
      </c>
      <c r="AF96" s="1">
        <v>4</v>
      </c>
      <c r="AG96" s="1">
        <v>4</v>
      </c>
      <c r="AH96" s="1" t="s">
        <v>47</v>
      </c>
      <c r="AI96" s="1" t="s">
        <v>47</v>
      </c>
      <c r="AJ96" s="1" t="s">
        <v>47</v>
      </c>
      <c r="AK96" s="1" t="s">
        <v>47</v>
      </c>
      <c r="AL96" s="1" t="s">
        <v>47</v>
      </c>
      <c r="AM96" s="1" t="s">
        <v>47</v>
      </c>
      <c r="AN96" s="1" t="s">
        <v>47</v>
      </c>
      <c r="AO96" s="24" t="s">
        <v>47</v>
      </c>
      <c r="AP96" s="1" t="s">
        <v>58</v>
      </c>
      <c r="AQ96" s="1">
        <v>3</v>
      </c>
      <c r="AR96" s="25" t="s">
        <v>233</v>
      </c>
      <c r="AS96" s="30">
        <v>200000</v>
      </c>
      <c r="AT96" s="9">
        <f>($O$3*(L96-$O$1)/$O$2+$P$3*(M96-$P$1)/$P$2+$Q$3*(N96-$P$1)/$Q$2)/SUM($O$3:$Q$3)</f>
        <v>-1.2404249156299822</v>
      </c>
      <c r="AU96" s="9">
        <f>($O$3*(O96-$O$1)/$O$2+$P$3*(P96-$P$1)/$P$2+$Q$3*(Q96-$Q$1)/$Q$2)/SUM($O$3:$Q$3)</f>
        <v>7.9834008154539254E-2</v>
      </c>
      <c r="AV96">
        <f>COUNT(R96:AO96)/2</f>
        <v>5</v>
      </c>
      <c r="AW96">
        <f>COUNTIF(R96:AO96,"&gt;5")/2</f>
        <v>0</v>
      </c>
      <c r="AX96" s="6">
        <f>VLOOKUP(AP96,COND!$A$10:$B$32,2,FALSE)</f>
        <v>1</v>
      </c>
      <c r="AY96" s="9">
        <f>(($AT$3*AT96+$AU$3*AU96+$AV$3*AV96+$AW$3*AW96)*AX96*IF(AQ96&lt;5,0.95,IF(AQ96&lt;7,0.975,1))+$J$3*VLOOKUP(J96,COND!$A$2:$D$7,2,FALSE)+$K$3*VLOOKUP(K96,COND!$A$2:$D$7,3,FALSE)+IF(BA96="SP",$BA$3,0)+IF($AV96&lt;3,-15,0))*IF(AND(Bat!$K$2="On",$E96&gt;20),0.75,1)</f>
        <v>31.44366542096655</v>
      </c>
      <c r="AZ96" s="28">
        <f>STANDARDIZE(AY96,AVERAGE($AY$5:$AY$963),STDEVP($AY$5:$AY$963))</f>
        <v>0.75089362740239551</v>
      </c>
      <c r="BA96" t="str">
        <f>IF(OR(AND(AQ96&gt;7,AW96&gt;1),AND(AQ96&gt;4,AV96&gt;2)),"SP","RP")</f>
        <v>RP</v>
      </c>
      <c r="BE96" t="str">
        <f>IF(AVERAGE($O96:$Q96)&gt;=6,"Likely",IF(AVERAGE($O96:$Q96)&gt;=4,"Possible","Unlikely"))</f>
        <v>Possible</v>
      </c>
      <c r="BG96" t="e">
        <f>IF(VLOOKUP($B96,'Draft List'!$D$4:$AB$124,BG$3,FALSE)&lt;&gt;0,VLOOKUP($B96,'Draft List'!$D$4:$AB$124,BG$3,FALSE),"")</f>
        <v>#N/A</v>
      </c>
      <c r="BH96" t="e">
        <f>IF(VLOOKUP($B96,'Draft List'!$D$4:$AB$124,BH$3,FALSE)&lt;&gt;0,VLOOKUP($B96,'Draft List'!$D$4:$AB$124,BH$3,FALSE),"")</f>
        <v>#N/A</v>
      </c>
      <c r="BI96" t="e">
        <f>IF(VLOOKUP($B96,'Draft List'!$D$4:$AB$124,BI$3,FALSE)&lt;&gt;0,VLOOKUP($B96,'Draft List'!$D$4:$AB$124,BI$3,FALSE),"")</f>
        <v>#N/A</v>
      </c>
      <c r="BJ96" t="e">
        <f>IF(VLOOKUP($B96,'Draft List'!$D$4:$AB$124,BJ$3,FALSE)&lt;&gt;0,VLOOKUP($B96,'Draft List'!$D$4:$AB$124,BJ$3,FALSE),"")</f>
        <v>#N/A</v>
      </c>
      <c r="BK96" t="str">
        <f>IF(OR(C96="SP",C96="MR",C96="RP",C96="CL"),"P",VLOOKUP($A96,Bat!$A$4:$AP$1196,42,FALSE))</f>
        <v>P</v>
      </c>
    </row>
    <row r="97" spans="1:63" x14ac:dyDescent="0.25">
      <c r="A97" t="str">
        <f>IF(C97="C","C-",C97)&amp;D97&amp;E97</f>
        <v>SPMasamichi Kono21</v>
      </c>
      <c r="B97">
        <f>VLOOKUP($A97,draft_listing_pitchers_stats!$A$1:$B$1324,2,FALSE)</f>
        <v>4046</v>
      </c>
      <c r="C97" s="1" t="s">
        <v>25</v>
      </c>
      <c r="D97" s="1" t="s">
        <v>1827</v>
      </c>
      <c r="E97" s="1">
        <v>21</v>
      </c>
      <c r="F97" s="1" t="s">
        <v>43</v>
      </c>
      <c r="G97" s="1" t="s">
        <v>43</v>
      </c>
      <c r="H97" s="1" t="s">
        <v>51</v>
      </c>
      <c r="I97" s="24" t="s">
        <v>51</v>
      </c>
      <c r="J97" s="1" t="s">
        <v>45</v>
      </c>
      <c r="K97" s="24" t="s">
        <v>46</v>
      </c>
      <c r="L97" s="1">
        <v>4</v>
      </c>
      <c r="M97" s="1">
        <v>4</v>
      </c>
      <c r="N97" s="24">
        <v>2</v>
      </c>
      <c r="O97" s="1">
        <v>5</v>
      </c>
      <c r="P97" s="1">
        <v>4</v>
      </c>
      <c r="Q97" s="24">
        <v>4</v>
      </c>
      <c r="R97" s="1">
        <v>6</v>
      </c>
      <c r="S97" s="1">
        <v>7</v>
      </c>
      <c r="T97" s="1">
        <v>2</v>
      </c>
      <c r="U97" s="1">
        <v>3</v>
      </c>
      <c r="V97" s="1" t="s">
        <v>47</v>
      </c>
      <c r="W97" s="1" t="s">
        <v>47</v>
      </c>
      <c r="X97" s="1">
        <v>4</v>
      </c>
      <c r="Y97" s="1">
        <v>5</v>
      </c>
      <c r="Z97" s="1" t="s">
        <v>47</v>
      </c>
      <c r="AA97" s="1" t="s">
        <v>47</v>
      </c>
      <c r="AB97" s="1" t="s">
        <v>47</v>
      </c>
      <c r="AC97" s="1" t="s">
        <v>47</v>
      </c>
      <c r="AD97" s="1">
        <v>5</v>
      </c>
      <c r="AE97" s="1">
        <v>6</v>
      </c>
      <c r="AF97" s="1" t="s">
        <v>47</v>
      </c>
      <c r="AG97" s="1" t="s">
        <v>47</v>
      </c>
      <c r="AH97" s="1" t="s">
        <v>47</v>
      </c>
      <c r="AI97" s="1" t="s">
        <v>47</v>
      </c>
      <c r="AJ97" s="1" t="s">
        <v>47</v>
      </c>
      <c r="AK97" s="1" t="s">
        <v>47</v>
      </c>
      <c r="AL97" s="1" t="s">
        <v>47</v>
      </c>
      <c r="AM97" s="1" t="s">
        <v>47</v>
      </c>
      <c r="AN97" s="1" t="s">
        <v>47</v>
      </c>
      <c r="AO97" s="24" t="s">
        <v>47</v>
      </c>
      <c r="AP97" s="1" t="s">
        <v>48</v>
      </c>
      <c r="AQ97" s="1">
        <v>8</v>
      </c>
      <c r="AR97" s="25" t="s">
        <v>235</v>
      </c>
      <c r="AS97" s="30">
        <v>210000</v>
      </c>
      <c r="AT97" s="9">
        <f>($O$3*(L97-$O$1)/$O$2+$P$3*(M97-$P$1)/$P$2+$Q$3*(N97-$P$1)/$Q$2)/SUM($O$3:$Q$3)</f>
        <v>-1.288794549095801</v>
      </c>
      <c r="AU97" s="9">
        <f>($O$3*(O97-$O$1)/$O$2+$P$3*(P97-$P$1)/$P$2+$Q$3*(Q97-$Q$1)/$Q$2)/SUM($O$3:$Q$3)</f>
        <v>-0.16396734174133493</v>
      </c>
      <c r="AV97">
        <f>COUNT(R97:AO97)/2</f>
        <v>4</v>
      </c>
      <c r="AW97">
        <f>COUNTIF(R97:AO97,"&gt;5")/2</f>
        <v>1.5</v>
      </c>
      <c r="AX97" s="6">
        <f>VLOOKUP(AP97,COND!$A$10:$B$32,2,FALSE)</f>
        <v>1.05</v>
      </c>
      <c r="AY97" s="9">
        <f>(($AT$3*AT97+$AU$3*AU97+$AV$3*AV97+$AW$3*AW97)*AX97*IF(AQ97&lt;5,0.95,IF(AQ97&lt;7,0.975,1))+$J$3*VLOOKUP(J97,COND!$A$2:$D$7,2,FALSE)+$K$3*VLOOKUP(K97,COND!$A$2:$D$7,3,FALSE)+IF(BA97="SP",$BA$3,0)+IF($AV97&lt;3,-15,0))*IF(AND(Bat!$K$2="On",$E97&gt;20),0.75,1)</f>
        <v>31.424788968121845</v>
      </c>
      <c r="AZ97" s="28">
        <f>STANDARDIZE(AY97,AVERAGE($AY$5:$AY$963),STDEVP($AY$5:$AY$963))</f>
        <v>0.74920484934769482</v>
      </c>
      <c r="BA97" t="str">
        <f>IF(OR(AND(AQ97&gt;7,AW97&gt;1),AND(AQ97&gt;4,AV97&gt;2)),"SP","RP")</f>
        <v>SP</v>
      </c>
      <c r="BE97" t="str">
        <f>IF(AVERAGE($O97:$Q97)&gt;=6,"Likely",IF(AVERAGE($O97:$Q97)&gt;=4,"Possible","Unlikely"))</f>
        <v>Possible</v>
      </c>
      <c r="BG97" t="e">
        <f>IF(VLOOKUP($B97,'Draft List'!$D$4:$AB$124,BG$3,FALSE)&lt;&gt;0,VLOOKUP($B97,'Draft List'!$D$4:$AB$124,BG$3,FALSE),"")</f>
        <v>#N/A</v>
      </c>
      <c r="BH97" t="e">
        <f>IF(VLOOKUP($B97,'Draft List'!$D$4:$AB$124,BH$3,FALSE)&lt;&gt;0,VLOOKUP($B97,'Draft List'!$D$4:$AB$124,BH$3,FALSE),"")</f>
        <v>#N/A</v>
      </c>
      <c r="BI97" t="e">
        <f>IF(VLOOKUP($B97,'Draft List'!$D$4:$AB$124,BI$3,FALSE)&lt;&gt;0,VLOOKUP($B97,'Draft List'!$D$4:$AB$124,BI$3,FALSE),"")</f>
        <v>#N/A</v>
      </c>
      <c r="BJ97" t="e">
        <f>IF(VLOOKUP($B97,'Draft List'!$D$4:$AB$124,BJ$3,FALSE)&lt;&gt;0,VLOOKUP($B97,'Draft List'!$D$4:$AB$124,BJ$3,FALSE),"")</f>
        <v>#N/A</v>
      </c>
      <c r="BK97" t="str">
        <f>IF(OR(C97="SP",C97="MR",C97="RP",C97="CL"),"P",VLOOKUP($A97,Bat!$A$4:$AP$1196,42,FALSE))</f>
        <v>P</v>
      </c>
    </row>
    <row r="98" spans="1:63" x14ac:dyDescent="0.25">
      <c r="A98" t="str">
        <f>IF(C98="C","C-",C98)&amp;D98&amp;E98</f>
        <v>SPHéctor Galván21</v>
      </c>
      <c r="B98">
        <f>VLOOKUP($A98,draft_listing_pitchers_stats!$A$1:$B$1324,2,FALSE)</f>
        <v>7482</v>
      </c>
      <c r="C98" s="1" t="s">
        <v>25</v>
      </c>
      <c r="D98" s="1" t="s">
        <v>1812</v>
      </c>
      <c r="E98" s="1">
        <v>21</v>
      </c>
      <c r="F98" s="1" t="s">
        <v>55</v>
      </c>
      <c r="G98" s="1" t="s">
        <v>55</v>
      </c>
      <c r="H98" s="1" t="s">
        <v>51</v>
      </c>
      <c r="I98" s="24" t="s">
        <v>51</v>
      </c>
      <c r="J98" s="1" t="s">
        <v>49</v>
      </c>
      <c r="K98" s="24" t="s">
        <v>46</v>
      </c>
      <c r="L98" s="1">
        <v>3</v>
      </c>
      <c r="M98" s="1">
        <v>4</v>
      </c>
      <c r="N98" s="24">
        <v>3</v>
      </c>
      <c r="O98" s="1">
        <v>5</v>
      </c>
      <c r="P98" s="1">
        <v>4</v>
      </c>
      <c r="Q98" s="24">
        <v>4</v>
      </c>
      <c r="R98" s="1">
        <v>5</v>
      </c>
      <c r="S98" s="1">
        <v>6</v>
      </c>
      <c r="T98" s="1">
        <v>3</v>
      </c>
      <c r="U98" s="1">
        <v>6</v>
      </c>
      <c r="V98" s="1">
        <v>4</v>
      </c>
      <c r="W98" s="1">
        <v>6</v>
      </c>
      <c r="X98" s="1" t="s">
        <v>47</v>
      </c>
      <c r="Y98" s="1" t="s">
        <v>47</v>
      </c>
      <c r="Z98" s="1" t="s">
        <v>47</v>
      </c>
      <c r="AA98" s="1" t="s">
        <v>47</v>
      </c>
      <c r="AB98" s="1" t="s">
        <v>47</v>
      </c>
      <c r="AC98" s="1" t="s">
        <v>47</v>
      </c>
      <c r="AD98" s="1" t="s">
        <v>47</v>
      </c>
      <c r="AE98" s="1" t="s">
        <v>47</v>
      </c>
      <c r="AF98" s="1" t="s">
        <v>47</v>
      </c>
      <c r="AG98" s="1" t="s">
        <v>47</v>
      </c>
      <c r="AH98" s="1" t="s">
        <v>47</v>
      </c>
      <c r="AI98" s="1" t="s">
        <v>47</v>
      </c>
      <c r="AJ98" s="1" t="s">
        <v>47</v>
      </c>
      <c r="AK98" s="1" t="s">
        <v>47</v>
      </c>
      <c r="AL98" s="1" t="s">
        <v>47</v>
      </c>
      <c r="AM98" s="1" t="s">
        <v>47</v>
      </c>
      <c r="AN98" s="1" t="s">
        <v>47</v>
      </c>
      <c r="AO98" s="24" t="s">
        <v>47</v>
      </c>
      <c r="AP98" s="1" t="s">
        <v>58</v>
      </c>
      <c r="AQ98" s="1">
        <v>6</v>
      </c>
      <c r="AR98" s="25" t="s">
        <v>235</v>
      </c>
      <c r="AS98" s="30">
        <v>190000</v>
      </c>
      <c r="AT98" s="9">
        <f>($O$3*(L98-$O$1)/$O$2+$P$3*(M98-$P$1)/$P$2+$Q$3*(N98-$P$1)/$Q$2)/SUM($O$3:$Q$3)</f>
        <v>-1.2411653075508642</v>
      </c>
      <c r="AU98" s="9">
        <f>($O$3*(O98-$O$1)/$O$2+$P$3*(P98-$P$1)/$P$2+$Q$3*(Q98-$Q$1)/$Q$2)/SUM($O$3:$Q$3)</f>
        <v>-0.16396734174133493</v>
      </c>
      <c r="AV98">
        <f>COUNT(R98:AO98)/2</f>
        <v>3</v>
      </c>
      <c r="AW98">
        <f>COUNTIF(R98:AO98,"&gt;5")/2</f>
        <v>1.5</v>
      </c>
      <c r="AX98" s="6">
        <f>VLOOKUP(AP98,COND!$A$10:$B$32,2,FALSE)</f>
        <v>1</v>
      </c>
      <c r="AY98" s="9">
        <f>(($AT$3*AT98+$AU$3*AU98+$AV$3*AV98+$AW$3*AW98)*AX98*IF(AQ98&lt;5,0.95,IF(AQ98&lt;7,0.975,1))+$J$3*VLOOKUP(J98,COND!$A$2:$D$7,2,FALSE)+$K$3*VLOOKUP(K98,COND!$A$2:$D$7,3,FALSE)+IF(BA98="SP",$BA$3,0)+IF($AV98&lt;3,-15,0))*IF(AND(Bat!$K$2="On",$E98&gt;20),0.75,1)</f>
        <v>31.412484601071551</v>
      </c>
      <c r="AZ98" s="28">
        <f>STANDARDIZE(AY98,AVERAGE($AY$5:$AY$963),STDEVP($AY$5:$AY$963))</f>
        <v>0.74810404162590127</v>
      </c>
      <c r="BA98" t="str">
        <f>IF(OR(AND(AQ98&gt;7,AW98&gt;1),AND(AQ98&gt;4,AV98&gt;2)),"SP","RP")</f>
        <v>SP</v>
      </c>
      <c r="BE98" t="str">
        <f>IF(AVERAGE($O98:$Q98)&gt;=6,"Likely",IF(AVERAGE($O98:$Q98)&gt;=4,"Possible","Unlikely"))</f>
        <v>Possible</v>
      </c>
      <c r="BG98" t="e">
        <f>IF(VLOOKUP($B98,'Draft List'!$D$4:$AB$124,BG$3,FALSE)&lt;&gt;0,VLOOKUP($B98,'Draft List'!$D$4:$AB$124,BG$3,FALSE),"")</f>
        <v>#N/A</v>
      </c>
      <c r="BH98" t="e">
        <f>IF(VLOOKUP($B98,'Draft List'!$D$4:$AB$124,BH$3,FALSE)&lt;&gt;0,VLOOKUP($B98,'Draft List'!$D$4:$AB$124,BH$3,FALSE),"")</f>
        <v>#N/A</v>
      </c>
      <c r="BI98" t="e">
        <f>IF(VLOOKUP($B98,'Draft List'!$D$4:$AB$124,BI$3,FALSE)&lt;&gt;0,VLOOKUP($B98,'Draft List'!$D$4:$AB$124,BI$3,FALSE),"")</f>
        <v>#N/A</v>
      </c>
      <c r="BJ98" t="e">
        <f>IF(VLOOKUP($B98,'Draft List'!$D$4:$AB$124,BJ$3,FALSE)&lt;&gt;0,VLOOKUP($B98,'Draft List'!$D$4:$AB$124,BJ$3,FALSE),"")</f>
        <v>#N/A</v>
      </c>
      <c r="BK98" t="str">
        <f>IF(OR(C98="SP",C98="MR",C98="RP",C98="CL"),"P",VLOOKUP($A98,Bat!$A$4:$AP$1196,42,FALSE))</f>
        <v>P</v>
      </c>
    </row>
    <row r="99" spans="1:63" x14ac:dyDescent="0.25">
      <c r="A99" t="str">
        <f>IF(C99="C","C-",C99)&amp;D99&amp;E99</f>
        <v>RPCooper O'Dell18</v>
      </c>
      <c r="B99">
        <f>VLOOKUP($A99,draft_listing_pitchers_stats!$A$1:$B$1324,2,FALSE)</f>
        <v>5001</v>
      </c>
      <c r="C99" s="1" t="s">
        <v>246</v>
      </c>
      <c r="D99" s="1" t="s">
        <v>1838</v>
      </c>
      <c r="E99" s="1">
        <v>18</v>
      </c>
      <c r="F99" s="1" t="s">
        <v>64</v>
      </c>
      <c r="G99" s="1" t="s">
        <v>43</v>
      </c>
      <c r="H99" s="1" t="s">
        <v>51</v>
      </c>
      <c r="I99" s="24" t="s">
        <v>51</v>
      </c>
      <c r="J99" s="1" t="s">
        <v>45</v>
      </c>
      <c r="K99" s="24" t="s">
        <v>45</v>
      </c>
      <c r="L99" s="1">
        <v>2</v>
      </c>
      <c r="M99" s="1">
        <v>4</v>
      </c>
      <c r="N99" s="24">
        <v>3</v>
      </c>
      <c r="O99" s="1">
        <v>2</v>
      </c>
      <c r="P99" s="1">
        <v>5</v>
      </c>
      <c r="Q99" s="24">
        <v>6</v>
      </c>
      <c r="R99" s="1">
        <v>3</v>
      </c>
      <c r="S99" s="1">
        <v>3</v>
      </c>
      <c r="T99" s="1">
        <v>1</v>
      </c>
      <c r="U99" s="1">
        <v>2</v>
      </c>
      <c r="V99" s="1" t="s">
        <v>47</v>
      </c>
      <c r="W99" s="1" t="s">
        <v>47</v>
      </c>
      <c r="X99" s="1">
        <v>2</v>
      </c>
      <c r="Y99" s="1">
        <v>3</v>
      </c>
      <c r="Z99" s="1" t="s">
        <v>47</v>
      </c>
      <c r="AA99" s="1" t="s">
        <v>47</v>
      </c>
      <c r="AB99" s="1" t="s">
        <v>47</v>
      </c>
      <c r="AC99" s="1" t="s">
        <v>47</v>
      </c>
      <c r="AD99" s="1" t="s">
        <v>47</v>
      </c>
      <c r="AE99" s="1" t="s">
        <v>47</v>
      </c>
      <c r="AF99" s="1" t="s">
        <v>47</v>
      </c>
      <c r="AG99" s="1" t="s">
        <v>47</v>
      </c>
      <c r="AH99" s="1" t="s">
        <v>47</v>
      </c>
      <c r="AI99" s="1" t="s">
        <v>47</v>
      </c>
      <c r="AJ99" s="1" t="s">
        <v>47</v>
      </c>
      <c r="AK99" s="1" t="s">
        <v>47</v>
      </c>
      <c r="AL99" s="1" t="s">
        <v>47</v>
      </c>
      <c r="AM99" s="1" t="s">
        <v>47</v>
      </c>
      <c r="AN99" s="1" t="s">
        <v>47</v>
      </c>
      <c r="AO99" s="24" t="s">
        <v>47</v>
      </c>
      <c r="AP99" s="1" t="s">
        <v>212</v>
      </c>
      <c r="AQ99" s="1">
        <v>7</v>
      </c>
      <c r="AR99" s="25" t="s">
        <v>233</v>
      </c>
      <c r="AS99" s="30">
        <v>230000</v>
      </c>
      <c r="AT99" s="9">
        <f>($O$3*(L99-$O$1)/$O$2+$P$3*(M99-$P$1)/$P$2+$Q$3*(N99-$P$1)/$Q$2)/SUM($O$3:$Q$3)</f>
        <v>-1.4358566320600374</v>
      </c>
      <c r="AU99" s="9">
        <f>($O$3*(O99-$O$1)/$O$2+$P$3*(P99-$P$1)/$P$2+$Q$3*(Q99-$Q$1)/$Q$2)/SUM($O$3:$Q$3)</f>
        <v>-6.7968466730579338E-2</v>
      </c>
      <c r="AV99">
        <f>COUNT(R99:AO99)/2</f>
        <v>3</v>
      </c>
      <c r="AW99">
        <f>COUNTIF(R99:AO99,"&gt;5")/2</f>
        <v>0</v>
      </c>
      <c r="AX99" s="6">
        <f>VLOOKUP(AP99,COND!$A$10:$B$32,2,FALSE)</f>
        <v>1</v>
      </c>
      <c r="AY99" s="9">
        <f>(($AT$3*AT99+$AU$3*AU99+$AV$3*AV99+$AW$3*AW99)*AX99*IF(AQ99&lt;5,0.95,IF(AQ99&lt;7,0.975,1))+$J$3*VLOOKUP(J99,COND!$A$2:$D$7,2,FALSE)+$K$3*VLOOKUP(K99,COND!$A$2:$D$7,3,FALSE)+IF(BA99="SP",$BA$3,0)+IF($AV99&lt;3,-15,0))*IF(AND(Bat!$K$2="On",$E99&gt;20),0.75,1)</f>
        <v>31.403459338976404</v>
      </c>
      <c r="AZ99" s="28">
        <f>STANDARDIZE(AY99,AVERAGE($AY$5:$AY$963),STDEVP($AY$5:$AY$963))</f>
        <v>0.74729659836897167</v>
      </c>
      <c r="BA99" t="str">
        <f>IF(OR(AND(AQ99&gt;7,AW99&gt;1),AND(AQ99&gt;4,AV99&gt;2)),"SP","RP")</f>
        <v>SP</v>
      </c>
      <c r="BE99" t="str">
        <f>IF(AVERAGE($O99:$Q99)&gt;=6,"Likely",IF(AVERAGE($O99:$Q99)&gt;=4,"Possible","Unlikely"))</f>
        <v>Possible</v>
      </c>
      <c r="BG99" t="e">
        <f>IF(VLOOKUP($B99,'Draft List'!$D$4:$AB$124,BG$3,FALSE)&lt;&gt;0,VLOOKUP($B99,'Draft List'!$D$4:$AB$124,BG$3,FALSE),"")</f>
        <v>#N/A</v>
      </c>
      <c r="BH99" t="e">
        <f>IF(VLOOKUP($B99,'Draft List'!$D$4:$AB$124,BH$3,FALSE)&lt;&gt;0,VLOOKUP($B99,'Draft List'!$D$4:$AB$124,BH$3,FALSE),"")</f>
        <v>#N/A</v>
      </c>
      <c r="BI99" t="e">
        <f>IF(VLOOKUP($B99,'Draft List'!$D$4:$AB$124,BI$3,FALSE)&lt;&gt;0,VLOOKUP($B99,'Draft List'!$D$4:$AB$124,BI$3,FALSE),"")</f>
        <v>#N/A</v>
      </c>
      <c r="BJ99" t="e">
        <f>IF(VLOOKUP($B99,'Draft List'!$D$4:$AB$124,BJ$3,FALSE)&lt;&gt;0,VLOOKUP($B99,'Draft List'!$D$4:$AB$124,BJ$3,FALSE),"")</f>
        <v>#N/A</v>
      </c>
      <c r="BK99" t="str">
        <f>IF(OR(C99="SP",C99="MR",C99="RP",C99="CL"),"P",VLOOKUP($A99,Bat!$A$4:$AP$1196,42,FALSE))</f>
        <v>P</v>
      </c>
    </row>
    <row r="100" spans="1:63" x14ac:dyDescent="0.25">
      <c r="A100" t="str">
        <f>IF(C100="C","C-",C100)&amp;D100&amp;E100</f>
        <v>SPBrandon Waters18</v>
      </c>
      <c r="B100">
        <f>VLOOKUP($A100,draft_listing_pitchers_stats!$A$1:$B$1324,2,FALSE)</f>
        <v>8967</v>
      </c>
      <c r="C100" s="1" t="s">
        <v>25</v>
      </c>
      <c r="D100" s="1" t="s">
        <v>1866</v>
      </c>
      <c r="E100" s="1">
        <v>18</v>
      </c>
      <c r="F100" s="1" t="s">
        <v>55</v>
      </c>
      <c r="G100" s="1" t="s">
        <v>55</v>
      </c>
      <c r="H100" s="1" t="s">
        <v>51</v>
      </c>
      <c r="I100" s="24" t="s">
        <v>51</v>
      </c>
      <c r="J100" s="1" t="s">
        <v>53</v>
      </c>
      <c r="K100" s="24" t="s">
        <v>49</v>
      </c>
      <c r="L100" s="1">
        <v>2</v>
      </c>
      <c r="M100" s="1">
        <v>5</v>
      </c>
      <c r="N100" s="24">
        <v>2</v>
      </c>
      <c r="O100" s="1">
        <v>4</v>
      </c>
      <c r="P100" s="1">
        <v>5</v>
      </c>
      <c r="Q100" s="24">
        <v>4</v>
      </c>
      <c r="R100" s="1">
        <v>3</v>
      </c>
      <c r="S100" s="1">
        <v>4</v>
      </c>
      <c r="T100" s="1" t="s">
        <v>47</v>
      </c>
      <c r="U100" s="1" t="s">
        <v>47</v>
      </c>
      <c r="V100" s="1">
        <v>2</v>
      </c>
      <c r="W100" s="1">
        <v>6</v>
      </c>
      <c r="X100" s="1">
        <v>2</v>
      </c>
      <c r="Y100" s="1">
        <v>5</v>
      </c>
      <c r="Z100" s="1" t="s">
        <v>47</v>
      </c>
      <c r="AA100" s="1" t="s">
        <v>47</v>
      </c>
      <c r="AB100" s="1" t="s">
        <v>47</v>
      </c>
      <c r="AC100" s="1" t="s">
        <v>47</v>
      </c>
      <c r="AD100" s="1" t="s">
        <v>47</v>
      </c>
      <c r="AE100" s="1" t="s">
        <v>47</v>
      </c>
      <c r="AF100" s="1" t="s">
        <v>47</v>
      </c>
      <c r="AG100" s="1" t="s">
        <v>47</v>
      </c>
      <c r="AH100" s="1" t="s">
        <v>47</v>
      </c>
      <c r="AI100" s="1" t="s">
        <v>47</v>
      </c>
      <c r="AJ100" s="1" t="s">
        <v>47</v>
      </c>
      <c r="AK100" s="1" t="s">
        <v>47</v>
      </c>
      <c r="AL100" s="1" t="s">
        <v>47</v>
      </c>
      <c r="AM100" s="1" t="s">
        <v>47</v>
      </c>
      <c r="AN100" s="1" t="s">
        <v>47</v>
      </c>
      <c r="AO100" s="24" t="s">
        <v>47</v>
      </c>
      <c r="AP100" s="1" t="s">
        <v>71</v>
      </c>
      <c r="AQ100" s="1">
        <v>8</v>
      </c>
      <c r="AR100" s="25" t="s">
        <v>234</v>
      </c>
      <c r="AS100" s="30">
        <v>2200000</v>
      </c>
      <c r="AT100" s="9">
        <f>($O$3*(L100-$O$1)/$O$2+$P$3*(M100-$P$1)/$P$2+$Q$3*(N100-$P$1)/$Q$2)/SUM($O$3:$Q$3)</f>
        <v>-1.4827454816840926</v>
      </c>
      <c r="AU100" s="9">
        <f>($O$3*(O100-$O$1)/$O$2+$P$3*(P100-$P$1)/$P$2+$Q$3*(Q100-$Q$1)/$Q$2)/SUM($O$3:$Q$3)</f>
        <v>-0.16322694982045299</v>
      </c>
      <c r="AV100">
        <f>COUNT(R100:AO100)/2</f>
        <v>3</v>
      </c>
      <c r="AW100">
        <f>COUNTIF(R100:AO100,"&gt;5")/2</f>
        <v>0.5</v>
      </c>
      <c r="AX100" s="6">
        <f>VLOOKUP(AP100,COND!$A$10:$B$32,2,FALSE)</f>
        <v>0.95</v>
      </c>
      <c r="AY100" s="9">
        <f>(($AT$3*AT100+$AU$3*AU100+$AV$3*AV100+$AW$3*AW100)*AX100*IF(AQ100&lt;5,0.95,IF(AQ100&lt;7,0.975,1))+$J$3*VLOOKUP(J100,COND!$A$2:$D$7,2,FALSE)+$K$3*VLOOKUP(K100,COND!$A$2:$D$7,3,FALSE)+IF(BA100="SP",$BA$3,0)+IF($AV100&lt;3,-15,0))*IF(AND(Bat!$K$2="On",$E100&gt;20),0.75,1)</f>
        <v>31.258216311891417</v>
      </c>
      <c r="AZ100" s="28">
        <f>STANDARDIZE(AY100,AVERAGE($AY$5:$AY$963),STDEVP($AY$5:$AY$963))</f>
        <v>0.73430246018223866</v>
      </c>
      <c r="BA100" t="str">
        <f>IF(OR(AND(AQ100&gt;7,AW100&gt;1),AND(AQ100&gt;4,AV100&gt;2)),"SP","RP")</f>
        <v>SP</v>
      </c>
      <c r="BE100" t="str">
        <f>IF(AVERAGE($O100:$Q100)&gt;=6,"Likely",IF(AVERAGE($O100:$Q100)&gt;=4,"Possible","Unlikely"))</f>
        <v>Possible</v>
      </c>
      <c r="BG100" t="e">
        <f>IF(VLOOKUP($B100,'Draft List'!$D$4:$AB$124,BG$3,FALSE)&lt;&gt;0,VLOOKUP($B100,'Draft List'!$D$4:$AB$124,BG$3,FALSE),"")</f>
        <v>#N/A</v>
      </c>
      <c r="BH100" t="e">
        <f>IF(VLOOKUP($B100,'Draft List'!$D$4:$AB$124,BH$3,FALSE)&lt;&gt;0,VLOOKUP($B100,'Draft List'!$D$4:$AB$124,BH$3,FALSE),"")</f>
        <v>#N/A</v>
      </c>
      <c r="BI100" t="e">
        <f>IF(VLOOKUP($B100,'Draft List'!$D$4:$AB$124,BI$3,FALSE)&lt;&gt;0,VLOOKUP($B100,'Draft List'!$D$4:$AB$124,BI$3,FALSE),"")</f>
        <v>#N/A</v>
      </c>
      <c r="BJ100" t="e">
        <f>IF(VLOOKUP($B100,'Draft List'!$D$4:$AB$124,BJ$3,FALSE)&lt;&gt;0,VLOOKUP($B100,'Draft List'!$D$4:$AB$124,BJ$3,FALSE),"")</f>
        <v>#N/A</v>
      </c>
      <c r="BK100" t="str">
        <f>IF(OR(C100="SP",C100="MR",C100="RP",C100="CL"),"P",VLOOKUP($A100,Bat!$A$4:$AP$1196,42,FALSE))</f>
        <v>P</v>
      </c>
    </row>
    <row r="101" spans="1:63" x14ac:dyDescent="0.25">
      <c r="A101" t="str">
        <f>IF(C101="C","C-",C101)&amp;D101&amp;E101</f>
        <v>SPTsutomu Hayashi22</v>
      </c>
      <c r="B101">
        <f>VLOOKUP($A101,draft_listing_pitchers_stats!$A$1:$B$1324,2,FALSE)</f>
        <v>5907</v>
      </c>
      <c r="C101" s="1" t="s">
        <v>25</v>
      </c>
      <c r="D101" s="1" t="s">
        <v>1818</v>
      </c>
      <c r="E101" s="1">
        <v>22</v>
      </c>
      <c r="F101" s="1" t="s">
        <v>55</v>
      </c>
      <c r="G101" s="1" t="s">
        <v>43</v>
      </c>
      <c r="H101" s="1" t="s">
        <v>51</v>
      </c>
      <c r="I101" s="24" t="s">
        <v>51</v>
      </c>
      <c r="J101" s="1" t="s">
        <v>45</v>
      </c>
      <c r="K101" s="24" t="s">
        <v>45</v>
      </c>
      <c r="L101" s="1">
        <v>5</v>
      </c>
      <c r="M101" s="1">
        <v>4</v>
      </c>
      <c r="N101" s="24">
        <v>3</v>
      </c>
      <c r="O101" s="1">
        <v>5</v>
      </c>
      <c r="P101" s="1">
        <v>4</v>
      </c>
      <c r="Q101" s="24">
        <v>4</v>
      </c>
      <c r="R101" s="1">
        <v>4</v>
      </c>
      <c r="S101" s="1">
        <v>5</v>
      </c>
      <c r="T101" s="1">
        <v>6</v>
      </c>
      <c r="U101" s="1">
        <v>6</v>
      </c>
      <c r="V101" s="1">
        <v>2</v>
      </c>
      <c r="W101" s="1">
        <v>2</v>
      </c>
      <c r="X101" s="1">
        <v>5</v>
      </c>
      <c r="Y101" s="1">
        <v>5</v>
      </c>
      <c r="Z101" s="1" t="s">
        <v>47</v>
      </c>
      <c r="AA101" s="1" t="s">
        <v>47</v>
      </c>
      <c r="AB101" s="1" t="s">
        <v>47</v>
      </c>
      <c r="AC101" s="1" t="s">
        <v>47</v>
      </c>
      <c r="AD101" s="1" t="s">
        <v>47</v>
      </c>
      <c r="AE101" s="1" t="s">
        <v>47</v>
      </c>
      <c r="AF101" s="1" t="s">
        <v>47</v>
      </c>
      <c r="AG101" s="1" t="s">
        <v>47</v>
      </c>
      <c r="AH101" s="1" t="s">
        <v>47</v>
      </c>
      <c r="AI101" s="1" t="s">
        <v>47</v>
      </c>
      <c r="AJ101" s="1" t="s">
        <v>47</v>
      </c>
      <c r="AK101" s="1" t="s">
        <v>47</v>
      </c>
      <c r="AL101" s="1" t="s">
        <v>47</v>
      </c>
      <c r="AM101" s="1" t="s">
        <v>47</v>
      </c>
      <c r="AN101" s="1" t="s">
        <v>47</v>
      </c>
      <c r="AO101" s="24" t="s">
        <v>47</v>
      </c>
      <c r="AP101" s="1" t="s">
        <v>59</v>
      </c>
      <c r="AQ101" s="1">
        <v>9</v>
      </c>
      <c r="AR101" s="25" t="s">
        <v>233</v>
      </c>
      <c r="AS101" s="30">
        <v>190000</v>
      </c>
      <c r="AT101" s="9">
        <f>($O$3*(L101-$O$1)/$O$2+$P$3*(M101-$P$1)/$P$2+$Q$3*(N101-$P$1)/$Q$2)/SUM($O$3:$Q$3)</f>
        <v>-0.851782658532517</v>
      </c>
      <c r="AU101" s="9">
        <f>($O$3*(O101-$O$1)/$O$2+$P$3*(P101-$P$1)/$P$2+$Q$3*(Q101-$Q$1)/$Q$2)/SUM($O$3:$Q$3)</f>
        <v>-0.16396734174133493</v>
      </c>
      <c r="AV101">
        <f>COUNT(R101:AO101)/2</f>
        <v>4</v>
      </c>
      <c r="AW101">
        <f>COUNTIF(R101:AO101,"&gt;5")/2</f>
        <v>1</v>
      </c>
      <c r="AX101" s="6">
        <f>VLOOKUP(AP101,COND!$A$10:$B$32,2,FALSE)</f>
        <v>1</v>
      </c>
      <c r="AY101" s="9">
        <f>(($AT$3*AT101+$AU$3*AU101+$AV$3*AV101+$AW$3*AW101)*AX101*IF(AQ101&lt;5,0.95,IF(AQ101&lt;7,0.975,1))+$J$3*VLOOKUP(J101,COND!$A$2:$D$7,2,FALSE)+$K$3*VLOOKUP(K101,COND!$A$2:$D$7,3,FALSE)+IF(BA101="SP",$BA$3,0)+IF($AV101&lt;3,-15,0))*IF(AND(Bat!$K$2="On",$E101&gt;20),0.75,1)</f>
        <v>31.200296633466799</v>
      </c>
      <c r="AZ101" s="28">
        <f>STANDARDIZE(AY101,AVERAGE($AY$5:$AY$963),STDEVP($AY$5:$AY$963))</f>
        <v>0.72912068780882044</v>
      </c>
      <c r="BA101" t="str">
        <f>IF(OR(AND(AQ101&gt;7,AW101&gt;1),AND(AQ101&gt;4,AV101&gt;2)),"SP","RP")</f>
        <v>SP</v>
      </c>
      <c r="BE101" t="str">
        <f>IF(AVERAGE($O101:$Q101)&gt;=6,"Likely",IF(AVERAGE($O101:$Q101)&gt;=4,"Possible","Unlikely"))</f>
        <v>Possible</v>
      </c>
      <c r="BG101" t="e">
        <f>IF(VLOOKUP($B101,'Draft List'!$D$4:$AB$124,BG$3,FALSE)&lt;&gt;0,VLOOKUP($B101,'Draft List'!$D$4:$AB$124,BG$3,FALSE),"")</f>
        <v>#N/A</v>
      </c>
      <c r="BH101" t="e">
        <f>IF(VLOOKUP($B101,'Draft List'!$D$4:$AB$124,BH$3,FALSE)&lt;&gt;0,VLOOKUP($B101,'Draft List'!$D$4:$AB$124,BH$3,FALSE),"")</f>
        <v>#N/A</v>
      </c>
      <c r="BI101" t="e">
        <f>IF(VLOOKUP($B101,'Draft List'!$D$4:$AB$124,BI$3,FALSE)&lt;&gt;0,VLOOKUP($B101,'Draft List'!$D$4:$AB$124,BI$3,FALSE),"")</f>
        <v>#N/A</v>
      </c>
      <c r="BJ101" t="e">
        <f>IF(VLOOKUP($B101,'Draft List'!$D$4:$AB$124,BJ$3,FALSE)&lt;&gt;0,VLOOKUP($B101,'Draft List'!$D$4:$AB$124,BJ$3,FALSE),"")</f>
        <v>#N/A</v>
      </c>
      <c r="BK101" t="str">
        <f>IF(OR(C101="SP",C101="MR",C101="RP",C101="CL"),"P",VLOOKUP($A101,Bat!$A$4:$AP$1196,42,FALSE))</f>
        <v>P</v>
      </c>
    </row>
    <row r="102" spans="1:63" x14ac:dyDescent="0.25">
      <c r="A102" t="str">
        <f>IF(C102="C","C-",C102)&amp;D102&amp;E102</f>
        <v>SPCarlos Cortés21</v>
      </c>
      <c r="B102">
        <f>VLOOKUP($A102,draft_listing_pitchers_stats!$A$1:$B$1324,2,FALSE)</f>
        <v>11853</v>
      </c>
      <c r="C102" s="1" t="s">
        <v>25</v>
      </c>
      <c r="D102" s="1" t="s">
        <v>1920</v>
      </c>
      <c r="E102" s="1">
        <v>21</v>
      </c>
      <c r="F102" s="1" t="s">
        <v>43</v>
      </c>
      <c r="G102" s="1" t="s">
        <v>43</v>
      </c>
      <c r="H102" s="1" t="s">
        <v>51</v>
      </c>
      <c r="I102" s="24" t="s">
        <v>51</v>
      </c>
      <c r="J102" s="1" t="s">
        <v>49</v>
      </c>
      <c r="K102" s="24" t="s">
        <v>45</v>
      </c>
      <c r="L102" s="1">
        <v>3</v>
      </c>
      <c r="M102" s="1">
        <v>5</v>
      </c>
      <c r="N102" s="24">
        <v>3</v>
      </c>
      <c r="O102" s="1">
        <v>3</v>
      </c>
      <c r="P102" s="1">
        <v>5</v>
      </c>
      <c r="Q102" s="24">
        <v>5</v>
      </c>
      <c r="R102" s="1">
        <v>3</v>
      </c>
      <c r="S102" s="1">
        <v>3</v>
      </c>
      <c r="T102" s="1" t="s">
        <v>47</v>
      </c>
      <c r="U102" s="1" t="s">
        <v>47</v>
      </c>
      <c r="V102" s="1" t="s">
        <v>47</v>
      </c>
      <c r="W102" s="1" t="s">
        <v>47</v>
      </c>
      <c r="X102" s="1">
        <v>3</v>
      </c>
      <c r="Y102" s="1">
        <v>3</v>
      </c>
      <c r="Z102" s="1" t="s">
        <v>47</v>
      </c>
      <c r="AA102" s="1" t="s">
        <v>47</v>
      </c>
      <c r="AB102" s="1">
        <v>4</v>
      </c>
      <c r="AC102" s="1">
        <v>4</v>
      </c>
      <c r="AD102" s="1" t="s">
        <v>47</v>
      </c>
      <c r="AE102" s="1" t="s">
        <v>47</v>
      </c>
      <c r="AF102" s="1" t="s">
        <v>47</v>
      </c>
      <c r="AG102" s="1" t="s">
        <v>47</v>
      </c>
      <c r="AH102" s="1">
        <v>3</v>
      </c>
      <c r="AI102" s="1">
        <v>3</v>
      </c>
      <c r="AJ102" s="1" t="s">
        <v>47</v>
      </c>
      <c r="AK102" s="1" t="s">
        <v>47</v>
      </c>
      <c r="AL102" s="1" t="s">
        <v>47</v>
      </c>
      <c r="AM102" s="1" t="s">
        <v>47</v>
      </c>
      <c r="AN102" s="1" t="s">
        <v>47</v>
      </c>
      <c r="AO102" s="24" t="s">
        <v>47</v>
      </c>
      <c r="AP102" s="1" t="s">
        <v>211</v>
      </c>
      <c r="AQ102" s="1">
        <v>7</v>
      </c>
      <c r="AR102" s="25" t="s">
        <v>233</v>
      </c>
      <c r="AS102" s="30">
        <v>200000</v>
      </c>
      <c r="AT102" s="9">
        <f>($O$3*(L102-$O$1)/$O$2+$P$3*(M102-$P$1)/$P$2+$Q$3*(N102-$P$1)/$Q$2)/SUM($O$3:$Q$3)</f>
        <v>-1.0457335911208085</v>
      </c>
      <c r="AU102" s="9">
        <f>($O$3*(O102-$O$1)/$O$2+$P$3*(P102-$P$1)/$P$2+$Q$3*(Q102-$Q$1)/$Q$2)/SUM($O$3:$Q$3)</f>
        <v>-0.11559770827551617</v>
      </c>
      <c r="AV102">
        <f>COUNT(R102:AO102)/2</f>
        <v>4</v>
      </c>
      <c r="AW102">
        <f>COUNTIF(R102:AO102,"&gt;5")/2</f>
        <v>0</v>
      </c>
      <c r="AX102" s="6">
        <f>VLOOKUP(AP102,COND!$A$10:$B$32,2,FALSE)</f>
        <v>1</v>
      </c>
      <c r="AY102" s="9">
        <f>(($AT$3*AT102+$AU$3*AU102+$AV$3*AV102+$AW$3*AW102)*AX102*IF(AQ102&lt;5,0.95,IF(AQ102&lt;7,0.975,1))+$J$3*VLOOKUP(J102,COND!$A$2:$D$7,2,FALSE)+$K$3*VLOOKUP(K102,COND!$A$2:$D$7,3,FALSE)+IF(BA102="SP",$BA$3,0)+IF($AV102&lt;3,-15,0))*IF(AND(Bat!$K$2="On",$E102&gt;20),0.75,1)</f>
        <v>31.178899116265516</v>
      </c>
      <c r="AZ102" s="28">
        <f>STANDARDIZE(AY102,AVERAGE($AY$5:$AY$963),STDEVP($AY$5:$AY$963))</f>
        <v>0.72720636323884458</v>
      </c>
      <c r="BA102" t="str">
        <f>IF(OR(AND(AQ102&gt;7,AW102&gt;1),AND(AQ102&gt;4,AV102&gt;2)),"SP","RP")</f>
        <v>SP</v>
      </c>
      <c r="BE102" t="str">
        <f>IF(AVERAGE($O102:$Q102)&gt;=6,"Likely",IF(AVERAGE($O102:$Q102)&gt;=4,"Possible","Unlikely"))</f>
        <v>Possible</v>
      </c>
      <c r="BG102" t="e">
        <f>IF(VLOOKUP($B102,'Draft List'!$D$4:$AB$124,BG$3,FALSE)&lt;&gt;0,VLOOKUP($B102,'Draft List'!$D$4:$AB$124,BG$3,FALSE),"")</f>
        <v>#N/A</v>
      </c>
      <c r="BH102" t="e">
        <f>IF(VLOOKUP($B102,'Draft List'!$D$4:$AB$124,BH$3,FALSE)&lt;&gt;0,VLOOKUP($B102,'Draft List'!$D$4:$AB$124,BH$3,FALSE),"")</f>
        <v>#N/A</v>
      </c>
      <c r="BI102" t="e">
        <f>IF(VLOOKUP($B102,'Draft List'!$D$4:$AB$124,BI$3,FALSE)&lt;&gt;0,VLOOKUP($B102,'Draft List'!$D$4:$AB$124,BI$3,FALSE),"")</f>
        <v>#N/A</v>
      </c>
      <c r="BJ102" t="e">
        <f>IF(VLOOKUP($B102,'Draft List'!$D$4:$AB$124,BJ$3,FALSE)&lt;&gt;0,VLOOKUP($B102,'Draft List'!$D$4:$AB$124,BJ$3,FALSE),"")</f>
        <v>#N/A</v>
      </c>
      <c r="BK102" t="str">
        <f>IF(OR(C102="SP",C102="MR",C102="RP",C102="CL"),"P",VLOOKUP($A102,Bat!$A$4:$AP$1196,42,FALSE))</f>
        <v>P</v>
      </c>
    </row>
    <row r="103" spans="1:63" x14ac:dyDescent="0.25">
      <c r="A103" t="str">
        <f>IF(C103="C","C-",C103)&amp;D103&amp;E103</f>
        <v>SPRob Davis18</v>
      </c>
      <c r="B103">
        <f>VLOOKUP($A103,draft_listing_pitchers_stats!$A$1:$B$1324,2,FALSE)</f>
        <v>5643</v>
      </c>
      <c r="C103" s="1" t="s">
        <v>25</v>
      </c>
      <c r="D103" s="1" t="s">
        <v>1806</v>
      </c>
      <c r="E103" s="1">
        <v>18</v>
      </c>
      <c r="F103" s="1" t="s">
        <v>43</v>
      </c>
      <c r="G103" s="1" t="s">
        <v>43</v>
      </c>
      <c r="H103" s="1" t="s">
        <v>51</v>
      </c>
      <c r="I103" s="24" t="s">
        <v>51</v>
      </c>
      <c r="J103" s="1" t="s">
        <v>49</v>
      </c>
      <c r="K103" s="24" t="s">
        <v>45</v>
      </c>
      <c r="L103" s="1">
        <v>2</v>
      </c>
      <c r="M103" s="1">
        <v>5</v>
      </c>
      <c r="N103" s="24">
        <v>2</v>
      </c>
      <c r="O103" s="1">
        <v>3</v>
      </c>
      <c r="P103" s="1">
        <v>5</v>
      </c>
      <c r="Q103" s="24">
        <v>5</v>
      </c>
      <c r="R103" s="1">
        <v>4</v>
      </c>
      <c r="S103" s="1">
        <v>4</v>
      </c>
      <c r="T103" s="1">
        <v>1</v>
      </c>
      <c r="U103" s="1">
        <v>3</v>
      </c>
      <c r="V103" s="1" t="s">
        <v>47</v>
      </c>
      <c r="W103" s="1" t="s">
        <v>47</v>
      </c>
      <c r="X103" s="1">
        <v>2</v>
      </c>
      <c r="Y103" s="1">
        <v>4</v>
      </c>
      <c r="Z103" s="1" t="s">
        <v>47</v>
      </c>
      <c r="AA103" s="1" t="s">
        <v>47</v>
      </c>
      <c r="AB103" s="1" t="s">
        <v>47</v>
      </c>
      <c r="AC103" s="1" t="s">
        <v>47</v>
      </c>
      <c r="AD103" s="1" t="s">
        <v>47</v>
      </c>
      <c r="AE103" s="1" t="s">
        <v>47</v>
      </c>
      <c r="AF103" s="1">
        <v>3</v>
      </c>
      <c r="AG103" s="1">
        <v>4</v>
      </c>
      <c r="AH103" s="1" t="s">
        <v>47</v>
      </c>
      <c r="AI103" s="1" t="s">
        <v>47</v>
      </c>
      <c r="AJ103" s="1" t="s">
        <v>47</v>
      </c>
      <c r="AK103" s="1" t="s">
        <v>47</v>
      </c>
      <c r="AL103" s="1" t="s">
        <v>47</v>
      </c>
      <c r="AM103" s="1" t="s">
        <v>47</v>
      </c>
      <c r="AN103" s="1" t="s">
        <v>47</v>
      </c>
      <c r="AO103" s="24" t="s">
        <v>47</v>
      </c>
      <c r="AP103" s="1" t="s">
        <v>59</v>
      </c>
      <c r="AQ103" s="1">
        <v>9</v>
      </c>
      <c r="AR103" s="25" t="s">
        <v>235</v>
      </c>
      <c r="AS103" s="30">
        <v>105000</v>
      </c>
      <c r="AT103" s="9">
        <f>($O$3*(L103-$O$1)/$O$2+$P$3*(M103-$P$1)/$P$2+$Q$3*(N103-$P$1)/$Q$2)/SUM($O$3:$Q$3)</f>
        <v>-1.4827454816840926</v>
      </c>
      <c r="AU103" s="9">
        <f>($O$3*(O103-$O$1)/$O$2+$P$3*(P103-$P$1)/$P$2+$Q$3*(Q103-$Q$1)/$Q$2)/SUM($O$3:$Q$3)</f>
        <v>-0.11559770827551617</v>
      </c>
      <c r="AV103">
        <f>COUNT(R103:AO103)/2</f>
        <v>4</v>
      </c>
      <c r="AW103">
        <f>COUNTIF(R103:AO103,"&gt;5")/2</f>
        <v>0</v>
      </c>
      <c r="AX103" s="6">
        <f>VLOOKUP(AP103,COND!$A$10:$B$32,2,FALSE)</f>
        <v>1</v>
      </c>
      <c r="AY103" s="9">
        <f>(($AT$3*AT103+$AU$3*AU103+$AV$3*AV103+$AW$3*AW103)*AX103*IF(AQ103&lt;5,0.95,IF(AQ103&lt;7,0.975,1))+$J$3*VLOOKUP(J103,COND!$A$2:$D$7,2,FALSE)+$K$3*VLOOKUP(K103,COND!$A$2:$D$7,3,FALSE)+IF(BA103="SP",$BA$3,0)+IF($AV103&lt;3,-15,0))*IF(AND(Bat!$K$2="On",$E103&gt;20),0.75,1)</f>
        <v>31.091496738152859</v>
      </c>
      <c r="AZ103" s="28">
        <f>STANDARDIZE(AY103,AVERAGE($AY$5:$AY$963),STDEVP($AY$5:$AY$963))</f>
        <v>0.71938692707148633</v>
      </c>
      <c r="BA103" t="str">
        <f>IF(OR(AND(AQ103&gt;7,AW103&gt;1),AND(AQ103&gt;4,AV103&gt;2)),"SP","RP")</f>
        <v>SP</v>
      </c>
      <c r="BE103" t="str">
        <f>IF(AVERAGE($O103:$Q103)&gt;=6,"Likely",IF(AVERAGE($O103:$Q103)&gt;=4,"Possible","Unlikely"))</f>
        <v>Possible</v>
      </c>
      <c r="BG103" t="e">
        <f>IF(VLOOKUP($B103,'Draft List'!$D$4:$AB$124,BG$3,FALSE)&lt;&gt;0,VLOOKUP($B103,'Draft List'!$D$4:$AB$124,BG$3,FALSE),"")</f>
        <v>#N/A</v>
      </c>
      <c r="BH103" t="e">
        <f>IF(VLOOKUP($B103,'Draft List'!$D$4:$AB$124,BH$3,FALSE)&lt;&gt;0,VLOOKUP($B103,'Draft List'!$D$4:$AB$124,BH$3,FALSE),"")</f>
        <v>#N/A</v>
      </c>
      <c r="BI103" t="e">
        <f>IF(VLOOKUP($B103,'Draft List'!$D$4:$AB$124,BI$3,FALSE)&lt;&gt;0,VLOOKUP($B103,'Draft List'!$D$4:$AB$124,BI$3,FALSE),"")</f>
        <v>#N/A</v>
      </c>
      <c r="BJ103" t="e">
        <f>IF(VLOOKUP($B103,'Draft List'!$D$4:$AB$124,BJ$3,FALSE)&lt;&gt;0,VLOOKUP($B103,'Draft List'!$D$4:$AB$124,BJ$3,FALSE),"")</f>
        <v>#N/A</v>
      </c>
      <c r="BK103" t="str">
        <f>IF(OR(C103="SP",C103="MR",C103="RP",C103="CL"),"P",VLOOKUP($A103,Bat!$A$4:$AP$1196,42,FALSE))</f>
        <v>P</v>
      </c>
    </row>
    <row r="104" spans="1:63" x14ac:dyDescent="0.25">
      <c r="A104" t="str">
        <f>IF(C104="C","C-",C104)&amp;D104&amp;E104</f>
        <v>SPKazuyoshi Tanaka18</v>
      </c>
      <c r="B104">
        <f>VLOOKUP($A104,draft_listing_pitchers_stats!$A$1:$B$1324,2,FALSE)</f>
        <v>8666</v>
      </c>
      <c r="C104" s="1" t="s">
        <v>25</v>
      </c>
      <c r="D104" s="1" t="s">
        <v>2213</v>
      </c>
      <c r="E104" s="1">
        <v>18</v>
      </c>
      <c r="F104" s="1" t="s">
        <v>55</v>
      </c>
      <c r="G104" s="1" t="s">
        <v>55</v>
      </c>
      <c r="H104" s="1" t="s">
        <v>51</v>
      </c>
      <c r="I104" s="24" t="s">
        <v>51</v>
      </c>
      <c r="J104" s="1" t="s">
        <v>49</v>
      </c>
      <c r="K104" s="24" t="s">
        <v>45</v>
      </c>
      <c r="L104" s="1">
        <v>1</v>
      </c>
      <c r="M104" s="1">
        <v>4</v>
      </c>
      <c r="N104" s="24">
        <v>1</v>
      </c>
      <c r="O104" s="1">
        <v>2</v>
      </c>
      <c r="P104" s="1">
        <v>6</v>
      </c>
      <c r="Q104" s="24">
        <v>5</v>
      </c>
      <c r="R104" s="1">
        <v>1</v>
      </c>
      <c r="S104" s="1">
        <v>2</v>
      </c>
      <c r="T104" s="1">
        <v>1</v>
      </c>
      <c r="U104" s="1">
        <v>4</v>
      </c>
      <c r="V104" s="1">
        <v>1</v>
      </c>
      <c r="W104" s="1">
        <v>3</v>
      </c>
      <c r="X104" s="1" t="s">
        <v>47</v>
      </c>
      <c r="Y104" s="1" t="s">
        <v>47</v>
      </c>
      <c r="Z104" s="1" t="s">
        <v>47</v>
      </c>
      <c r="AA104" s="1" t="s">
        <v>47</v>
      </c>
      <c r="AB104" s="1" t="s">
        <v>47</v>
      </c>
      <c r="AC104" s="1" t="s">
        <v>47</v>
      </c>
      <c r="AD104" s="1" t="s">
        <v>47</v>
      </c>
      <c r="AE104" s="1" t="s">
        <v>47</v>
      </c>
      <c r="AF104" s="1" t="s">
        <v>47</v>
      </c>
      <c r="AG104" s="1" t="s">
        <v>47</v>
      </c>
      <c r="AH104" s="1" t="s">
        <v>47</v>
      </c>
      <c r="AI104" s="1" t="s">
        <v>47</v>
      </c>
      <c r="AJ104" s="1" t="s">
        <v>47</v>
      </c>
      <c r="AK104" s="1" t="s">
        <v>47</v>
      </c>
      <c r="AL104" s="1" t="s">
        <v>47</v>
      </c>
      <c r="AM104" s="1" t="s">
        <v>47</v>
      </c>
      <c r="AN104" s="1" t="s">
        <v>47</v>
      </c>
      <c r="AO104" s="24" t="s">
        <v>47</v>
      </c>
      <c r="AP104" s="1" t="s">
        <v>76</v>
      </c>
      <c r="AQ104" s="1">
        <v>6</v>
      </c>
      <c r="AR104" s="25" t="s">
        <v>233</v>
      </c>
      <c r="AS104" s="30">
        <v>210000</v>
      </c>
      <c r="AT104" s="9">
        <f>($O$3*(L104-$O$1)/$O$2+$P$3*(M104-$P$1)/$P$2+$Q$3*(N104-$P$1)/$Q$2)/SUM($O$3:$Q$3)</f>
        <v>-2.1151890886774316</v>
      </c>
      <c r="AU104" s="9">
        <f>($O$3*(O104-$O$1)/$O$2+$P$3*(P104-$P$1)/$P$2+$Q$3*(Q104-$Q$1)/$Q$2)/SUM($O$3:$Q$3)</f>
        <v>-0.1148573163546343</v>
      </c>
      <c r="AV104">
        <f>COUNT(R104:AO104)/2</f>
        <v>3</v>
      </c>
      <c r="AW104">
        <f>COUNTIF(R104:AO104,"&gt;5")/2</f>
        <v>0</v>
      </c>
      <c r="AX104" s="6">
        <f>VLOOKUP(AP104,COND!$A$10:$B$32,2,FALSE)</f>
        <v>0.85</v>
      </c>
      <c r="AY104" s="9">
        <f>(($AT$3*AT104+$AU$3*AU104+$AV$3*AV104+$AW$3*AW104)*AX104*IF(AQ104&lt;5,0.95,IF(AQ104&lt;7,0.975,1))+$J$3*VLOOKUP(J104,COND!$A$2:$D$7,2,FALSE)+$K$3*VLOOKUP(K104,COND!$A$2:$D$7,3,FALSE)+IF(BA104="SP",$BA$3,0)+IF($AV104&lt;3,-15,0))*IF(AND(Bat!$K$2="On",$E104&gt;20),0.75,1)</f>
        <v>30.915834889973652</v>
      </c>
      <c r="AZ104" s="28">
        <f>STANDARDIZE(AY104,AVERAGE($AY$5:$AY$963),STDEVP($AY$5:$AY$963))</f>
        <v>0.70367137517761191</v>
      </c>
      <c r="BA104" t="str">
        <f>IF(OR(AND(AQ104&gt;7,AW104&gt;1),AND(AQ104&gt;4,AV104&gt;2)),"SP","RP")</f>
        <v>SP</v>
      </c>
      <c r="BE104" t="str">
        <f>IF(AVERAGE($O104:$Q104)&gt;=6,"Likely",IF(AVERAGE($O104:$Q104)&gt;=4,"Possible","Unlikely"))</f>
        <v>Possible</v>
      </c>
      <c r="BG104" t="e">
        <f>IF(VLOOKUP($B104,'Draft List'!$D$4:$AB$124,BG$3,FALSE)&lt;&gt;0,VLOOKUP($B104,'Draft List'!$D$4:$AB$124,BG$3,FALSE),"")</f>
        <v>#N/A</v>
      </c>
      <c r="BH104" t="e">
        <f>IF(VLOOKUP($B104,'Draft List'!$D$4:$AB$124,BH$3,FALSE)&lt;&gt;0,VLOOKUP($B104,'Draft List'!$D$4:$AB$124,BH$3,FALSE),"")</f>
        <v>#N/A</v>
      </c>
      <c r="BI104" t="e">
        <f>IF(VLOOKUP($B104,'Draft List'!$D$4:$AB$124,BI$3,FALSE)&lt;&gt;0,VLOOKUP($B104,'Draft List'!$D$4:$AB$124,BI$3,FALSE),"")</f>
        <v>#N/A</v>
      </c>
      <c r="BJ104" t="e">
        <f>IF(VLOOKUP($B104,'Draft List'!$D$4:$AB$124,BJ$3,FALSE)&lt;&gt;0,VLOOKUP($B104,'Draft List'!$D$4:$AB$124,BJ$3,FALSE),"")</f>
        <v>#N/A</v>
      </c>
      <c r="BK104" t="str">
        <f>IF(OR(C104="SP",C104="MR",C104="RP",C104="CL"),"P",VLOOKUP($A104,Bat!$A$4:$AP$1196,42,FALSE))</f>
        <v>P</v>
      </c>
    </row>
    <row r="105" spans="1:63" x14ac:dyDescent="0.25">
      <c r="A105" t="str">
        <f>IF(C105="C","C-",C105)&amp;D105&amp;E105</f>
        <v>SPKen Wolf18</v>
      </c>
      <c r="B105">
        <f>VLOOKUP($A105,draft_listing_pitchers_stats!$A$1:$B$1324,2,FALSE)</f>
        <v>5080</v>
      </c>
      <c r="C105" s="1" t="s">
        <v>25</v>
      </c>
      <c r="D105" s="1" t="s">
        <v>2254</v>
      </c>
      <c r="E105" s="1">
        <v>18</v>
      </c>
      <c r="F105" s="1" t="s">
        <v>43</v>
      </c>
      <c r="G105" s="1" t="s">
        <v>43</v>
      </c>
      <c r="H105" s="1" t="s">
        <v>51</v>
      </c>
      <c r="I105" s="24" t="s">
        <v>51</v>
      </c>
      <c r="J105" s="1" t="s">
        <v>45</v>
      </c>
      <c r="K105" s="24" t="s">
        <v>49</v>
      </c>
      <c r="L105" s="1">
        <v>2</v>
      </c>
      <c r="M105" s="1">
        <v>4</v>
      </c>
      <c r="N105" s="24">
        <v>2</v>
      </c>
      <c r="O105" s="1">
        <v>4</v>
      </c>
      <c r="P105" s="1">
        <v>4</v>
      </c>
      <c r="Q105" s="24">
        <v>5</v>
      </c>
      <c r="R105" s="1">
        <v>4</v>
      </c>
      <c r="S105" s="1">
        <v>5</v>
      </c>
      <c r="T105" s="1">
        <v>1</v>
      </c>
      <c r="U105" s="1">
        <v>1</v>
      </c>
      <c r="V105" s="1" t="s">
        <v>47</v>
      </c>
      <c r="W105" s="1" t="s">
        <v>47</v>
      </c>
      <c r="X105" s="1">
        <v>2</v>
      </c>
      <c r="Y105" s="1">
        <v>5</v>
      </c>
      <c r="Z105" s="1" t="s">
        <v>47</v>
      </c>
      <c r="AA105" s="1" t="s">
        <v>47</v>
      </c>
      <c r="AB105" s="1" t="s">
        <v>47</v>
      </c>
      <c r="AC105" s="1" t="s">
        <v>47</v>
      </c>
      <c r="AD105" s="1" t="s">
        <v>47</v>
      </c>
      <c r="AE105" s="1" t="s">
        <v>47</v>
      </c>
      <c r="AF105" s="1" t="s">
        <v>47</v>
      </c>
      <c r="AG105" s="1" t="s">
        <v>47</v>
      </c>
      <c r="AH105" s="1" t="s">
        <v>47</v>
      </c>
      <c r="AI105" s="1" t="s">
        <v>47</v>
      </c>
      <c r="AJ105" s="1" t="s">
        <v>47</v>
      </c>
      <c r="AK105" s="1" t="s">
        <v>47</v>
      </c>
      <c r="AL105" s="1" t="s">
        <v>47</v>
      </c>
      <c r="AM105" s="1" t="s">
        <v>47</v>
      </c>
      <c r="AN105" s="1" t="s">
        <v>47</v>
      </c>
      <c r="AO105" s="24" t="s">
        <v>47</v>
      </c>
      <c r="AP105" s="1" t="s">
        <v>60</v>
      </c>
      <c r="AQ105" s="1">
        <v>8</v>
      </c>
      <c r="AR105" s="25" t="s">
        <v>235</v>
      </c>
      <c r="AS105" s="30">
        <v>2100000</v>
      </c>
      <c r="AT105" s="9">
        <f>($O$3*(L105-$O$1)/$O$2+$P$3*(M105-$P$1)/$P$2+$Q$3*(N105-$P$1)/$Q$2)/SUM($O$3:$Q$3)</f>
        <v>-1.6781771981141478</v>
      </c>
      <c r="AU105" s="9">
        <f>($O$3*(O105-$O$1)/$O$2+$P$3*(P105-$P$1)/$P$2+$Q$3*(Q105-$Q$1)/$Q$2)/SUM($O$3:$Q$3)</f>
        <v>-0.11633810019639811</v>
      </c>
      <c r="AV105">
        <f>COUNT(R105:AO105)/2</f>
        <v>3</v>
      </c>
      <c r="AW105">
        <f>COUNTIF(R105:AO105,"&gt;5")/2</f>
        <v>0</v>
      </c>
      <c r="AX105" s="6">
        <f>VLOOKUP(AP105,COND!$A$10:$B$32,2,FALSE)</f>
        <v>1</v>
      </c>
      <c r="AY105" s="9">
        <f>(($AT$3*AT105+$AU$3*AU105+$AV$3*AV105+$AW$3*AW105)*AX105*IF(AQ105&lt;5,0.95,IF(AQ105&lt;7,0.975,1))+$J$3*VLOOKUP(J105,COND!$A$2:$D$7,2,FALSE)+$K$3*VLOOKUP(K105,COND!$A$2:$D$7,3,FALSE)+IF(BA105="SP",$BA$3,0)+IF($AV105&lt;3,-15,0))*IF(AND(Bat!$K$2="On",$E105&gt;20),0.75,1)</f>
        <v>30.687602556449207</v>
      </c>
      <c r="AZ105" s="28">
        <f>STANDARDIZE(AY105,AVERAGE($AY$5:$AY$963),STDEVP($AY$5:$AY$963))</f>
        <v>0.68325261539259419</v>
      </c>
      <c r="BA105" t="str">
        <f>IF(OR(AND(AQ105&gt;7,AW105&gt;1),AND(AQ105&gt;4,AV105&gt;2)),"SP","RP")</f>
        <v>SP</v>
      </c>
      <c r="BE105" t="str">
        <f>IF(AVERAGE($O105:$Q105)&gt;=6,"Likely",IF(AVERAGE($O105:$Q105)&gt;=4,"Possible","Unlikely"))</f>
        <v>Possible</v>
      </c>
      <c r="BG105" t="e">
        <f>IF(VLOOKUP($B105,'Draft List'!$D$4:$AB$124,BG$3,FALSE)&lt;&gt;0,VLOOKUP($B105,'Draft List'!$D$4:$AB$124,BG$3,FALSE),"")</f>
        <v>#N/A</v>
      </c>
      <c r="BH105" t="e">
        <f>IF(VLOOKUP($B105,'Draft List'!$D$4:$AB$124,BH$3,FALSE)&lt;&gt;0,VLOOKUP($B105,'Draft List'!$D$4:$AB$124,BH$3,FALSE),"")</f>
        <v>#N/A</v>
      </c>
      <c r="BI105" t="e">
        <f>IF(VLOOKUP($B105,'Draft List'!$D$4:$AB$124,BI$3,FALSE)&lt;&gt;0,VLOOKUP($B105,'Draft List'!$D$4:$AB$124,BI$3,FALSE),"")</f>
        <v>#N/A</v>
      </c>
      <c r="BJ105" t="e">
        <f>IF(VLOOKUP($B105,'Draft List'!$D$4:$AB$124,BJ$3,FALSE)&lt;&gt;0,VLOOKUP($B105,'Draft List'!$D$4:$AB$124,BJ$3,FALSE),"")</f>
        <v>#N/A</v>
      </c>
      <c r="BK105" t="str">
        <f>IF(OR(C105="SP",C105="MR",C105="RP",C105="CL"),"P",VLOOKUP($A105,Bat!$A$4:$AP$1196,42,FALSE))</f>
        <v>P</v>
      </c>
    </row>
    <row r="106" spans="1:63" x14ac:dyDescent="0.25">
      <c r="A106" t="str">
        <f>IF(C106="C","C-",C106)&amp;D106&amp;E106</f>
        <v>RPOliver Segura18</v>
      </c>
      <c r="B106">
        <f>VLOOKUP($A106,draft_listing_pitchers_stats!$A$1:$B$1324,2,FALSE)</f>
        <v>5109</v>
      </c>
      <c r="C106" s="1" t="s">
        <v>246</v>
      </c>
      <c r="D106" s="1" t="s">
        <v>2178</v>
      </c>
      <c r="E106" s="1">
        <v>18</v>
      </c>
      <c r="F106" s="1" t="s">
        <v>43</v>
      </c>
      <c r="G106" s="1" t="s">
        <v>43</v>
      </c>
      <c r="H106" s="1" t="s">
        <v>51</v>
      </c>
      <c r="I106" s="24" t="s">
        <v>51</v>
      </c>
      <c r="J106" s="1" t="s">
        <v>53</v>
      </c>
      <c r="K106" s="24" t="s">
        <v>45</v>
      </c>
      <c r="L106" s="1">
        <v>2</v>
      </c>
      <c r="M106" s="1">
        <v>6</v>
      </c>
      <c r="N106" s="24">
        <v>1</v>
      </c>
      <c r="O106" s="1">
        <v>4</v>
      </c>
      <c r="P106" s="1">
        <v>8</v>
      </c>
      <c r="Q106" s="24">
        <v>2</v>
      </c>
      <c r="R106" s="1">
        <v>4</v>
      </c>
      <c r="S106" s="1">
        <v>5</v>
      </c>
      <c r="T106" s="1">
        <v>1</v>
      </c>
      <c r="U106" s="1">
        <v>3</v>
      </c>
      <c r="V106" s="1" t="s">
        <v>47</v>
      </c>
      <c r="W106" s="1" t="s">
        <v>47</v>
      </c>
      <c r="X106" s="1">
        <v>2</v>
      </c>
      <c r="Y106" s="1">
        <v>4</v>
      </c>
      <c r="Z106" s="1" t="s">
        <v>47</v>
      </c>
      <c r="AA106" s="1" t="s">
        <v>47</v>
      </c>
      <c r="AB106" s="1" t="s">
        <v>47</v>
      </c>
      <c r="AC106" s="1" t="s">
        <v>47</v>
      </c>
      <c r="AD106" s="1" t="s">
        <v>47</v>
      </c>
      <c r="AE106" s="1" t="s">
        <v>47</v>
      </c>
      <c r="AF106" s="1">
        <v>4</v>
      </c>
      <c r="AG106" s="1">
        <v>5</v>
      </c>
      <c r="AH106" s="1" t="s">
        <v>47</v>
      </c>
      <c r="AI106" s="1" t="s">
        <v>47</v>
      </c>
      <c r="AJ106" s="1" t="s">
        <v>47</v>
      </c>
      <c r="AK106" s="1" t="s">
        <v>47</v>
      </c>
      <c r="AL106" s="1" t="s">
        <v>47</v>
      </c>
      <c r="AM106" s="1" t="s">
        <v>47</v>
      </c>
      <c r="AN106" s="1" t="s">
        <v>47</v>
      </c>
      <c r="AO106" s="24" t="s">
        <v>47</v>
      </c>
      <c r="AP106" s="1" t="s">
        <v>58</v>
      </c>
      <c r="AQ106" s="1">
        <v>2</v>
      </c>
      <c r="AR106" s="25" t="s">
        <v>1746</v>
      </c>
      <c r="AS106" s="30">
        <v>190000</v>
      </c>
      <c r="AT106" s="9">
        <f>($O$3*(L106-$O$1)/$O$2+$P$3*(M106-$P$1)/$P$2+$Q$3*(N106-$P$1)/$Q$2)/SUM($O$3:$Q$3)</f>
        <v>-1.5296343313081475</v>
      </c>
      <c r="AU106" s="9">
        <f>($O$3*(O106-$O$1)/$O$2+$P$3*(P106-$P$1)/$P$2+$Q$3*(Q106-$Q$1)/$Q$2)/SUM($O$3:$Q$3)</f>
        <v>-6.1572932638507417E-2</v>
      </c>
      <c r="AV106">
        <f>COUNT(R106:AO106)/2</f>
        <v>4</v>
      </c>
      <c r="AW106">
        <f>COUNTIF(R106:AO106,"&gt;5")/2</f>
        <v>0</v>
      </c>
      <c r="AX106" s="6">
        <f>VLOOKUP(AP106,COND!$A$10:$B$32,2,FALSE)</f>
        <v>1</v>
      </c>
      <c r="AY106" s="9">
        <f>(($AT$3*AT106+$AU$3*AU106+$AV$3*AV106+$AW$3*AW106)*AX106*IF(AQ106&lt;5,0.95,IF(AQ106&lt;7,0.975,1))+$J$3*VLOOKUP(J106,COND!$A$2:$D$7,2,FALSE)+$K$3*VLOOKUP(K106,COND!$A$2:$D$7,3,FALSE)+IF(BA106="SP",$BA$3,0)+IF($AV106&lt;3,-15,0))*IF(AND(Bat!$K$2="On",$E106&gt;20),0.75,1)</f>
        <v>30.619483756919813</v>
      </c>
      <c r="AZ106" s="28">
        <f>STANDARDIZE(AY106,AVERAGE($AY$5:$AY$963),STDEVP($AY$5:$AY$963))</f>
        <v>0.67715838070219925</v>
      </c>
      <c r="BA106" t="str">
        <f>IF(OR(AND(AQ106&gt;7,AW106&gt;1),AND(AQ106&gt;4,AV106&gt;2)),"SP","RP")</f>
        <v>RP</v>
      </c>
      <c r="BE106" t="str">
        <f>IF(AVERAGE($O106:$Q106)&gt;=6,"Likely",IF(AVERAGE($O106:$Q106)&gt;=4,"Possible","Unlikely"))</f>
        <v>Possible</v>
      </c>
      <c r="BG106" t="e">
        <f>IF(VLOOKUP($B106,'Draft List'!$D$4:$AB$124,BG$3,FALSE)&lt;&gt;0,VLOOKUP($B106,'Draft List'!$D$4:$AB$124,BG$3,FALSE),"")</f>
        <v>#N/A</v>
      </c>
      <c r="BH106" t="e">
        <f>IF(VLOOKUP($B106,'Draft List'!$D$4:$AB$124,BH$3,FALSE)&lt;&gt;0,VLOOKUP($B106,'Draft List'!$D$4:$AB$124,BH$3,FALSE),"")</f>
        <v>#N/A</v>
      </c>
      <c r="BI106" t="e">
        <f>IF(VLOOKUP($B106,'Draft List'!$D$4:$AB$124,BI$3,FALSE)&lt;&gt;0,VLOOKUP($B106,'Draft List'!$D$4:$AB$124,BI$3,FALSE),"")</f>
        <v>#N/A</v>
      </c>
      <c r="BJ106" t="e">
        <f>IF(VLOOKUP($B106,'Draft List'!$D$4:$AB$124,BJ$3,FALSE)&lt;&gt;0,VLOOKUP($B106,'Draft List'!$D$4:$AB$124,BJ$3,FALSE),"")</f>
        <v>#N/A</v>
      </c>
      <c r="BK106" t="str">
        <f>IF(OR(C106="SP",C106="MR",C106="RP",C106="CL"),"P",VLOOKUP($A106,Bat!$A$4:$AP$1196,42,FALSE))</f>
        <v>P</v>
      </c>
    </row>
    <row r="107" spans="1:63" x14ac:dyDescent="0.25">
      <c r="A107" t="str">
        <f>IF(C107="C","C-",C107)&amp;D107&amp;E107</f>
        <v>RPSoichiro Tsuchiya18</v>
      </c>
      <c r="B107">
        <f>VLOOKUP($A107,draft_listing_pitchers_stats!$A$1:$B$1324,2,FALSE)</f>
        <v>9150</v>
      </c>
      <c r="C107" s="1" t="s">
        <v>246</v>
      </c>
      <c r="D107" s="1" t="s">
        <v>2227</v>
      </c>
      <c r="E107" s="1">
        <v>18</v>
      </c>
      <c r="F107" s="1" t="s">
        <v>43</v>
      </c>
      <c r="G107" s="1" t="s">
        <v>43</v>
      </c>
      <c r="H107" s="1" t="s">
        <v>51</v>
      </c>
      <c r="I107" s="24" t="s">
        <v>51</v>
      </c>
      <c r="J107" s="1" t="s">
        <v>46</v>
      </c>
      <c r="K107" s="24" t="s">
        <v>49</v>
      </c>
      <c r="L107" s="1">
        <v>2</v>
      </c>
      <c r="M107" s="1">
        <v>4</v>
      </c>
      <c r="N107" s="24">
        <v>3</v>
      </c>
      <c r="O107" s="1">
        <v>4</v>
      </c>
      <c r="P107" s="1">
        <v>4</v>
      </c>
      <c r="Q107" s="24">
        <v>5</v>
      </c>
      <c r="R107" s="1">
        <v>2</v>
      </c>
      <c r="S107" s="1">
        <v>3</v>
      </c>
      <c r="T107" s="1">
        <v>1</v>
      </c>
      <c r="U107" s="1">
        <v>1</v>
      </c>
      <c r="V107" s="1" t="s">
        <v>47</v>
      </c>
      <c r="W107" s="1" t="s">
        <v>47</v>
      </c>
      <c r="X107" s="1">
        <v>2</v>
      </c>
      <c r="Y107" s="1">
        <v>4</v>
      </c>
      <c r="Z107" s="1" t="s">
        <v>47</v>
      </c>
      <c r="AA107" s="1" t="s">
        <v>47</v>
      </c>
      <c r="AB107" s="1" t="s">
        <v>47</v>
      </c>
      <c r="AC107" s="1" t="s">
        <v>47</v>
      </c>
      <c r="AD107" s="1" t="s">
        <v>47</v>
      </c>
      <c r="AE107" s="1" t="s">
        <v>47</v>
      </c>
      <c r="AF107" s="1" t="s">
        <v>47</v>
      </c>
      <c r="AG107" s="1" t="s">
        <v>47</v>
      </c>
      <c r="AH107" s="1" t="s">
        <v>47</v>
      </c>
      <c r="AI107" s="1" t="s">
        <v>47</v>
      </c>
      <c r="AJ107" s="1" t="s">
        <v>47</v>
      </c>
      <c r="AK107" s="1" t="s">
        <v>47</v>
      </c>
      <c r="AL107" s="1" t="s">
        <v>47</v>
      </c>
      <c r="AM107" s="1" t="s">
        <v>47</v>
      </c>
      <c r="AN107" s="1" t="s">
        <v>47</v>
      </c>
      <c r="AO107" s="24" t="s">
        <v>47</v>
      </c>
      <c r="AP107" s="1" t="s">
        <v>68</v>
      </c>
      <c r="AQ107" s="1">
        <v>9</v>
      </c>
      <c r="AR107" s="25" t="s">
        <v>235</v>
      </c>
      <c r="AS107" s="30">
        <v>2100000</v>
      </c>
      <c r="AT107" s="9">
        <f>($O$3*(L107-$O$1)/$O$2+$P$3*(M107-$P$1)/$P$2+$Q$3*(N107-$P$1)/$Q$2)/SUM($O$3:$Q$3)</f>
        <v>-1.4358566320600374</v>
      </c>
      <c r="AU107" s="9">
        <f>($O$3*(O107-$O$1)/$O$2+$P$3*(P107-$P$1)/$P$2+$Q$3*(Q107-$Q$1)/$Q$2)/SUM($O$3:$Q$3)</f>
        <v>-0.11633810019639811</v>
      </c>
      <c r="AV107">
        <f>COUNT(R107:AO107)/2</f>
        <v>3</v>
      </c>
      <c r="AW107">
        <f>COUNTIF(R107:AO107,"&gt;5")/2</f>
        <v>0</v>
      </c>
      <c r="AX107" s="6">
        <f>VLOOKUP(AP107,COND!$A$10:$B$32,2,FALSE)</f>
        <v>0.95</v>
      </c>
      <c r="AY107" s="9">
        <f>(($AT$3*AT107+$AU$3*AU107+$AV$3*AV107+$AW$3*AW107)*AX107*IF(AQ107&lt;5,0.95,IF(AQ107&lt;7,0.975,1))+$J$3*VLOOKUP(J107,COND!$A$2:$D$7,2,FALSE)+$K$3*VLOOKUP(K107,COND!$A$2:$D$7,3,FALSE)+IF(BA107="SP",$BA$3,0)+IF($AV107&lt;3,-15,0))*IF(AND(Bat!$K$2="On",$E107&gt;20),0.75,1)</f>
        <v>30.514263336177031</v>
      </c>
      <c r="AZ107" s="28">
        <f>STANDARDIZE(AY107,AVERAGE($AY$5:$AY$963),STDEVP($AY$5:$AY$963))</f>
        <v>0.66774485693697327</v>
      </c>
      <c r="BA107" t="str">
        <f>IF(OR(AND(AQ107&gt;7,AW107&gt;1),AND(AQ107&gt;4,AV107&gt;2)),"SP","RP")</f>
        <v>SP</v>
      </c>
      <c r="BE107" t="str">
        <f>IF(AVERAGE($O107:$Q107)&gt;=6,"Likely",IF(AVERAGE($O107:$Q107)&gt;=4,"Possible","Unlikely"))</f>
        <v>Possible</v>
      </c>
      <c r="BG107" t="e">
        <f>IF(VLOOKUP($B107,'Draft List'!$D$4:$AB$124,BG$3,FALSE)&lt;&gt;0,VLOOKUP($B107,'Draft List'!$D$4:$AB$124,BG$3,FALSE),"")</f>
        <v>#N/A</v>
      </c>
      <c r="BH107" t="e">
        <f>IF(VLOOKUP($B107,'Draft List'!$D$4:$AB$124,BH$3,FALSE)&lt;&gt;0,VLOOKUP($B107,'Draft List'!$D$4:$AB$124,BH$3,FALSE),"")</f>
        <v>#N/A</v>
      </c>
      <c r="BI107" t="e">
        <f>IF(VLOOKUP($B107,'Draft List'!$D$4:$AB$124,BI$3,FALSE)&lt;&gt;0,VLOOKUP($B107,'Draft List'!$D$4:$AB$124,BI$3,FALSE),"")</f>
        <v>#N/A</v>
      </c>
      <c r="BJ107" t="e">
        <f>IF(VLOOKUP($B107,'Draft List'!$D$4:$AB$124,BJ$3,FALSE)&lt;&gt;0,VLOOKUP($B107,'Draft List'!$D$4:$AB$124,BJ$3,FALSE),"")</f>
        <v>#N/A</v>
      </c>
      <c r="BK107" t="str">
        <f>IF(OR(C107="SP",C107="MR",C107="RP",C107="CL"),"P",VLOOKUP($A107,Bat!$A$4:$AP$1196,42,FALSE))</f>
        <v>P</v>
      </c>
    </row>
    <row r="108" spans="1:63" x14ac:dyDescent="0.25">
      <c r="A108" t="str">
        <f>IF(C108="C","C-",C108)&amp;D108&amp;E108</f>
        <v>SPHisamitsu Nakamura21</v>
      </c>
      <c r="B108">
        <f>VLOOKUP($A108,draft_listing_pitchers_stats!$A$1:$B$1324,2,FALSE)</f>
        <v>6885</v>
      </c>
      <c r="C108" s="1" t="s">
        <v>25</v>
      </c>
      <c r="D108" s="1" t="s">
        <v>2107</v>
      </c>
      <c r="E108" s="1">
        <v>21</v>
      </c>
      <c r="F108" s="1" t="s">
        <v>64</v>
      </c>
      <c r="G108" s="1" t="s">
        <v>43</v>
      </c>
      <c r="H108" s="1" t="s">
        <v>51</v>
      </c>
      <c r="I108" s="24" t="s">
        <v>51</v>
      </c>
      <c r="J108" s="1" t="s">
        <v>53</v>
      </c>
      <c r="K108" s="24" t="s">
        <v>45</v>
      </c>
      <c r="L108" s="1">
        <v>4</v>
      </c>
      <c r="M108" s="1">
        <v>4</v>
      </c>
      <c r="N108" s="24">
        <v>1</v>
      </c>
      <c r="O108" s="1">
        <v>5</v>
      </c>
      <c r="P108" s="1">
        <v>5</v>
      </c>
      <c r="Q108" s="24">
        <v>3</v>
      </c>
      <c r="R108" s="1">
        <v>5</v>
      </c>
      <c r="S108" s="1">
        <v>6</v>
      </c>
      <c r="T108" s="1">
        <v>5</v>
      </c>
      <c r="U108" s="1">
        <v>6</v>
      </c>
      <c r="V108" s="1" t="s">
        <v>47</v>
      </c>
      <c r="W108" s="1" t="s">
        <v>47</v>
      </c>
      <c r="X108" s="1">
        <v>3</v>
      </c>
      <c r="Y108" s="1">
        <v>5</v>
      </c>
      <c r="Z108" s="1" t="s">
        <v>47</v>
      </c>
      <c r="AA108" s="1" t="s">
        <v>47</v>
      </c>
      <c r="AB108" s="1" t="s">
        <v>47</v>
      </c>
      <c r="AC108" s="1" t="s">
        <v>47</v>
      </c>
      <c r="AD108" s="1" t="s">
        <v>47</v>
      </c>
      <c r="AE108" s="1" t="s">
        <v>47</v>
      </c>
      <c r="AF108" s="1" t="s">
        <v>47</v>
      </c>
      <c r="AG108" s="1" t="s">
        <v>47</v>
      </c>
      <c r="AH108" s="1" t="s">
        <v>47</v>
      </c>
      <c r="AI108" s="1" t="s">
        <v>47</v>
      </c>
      <c r="AJ108" s="1" t="s">
        <v>47</v>
      </c>
      <c r="AK108" s="1" t="s">
        <v>47</v>
      </c>
      <c r="AL108" s="1" t="s">
        <v>47</v>
      </c>
      <c r="AM108" s="1" t="s">
        <v>47</v>
      </c>
      <c r="AN108" s="1" t="s">
        <v>47</v>
      </c>
      <c r="AO108" s="24" t="s">
        <v>47</v>
      </c>
      <c r="AP108" s="1" t="s">
        <v>56</v>
      </c>
      <c r="AQ108" s="1">
        <v>8</v>
      </c>
      <c r="AR108" s="25" t="s">
        <v>233</v>
      </c>
      <c r="AS108" s="30">
        <v>230000</v>
      </c>
      <c r="AT108" s="9">
        <f>($O$3*(L108-$O$1)/$O$2+$P$3*(M108-$P$1)/$P$2+$Q$3*(N108-$P$1)/$Q$2)/SUM($O$3:$Q$3)</f>
        <v>-1.5311151151499114</v>
      </c>
      <c r="AU108" s="9">
        <f>($O$3*(O108-$O$1)/$O$2+$P$3*(P108-$P$1)/$P$2+$Q$3*(Q108-$Q$1)/$Q$2)/SUM($O$3:$Q$3)</f>
        <v>-0.21085619136538991</v>
      </c>
      <c r="AV108">
        <f>COUNT(R108:AO108)/2</f>
        <v>3</v>
      </c>
      <c r="AW108">
        <f>COUNTIF(R108:AO108,"&gt;5")/2</f>
        <v>1</v>
      </c>
      <c r="AX108" s="6">
        <f>VLOOKUP(AP108,COND!$A$10:$B$32,2,FALSE)</f>
        <v>1.0249999999999999</v>
      </c>
      <c r="AY108" s="9">
        <f>(($AT$3*AT108+$AU$3*AU108+$AV$3*AV108+$AW$3*AW108)*AX108*IF(AQ108&lt;5,0.95,IF(AQ108&lt;7,0.975,1))+$J$3*VLOOKUP(J108,COND!$A$2:$D$7,2,FALSE)+$K$3*VLOOKUP(K108,COND!$A$2:$D$7,3,FALSE)+IF(BA108="SP",$BA$3,0)+IF($AV108&lt;3,-15,0))*IF(AND(Bat!$K$2="On",$E108&gt;20),0.75,1)</f>
        <v>30.471069478403777</v>
      </c>
      <c r="AZ108" s="28">
        <f>STANDARDIZE(AY108,AVERAGE($AY$5:$AY$963),STDEVP($AY$5:$AY$963))</f>
        <v>0.66388052714442958</v>
      </c>
      <c r="BA108" t="str">
        <f>IF(OR(AND(AQ108&gt;7,AW108&gt;1),AND(AQ108&gt;4,AV108&gt;2)),"SP","RP")</f>
        <v>SP</v>
      </c>
      <c r="BE108" t="str">
        <f>IF(AVERAGE($O108:$Q108)&gt;=6,"Likely",IF(AVERAGE($O108:$Q108)&gt;=4,"Possible","Unlikely"))</f>
        <v>Possible</v>
      </c>
      <c r="BG108" t="e">
        <f>IF(VLOOKUP($B108,'Draft List'!$D$4:$AB$124,BG$3,FALSE)&lt;&gt;0,VLOOKUP($B108,'Draft List'!$D$4:$AB$124,BG$3,FALSE),"")</f>
        <v>#N/A</v>
      </c>
      <c r="BH108" t="e">
        <f>IF(VLOOKUP($B108,'Draft List'!$D$4:$AB$124,BH$3,FALSE)&lt;&gt;0,VLOOKUP($B108,'Draft List'!$D$4:$AB$124,BH$3,FALSE),"")</f>
        <v>#N/A</v>
      </c>
      <c r="BI108" t="e">
        <f>IF(VLOOKUP($B108,'Draft List'!$D$4:$AB$124,BI$3,FALSE)&lt;&gt;0,VLOOKUP($B108,'Draft List'!$D$4:$AB$124,BI$3,FALSE),"")</f>
        <v>#N/A</v>
      </c>
      <c r="BJ108" t="e">
        <f>IF(VLOOKUP($B108,'Draft List'!$D$4:$AB$124,BJ$3,FALSE)&lt;&gt;0,VLOOKUP($B108,'Draft List'!$D$4:$AB$124,BJ$3,FALSE),"")</f>
        <v>#N/A</v>
      </c>
      <c r="BK108" t="str">
        <f>IF(OR(C108="SP",C108="MR",C108="RP",C108="CL"),"P",VLOOKUP($A108,Bat!$A$4:$AP$1196,42,FALSE))</f>
        <v>P</v>
      </c>
    </row>
    <row r="109" spans="1:63" x14ac:dyDescent="0.25">
      <c r="A109" t="str">
        <f>IF(C109="C","C-",C109)&amp;D109&amp;E109</f>
        <v>SPÁngelo Torres21</v>
      </c>
      <c r="B109">
        <f>VLOOKUP($A109,draft_listing_pitchers_stats!$A$1:$B$1324,2,FALSE)</f>
        <v>6099</v>
      </c>
      <c r="C109" s="1" t="s">
        <v>25</v>
      </c>
      <c r="D109" s="1" t="s">
        <v>1861</v>
      </c>
      <c r="E109" s="1">
        <v>21</v>
      </c>
      <c r="F109" s="1" t="s">
        <v>64</v>
      </c>
      <c r="G109" s="1" t="s">
        <v>43</v>
      </c>
      <c r="H109" s="1" t="s">
        <v>51</v>
      </c>
      <c r="I109" s="24" t="s">
        <v>51</v>
      </c>
      <c r="J109" s="1" t="s">
        <v>45</v>
      </c>
      <c r="K109" s="24" t="s">
        <v>45</v>
      </c>
      <c r="L109" s="1">
        <v>5</v>
      </c>
      <c r="M109" s="1">
        <v>3</v>
      </c>
      <c r="N109" s="24">
        <v>2</v>
      </c>
      <c r="O109" s="1">
        <v>6</v>
      </c>
      <c r="P109" s="1">
        <v>3</v>
      </c>
      <c r="Q109" s="24">
        <v>4</v>
      </c>
      <c r="R109" s="1">
        <v>7</v>
      </c>
      <c r="S109" s="1">
        <v>8</v>
      </c>
      <c r="T109" s="1">
        <v>1</v>
      </c>
      <c r="U109" s="1">
        <v>1</v>
      </c>
      <c r="V109" s="1">
        <v>4</v>
      </c>
      <c r="W109" s="1">
        <v>5</v>
      </c>
      <c r="X109" s="1" t="s">
        <v>47</v>
      </c>
      <c r="Y109" s="1" t="s">
        <v>47</v>
      </c>
      <c r="Z109" s="1" t="s">
        <v>47</v>
      </c>
      <c r="AA109" s="1" t="s">
        <v>47</v>
      </c>
      <c r="AB109" s="1" t="s">
        <v>47</v>
      </c>
      <c r="AC109" s="1" t="s">
        <v>47</v>
      </c>
      <c r="AD109" s="1" t="s">
        <v>47</v>
      </c>
      <c r="AE109" s="1" t="s">
        <v>47</v>
      </c>
      <c r="AF109" s="1">
        <v>6</v>
      </c>
      <c r="AG109" s="1">
        <v>6</v>
      </c>
      <c r="AH109" s="1" t="s">
        <v>47</v>
      </c>
      <c r="AI109" s="1" t="s">
        <v>47</v>
      </c>
      <c r="AJ109" s="1" t="s">
        <v>47</v>
      </c>
      <c r="AK109" s="1" t="s">
        <v>47</v>
      </c>
      <c r="AL109" s="1" t="s">
        <v>47</v>
      </c>
      <c r="AM109" s="1" t="s">
        <v>47</v>
      </c>
      <c r="AN109" s="1" t="s">
        <v>47</v>
      </c>
      <c r="AO109" s="24" t="s">
        <v>47</v>
      </c>
      <c r="AP109" s="1" t="s">
        <v>48</v>
      </c>
      <c r="AQ109" s="1">
        <v>3</v>
      </c>
      <c r="AR109" s="25" t="s">
        <v>15</v>
      </c>
      <c r="AS109" s="30">
        <v>190000</v>
      </c>
      <c r="AT109" s="9">
        <f>($O$3*(L109-$O$1)/$O$2+$P$3*(M109-$P$1)/$P$2+$Q$3*(N109-$P$1)/$Q$2)/SUM($O$3:$Q$3)</f>
        <v>-1.2895349410166828</v>
      </c>
      <c r="AU109" s="9">
        <f>($O$3*(O109-$O$1)/$O$2+$P$3*(P109-$P$1)/$P$2+$Q$3*(Q109-$Q$1)/$Q$2)/SUM($O$3:$Q$3)</f>
        <v>-0.16470773366221675</v>
      </c>
      <c r="AV109">
        <f>COUNT(R109:AO109)/2</f>
        <v>4</v>
      </c>
      <c r="AW109">
        <f>COUNTIF(R109:AO109,"&gt;5")/2</f>
        <v>2</v>
      </c>
      <c r="AX109" s="6">
        <f>VLOOKUP(AP109,COND!$A$10:$B$32,2,FALSE)</f>
        <v>1.05</v>
      </c>
      <c r="AY109" s="9">
        <f>(($AT$3*AT109+$AU$3*AU109+$AV$3*AV109+$AW$3*AW109)*AX109*IF(AQ109&lt;5,0.95,IF(AQ109&lt;7,0.975,1))+$J$3*VLOOKUP(J109,COND!$A$2:$D$7,2,FALSE)+$K$3*VLOOKUP(K109,COND!$A$2:$D$7,3,FALSE)+IF(BA109="SP",$BA$3,0)+IF($AV109&lt;3,-15,0))*IF(AND(Bat!$K$2="On",$E109&gt;20),0.75,1)</f>
        <v>30.347068492705947</v>
      </c>
      <c r="AZ109" s="28">
        <f>STANDARDIZE(AY109,AVERAGE($AY$5:$AY$963),STDEVP($AY$5:$AY$963))</f>
        <v>0.65278680391525257</v>
      </c>
      <c r="BA109" t="str">
        <f>IF(OR(AND(AQ109&gt;7,AW109&gt;1),AND(AQ109&gt;4,AV109&gt;2)),"SP","RP")</f>
        <v>RP</v>
      </c>
      <c r="BE109" t="str">
        <f>IF(AVERAGE($O109:$Q109)&gt;=6,"Likely",IF(AVERAGE($O109:$Q109)&gt;=4,"Possible","Unlikely"))</f>
        <v>Possible</v>
      </c>
      <c r="BG109" t="e">
        <f>IF(VLOOKUP($B109,'Draft List'!$D$4:$AB$124,BG$3,FALSE)&lt;&gt;0,VLOOKUP($B109,'Draft List'!$D$4:$AB$124,BG$3,FALSE),"")</f>
        <v>#N/A</v>
      </c>
      <c r="BH109" t="e">
        <f>IF(VLOOKUP($B109,'Draft List'!$D$4:$AB$124,BH$3,FALSE)&lt;&gt;0,VLOOKUP($B109,'Draft List'!$D$4:$AB$124,BH$3,FALSE),"")</f>
        <v>#N/A</v>
      </c>
      <c r="BI109" t="e">
        <f>IF(VLOOKUP($B109,'Draft List'!$D$4:$AB$124,BI$3,FALSE)&lt;&gt;0,VLOOKUP($B109,'Draft List'!$D$4:$AB$124,BI$3,FALSE),"")</f>
        <v>#N/A</v>
      </c>
      <c r="BJ109" t="e">
        <f>IF(VLOOKUP($B109,'Draft List'!$D$4:$AB$124,BJ$3,FALSE)&lt;&gt;0,VLOOKUP($B109,'Draft List'!$D$4:$AB$124,BJ$3,FALSE),"")</f>
        <v>#N/A</v>
      </c>
      <c r="BK109" t="str">
        <f>IF(OR(C109="SP",C109="MR",C109="RP",C109="CL"),"P",VLOOKUP($A109,Bat!$A$4:$AP$1196,42,FALSE))</f>
        <v>P</v>
      </c>
    </row>
    <row r="110" spans="1:63" x14ac:dyDescent="0.25">
      <c r="A110" t="str">
        <f>IF(C110="C","C-",C110)&amp;D110&amp;E110</f>
        <v>SPJonathan Baginski18</v>
      </c>
      <c r="B110">
        <f>VLOOKUP($A110,draft_listing_pitchers_stats!$A$1:$B$1324,2,FALSE)</f>
        <v>5096</v>
      </c>
      <c r="C110" s="1" t="s">
        <v>25</v>
      </c>
      <c r="D110" s="1" t="s">
        <v>1791</v>
      </c>
      <c r="E110" s="1">
        <v>18</v>
      </c>
      <c r="F110" s="1" t="s">
        <v>43</v>
      </c>
      <c r="G110" s="1" t="s">
        <v>43</v>
      </c>
      <c r="H110" s="1" t="s">
        <v>51</v>
      </c>
      <c r="I110" s="24" t="s">
        <v>51</v>
      </c>
      <c r="J110" s="1" t="s">
        <v>49</v>
      </c>
      <c r="K110" s="24" t="s">
        <v>49</v>
      </c>
      <c r="L110" s="1">
        <v>1</v>
      </c>
      <c r="M110" s="1">
        <v>5</v>
      </c>
      <c r="N110" s="24">
        <v>1</v>
      </c>
      <c r="O110" s="1">
        <v>3</v>
      </c>
      <c r="P110" s="1">
        <v>6</v>
      </c>
      <c r="Q110" s="24">
        <v>4</v>
      </c>
      <c r="R110" s="1" t="s">
        <v>47</v>
      </c>
      <c r="S110" s="1" t="s">
        <v>47</v>
      </c>
      <c r="T110" s="1">
        <v>1</v>
      </c>
      <c r="U110" s="1">
        <v>5</v>
      </c>
      <c r="V110" s="1">
        <v>1</v>
      </c>
      <c r="W110" s="1">
        <v>4</v>
      </c>
      <c r="X110" s="1" t="s">
        <v>47</v>
      </c>
      <c r="Y110" s="1" t="s">
        <v>47</v>
      </c>
      <c r="Z110" s="1" t="s">
        <v>47</v>
      </c>
      <c r="AA110" s="1" t="s">
        <v>47</v>
      </c>
      <c r="AB110" s="1" t="s">
        <v>47</v>
      </c>
      <c r="AC110" s="1" t="s">
        <v>47</v>
      </c>
      <c r="AD110" s="1">
        <v>2</v>
      </c>
      <c r="AE110" s="1">
        <v>4</v>
      </c>
      <c r="AF110" s="1" t="s">
        <v>47</v>
      </c>
      <c r="AG110" s="1" t="s">
        <v>47</v>
      </c>
      <c r="AH110" s="1" t="s">
        <v>47</v>
      </c>
      <c r="AI110" s="1" t="s">
        <v>47</v>
      </c>
      <c r="AJ110" s="1" t="s">
        <v>47</v>
      </c>
      <c r="AK110" s="1" t="s">
        <v>47</v>
      </c>
      <c r="AL110" s="1" t="s">
        <v>47</v>
      </c>
      <c r="AM110" s="1" t="s">
        <v>47</v>
      </c>
      <c r="AN110" s="1" t="s">
        <v>47</v>
      </c>
      <c r="AO110" s="24" t="s">
        <v>47</v>
      </c>
      <c r="AP110" s="1" t="s">
        <v>70</v>
      </c>
      <c r="AQ110" s="1">
        <v>6</v>
      </c>
      <c r="AR110" s="25" t="s">
        <v>234</v>
      </c>
      <c r="AS110" s="30">
        <v>190000</v>
      </c>
      <c r="AT110" s="9">
        <f>($O$3*(L110-$O$1)/$O$2+$P$3*(M110-$P$1)/$P$2+$Q$3*(N110-$P$1)/$Q$2)/SUM($O$3:$Q$3)</f>
        <v>-1.9197573722473762</v>
      </c>
      <c r="AU110" s="9">
        <f>($O$3*(O110-$O$1)/$O$2+$P$3*(P110-$P$1)/$P$2+$Q$3*(Q110-$Q$1)/$Q$2)/SUM($O$3:$Q$3)</f>
        <v>-0.16248655789957112</v>
      </c>
      <c r="AV110">
        <f>COUNT(R110:AO110)/2</f>
        <v>3</v>
      </c>
      <c r="AW110">
        <f>COUNTIF(R110:AO110,"&gt;5")/2</f>
        <v>0</v>
      </c>
      <c r="AX110" s="6">
        <f>VLOOKUP(AP110,COND!$A$10:$B$32,2,FALSE)</f>
        <v>0.9</v>
      </c>
      <c r="AY110" s="9">
        <f>(($AT$3*AT110+$AU$3*AU110+$AV$3*AV110+$AW$3*AW110)*AX110*IF(AQ110&lt;5,0.95,IF(AQ110&lt;7,0.975,1))+$J$3*VLOOKUP(J110,COND!$A$2:$D$7,2,FALSE)+$K$3*VLOOKUP(K110,COND!$A$2:$D$7,3,FALSE)+IF(BA110="SP",$BA$3,0)+IF($AV110&lt;3,-15,0))*IF(AND(Bat!$K$2="On",$E110&gt;20),0.75,1)</f>
        <v>30.332818490033112</v>
      </c>
      <c r="AZ110" s="28">
        <f>STANDARDIZE(AY110,AVERAGE($AY$5:$AY$963),STDEVP($AY$5:$AY$963))</f>
        <v>0.65151193029406473</v>
      </c>
      <c r="BA110" t="str">
        <f>IF(OR(AND(AQ110&gt;7,AW110&gt;1),AND(AQ110&gt;4,AV110&gt;2)),"SP","RP")</f>
        <v>SP</v>
      </c>
      <c r="BE110" t="str">
        <f>IF(AVERAGE($O110:$Q110)&gt;=6,"Likely",IF(AVERAGE($O110:$Q110)&gt;=4,"Possible","Unlikely"))</f>
        <v>Possible</v>
      </c>
      <c r="BG110" t="e">
        <f>IF(VLOOKUP($B110,'Draft List'!$D$4:$AB$124,BG$3,FALSE)&lt;&gt;0,VLOOKUP($B110,'Draft List'!$D$4:$AB$124,BG$3,FALSE),"")</f>
        <v>#N/A</v>
      </c>
      <c r="BH110" t="e">
        <f>IF(VLOOKUP($B110,'Draft List'!$D$4:$AB$124,BH$3,FALSE)&lt;&gt;0,VLOOKUP($B110,'Draft List'!$D$4:$AB$124,BH$3,FALSE),"")</f>
        <v>#N/A</v>
      </c>
      <c r="BI110" t="e">
        <f>IF(VLOOKUP($B110,'Draft List'!$D$4:$AB$124,BI$3,FALSE)&lt;&gt;0,VLOOKUP($B110,'Draft List'!$D$4:$AB$124,BI$3,FALSE),"")</f>
        <v>#N/A</v>
      </c>
      <c r="BJ110" t="e">
        <f>IF(VLOOKUP($B110,'Draft List'!$D$4:$AB$124,BJ$3,FALSE)&lt;&gt;0,VLOOKUP($B110,'Draft List'!$D$4:$AB$124,BJ$3,FALSE),"")</f>
        <v>#N/A</v>
      </c>
      <c r="BK110" t="str">
        <f>IF(OR(C110="SP",C110="MR",C110="RP",C110="CL"),"P",VLOOKUP($A110,Bat!$A$4:$AP$1196,42,FALSE))</f>
        <v>P</v>
      </c>
    </row>
    <row r="111" spans="1:63" x14ac:dyDescent="0.25">
      <c r="A111" t="str">
        <f>IF(C111="C","C-",C111)&amp;D111&amp;E111</f>
        <v>SPJosé Pérez21</v>
      </c>
      <c r="B111">
        <f>VLOOKUP($A111,draft_listing_pitchers_stats!$A$1:$B$1324,2,FALSE)</f>
        <v>6930</v>
      </c>
      <c r="C111" s="1" t="s">
        <v>25</v>
      </c>
      <c r="D111" s="1" t="s">
        <v>1840</v>
      </c>
      <c r="E111" s="1">
        <v>21</v>
      </c>
      <c r="F111" s="1" t="s">
        <v>55</v>
      </c>
      <c r="G111" s="1" t="s">
        <v>43</v>
      </c>
      <c r="H111" s="1" t="s">
        <v>51</v>
      </c>
      <c r="I111" s="24" t="s">
        <v>51</v>
      </c>
      <c r="J111" s="1" t="s">
        <v>45</v>
      </c>
      <c r="K111" s="24" t="s">
        <v>45</v>
      </c>
      <c r="L111" s="1">
        <v>3</v>
      </c>
      <c r="M111" s="1">
        <v>4</v>
      </c>
      <c r="N111" s="24">
        <v>3</v>
      </c>
      <c r="O111" s="1">
        <v>4</v>
      </c>
      <c r="P111" s="1">
        <v>5</v>
      </c>
      <c r="Q111" s="24">
        <v>4</v>
      </c>
      <c r="R111" s="1" t="s">
        <v>47</v>
      </c>
      <c r="S111" s="1" t="s">
        <v>47</v>
      </c>
      <c r="T111" s="1">
        <v>2</v>
      </c>
      <c r="U111" s="1">
        <v>3</v>
      </c>
      <c r="V111" s="1">
        <v>2</v>
      </c>
      <c r="W111" s="1">
        <v>3</v>
      </c>
      <c r="X111" s="1">
        <v>2</v>
      </c>
      <c r="Y111" s="1">
        <v>4</v>
      </c>
      <c r="Z111" s="1" t="s">
        <v>47</v>
      </c>
      <c r="AA111" s="1" t="s">
        <v>47</v>
      </c>
      <c r="AB111" s="1" t="s">
        <v>47</v>
      </c>
      <c r="AC111" s="1" t="s">
        <v>47</v>
      </c>
      <c r="AD111" s="1">
        <v>4</v>
      </c>
      <c r="AE111" s="1">
        <v>5</v>
      </c>
      <c r="AF111" s="1">
        <v>4</v>
      </c>
      <c r="AG111" s="1">
        <v>4</v>
      </c>
      <c r="AH111" s="1" t="s">
        <v>47</v>
      </c>
      <c r="AI111" s="1" t="s">
        <v>47</v>
      </c>
      <c r="AJ111" s="1" t="s">
        <v>47</v>
      </c>
      <c r="AK111" s="1" t="s">
        <v>47</v>
      </c>
      <c r="AL111" s="1" t="s">
        <v>47</v>
      </c>
      <c r="AM111" s="1" t="s">
        <v>47</v>
      </c>
      <c r="AN111" s="1" t="s">
        <v>47</v>
      </c>
      <c r="AO111" s="24" t="s">
        <v>47</v>
      </c>
      <c r="AP111" s="1" t="s">
        <v>59</v>
      </c>
      <c r="AQ111" s="1">
        <v>10</v>
      </c>
      <c r="AR111" s="25" t="s">
        <v>235</v>
      </c>
      <c r="AS111" s="30">
        <v>220000</v>
      </c>
      <c r="AT111" s="9">
        <f>($O$3*(L111-$O$1)/$O$2+$P$3*(M111-$P$1)/$P$2+$Q$3*(N111-$P$1)/$Q$2)/SUM($O$3:$Q$3)</f>
        <v>-1.2411653075508642</v>
      </c>
      <c r="AU111" s="9">
        <f>($O$3*(O111-$O$1)/$O$2+$P$3*(P111-$P$1)/$P$2+$Q$3*(Q111-$Q$1)/$Q$2)/SUM($O$3:$Q$3)</f>
        <v>-0.16322694982045299</v>
      </c>
      <c r="AV111">
        <f>COUNT(R111:AO111)/2</f>
        <v>5</v>
      </c>
      <c r="AW111">
        <f>COUNTIF(R111:AO111,"&gt;5")/2</f>
        <v>0</v>
      </c>
      <c r="AX111" s="6">
        <f>VLOOKUP(AP111,COND!$A$10:$B$32,2,FALSE)</f>
        <v>1</v>
      </c>
      <c r="AY111" s="9">
        <f>(($AT$3*AT111+$AU$3*AU111+$AV$3*AV111+$AW$3*AW111)*AX111*IF(AQ111&lt;5,0.95,IF(AQ111&lt;7,0.975,1))+$J$3*VLOOKUP(J111,COND!$A$2:$D$7,2,FALSE)+$K$3*VLOOKUP(K111,COND!$A$2:$D$7,3,FALSE)+IF(BA111="SP",$BA$3,0)+IF($AV111&lt;3,-15,0))*IF(AND(Bat!$K$2="On",$E111&gt;20),0.75,1)</f>
        <v>30.237227942080768</v>
      </c>
      <c r="AZ111" s="28">
        <f>STANDARDIZE(AY111,AVERAGE($AY$5:$AY$963),STDEVP($AY$5:$AY$963))</f>
        <v>0.64295994115993937</v>
      </c>
      <c r="BA111" t="str">
        <f>IF(OR(AND(AQ111&gt;7,AW111&gt;1),AND(AQ111&gt;4,AV111&gt;2)),"SP","RP")</f>
        <v>SP</v>
      </c>
      <c r="BE111" t="str">
        <f>IF(AVERAGE($O111:$Q111)&gt;=6,"Likely",IF(AVERAGE($O111:$Q111)&gt;=4,"Possible","Unlikely"))</f>
        <v>Possible</v>
      </c>
      <c r="BG111" t="e">
        <f>IF(VLOOKUP($B111,'Draft List'!$D$4:$AB$124,BG$3,FALSE)&lt;&gt;0,VLOOKUP($B111,'Draft List'!$D$4:$AB$124,BG$3,FALSE),"")</f>
        <v>#N/A</v>
      </c>
      <c r="BH111" t="e">
        <f>IF(VLOOKUP($B111,'Draft List'!$D$4:$AB$124,BH$3,FALSE)&lt;&gt;0,VLOOKUP($B111,'Draft List'!$D$4:$AB$124,BH$3,FALSE),"")</f>
        <v>#N/A</v>
      </c>
      <c r="BI111" t="e">
        <f>IF(VLOOKUP($B111,'Draft List'!$D$4:$AB$124,BI$3,FALSE)&lt;&gt;0,VLOOKUP($B111,'Draft List'!$D$4:$AB$124,BI$3,FALSE),"")</f>
        <v>#N/A</v>
      </c>
      <c r="BJ111" t="e">
        <f>IF(VLOOKUP($B111,'Draft List'!$D$4:$AB$124,BJ$3,FALSE)&lt;&gt;0,VLOOKUP($B111,'Draft List'!$D$4:$AB$124,BJ$3,FALSE),"")</f>
        <v>#N/A</v>
      </c>
      <c r="BK111" t="str">
        <f>IF(OR(C111="SP",C111="MR",C111="RP",C111="CL"),"P",VLOOKUP($A111,Bat!$A$4:$AP$1196,42,FALSE))</f>
        <v>P</v>
      </c>
    </row>
    <row r="112" spans="1:63" x14ac:dyDescent="0.25">
      <c r="A112" t="str">
        <f>IF(C112="C","C-",C112)&amp;D112&amp;E112</f>
        <v>CLLuis Ibarra18</v>
      </c>
      <c r="B112">
        <f>VLOOKUP($A112,draft_listing_pitchers_stats!$A$1:$B$1324,2,FALSE)</f>
        <v>5083</v>
      </c>
      <c r="C112" s="1" t="s">
        <v>249</v>
      </c>
      <c r="D112" s="1" t="s">
        <v>2004</v>
      </c>
      <c r="E112" s="1">
        <v>18</v>
      </c>
      <c r="F112" s="1" t="s">
        <v>55</v>
      </c>
      <c r="G112" s="1" t="s">
        <v>55</v>
      </c>
      <c r="H112" s="1" t="s">
        <v>51</v>
      </c>
      <c r="I112" s="24" t="s">
        <v>51</v>
      </c>
      <c r="J112" s="1" t="s">
        <v>46</v>
      </c>
      <c r="K112" s="24" t="s">
        <v>46</v>
      </c>
      <c r="L112" s="1">
        <v>3</v>
      </c>
      <c r="M112" s="1">
        <v>4</v>
      </c>
      <c r="N112" s="24">
        <v>2</v>
      </c>
      <c r="O112" s="1">
        <v>4</v>
      </c>
      <c r="P112" s="1">
        <v>4</v>
      </c>
      <c r="Q112" s="24">
        <v>5</v>
      </c>
      <c r="R112" s="1">
        <v>4</v>
      </c>
      <c r="S112" s="1">
        <v>5</v>
      </c>
      <c r="T112" s="1">
        <v>1</v>
      </c>
      <c r="U112" s="1">
        <v>1</v>
      </c>
      <c r="V112" s="1">
        <v>2</v>
      </c>
      <c r="W112" s="1">
        <v>4</v>
      </c>
      <c r="X112" s="1">
        <v>2</v>
      </c>
      <c r="Y112" s="1">
        <v>4</v>
      </c>
      <c r="Z112" s="1" t="s">
        <v>47</v>
      </c>
      <c r="AA112" s="1" t="s">
        <v>47</v>
      </c>
      <c r="AB112" s="1" t="s">
        <v>47</v>
      </c>
      <c r="AC112" s="1" t="s">
        <v>47</v>
      </c>
      <c r="AD112" s="1" t="s">
        <v>47</v>
      </c>
      <c r="AE112" s="1" t="s">
        <v>47</v>
      </c>
      <c r="AF112" s="1" t="s">
        <v>47</v>
      </c>
      <c r="AG112" s="1" t="s">
        <v>47</v>
      </c>
      <c r="AH112" s="1" t="s">
        <v>47</v>
      </c>
      <c r="AI112" s="1" t="s">
        <v>47</v>
      </c>
      <c r="AJ112" s="1" t="s">
        <v>47</v>
      </c>
      <c r="AK112" s="1" t="s">
        <v>47</v>
      </c>
      <c r="AL112" s="1" t="s">
        <v>47</v>
      </c>
      <c r="AM112" s="1" t="s">
        <v>47</v>
      </c>
      <c r="AN112" s="1" t="s">
        <v>47</v>
      </c>
      <c r="AO112" s="24" t="s">
        <v>47</v>
      </c>
      <c r="AP112" s="1" t="s">
        <v>211</v>
      </c>
      <c r="AQ112" s="1">
        <v>5</v>
      </c>
      <c r="AR112" s="25" t="s">
        <v>235</v>
      </c>
      <c r="AS112" s="30">
        <v>220000</v>
      </c>
      <c r="AT112" s="9">
        <f>($O$3*(L112-$O$1)/$O$2+$P$3*(M112-$P$1)/$P$2+$Q$3*(N112-$P$1)/$Q$2)/SUM($O$3:$Q$3)</f>
        <v>-1.4834858736049745</v>
      </c>
      <c r="AU112" s="9">
        <f>($O$3*(O112-$O$1)/$O$2+$P$3*(P112-$P$1)/$P$2+$Q$3*(Q112-$Q$1)/$Q$2)/SUM($O$3:$Q$3)</f>
        <v>-0.11633810019639811</v>
      </c>
      <c r="AV112">
        <f>COUNT(R112:AO112)/2</f>
        <v>4</v>
      </c>
      <c r="AW112">
        <f>COUNTIF(R112:AO112,"&gt;5")/2</f>
        <v>0</v>
      </c>
      <c r="AX112" s="6">
        <f>VLOOKUP(AP112,COND!$A$10:$B$32,2,FALSE)</f>
        <v>1</v>
      </c>
      <c r="AY112" s="9">
        <f>(($AT$3*AT112+$AU$3*AU112+$AV$3*AV112+$AW$3*AW112)*AX112*IF(AQ112&lt;5,0.95,IF(AQ112&lt;7,0.975,1))+$J$3*VLOOKUP(J112,COND!$A$2:$D$7,2,FALSE)+$K$3*VLOOKUP(K112,COND!$A$2:$D$7,3,FALSE)+IF(BA112="SP",$BA$3,0)+IF($AV112&lt;3,-15,0))*IF(AND(Bat!$K$2="On",$E112&gt;20),0.75,1)</f>
        <v>30.207127300817266</v>
      </c>
      <c r="AZ112" s="28">
        <f>STANDARDIZE(AY112,AVERAGE($AY$5:$AY$963),STDEVP($AY$5:$AY$963))</f>
        <v>0.64026699334731663</v>
      </c>
      <c r="BA112" t="str">
        <f>IF(OR(AND(AQ112&gt;7,AW112&gt;1),AND(AQ112&gt;4,AV112&gt;2)),"SP","RP")</f>
        <v>SP</v>
      </c>
      <c r="BE112" t="str">
        <f>IF(AVERAGE($O112:$Q112)&gt;=6,"Likely",IF(AVERAGE($O112:$Q112)&gt;=4,"Possible","Unlikely"))</f>
        <v>Possible</v>
      </c>
      <c r="BG112" t="e">
        <f>IF(VLOOKUP($B112,'Draft List'!$D$4:$AB$124,BG$3,FALSE)&lt;&gt;0,VLOOKUP($B112,'Draft List'!$D$4:$AB$124,BG$3,FALSE),"")</f>
        <v>#N/A</v>
      </c>
      <c r="BH112" t="e">
        <f>IF(VLOOKUP($B112,'Draft List'!$D$4:$AB$124,BH$3,FALSE)&lt;&gt;0,VLOOKUP($B112,'Draft List'!$D$4:$AB$124,BH$3,FALSE),"")</f>
        <v>#N/A</v>
      </c>
      <c r="BI112" t="e">
        <f>IF(VLOOKUP($B112,'Draft List'!$D$4:$AB$124,BI$3,FALSE)&lt;&gt;0,VLOOKUP($B112,'Draft List'!$D$4:$AB$124,BI$3,FALSE),"")</f>
        <v>#N/A</v>
      </c>
      <c r="BJ112" t="e">
        <f>IF(VLOOKUP($B112,'Draft List'!$D$4:$AB$124,BJ$3,FALSE)&lt;&gt;0,VLOOKUP($B112,'Draft List'!$D$4:$AB$124,BJ$3,FALSE),"")</f>
        <v>#N/A</v>
      </c>
      <c r="BK112" t="str">
        <f>IF(OR(C112="SP",C112="MR",C112="RP",C112="CL"),"P",VLOOKUP($A112,Bat!$A$4:$AP$1196,42,FALSE))</f>
        <v>P</v>
      </c>
    </row>
    <row r="113" spans="1:63" x14ac:dyDescent="0.25">
      <c r="A113" t="str">
        <f>IF(C113="C","C-",C113)&amp;D113&amp;E113</f>
        <v>SPRon Smith21</v>
      </c>
      <c r="B113">
        <f>VLOOKUP($A113,draft_listing_pitchers_stats!$A$1:$B$1324,2,FALSE)</f>
        <v>4759</v>
      </c>
      <c r="C113" s="1" t="s">
        <v>25</v>
      </c>
      <c r="D113" s="1" t="s">
        <v>1852</v>
      </c>
      <c r="E113" s="1">
        <v>21</v>
      </c>
      <c r="F113" s="1" t="s">
        <v>43</v>
      </c>
      <c r="G113" s="1" t="s">
        <v>43</v>
      </c>
      <c r="H113" s="1" t="s">
        <v>51</v>
      </c>
      <c r="I113" s="24" t="s">
        <v>51</v>
      </c>
      <c r="J113" s="1" t="s">
        <v>49</v>
      </c>
      <c r="K113" s="24" t="s">
        <v>49</v>
      </c>
      <c r="L113" s="1">
        <v>4</v>
      </c>
      <c r="M113" s="1">
        <v>5</v>
      </c>
      <c r="N113" s="24">
        <v>1</v>
      </c>
      <c r="O113" s="1">
        <v>5</v>
      </c>
      <c r="P113" s="1">
        <v>5</v>
      </c>
      <c r="Q113" s="24">
        <v>3</v>
      </c>
      <c r="R113" s="1" t="s">
        <v>47</v>
      </c>
      <c r="S113" s="1" t="s">
        <v>47</v>
      </c>
      <c r="T113" s="1">
        <v>5</v>
      </c>
      <c r="U113" s="1">
        <v>6</v>
      </c>
      <c r="V113" s="1" t="s">
        <v>47</v>
      </c>
      <c r="W113" s="1" t="s">
        <v>47</v>
      </c>
      <c r="X113" s="1" t="s">
        <v>47</v>
      </c>
      <c r="Y113" s="1" t="s">
        <v>47</v>
      </c>
      <c r="Z113" s="1" t="s">
        <v>47</v>
      </c>
      <c r="AA113" s="1" t="s">
        <v>47</v>
      </c>
      <c r="AB113" s="1">
        <v>4</v>
      </c>
      <c r="AC113" s="1">
        <v>5</v>
      </c>
      <c r="AD113" s="1">
        <v>4</v>
      </c>
      <c r="AE113" s="1">
        <v>5</v>
      </c>
      <c r="AF113" s="1">
        <v>4</v>
      </c>
      <c r="AG113" s="1">
        <v>4</v>
      </c>
      <c r="AH113" s="1" t="s">
        <v>47</v>
      </c>
      <c r="AI113" s="1" t="s">
        <v>47</v>
      </c>
      <c r="AJ113" s="1" t="s">
        <v>47</v>
      </c>
      <c r="AK113" s="1" t="s">
        <v>47</v>
      </c>
      <c r="AL113" s="1" t="s">
        <v>47</v>
      </c>
      <c r="AM113" s="1" t="s">
        <v>47</v>
      </c>
      <c r="AN113" s="1" t="s">
        <v>47</v>
      </c>
      <c r="AO113" s="24" t="s">
        <v>47</v>
      </c>
      <c r="AP113" s="1" t="s">
        <v>60</v>
      </c>
      <c r="AQ113" s="1">
        <v>6</v>
      </c>
      <c r="AR113" s="25" t="s">
        <v>235</v>
      </c>
      <c r="AS113" s="30">
        <v>95000</v>
      </c>
      <c r="AT113" s="9">
        <f>($O$3*(L113-$O$1)/$O$2+$P$3*(M113-$P$1)/$P$2+$Q$3*(N113-$P$1)/$Q$2)/SUM($O$3:$Q$3)</f>
        <v>-1.3356833987198555</v>
      </c>
      <c r="AU113" s="9">
        <f>($O$3*(O113-$O$1)/$O$2+$P$3*(P113-$P$1)/$P$2+$Q$3*(Q113-$Q$1)/$Q$2)/SUM($O$3:$Q$3)</f>
        <v>-0.21085619136538991</v>
      </c>
      <c r="AV113">
        <f>COUNT(R113:AO113)/2</f>
        <v>4</v>
      </c>
      <c r="AW113">
        <f>COUNTIF(R113:AO113,"&gt;5")/2</f>
        <v>0.5</v>
      </c>
      <c r="AX113" s="6">
        <f>VLOOKUP(AP113,COND!$A$10:$B$32,2,FALSE)</f>
        <v>1</v>
      </c>
      <c r="AY113" s="9">
        <f>(($AT$3*AT113+$AU$3*AU113+$AV$3*AV113+$AW$3*AW113)*AX113*IF(AQ113&lt;5,0.95,IF(AQ113&lt;7,0.975,1))+$J$3*VLOOKUP(J113,COND!$A$2:$D$7,2,FALSE)+$K$3*VLOOKUP(K113,COND!$A$2:$D$7,3,FALSE)+IF(BA113="SP",$BA$3,0)+IF($AV113&lt;3,-15,0))*IF(AND(Bat!$K$2="On",$E113&gt;20),0.75,1)</f>
        <v>30.202221005624526</v>
      </c>
      <c r="AZ113" s="28">
        <f>STANDARDIZE(AY113,AVERAGE($AY$5:$AY$963),STDEVP($AY$5:$AY$963))</f>
        <v>0.63982805263533282</v>
      </c>
      <c r="BA113" t="str">
        <f>IF(OR(AND(AQ113&gt;7,AW113&gt;1),AND(AQ113&gt;4,AV113&gt;2)),"SP","RP")</f>
        <v>SP</v>
      </c>
      <c r="BE113" t="str">
        <f>IF(AVERAGE($O113:$Q113)&gt;=6,"Likely",IF(AVERAGE($O113:$Q113)&gt;=4,"Possible","Unlikely"))</f>
        <v>Possible</v>
      </c>
      <c r="BG113" t="e">
        <f>IF(VLOOKUP($B113,'Draft List'!$D$4:$AB$124,BG$3,FALSE)&lt;&gt;0,VLOOKUP($B113,'Draft List'!$D$4:$AB$124,BG$3,FALSE),"")</f>
        <v>#N/A</v>
      </c>
      <c r="BH113" t="e">
        <f>IF(VLOOKUP($B113,'Draft List'!$D$4:$AB$124,BH$3,FALSE)&lt;&gt;0,VLOOKUP($B113,'Draft List'!$D$4:$AB$124,BH$3,FALSE),"")</f>
        <v>#N/A</v>
      </c>
      <c r="BI113" t="e">
        <f>IF(VLOOKUP($B113,'Draft List'!$D$4:$AB$124,BI$3,FALSE)&lt;&gt;0,VLOOKUP($B113,'Draft List'!$D$4:$AB$124,BI$3,FALSE),"")</f>
        <v>#N/A</v>
      </c>
      <c r="BJ113" t="e">
        <f>IF(VLOOKUP($B113,'Draft List'!$D$4:$AB$124,BJ$3,FALSE)&lt;&gt;0,VLOOKUP($B113,'Draft List'!$D$4:$AB$124,BJ$3,FALSE),"")</f>
        <v>#N/A</v>
      </c>
      <c r="BK113" t="str">
        <f>IF(OR(C113="SP",C113="MR",C113="RP",C113="CL"),"P",VLOOKUP($A113,Bat!$A$4:$AP$1196,42,FALSE))</f>
        <v>P</v>
      </c>
    </row>
    <row r="114" spans="1:63" x14ac:dyDescent="0.25">
      <c r="A114" t="str">
        <f>IF(C114="C","C-",C114)&amp;D114&amp;E114</f>
        <v>RPJosé Hernández21</v>
      </c>
      <c r="B114">
        <f>VLOOKUP($A114,draft_listing_pitchers_stats!$A$1:$B$1324,2,FALSE)</f>
        <v>13769</v>
      </c>
      <c r="C114" s="1" t="s">
        <v>246</v>
      </c>
      <c r="D114" s="1" t="s">
        <v>1820</v>
      </c>
      <c r="E114" s="1">
        <v>21</v>
      </c>
      <c r="F114" s="1" t="s">
        <v>43</v>
      </c>
      <c r="G114" s="1" t="s">
        <v>43</v>
      </c>
      <c r="H114" s="1" t="s">
        <v>51</v>
      </c>
      <c r="I114" s="24" t="s">
        <v>51</v>
      </c>
      <c r="J114" s="1" t="s">
        <v>45</v>
      </c>
      <c r="K114" s="24" t="s">
        <v>45</v>
      </c>
      <c r="L114" s="1">
        <v>4</v>
      </c>
      <c r="M114" s="1">
        <v>4</v>
      </c>
      <c r="N114" s="24">
        <v>2</v>
      </c>
      <c r="O114" s="1">
        <v>5</v>
      </c>
      <c r="P114" s="1">
        <v>4</v>
      </c>
      <c r="Q114" s="24">
        <v>4</v>
      </c>
      <c r="R114" s="1">
        <v>4</v>
      </c>
      <c r="S114" s="1">
        <v>5</v>
      </c>
      <c r="T114" s="1">
        <v>4</v>
      </c>
      <c r="U114" s="1">
        <v>6</v>
      </c>
      <c r="V114" s="1" t="s">
        <v>47</v>
      </c>
      <c r="W114" s="1" t="s">
        <v>47</v>
      </c>
      <c r="X114" s="1" t="s">
        <v>47</v>
      </c>
      <c r="Y114" s="1" t="s">
        <v>47</v>
      </c>
      <c r="Z114" s="1" t="s">
        <v>47</v>
      </c>
      <c r="AA114" s="1" t="s">
        <v>47</v>
      </c>
      <c r="AB114" s="1" t="s">
        <v>47</v>
      </c>
      <c r="AC114" s="1" t="s">
        <v>47</v>
      </c>
      <c r="AD114" s="1">
        <v>4</v>
      </c>
      <c r="AE114" s="1">
        <v>5</v>
      </c>
      <c r="AF114" s="1" t="s">
        <v>47</v>
      </c>
      <c r="AG114" s="1" t="s">
        <v>47</v>
      </c>
      <c r="AH114" s="1" t="s">
        <v>47</v>
      </c>
      <c r="AI114" s="1" t="s">
        <v>47</v>
      </c>
      <c r="AJ114" s="1" t="s">
        <v>47</v>
      </c>
      <c r="AK114" s="1" t="s">
        <v>47</v>
      </c>
      <c r="AL114" s="1" t="s">
        <v>47</v>
      </c>
      <c r="AM114" s="1" t="s">
        <v>47</v>
      </c>
      <c r="AN114" s="1" t="s">
        <v>47</v>
      </c>
      <c r="AO114" s="24" t="s">
        <v>47</v>
      </c>
      <c r="AP114" s="1" t="s">
        <v>60</v>
      </c>
      <c r="AQ114" s="1">
        <v>9</v>
      </c>
      <c r="AR114" s="25" t="s">
        <v>235</v>
      </c>
      <c r="AS114" s="30">
        <v>180000</v>
      </c>
      <c r="AT114" s="9">
        <f>($O$3*(L114-$O$1)/$O$2+$P$3*(M114-$P$1)/$P$2+$Q$3*(N114-$P$1)/$Q$2)/SUM($O$3:$Q$3)</f>
        <v>-1.288794549095801</v>
      </c>
      <c r="AU114" s="9">
        <f>($O$3*(O114-$O$1)/$O$2+$P$3*(P114-$P$1)/$P$2+$Q$3*(Q114-$Q$1)/$Q$2)/SUM($O$3:$Q$3)</f>
        <v>-0.16396734174133493</v>
      </c>
      <c r="AV114">
        <f>COUNT(R114:AO114)/2</f>
        <v>3</v>
      </c>
      <c r="AW114">
        <f>COUNTIF(R114:AO114,"&gt;5")/2</f>
        <v>0.5</v>
      </c>
      <c r="AX114" s="6">
        <f>VLOOKUP(AP114,COND!$A$10:$B$32,2,FALSE)</f>
        <v>1</v>
      </c>
      <c r="AY114" s="9">
        <f>(($AT$3*AT114+$AU$3*AU114+$AV$3*AV114+$AW$3*AW114)*AX114*IF(AQ114&lt;5,0.95,IF(AQ114&lt;7,0.975,1))+$J$3*VLOOKUP(J114,COND!$A$2:$D$7,2,FALSE)+$K$3*VLOOKUP(K114,COND!$A$2:$D$7,3,FALSE)+IF(BA114="SP",$BA$3,0)+IF($AV114&lt;3,-15,0))*IF(AND(Bat!$K$2="On",$E114&gt;20),0.75,1)</f>
        <v>30.137894255354141</v>
      </c>
      <c r="AZ114" s="28">
        <f>STANDARDIZE(AY114,AVERAGE($AY$5:$AY$963),STDEVP($AY$5:$AY$963))</f>
        <v>0.63407307286871206</v>
      </c>
      <c r="BA114" t="str">
        <f>IF(OR(AND(AQ114&gt;7,AW114&gt;1),AND(AQ114&gt;4,AV114&gt;2)),"SP","RP")</f>
        <v>SP</v>
      </c>
      <c r="BE114" t="str">
        <f>IF(AVERAGE($O114:$Q114)&gt;=6,"Likely",IF(AVERAGE($O114:$Q114)&gt;=4,"Possible","Unlikely"))</f>
        <v>Possible</v>
      </c>
      <c r="BG114" t="e">
        <f>IF(VLOOKUP($B114,'Draft List'!$D$4:$AB$124,BG$3,FALSE)&lt;&gt;0,VLOOKUP($B114,'Draft List'!$D$4:$AB$124,BG$3,FALSE),"")</f>
        <v>#N/A</v>
      </c>
      <c r="BH114" t="e">
        <f>IF(VLOOKUP($B114,'Draft List'!$D$4:$AB$124,BH$3,FALSE)&lt;&gt;0,VLOOKUP($B114,'Draft List'!$D$4:$AB$124,BH$3,FALSE),"")</f>
        <v>#N/A</v>
      </c>
      <c r="BI114" t="e">
        <f>IF(VLOOKUP($B114,'Draft List'!$D$4:$AB$124,BI$3,FALSE)&lt;&gt;0,VLOOKUP($B114,'Draft List'!$D$4:$AB$124,BI$3,FALSE),"")</f>
        <v>#N/A</v>
      </c>
      <c r="BJ114" t="e">
        <f>IF(VLOOKUP($B114,'Draft List'!$D$4:$AB$124,BJ$3,FALSE)&lt;&gt;0,VLOOKUP($B114,'Draft List'!$D$4:$AB$124,BJ$3,FALSE),"")</f>
        <v>#N/A</v>
      </c>
      <c r="BK114" t="str">
        <f>IF(OR(C114="SP",C114="MR",C114="RP",C114="CL"),"P",VLOOKUP($A114,Bat!$A$4:$AP$1196,42,FALSE))</f>
        <v>P</v>
      </c>
    </row>
    <row r="115" spans="1:63" x14ac:dyDescent="0.25">
      <c r="A115" t="str">
        <f>IF(C115="C","C-",C115)&amp;D115&amp;E115</f>
        <v>SPMark Ferguson21</v>
      </c>
      <c r="B115">
        <f>VLOOKUP($A115,draft_listing_pitchers_stats!$A$1:$B$1324,2,FALSE)</f>
        <v>9695</v>
      </c>
      <c r="C115" s="1" t="s">
        <v>25</v>
      </c>
      <c r="D115" s="1" t="s">
        <v>1948</v>
      </c>
      <c r="E115" s="1">
        <v>21</v>
      </c>
      <c r="F115" s="1" t="s">
        <v>43</v>
      </c>
      <c r="G115" s="1" t="s">
        <v>43</v>
      </c>
      <c r="H115" s="1" t="s">
        <v>51</v>
      </c>
      <c r="I115" s="24" t="s">
        <v>51</v>
      </c>
      <c r="J115" s="1" t="s">
        <v>45</v>
      </c>
      <c r="K115" s="24" t="s">
        <v>53</v>
      </c>
      <c r="L115" s="1">
        <v>3</v>
      </c>
      <c r="M115" s="1">
        <v>5</v>
      </c>
      <c r="N115" s="24">
        <v>2</v>
      </c>
      <c r="O115" s="1">
        <v>4</v>
      </c>
      <c r="P115" s="1">
        <v>6</v>
      </c>
      <c r="Q115" s="24">
        <v>3</v>
      </c>
      <c r="R115" s="1">
        <v>4</v>
      </c>
      <c r="S115" s="1">
        <v>5</v>
      </c>
      <c r="T115" s="1">
        <v>2</v>
      </c>
      <c r="U115" s="1">
        <v>3</v>
      </c>
      <c r="V115" s="1">
        <v>2</v>
      </c>
      <c r="W115" s="1">
        <v>3</v>
      </c>
      <c r="X115" s="1">
        <v>3</v>
      </c>
      <c r="Y115" s="1">
        <v>3</v>
      </c>
      <c r="Z115" s="1" t="s">
        <v>47</v>
      </c>
      <c r="AA115" s="1" t="s">
        <v>47</v>
      </c>
      <c r="AB115" s="1" t="s">
        <v>47</v>
      </c>
      <c r="AC115" s="1" t="s">
        <v>47</v>
      </c>
      <c r="AD115" s="1" t="s">
        <v>47</v>
      </c>
      <c r="AE115" s="1" t="s">
        <v>47</v>
      </c>
      <c r="AF115" s="1">
        <v>4</v>
      </c>
      <c r="AG115" s="1">
        <v>4</v>
      </c>
      <c r="AH115" s="1" t="s">
        <v>47</v>
      </c>
      <c r="AI115" s="1" t="s">
        <v>47</v>
      </c>
      <c r="AJ115" s="1" t="s">
        <v>47</v>
      </c>
      <c r="AK115" s="1" t="s">
        <v>47</v>
      </c>
      <c r="AL115" s="1" t="s">
        <v>47</v>
      </c>
      <c r="AM115" s="1" t="s">
        <v>47</v>
      </c>
      <c r="AN115" s="1" t="s">
        <v>47</v>
      </c>
      <c r="AO115" s="24" t="s">
        <v>47</v>
      </c>
      <c r="AP115" s="1" t="s">
        <v>58</v>
      </c>
      <c r="AQ115" s="1">
        <v>6</v>
      </c>
      <c r="AR115" s="25" t="s">
        <v>235</v>
      </c>
      <c r="AS115" s="30">
        <v>95000</v>
      </c>
      <c r="AT115" s="9">
        <f>($O$3*(L115-$O$1)/$O$2+$P$3*(M115-$P$1)/$P$2+$Q$3*(N115-$P$1)/$Q$2)/SUM($O$3:$Q$3)</f>
        <v>-1.2880541571749189</v>
      </c>
      <c r="AU115" s="9">
        <f>($O$3*(O115-$O$1)/$O$2+$P$3*(P115-$P$1)/$P$2+$Q$3*(Q115-$Q$1)/$Q$2)/SUM($O$3:$Q$3)</f>
        <v>-0.21011579944450801</v>
      </c>
      <c r="AV115">
        <f>COUNT(R115:AO115)/2</f>
        <v>5</v>
      </c>
      <c r="AW115">
        <f>COUNTIF(R115:AO115,"&gt;5")/2</f>
        <v>0</v>
      </c>
      <c r="AX115" s="6">
        <f>VLOOKUP(AP115,COND!$A$10:$B$32,2,FALSE)</f>
        <v>1</v>
      </c>
      <c r="AY115" s="9">
        <f>(($AT$3*AT115+$AU$3*AU115+$AV$3*AV115+$AW$3*AW115)*AX115*IF(AQ115&lt;5,0.95,IF(AQ115&lt;7,0.975,1))+$J$3*VLOOKUP(J115,COND!$A$2:$D$7,2,FALSE)+$K$3*VLOOKUP(K115,COND!$A$2:$D$7,3,FALSE)+IF(BA115="SP",$BA$3,0)+IF($AV115&lt;3,-15,0))*IF(AND(Bat!$K$2="On",$E115&gt;20),0.75,1)</f>
        <v>30.107821350182984</v>
      </c>
      <c r="AZ115" s="28">
        <f>STANDARDIZE(AY115,AVERAGE($AY$5:$AY$963),STDEVP($AY$5:$AY$963))</f>
        <v>0.63138260646000888</v>
      </c>
      <c r="BA115" t="str">
        <f>IF(OR(AND(AQ115&gt;7,AW115&gt;1),AND(AQ115&gt;4,AV115&gt;2)),"SP","RP")</f>
        <v>SP</v>
      </c>
      <c r="BE115" t="str">
        <f>IF(AVERAGE($O115:$Q115)&gt;=6,"Likely",IF(AVERAGE($O115:$Q115)&gt;=4,"Possible","Unlikely"))</f>
        <v>Possible</v>
      </c>
      <c r="BG115" t="e">
        <f>IF(VLOOKUP($B115,'Draft List'!$D$4:$AB$124,BG$3,FALSE)&lt;&gt;0,VLOOKUP($B115,'Draft List'!$D$4:$AB$124,BG$3,FALSE),"")</f>
        <v>#N/A</v>
      </c>
      <c r="BH115" t="e">
        <f>IF(VLOOKUP($B115,'Draft List'!$D$4:$AB$124,BH$3,FALSE)&lt;&gt;0,VLOOKUP($B115,'Draft List'!$D$4:$AB$124,BH$3,FALSE),"")</f>
        <v>#N/A</v>
      </c>
      <c r="BI115" t="e">
        <f>IF(VLOOKUP($B115,'Draft List'!$D$4:$AB$124,BI$3,FALSE)&lt;&gt;0,VLOOKUP($B115,'Draft List'!$D$4:$AB$124,BI$3,FALSE),"")</f>
        <v>#N/A</v>
      </c>
      <c r="BJ115" t="e">
        <f>IF(VLOOKUP($B115,'Draft List'!$D$4:$AB$124,BJ$3,FALSE)&lt;&gt;0,VLOOKUP($B115,'Draft List'!$D$4:$AB$124,BJ$3,FALSE),"")</f>
        <v>#N/A</v>
      </c>
      <c r="BK115" t="str">
        <f>IF(OR(C115="SP",C115="MR",C115="RP",C115="CL"),"P",VLOOKUP($A115,Bat!$A$4:$AP$1196,42,FALSE))</f>
        <v>P</v>
      </c>
    </row>
    <row r="116" spans="1:63" x14ac:dyDescent="0.25">
      <c r="A116" t="str">
        <f>IF(C116="C","C-",C116)&amp;D116&amp;E116</f>
        <v>SPKevin Thomas18</v>
      </c>
      <c r="B116">
        <f>VLOOKUP($A116,draft_listing_pitchers_stats!$A$1:$B$1324,2,FALSE)</f>
        <v>4816</v>
      </c>
      <c r="C116" s="1" t="s">
        <v>25</v>
      </c>
      <c r="D116" s="1" t="s">
        <v>1857</v>
      </c>
      <c r="E116" s="1">
        <v>18</v>
      </c>
      <c r="F116" s="1" t="s">
        <v>43</v>
      </c>
      <c r="G116" s="1" t="s">
        <v>43</v>
      </c>
      <c r="H116" s="1" t="s">
        <v>51</v>
      </c>
      <c r="I116" s="24" t="s">
        <v>51</v>
      </c>
      <c r="J116" s="1" t="s">
        <v>45</v>
      </c>
      <c r="K116" s="24" t="s">
        <v>45</v>
      </c>
      <c r="L116" s="1">
        <v>2</v>
      </c>
      <c r="M116" s="1">
        <v>4</v>
      </c>
      <c r="N116" s="24">
        <v>1</v>
      </c>
      <c r="O116" s="1">
        <v>5</v>
      </c>
      <c r="P116" s="1">
        <v>5</v>
      </c>
      <c r="Q116" s="24">
        <v>3</v>
      </c>
      <c r="R116" s="1">
        <v>4</v>
      </c>
      <c r="S116" s="1">
        <v>6</v>
      </c>
      <c r="T116" s="1">
        <v>1</v>
      </c>
      <c r="U116" s="1">
        <v>5</v>
      </c>
      <c r="V116" s="1">
        <v>2</v>
      </c>
      <c r="W116" s="1">
        <v>3</v>
      </c>
      <c r="X116" s="1">
        <v>3</v>
      </c>
      <c r="Y116" s="1">
        <v>6</v>
      </c>
      <c r="Z116" s="1" t="s">
        <v>47</v>
      </c>
      <c r="AA116" s="1" t="s">
        <v>47</v>
      </c>
      <c r="AB116" s="1" t="s">
        <v>47</v>
      </c>
      <c r="AC116" s="1" t="s">
        <v>47</v>
      </c>
      <c r="AD116" s="1" t="s">
        <v>47</v>
      </c>
      <c r="AE116" s="1" t="s">
        <v>47</v>
      </c>
      <c r="AF116" s="1" t="s">
        <v>47</v>
      </c>
      <c r="AG116" s="1" t="s">
        <v>47</v>
      </c>
      <c r="AH116" s="1" t="s">
        <v>47</v>
      </c>
      <c r="AI116" s="1" t="s">
        <v>47</v>
      </c>
      <c r="AJ116" s="1" t="s">
        <v>47</v>
      </c>
      <c r="AK116" s="1" t="s">
        <v>47</v>
      </c>
      <c r="AL116" s="1" t="s">
        <v>47</v>
      </c>
      <c r="AM116" s="1" t="s">
        <v>47</v>
      </c>
      <c r="AN116" s="1" t="s">
        <v>47</v>
      </c>
      <c r="AO116" s="24" t="s">
        <v>47</v>
      </c>
      <c r="AP116" s="1" t="s">
        <v>62</v>
      </c>
      <c r="AQ116" s="1">
        <v>7</v>
      </c>
      <c r="AR116" s="25" t="s">
        <v>233</v>
      </c>
      <c r="AS116" s="30">
        <v>240000</v>
      </c>
      <c r="AT116" s="9">
        <f>($O$3*(L116-$O$1)/$O$2+$P$3*(M116-$P$1)/$P$2+$Q$3*(N116-$P$1)/$Q$2)/SUM($O$3:$Q$3)</f>
        <v>-1.9204977641682581</v>
      </c>
      <c r="AU116" s="9">
        <f>($O$3*(O116-$O$1)/$O$2+$P$3*(P116-$P$1)/$P$2+$Q$3*(Q116-$Q$1)/$Q$2)/SUM($O$3:$Q$3)</f>
        <v>-0.21085619136538991</v>
      </c>
      <c r="AV116">
        <f>COUNT(R116:AO116)/2</f>
        <v>4</v>
      </c>
      <c r="AW116">
        <f>COUNTIF(R116:AO116,"&gt;5")/2</f>
        <v>1</v>
      </c>
      <c r="AX116" s="6">
        <f>VLOOKUP(AP116,COND!$A$10:$B$32,2,FALSE)</f>
        <v>1.0249999999999999</v>
      </c>
      <c r="AY116" s="9">
        <f>(($AT$3*AT116+$AU$3*AU116+$AV$3*AV116+$AW$3*AW116)*AX116*IF(AQ116&lt;5,0.95,IF(AQ116&lt;7,0.975,1))+$J$3*VLOOKUP(J116,COND!$A$2:$D$7,2,FALSE)+$K$3*VLOOKUP(K116,COND!$A$2:$D$7,3,FALSE)+IF(BA116="SP",$BA$3,0)+IF($AV116&lt;3,-15,0))*IF(AND(Bat!$K$2="On",$E116&gt;20),0.75,1)</f>
        <v>29.999996035355014</v>
      </c>
      <c r="AZ116" s="28">
        <f>STANDARDIZE(AY116,AVERAGE($AY$5:$AY$963),STDEVP($AY$5:$AY$963))</f>
        <v>0.6217360363697092</v>
      </c>
      <c r="BA116" t="str">
        <f>IF(OR(AND(AQ116&gt;7,AW116&gt;1),AND(AQ116&gt;4,AV116&gt;2)),"SP","RP")</f>
        <v>SP</v>
      </c>
      <c r="BE116" t="str">
        <f>IF(AVERAGE($O116:$Q116)&gt;=6,"Likely",IF(AVERAGE($O116:$Q116)&gt;=4,"Possible","Unlikely"))</f>
        <v>Possible</v>
      </c>
      <c r="BG116" t="e">
        <f>IF(VLOOKUP($B116,'Draft List'!$D$4:$AB$124,BG$3,FALSE)&lt;&gt;0,VLOOKUP($B116,'Draft List'!$D$4:$AB$124,BG$3,FALSE),"")</f>
        <v>#N/A</v>
      </c>
      <c r="BH116" t="e">
        <f>IF(VLOOKUP($B116,'Draft List'!$D$4:$AB$124,BH$3,FALSE)&lt;&gt;0,VLOOKUP($B116,'Draft List'!$D$4:$AB$124,BH$3,FALSE),"")</f>
        <v>#N/A</v>
      </c>
      <c r="BI116" t="e">
        <f>IF(VLOOKUP($B116,'Draft List'!$D$4:$AB$124,BI$3,FALSE)&lt;&gt;0,VLOOKUP($B116,'Draft List'!$D$4:$AB$124,BI$3,FALSE),"")</f>
        <v>#N/A</v>
      </c>
      <c r="BJ116" t="e">
        <f>IF(VLOOKUP($B116,'Draft List'!$D$4:$AB$124,BJ$3,FALSE)&lt;&gt;0,VLOOKUP($B116,'Draft List'!$D$4:$AB$124,BJ$3,FALSE),"")</f>
        <v>#N/A</v>
      </c>
      <c r="BK116" t="str">
        <f>IF(OR(C116="SP",C116="MR",C116="RP",C116="CL"),"P",VLOOKUP($A116,Bat!$A$4:$AP$1196,42,FALSE))</f>
        <v>P</v>
      </c>
    </row>
    <row r="117" spans="1:63" x14ac:dyDescent="0.25">
      <c r="A117" t="str">
        <f>IF(C117="C","C-",C117)&amp;D117&amp;E117</f>
        <v>SPJuan Pérez21</v>
      </c>
      <c r="B117">
        <f>VLOOKUP($A117,draft_listing_pitchers_stats!$A$1:$B$1324,2,FALSE)</f>
        <v>6465</v>
      </c>
      <c r="C117" s="1" t="s">
        <v>25</v>
      </c>
      <c r="D117" s="1" t="s">
        <v>2141</v>
      </c>
      <c r="E117" s="1">
        <v>21</v>
      </c>
      <c r="F117" s="1" t="s">
        <v>55</v>
      </c>
      <c r="G117" s="1" t="s">
        <v>43</v>
      </c>
      <c r="H117" s="1" t="s">
        <v>51</v>
      </c>
      <c r="I117" s="24" t="s">
        <v>51</v>
      </c>
      <c r="J117" s="1" t="s">
        <v>57</v>
      </c>
      <c r="K117" s="24" t="s">
        <v>53</v>
      </c>
      <c r="L117" s="1">
        <v>4</v>
      </c>
      <c r="M117" s="1">
        <v>4</v>
      </c>
      <c r="N117" s="24">
        <v>2</v>
      </c>
      <c r="O117" s="1">
        <v>5</v>
      </c>
      <c r="P117" s="1">
        <v>4</v>
      </c>
      <c r="Q117" s="24">
        <v>4</v>
      </c>
      <c r="R117" s="1">
        <v>6</v>
      </c>
      <c r="S117" s="1">
        <v>7</v>
      </c>
      <c r="T117" s="1">
        <v>2</v>
      </c>
      <c r="U117" s="1">
        <v>4</v>
      </c>
      <c r="V117" s="1" t="s">
        <v>47</v>
      </c>
      <c r="W117" s="1" t="s">
        <v>47</v>
      </c>
      <c r="X117" s="1" t="s">
        <v>47</v>
      </c>
      <c r="Y117" s="1" t="s">
        <v>47</v>
      </c>
      <c r="Z117" s="1" t="s">
        <v>47</v>
      </c>
      <c r="AA117" s="1" t="s">
        <v>47</v>
      </c>
      <c r="AB117" s="1" t="s">
        <v>47</v>
      </c>
      <c r="AC117" s="1" t="s">
        <v>47</v>
      </c>
      <c r="AD117" s="1">
        <v>4</v>
      </c>
      <c r="AE117" s="1">
        <v>5</v>
      </c>
      <c r="AF117" s="1" t="s">
        <v>47</v>
      </c>
      <c r="AG117" s="1" t="s">
        <v>47</v>
      </c>
      <c r="AH117" s="1" t="s">
        <v>47</v>
      </c>
      <c r="AI117" s="1" t="s">
        <v>47</v>
      </c>
      <c r="AJ117" s="1" t="s">
        <v>47</v>
      </c>
      <c r="AK117" s="1" t="s">
        <v>47</v>
      </c>
      <c r="AL117" s="1" t="s">
        <v>47</v>
      </c>
      <c r="AM117" s="1" t="s">
        <v>47</v>
      </c>
      <c r="AN117" s="1" t="s">
        <v>47</v>
      </c>
      <c r="AO117" s="24" t="s">
        <v>47</v>
      </c>
      <c r="AP117" s="1" t="s">
        <v>56</v>
      </c>
      <c r="AQ117" s="1">
        <v>10</v>
      </c>
      <c r="AR117" s="25" t="s">
        <v>15</v>
      </c>
      <c r="AS117" s="30">
        <v>95000</v>
      </c>
      <c r="AT117" s="9">
        <f>($O$3*(L117-$O$1)/$O$2+$P$3*(M117-$P$1)/$P$2+$Q$3*(N117-$P$1)/$Q$2)/SUM($O$3:$Q$3)</f>
        <v>-1.288794549095801</v>
      </c>
      <c r="AU117" s="9">
        <f>($O$3*(O117-$O$1)/$O$2+$P$3*(P117-$P$1)/$P$2+$Q$3*(Q117-$Q$1)/$Q$2)/SUM($O$3:$Q$3)</f>
        <v>-0.16396734174133493</v>
      </c>
      <c r="AV117">
        <f>COUNT(R117:AO117)/2</f>
        <v>3</v>
      </c>
      <c r="AW117">
        <f>COUNTIF(R117:AO117,"&gt;5")/2</f>
        <v>1</v>
      </c>
      <c r="AX117" s="6">
        <f>VLOOKUP(AP117,COND!$A$10:$B$32,2,FALSE)</f>
        <v>1.0249999999999999</v>
      </c>
      <c r="AY117" s="9">
        <f>(($AT$3*AT117+$AU$3*AU117+$AV$3*AV117+$AW$3*AW117)*AX117*IF(AQ117&lt;5,0.95,IF(AQ117&lt;7,0.975,1))+$J$3*VLOOKUP(J117,COND!$A$2:$D$7,2,FALSE)+$K$3*VLOOKUP(K117,COND!$A$2:$D$7,3,FALSE)+IF(BA117="SP",$BA$3,0)+IF($AV117&lt;3,-15,0))*IF(AND(Bat!$K$2="On",$E117&gt;20),0.75,1)</f>
        <v>29.981966611737995</v>
      </c>
      <c r="AZ117" s="28">
        <f>STANDARDIZE(AY117,AVERAGE($AY$5:$AY$963),STDEVP($AY$5:$AY$963))</f>
        <v>0.62012303761439125</v>
      </c>
      <c r="BA117" t="str">
        <f>IF(OR(AND(AQ117&gt;7,AW117&gt;1),AND(AQ117&gt;4,AV117&gt;2)),"SP","RP")</f>
        <v>SP</v>
      </c>
      <c r="BE117" t="str">
        <f>IF(AVERAGE($O117:$Q117)&gt;=6,"Likely",IF(AVERAGE($O117:$Q117)&gt;=4,"Possible","Unlikely"))</f>
        <v>Possible</v>
      </c>
      <c r="BG117" t="e">
        <f>IF(VLOOKUP($B117,'Draft List'!$D$4:$AB$124,BG$3,FALSE)&lt;&gt;0,VLOOKUP($B117,'Draft List'!$D$4:$AB$124,BG$3,FALSE),"")</f>
        <v>#N/A</v>
      </c>
      <c r="BH117" t="e">
        <f>IF(VLOOKUP($B117,'Draft List'!$D$4:$AB$124,BH$3,FALSE)&lt;&gt;0,VLOOKUP($B117,'Draft List'!$D$4:$AB$124,BH$3,FALSE),"")</f>
        <v>#N/A</v>
      </c>
      <c r="BI117" t="e">
        <f>IF(VLOOKUP($B117,'Draft List'!$D$4:$AB$124,BI$3,FALSE)&lt;&gt;0,VLOOKUP($B117,'Draft List'!$D$4:$AB$124,BI$3,FALSE),"")</f>
        <v>#N/A</v>
      </c>
      <c r="BJ117" t="e">
        <f>IF(VLOOKUP($B117,'Draft List'!$D$4:$AB$124,BJ$3,FALSE)&lt;&gt;0,VLOOKUP($B117,'Draft List'!$D$4:$AB$124,BJ$3,FALSE),"")</f>
        <v>#N/A</v>
      </c>
      <c r="BK117" t="str">
        <f>IF(OR(C117="SP",C117="MR",C117="RP",C117="CL"),"P",VLOOKUP($A117,Bat!$A$4:$AP$1196,42,FALSE))</f>
        <v>P</v>
      </c>
    </row>
    <row r="118" spans="1:63" x14ac:dyDescent="0.25">
      <c r="A118" t="str">
        <f>IF(C118="C","C-",C118)&amp;D118&amp;E118</f>
        <v>SPJorge Trujillo22</v>
      </c>
      <c r="B118">
        <f>VLOOKUP($A118,draft_listing_pitchers_stats!$A$1:$B$1324,2,FALSE)</f>
        <v>9151</v>
      </c>
      <c r="C118" s="1" t="s">
        <v>25</v>
      </c>
      <c r="D118" s="1" t="s">
        <v>2226</v>
      </c>
      <c r="E118" s="1">
        <v>22</v>
      </c>
      <c r="F118" s="1" t="s">
        <v>43</v>
      </c>
      <c r="G118" s="1" t="s">
        <v>43</v>
      </c>
      <c r="H118" s="1" t="s">
        <v>51</v>
      </c>
      <c r="I118" s="24" t="s">
        <v>51</v>
      </c>
      <c r="J118" s="1" t="s">
        <v>46</v>
      </c>
      <c r="K118" s="24" t="s">
        <v>45</v>
      </c>
      <c r="L118" s="1">
        <v>4</v>
      </c>
      <c r="M118" s="1">
        <v>5</v>
      </c>
      <c r="N118" s="24">
        <v>2</v>
      </c>
      <c r="O118" s="1">
        <v>4</v>
      </c>
      <c r="P118" s="1">
        <v>5</v>
      </c>
      <c r="Q118" s="24">
        <v>4</v>
      </c>
      <c r="R118" s="1">
        <v>5</v>
      </c>
      <c r="S118" s="1">
        <v>5</v>
      </c>
      <c r="T118" s="1">
        <v>3</v>
      </c>
      <c r="U118" s="1">
        <v>3</v>
      </c>
      <c r="V118" s="1">
        <v>2</v>
      </c>
      <c r="W118" s="1">
        <v>3</v>
      </c>
      <c r="X118" s="1" t="s">
        <v>47</v>
      </c>
      <c r="Y118" s="1" t="s">
        <v>47</v>
      </c>
      <c r="Z118" s="1" t="s">
        <v>47</v>
      </c>
      <c r="AA118" s="1" t="s">
        <v>47</v>
      </c>
      <c r="AB118" s="1" t="s">
        <v>47</v>
      </c>
      <c r="AC118" s="1" t="s">
        <v>47</v>
      </c>
      <c r="AD118" s="1" t="s">
        <v>47</v>
      </c>
      <c r="AE118" s="1" t="s">
        <v>47</v>
      </c>
      <c r="AF118" s="1">
        <v>5</v>
      </c>
      <c r="AG118" s="1">
        <v>5</v>
      </c>
      <c r="AH118" s="1" t="s">
        <v>47</v>
      </c>
      <c r="AI118" s="1" t="s">
        <v>47</v>
      </c>
      <c r="AJ118" s="1">
        <v>3</v>
      </c>
      <c r="AK118" s="1">
        <v>3</v>
      </c>
      <c r="AL118" s="1" t="s">
        <v>47</v>
      </c>
      <c r="AM118" s="1" t="s">
        <v>47</v>
      </c>
      <c r="AN118" s="1" t="s">
        <v>47</v>
      </c>
      <c r="AO118" s="24" t="s">
        <v>47</v>
      </c>
      <c r="AP118" s="1" t="s">
        <v>62</v>
      </c>
      <c r="AQ118" s="1">
        <v>7</v>
      </c>
      <c r="AR118" s="25" t="s">
        <v>233</v>
      </c>
      <c r="AS118" s="30">
        <v>190000</v>
      </c>
      <c r="AT118" s="9">
        <f>($O$3*(L118-$O$1)/$O$2+$P$3*(M118-$P$1)/$P$2+$Q$3*(N118-$P$1)/$Q$2)/SUM($O$3:$Q$3)</f>
        <v>-1.0933628326657454</v>
      </c>
      <c r="AU118" s="9">
        <f>($O$3*(O118-$O$1)/$O$2+$P$3*(P118-$P$1)/$P$2+$Q$3*(Q118-$Q$1)/$Q$2)/SUM($O$3:$Q$3)</f>
        <v>-0.16322694982045299</v>
      </c>
      <c r="AV118">
        <f>COUNT(R118:AO118)/2</f>
        <v>5</v>
      </c>
      <c r="AW118">
        <f>COUNTIF(R118:AO118,"&gt;5")/2</f>
        <v>0</v>
      </c>
      <c r="AX118" s="6">
        <f>VLOOKUP(AP118,COND!$A$10:$B$32,2,FALSE)</f>
        <v>1.0249999999999999</v>
      </c>
      <c r="AY118" s="9">
        <f>(($AT$3*AT118+$AU$3*AU118+$AV$3*AV118+$AW$3*AW118)*AX118*IF(AQ118&lt;5,0.95,IF(AQ118&lt;7,0.975,1))+$J$3*VLOOKUP(J118,COND!$A$2:$D$7,2,FALSE)+$K$3*VLOOKUP(K118,COND!$A$2:$D$7,3,FALSE)+IF(BA118="SP",$BA$3,0)+IF($AV118&lt;3,-15,0))*IF(AND(Bat!$K$2="On",$E118&gt;20),0.75,1)</f>
        <v>29.923458147984235</v>
      </c>
      <c r="AZ118" s="28">
        <f>STANDARDIZE(AY118,AVERAGE($AY$5:$AY$963),STDEVP($AY$5:$AY$963))</f>
        <v>0.61488858967999949</v>
      </c>
      <c r="BA118" t="str">
        <f>IF(OR(AND(AQ118&gt;7,AW118&gt;1),AND(AQ118&gt;4,AV118&gt;2)),"SP","RP")</f>
        <v>SP</v>
      </c>
      <c r="BE118" t="str">
        <f>IF(AVERAGE($O118:$Q118)&gt;=6,"Likely",IF(AVERAGE($O118:$Q118)&gt;=4,"Possible","Unlikely"))</f>
        <v>Possible</v>
      </c>
      <c r="BG118" t="e">
        <f>IF(VLOOKUP($B118,'Draft List'!$D$4:$AB$124,BG$3,FALSE)&lt;&gt;0,VLOOKUP($B118,'Draft List'!$D$4:$AB$124,BG$3,FALSE),"")</f>
        <v>#N/A</v>
      </c>
      <c r="BH118" t="e">
        <f>IF(VLOOKUP($B118,'Draft List'!$D$4:$AB$124,BH$3,FALSE)&lt;&gt;0,VLOOKUP($B118,'Draft List'!$D$4:$AB$124,BH$3,FALSE),"")</f>
        <v>#N/A</v>
      </c>
      <c r="BI118" t="e">
        <f>IF(VLOOKUP($B118,'Draft List'!$D$4:$AB$124,BI$3,FALSE)&lt;&gt;0,VLOOKUP($B118,'Draft List'!$D$4:$AB$124,BI$3,FALSE),"")</f>
        <v>#N/A</v>
      </c>
      <c r="BJ118" t="e">
        <f>IF(VLOOKUP($B118,'Draft List'!$D$4:$AB$124,BJ$3,FALSE)&lt;&gt;0,VLOOKUP($B118,'Draft List'!$D$4:$AB$124,BJ$3,FALSE),"")</f>
        <v>#N/A</v>
      </c>
      <c r="BK118" t="str">
        <f>IF(OR(C118="SP",C118="MR",C118="RP",C118="CL"),"P",VLOOKUP($A118,Bat!$A$4:$AP$1196,42,FALSE))</f>
        <v>P</v>
      </c>
    </row>
    <row r="119" spans="1:63" x14ac:dyDescent="0.25">
      <c r="A119" t="str">
        <f>IF(C119="C","C-",C119)&amp;D119&amp;E119</f>
        <v>SPMitsuoki Sumita22</v>
      </c>
      <c r="B119">
        <f>VLOOKUP($A119,draft_listing_pitchers_stats!$A$1:$B$1324,2,FALSE)</f>
        <v>5915</v>
      </c>
      <c r="C119" s="1" t="s">
        <v>25</v>
      </c>
      <c r="D119" s="1" t="s">
        <v>1854</v>
      </c>
      <c r="E119" s="1">
        <v>22</v>
      </c>
      <c r="F119" s="1" t="s">
        <v>43</v>
      </c>
      <c r="G119" s="1" t="s">
        <v>43</v>
      </c>
      <c r="H119" s="1" t="s">
        <v>51</v>
      </c>
      <c r="I119" s="24" t="s">
        <v>51</v>
      </c>
      <c r="J119" s="1" t="s">
        <v>45</v>
      </c>
      <c r="K119" s="24" t="s">
        <v>45</v>
      </c>
      <c r="L119" s="1">
        <v>4</v>
      </c>
      <c r="M119" s="1">
        <v>5</v>
      </c>
      <c r="N119" s="24">
        <v>2</v>
      </c>
      <c r="O119" s="1">
        <v>4</v>
      </c>
      <c r="P119" s="1">
        <v>5</v>
      </c>
      <c r="Q119" s="24">
        <v>4</v>
      </c>
      <c r="R119" s="1">
        <v>4</v>
      </c>
      <c r="S119" s="1">
        <v>5</v>
      </c>
      <c r="T119" s="1">
        <v>4</v>
      </c>
      <c r="U119" s="1">
        <v>5</v>
      </c>
      <c r="V119" s="1">
        <v>2</v>
      </c>
      <c r="W119" s="1">
        <v>5</v>
      </c>
      <c r="X119" s="1" t="s">
        <v>47</v>
      </c>
      <c r="Y119" s="1" t="s">
        <v>47</v>
      </c>
      <c r="Z119" s="1" t="s">
        <v>47</v>
      </c>
      <c r="AA119" s="1" t="s">
        <v>47</v>
      </c>
      <c r="AB119" s="1">
        <v>4</v>
      </c>
      <c r="AC119" s="1">
        <v>5</v>
      </c>
      <c r="AD119" s="1" t="s">
        <v>47</v>
      </c>
      <c r="AE119" s="1" t="s">
        <v>47</v>
      </c>
      <c r="AF119" s="1" t="s">
        <v>47</v>
      </c>
      <c r="AG119" s="1" t="s">
        <v>47</v>
      </c>
      <c r="AH119" s="1" t="s">
        <v>47</v>
      </c>
      <c r="AI119" s="1" t="s">
        <v>47</v>
      </c>
      <c r="AJ119" s="1" t="s">
        <v>47</v>
      </c>
      <c r="AK119" s="1" t="s">
        <v>47</v>
      </c>
      <c r="AL119" s="1" t="s">
        <v>47</v>
      </c>
      <c r="AM119" s="1" t="s">
        <v>47</v>
      </c>
      <c r="AN119" s="1" t="s">
        <v>47</v>
      </c>
      <c r="AO119" s="24" t="s">
        <v>47</v>
      </c>
      <c r="AP119" s="1" t="s">
        <v>58</v>
      </c>
      <c r="AQ119" s="1">
        <v>8</v>
      </c>
      <c r="AR119" s="25" t="s">
        <v>234</v>
      </c>
      <c r="AS119" s="30">
        <v>95000</v>
      </c>
      <c r="AT119" s="9">
        <f>($O$3*(L119-$O$1)/$O$2+$P$3*(M119-$P$1)/$P$2+$Q$3*(N119-$P$1)/$Q$2)/SUM($O$3:$Q$3)</f>
        <v>-1.0933628326657454</v>
      </c>
      <c r="AU119" s="9">
        <f>($O$3*(O119-$O$1)/$O$2+$P$3*(P119-$P$1)/$P$2+$Q$3*(Q119-$Q$1)/$Q$2)/SUM($O$3:$Q$3)</f>
        <v>-0.16322694982045299</v>
      </c>
      <c r="AV119">
        <f>COUNT(R119:AO119)/2</f>
        <v>4</v>
      </c>
      <c r="AW119">
        <f>COUNTIF(R119:AO119,"&gt;5")/2</f>
        <v>0</v>
      </c>
      <c r="AX119" s="6">
        <f>VLOOKUP(AP119,COND!$A$10:$B$32,2,FALSE)</f>
        <v>1</v>
      </c>
      <c r="AY119" s="9">
        <f>(($AT$3*AT119+$AU$3*AU119+$AV$3*AV119+$AW$3*AW119)*AX119*IF(AQ119&lt;5,0.95,IF(AQ119&lt;7,0.975,1))+$J$3*VLOOKUP(J119,COND!$A$2:$D$7,2,FALSE)+$K$3*VLOOKUP(K119,COND!$A$2:$D$7,3,FALSE)+IF(BA119="SP",$BA$3,0)+IF($AV119&lt;3,-15,0))*IF(AND(Bat!$K$2="On",$E119&gt;20),0.75,1)</f>
        <v>29.916788437057789</v>
      </c>
      <c r="AZ119" s="28">
        <f>STANDARDIZE(AY119,AVERAGE($AY$5:$AY$963),STDEVP($AY$5:$AY$963))</f>
        <v>0.61429188533430246</v>
      </c>
      <c r="BA119" t="str">
        <f>IF(OR(AND(AQ119&gt;7,AW119&gt;1),AND(AQ119&gt;4,AV119&gt;2)),"SP","RP")</f>
        <v>SP</v>
      </c>
      <c r="BE119" t="str">
        <f>IF(AVERAGE($O119:$Q119)&gt;=6,"Likely",IF(AVERAGE($O119:$Q119)&gt;=4,"Possible","Unlikely"))</f>
        <v>Possible</v>
      </c>
      <c r="BG119" t="e">
        <f>IF(VLOOKUP($B119,'Draft List'!$D$4:$AB$124,BG$3,FALSE)&lt;&gt;0,VLOOKUP($B119,'Draft List'!$D$4:$AB$124,BG$3,FALSE),"")</f>
        <v>#N/A</v>
      </c>
      <c r="BH119" t="e">
        <f>IF(VLOOKUP($B119,'Draft List'!$D$4:$AB$124,BH$3,FALSE)&lt;&gt;0,VLOOKUP($B119,'Draft List'!$D$4:$AB$124,BH$3,FALSE),"")</f>
        <v>#N/A</v>
      </c>
      <c r="BI119" t="e">
        <f>IF(VLOOKUP($B119,'Draft List'!$D$4:$AB$124,BI$3,FALSE)&lt;&gt;0,VLOOKUP($B119,'Draft List'!$D$4:$AB$124,BI$3,FALSE),"")</f>
        <v>#N/A</v>
      </c>
      <c r="BJ119" t="e">
        <f>IF(VLOOKUP($B119,'Draft List'!$D$4:$AB$124,BJ$3,FALSE)&lt;&gt;0,VLOOKUP($B119,'Draft List'!$D$4:$AB$124,BJ$3,FALSE),"")</f>
        <v>#N/A</v>
      </c>
      <c r="BK119" t="str">
        <f>IF(OR(C119="SP",C119="MR",C119="RP",C119="CL"),"P",VLOOKUP($A119,Bat!$A$4:$AP$1196,42,FALSE))</f>
        <v>P</v>
      </c>
    </row>
    <row r="120" spans="1:63" x14ac:dyDescent="0.25">
      <c r="A120" t="str">
        <f>IF(C120="C","C-",C120)&amp;D120&amp;E120</f>
        <v>SPSadatake Tamura21</v>
      </c>
      <c r="B120">
        <f>VLOOKUP($A120,draft_listing_pitchers_stats!$A$1:$B$1324,2,FALSE)</f>
        <v>4533</v>
      </c>
      <c r="C120" s="1" t="s">
        <v>25</v>
      </c>
      <c r="D120" s="1" t="s">
        <v>2211</v>
      </c>
      <c r="E120" s="1">
        <v>21</v>
      </c>
      <c r="F120" s="1" t="s">
        <v>43</v>
      </c>
      <c r="G120" s="1" t="s">
        <v>43</v>
      </c>
      <c r="H120" s="1" t="s">
        <v>51</v>
      </c>
      <c r="I120" s="24" t="s">
        <v>51</v>
      </c>
      <c r="J120" s="1" t="s">
        <v>46</v>
      </c>
      <c r="K120" s="24" t="s">
        <v>53</v>
      </c>
      <c r="L120" s="1">
        <v>3</v>
      </c>
      <c r="M120" s="1">
        <v>3</v>
      </c>
      <c r="N120" s="24">
        <v>3</v>
      </c>
      <c r="O120" s="1">
        <v>4</v>
      </c>
      <c r="P120" s="1">
        <v>3</v>
      </c>
      <c r="Q120" s="24">
        <v>6</v>
      </c>
      <c r="R120" s="1">
        <v>5</v>
      </c>
      <c r="S120" s="1">
        <v>5</v>
      </c>
      <c r="T120" s="1">
        <v>2</v>
      </c>
      <c r="U120" s="1">
        <v>3</v>
      </c>
      <c r="V120" s="1" t="s">
        <v>47</v>
      </c>
      <c r="W120" s="1" t="s">
        <v>47</v>
      </c>
      <c r="X120" s="1" t="s">
        <v>47</v>
      </c>
      <c r="Y120" s="1" t="s">
        <v>47</v>
      </c>
      <c r="Z120" s="1" t="s">
        <v>47</v>
      </c>
      <c r="AA120" s="1" t="s">
        <v>47</v>
      </c>
      <c r="AB120" s="1" t="s">
        <v>47</v>
      </c>
      <c r="AC120" s="1" t="s">
        <v>47</v>
      </c>
      <c r="AD120" s="1">
        <v>4</v>
      </c>
      <c r="AE120" s="1">
        <v>4</v>
      </c>
      <c r="AF120" s="1" t="s">
        <v>47</v>
      </c>
      <c r="AG120" s="1" t="s">
        <v>47</v>
      </c>
      <c r="AH120" s="1" t="s">
        <v>47</v>
      </c>
      <c r="AI120" s="1" t="s">
        <v>47</v>
      </c>
      <c r="AJ120" s="1" t="s">
        <v>47</v>
      </c>
      <c r="AK120" s="1" t="s">
        <v>47</v>
      </c>
      <c r="AL120" s="1" t="s">
        <v>47</v>
      </c>
      <c r="AM120" s="1" t="s">
        <v>47</v>
      </c>
      <c r="AN120" s="1" t="s">
        <v>47</v>
      </c>
      <c r="AO120" s="24" t="s">
        <v>47</v>
      </c>
      <c r="AP120" s="1" t="s">
        <v>60</v>
      </c>
      <c r="AQ120" s="1">
        <v>4</v>
      </c>
      <c r="AR120" s="25" t="s">
        <v>15</v>
      </c>
      <c r="AS120" s="30">
        <v>220000</v>
      </c>
      <c r="AT120" s="9">
        <f>($O$3*(L120-$O$1)/$O$2+$P$3*(M120-$P$1)/$P$2+$Q$3*(N120-$P$1)/$Q$2)/SUM($O$3:$Q$3)</f>
        <v>-1.4365970239809194</v>
      </c>
      <c r="AU120" s="9">
        <f>($O$3*(O120-$O$1)/$O$2+$P$3*(P120-$P$1)/$P$2+$Q$3*(Q120-$Q$1)/$Q$2)/SUM($O$3:$Q$3)</f>
        <v>-6.9449250572343108E-2</v>
      </c>
      <c r="AV120">
        <f>COUNT(R120:AO120)/2</f>
        <v>3</v>
      </c>
      <c r="AW120">
        <f>COUNTIF(R120:AO120,"&gt;5")/2</f>
        <v>0</v>
      </c>
      <c r="AX120" s="6">
        <f>VLOOKUP(AP120,COND!$A$10:$B$32,2,FALSE)</f>
        <v>1</v>
      </c>
      <c r="AY120" s="9">
        <f>(($AT$3*AT120+$AU$3*AU120+$AV$3*AV120+$AW$3*AW120)*AX120*IF(AQ120&lt;5,0.95,IF(AQ120&lt;7,0.975,1))+$J$3*VLOOKUP(J120,COND!$A$2:$D$7,2,FALSE)+$K$3*VLOOKUP(K120,COND!$A$2:$D$7,3,FALSE)+IF(BA120="SP",$BA$3,0)+IF($AV120&lt;3,-15,0))*IF(AND(Bat!$K$2="On",$E120&gt;20),0.75,1)</f>
        <v>29.855010804569105</v>
      </c>
      <c r="AZ120" s="28">
        <f>STANDARDIZE(AY120,AVERAGE($AY$5:$AY$963),STDEVP($AY$5:$AY$963))</f>
        <v>0.60876496187698947</v>
      </c>
      <c r="BA120" t="str">
        <f>IF(OR(AND(AQ120&gt;7,AW120&gt;1),AND(AQ120&gt;4,AV120&gt;2)),"SP","RP")</f>
        <v>RP</v>
      </c>
      <c r="BE120" t="str">
        <f>IF(AVERAGE($O120:$Q120)&gt;=6,"Likely",IF(AVERAGE($O120:$Q120)&gt;=4,"Possible","Unlikely"))</f>
        <v>Possible</v>
      </c>
      <c r="BG120" t="e">
        <f>IF(VLOOKUP($B120,'Draft List'!$D$4:$AB$124,BG$3,FALSE)&lt;&gt;0,VLOOKUP($B120,'Draft List'!$D$4:$AB$124,BG$3,FALSE),"")</f>
        <v>#N/A</v>
      </c>
      <c r="BH120" t="e">
        <f>IF(VLOOKUP($B120,'Draft List'!$D$4:$AB$124,BH$3,FALSE)&lt;&gt;0,VLOOKUP($B120,'Draft List'!$D$4:$AB$124,BH$3,FALSE),"")</f>
        <v>#N/A</v>
      </c>
      <c r="BI120" t="e">
        <f>IF(VLOOKUP($B120,'Draft List'!$D$4:$AB$124,BI$3,FALSE)&lt;&gt;0,VLOOKUP($B120,'Draft List'!$D$4:$AB$124,BI$3,FALSE),"")</f>
        <v>#N/A</v>
      </c>
      <c r="BJ120" t="e">
        <f>IF(VLOOKUP($B120,'Draft List'!$D$4:$AB$124,BJ$3,FALSE)&lt;&gt;0,VLOOKUP($B120,'Draft List'!$D$4:$AB$124,BJ$3,FALSE),"")</f>
        <v>#N/A</v>
      </c>
      <c r="BK120" t="str">
        <f>IF(OR(C120="SP",C120="MR",C120="RP",C120="CL"),"P",VLOOKUP($A120,Bat!$A$4:$AP$1196,42,FALSE))</f>
        <v>P</v>
      </c>
    </row>
    <row r="121" spans="1:63" x14ac:dyDescent="0.25">
      <c r="A121" t="str">
        <f>IF(C121="C","C-",C121)&amp;D121&amp;E121</f>
        <v>SPRamón Pérez18</v>
      </c>
      <c r="B121">
        <f>VLOOKUP($A121,draft_listing_pitchers_stats!$A$1:$B$1324,2,FALSE)</f>
        <v>5207</v>
      </c>
      <c r="C121" s="1" t="s">
        <v>25</v>
      </c>
      <c r="D121" s="1" t="s">
        <v>2143</v>
      </c>
      <c r="E121" s="1">
        <v>18</v>
      </c>
      <c r="F121" s="1" t="s">
        <v>43</v>
      </c>
      <c r="G121" s="1" t="s">
        <v>43</v>
      </c>
      <c r="H121" s="1" t="s">
        <v>51</v>
      </c>
      <c r="I121" s="24" t="s">
        <v>51</v>
      </c>
      <c r="J121" s="1" t="s">
        <v>46</v>
      </c>
      <c r="K121" s="24" t="s">
        <v>49</v>
      </c>
      <c r="L121" s="1">
        <v>2</v>
      </c>
      <c r="M121" s="1">
        <v>4</v>
      </c>
      <c r="N121" s="24">
        <v>1</v>
      </c>
      <c r="O121" s="1">
        <v>4</v>
      </c>
      <c r="P121" s="1">
        <v>5</v>
      </c>
      <c r="Q121" s="24">
        <v>4</v>
      </c>
      <c r="R121" s="1">
        <v>4</v>
      </c>
      <c r="S121" s="1">
        <v>5</v>
      </c>
      <c r="T121" s="1">
        <v>1</v>
      </c>
      <c r="U121" s="1">
        <v>2</v>
      </c>
      <c r="V121" s="1" t="s">
        <v>47</v>
      </c>
      <c r="W121" s="1" t="s">
        <v>47</v>
      </c>
      <c r="X121" s="1">
        <v>3</v>
      </c>
      <c r="Y121" s="1">
        <v>3</v>
      </c>
      <c r="Z121" s="1" t="s">
        <v>47</v>
      </c>
      <c r="AA121" s="1" t="s">
        <v>47</v>
      </c>
      <c r="AB121" s="1">
        <v>4</v>
      </c>
      <c r="AC121" s="1">
        <v>4</v>
      </c>
      <c r="AD121" s="1" t="s">
        <v>47</v>
      </c>
      <c r="AE121" s="1" t="s">
        <v>47</v>
      </c>
      <c r="AF121" s="1" t="s">
        <v>47</v>
      </c>
      <c r="AG121" s="1" t="s">
        <v>47</v>
      </c>
      <c r="AH121" s="1" t="s">
        <v>47</v>
      </c>
      <c r="AI121" s="1" t="s">
        <v>47</v>
      </c>
      <c r="AJ121" s="1" t="s">
        <v>47</v>
      </c>
      <c r="AK121" s="1" t="s">
        <v>47</v>
      </c>
      <c r="AL121" s="1" t="s">
        <v>47</v>
      </c>
      <c r="AM121" s="1" t="s">
        <v>47</v>
      </c>
      <c r="AN121" s="1" t="s">
        <v>47</v>
      </c>
      <c r="AO121" s="24" t="s">
        <v>47</v>
      </c>
      <c r="AP121" s="1" t="s">
        <v>58</v>
      </c>
      <c r="AQ121" s="1">
        <v>7</v>
      </c>
      <c r="AR121" s="25" t="s">
        <v>233</v>
      </c>
      <c r="AS121" s="30">
        <v>2600000</v>
      </c>
      <c r="AT121" s="9">
        <f>($O$3*(L121-$O$1)/$O$2+$P$3*(M121-$P$1)/$P$2+$Q$3*(N121-$P$1)/$Q$2)/SUM($O$3:$Q$3)</f>
        <v>-1.9204977641682581</v>
      </c>
      <c r="AU121" s="9">
        <f>($O$3*(O121-$O$1)/$O$2+$P$3*(P121-$P$1)/$P$2+$Q$3*(Q121-$Q$1)/$Q$2)/SUM($O$3:$Q$3)</f>
        <v>-0.16322694982045299</v>
      </c>
      <c r="AV121">
        <f>COUNT(R121:AO121)/2</f>
        <v>4</v>
      </c>
      <c r="AW121">
        <f>COUNTIF(R121:AO121,"&gt;5")/2</f>
        <v>0</v>
      </c>
      <c r="AX121" s="6">
        <f>VLOOKUP(AP121,COND!$A$10:$B$32,2,FALSE)</f>
        <v>1</v>
      </c>
      <c r="AY121" s="9">
        <f>(($AT$3*AT121+$AU$3*AU121+$AV$3*AV121+$AW$3*AW121)*AX121*IF(AQ121&lt;5,0.95,IF(AQ121&lt;7,0.975,1))+$J$3*VLOOKUP(J121,COND!$A$2:$D$7,2,FALSE)+$K$3*VLOOKUP(K121,COND!$A$2:$D$7,3,FALSE)+IF(BA121="SP",$BA$3,0)+IF($AV121&lt;3,-15,0))*IF(AND(Bat!$K$2="On",$E121&gt;20),0.75,1)</f>
        <v>29.751361450757287</v>
      </c>
      <c r="AZ121" s="28">
        <f>STANDARDIZE(AY121,AVERAGE($AY$5:$AY$963),STDEVP($AY$5:$AY$963))</f>
        <v>0.59949199329855118</v>
      </c>
      <c r="BA121" t="str">
        <f>IF(OR(AND(AQ121&gt;7,AW121&gt;1),AND(AQ121&gt;4,AV121&gt;2)),"SP","RP")</f>
        <v>SP</v>
      </c>
      <c r="BE121" t="str">
        <f>IF(AVERAGE($O121:$Q121)&gt;=6,"Likely",IF(AVERAGE($O121:$Q121)&gt;=4,"Possible","Unlikely"))</f>
        <v>Possible</v>
      </c>
      <c r="BG121" t="e">
        <f>IF(VLOOKUP($B121,'Draft List'!$D$4:$AB$124,BG$3,FALSE)&lt;&gt;0,VLOOKUP($B121,'Draft List'!$D$4:$AB$124,BG$3,FALSE),"")</f>
        <v>#N/A</v>
      </c>
      <c r="BH121" t="e">
        <f>IF(VLOOKUP($B121,'Draft List'!$D$4:$AB$124,BH$3,FALSE)&lt;&gt;0,VLOOKUP($B121,'Draft List'!$D$4:$AB$124,BH$3,FALSE),"")</f>
        <v>#N/A</v>
      </c>
      <c r="BI121" t="e">
        <f>IF(VLOOKUP($B121,'Draft List'!$D$4:$AB$124,BI$3,FALSE)&lt;&gt;0,VLOOKUP($B121,'Draft List'!$D$4:$AB$124,BI$3,FALSE),"")</f>
        <v>#N/A</v>
      </c>
      <c r="BJ121" t="e">
        <f>IF(VLOOKUP($B121,'Draft List'!$D$4:$AB$124,BJ$3,FALSE)&lt;&gt;0,VLOOKUP($B121,'Draft List'!$D$4:$AB$124,BJ$3,FALSE),"")</f>
        <v>#N/A</v>
      </c>
      <c r="BK121" t="str">
        <f>IF(OR(C121="SP",C121="MR",C121="RP",C121="CL"),"P",VLOOKUP($A121,Bat!$A$4:$AP$1196,42,FALSE))</f>
        <v>P</v>
      </c>
    </row>
    <row r="122" spans="1:63" x14ac:dyDescent="0.25">
      <c r="A122" t="str">
        <f>IF(C122="C","C-",C122)&amp;D122&amp;E122</f>
        <v>CLRob Savage21</v>
      </c>
      <c r="B122">
        <f>VLOOKUP($A122,draft_listing_pitchers_stats!$A$1:$B$1324,2,FALSE)</f>
        <v>6252</v>
      </c>
      <c r="C122" s="1" t="s">
        <v>249</v>
      </c>
      <c r="D122" s="1" t="s">
        <v>2175</v>
      </c>
      <c r="E122" s="1">
        <v>21</v>
      </c>
      <c r="F122" s="1" t="s">
        <v>55</v>
      </c>
      <c r="G122" s="1" t="s">
        <v>43</v>
      </c>
      <c r="H122" s="1" t="s">
        <v>51</v>
      </c>
      <c r="I122" s="24" t="s">
        <v>51</v>
      </c>
      <c r="J122" s="1" t="s">
        <v>49</v>
      </c>
      <c r="K122" s="24" t="s">
        <v>49</v>
      </c>
      <c r="L122" s="1">
        <v>4</v>
      </c>
      <c r="M122" s="1">
        <v>5</v>
      </c>
      <c r="N122" s="24">
        <v>2</v>
      </c>
      <c r="O122" s="1">
        <v>4</v>
      </c>
      <c r="P122" s="1">
        <v>6</v>
      </c>
      <c r="Q122" s="24">
        <v>3</v>
      </c>
      <c r="R122" s="1">
        <v>4</v>
      </c>
      <c r="S122" s="1">
        <v>4</v>
      </c>
      <c r="T122" s="1">
        <v>4</v>
      </c>
      <c r="U122" s="1">
        <v>4</v>
      </c>
      <c r="V122" s="1" t="s">
        <v>47</v>
      </c>
      <c r="W122" s="1" t="s">
        <v>47</v>
      </c>
      <c r="X122" s="1">
        <v>3</v>
      </c>
      <c r="Y122" s="1">
        <v>4</v>
      </c>
      <c r="Z122" s="1" t="s">
        <v>47</v>
      </c>
      <c r="AA122" s="1" t="s">
        <v>47</v>
      </c>
      <c r="AB122" s="1" t="s">
        <v>47</v>
      </c>
      <c r="AC122" s="1" t="s">
        <v>47</v>
      </c>
      <c r="AD122" s="1" t="s">
        <v>47</v>
      </c>
      <c r="AE122" s="1" t="s">
        <v>47</v>
      </c>
      <c r="AF122" s="1">
        <v>4</v>
      </c>
      <c r="AG122" s="1">
        <v>4</v>
      </c>
      <c r="AH122" s="1" t="s">
        <v>47</v>
      </c>
      <c r="AI122" s="1" t="s">
        <v>47</v>
      </c>
      <c r="AJ122" s="1" t="s">
        <v>47</v>
      </c>
      <c r="AK122" s="1" t="s">
        <v>47</v>
      </c>
      <c r="AL122" s="1" t="s">
        <v>47</v>
      </c>
      <c r="AM122" s="1" t="s">
        <v>47</v>
      </c>
      <c r="AN122" s="1" t="s">
        <v>47</v>
      </c>
      <c r="AO122" s="24" t="s">
        <v>47</v>
      </c>
      <c r="AP122" s="1" t="s">
        <v>59</v>
      </c>
      <c r="AQ122" s="1">
        <v>6</v>
      </c>
      <c r="AR122" s="25" t="s">
        <v>1746</v>
      </c>
      <c r="AS122" s="30">
        <v>200000</v>
      </c>
      <c r="AT122" s="9">
        <f>($O$3*(L122-$O$1)/$O$2+$P$3*(M122-$P$1)/$P$2+$Q$3*(N122-$P$1)/$Q$2)/SUM($O$3:$Q$3)</f>
        <v>-1.0933628326657454</v>
      </c>
      <c r="AU122" s="9">
        <f>($O$3*(O122-$O$1)/$O$2+$P$3*(P122-$P$1)/$P$2+$Q$3*(Q122-$Q$1)/$Q$2)/SUM($O$3:$Q$3)</f>
        <v>-0.21011579944450801</v>
      </c>
      <c r="AV122">
        <f>COUNT(R122:AO122)/2</f>
        <v>4</v>
      </c>
      <c r="AW122">
        <f>COUNTIF(R122:AO122,"&gt;5")/2</f>
        <v>0</v>
      </c>
      <c r="AX122" s="6">
        <f>VLOOKUP(AP122,COND!$A$10:$B$32,2,FALSE)</f>
        <v>1</v>
      </c>
      <c r="AY122" s="9">
        <f>(($AT$3*AT122+$AU$3*AU122+$AV$3*AV122+$AW$3*AW122)*AX122*IF(AQ122&lt;5,0.95,IF(AQ122&lt;7,0.975,1))+$J$3*VLOOKUP(J122,COND!$A$2:$D$7,2,FALSE)+$K$3*VLOOKUP(K122,COND!$A$2:$D$7,3,FALSE)+IF(BA122="SP",$BA$3,0)+IF($AV122&lt;3,-15,0))*IF(AND(Bat!$K$2="On",$E122&gt;20),0.75,1)</f>
        <v>29.654536158462275</v>
      </c>
      <c r="AZ122" s="28">
        <f>STANDARDIZE(AY122,AVERAGE($AY$5:$AY$963),STDEVP($AY$5:$AY$963))</f>
        <v>0.59082953801031213</v>
      </c>
      <c r="BA122" t="str">
        <f>IF(OR(AND(AQ122&gt;7,AW122&gt;1),AND(AQ122&gt;4,AV122&gt;2)),"SP","RP")</f>
        <v>SP</v>
      </c>
      <c r="BE122" t="str">
        <f>IF(AVERAGE($O122:$Q122)&gt;=6,"Likely",IF(AVERAGE($O122:$Q122)&gt;=4,"Possible","Unlikely"))</f>
        <v>Possible</v>
      </c>
      <c r="BG122" t="e">
        <f>IF(VLOOKUP($B122,'Draft List'!$D$4:$AB$124,BG$3,FALSE)&lt;&gt;0,VLOOKUP($B122,'Draft List'!$D$4:$AB$124,BG$3,FALSE),"")</f>
        <v>#N/A</v>
      </c>
      <c r="BH122" t="e">
        <f>IF(VLOOKUP($B122,'Draft List'!$D$4:$AB$124,BH$3,FALSE)&lt;&gt;0,VLOOKUP($B122,'Draft List'!$D$4:$AB$124,BH$3,FALSE),"")</f>
        <v>#N/A</v>
      </c>
      <c r="BI122" t="e">
        <f>IF(VLOOKUP($B122,'Draft List'!$D$4:$AB$124,BI$3,FALSE)&lt;&gt;0,VLOOKUP($B122,'Draft List'!$D$4:$AB$124,BI$3,FALSE),"")</f>
        <v>#N/A</v>
      </c>
      <c r="BJ122" t="e">
        <f>IF(VLOOKUP($B122,'Draft List'!$D$4:$AB$124,BJ$3,FALSE)&lt;&gt;0,VLOOKUP($B122,'Draft List'!$D$4:$AB$124,BJ$3,FALSE),"")</f>
        <v>#N/A</v>
      </c>
      <c r="BK122" t="str">
        <f>IF(OR(C122="SP",C122="MR",C122="RP",C122="CL"),"P",VLOOKUP($A122,Bat!$A$4:$AP$1196,42,FALSE))</f>
        <v>P</v>
      </c>
    </row>
    <row r="123" spans="1:63" x14ac:dyDescent="0.25">
      <c r="A123" t="str">
        <f>IF(C123="C","C-",C123)&amp;D123&amp;E123</f>
        <v>SPRodrigo Rodríguez21</v>
      </c>
      <c r="B123">
        <f>VLOOKUP($A123,draft_listing_pitchers_stats!$A$1:$B$1324,2,FALSE)</f>
        <v>4754</v>
      </c>
      <c r="C123" s="1" t="s">
        <v>25</v>
      </c>
      <c r="D123" s="1" t="s">
        <v>2156</v>
      </c>
      <c r="E123" s="1">
        <v>21</v>
      </c>
      <c r="F123" s="1" t="s">
        <v>43</v>
      </c>
      <c r="G123" s="1" t="s">
        <v>43</v>
      </c>
      <c r="H123" s="1" t="s">
        <v>51</v>
      </c>
      <c r="I123" s="24" t="s">
        <v>51</v>
      </c>
      <c r="J123" s="1" t="s">
        <v>49</v>
      </c>
      <c r="K123" s="24" t="s">
        <v>57</v>
      </c>
      <c r="L123" s="1">
        <v>3</v>
      </c>
      <c r="M123" s="1">
        <v>4</v>
      </c>
      <c r="N123" s="24">
        <v>3</v>
      </c>
      <c r="O123" s="1">
        <v>4</v>
      </c>
      <c r="P123" s="1">
        <v>4</v>
      </c>
      <c r="Q123" s="24">
        <v>5</v>
      </c>
      <c r="R123" s="1">
        <v>5</v>
      </c>
      <c r="S123" s="1">
        <v>5</v>
      </c>
      <c r="T123" s="1">
        <v>2</v>
      </c>
      <c r="U123" s="1">
        <v>3</v>
      </c>
      <c r="V123" s="1">
        <v>3</v>
      </c>
      <c r="W123" s="1">
        <v>5</v>
      </c>
      <c r="X123" s="1">
        <v>3</v>
      </c>
      <c r="Y123" s="1">
        <v>3</v>
      </c>
      <c r="Z123" s="1" t="s">
        <v>47</v>
      </c>
      <c r="AA123" s="1" t="s">
        <v>47</v>
      </c>
      <c r="AB123" s="1" t="s">
        <v>47</v>
      </c>
      <c r="AC123" s="1" t="s">
        <v>47</v>
      </c>
      <c r="AD123" s="1" t="s">
        <v>47</v>
      </c>
      <c r="AE123" s="1" t="s">
        <v>47</v>
      </c>
      <c r="AF123" s="1" t="s">
        <v>47</v>
      </c>
      <c r="AG123" s="1" t="s">
        <v>47</v>
      </c>
      <c r="AH123" s="1" t="s">
        <v>47</v>
      </c>
      <c r="AI123" s="1" t="s">
        <v>47</v>
      </c>
      <c r="AJ123" s="1" t="s">
        <v>47</v>
      </c>
      <c r="AK123" s="1" t="s">
        <v>47</v>
      </c>
      <c r="AL123" s="1" t="s">
        <v>47</v>
      </c>
      <c r="AM123" s="1" t="s">
        <v>47</v>
      </c>
      <c r="AN123" s="1" t="s">
        <v>47</v>
      </c>
      <c r="AO123" s="24" t="s">
        <v>47</v>
      </c>
      <c r="AP123" s="1" t="s">
        <v>62</v>
      </c>
      <c r="AQ123" s="1">
        <v>9</v>
      </c>
      <c r="AR123" s="25" t="s">
        <v>235</v>
      </c>
      <c r="AS123" s="30">
        <v>190000</v>
      </c>
      <c r="AT123" s="9">
        <f>($O$3*(L123-$O$1)/$O$2+$P$3*(M123-$P$1)/$P$2+$Q$3*(N123-$P$1)/$Q$2)/SUM($O$3:$Q$3)</f>
        <v>-1.2411653075508642</v>
      </c>
      <c r="AU123" s="9">
        <f>($O$3*(O123-$O$1)/$O$2+$P$3*(P123-$P$1)/$P$2+$Q$3*(Q123-$Q$1)/$Q$2)/SUM($O$3:$Q$3)</f>
        <v>-0.11633810019639811</v>
      </c>
      <c r="AV123">
        <f>COUNT(R123:AO123)/2</f>
        <v>4</v>
      </c>
      <c r="AW123">
        <f>COUNTIF(R123:AO123,"&gt;5")/2</f>
        <v>0</v>
      </c>
      <c r="AX123" s="6">
        <f>VLOOKUP(AP123,COND!$A$10:$B$32,2,FALSE)</f>
        <v>1.0249999999999999</v>
      </c>
      <c r="AY123" s="9">
        <f>(($AT$3*AT123+$AU$3*AU123+$AV$3*AV123+$AW$3*AW123)*AX123*IF(AQ123&lt;5,0.95,IF(AQ123&lt;7,0.975,1))+$J$3*VLOOKUP(J123,COND!$A$2:$D$7,2,FALSE)+$K$3*VLOOKUP(K123,COND!$A$2:$D$7,3,FALSE)+IF(BA123="SP",$BA$3,0)+IF($AV123&lt;3,-15,0))*IF(AND(Bat!$K$2="On",$E123&gt;20),0.75,1)</f>
        <v>29.595630057925913</v>
      </c>
      <c r="AZ123" s="28">
        <f>STANDARDIZE(AY123,AVERAGE($AY$5:$AY$963),STDEVP($AY$5:$AY$963))</f>
        <v>0.58555951558119279</v>
      </c>
      <c r="BA123" t="str">
        <f>IF(OR(AND(AQ123&gt;7,AW123&gt;1),AND(AQ123&gt;4,AV123&gt;2)),"SP","RP")</f>
        <v>SP</v>
      </c>
      <c r="BE123" t="str">
        <f>IF(AVERAGE($O123:$Q123)&gt;=6,"Likely",IF(AVERAGE($O123:$Q123)&gt;=4,"Possible","Unlikely"))</f>
        <v>Possible</v>
      </c>
      <c r="BG123" t="e">
        <f>IF(VLOOKUP($B123,'Draft List'!$D$4:$AB$124,BG$3,FALSE)&lt;&gt;0,VLOOKUP($B123,'Draft List'!$D$4:$AB$124,BG$3,FALSE),"")</f>
        <v>#N/A</v>
      </c>
      <c r="BH123" t="e">
        <f>IF(VLOOKUP($B123,'Draft List'!$D$4:$AB$124,BH$3,FALSE)&lt;&gt;0,VLOOKUP($B123,'Draft List'!$D$4:$AB$124,BH$3,FALSE),"")</f>
        <v>#N/A</v>
      </c>
      <c r="BI123" t="e">
        <f>IF(VLOOKUP($B123,'Draft List'!$D$4:$AB$124,BI$3,FALSE)&lt;&gt;0,VLOOKUP($B123,'Draft List'!$D$4:$AB$124,BI$3,FALSE),"")</f>
        <v>#N/A</v>
      </c>
      <c r="BJ123" t="e">
        <f>IF(VLOOKUP($B123,'Draft List'!$D$4:$AB$124,BJ$3,FALSE)&lt;&gt;0,VLOOKUP($B123,'Draft List'!$D$4:$AB$124,BJ$3,FALSE),"")</f>
        <v>#N/A</v>
      </c>
      <c r="BK123" t="str">
        <f>IF(OR(C123="SP",C123="MR",C123="RP",C123="CL"),"P",VLOOKUP($A123,Bat!$A$4:$AP$1196,42,FALSE))</f>
        <v>P</v>
      </c>
    </row>
    <row r="124" spans="1:63" x14ac:dyDescent="0.25">
      <c r="A124" t="str">
        <f>IF(C124="C","C-",C124)&amp;D124&amp;E124</f>
        <v>SPMichizane Wada21</v>
      </c>
      <c r="B124">
        <f>VLOOKUP($A124,draft_listing_pitchers_stats!$A$1:$B$1324,2,FALSE)</f>
        <v>4365</v>
      </c>
      <c r="C124" s="1" t="s">
        <v>25</v>
      </c>
      <c r="D124" s="1" t="s">
        <v>2239</v>
      </c>
      <c r="E124" s="1">
        <v>21</v>
      </c>
      <c r="F124" s="1" t="s">
        <v>55</v>
      </c>
      <c r="G124" s="1" t="s">
        <v>55</v>
      </c>
      <c r="H124" s="1" t="s">
        <v>51</v>
      </c>
      <c r="I124" s="24" t="s">
        <v>51</v>
      </c>
      <c r="J124" s="1" t="s">
        <v>53</v>
      </c>
      <c r="K124" s="24" t="s">
        <v>53</v>
      </c>
      <c r="L124" s="1">
        <v>3</v>
      </c>
      <c r="M124" s="1">
        <v>6</v>
      </c>
      <c r="N124" s="24">
        <v>1</v>
      </c>
      <c r="O124" s="1">
        <v>4</v>
      </c>
      <c r="P124" s="1">
        <v>7</v>
      </c>
      <c r="Q124" s="24">
        <v>2</v>
      </c>
      <c r="R124" s="1">
        <v>4</v>
      </c>
      <c r="S124" s="1">
        <v>4</v>
      </c>
      <c r="T124" s="1">
        <v>1</v>
      </c>
      <c r="U124" s="1">
        <v>2</v>
      </c>
      <c r="V124" s="1" t="s">
        <v>47</v>
      </c>
      <c r="W124" s="1" t="s">
        <v>47</v>
      </c>
      <c r="X124" s="1" t="s">
        <v>47</v>
      </c>
      <c r="Y124" s="1" t="s">
        <v>47</v>
      </c>
      <c r="Z124" s="1" t="s">
        <v>47</v>
      </c>
      <c r="AA124" s="1" t="s">
        <v>47</v>
      </c>
      <c r="AB124" s="1" t="s">
        <v>47</v>
      </c>
      <c r="AC124" s="1" t="s">
        <v>47</v>
      </c>
      <c r="AD124" s="1">
        <v>4</v>
      </c>
      <c r="AE124" s="1">
        <v>5</v>
      </c>
      <c r="AF124" s="1">
        <v>4</v>
      </c>
      <c r="AG124" s="1">
        <v>5</v>
      </c>
      <c r="AH124" s="1" t="s">
        <v>47</v>
      </c>
      <c r="AI124" s="1" t="s">
        <v>47</v>
      </c>
      <c r="AJ124" s="1" t="s">
        <v>47</v>
      </c>
      <c r="AK124" s="1" t="s">
        <v>47</v>
      </c>
      <c r="AL124" s="1" t="s">
        <v>47</v>
      </c>
      <c r="AM124" s="1" t="s">
        <v>47</v>
      </c>
      <c r="AN124" s="1" t="s">
        <v>47</v>
      </c>
      <c r="AO124" s="24" t="s">
        <v>47</v>
      </c>
      <c r="AP124" s="1" t="s">
        <v>212</v>
      </c>
      <c r="AQ124" s="1">
        <v>6</v>
      </c>
      <c r="AR124" s="25" t="s">
        <v>234</v>
      </c>
      <c r="AS124" s="30">
        <v>220000</v>
      </c>
      <c r="AT124" s="9">
        <f>($O$3*(L124-$O$1)/$O$2+$P$3*(M124-$P$1)/$P$2+$Q$3*(N124-$P$1)/$Q$2)/SUM($O$3:$Q$3)</f>
        <v>-1.3349430067989738</v>
      </c>
      <c r="AU124" s="9">
        <f>($O$3*(O124-$O$1)/$O$2+$P$3*(P124-$P$1)/$P$2+$Q$3*(Q124-$Q$1)/$Q$2)/SUM($O$3:$Q$3)</f>
        <v>-0.25700464906856291</v>
      </c>
      <c r="AV124">
        <f>COUNT(R124:AO124)/2</f>
        <v>4</v>
      </c>
      <c r="AW124">
        <f>COUNTIF(R124:AO124,"&gt;5")/2</f>
        <v>0</v>
      </c>
      <c r="AX124" s="6">
        <f>VLOOKUP(AP124,COND!$A$10:$B$32,2,FALSE)</f>
        <v>1</v>
      </c>
      <c r="AY124" s="9">
        <f>(($AT$3*AT124+$AU$3*AU124+$AV$3*AV124+$AW$3*AW124)*AX124*IF(AQ124&lt;5,0.95,IF(AQ124&lt;7,0.975,1))+$J$3*VLOOKUP(J124,COND!$A$2:$D$7,2,FALSE)+$K$3*VLOOKUP(K124,COND!$A$2:$D$7,3,FALSE)+IF(BA124="SP",$BA$3,0)+IF($AV124&lt;3,-15,0))*IF(AND(Bat!$K$2="On",$E124&gt;20),0.75,1)</f>
        <v>29.593095456837226</v>
      </c>
      <c r="AZ124" s="28">
        <f>STANDARDIZE(AY124,AVERAGE($AY$5:$AY$963),STDEVP($AY$5:$AY$963))</f>
        <v>0.58533275800490392</v>
      </c>
      <c r="BA124" t="str">
        <f>IF(OR(AND(AQ124&gt;7,AW124&gt;1),AND(AQ124&gt;4,AV124&gt;2)),"SP","RP")</f>
        <v>SP</v>
      </c>
      <c r="BE124" t="str">
        <f>IF(AVERAGE($O124:$Q124)&gt;=6,"Likely",IF(AVERAGE($O124:$Q124)&gt;=4,"Possible","Unlikely"))</f>
        <v>Possible</v>
      </c>
      <c r="BG124" t="e">
        <f>IF(VLOOKUP($B124,'Draft List'!$D$4:$AB$124,BG$3,FALSE)&lt;&gt;0,VLOOKUP($B124,'Draft List'!$D$4:$AB$124,BG$3,FALSE),"")</f>
        <v>#N/A</v>
      </c>
      <c r="BH124" t="e">
        <f>IF(VLOOKUP($B124,'Draft List'!$D$4:$AB$124,BH$3,FALSE)&lt;&gt;0,VLOOKUP($B124,'Draft List'!$D$4:$AB$124,BH$3,FALSE),"")</f>
        <v>#N/A</v>
      </c>
      <c r="BI124" t="e">
        <f>IF(VLOOKUP($B124,'Draft List'!$D$4:$AB$124,BI$3,FALSE)&lt;&gt;0,VLOOKUP($B124,'Draft List'!$D$4:$AB$124,BI$3,FALSE),"")</f>
        <v>#N/A</v>
      </c>
      <c r="BJ124" t="e">
        <f>IF(VLOOKUP($B124,'Draft List'!$D$4:$AB$124,BJ$3,FALSE)&lt;&gt;0,VLOOKUP($B124,'Draft List'!$D$4:$AB$124,BJ$3,FALSE),"")</f>
        <v>#N/A</v>
      </c>
      <c r="BK124" t="str">
        <f>IF(OR(C124="SP",C124="MR",C124="RP",C124="CL"),"P",VLOOKUP($A124,Bat!$A$4:$AP$1196,42,FALSE))</f>
        <v>P</v>
      </c>
    </row>
    <row r="125" spans="1:63" x14ac:dyDescent="0.25">
      <c r="A125" t="str">
        <f>IF(C125="C","C-",C125)&amp;D125&amp;E125</f>
        <v>RPHoyt Hensley21</v>
      </c>
      <c r="B125">
        <f>VLOOKUP($A125,draft_listing_pitchers_stats!$A$1:$B$1324,2,FALSE)</f>
        <v>11811</v>
      </c>
      <c r="C125" s="1" t="s">
        <v>246</v>
      </c>
      <c r="D125" s="1" t="s">
        <v>1819</v>
      </c>
      <c r="E125" s="1">
        <v>21</v>
      </c>
      <c r="F125" s="1" t="s">
        <v>55</v>
      </c>
      <c r="G125" s="1" t="s">
        <v>55</v>
      </c>
      <c r="H125" s="1" t="s">
        <v>51</v>
      </c>
      <c r="I125" s="24" t="s">
        <v>51</v>
      </c>
      <c r="J125" s="1" t="s">
        <v>57</v>
      </c>
      <c r="K125" s="24" t="s">
        <v>46</v>
      </c>
      <c r="L125" s="1">
        <v>4</v>
      </c>
      <c r="M125" s="1">
        <v>4</v>
      </c>
      <c r="N125" s="24">
        <v>2</v>
      </c>
      <c r="O125" s="1">
        <v>5</v>
      </c>
      <c r="P125" s="1">
        <v>5</v>
      </c>
      <c r="Q125" s="24">
        <v>4</v>
      </c>
      <c r="R125" s="1">
        <v>5</v>
      </c>
      <c r="S125" s="1">
        <v>5</v>
      </c>
      <c r="T125" s="1" t="s">
        <v>47</v>
      </c>
      <c r="U125" s="1" t="s">
        <v>47</v>
      </c>
      <c r="V125" s="1">
        <v>3</v>
      </c>
      <c r="W125" s="1">
        <v>4</v>
      </c>
      <c r="X125" s="1" t="s">
        <v>47</v>
      </c>
      <c r="Y125" s="1" t="s">
        <v>47</v>
      </c>
      <c r="Z125" s="1" t="s">
        <v>47</v>
      </c>
      <c r="AA125" s="1" t="s">
        <v>47</v>
      </c>
      <c r="AB125" s="1">
        <v>4</v>
      </c>
      <c r="AC125" s="1">
        <v>5</v>
      </c>
      <c r="AD125" s="1" t="s">
        <v>47</v>
      </c>
      <c r="AE125" s="1" t="s">
        <v>47</v>
      </c>
      <c r="AF125" s="1" t="s">
        <v>47</v>
      </c>
      <c r="AG125" s="1" t="s">
        <v>47</v>
      </c>
      <c r="AH125" s="1" t="s">
        <v>47</v>
      </c>
      <c r="AI125" s="1" t="s">
        <v>47</v>
      </c>
      <c r="AJ125" s="1" t="s">
        <v>47</v>
      </c>
      <c r="AK125" s="1" t="s">
        <v>47</v>
      </c>
      <c r="AL125" s="1" t="s">
        <v>47</v>
      </c>
      <c r="AM125" s="1" t="s">
        <v>47</v>
      </c>
      <c r="AN125" s="1" t="s">
        <v>47</v>
      </c>
      <c r="AO125" s="24" t="s">
        <v>47</v>
      </c>
      <c r="AP125" s="1" t="s">
        <v>58</v>
      </c>
      <c r="AQ125" s="1">
        <v>4</v>
      </c>
      <c r="AR125" s="25" t="s">
        <v>233</v>
      </c>
      <c r="AS125" s="30">
        <v>180000</v>
      </c>
      <c r="AT125" s="9">
        <f>($O$3*(L125-$O$1)/$O$2+$P$3*(M125-$P$1)/$P$2+$Q$3*(N125-$P$1)/$Q$2)/SUM($O$3:$Q$3)</f>
        <v>-1.288794549095801</v>
      </c>
      <c r="AU125" s="9">
        <f>($O$3*(O125-$O$1)/$O$2+$P$3*(P125-$P$1)/$P$2+$Q$3*(Q125-$Q$1)/$Q$2)/SUM($O$3:$Q$3)</f>
        <v>3.146437468872048E-2</v>
      </c>
      <c r="AV125">
        <f>COUNT(R125:AO125)/2</f>
        <v>3</v>
      </c>
      <c r="AW125">
        <f>COUNTIF(R125:AO125,"&gt;5")/2</f>
        <v>0</v>
      </c>
      <c r="AX125" s="6">
        <f>VLOOKUP(AP125,COND!$A$10:$B$32,2,FALSE)</f>
        <v>1</v>
      </c>
      <c r="AY125" s="9">
        <f>(($AT$3*AT125+$AU$3*AU125+$AV$3*AV125+$AW$3*AW125)*AX125*IF(AQ125&lt;5,0.95,IF(AQ125&lt;7,0.975,1))+$J$3*VLOOKUP(J125,COND!$A$2:$D$7,2,FALSE)+$K$3*VLOOKUP(K125,COND!$A$2:$D$7,3,FALSE)+IF(BA125="SP",$BA$3,0)+IF($AV125&lt;3,-15,0))*IF(AND(Bat!$K$2="On",$E125&gt;20),0.75,1)</f>
        <v>29.550452154757487</v>
      </c>
      <c r="AZ125" s="28">
        <f>STANDARDIZE(AY125,AVERAGE($AY$5:$AY$963),STDEVP($AY$5:$AY$963))</f>
        <v>0.58151768356667644</v>
      </c>
      <c r="BA125" t="str">
        <f>IF(OR(AND(AQ125&gt;7,AW125&gt;1),AND(AQ125&gt;4,AV125&gt;2)),"SP","RP")</f>
        <v>RP</v>
      </c>
      <c r="BE125" t="str">
        <f>IF(AVERAGE($O125:$Q125)&gt;=6,"Likely",IF(AVERAGE($O125:$Q125)&gt;=4,"Possible","Unlikely"))</f>
        <v>Possible</v>
      </c>
      <c r="BG125" t="e">
        <f>IF(VLOOKUP($B125,'Draft List'!$D$4:$AB$124,BG$3,FALSE)&lt;&gt;0,VLOOKUP($B125,'Draft List'!$D$4:$AB$124,BG$3,FALSE),"")</f>
        <v>#N/A</v>
      </c>
      <c r="BH125" t="e">
        <f>IF(VLOOKUP($B125,'Draft List'!$D$4:$AB$124,BH$3,FALSE)&lt;&gt;0,VLOOKUP($B125,'Draft List'!$D$4:$AB$124,BH$3,FALSE),"")</f>
        <v>#N/A</v>
      </c>
      <c r="BI125" t="e">
        <f>IF(VLOOKUP($B125,'Draft List'!$D$4:$AB$124,BI$3,FALSE)&lt;&gt;0,VLOOKUP($B125,'Draft List'!$D$4:$AB$124,BI$3,FALSE),"")</f>
        <v>#N/A</v>
      </c>
      <c r="BJ125" t="e">
        <f>IF(VLOOKUP($B125,'Draft List'!$D$4:$AB$124,BJ$3,FALSE)&lt;&gt;0,VLOOKUP($B125,'Draft List'!$D$4:$AB$124,BJ$3,FALSE),"")</f>
        <v>#N/A</v>
      </c>
      <c r="BK125" t="str">
        <f>IF(OR(C125="SP",C125="MR",C125="RP",C125="CL"),"P",VLOOKUP($A125,Bat!$A$4:$AP$1196,42,FALSE))</f>
        <v>P</v>
      </c>
    </row>
    <row r="126" spans="1:63" x14ac:dyDescent="0.25">
      <c r="A126" t="str">
        <f>IF(C126="C","C-",C126)&amp;D126&amp;E126</f>
        <v>CLSumiteru Rin18</v>
      </c>
      <c r="B126">
        <f>VLOOKUP($A126,draft_listing_pitchers_stats!$A$1:$B$1324,2,FALSE)</f>
        <v>8640</v>
      </c>
      <c r="C126" s="1" t="s">
        <v>249</v>
      </c>
      <c r="D126" s="1" t="s">
        <v>1846</v>
      </c>
      <c r="E126" s="1">
        <v>18</v>
      </c>
      <c r="F126" s="1" t="s">
        <v>55</v>
      </c>
      <c r="G126" s="1" t="s">
        <v>43</v>
      </c>
      <c r="H126" s="1" t="s">
        <v>51</v>
      </c>
      <c r="I126" s="24" t="s">
        <v>51</v>
      </c>
      <c r="J126" s="1" t="s">
        <v>57</v>
      </c>
      <c r="K126" s="24" t="s">
        <v>49</v>
      </c>
      <c r="L126" s="1">
        <v>2</v>
      </c>
      <c r="M126" s="1">
        <v>5</v>
      </c>
      <c r="N126" s="24">
        <v>1</v>
      </c>
      <c r="O126" s="1">
        <v>5</v>
      </c>
      <c r="P126" s="1">
        <v>6</v>
      </c>
      <c r="Q126" s="24">
        <v>3</v>
      </c>
      <c r="R126" s="1" t="s">
        <v>47</v>
      </c>
      <c r="S126" s="1" t="s">
        <v>47</v>
      </c>
      <c r="T126" s="1" t="s">
        <v>47</v>
      </c>
      <c r="U126" s="1" t="s">
        <v>47</v>
      </c>
      <c r="V126" s="1" t="s">
        <v>47</v>
      </c>
      <c r="W126" s="1" t="s">
        <v>47</v>
      </c>
      <c r="X126" s="1">
        <v>2</v>
      </c>
      <c r="Y126" s="1">
        <v>3</v>
      </c>
      <c r="Z126" s="1" t="s">
        <v>47</v>
      </c>
      <c r="AA126" s="1" t="s">
        <v>47</v>
      </c>
      <c r="AB126" s="1" t="s">
        <v>47</v>
      </c>
      <c r="AC126" s="1" t="s">
        <v>47</v>
      </c>
      <c r="AD126" s="1">
        <v>3</v>
      </c>
      <c r="AE126" s="1">
        <v>5</v>
      </c>
      <c r="AF126" s="1">
        <v>3</v>
      </c>
      <c r="AG126" s="1">
        <v>5</v>
      </c>
      <c r="AH126" s="1">
        <v>1</v>
      </c>
      <c r="AI126" s="1">
        <v>1</v>
      </c>
      <c r="AJ126" s="1" t="s">
        <v>47</v>
      </c>
      <c r="AK126" s="1" t="s">
        <v>47</v>
      </c>
      <c r="AL126" s="1" t="s">
        <v>47</v>
      </c>
      <c r="AM126" s="1" t="s">
        <v>47</v>
      </c>
      <c r="AN126" s="1" t="s">
        <v>47</v>
      </c>
      <c r="AO126" s="24" t="s">
        <v>47</v>
      </c>
      <c r="AP126" s="1" t="s">
        <v>212</v>
      </c>
      <c r="AQ126" s="1">
        <v>4</v>
      </c>
      <c r="AR126" s="25" t="s">
        <v>1746</v>
      </c>
      <c r="AS126" s="30">
        <v>190000</v>
      </c>
      <c r="AT126" s="9">
        <f>($O$3*(L126-$O$1)/$O$2+$P$3*(M126-$P$1)/$P$2+$Q$3*(N126-$P$1)/$Q$2)/SUM($O$3:$Q$3)</f>
        <v>-1.7250660477382029</v>
      </c>
      <c r="AU126" s="9">
        <f>($O$3*(O126-$O$1)/$O$2+$P$3*(P126-$P$1)/$P$2+$Q$3*(Q126-$Q$1)/$Q$2)/SUM($O$3:$Q$3)</f>
        <v>-1.5424474935334484E-2</v>
      </c>
      <c r="AV126">
        <f>COUNT(R126:AO126)/2</f>
        <v>4</v>
      </c>
      <c r="AW126">
        <f>COUNTIF(R126:AO126,"&gt;5")/2</f>
        <v>0</v>
      </c>
      <c r="AX126" s="6">
        <f>VLOOKUP(AP126,COND!$A$10:$B$32,2,FALSE)</f>
        <v>1</v>
      </c>
      <c r="AY126" s="9">
        <f>(($AT$3*AT126+$AU$3*AU126+$AV$3*AV126+$AW$3*AW126)*AX126*IF(AQ126&lt;5,0.95,IF(AQ126&lt;7,0.975,1))+$J$3*VLOOKUP(J126,COND!$A$2:$D$7,2,FALSE)+$K$3*VLOOKUP(K126,COND!$A$2:$D$7,3,FALSE)+IF(BA126="SP",$BA$3,0)+IF($AV126&lt;3,-15,0))*IF(AND(Bat!$K$2="On",$E126&gt;20),0.75,1)</f>
        <v>29.509172427158386</v>
      </c>
      <c r="AZ126" s="28">
        <f>STANDARDIZE(AY126,AVERAGE($AY$5:$AY$963),STDEVP($AY$5:$AY$963))</f>
        <v>0.57782460104492794</v>
      </c>
      <c r="BA126" t="str">
        <f>IF(OR(AND(AQ126&gt;7,AW126&gt;1),AND(AQ126&gt;4,AV126&gt;2)),"SP","RP")</f>
        <v>RP</v>
      </c>
      <c r="BE126" t="str">
        <f>IF(AVERAGE($O126:$Q126)&gt;=6,"Likely",IF(AVERAGE($O126:$Q126)&gt;=4,"Possible","Unlikely"))</f>
        <v>Possible</v>
      </c>
      <c r="BG126" t="e">
        <f>IF(VLOOKUP($B126,'Draft List'!$D$4:$AB$124,BG$3,FALSE)&lt;&gt;0,VLOOKUP($B126,'Draft List'!$D$4:$AB$124,BG$3,FALSE),"")</f>
        <v>#N/A</v>
      </c>
      <c r="BH126" t="e">
        <f>IF(VLOOKUP($B126,'Draft List'!$D$4:$AB$124,BH$3,FALSE)&lt;&gt;0,VLOOKUP($B126,'Draft List'!$D$4:$AB$124,BH$3,FALSE),"")</f>
        <v>#N/A</v>
      </c>
      <c r="BI126" t="e">
        <f>IF(VLOOKUP($B126,'Draft List'!$D$4:$AB$124,BI$3,FALSE)&lt;&gt;0,VLOOKUP($B126,'Draft List'!$D$4:$AB$124,BI$3,FALSE),"")</f>
        <v>#N/A</v>
      </c>
      <c r="BJ126" t="e">
        <f>IF(VLOOKUP($B126,'Draft List'!$D$4:$AB$124,BJ$3,FALSE)&lt;&gt;0,VLOOKUP($B126,'Draft List'!$D$4:$AB$124,BJ$3,FALSE),"")</f>
        <v>#N/A</v>
      </c>
      <c r="BK126" t="str">
        <f>IF(OR(C126="SP",C126="MR",C126="RP",C126="CL"),"P",VLOOKUP($A126,Bat!$A$4:$AP$1196,42,FALSE))</f>
        <v>P</v>
      </c>
    </row>
    <row r="127" spans="1:63" x14ac:dyDescent="0.25">
      <c r="A127" t="str">
        <f>IF(C127="C","C-",C127)&amp;D127&amp;E127</f>
        <v>SPJeff MacDaid18</v>
      </c>
      <c r="B127">
        <f>VLOOKUP($A127,draft_listing_pitchers_stats!$A$1:$B$1324,2,FALSE)</f>
        <v>4924</v>
      </c>
      <c r="C127" s="1" t="s">
        <v>25</v>
      </c>
      <c r="D127" s="1" t="s">
        <v>2063</v>
      </c>
      <c r="E127" s="1">
        <v>18</v>
      </c>
      <c r="F127" s="1" t="s">
        <v>43</v>
      </c>
      <c r="G127" s="1" t="s">
        <v>43</v>
      </c>
      <c r="H127" s="1" t="s">
        <v>51</v>
      </c>
      <c r="I127" s="24" t="s">
        <v>51</v>
      </c>
      <c r="J127" s="1" t="s">
        <v>49</v>
      </c>
      <c r="K127" s="24" t="s">
        <v>46</v>
      </c>
      <c r="L127" s="1">
        <v>2</v>
      </c>
      <c r="M127" s="1">
        <v>4</v>
      </c>
      <c r="N127" s="24">
        <v>2</v>
      </c>
      <c r="O127" s="1">
        <v>4</v>
      </c>
      <c r="P127" s="1">
        <v>5</v>
      </c>
      <c r="Q127" s="24">
        <v>4</v>
      </c>
      <c r="R127" s="1">
        <v>3</v>
      </c>
      <c r="S127" s="1">
        <v>4</v>
      </c>
      <c r="T127" s="1" t="s">
        <v>47</v>
      </c>
      <c r="U127" s="1" t="s">
        <v>47</v>
      </c>
      <c r="V127" s="1">
        <v>1</v>
      </c>
      <c r="W127" s="1">
        <v>4</v>
      </c>
      <c r="X127" s="1">
        <v>2</v>
      </c>
      <c r="Y127" s="1">
        <v>5</v>
      </c>
      <c r="Z127" s="1" t="s">
        <v>47</v>
      </c>
      <c r="AA127" s="1" t="s">
        <v>47</v>
      </c>
      <c r="AB127" s="1" t="s">
        <v>47</v>
      </c>
      <c r="AC127" s="1" t="s">
        <v>47</v>
      </c>
      <c r="AD127" s="1" t="s">
        <v>47</v>
      </c>
      <c r="AE127" s="1" t="s">
        <v>47</v>
      </c>
      <c r="AF127" s="1" t="s">
        <v>47</v>
      </c>
      <c r="AG127" s="1" t="s">
        <v>47</v>
      </c>
      <c r="AH127" s="1" t="s">
        <v>47</v>
      </c>
      <c r="AI127" s="1" t="s">
        <v>47</v>
      </c>
      <c r="AJ127" s="1" t="s">
        <v>47</v>
      </c>
      <c r="AK127" s="1" t="s">
        <v>47</v>
      </c>
      <c r="AL127" s="1" t="s">
        <v>47</v>
      </c>
      <c r="AM127" s="1" t="s">
        <v>47</v>
      </c>
      <c r="AN127" s="1" t="s">
        <v>47</v>
      </c>
      <c r="AO127" s="24" t="s">
        <v>47</v>
      </c>
      <c r="AP127" s="1" t="s">
        <v>67</v>
      </c>
      <c r="AQ127" s="1">
        <v>8</v>
      </c>
      <c r="AR127" s="25" t="s">
        <v>233</v>
      </c>
      <c r="AS127" s="30">
        <v>220000</v>
      </c>
      <c r="AT127" s="9">
        <f>($O$3*(L127-$O$1)/$O$2+$P$3*(M127-$P$1)/$P$2+$Q$3*(N127-$P$1)/$Q$2)/SUM($O$3:$Q$3)</f>
        <v>-1.6781771981141478</v>
      </c>
      <c r="AU127" s="9">
        <f>($O$3*(O127-$O$1)/$O$2+$P$3*(P127-$P$1)/$P$2+$Q$3*(Q127-$Q$1)/$Q$2)/SUM($O$3:$Q$3)</f>
        <v>-0.16322694982045299</v>
      </c>
      <c r="AV127">
        <f>COUNT(R127:AO127)/2</f>
        <v>3</v>
      </c>
      <c r="AW127">
        <f>COUNTIF(R127:AO127,"&gt;5")/2</f>
        <v>0</v>
      </c>
      <c r="AX127" s="6">
        <f>VLOOKUP(AP127,COND!$A$10:$B$32,2,FALSE)</f>
        <v>1</v>
      </c>
      <c r="AY127" s="9">
        <f>(($AT$3*AT127+$AU$3*AU127+$AV$3*AV127+$AW$3*AW127)*AX127*IF(AQ127&lt;5,0.95,IF(AQ127&lt;7,0.975,1))+$J$3*VLOOKUP(J127,COND!$A$2:$D$7,2,FALSE)+$K$3*VLOOKUP(K127,COND!$A$2:$D$7,3,FALSE)+IF(BA127="SP",$BA$3,0)+IF($AV127&lt;3,-15,0))*IF(AND(Bat!$K$2="On",$E127&gt;20),0.75,1)</f>
        <v>29.449825563968112</v>
      </c>
      <c r="AZ127" s="28">
        <f>STANDARDIZE(AY127,AVERAGE($AY$5:$AY$963),STDEVP($AY$5:$AY$963))</f>
        <v>0.57251514587368368</v>
      </c>
      <c r="BA127" t="str">
        <f>IF(OR(AND(AQ127&gt;7,AW127&gt;1),AND(AQ127&gt;4,AV127&gt;2)),"SP","RP")</f>
        <v>SP</v>
      </c>
      <c r="BE127" t="str">
        <f>IF(AVERAGE($O127:$Q127)&gt;=6,"Likely",IF(AVERAGE($O127:$Q127)&gt;=4,"Possible","Unlikely"))</f>
        <v>Possible</v>
      </c>
      <c r="BG127" t="e">
        <f>IF(VLOOKUP($B127,'Draft List'!$D$4:$AB$124,BG$3,FALSE)&lt;&gt;0,VLOOKUP($B127,'Draft List'!$D$4:$AB$124,BG$3,FALSE),"")</f>
        <v>#N/A</v>
      </c>
      <c r="BH127" t="e">
        <f>IF(VLOOKUP($B127,'Draft List'!$D$4:$AB$124,BH$3,FALSE)&lt;&gt;0,VLOOKUP($B127,'Draft List'!$D$4:$AB$124,BH$3,FALSE),"")</f>
        <v>#N/A</v>
      </c>
      <c r="BI127" t="e">
        <f>IF(VLOOKUP($B127,'Draft List'!$D$4:$AB$124,BI$3,FALSE)&lt;&gt;0,VLOOKUP($B127,'Draft List'!$D$4:$AB$124,BI$3,FALSE),"")</f>
        <v>#N/A</v>
      </c>
      <c r="BJ127" t="e">
        <f>IF(VLOOKUP($B127,'Draft List'!$D$4:$AB$124,BJ$3,FALSE)&lt;&gt;0,VLOOKUP($B127,'Draft List'!$D$4:$AB$124,BJ$3,FALSE),"")</f>
        <v>#N/A</v>
      </c>
      <c r="BK127" t="str">
        <f>IF(OR(C127="SP",C127="MR",C127="RP",C127="CL"),"P",VLOOKUP($A127,Bat!$A$4:$AP$1196,42,FALSE))</f>
        <v>P</v>
      </c>
    </row>
    <row r="128" spans="1:63" x14ac:dyDescent="0.25">
      <c r="A128" t="str">
        <f>IF(C128="C","C-",C128)&amp;D128&amp;E128</f>
        <v>RPRoger Collins21</v>
      </c>
      <c r="B128">
        <f>VLOOKUP($A128,draft_listing_pitchers_stats!$A$1:$B$1324,2,FALSE)</f>
        <v>9592</v>
      </c>
      <c r="C128" s="1" t="s">
        <v>246</v>
      </c>
      <c r="D128" s="1" t="s">
        <v>1918</v>
      </c>
      <c r="E128" s="1">
        <v>21</v>
      </c>
      <c r="F128" s="1" t="s">
        <v>43</v>
      </c>
      <c r="G128" s="1" t="s">
        <v>43</v>
      </c>
      <c r="H128" s="1" t="s">
        <v>51</v>
      </c>
      <c r="I128" s="24" t="s">
        <v>51</v>
      </c>
      <c r="J128" s="1" t="s">
        <v>46</v>
      </c>
      <c r="K128" s="24" t="s">
        <v>46</v>
      </c>
      <c r="L128" s="1">
        <v>4</v>
      </c>
      <c r="M128" s="1">
        <v>5</v>
      </c>
      <c r="N128" s="24">
        <v>3</v>
      </c>
      <c r="O128" s="1">
        <v>4</v>
      </c>
      <c r="P128" s="1">
        <v>5</v>
      </c>
      <c r="Q128" s="24">
        <v>4</v>
      </c>
      <c r="R128" s="1">
        <v>5</v>
      </c>
      <c r="S128" s="1">
        <v>5</v>
      </c>
      <c r="T128" s="1">
        <v>2</v>
      </c>
      <c r="U128" s="1">
        <v>2</v>
      </c>
      <c r="V128" s="1">
        <v>3</v>
      </c>
      <c r="W128" s="1">
        <v>3</v>
      </c>
      <c r="X128" s="1">
        <v>3</v>
      </c>
      <c r="Y128" s="1">
        <v>3</v>
      </c>
      <c r="Z128" s="1" t="s">
        <v>47</v>
      </c>
      <c r="AA128" s="1" t="s">
        <v>47</v>
      </c>
      <c r="AB128" s="1" t="s">
        <v>47</v>
      </c>
      <c r="AC128" s="1" t="s">
        <v>47</v>
      </c>
      <c r="AD128" s="1" t="s">
        <v>47</v>
      </c>
      <c r="AE128" s="1" t="s">
        <v>47</v>
      </c>
      <c r="AF128" s="1" t="s">
        <v>47</v>
      </c>
      <c r="AG128" s="1" t="s">
        <v>47</v>
      </c>
      <c r="AH128" s="1" t="s">
        <v>47</v>
      </c>
      <c r="AI128" s="1" t="s">
        <v>47</v>
      </c>
      <c r="AJ128" s="1" t="s">
        <v>47</v>
      </c>
      <c r="AK128" s="1" t="s">
        <v>47</v>
      </c>
      <c r="AL128" s="1" t="s">
        <v>47</v>
      </c>
      <c r="AM128" s="1" t="s">
        <v>47</v>
      </c>
      <c r="AN128" s="1" t="s">
        <v>47</v>
      </c>
      <c r="AO128" s="24" t="s">
        <v>47</v>
      </c>
      <c r="AP128" s="1" t="s">
        <v>60</v>
      </c>
      <c r="AQ128" s="1">
        <v>9</v>
      </c>
      <c r="AR128" s="25" t="s">
        <v>234</v>
      </c>
      <c r="AS128" s="30">
        <v>210000</v>
      </c>
      <c r="AT128" s="9">
        <f>($O$3*(L128-$O$1)/$O$2+$P$3*(M128-$P$1)/$P$2+$Q$3*(N128-$P$1)/$Q$2)/SUM($O$3:$Q$3)</f>
        <v>-0.85104226661163507</v>
      </c>
      <c r="AU128" s="9">
        <f>($O$3*(O128-$O$1)/$O$2+$P$3*(P128-$P$1)/$P$2+$Q$3*(Q128-$Q$1)/$Q$2)/SUM($O$3:$Q$3)</f>
        <v>-0.16322694982045299</v>
      </c>
      <c r="AV128">
        <f>COUNT(R128:AO128)/2</f>
        <v>4</v>
      </c>
      <c r="AW128">
        <f>COUNTIF(R128:AO128,"&gt;5")/2</f>
        <v>0</v>
      </c>
      <c r="AX128" s="6">
        <f>VLOOKUP(AP128,COND!$A$10:$B$32,2,FALSE)</f>
        <v>1</v>
      </c>
      <c r="AY128" s="9">
        <f>(($AT$3*AT128+$AU$3*AU128+$AV$3*AV128+$AW$3*AW128)*AX128*IF(AQ128&lt;5,0.95,IF(AQ128&lt;7,0.975,1))+$J$3*VLOOKUP(J128,COND!$A$2:$D$7,2,FALSE)+$K$3*VLOOKUP(K128,COND!$A$2:$D$7,3,FALSE)+IF(BA128="SP",$BA$3,0)+IF($AV128&lt;3,-15,0))*IF(AND(Bat!$K$2="On",$E128&gt;20),0.75,1)</f>
        <v>29.365252550268611</v>
      </c>
      <c r="AZ128" s="28">
        <f>STANDARDIZE(AY128,AVERAGE($AY$5:$AY$963),STDEVP($AY$5:$AY$963))</f>
        <v>0.56494883822411412</v>
      </c>
      <c r="BA128" t="str">
        <f>IF(OR(AND(AQ128&gt;7,AW128&gt;1),AND(AQ128&gt;4,AV128&gt;2)),"SP","RP")</f>
        <v>SP</v>
      </c>
      <c r="BE128" t="str">
        <f>IF(AVERAGE($O128:$Q128)&gt;=6,"Likely",IF(AVERAGE($O128:$Q128)&gt;=4,"Possible","Unlikely"))</f>
        <v>Possible</v>
      </c>
      <c r="BG128" t="e">
        <f>IF(VLOOKUP($B128,'Draft List'!$D$4:$AB$124,BG$3,FALSE)&lt;&gt;0,VLOOKUP($B128,'Draft List'!$D$4:$AB$124,BG$3,FALSE),"")</f>
        <v>#N/A</v>
      </c>
      <c r="BH128" t="e">
        <f>IF(VLOOKUP($B128,'Draft List'!$D$4:$AB$124,BH$3,FALSE)&lt;&gt;0,VLOOKUP($B128,'Draft List'!$D$4:$AB$124,BH$3,FALSE),"")</f>
        <v>#N/A</v>
      </c>
      <c r="BI128" t="e">
        <f>IF(VLOOKUP($B128,'Draft List'!$D$4:$AB$124,BI$3,FALSE)&lt;&gt;0,VLOOKUP($B128,'Draft List'!$D$4:$AB$124,BI$3,FALSE),"")</f>
        <v>#N/A</v>
      </c>
      <c r="BJ128" t="e">
        <f>IF(VLOOKUP($B128,'Draft List'!$D$4:$AB$124,BJ$3,FALSE)&lt;&gt;0,VLOOKUP($B128,'Draft List'!$D$4:$AB$124,BJ$3,FALSE),"")</f>
        <v>#N/A</v>
      </c>
      <c r="BK128" t="str">
        <f>IF(OR(C128="SP",C128="MR",C128="RP",C128="CL"),"P",VLOOKUP($A128,Bat!$A$4:$AP$1196,42,FALSE))</f>
        <v>P</v>
      </c>
    </row>
    <row r="129" spans="1:63" x14ac:dyDescent="0.25">
      <c r="A129" t="str">
        <f>IF(C129="C","C-",C129)&amp;D129&amp;E129</f>
        <v>SPMitsuo Harada21</v>
      </c>
      <c r="B129">
        <f>VLOOKUP($A129,draft_listing_pitchers_stats!$A$1:$B$1324,2,FALSE)</f>
        <v>3805</v>
      </c>
      <c r="C129" s="1" t="s">
        <v>25</v>
      </c>
      <c r="D129" s="1" t="s">
        <v>1816</v>
      </c>
      <c r="E129" s="1">
        <v>21</v>
      </c>
      <c r="F129" s="1" t="s">
        <v>43</v>
      </c>
      <c r="G129" s="1" t="s">
        <v>43</v>
      </c>
      <c r="H129" s="1" t="s">
        <v>51</v>
      </c>
      <c r="I129" s="24" t="s">
        <v>51</v>
      </c>
      <c r="J129" s="1" t="s">
        <v>49</v>
      </c>
      <c r="K129" s="24" t="s">
        <v>46</v>
      </c>
      <c r="L129" s="1">
        <v>3</v>
      </c>
      <c r="M129" s="1">
        <v>5</v>
      </c>
      <c r="N129" s="24">
        <v>1</v>
      </c>
      <c r="O129" s="1">
        <v>4</v>
      </c>
      <c r="P129" s="1">
        <v>6</v>
      </c>
      <c r="Q129" s="24">
        <v>3</v>
      </c>
      <c r="R129" s="1">
        <v>5</v>
      </c>
      <c r="S129" s="1">
        <v>6</v>
      </c>
      <c r="T129" s="1">
        <v>2</v>
      </c>
      <c r="U129" s="1">
        <v>4</v>
      </c>
      <c r="V129" s="1" t="s">
        <v>47</v>
      </c>
      <c r="W129" s="1" t="s">
        <v>47</v>
      </c>
      <c r="X129" s="1" t="s">
        <v>47</v>
      </c>
      <c r="Y129" s="1" t="s">
        <v>47</v>
      </c>
      <c r="Z129" s="1" t="s">
        <v>47</v>
      </c>
      <c r="AA129" s="1" t="s">
        <v>47</v>
      </c>
      <c r="AB129" s="1" t="s">
        <v>47</v>
      </c>
      <c r="AC129" s="1" t="s">
        <v>47</v>
      </c>
      <c r="AD129" s="1">
        <v>4</v>
      </c>
      <c r="AE129" s="1">
        <v>5</v>
      </c>
      <c r="AF129" s="1" t="s">
        <v>47</v>
      </c>
      <c r="AG129" s="1" t="s">
        <v>47</v>
      </c>
      <c r="AH129" s="1" t="s">
        <v>47</v>
      </c>
      <c r="AI129" s="1" t="s">
        <v>47</v>
      </c>
      <c r="AJ129" s="1" t="s">
        <v>47</v>
      </c>
      <c r="AK129" s="1" t="s">
        <v>47</v>
      </c>
      <c r="AL129" s="1" t="s">
        <v>47</v>
      </c>
      <c r="AM129" s="1" t="s">
        <v>47</v>
      </c>
      <c r="AN129" s="1" t="s">
        <v>47</v>
      </c>
      <c r="AO129" s="24" t="s">
        <v>47</v>
      </c>
      <c r="AP129" s="1" t="s">
        <v>60</v>
      </c>
      <c r="AQ129" s="1">
        <v>6</v>
      </c>
      <c r="AR129" s="25" t="s">
        <v>234</v>
      </c>
      <c r="AS129" s="30">
        <v>200000</v>
      </c>
      <c r="AT129" s="9">
        <f>($O$3*(L129-$O$1)/$O$2+$P$3*(M129-$P$1)/$P$2+$Q$3*(N129-$P$1)/$Q$2)/SUM($O$3:$Q$3)</f>
        <v>-1.5303747232290292</v>
      </c>
      <c r="AU129" s="9">
        <f>($O$3*(O129-$O$1)/$O$2+$P$3*(P129-$P$1)/$P$2+$Q$3*(Q129-$Q$1)/$Q$2)/SUM($O$3:$Q$3)</f>
        <v>-0.21011579944450801</v>
      </c>
      <c r="AV129">
        <f>COUNT(R129:AO129)/2</f>
        <v>3</v>
      </c>
      <c r="AW129">
        <f>COUNTIF(R129:AO129,"&gt;5")/2</f>
        <v>0.5</v>
      </c>
      <c r="AX129" s="6">
        <f>VLOOKUP(AP129,COND!$A$10:$B$32,2,FALSE)</f>
        <v>1</v>
      </c>
      <c r="AY129" s="9">
        <f>(($AT$3*AT129+$AU$3*AU129+$AV$3*AV129+$AW$3*AW129)*AX129*IF(AQ129&lt;5,0.95,IF(AQ129&lt;7,0.975,1))+$J$3*VLOOKUP(J129,COND!$A$2:$D$7,2,FALSE)+$K$3*VLOOKUP(K129,COND!$A$2:$D$7,3,FALSE)+IF(BA129="SP",$BA$3,0)+IF($AV129&lt;3,-15,0))*IF(AND(Bat!$K$2="On",$E129&gt;20),0.75,1)</f>
        <v>29.237443839802431</v>
      </c>
      <c r="AZ129" s="28">
        <f>STANDARDIZE(AY129,AVERAGE($AY$5:$AY$963),STDEVP($AY$5:$AY$963))</f>
        <v>0.5535144576648745</v>
      </c>
      <c r="BA129" t="str">
        <f>IF(OR(AND(AQ129&gt;7,AW129&gt;1),AND(AQ129&gt;4,AV129&gt;2)),"SP","RP")</f>
        <v>SP</v>
      </c>
      <c r="BE129" t="str">
        <f>IF(AVERAGE($O129:$Q129)&gt;=6,"Likely",IF(AVERAGE($O129:$Q129)&gt;=4,"Possible","Unlikely"))</f>
        <v>Possible</v>
      </c>
      <c r="BG129" t="e">
        <f>IF(VLOOKUP($B129,'Draft List'!$D$4:$AB$124,BG$3,FALSE)&lt;&gt;0,VLOOKUP($B129,'Draft List'!$D$4:$AB$124,BG$3,FALSE),"")</f>
        <v>#N/A</v>
      </c>
      <c r="BH129" t="e">
        <f>IF(VLOOKUP($B129,'Draft List'!$D$4:$AB$124,BH$3,FALSE)&lt;&gt;0,VLOOKUP($B129,'Draft List'!$D$4:$AB$124,BH$3,FALSE),"")</f>
        <v>#N/A</v>
      </c>
      <c r="BI129" t="e">
        <f>IF(VLOOKUP($B129,'Draft List'!$D$4:$AB$124,BI$3,FALSE)&lt;&gt;0,VLOOKUP($B129,'Draft List'!$D$4:$AB$124,BI$3,FALSE),"")</f>
        <v>#N/A</v>
      </c>
      <c r="BJ129" t="e">
        <f>IF(VLOOKUP($B129,'Draft List'!$D$4:$AB$124,BJ$3,FALSE)&lt;&gt;0,VLOOKUP($B129,'Draft List'!$D$4:$AB$124,BJ$3,FALSE),"")</f>
        <v>#N/A</v>
      </c>
      <c r="BK129" t="str">
        <f>IF(OR(C129="SP",C129="MR",C129="RP",C129="CL"),"P",VLOOKUP($A129,Bat!$A$4:$AP$1196,42,FALSE))</f>
        <v>P</v>
      </c>
    </row>
    <row r="130" spans="1:63" x14ac:dyDescent="0.25">
      <c r="A130" t="str">
        <f>IF(C130="C","C-",C130)&amp;D130&amp;E130</f>
        <v>RPDavid Vargas21</v>
      </c>
      <c r="B130">
        <f>VLOOKUP($A130,draft_listing_pitchers_stats!$A$1:$B$1324,2,FALSE)</f>
        <v>10195</v>
      </c>
      <c r="C130" s="1" t="s">
        <v>246</v>
      </c>
      <c r="D130" s="1" t="s">
        <v>2234</v>
      </c>
      <c r="E130" s="1">
        <v>21</v>
      </c>
      <c r="F130" s="1" t="s">
        <v>43</v>
      </c>
      <c r="G130" s="1" t="s">
        <v>43</v>
      </c>
      <c r="H130" s="1" t="s">
        <v>51</v>
      </c>
      <c r="I130" s="24" t="s">
        <v>51</v>
      </c>
      <c r="J130" s="1" t="s">
        <v>46</v>
      </c>
      <c r="K130" s="24" t="s">
        <v>45</v>
      </c>
      <c r="L130" s="1">
        <v>3</v>
      </c>
      <c r="M130" s="1">
        <v>5</v>
      </c>
      <c r="N130" s="24">
        <v>1</v>
      </c>
      <c r="O130" s="1">
        <v>4</v>
      </c>
      <c r="P130" s="1">
        <v>6</v>
      </c>
      <c r="Q130" s="24">
        <v>3</v>
      </c>
      <c r="R130" s="1">
        <v>5</v>
      </c>
      <c r="S130" s="1">
        <v>5</v>
      </c>
      <c r="T130" s="1">
        <v>2</v>
      </c>
      <c r="U130" s="1">
        <v>2</v>
      </c>
      <c r="V130" s="1">
        <v>3</v>
      </c>
      <c r="W130" s="1">
        <v>4</v>
      </c>
      <c r="X130" s="1">
        <v>3</v>
      </c>
      <c r="Y130" s="1">
        <v>4</v>
      </c>
      <c r="Z130" s="1" t="s">
        <v>47</v>
      </c>
      <c r="AA130" s="1" t="s">
        <v>47</v>
      </c>
      <c r="AB130" s="1" t="s">
        <v>47</v>
      </c>
      <c r="AC130" s="1" t="s">
        <v>47</v>
      </c>
      <c r="AD130" s="1" t="s">
        <v>47</v>
      </c>
      <c r="AE130" s="1" t="s">
        <v>47</v>
      </c>
      <c r="AF130" s="1">
        <v>4</v>
      </c>
      <c r="AG130" s="1">
        <v>5</v>
      </c>
      <c r="AH130" s="1" t="s">
        <v>47</v>
      </c>
      <c r="AI130" s="1" t="s">
        <v>47</v>
      </c>
      <c r="AJ130" s="1" t="s">
        <v>47</v>
      </c>
      <c r="AK130" s="1" t="s">
        <v>47</v>
      </c>
      <c r="AL130" s="1" t="s">
        <v>47</v>
      </c>
      <c r="AM130" s="1" t="s">
        <v>47</v>
      </c>
      <c r="AN130" s="1" t="s">
        <v>47</v>
      </c>
      <c r="AO130" s="24" t="s">
        <v>47</v>
      </c>
      <c r="AP130" s="1" t="s">
        <v>62</v>
      </c>
      <c r="AQ130" s="1">
        <v>8</v>
      </c>
      <c r="AR130" s="25" t="s">
        <v>234</v>
      </c>
      <c r="AS130" s="30">
        <v>200000</v>
      </c>
      <c r="AT130" s="9">
        <f>($O$3*(L130-$O$1)/$O$2+$P$3*(M130-$P$1)/$P$2+$Q$3*(N130-$P$1)/$Q$2)/SUM($O$3:$Q$3)</f>
        <v>-1.5303747232290292</v>
      </c>
      <c r="AU130" s="9">
        <f>($O$3*(O130-$O$1)/$O$2+$P$3*(P130-$P$1)/$P$2+$Q$3*(Q130-$Q$1)/$Q$2)/SUM($O$3:$Q$3)</f>
        <v>-0.21011579944450801</v>
      </c>
      <c r="AV130">
        <f>COUNT(R130:AO130)/2</f>
        <v>5</v>
      </c>
      <c r="AW130">
        <f>COUNTIF(R130:AO130,"&gt;5")/2</f>
        <v>0</v>
      </c>
      <c r="AX130" s="6">
        <f>VLOOKUP(AP130,COND!$A$10:$B$32,2,FALSE)</f>
        <v>1.0249999999999999</v>
      </c>
      <c r="AY130" s="9">
        <f>(($AT$3*AT130+$AU$3*AU130+$AV$3*AV130+$AW$3*AW130)*AX130*IF(AQ130&lt;5,0.95,IF(AQ130&lt;7,0.975,1))+$J$3*VLOOKUP(J130,COND!$A$2:$D$7,2,FALSE)+$K$3*VLOOKUP(K130,COND!$A$2:$D$7,3,FALSE)+IF(BA130="SP",$BA$3,0)+IF($AV130&lt;3,-15,0))*IF(AND(Bat!$K$2="On",$E130&gt;20),0.75,1)</f>
        <v>28.872649293125633</v>
      </c>
      <c r="AZ130" s="28">
        <f>STANDARDIZE(AY130,AVERAGE($AY$5:$AY$963),STDEVP($AY$5:$AY$963))</f>
        <v>0.5208781869645176</v>
      </c>
      <c r="BA130" t="str">
        <f>IF(OR(AND(AQ130&gt;7,AW130&gt;1),AND(AQ130&gt;4,AV130&gt;2)),"SP","RP")</f>
        <v>SP</v>
      </c>
      <c r="BE130" t="str">
        <f>IF(AVERAGE($O130:$Q130)&gt;=6,"Likely",IF(AVERAGE($O130:$Q130)&gt;=4,"Possible","Unlikely"))</f>
        <v>Possible</v>
      </c>
      <c r="BG130" t="e">
        <f>IF(VLOOKUP($B130,'Draft List'!$D$4:$AB$124,BG$3,FALSE)&lt;&gt;0,VLOOKUP($B130,'Draft List'!$D$4:$AB$124,BG$3,FALSE),"")</f>
        <v>#N/A</v>
      </c>
      <c r="BH130" t="e">
        <f>IF(VLOOKUP($B130,'Draft List'!$D$4:$AB$124,BH$3,FALSE)&lt;&gt;0,VLOOKUP($B130,'Draft List'!$D$4:$AB$124,BH$3,FALSE),"")</f>
        <v>#N/A</v>
      </c>
      <c r="BI130" t="e">
        <f>IF(VLOOKUP($B130,'Draft List'!$D$4:$AB$124,BI$3,FALSE)&lt;&gt;0,VLOOKUP($B130,'Draft List'!$D$4:$AB$124,BI$3,FALSE),"")</f>
        <v>#N/A</v>
      </c>
      <c r="BJ130" t="e">
        <f>IF(VLOOKUP($B130,'Draft List'!$D$4:$AB$124,BJ$3,FALSE)&lt;&gt;0,VLOOKUP($B130,'Draft List'!$D$4:$AB$124,BJ$3,FALSE),"")</f>
        <v>#N/A</v>
      </c>
      <c r="BK130" t="str">
        <f>IF(OR(C130="SP",C130="MR",C130="RP",C130="CL"),"P",VLOOKUP($A130,Bat!$A$4:$AP$1196,42,FALSE))</f>
        <v>P</v>
      </c>
    </row>
    <row r="131" spans="1:63" x14ac:dyDescent="0.25">
      <c r="A131" t="str">
        <f>IF(C131="C","C-",C131)&amp;D131&amp;E131</f>
        <v>SPTom LeBlanc17</v>
      </c>
      <c r="B131">
        <f>VLOOKUP($A131,draft_listing_pitchers_stats!$A$1:$B$1324,2,FALSE)</f>
        <v>10306</v>
      </c>
      <c r="C131" s="1" t="s">
        <v>25</v>
      </c>
      <c r="D131" s="1" t="s">
        <v>2055</v>
      </c>
      <c r="E131" s="1">
        <v>17</v>
      </c>
      <c r="F131" s="1" t="s">
        <v>43</v>
      </c>
      <c r="G131" s="1" t="s">
        <v>43</v>
      </c>
      <c r="H131" s="1" t="s">
        <v>51</v>
      </c>
      <c r="I131" s="24" t="s">
        <v>51</v>
      </c>
      <c r="J131" s="1" t="s">
        <v>46</v>
      </c>
      <c r="K131" s="24" t="s">
        <v>49</v>
      </c>
      <c r="L131" s="1">
        <v>2</v>
      </c>
      <c r="M131" s="1">
        <v>5</v>
      </c>
      <c r="N131" s="24">
        <v>1</v>
      </c>
      <c r="O131" s="1">
        <v>4</v>
      </c>
      <c r="P131" s="1">
        <v>6</v>
      </c>
      <c r="Q131" s="24">
        <v>3</v>
      </c>
      <c r="R131" s="1">
        <v>4</v>
      </c>
      <c r="S131" s="1">
        <v>5</v>
      </c>
      <c r="T131" s="1" t="s">
        <v>47</v>
      </c>
      <c r="U131" s="1" t="s">
        <v>47</v>
      </c>
      <c r="V131" s="1" t="s">
        <v>47</v>
      </c>
      <c r="W131" s="1" t="s">
        <v>47</v>
      </c>
      <c r="X131" s="1">
        <v>2</v>
      </c>
      <c r="Y131" s="1">
        <v>4</v>
      </c>
      <c r="Z131" s="1" t="s">
        <v>47</v>
      </c>
      <c r="AA131" s="1" t="s">
        <v>47</v>
      </c>
      <c r="AB131" s="1">
        <v>4</v>
      </c>
      <c r="AC131" s="1">
        <v>5</v>
      </c>
      <c r="AD131" s="1" t="s">
        <v>47</v>
      </c>
      <c r="AE131" s="1" t="s">
        <v>47</v>
      </c>
      <c r="AF131" s="1" t="s">
        <v>47</v>
      </c>
      <c r="AG131" s="1" t="s">
        <v>47</v>
      </c>
      <c r="AH131" s="1" t="s">
        <v>47</v>
      </c>
      <c r="AI131" s="1" t="s">
        <v>47</v>
      </c>
      <c r="AJ131" s="1" t="s">
        <v>47</v>
      </c>
      <c r="AK131" s="1" t="s">
        <v>47</v>
      </c>
      <c r="AL131" s="1" t="s">
        <v>47</v>
      </c>
      <c r="AM131" s="1" t="s">
        <v>47</v>
      </c>
      <c r="AN131" s="1" t="s">
        <v>47</v>
      </c>
      <c r="AO131" s="24" t="s">
        <v>47</v>
      </c>
      <c r="AP131" s="1" t="s">
        <v>58</v>
      </c>
      <c r="AQ131" s="1">
        <v>6</v>
      </c>
      <c r="AR131" s="25" t="s">
        <v>1746</v>
      </c>
      <c r="AS131" s="30">
        <v>220000</v>
      </c>
      <c r="AT131" s="9">
        <f>($O$3*(L131-$O$1)/$O$2+$P$3*(M131-$P$1)/$P$2+$Q$3*(N131-$P$1)/$Q$2)/SUM($O$3:$Q$3)</f>
        <v>-1.7250660477382029</v>
      </c>
      <c r="AU131" s="9">
        <f>($O$3*(O131-$O$1)/$O$2+$P$3*(P131-$P$1)/$P$2+$Q$3*(Q131-$Q$1)/$Q$2)/SUM($O$3:$Q$3)</f>
        <v>-0.21011579944450801</v>
      </c>
      <c r="AV131">
        <f>COUNT(R131:AO131)/2</f>
        <v>3</v>
      </c>
      <c r="AW131">
        <f>COUNTIF(R131:AO131,"&gt;5")/2</f>
        <v>0</v>
      </c>
      <c r="AX131" s="6">
        <f>VLOOKUP(AP131,COND!$A$10:$B$32,2,FALSE)</f>
        <v>1</v>
      </c>
      <c r="AY131" s="9">
        <f>(($AT$3*AT131+$AU$3*AU131+$AV$3*AV131+$AW$3*AW131)*AX131*IF(AQ131&lt;5,0.95,IF(AQ131&lt;7,0.975,1))+$J$3*VLOOKUP(J131,COND!$A$2:$D$7,2,FALSE)+$K$3*VLOOKUP(K131,COND!$A$2:$D$7,3,FALSE)+IF(BA131="SP",$BA$3,0)+IF($AV131&lt;3,-15,0))*IF(AND(Bat!$K$2="On",$E131&gt;20),0.75,1)</f>
        <v>28.590104031523143</v>
      </c>
      <c r="AZ131" s="28">
        <f>STANDARDIZE(AY131,AVERAGE($AY$5:$AY$963),STDEVP($AY$5:$AY$963))</f>
        <v>0.49560033199994791</v>
      </c>
      <c r="BA131" t="str">
        <f>IF(OR(AND(AQ131&gt;7,AW131&gt;1),AND(AQ131&gt;4,AV131&gt;2)),"SP","RP")</f>
        <v>SP</v>
      </c>
      <c r="BE131" t="str">
        <f>IF(AVERAGE($O131:$Q131)&gt;=6,"Likely",IF(AVERAGE($O131:$Q131)&gt;=4,"Possible","Unlikely"))</f>
        <v>Possible</v>
      </c>
      <c r="BG131" t="e">
        <f>IF(VLOOKUP($B131,'Draft List'!$D$4:$AB$124,BG$3,FALSE)&lt;&gt;0,VLOOKUP($B131,'Draft List'!$D$4:$AB$124,BG$3,FALSE),"")</f>
        <v>#N/A</v>
      </c>
      <c r="BH131" t="e">
        <f>IF(VLOOKUP($B131,'Draft List'!$D$4:$AB$124,BH$3,FALSE)&lt;&gt;0,VLOOKUP($B131,'Draft List'!$D$4:$AB$124,BH$3,FALSE),"")</f>
        <v>#N/A</v>
      </c>
      <c r="BI131" t="e">
        <f>IF(VLOOKUP($B131,'Draft List'!$D$4:$AB$124,BI$3,FALSE)&lt;&gt;0,VLOOKUP($B131,'Draft List'!$D$4:$AB$124,BI$3,FALSE),"")</f>
        <v>#N/A</v>
      </c>
      <c r="BJ131" t="e">
        <f>IF(VLOOKUP($B131,'Draft List'!$D$4:$AB$124,BJ$3,FALSE)&lt;&gt;0,VLOOKUP($B131,'Draft List'!$D$4:$AB$124,BJ$3,FALSE),"")</f>
        <v>#N/A</v>
      </c>
      <c r="BK131" t="str">
        <f>IF(OR(C131="SP",C131="MR",C131="RP",C131="CL"),"P",VLOOKUP($A131,Bat!$A$4:$AP$1196,42,FALSE))</f>
        <v>P</v>
      </c>
    </row>
    <row r="132" spans="1:63" x14ac:dyDescent="0.25">
      <c r="A132" t="str">
        <f>IF(C132="C","C-",C132)&amp;D132&amp;E132</f>
        <v>RPSteve DeLoach21</v>
      </c>
      <c r="B132">
        <f>VLOOKUP($A132,draft_listing_pitchers_stats!$A$1:$B$1324,2,FALSE)</f>
        <v>11515</v>
      </c>
      <c r="C132" s="1" t="s">
        <v>246</v>
      </c>
      <c r="D132" s="1" t="s">
        <v>1807</v>
      </c>
      <c r="E132" s="1">
        <v>21</v>
      </c>
      <c r="F132" s="1" t="s">
        <v>43</v>
      </c>
      <c r="G132" s="1" t="s">
        <v>55</v>
      </c>
      <c r="H132" s="1" t="s">
        <v>51</v>
      </c>
      <c r="I132" s="24" t="s">
        <v>51</v>
      </c>
      <c r="J132" s="1" t="s">
        <v>57</v>
      </c>
      <c r="K132" s="24" t="s">
        <v>49</v>
      </c>
      <c r="L132" s="1">
        <v>3</v>
      </c>
      <c r="M132" s="1">
        <v>6</v>
      </c>
      <c r="N132" s="24">
        <v>2</v>
      </c>
      <c r="O132" s="1">
        <v>4</v>
      </c>
      <c r="P132" s="1">
        <v>6</v>
      </c>
      <c r="Q132" s="24">
        <v>3</v>
      </c>
      <c r="R132" s="1">
        <v>4</v>
      </c>
      <c r="S132" s="1">
        <v>5</v>
      </c>
      <c r="T132" s="1">
        <v>3</v>
      </c>
      <c r="U132" s="1">
        <v>3</v>
      </c>
      <c r="V132" s="1">
        <v>2</v>
      </c>
      <c r="W132" s="1">
        <v>2</v>
      </c>
      <c r="X132" s="1">
        <v>3</v>
      </c>
      <c r="Y132" s="1">
        <v>4</v>
      </c>
      <c r="Z132" s="1" t="s">
        <v>47</v>
      </c>
      <c r="AA132" s="1" t="s">
        <v>47</v>
      </c>
      <c r="AB132" s="1">
        <v>4</v>
      </c>
      <c r="AC132" s="1">
        <v>5</v>
      </c>
      <c r="AD132" s="1" t="s">
        <v>47</v>
      </c>
      <c r="AE132" s="1" t="s">
        <v>47</v>
      </c>
      <c r="AF132" s="1">
        <v>4</v>
      </c>
      <c r="AG132" s="1">
        <v>4</v>
      </c>
      <c r="AH132" s="1" t="s">
        <v>47</v>
      </c>
      <c r="AI132" s="1" t="s">
        <v>47</v>
      </c>
      <c r="AJ132" s="1" t="s">
        <v>47</v>
      </c>
      <c r="AK132" s="1" t="s">
        <v>47</v>
      </c>
      <c r="AL132" s="1" t="s">
        <v>47</v>
      </c>
      <c r="AM132" s="1" t="s">
        <v>47</v>
      </c>
      <c r="AN132" s="1" t="s">
        <v>47</v>
      </c>
      <c r="AO132" s="24" t="s">
        <v>47</v>
      </c>
      <c r="AP132" s="1" t="s">
        <v>211</v>
      </c>
      <c r="AQ132" s="1">
        <v>5</v>
      </c>
      <c r="AR132" s="25" t="s">
        <v>234</v>
      </c>
      <c r="AS132" s="30">
        <v>105000</v>
      </c>
      <c r="AT132" s="9">
        <f>($O$3*(L132-$O$1)/$O$2+$P$3*(M132-$P$1)/$P$2+$Q$3*(N132-$P$1)/$Q$2)/SUM($O$3:$Q$3)</f>
        <v>-1.0926224407448637</v>
      </c>
      <c r="AU132" s="9">
        <f>($O$3*(O132-$O$1)/$O$2+$P$3*(P132-$P$1)/$P$2+$Q$3*(Q132-$Q$1)/$Q$2)/SUM($O$3:$Q$3)</f>
        <v>-0.21011579944450801</v>
      </c>
      <c r="AV132">
        <f>COUNT(R132:AO132)/2</f>
        <v>6</v>
      </c>
      <c r="AW132">
        <f>COUNTIF(R132:AO132,"&gt;5")/2</f>
        <v>0</v>
      </c>
      <c r="AX132" s="6">
        <f>VLOOKUP(AP132,COND!$A$10:$B$32,2,FALSE)</f>
        <v>1</v>
      </c>
      <c r="AY132" s="9">
        <f>(($AT$3*AT132+$AU$3*AU132+$AV$3*AV132+$AW$3*AW132)*AX132*IF(AQ132&lt;5,0.95,IF(AQ132&lt;7,0.975,1))+$J$3*VLOOKUP(J132,COND!$A$2:$D$7,2,FALSE)+$K$3*VLOOKUP(K132,COND!$A$2:$D$7,3,FALSE)+IF(BA132="SP",$BA$3,0)+IF($AV132&lt;3,-15,0))*IF(AND(Bat!$K$2="On",$E132&gt;20),0.75,1)</f>
        <v>28.537180534886843</v>
      </c>
      <c r="AZ132" s="28">
        <f>STANDARDIZE(AY132,AVERAGE($AY$5:$AY$963),STDEVP($AY$5:$AY$963))</f>
        <v>0.49086554202469646</v>
      </c>
      <c r="BA132" t="str">
        <f>IF(OR(AND(AQ132&gt;7,AW132&gt;1),AND(AQ132&gt;4,AV132&gt;2)),"SP","RP")</f>
        <v>SP</v>
      </c>
      <c r="BE132" t="str">
        <f>IF(AVERAGE($O132:$Q132)&gt;=6,"Likely",IF(AVERAGE($O132:$Q132)&gt;=4,"Possible","Unlikely"))</f>
        <v>Possible</v>
      </c>
      <c r="BG132" t="e">
        <f>IF(VLOOKUP($B132,'Draft List'!$D$4:$AB$124,BG$3,FALSE)&lt;&gt;0,VLOOKUP($B132,'Draft List'!$D$4:$AB$124,BG$3,FALSE),"")</f>
        <v>#N/A</v>
      </c>
      <c r="BH132" t="e">
        <f>IF(VLOOKUP($B132,'Draft List'!$D$4:$AB$124,BH$3,FALSE)&lt;&gt;0,VLOOKUP($B132,'Draft List'!$D$4:$AB$124,BH$3,FALSE),"")</f>
        <v>#N/A</v>
      </c>
      <c r="BI132" t="e">
        <f>IF(VLOOKUP($B132,'Draft List'!$D$4:$AB$124,BI$3,FALSE)&lt;&gt;0,VLOOKUP($B132,'Draft List'!$D$4:$AB$124,BI$3,FALSE),"")</f>
        <v>#N/A</v>
      </c>
      <c r="BJ132" t="e">
        <f>IF(VLOOKUP($B132,'Draft List'!$D$4:$AB$124,BJ$3,FALSE)&lt;&gt;0,VLOOKUP($B132,'Draft List'!$D$4:$AB$124,BJ$3,FALSE),"")</f>
        <v>#N/A</v>
      </c>
      <c r="BK132" t="str">
        <f>IF(OR(C132="SP",C132="MR",C132="RP",C132="CL"),"P",VLOOKUP($A132,Bat!$A$4:$AP$1196,42,FALSE))</f>
        <v>P</v>
      </c>
    </row>
    <row r="133" spans="1:63" x14ac:dyDescent="0.25">
      <c r="A133" t="str">
        <f>IF(C133="C","C-",C133)&amp;D133&amp;E133</f>
        <v>SPJacob Thompson18</v>
      </c>
      <c r="B133">
        <f>VLOOKUP($A133,draft_listing_pitchers_stats!$A$1:$B$1324,2,FALSE)</f>
        <v>5088</v>
      </c>
      <c r="C133" s="1" t="s">
        <v>25</v>
      </c>
      <c r="D133" s="1" t="s">
        <v>1858</v>
      </c>
      <c r="E133" s="1">
        <v>18</v>
      </c>
      <c r="F133" s="1" t="s">
        <v>43</v>
      </c>
      <c r="G133" s="1" t="s">
        <v>43</v>
      </c>
      <c r="H133" s="1" t="s">
        <v>51</v>
      </c>
      <c r="I133" s="24" t="s">
        <v>51</v>
      </c>
      <c r="J133" s="1" t="s">
        <v>45</v>
      </c>
      <c r="K133" s="24" t="s">
        <v>46</v>
      </c>
      <c r="L133" s="1">
        <v>1</v>
      </c>
      <c r="M133" s="1">
        <v>4</v>
      </c>
      <c r="N133" s="24">
        <v>1</v>
      </c>
      <c r="O133" s="1">
        <v>3</v>
      </c>
      <c r="P133" s="1">
        <v>5</v>
      </c>
      <c r="Q133" s="24">
        <v>5</v>
      </c>
      <c r="R133" s="1">
        <v>4</v>
      </c>
      <c r="S133" s="1">
        <v>4</v>
      </c>
      <c r="T133" s="1">
        <v>1</v>
      </c>
      <c r="U133" s="1">
        <v>3</v>
      </c>
      <c r="V133" s="1">
        <v>2</v>
      </c>
      <c r="W133" s="1">
        <v>4</v>
      </c>
      <c r="X133" s="1" t="s">
        <v>47</v>
      </c>
      <c r="Y133" s="1" t="s">
        <v>47</v>
      </c>
      <c r="Z133" s="1" t="s">
        <v>47</v>
      </c>
      <c r="AA133" s="1" t="s">
        <v>47</v>
      </c>
      <c r="AB133" s="1" t="s">
        <v>47</v>
      </c>
      <c r="AC133" s="1" t="s">
        <v>47</v>
      </c>
      <c r="AD133" s="1" t="s">
        <v>47</v>
      </c>
      <c r="AE133" s="1" t="s">
        <v>47</v>
      </c>
      <c r="AF133" s="1">
        <v>3</v>
      </c>
      <c r="AG133" s="1">
        <v>4</v>
      </c>
      <c r="AH133" s="1" t="s">
        <v>47</v>
      </c>
      <c r="AI133" s="1" t="s">
        <v>47</v>
      </c>
      <c r="AJ133" s="1" t="s">
        <v>47</v>
      </c>
      <c r="AK133" s="1" t="s">
        <v>47</v>
      </c>
      <c r="AL133" s="1" t="s">
        <v>47</v>
      </c>
      <c r="AM133" s="1" t="s">
        <v>47</v>
      </c>
      <c r="AN133" s="1" t="s">
        <v>47</v>
      </c>
      <c r="AO133" s="24" t="s">
        <v>47</v>
      </c>
      <c r="AP133" s="1" t="s">
        <v>59</v>
      </c>
      <c r="AQ133" s="1">
        <v>4</v>
      </c>
      <c r="AR133" s="25" t="s">
        <v>233</v>
      </c>
      <c r="AS133" s="30">
        <v>180000</v>
      </c>
      <c r="AT133" s="9">
        <f>($O$3*(L133-$O$1)/$O$2+$P$3*(M133-$P$1)/$P$2+$Q$3*(N133-$P$1)/$Q$2)/SUM($O$3:$Q$3)</f>
        <v>-2.1151890886774316</v>
      </c>
      <c r="AU133" s="9">
        <f>($O$3*(O133-$O$1)/$O$2+$P$3*(P133-$P$1)/$P$2+$Q$3*(Q133-$Q$1)/$Q$2)/SUM($O$3:$Q$3)</f>
        <v>-0.11559770827551617</v>
      </c>
      <c r="AV133">
        <f>COUNT(R133:AO133)/2</f>
        <v>4</v>
      </c>
      <c r="AW133">
        <f>COUNTIF(R133:AO133,"&gt;5")/2</f>
        <v>0</v>
      </c>
      <c r="AX133" s="6">
        <f>VLOOKUP(AP133,COND!$A$10:$B$32,2,FALSE)</f>
        <v>1</v>
      </c>
      <c r="AY133" s="9">
        <f>(($AT$3*AT133+$AU$3*AU133+$AV$3*AV133+$AW$3*AW133)*AX133*IF(AQ133&lt;5,0.95,IF(AQ133&lt;7,0.975,1))+$J$3*VLOOKUP(J133,COND!$A$2:$D$7,2,FALSE)+$K$3*VLOOKUP(K133,COND!$A$2:$D$7,3,FALSE)+IF(BA133="SP",$BA$3,0)+IF($AV133&lt;3,-15,0))*IF(AND(Bat!$K$2="On",$E133&gt;20),0.75,1)</f>
        <v>28.431757615916482</v>
      </c>
      <c r="AZ133" s="28">
        <f>STANDARDIZE(AY133,AVERAGE($AY$5:$AY$963),STDEVP($AY$5:$AY$963))</f>
        <v>0.48143390179629453</v>
      </c>
      <c r="BA133" t="str">
        <f>IF(OR(AND(AQ133&gt;7,AW133&gt;1),AND(AQ133&gt;4,AV133&gt;2)),"SP","RP")</f>
        <v>RP</v>
      </c>
      <c r="BE133" t="str">
        <f>IF(AVERAGE($O133:$Q133)&gt;=6,"Likely",IF(AVERAGE($O133:$Q133)&gt;=4,"Possible","Unlikely"))</f>
        <v>Possible</v>
      </c>
      <c r="BG133" t="e">
        <f>IF(VLOOKUP($B133,'Draft List'!$D$4:$AB$124,BG$3,FALSE)&lt;&gt;0,VLOOKUP($B133,'Draft List'!$D$4:$AB$124,BG$3,FALSE),"")</f>
        <v>#N/A</v>
      </c>
      <c r="BH133" t="e">
        <f>IF(VLOOKUP($B133,'Draft List'!$D$4:$AB$124,BH$3,FALSE)&lt;&gt;0,VLOOKUP($B133,'Draft List'!$D$4:$AB$124,BH$3,FALSE),"")</f>
        <v>#N/A</v>
      </c>
      <c r="BI133" t="e">
        <f>IF(VLOOKUP($B133,'Draft List'!$D$4:$AB$124,BI$3,FALSE)&lt;&gt;0,VLOOKUP($B133,'Draft List'!$D$4:$AB$124,BI$3,FALSE),"")</f>
        <v>#N/A</v>
      </c>
      <c r="BJ133" t="e">
        <f>IF(VLOOKUP($B133,'Draft List'!$D$4:$AB$124,BJ$3,FALSE)&lt;&gt;0,VLOOKUP($B133,'Draft List'!$D$4:$AB$124,BJ$3,FALSE),"")</f>
        <v>#N/A</v>
      </c>
      <c r="BK133" t="str">
        <f>IF(OR(C133="SP",C133="MR",C133="RP",C133="CL"),"P",VLOOKUP($A133,Bat!$A$4:$AP$1196,42,FALSE))</f>
        <v>P</v>
      </c>
    </row>
    <row r="134" spans="1:63" x14ac:dyDescent="0.25">
      <c r="A134" t="str">
        <f>IF(C134="C","C-",C134)&amp;D134&amp;E134</f>
        <v>SPBob Lacy21</v>
      </c>
      <c r="B134">
        <f>VLOOKUP($A134,draft_listing_pitchers_stats!$A$1:$B$1324,2,FALSE)</f>
        <v>11242</v>
      </c>
      <c r="C134" s="1" t="s">
        <v>25</v>
      </c>
      <c r="D134" s="1" t="s">
        <v>2048</v>
      </c>
      <c r="E134" s="1">
        <v>21</v>
      </c>
      <c r="F134" s="1" t="s">
        <v>43</v>
      </c>
      <c r="G134" s="1" t="s">
        <v>43</v>
      </c>
      <c r="H134" s="1" t="s">
        <v>51</v>
      </c>
      <c r="I134" s="24" t="s">
        <v>51</v>
      </c>
      <c r="J134" s="1" t="s">
        <v>46</v>
      </c>
      <c r="K134" s="24" t="s">
        <v>46</v>
      </c>
      <c r="L134" s="1">
        <v>2</v>
      </c>
      <c r="M134" s="1">
        <v>6</v>
      </c>
      <c r="N134" s="24">
        <v>1</v>
      </c>
      <c r="O134" s="1">
        <v>3</v>
      </c>
      <c r="P134" s="1">
        <v>7</v>
      </c>
      <c r="Q134" s="24">
        <v>3</v>
      </c>
      <c r="R134" s="1">
        <v>4</v>
      </c>
      <c r="S134" s="1">
        <v>4</v>
      </c>
      <c r="T134" s="1">
        <v>2</v>
      </c>
      <c r="U134" s="1">
        <v>3</v>
      </c>
      <c r="V134" s="1">
        <v>2</v>
      </c>
      <c r="W134" s="1">
        <v>3</v>
      </c>
      <c r="X134" s="1">
        <v>3</v>
      </c>
      <c r="Y134" s="1">
        <v>3</v>
      </c>
      <c r="Z134" s="1" t="s">
        <v>47</v>
      </c>
      <c r="AA134" s="1" t="s">
        <v>47</v>
      </c>
      <c r="AB134" s="1" t="s">
        <v>47</v>
      </c>
      <c r="AC134" s="1" t="s">
        <v>47</v>
      </c>
      <c r="AD134" s="1" t="s">
        <v>47</v>
      </c>
      <c r="AE134" s="1" t="s">
        <v>47</v>
      </c>
      <c r="AF134" s="1" t="s">
        <v>47</v>
      </c>
      <c r="AG134" s="1" t="s">
        <v>47</v>
      </c>
      <c r="AH134" s="1" t="s">
        <v>47</v>
      </c>
      <c r="AI134" s="1" t="s">
        <v>47</v>
      </c>
      <c r="AJ134" s="1" t="s">
        <v>47</v>
      </c>
      <c r="AK134" s="1" t="s">
        <v>47</v>
      </c>
      <c r="AL134" s="1" t="s">
        <v>47</v>
      </c>
      <c r="AM134" s="1" t="s">
        <v>47</v>
      </c>
      <c r="AN134" s="1" t="s">
        <v>47</v>
      </c>
      <c r="AO134" s="24" t="s">
        <v>47</v>
      </c>
      <c r="AP134" s="1" t="s">
        <v>211</v>
      </c>
      <c r="AQ134" s="1">
        <v>6</v>
      </c>
      <c r="AR134" s="25" t="s">
        <v>234</v>
      </c>
      <c r="AS134" s="30">
        <v>180000</v>
      </c>
      <c r="AT134" s="9">
        <f>($O$3*(L134-$O$1)/$O$2+$P$3*(M134-$P$1)/$P$2+$Q$3*(N134-$P$1)/$Q$2)/SUM($O$3:$Q$3)</f>
        <v>-1.5296343313081475</v>
      </c>
      <c r="AU134" s="9">
        <f>($O$3*(O134-$O$1)/$O$2+$P$3*(P134-$P$1)/$P$2+$Q$3*(Q134-$Q$1)/$Q$2)/SUM($O$3:$Q$3)</f>
        <v>-0.2093754075236261</v>
      </c>
      <c r="AV134">
        <f>COUNT(R134:AO134)/2</f>
        <v>4</v>
      </c>
      <c r="AW134">
        <f>COUNTIF(R134:AO134,"&gt;5")/2</f>
        <v>0</v>
      </c>
      <c r="AX134" s="6">
        <f>VLOOKUP(AP134,COND!$A$10:$B$32,2,FALSE)</f>
        <v>1</v>
      </c>
      <c r="AY134" s="9">
        <f>(($AT$3*AT134+$AU$3*AU134+$AV$3*AV134+$AW$3*AW134)*AX134*IF(AQ134&lt;5,0.95,IF(AQ134&lt;7,0.975,1))+$J$3*VLOOKUP(J134,COND!$A$2:$D$7,2,FALSE)+$K$3*VLOOKUP(K134,COND!$A$2:$D$7,3,FALSE)+IF(BA134="SP",$BA$3,0)+IF($AV134&lt;3,-15,0))*IF(AND(Bat!$K$2="On",$E134&gt;20),0.75,1)</f>
        <v>28.3839008586842</v>
      </c>
      <c r="AZ134" s="28">
        <f>STANDARDIZE(AY134,AVERAGE($AY$5:$AY$963),STDEVP($AY$5:$AY$963))</f>
        <v>0.47715240664209801</v>
      </c>
      <c r="BA134" t="str">
        <f>IF(OR(AND(AQ134&gt;7,AW134&gt;1),AND(AQ134&gt;4,AV134&gt;2)),"SP","RP")</f>
        <v>SP</v>
      </c>
      <c r="BE134" t="str">
        <f>IF(AVERAGE($O134:$Q134)&gt;=6,"Likely",IF(AVERAGE($O134:$Q134)&gt;=4,"Possible","Unlikely"))</f>
        <v>Possible</v>
      </c>
      <c r="BG134" t="e">
        <f>IF(VLOOKUP($B134,'Draft List'!$D$4:$AB$124,BG$3,FALSE)&lt;&gt;0,VLOOKUP($B134,'Draft List'!$D$4:$AB$124,BG$3,FALSE),"")</f>
        <v>#N/A</v>
      </c>
      <c r="BH134" t="e">
        <f>IF(VLOOKUP($B134,'Draft List'!$D$4:$AB$124,BH$3,FALSE)&lt;&gt;0,VLOOKUP($B134,'Draft List'!$D$4:$AB$124,BH$3,FALSE),"")</f>
        <v>#N/A</v>
      </c>
      <c r="BI134" t="e">
        <f>IF(VLOOKUP($B134,'Draft List'!$D$4:$AB$124,BI$3,FALSE)&lt;&gt;0,VLOOKUP($B134,'Draft List'!$D$4:$AB$124,BI$3,FALSE),"")</f>
        <v>#N/A</v>
      </c>
      <c r="BJ134" t="e">
        <f>IF(VLOOKUP($B134,'Draft List'!$D$4:$AB$124,BJ$3,FALSE)&lt;&gt;0,VLOOKUP($B134,'Draft List'!$D$4:$AB$124,BJ$3,FALSE),"")</f>
        <v>#N/A</v>
      </c>
      <c r="BK134" t="str">
        <f>IF(OR(C134="SP",C134="MR",C134="RP",C134="CL"),"P",VLOOKUP($A134,Bat!$A$4:$AP$1196,42,FALSE))</f>
        <v>P</v>
      </c>
    </row>
    <row r="135" spans="1:63" x14ac:dyDescent="0.25">
      <c r="A135" t="str">
        <f>IF(C135="C","C-",C135)&amp;D135&amp;E135</f>
        <v>SPThatcher Ritchie21</v>
      </c>
      <c r="B135">
        <f>VLOOKUP($A135,draft_listing_pitchers_stats!$A$1:$B$1324,2,FALSE)</f>
        <v>11565</v>
      </c>
      <c r="C135" s="1" t="s">
        <v>25</v>
      </c>
      <c r="D135" s="1" t="s">
        <v>1847</v>
      </c>
      <c r="E135" s="1">
        <v>21</v>
      </c>
      <c r="F135" s="1" t="s">
        <v>43</v>
      </c>
      <c r="G135" s="1" t="s">
        <v>43</v>
      </c>
      <c r="H135" s="1" t="s">
        <v>51</v>
      </c>
      <c r="I135" s="24" t="s">
        <v>51</v>
      </c>
      <c r="J135" s="1" t="s">
        <v>57</v>
      </c>
      <c r="K135" s="24" t="s">
        <v>49</v>
      </c>
      <c r="L135" s="1">
        <v>3</v>
      </c>
      <c r="M135" s="1">
        <v>5</v>
      </c>
      <c r="N135" s="24">
        <v>1</v>
      </c>
      <c r="O135" s="1">
        <v>4</v>
      </c>
      <c r="P135" s="1">
        <v>5</v>
      </c>
      <c r="Q135" s="24">
        <v>4</v>
      </c>
      <c r="R135" s="1" t="s">
        <v>47</v>
      </c>
      <c r="S135" s="1" t="s">
        <v>47</v>
      </c>
      <c r="T135" s="1">
        <v>2</v>
      </c>
      <c r="U135" s="1">
        <v>3</v>
      </c>
      <c r="V135" s="1">
        <v>3</v>
      </c>
      <c r="W135" s="1">
        <v>4</v>
      </c>
      <c r="X135" s="1" t="s">
        <v>47</v>
      </c>
      <c r="Y135" s="1" t="s">
        <v>47</v>
      </c>
      <c r="Z135" s="1" t="s">
        <v>47</v>
      </c>
      <c r="AA135" s="1" t="s">
        <v>47</v>
      </c>
      <c r="AB135" s="1" t="s">
        <v>47</v>
      </c>
      <c r="AC135" s="1" t="s">
        <v>47</v>
      </c>
      <c r="AD135" s="1" t="s">
        <v>47</v>
      </c>
      <c r="AE135" s="1" t="s">
        <v>47</v>
      </c>
      <c r="AF135" s="1" t="s">
        <v>47</v>
      </c>
      <c r="AG135" s="1" t="s">
        <v>47</v>
      </c>
      <c r="AH135" s="1" t="s">
        <v>47</v>
      </c>
      <c r="AI135" s="1" t="s">
        <v>47</v>
      </c>
      <c r="AJ135" s="1" t="s">
        <v>47</v>
      </c>
      <c r="AK135" s="1" t="s">
        <v>47</v>
      </c>
      <c r="AL135" s="1" t="s">
        <v>47</v>
      </c>
      <c r="AM135" s="1" t="s">
        <v>47</v>
      </c>
      <c r="AN135" s="1">
        <v>4</v>
      </c>
      <c r="AO135" s="24">
        <v>5</v>
      </c>
      <c r="AP135" s="1" t="s">
        <v>67</v>
      </c>
      <c r="AQ135" s="1">
        <v>9</v>
      </c>
      <c r="AR135" s="25" t="s">
        <v>234</v>
      </c>
      <c r="AS135" s="30">
        <v>180000</v>
      </c>
      <c r="AT135" s="9">
        <f>($O$3*(L135-$O$1)/$O$2+$P$3*(M135-$P$1)/$P$2+$Q$3*(N135-$P$1)/$Q$2)/SUM($O$3:$Q$3)</f>
        <v>-1.5303747232290292</v>
      </c>
      <c r="AU135" s="9">
        <f>($O$3*(O135-$O$1)/$O$2+$P$3*(P135-$P$1)/$P$2+$Q$3*(Q135-$Q$1)/$Q$2)/SUM($O$3:$Q$3)</f>
        <v>-0.16322694982045299</v>
      </c>
      <c r="AV135">
        <f>COUNT(R135:AO135)/2</f>
        <v>3</v>
      </c>
      <c r="AW135">
        <f>COUNTIF(R135:AO135,"&gt;5")/2</f>
        <v>0</v>
      </c>
      <c r="AX135" s="6">
        <f>VLOOKUP(AP135,COND!$A$10:$B$32,2,FALSE)</f>
        <v>1</v>
      </c>
      <c r="AY135" s="9">
        <f>(($AT$3*AT135+$AU$3*AU135+$AV$3*AV135+$AW$3*AW135)*AX135*IF(AQ135&lt;5,0.95,IF(AQ135&lt;7,0.975,1))+$J$3*VLOOKUP(J135,COND!$A$2:$D$7,2,FALSE)+$K$3*VLOOKUP(K135,COND!$A$2:$D$7,3,FALSE)+IF(BA135="SP",$BA$3,0)+IF($AV135&lt;3,-15,0))*IF(AND(Bat!$K$2="On",$E135&gt;20),0.75,1)</f>
        <v>28.279386058945136</v>
      </c>
      <c r="AZ135" s="28">
        <f>STANDARDIZE(AY135,AVERAGE($AY$5:$AY$963),STDEVP($AY$5:$AY$963))</f>
        <v>0.46780201111795727</v>
      </c>
      <c r="BA135" t="str">
        <f>IF(OR(AND(AQ135&gt;7,AW135&gt;1),AND(AQ135&gt;4,AV135&gt;2)),"SP","RP")</f>
        <v>SP</v>
      </c>
      <c r="BE135" t="str">
        <f>IF(AVERAGE($O135:$Q135)&gt;=6,"Likely",IF(AVERAGE($O135:$Q135)&gt;=4,"Possible","Unlikely"))</f>
        <v>Possible</v>
      </c>
      <c r="BG135" t="e">
        <f>IF(VLOOKUP($B135,'Draft List'!$D$4:$AB$124,BG$3,FALSE)&lt;&gt;0,VLOOKUP($B135,'Draft List'!$D$4:$AB$124,BG$3,FALSE),"")</f>
        <v>#N/A</v>
      </c>
      <c r="BH135" t="e">
        <f>IF(VLOOKUP($B135,'Draft List'!$D$4:$AB$124,BH$3,FALSE)&lt;&gt;0,VLOOKUP($B135,'Draft List'!$D$4:$AB$124,BH$3,FALSE),"")</f>
        <v>#N/A</v>
      </c>
      <c r="BI135" t="e">
        <f>IF(VLOOKUP($B135,'Draft List'!$D$4:$AB$124,BI$3,FALSE)&lt;&gt;0,VLOOKUP($B135,'Draft List'!$D$4:$AB$124,BI$3,FALSE),"")</f>
        <v>#N/A</v>
      </c>
      <c r="BJ135" t="e">
        <f>IF(VLOOKUP($B135,'Draft List'!$D$4:$AB$124,BJ$3,FALSE)&lt;&gt;0,VLOOKUP($B135,'Draft List'!$D$4:$AB$124,BJ$3,FALSE),"")</f>
        <v>#N/A</v>
      </c>
      <c r="BK135" t="str">
        <f>IF(OR(C135="SP",C135="MR",C135="RP",C135="CL"),"P",VLOOKUP($A135,Bat!$A$4:$AP$1196,42,FALSE))</f>
        <v>P</v>
      </c>
    </row>
    <row r="136" spans="1:63" x14ac:dyDescent="0.25">
      <c r="A136" t="str">
        <f>IF(C136="C","C-",C136)&amp;D136&amp;E136</f>
        <v>RPAlberto López21</v>
      </c>
      <c r="B136">
        <f>VLOOKUP($A136,draft_listing_pitchers_stats!$A$1:$B$1324,2,FALSE)</f>
        <v>9304</v>
      </c>
      <c r="C136" s="1" t="s">
        <v>246</v>
      </c>
      <c r="D136" s="1" t="s">
        <v>2059</v>
      </c>
      <c r="E136" s="1">
        <v>21</v>
      </c>
      <c r="F136" s="1" t="s">
        <v>43</v>
      </c>
      <c r="G136" s="1" t="s">
        <v>43</v>
      </c>
      <c r="H136" s="1" t="s">
        <v>51</v>
      </c>
      <c r="I136" s="24" t="s">
        <v>51</v>
      </c>
      <c r="J136" s="1" t="s">
        <v>53</v>
      </c>
      <c r="K136" s="24" t="s">
        <v>49</v>
      </c>
      <c r="L136" s="1">
        <v>3</v>
      </c>
      <c r="M136" s="1">
        <v>3</v>
      </c>
      <c r="N136" s="24">
        <v>3</v>
      </c>
      <c r="O136" s="1">
        <v>4</v>
      </c>
      <c r="P136" s="1">
        <v>3</v>
      </c>
      <c r="Q136" s="24">
        <v>5</v>
      </c>
      <c r="R136" s="1">
        <v>4</v>
      </c>
      <c r="S136" s="1">
        <v>4</v>
      </c>
      <c r="T136" s="1">
        <v>3</v>
      </c>
      <c r="U136" s="1">
        <v>3</v>
      </c>
      <c r="V136" s="1" t="s">
        <v>47</v>
      </c>
      <c r="W136" s="1" t="s">
        <v>47</v>
      </c>
      <c r="X136" s="1">
        <v>2</v>
      </c>
      <c r="Y136" s="1">
        <v>2</v>
      </c>
      <c r="Z136" s="1" t="s">
        <v>47</v>
      </c>
      <c r="AA136" s="1" t="s">
        <v>47</v>
      </c>
      <c r="AB136" s="1" t="s">
        <v>47</v>
      </c>
      <c r="AC136" s="1" t="s">
        <v>47</v>
      </c>
      <c r="AD136" s="1" t="s">
        <v>47</v>
      </c>
      <c r="AE136" s="1" t="s">
        <v>47</v>
      </c>
      <c r="AF136" s="1">
        <v>4</v>
      </c>
      <c r="AG136" s="1">
        <v>4</v>
      </c>
      <c r="AH136" s="1" t="s">
        <v>47</v>
      </c>
      <c r="AI136" s="1" t="s">
        <v>47</v>
      </c>
      <c r="AJ136" s="1" t="s">
        <v>47</v>
      </c>
      <c r="AK136" s="1" t="s">
        <v>47</v>
      </c>
      <c r="AL136" s="1">
        <v>2</v>
      </c>
      <c r="AM136" s="1">
        <v>3</v>
      </c>
      <c r="AN136" s="1" t="s">
        <v>47</v>
      </c>
      <c r="AO136" s="24" t="s">
        <v>47</v>
      </c>
      <c r="AP136" s="1" t="s">
        <v>211</v>
      </c>
      <c r="AQ136" s="1">
        <v>8</v>
      </c>
      <c r="AR136" s="25" t="s">
        <v>1835</v>
      </c>
      <c r="AS136" s="30">
        <v>220000</v>
      </c>
      <c r="AT136" s="9">
        <f>($O$3*(L136-$O$1)/$O$2+$P$3*(M136-$P$1)/$P$2+$Q$3*(N136-$P$1)/$Q$2)/SUM($O$3:$Q$3)</f>
        <v>-1.4365970239809194</v>
      </c>
      <c r="AU136" s="9">
        <f>($O$3*(O136-$O$1)/$O$2+$P$3*(P136-$P$1)/$P$2+$Q$3*(Q136-$Q$1)/$Q$2)/SUM($O$3:$Q$3)</f>
        <v>-0.31176981662645348</v>
      </c>
      <c r="AV136">
        <f>COUNT(R136:AO136)/2</f>
        <v>5</v>
      </c>
      <c r="AW136">
        <f>COUNTIF(R136:AO136,"&gt;5")/2</f>
        <v>0</v>
      </c>
      <c r="AX136" s="6">
        <f>VLOOKUP(AP136,COND!$A$10:$B$32,2,FALSE)</f>
        <v>1</v>
      </c>
      <c r="AY136" s="9">
        <f>(($AT$3*AT136+$AU$3*AU136+$AV$3*AV136+$AW$3*AW136)*AX136*IF(AQ136&lt;5,0.95,IF(AQ136&lt;7,0.975,1))+$J$3*VLOOKUP(J136,COND!$A$2:$D$7,2,FALSE)+$K$3*VLOOKUP(K136,COND!$A$2:$D$7,3,FALSE)+IF(BA136="SP",$BA$3,0)+IF($AV136&lt;3,-15,0))*IF(AND(Bat!$K$2="On",$E136&gt;20),0.75,1)</f>
        <v>28.277284262674748</v>
      </c>
      <c r="AZ136" s="28">
        <f>STANDARDIZE(AY136,AVERAGE($AY$5:$AY$963),STDEVP($AY$5:$AY$963))</f>
        <v>0.4676139743376318</v>
      </c>
      <c r="BA136" t="str">
        <f>IF(OR(AND(AQ136&gt;7,AW136&gt;1),AND(AQ136&gt;4,AV136&gt;2)),"SP","RP")</f>
        <v>SP</v>
      </c>
      <c r="BE136" t="str">
        <f>IF(AVERAGE($O136:$Q136)&gt;=6,"Likely",IF(AVERAGE($O136:$Q136)&gt;=4,"Possible","Unlikely"))</f>
        <v>Possible</v>
      </c>
      <c r="BG136" t="e">
        <f>IF(VLOOKUP($B136,'Draft List'!$D$4:$AB$124,BG$3,FALSE)&lt;&gt;0,VLOOKUP($B136,'Draft List'!$D$4:$AB$124,BG$3,FALSE),"")</f>
        <v>#N/A</v>
      </c>
      <c r="BH136" t="e">
        <f>IF(VLOOKUP($B136,'Draft List'!$D$4:$AB$124,BH$3,FALSE)&lt;&gt;0,VLOOKUP($B136,'Draft List'!$D$4:$AB$124,BH$3,FALSE),"")</f>
        <v>#N/A</v>
      </c>
      <c r="BI136" t="e">
        <f>IF(VLOOKUP($B136,'Draft List'!$D$4:$AB$124,BI$3,FALSE)&lt;&gt;0,VLOOKUP($B136,'Draft List'!$D$4:$AB$124,BI$3,FALSE),"")</f>
        <v>#N/A</v>
      </c>
      <c r="BJ136" t="e">
        <f>IF(VLOOKUP($B136,'Draft List'!$D$4:$AB$124,BJ$3,FALSE)&lt;&gt;0,VLOOKUP($B136,'Draft List'!$D$4:$AB$124,BJ$3,FALSE),"")</f>
        <v>#N/A</v>
      </c>
      <c r="BK136" t="str">
        <f>IF(OR(C136="SP",C136="MR",C136="RP",C136="CL"),"P",VLOOKUP($A136,Bat!$A$4:$AP$1196,42,FALSE))</f>
        <v>P</v>
      </c>
    </row>
    <row r="137" spans="1:63" x14ac:dyDescent="0.25">
      <c r="A137" t="str">
        <f>IF(C137="C","C-",C137)&amp;D137&amp;E137</f>
        <v>CLJesús Rodríguez21</v>
      </c>
      <c r="B137">
        <f>VLOOKUP($A137,draft_listing_pitchers_stats!$A$1:$B$1324,2,FALSE)</f>
        <v>11514</v>
      </c>
      <c r="C137" s="1" t="s">
        <v>249</v>
      </c>
      <c r="D137" s="1" t="s">
        <v>1427</v>
      </c>
      <c r="E137" s="1">
        <v>21</v>
      </c>
      <c r="F137" s="1" t="s">
        <v>43</v>
      </c>
      <c r="G137" s="1" t="s">
        <v>43</v>
      </c>
      <c r="H137" s="1" t="s">
        <v>51</v>
      </c>
      <c r="I137" s="24" t="s">
        <v>51</v>
      </c>
      <c r="J137" s="1" t="s">
        <v>53</v>
      </c>
      <c r="K137" s="24" t="s">
        <v>45</v>
      </c>
      <c r="L137" s="1">
        <v>3</v>
      </c>
      <c r="M137" s="1">
        <v>5</v>
      </c>
      <c r="N137" s="24">
        <v>1</v>
      </c>
      <c r="O137" s="1">
        <v>5</v>
      </c>
      <c r="P137" s="1">
        <v>5</v>
      </c>
      <c r="Q137" s="24">
        <v>3</v>
      </c>
      <c r="R137" s="1">
        <v>4</v>
      </c>
      <c r="S137" s="1">
        <v>6</v>
      </c>
      <c r="T137" s="1" t="s">
        <v>47</v>
      </c>
      <c r="U137" s="1" t="s">
        <v>47</v>
      </c>
      <c r="V137" s="1">
        <v>2</v>
      </c>
      <c r="W137" s="1">
        <v>4</v>
      </c>
      <c r="X137" s="1" t="s">
        <v>47</v>
      </c>
      <c r="Y137" s="1" t="s">
        <v>47</v>
      </c>
      <c r="Z137" s="1" t="s">
        <v>47</v>
      </c>
      <c r="AA137" s="1" t="s">
        <v>47</v>
      </c>
      <c r="AB137" s="1">
        <v>5</v>
      </c>
      <c r="AC137" s="1">
        <v>5</v>
      </c>
      <c r="AD137" s="1" t="s">
        <v>47</v>
      </c>
      <c r="AE137" s="1" t="s">
        <v>47</v>
      </c>
      <c r="AF137" s="1" t="s">
        <v>47</v>
      </c>
      <c r="AG137" s="1" t="s">
        <v>47</v>
      </c>
      <c r="AH137" s="1" t="s">
        <v>47</v>
      </c>
      <c r="AI137" s="1" t="s">
        <v>47</v>
      </c>
      <c r="AJ137" s="1" t="s">
        <v>47</v>
      </c>
      <c r="AK137" s="1" t="s">
        <v>47</v>
      </c>
      <c r="AL137" s="1" t="s">
        <v>47</v>
      </c>
      <c r="AM137" s="1" t="s">
        <v>47</v>
      </c>
      <c r="AN137" s="1" t="s">
        <v>47</v>
      </c>
      <c r="AO137" s="24" t="s">
        <v>47</v>
      </c>
      <c r="AP137" s="1" t="s">
        <v>60</v>
      </c>
      <c r="AQ137" s="1">
        <v>3</v>
      </c>
      <c r="AR137" s="25" t="s">
        <v>235</v>
      </c>
      <c r="AS137" s="30">
        <v>210000</v>
      </c>
      <c r="AT137" s="9">
        <f>($O$3*(L137-$O$1)/$O$2+$P$3*(M137-$P$1)/$P$2+$Q$3*(N137-$P$1)/$Q$2)/SUM($O$3:$Q$3)</f>
        <v>-1.5303747232290292</v>
      </c>
      <c r="AU137" s="9">
        <f>($O$3*(O137-$O$1)/$O$2+$P$3*(P137-$P$1)/$P$2+$Q$3*(Q137-$Q$1)/$Q$2)/SUM($O$3:$Q$3)</f>
        <v>-0.21085619136538991</v>
      </c>
      <c r="AV137">
        <f>COUNT(R137:AO137)/2</f>
        <v>3</v>
      </c>
      <c r="AW137">
        <f>COUNTIF(R137:AO137,"&gt;5")/2</f>
        <v>0.5</v>
      </c>
      <c r="AX137" s="6">
        <f>VLOOKUP(AP137,COND!$A$10:$B$32,2,FALSE)</f>
        <v>1</v>
      </c>
      <c r="AY137" s="9">
        <f>(($AT$3*AT137+$AU$3*AU137+$AV$3*AV137+$AW$3*AW137)*AX137*IF(AQ137&lt;5,0.95,IF(AQ137&lt;7,0.975,1))+$J$3*VLOOKUP(J137,COND!$A$2:$D$7,2,FALSE)+$K$3*VLOOKUP(K137,COND!$A$2:$D$7,3,FALSE)+IF(BA137="SP",$BA$3,0)+IF($AV137&lt;3,-15,0))*IF(AND(Bat!$K$2="On",$E137&gt;20),0.75,1)</f>
        <v>28.044211166644075</v>
      </c>
      <c r="AZ137" s="28">
        <f>STANDARDIZE(AY137,AVERAGE($AY$5:$AY$963),STDEVP($AY$5:$AY$963))</f>
        <v>0.4467621367092402</v>
      </c>
      <c r="BA137" t="str">
        <f>IF(OR(AND(AQ137&gt;7,AW137&gt;1),AND(AQ137&gt;4,AV137&gt;2)),"SP","RP")</f>
        <v>RP</v>
      </c>
      <c r="BE137" t="str">
        <f>IF(AVERAGE($O137:$Q137)&gt;=6,"Likely",IF(AVERAGE($O137:$Q137)&gt;=4,"Possible","Unlikely"))</f>
        <v>Possible</v>
      </c>
      <c r="BG137" t="e">
        <f>IF(VLOOKUP($B137,'Draft List'!$D$4:$AB$124,BG$3,FALSE)&lt;&gt;0,VLOOKUP($B137,'Draft List'!$D$4:$AB$124,BG$3,FALSE),"")</f>
        <v>#N/A</v>
      </c>
      <c r="BH137" t="e">
        <f>IF(VLOOKUP($B137,'Draft List'!$D$4:$AB$124,BH$3,FALSE)&lt;&gt;0,VLOOKUP($B137,'Draft List'!$D$4:$AB$124,BH$3,FALSE),"")</f>
        <v>#N/A</v>
      </c>
      <c r="BI137" t="e">
        <f>IF(VLOOKUP($B137,'Draft List'!$D$4:$AB$124,BI$3,FALSE)&lt;&gt;0,VLOOKUP($B137,'Draft List'!$D$4:$AB$124,BI$3,FALSE),"")</f>
        <v>#N/A</v>
      </c>
      <c r="BJ137" t="e">
        <f>IF(VLOOKUP($B137,'Draft List'!$D$4:$AB$124,BJ$3,FALSE)&lt;&gt;0,VLOOKUP($B137,'Draft List'!$D$4:$AB$124,BJ$3,FALSE),"")</f>
        <v>#N/A</v>
      </c>
      <c r="BK137" t="str">
        <f>IF(OR(C137="SP",C137="MR",C137="RP",C137="CL"),"P",VLOOKUP($A137,Bat!$A$4:$AP$1196,42,FALSE))</f>
        <v>P</v>
      </c>
    </row>
    <row r="138" spans="1:63" x14ac:dyDescent="0.25">
      <c r="A138" t="str">
        <f>IF(C138="C","C-",C138)&amp;D138&amp;E138</f>
        <v>RPGerald McNeal21</v>
      </c>
      <c r="B138">
        <f>VLOOKUP($A138,draft_listing_pitchers_stats!$A$1:$B$1324,2,FALSE)</f>
        <v>10713</v>
      </c>
      <c r="C138" s="1" t="s">
        <v>246</v>
      </c>
      <c r="D138" s="1" t="s">
        <v>1831</v>
      </c>
      <c r="E138" s="1">
        <v>21</v>
      </c>
      <c r="F138" s="1" t="s">
        <v>43</v>
      </c>
      <c r="G138" s="1" t="s">
        <v>43</v>
      </c>
      <c r="H138" s="1" t="s">
        <v>51</v>
      </c>
      <c r="I138" s="24" t="s">
        <v>51</v>
      </c>
      <c r="J138" s="1" t="s">
        <v>49</v>
      </c>
      <c r="K138" s="24" t="s">
        <v>46</v>
      </c>
      <c r="L138" s="1">
        <v>3</v>
      </c>
      <c r="M138" s="1">
        <v>5</v>
      </c>
      <c r="N138" s="24">
        <v>3</v>
      </c>
      <c r="O138" s="1">
        <v>3</v>
      </c>
      <c r="P138" s="1">
        <v>6</v>
      </c>
      <c r="Q138" s="24">
        <v>4</v>
      </c>
      <c r="R138" s="1">
        <v>4</v>
      </c>
      <c r="S138" s="1">
        <v>5</v>
      </c>
      <c r="T138" s="1" t="s">
        <v>47</v>
      </c>
      <c r="U138" s="1" t="s">
        <v>47</v>
      </c>
      <c r="V138" s="1">
        <v>3</v>
      </c>
      <c r="W138" s="1">
        <v>3</v>
      </c>
      <c r="X138" s="1" t="s">
        <v>47</v>
      </c>
      <c r="Y138" s="1" t="s">
        <v>47</v>
      </c>
      <c r="Z138" s="1" t="s">
        <v>47</v>
      </c>
      <c r="AA138" s="1" t="s">
        <v>47</v>
      </c>
      <c r="AB138" s="1">
        <v>4</v>
      </c>
      <c r="AC138" s="1">
        <v>4</v>
      </c>
      <c r="AD138" s="1" t="s">
        <v>47</v>
      </c>
      <c r="AE138" s="1" t="s">
        <v>47</v>
      </c>
      <c r="AF138" s="1" t="s">
        <v>47</v>
      </c>
      <c r="AG138" s="1" t="s">
        <v>47</v>
      </c>
      <c r="AH138" s="1">
        <v>3</v>
      </c>
      <c r="AI138" s="1">
        <v>3</v>
      </c>
      <c r="AJ138" s="1" t="s">
        <v>47</v>
      </c>
      <c r="AK138" s="1" t="s">
        <v>47</v>
      </c>
      <c r="AL138" s="1" t="s">
        <v>47</v>
      </c>
      <c r="AM138" s="1" t="s">
        <v>47</v>
      </c>
      <c r="AN138" s="1" t="s">
        <v>47</v>
      </c>
      <c r="AO138" s="24" t="s">
        <v>47</v>
      </c>
      <c r="AP138" s="1" t="s">
        <v>58</v>
      </c>
      <c r="AQ138" s="1">
        <v>4</v>
      </c>
      <c r="AR138" s="25" t="s">
        <v>233</v>
      </c>
      <c r="AS138" s="30">
        <v>210000</v>
      </c>
      <c r="AT138" s="9">
        <f>($O$3*(L138-$O$1)/$O$2+$P$3*(M138-$P$1)/$P$2+$Q$3*(N138-$P$1)/$Q$2)/SUM($O$3:$Q$3)</f>
        <v>-1.0457335911208085</v>
      </c>
      <c r="AU138" s="9">
        <f>($O$3*(O138-$O$1)/$O$2+$P$3*(P138-$P$1)/$P$2+$Q$3*(Q138-$Q$1)/$Q$2)/SUM($O$3:$Q$3)</f>
        <v>-0.16248655789957112</v>
      </c>
      <c r="AV138">
        <f>COUNT(R138:AO138)/2</f>
        <v>4</v>
      </c>
      <c r="AW138">
        <f>COUNTIF(R138:AO138,"&gt;5")/2</f>
        <v>0</v>
      </c>
      <c r="AX138" s="6">
        <f>VLOOKUP(AP138,COND!$A$10:$B$32,2,FALSE)</f>
        <v>1</v>
      </c>
      <c r="AY138" s="9">
        <f>(($AT$3*AT138+$AU$3*AU138+$AV$3*AV138+$AW$3*AW138)*AX138*IF(AQ138&lt;5,0.95,IF(AQ138&lt;7,0.975,1))+$J$3*VLOOKUP(J138,COND!$A$2:$D$7,2,FALSE)+$K$3*VLOOKUP(K138,COND!$A$2:$D$7,3,FALSE)+IF(BA138="SP",$BA$3,0)+IF($AV138&lt;3,-15,0))*IF(AND(Bat!$K$2="On",$E138&gt;20),0.75,1)</f>
        <v>28.044066017595195</v>
      </c>
      <c r="AZ138" s="28">
        <f>STANDARDIZE(AY138,AVERAGE($AY$5:$AY$963),STDEVP($AY$5:$AY$963))</f>
        <v>0.4467491509787947</v>
      </c>
      <c r="BA138" t="str">
        <f>IF(OR(AND(AQ138&gt;7,AW138&gt;1),AND(AQ138&gt;4,AV138&gt;2)),"SP","RP")</f>
        <v>RP</v>
      </c>
      <c r="BE138" t="str">
        <f>IF(AVERAGE($O138:$Q138)&gt;=6,"Likely",IF(AVERAGE($O138:$Q138)&gt;=4,"Possible","Unlikely"))</f>
        <v>Possible</v>
      </c>
      <c r="BG138" t="e">
        <f>IF(VLOOKUP($B138,'Draft List'!$D$4:$AB$124,BG$3,FALSE)&lt;&gt;0,VLOOKUP($B138,'Draft List'!$D$4:$AB$124,BG$3,FALSE),"")</f>
        <v>#N/A</v>
      </c>
      <c r="BH138" t="e">
        <f>IF(VLOOKUP($B138,'Draft List'!$D$4:$AB$124,BH$3,FALSE)&lt;&gt;0,VLOOKUP($B138,'Draft List'!$D$4:$AB$124,BH$3,FALSE),"")</f>
        <v>#N/A</v>
      </c>
      <c r="BI138" t="e">
        <f>IF(VLOOKUP($B138,'Draft List'!$D$4:$AB$124,BI$3,FALSE)&lt;&gt;0,VLOOKUP($B138,'Draft List'!$D$4:$AB$124,BI$3,FALSE),"")</f>
        <v>#N/A</v>
      </c>
      <c r="BJ138" t="e">
        <f>IF(VLOOKUP($B138,'Draft List'!$D$4:$AB$124,BJ$3,FALSE)&lt;&gt;0,VLOOKUP($B138,'Draft List'!$D$4:$AB$124,BJ$3,FALSE),"")</f>
        <v>#N/A</v>
      </c>
      <c r="BK138" t="str">
        <f>IF(OR(C138="SP",C138="MR",C138="RP",C138="CL"),"P",VLOOKUP($A138,Bat!$A$4:$AP$1196,42,FALSE))</f>
        <v>P</v>
      </c>
    </row>
    <row r="139" spans="1:63" x14ac:dyDescent="0.25">
      <c r="A139" t="str">
        <f>IF(C139="C","C-",C139)&amp;D139&amp;E139</f>
        <v>CLBilly Harris21</v>
      </c>
      <c r="B139">
        <f>VLOOKUP($A139,draft_listing_pitchers_stats!$A$1:$B$1324,2,FALSE)</f>
        <v>11604</v>
      </c>
      <c r="C139" s="1" t="s">
        <v>249</v>
      </c>
      <c r="D139" s="1" t="s">
        <v>1979</v>
      </c>
      <c r="E139" s="1">
        <v>21</v>
      </c>
      <c r="F139" s="1" t="s">
        <v>55</v>
      </c>
      <c r="G139" s="1" t="s">
        <v>55</v>
      </c>
      <c r="H139" s="1" t="s">
        <v>51</v>
      </c>
      <c r="I139" s="24" t="s">
        <v>51</v>
      </c>
      <c r="J139" s="1" t="s">
        <v>57</v>
      </c>
      <c r="K139" s="24" t="s">
        <v>57</v>
      </c>
      <c r="L139" s="1">
        <v>4</v>
      </c>
      <c r="M139" s="1">
        <v>4</v>
      </c>
      <c r="N139" s="24">
        <v>1</v>
      </c>
      <c r="O139" s="1">
        <v>5</v>
      </c>
      <c r="P139" s="1">
        <v>4</v>
      </c>
      <c r="Q139" s="24">
        <v>4</v>
      </c>
      <c r="R139" s="1">
        <v>6</v>
      </c>
      <c r="S139" s="1">
        <v>7</v>
      </c>
      <c r="T139" s="1">
        <v>3</v>
      </c>
      <c r="U139" s="1">
        <v>4</v>
      </c>
      <c r="V139" s="1">
        <v>4</v>
      </c>
      <c r="W139" s="1">
        <v>5</v>
      </c>
      <c r="X139" s="1">
        <v>3</v>
      </c>
      <c r="Y139" s="1">
        <v>4</v>
      </c>
      <c r="Z139" s="1" t="s">
        <v>47</v>
      </c>
      <c r="AA139" s="1" t="s">
        <v>47</v>
      </c>
      <c r="AB139" s="1" t="s">
        <v>47</v>
      </c>
      <c r="AC139" s="1" t="s">
        <v>47</v>
      </c>
      <c r="AD139" s="1" t="s">
        <v>47</v>
      </c>
      <c r="AE139" s="1" t="s">
        <v>47</v>
      </c>
      <c r="AF139" s="1" t="s">
        <v>47</v>
      </c>
      <c r="AG139" s="1" t="s">
        <v>47</v>
      </c>
      <c r="AH139" s="1" t="s">
        <v>47</v>
      </c>
      <c r="AI139" s="1" t="s">
        <v>47</v>
      </c>
      <c r="AJ139" s="1" t="s">
        <v>47</v>
      </c>
      <c r="AK139" s="1" t="s">
        <v>47</v>
      </c>
      <c r="AL139" s="1" t="s">
        <v>47</v>
      </c>
      <c r="AM139" s="1" t="s">
        <v>47</v>
      </c>
      <c r="AN139" s="1" t="s">
        <v>47</v>
      </c>
      <c r="AO139" s="24" t="s">
        <v>47</v>
      </c>
      <c r="AP139" s="1" t="s">
        <v>63</v>
      </c>
      <c r="AQ139" s="1">
        <v>6</v>
      </c>
      <c r="AR139" s="25" t="s">
        <v>15</v>
      </c>
      <c r="AS139" s="30">
        <v>190000</v>
      </c>
      <c r="AT139" s="9">
        <f>($O$3*(L139-$O$1)/$O$2+$P$3*(M139-$P$1)/$P$2+$Q$3*(N139-$P$1)/$Q$2)/SUM($O$3:$Q$3)</f>
        <v>-1.5311151151499114</v>
      </c>
      <c r="AU139" s="9">
        <f>($O$3*(O139-$O$1)/$O$2+$P$3*(P139-$P$1)/$P$2+$Q$3*(Q139-$Q$1)/$Q$2)/SUM($O$3:$Q$3)</f>
        <v>-0.16396734174133493</v>
      </c>
      <c r="AV139">
        <f>COUNT(R139:AO139)/2</f>
        <v>4</v>
      </c>
      <c r="AW139">
        <f>COUNTIF(R139:AO139,"&gt;5")/2</f>
        <v>1</v>
      </c>
      <c r="AX139" s="6">
        <f>VLOOKUP(AP139,COND!$A$10:$B$32,2,FALSE)</f>
        <v>1.05</v>
      </c>
      <c r="AY139" s="9">
        <f>(($AT$3*AT139+$AU$3*AU139+$AV$3*AV139+$AW$3*AW139)*AX139*IF(AQ139&lt;5,0.95,IF(AQ139&lt;7,0.975,1))+$J$3*VLOOKUP(J139,COND!$A$2:$D$7,2,FALSE)+$K$3*VLOOKUP(K139,COND!$A$2:$D$7,3,FALSE)+IF(BA139="SP",$BA$3,0)+IF($AV139&lt;3,-15,0))*IF(AND(Bat!$K$2="On",$E139&gt;20),0.75,1)</f>
        <v>28.042210358019222</v>
      </c>
      <c r="AZ139" s="28">
        <f>STANDARDIZE(AY139,AVERAGE($AY$5:$AY$963),STDEVP($AY$5:$AY$963))</f>
        <v>0.44658313476829792</v>
      </c>
      <c r="BA139" t="str">
        <f>IF(OR(AND(AQ139&gt;7,AW139&gt;1),AND(AQ139&gt;4,AV139&gt;2)),"SP","RP")</f>
        <v>SP</v>
      </c>
      <c r="BE139" t="str">
        <f>IF(AVERAGE($O139:$Q139)&gt;=6,"Likely",IF(AVERAGE($O139:$Q139)&gt;=4,"Possible","Unlikely"))</f>
        <v>Possible</v>
      </c>
      <c r="BG139" t="e">
        <f>IF(VLOOKUP($B139,'Draft List'!$D$4:$AB$124,BG$3,FALSE)&lt;&gt;0,VLOOKUP($B139,'Draft List'!$D$4:$AB$124,BG$3,FALSE),"")</f>
        <v>#N/A</v>
      </c>
      <c r="BH139" t="e">
        <f>IF(VLOOKUP($B139,'Draft List'!$D$4:$AB$124,BH$3,FALSE)&lt;&gt;0,VLOOKUP($B139,'Draft List'!$D$4:$AB$124,BH$3,FALSE),"")</f>
        <v>#N/A</v>
      </c>
      <c r="BI139" t="e">
        <f>IF(VLOOKUP($B139,'Draft List'!$D$4:$AB$124,BI$3,FALSE)&lt;&gt;0,VLOOKUP($B139,'Draft List'!$D$4:$AB$124,BI$3,FALSE),"")</f>
        <v>#N/A</v>
      </c>
      <c r="BJ139" t="e">
        <f>IF(VLOOKUP($B139,'Draft List'!$D$4:$AB$124,BJ$3,FALSE)&lt;&gt;0,VLOOKUP($B139,'Draft List'!$D$4:$AB$124,BJ$3,FALSE),"")</f>
        <v>#N/A</v>
      </c>
      <c r="BK139" t="str">
        <f>IF(OR(C139="SP",C139="MR",C139="RP",C139="CL"),"P",VLOOKUP($A139,Bat!$A$4:$AP$1196,42,FALSE))</f>
        <v>P</v>
      </c>
    </row>
    <row r="140" spans="1:63" x14ac:dyDescent="0.25">
      <c r="A140" t="str">
        <f>IF(C140="C","C-",C140)&amp;D140&amp;E140</f>
        <v>CLFrancisco González21</v>
      </c>
      <c r="B140">
        <f>VLOOKUP($A140,draft_listing_pitchers_stats!$A$1:$B$1324,2,FALSE)</f>
        <v>8387</v>
      </c>
      <c r="C140" s="1" t="s">
        <v>249</v>
      </c>
      <c r="D140" s="1" t="s">
        <v>1966</v>
      </c>
      <c r="E140" s="1">
        <v>21</v>
      </c>
      <c r="F140" s="1" t="s">
        <v>43</v>
      </c>
      <c r="G140" s="1" t="s">
        <v>43</v>
      </c>
      <c r="H140" s="1" t="s">
        <v>51</v>
      </c>
      <c r="I140" s="24" t="s">
        <v>51</v>
      </c>
      <c r="J140" s="1" t="s">
        <v>57</v>
      </c>
      <c r="K140" s="24" t="s">
        <v>53</v>
      </c>
      <c r="L140" s="1">
        <v>5</v>
      </c>
      <c r="M140" s="1">
        <v>3</v>
      </c>
      <c r="N140" s="24">
        <v>1</v>
      </c>
      <c r="O140" s="1">
        <v>6</v>
      </c>
      <c r="P140" s="1">
        <v>4</v>
      </c>
      <c r="Q140" s="24">
        <v>3</v>
      </c>
      <c r="R140" s="1">
        <v>6</v>
      </c>
      <c r="S140" s="1">
        <v>7</v>
      </c>
      <c r="T140" s="1">
        <v>4</v>
      </c>
      <c r="U140" s="1">
        <v>5</v>
      </c>
      <c r="V140" s="1" t="s">
        <v>47</v>
      </c>
      <c r="W140" s="1" t="s">
        <v>47</v>
      </c>
      <c r="X140" s="1" t="s">
        <v>47</v>
      </c>
      <c r="Y140" s="1" t="s">
        <v>47</v>
      </c>
      <c r="Z140" s="1" t="s">
        <v>47</v>
      </c>
      <c r="AA140" s="1" t="s">
        <v>47</v>
      </c>
      <c r="AB140" s="1">
        <v>4</v>
      </c>
      <c r="AC140" s="1">
        <v>4</v>
      </c>
      <c r="AD140" s="1">
        <v>5</v>
      </c>
      <c r="AE140" s="1">
        <v>6</v>
      </c>
      <c r="AF140" s="1" t="s">
        <v>47</v>
      </c>
      <c r="AG140" s="1" t="s">
        <v>47</v>
      </c>
      <c r="AH140" s="1" t="s">
        <v>47</v>
      </c>
      <c r="AI140" s="1" t="s">
        <v>47</v>
      </c>
      <c r="AJ140" s="1" t="s">
        <v>47</v>
      </c>
      <c r="AK140" s="1" t="s">
        <v>47</v>
      </c>
      <c r="AL140" s="1" t="s">
        <v>47</v>
      </c>
      <c r="AM140" s="1" t="s">
        <v>47</v>
      </c>
      <c r="AN140" s="1" t="s">
        <v>47</v>
      </c>
      <c r="AO140" s="24" t="s">
        <v>47</v>
      </c>
      <c r="AP140" s="1" t="s">
        <v>56</v>
      </c>
      <c r="AQ140" s="1">
        <v>3</v>
      </c>
      <c r="AR140" s="25" t="s">
        <v>1835</v>
      </c>
      <c r="AS140" s="30">
        <v>105000</v>
      </c>
      <c r="AT140" s="9">
        <f>($O$3*(L140-$O$1)/$O$2+$P$3*(M140-$P$1)/$P$2+$Q$3*(N140-$P$1)/$Q$2)/SUM($O$3:$Q$3)</f>
        <v>-1.5318555070707929</v>
      </c>
      <c r="AU140" s="9">
        <f>($O$3*(O140-$O$1)/$O$2+$P$3*(P140-$P$1)/$P$2+$Q$3*(Q140-$Q$1)/$Q$2)/SUM($O$3:$Q$3)</f>
        <v>-0.21159658328627182</v>
      </c>
      <c r="AV140">
        <f>COUNT(R140:AO140)/2</f>
        <v>4</v>
      </c>
      <c r="AW140">
        <f>COUNTIF(R140:AO140,"&gt;5")/2</f>
        <v>1.5</v>
      </c>
      <c r="AX140" s="6">
        <f>VLOOKUP(AP140,COND!$A$10:$B$32,2,FALSE)</f>
        <v>1.0249999999999999</v>
      </c>
      <c r="AY140" s="9">
        <f>(($AT$3*AT140+$AU$3*AU140+$AV$3*AV140+$AW$3*AW140)*AX140*IF(AQ140&lt;5,0.95,IF(AQ140&lt;7,0.975,1))+$J$3*VLOOKUP(J140,COND!$A$2:$D$7,2,FALSE)+$K$3*VLOOKUP(K140,COND!$A$2:$D$7,3,FALSE)+IF(BA140="SP",$BA$3,0)+IF($AV140&lt;3,-15,0))*IF(AND(Bat!$K$2="On",$E140&gt;20),0.75,1)</f>
        <v>28.019858930497819</v>
      </c>
      <c r="AZ140" s="28">
        <f>STANDARDIZE(AY140,AVERAGE($AY$5:$AY$963),STDEVP($AY$5:$AY$963))</f>
        <v>0.44458346880351518</v>
      </c>
      <c r="BA140" t="str">
        <f>IF(OR(AND(AQ140&gt;7,AW140&gt;1),AND(AQ140&gt;4,AV140&gt;2)),"SP","RP")</f>
        <v>RP</v>
      </c>
      <c r="BE140" t="str">
        <f>IF(AVERAGE($O140:$Q140)&gt;=6,"Likely",IF(AVERAGE($O140:$Q140)&gt;=4,"Possible","Unlikely"))</f>
        <v>Possible</v>
      </c>
      <c r="BG140" t="e">
        <f>IF(VLOOKUP($B140,'Draft List'!$D$4:$AB$124,BG$3,FALSE)&lt;&gt;0,VLOOKUP($B140,'Draft List'!$D$4:$AB$124,BG$3,FALSE),"")</f>
        <v>#N/A</v>
      </c>
      <c r="BH140" t="e">
        <f>IF(VLOOKUP($B140,'Draft List'!$D$4:$AB$124,BH$3,FALSE)&lt;&gt;0,VLOOKUP($B140,'Draft List'!$D$4:$AB$124,BH$3,FALSE),"")</f>
        <v>#N/A</v>
      </c>
      <c r="BI140" t="e">
        <f>IF(VLOOKUP($B140,'Draft List'!$D$4:$AB$124,BI$3,FALSE)&lt;&gt;0,VLOOKUP($B140,'Draft List'!$D$4:$AB$124,BI$3,FALSE),"")</f>
        <v>#N/A</v>
      </c>
      <c r="BJ140" t="e">
        <f>IF(VLOOKUP($B140,'Draft List'!$D$4:$AB$124,BJ$3,FALSE)&lt;&gt;0,VLOOKUP($B140,'Draft List'!$D$4:$AB$124,BJ$3,FALSE),"")</f>
        <v>#N/A</v>
      </c>
      <c r="BK140" t="str">
        <f>IF(OR(C140="SP",C140="MR",C140="RP",C140="CL"),"P",VLOOKUP($A140,Bat!$A$4:$AP$1196,42,FALSE))</f>
        <v>P</v>
      </c>
    </row>
    <row r="141" spans="1:63" x14ac:dyDescent="0.25">
      <c r="A141" t="str">
        <f>IF(C141="C","C-",C141)&amp;D141&amp;E141</f>
        <v>CLTomás Piniella18</v>
      </c>
      <c r="B141">
        <f>VLOOKUP($A141,draft_listing_pitchers_stats!$A$1:$B$1324,2,FALSE)</f>
        <v>5013</v>
      </c>
      <c r="C141" s="1" t="s">
        <v>249</v>
      </c>
      <c r="D141" s="1" t="s">
        <v>2146</v>
      </c>
      <c r="E141" s="1">
        <v>18</v>
      </c>
      <c r="F141" s="1" t="s">
        <v>43</v>
      </c>
      <c r="G141" s="1" t="s">
        <v>55</v>
      </c>
      <c r="H141" s="1" t="s">
        <v>51</v>
      </c>
      <c r="I141" s="24" t="s">
        <v>51</v>
      </c>
      <c r="J141" s="1" t="s">
        <v>57</v>
      </c>
      <c r="K141" s="24" t="s">
        <v>49</v>
      </c>
      <c r="L141" s="1">
        <v>1</v>
      </c>
      <c r="M141" s="1">
        <v>3</v>
      </c>
      <c r="N141" s="24">
        <v>3</v>
      </c>
      <c r="O141" s="1">
        <v>2</v>
      </c>
      <c r="P141" s="1">
        <v>3</v>
      </c>
      <c r="Q141" s="24">
        <v>7</v>
      </c>
      <c r="R141" s="1">
        <v>1</v>
      </c>
      <c r="S141" s="1">
        <v>3</v>
      </c>
      <c r="T141" s="1">
        <v>1</v>
      </c>
      <c r="U141" s="1">
        <v>2</v>
      </c>
      <c r="V141" s="1">
        <v>1</v>
      </c>
      <c r="W141" s="1">
        <v>2</v>
      </c>
      <c r="X141" s="1" t="s">
        <v>47</v>
      </c>
      <c r="Y141" s="1" t="s">
        <v>47</v>
      </c>
      <c r="Z141" s="1" t="s">
        <v>47</v>
      </c>
      <c r="AA141" s="1" t="s">
        <v>47</v>
      </c>
      <c r="AB141" s="1" t="s">
        <v>47</v>
      </c>
      <c r="AC141" s="1" t="s">
        <v>47</v>
      </c>
      <c r="AD141" s="1" t="s">
        <v>47</v>
      </c>
      <c r="AE141" s="1" t="s">
        <v>47</v>
      </c>
      <c r="AF141" s="1">
        <v>2</v>
      </c>
      <c r="AG141" s="1">
        <v>3</v>
      </c>
      <c r="AH141" s="1" t="s">
        <v>47</v>
      </c>
      <c r="AI141" s="1" t="s">
        <v>47</v>
      </c>
      <c r="AJ141" s="1" t="s">
        <v>47</v>
      </c>
      <c r="AK141" s="1" t="s">
        <v>47</v>
      </c>
      <c r="AL141" s="1" t="s">
        <v>47</v>
      </c>
      <c r="AM141" s="1" t="s">
        <v>47</v>
      </c>
      <c r="AN141" s="1" t="s">
        <v>47</v>
      </c>
      <c r="AO141" s="24" t="s">
        <v>47</v>
      </c>
      <c r="AP141" s="1" t="s">
        <v>73</v>
      </c>
      <c r="AQ141" s="1">
        <v>7</v>
      </c>
      <c r="AR141" s="25" t="s">
        <v>15</v>
      </c>
      <c r="AS141" s="30">
        <v>230000</v>
      </c>
      <c r="AT141" s="9">
        <f>($O$3*(L141-$O$1)/$O$2+$P$3*(M141-$P$1)/$P$2+$Q$3*(N141-$P$1)/$Q$2)/SUM($O$3:$Q$3)</f>
        <v>-1.8259796729992663</v>
      </c>
      <c r="AU141" s="9">
        <f>($O$3*(O141-$O$1)/$O$2+$P$3*(P141-$P$1)/$P$2+$Q$3*(Q141-$Q$1)/$Q$2)/SUM($O$3:$Q$3)</f>
        <v>-0.21651133353657981</v>
      </c>
      <c r="AV141">
        <f>COUNT(R141:AO141)/2</f>
        <v>4</v>
      </c>
      <c r="AW141">
        <f>COUNTIF(R141:AO141,"&gt;5")/2</f>
        <v>0</v>
      </c>
      <c r="AX141" s="6">
        <f>VLOOKUP(AP141,COND!$A$10:$B$32,2,FALSE)</f>
        <v>0.9</v>
      </c>
      <c r="AY141" s="9">
        <f>(($AT$3*AT141+$AU$3*AU141+$AV$3*AV141+$AW$3*AW141)*AX141*IF(AQ141&lt;5,0.95,IF(AQ141&lt;7,0.975,1))+$J$3*VLOOKUP(J141,COND!$A$2:$D$7,2,FALSE)+$K$3*VLOOKUP(K141,COND!$A$2:$D$7,3,FALSE)+IF(BA141="SP",$BA$3,0)+IF($AV141&lt;3,-15,0))*IF(AND(Bat!$K$2="On",$E141&gt;20),0.75,1)</f>
        <v>27.834119655201697</v>
      </c>
      <c r="AZ141" s="28">
        <f>STANDARDIZE(AY141,AVERAGE($AY$5:$AY$963),STDEVP($AY$5:$AY$963))</f>
        <v>0.42796634192079602</v>
      </c>
      <c r="BA141" t="str">
        <f>IF(OR(AND(AQ141&gt;7,AW141&gt;1),AND(AQ141&gt;4,AV141&gt;2)),"SP","RP")</f>
        <v>SP</v>
      </c>
      <c r="BE141" t="str">
        <f>IF(AVERAGE($O141:$Q141)&gt;=6,"Likely",IF(AVERAGE($O141:$Q141)&gt;=4,"Possible","Unlikely"))</f>
        <v>Possible</v>
      </c>
      <c r="BG141" t="e">
        <f>IF(VLOOKUP($B141,'Draft List'!$D$4:$AB$124,BG$3,FALSE)&lt;&gt;0,VLOOKUP($B141,'Draft List'!$D$4:$AB$124,BG$3,FALSE),"")</f>
        <v>#N/A</v>
      </c>
      <c r="BH141" t="e">
        <f>IF(VLOOKUP($B141,'Draft List'!$D$4:$AB$124,BH$3,FALSE)&lt;&gt;0,VLOOKUP($B141,'Draft List'!$D$4:$AB$124,BH$3,FALSE),"")</f>
        <v>#N/A</v>
      </c>
      <c r="BI141" t="e">
        <f>IF(VLOOKUP($B141,'Draft List'!$D$4:$AB$124,BI$3,FALSE)&lt;&gt;0,VLOOKUP($B141,'Draft List'!$D$4:$AB$124,BI$3,FALSE),"")</f>
        <v>#N/A</v>
      </c>
      <c r="BJ141" t="e">
        <f>IF(VLOOKUP($B141,'Draft List'!$D$4:$AB$124,BJ$3,FALSE)&lt;&gt;0,VLOOKUP($B141,'Draft List'!$D$4:$AB$124,BJ$3,FALSE),"")</f>
        <v>#N/A</v>
      </c>
      <c r="BK141" t="str">
        <f>IF(OR(C141="SP",C141="MR",C141="RP",C141="CL"),"P",VLOOKUP($A141,Bat!$A$4:$AP$1196,42,FALSE))</f>
        <v>P</v>
      </c>
    </row>
    <row r="142" spans="1:63" x14ac:dyDescent="0.25">
      <c r="A142" t="str">
        <f>IF(C142="C","C-",C142)&amp;D142&amp;E142</f>
        <v>RPJohn Cox18</v>
      </c>
      <c r="B142">
        <f>VLOOKUP($A142,draft_listing_pitchers_stats!$A$1:$B$1324,2,FALSE)</f>
        <v>4865</v>
      </c>
      <c r="C142" s="1" t="s">
        <v>246</v>
      </c>
      <c r="D142" s="1" t="s">
        <v>1800</v>
      </c>
      <c r="E142" s="1">
        <v>18</v>
      </c>
      <c r="F142" s="1" t="s">
        <v>43</v>
      </c>
      <c r="G142" s="1" t="s">
        <v>43</v>
      </c>
      <c r="H142" s="1" t="s">
        <v>51</v>
      </c>
      <c r="I142" s="24" t="s">
        <v>51</v>
      </c>
      <c r="J142" s="1" t="s">
        <v>57</v>
      </c>
      <c r="K142" s="24" t="s">
        <v>53</v>
      </c>
      <c r="L142" s="1">
        <v>2</v>
      </c>
      <c r="M142" s="1">
        <v>5</v>
      </c>
      <c r="N142" s="24">
        <v>3</v>
      </c>
      <c r="O142" s="1">
        <v>3</v>
      </c>
      <c r="P142" s="1">
        <v>5</v>
      </c>
      <c r="Q142" s="24">
        <v>5</v>
      </c>
      <c r="R142" s="1">
        <v>4</v>
      </c>
      <c r="S142" s="1">
        <v>4</v>
      </c>
      <c r="T142" s="1">
        <v>1</v>
      </c>
      <c r="U142" s="1">
        <v>3</v>
      </c>
      <c r="V142" s="1">
        <v>2</v>
      </c>
      <c r="W142" s="1">
        <v>4</v>
      </c>
      <c r="X142" s="1" t="s">
        <v>47</v>
      </c>
      <c r="Y142" s="1" t="s">
        <v>47</v>
      </c>
      <c r="Z142" s="1" t="s">
        <v>47</v>
      </c>
      <c r="AA142" s="1" t="s">
        <v>47</v>
      </c>
      <c r="AB142" s="1" t="s">
        <v>47</v>
      </c>
      <c r="AC142" s="1" t="s">
        <v>47</v>
      </c>
      <c r="AD142" s="1" t="s">
        <v>47</v>
      </c>
      <c r="AE142" s="1" t="s">
        <v>47</v>
      </c>
      <c r="AF142" s="1" t="s">
        <v>47</v>
      </c>
      <c r="AG142" s="1" t="s">
        <v>47</v>
      </c>
      <c r="AH142" s="1" t="s">
        <v>47</v>
      </c>
      <c r="AI142" s="1" t="s">
        <v>47</v>
      </c>
      <c r="AJ142" s="1" t="s">
        <v>47</v>
      </c>
      <c r="AK142" s="1" t="s">
        <v>47</v>
      </c>
      <c r="AL142" s="1" t="s">
        <v>47</v>
      </c>
      <c r="AM142" s="1" t="s">
        <v>47</v>
      </c>
      <c r="AN142" s="1" t="s">
        <v>47</v>
      </c>
      <c r="AO142" s="24" t="s">
        <v>47</v>
      </c>
      <c r="AP142" s="1" t="s">
        <v>58</v>
      </c>
      <c r="AQ142" s="1">
        <v>4</v>
      </c>
      <c r="AR142" s="25" t="s">
        <v>234</v>
      </c>
      <c r="AS142" s="30">
        <v>2600000</v>
      </c>
      <c r="AT142" s="9">
        <f>($O$3*(L142-$O$1)/$O$2+$P$3*(M142-$P$1)/$P$2+$Q$3*(N142-$P$1)/$Q$2)/SUM($O$3:$Q$3)</f>
        <v>-1.2404249156299822</v>
      </c>
      <c r="AU142" s="9">
        <f>($O$3*(O142-$O$1)/$O$2+$P$3*(P142-$P$1)/$P$2+$Q$3*(Q142-$Q$1)/$Q$2)/SUM($O$3:$Q$3)</f>
        <v>-0.11559770827551617</v>
      </c>
      <c r="AV142">
        <f>COUNT(R142:AO142)/2</f>
        <v>3</v>
      </c>
      <c r="AW142">
        <f>COUNTIF(R142:AO142,"&gt;5")/2</f>
        <v>0</v>
      </c>
      <c r="AX142" s="6">
        <f>VLOOKUP(AP142,COND!$A$10:$B$32,2,FALSE)</f>
        <v>1</v>
      </c>
      <c r="AY142" s="9">
        <f>(($AT$3*AT142+$AU$3*AU142+$AV$3*AV142+$AW$3*AW142)*AX142*IF(AQ142&lt;5,0.95,IF(AQ142&lt;7,0.975,1))+$J$3*VLOOKUP(J142,COND!$A$2:$D$7,2,FALSE)+$K$3*VLOOKUP(K142,COND!$A$2:$D$7,3,FALSE)+IF(BA142="SP",$BA$3,0)+IF($AV142&lt;3,-15,0))*IF(AND(Bat!$K$2="On",$E142&gt;20),0.75,1)</f>
        <v>27.815462808795495</v>
      </c>
      <c r="AZ142" s="28">
        <f>STANDARDIZE(AY142,AVERAGE($AY$5:$AY$963),STDEVP($AY$5:$AY$963))</f>
        <v>0.42629721091191819</v>
      </c>
      <c r="BA142" t="str">
        <f>IF(OR(AND(AQ142&gt;7,AW142&gt;1),AND(AQ142&gt;4,AV142&gt;2)),"SP","RP")</f>
        <v>RP</v>
      </c>
      <c r="BE142" t="str">
        <f>IF(AVERAGE($O142:$Q142)&gt;=6,"Likely",IF(AVERAGE($O142:$Q142)&gt;=4,"Possible","Unlikely"))</f>
        <v>Possible</v>
      </c>
      <c r="BG142" t="e">
        <f>IF(VLOOKUP($B142,'Draft List'!$D$4:$AB$124,BG$3,FALSE)&lt;&gt;0,VLOOKUP($B142,'Draft List'!$D$4:$AB$124,BG$3,FALSE),"")</f>
        <v>#N/A</v>
      </c>
      <c r="BH142" t="e">
        <f>IF(VLOOKUP($B142,'Draft List'!$D$4:$AB$124,BH$3,FALSE)&lt;&gt;0,VLOOKUP($B142,'Draft List'!$D$4:$AB$124,BH$3,FALSE),"")</f>
        <v>#N/A</v>
      </c>
      <c r="BI142" t="e">
        <f>IF(VLOOKUP($B142,'Draft List'!$D$4:$AB$124,BI$3,FALSE)&lt;&gt;0,VLOOKUP($B142,'Draft List'!$D$4:$AB$124,BI$3,FALSE),"")</f>
        <v>#N/A</v>
      </c>
      <c r="BJ142" t="e">
        <f>IF(VLOOKUP($B142,'Draft List'!$D$4:$AB$124,BJ$3,FALSE)&lt;&gt;0,VLOOKUP($B142,'Draft List'!$D$4:$AB$124,BJ$3,FALSE),"")</f>
        <v>#N/A</v>
      </c>
      <c r="BK142" t="str">
        <f>IF(OR(C142="SP",C142="MR",C142="RP",C142="CL"),"P",VLOOKUP($A142,Bat!$A$4:$AP$1196,42,FALSE))</f>
        <v>P</v>
      </c>
    </row>
    <row r="143" spans="1:63" x14ac:dyDescent="0.25">
      <c r="A143" t="str">
        <f>IF(C143="C","C-",C143)&amp;D143&amp;E143</f>
        <v>SPRoberto Cabrera21</v>
      </c>
      <c r="B143">
        <f>VLOOKUP($A143,draft_listing_pitchers_stats!$A$1:$B$1324,2,FALSE)</f>
        <v>9505</v>
      </c>
      <c r="C143" s="1" t="s">
        <v>25</v>
      </c>
      <c r="D143" s="1" t="s">
        <v>1909</v>
      </c>
      <c r="E143" s="1">
        <v>21</v>
      </c>
      <c r="F143" s="1" t="s">
        <v>43</v>
      </c>
      <c r="G143" s="1" t="s">
        <v>43</v>
      </c>
      <c r="H143" s="1" t="s">
        <v>51</v>
      </c>
      <c r="I143" s="24" t="s">
        <v>51</v>
      </c>
      <c r="J143" s="1" t="s">
        <v>53</v>
      </c>
      <c r="K143" s="24" t="s">
        <v>49</v>
      </c>
      <c r="L143" s="1">
        <v>3</v>
      </c>
      <c r="M143" s="1">
        <v>4</v>
      </c>
      <c r="N143" s="24">
        <v>2</v>
      </c>
      <c r="O143" s="1">
        <v>4</v>
      </c>
      <c r="P143" s="1">
        <v>4</v>
      </c>
      <c r="Q143" s="24">
        <v>4</v>
      </c>
      <c r="R143" s="1">
        <v>6</v>
      </c>
      <c r="S143" s="1">
        <v>6</v>
      </c>
      <c r="T143" s="1">
        <v>3</v>
      </c>
      <c r="U143" s="1">
        <v>4</v>
      </c>
      <c r="V143" s="1">
        <v>2</v>
      </c>
      <c r="W143" s="1">
        <v>2</v>
      </c>
      <c r="X143" s="1" t="s">
        <v>47</v>
      </c>
      <c r="Y143" s="1" t="s">
        <v>47</v>
      </c>
      <c r="Z143" s="1" t="s">
        <v>47</v>
      </c>
      <c r="AA143" s="1" t="s">
        <v>47</v>
      </c>
      <c r="AB143" s="1" t="s">
        <v>47</v>
      </c>
      <c r="AC143" s="1" t="s">
        <v>47</v>
      </c>
      <c r="AD143" s="1" t="s">
        <v>47</v>
      </c>
      <c r="AE143" s="1" t="s">
        <v>47</v>
      </c>
      <c r="AF143" s="1" t="s">
        <v>47</v>
      </c>
      <c r="AG143" s="1" t="s">
        <v>47</v>
      </c>
      <c r="AH143" s="1" t="s">
        <v>47</v>
      </c>
      <c r="AI143" s="1" t="s">
        <v>47</v>
      </c>
      <c r="AJ143" s="1" t="s">
        <v>47</v>
      </c>
      <c r="AK143" s="1" t="s">
        <v>47</v>
      </c>
      <c r="AL143" s="1" t="s">
        <v>47</v>
      </c>
      <c r="AM143" s="1" t="s">
        <v>47</v>
      </c>
      <c r="AN143" s="1" t="s">
        <v>47</v>
      </c>
      <c r="AO143" s="24" t="s">
        <v>47</v>
      </c>
      <c r="AP143" s="1" t="s">
        <v>50</v>
      </c>
      <c r="AQ143" s="1">
        <v>6</v>
      </c>
      <c r="AR143" s="25" t="s">
        <v>233</v>
      </c>
      <c r="AS143" s="30">
        <v>95000</v>
      </c>
      <c r="AT143" s="9">
        <f>($O$3*(L143-$O$1)/$O$2+$P$3*(M143-$P$1)/$P$2+$Q$3*(N143-$P$1)/$Q$2)/SUM($O$3:$Q$3)</f>
        <v>-1.4834858736049745</v>
      </c>
      <c r="AU143" s="9">
        <f>($O$3*(O143-$O$1)/$O$2+$P$3*(P143-$P$1)/$P$2+$Q$3*(Q143-$Q$1)/$Q$2)/SUM($O$3:$Q$3)</f>
        <v>-0.35865866625050846</v>
      </c>
      <c r="AV143">
        <f>COUNT(R143:AO143)/2</f>
        <v>3</v>
      </c>
      <c r="AW143">
        <f>COUNTIF(R143:AO143,"&gt;5")/2</f>
        <v>1</v>
      </c>
      <c r="AX143" s="6">
        <f>VLOOKUP(AP143,COND!$A$10:$B$32,2,FALSE)</f>
        <v>1.05</v>
      </c>
      <c r="AY143" s="9">
        <f>(($AT$3*AT143+$AU$3*AU143+$AV$3*AV143+$AW$3*AW143)*AX143*IF(AQ143&lt;5,0.95,IF(AQ143&lt;7,0.975,1))+$J$3*VLOOKUP(J143,COND!$A$2:$D$7,2,FALSE)+$K$3*VLOOKUP(K143,COND!$A$2:$D$7,3,FALSE)+IF(BA143="SP",$BA$3,0)+IF($AV143&lt;3,-15,0))*IF(AND(Bat!$K$2="On",$E143&gt;20),0.75,1)</f>
        <v>27.757345075900222</v>
      </c>
      <c r="AZ143" s="28">
        <f>STANDARDIZE(AY143,AVERAGE($AY$5:$AY$963),STDEVP($AY$5:$AY$963))</f>
        <v>0.42109771963514303</v>
      </c>
      <c r="BA143" t="str">
        <f>IF(OR(AND(AQ143&gt;7,AW143&gt;1),AND(AQ143&gt;4,AV143&gt;2)),"SP","RP")</f>
        <v>SP</v>
      </c>
      <c r="BE143" t="str">
        <f>IF(AVERAGE($O143:$Q143)&gt;=6,"Likely",IF(AVERAGE($O143:$Q143)&gt;=4,"Possible","Unlikely"))</f>
        <v>Possible</v>
      </c>
      <c r="BG143" t="e">
        <f>IF(VLOOKUP($B143,'Draft List'!$D$4:$AB$124,BG$3,FALSE)&lt;&gt;0,VLOOKUP($B143,'Draft List'!$D$4:$AB$124,BG$3,FALSE),"")</f>
        <v>#N/A</v>
      </c>
      <c r="BH143" t="e">
        <f>IF(VLOOKUP($B143,'Draft List'!$D$4:$AB$124,BH$3,FALSE)&lt;&gt;0,VLOOKUP($B143,'Draft List'!$D$4:$AB$124,BH$3,FALSE),"")</f>
        <v>#N/A</v>
      </c>
      <c r="BI143" t="e">
        <f>IF(VLOOKUP($B143,'Draft List'!$D$4:$AB$124,BI$3,FALSE)&lt;&gt;0,VLOOKUP($B143,'Draft List'!$D$4:$AB$124,BI$3,FALSE),"")</f>
        <v>#N/A</v>
      </c>
      <c r="BJ143" t="e">
        <f>IF(VLOOKUP($B143,'Draft List'!$D$4:$AB$124,BJ$3,FALSE)&lt;&gt;0,VLOOKUP($B143,'Draft List'!$D$4:$AB$124,BJ$3,FALSE),"")</f>
        <v>#N/A</v>
      </c>
      <c r="BK143" t="str">
        <f>IF(OR(C143="SP",C143="MR",C143="RP",C143="CL"),"P",VLOOKUP($A143,Bat!$A$4:$AP$1196,42,FALSE))</f>
        <v>P</v>
      </c>
    </row>
    <row r="144" spans="1:63" x14ac:dyDescent="0.25">
      <c r="A144" t="str">
        <f>IF(C144="C","C-",C144)&amp;D144&amp;E144</f>
        <v>CLÁngelo Medrano18</v>
      </c>
      <c r="B144">
        <f>VLOOKUP($A144,draft_listing_pitchers_stats!$A$1:$B$1324,2,FALSE)</f>
        <v>5149</v>
      </c>
      <c r="C144" s="1" t="s">
        <v>249</v>
      </c>
      <c r="D144" s="1" t="s">
        <v>2085</v>
      </c>
      <c r="E144" s="1">
        <v>18</v>
      </c>
      <c r="F144" s="1" t="s">
        <v>43</v>
      </c>
      <c r="G144" s="1" t="s">
        <v>43</v>
      </c>
      <c r="H144" s="1" t="s">
        <v>51</v>
      </c>
      <c r="I144" s="24" t="s">
        <v>51</v>
      </c>
      <c r="J144" s="1" t="s">
        <v>45</v>
      </c>
      <c r="K144" s="24" t="s">
        <v>45</v>
      </c>
      <c r="L144" s="1">
        <v>2</v>
      </c>
      <c r="M144" s="1">
        <v>3</v>
      </c>
      <c r="N144" s="24">
        <v>2</v>
      </c>
      <c r="O144" s="1">
        <v>4</v>
      </c>
      <c r="P144" s="1">
        <v>3</v>
      </c>
      <c r="Q144" s="24">
        <v>5</v>
      </c>
      <c r="R144" s="1">
        <v>2</v>
      </c>
      <c r="S144" s="1">
        <v>4</v>
      </c>
      <c r="T144" s="1">
        <v>1</v>
      </c>
      <c r="U144" s="1">
        <v>5</v>
      </c>
      <c r="V144" s="1">
        <v>1</v>
      </c>
      <c r="W144" s="1">
        <v>3</v>
      </c>
      <c r="X144" s="1">
        <v>1</v>
      </c>
      <c r="Y144" s="1">
        <v>2</v>
      </c>
      <c r="Z144" s="1" t="s">
        <v>47</v>
      </c>
      <c r="AA144" s="1" t="s">
        <v>47</v>
      </c>
      <c r="AB144" s="1" t="s">
        <v>47</v>
      </c>
      <c r="AC144" s="1" t="s">
        <v>47</v>
      </c>
      <c r="AD144" s="1" t="s">
        <v>47</v>
      </c>
      <c r="AE144" s="1" t="s">
        <v>47</v>
      </c>
      <c r="AF144" s="1">
        <v>2</v>
      </c>
      <c r="AG144" s="1">
        <v>2</v>
      </c>
      <c r="AH144" s="1" t="s">
        <v>47</v>
      </c>
      <c r="AI144" s="1" t="s">
        <v>47</v>
      </c>
      <c r="AJ144" s="1">
        <v>1</v>
      </c>
      <c r="AK144" s="1">
        <v>2</v>
      </c>
      <c r="AL144" s="1" t="s">
        <v>47</v>
      </c>
      <c r="AM144" s="1" t="s">
        <v>47</v>
      </c>
      <c r="AN144" s="1" t="s">
        <v>47</v>
      </c>
      <c r="AO144" s="24" t="s">
        <v>47</v>
      </c>
      <c r="AP144" s="1" t="s">
        <v>68</v>
      </c>
      <c r="AQ144" s="1">
        <v>7</v>
      </c>
      <c r="AR144" s="25" t="s">
        <v>15</v>
      </c>
      <c r="AS144" s="30">
        <v>200000</v>
      </c>
      <c r="AT144" s="9">
        <f>($O$3*(L144-$O$1)/$O$2+$P$3*(M144-$P$1)/$P$2+$Q$3*(N144-$P$1)/$Q$2)/SUM($O$3:$Q$3)</f>
        <v>-1.8736089145442034</v>
      </c>
      <c r="AU144" s="9">
        <f>($O$3*(O144-$O$1)/$O$2+$P$3*(P144-$P$1)/$P$2+$Q$3*(Q144-$Q$1)/$Q$2)/SUM($O$3:$Q$3)</f>
        <v>-0.31176981662645348</v>
      </c>
      <c r="AV144">
        <f>COUNT(R144:AO144)/2</f>
        <v>6</v>
      </c>
      <c r="AW144">
        <f>COUNTIF(R144:AO144,"&gt;5")/2</f>
        <v>0</v>
      </c>
      <c r="AX144" s="6">
        <f>VLOOKUP(AP144,COND!$A$10:$B$32,2,FALSE)</f>
        <v>0.95</v>
      </c>
      <c r="AY144" s="9">
        <f>(($AT$3*AT144+$AU$3*AU144+$AV$3*AV144+$AW$3*AW144)*AX144*IF(AQ144&lt;5,0.95,IF(AQ144&lt;7,0.975,1))+$J$3*VLOOKUP(J144,COND!$A$2:$D$7,2,FALSE)+$K$3*VLOOKUP(K144,COND!$A$2:$D$7,3,FALSE)+IF(BA144="SP",$BA$3,0)+IF($AV144&lt;3,-15,0))*IF(AND(Bat!$K$2="On",$E144&gt;20),0.75,1)</f>
        <v>27.715387790333985</v>
      </c>
      <c r="AZ144" s="28">
        <f>STANDARDIZE(AY144,AVERAGE($AY$5:$AY$963),STDEVP($AY$5:$AY$963))</f>
        <v>0.41734401952622907</v>
      </c>
      <c r="BA144" t="str">
        <f>IF(OR(AND(AQ144&gt;7,AW144&gt;1),AND(AQ144&gt;4,AV144&gt;2)),"SP","RP")</f>
        <v>SP</v>
      </c>
      <c r="BE144" t="str">
        <f>IF(AVERAGE($O144:$Q144)&gt;=6,"Likely",IF(AVERAGE($O144:$Q144)&gt;=4,"Possible","Unlikely"))</f>
        <v>Possible</v>
      </c>
      <c r="BG144" t="e">
        <f>IF(VLOOKUP($B144,'Draft List'!$D$4:$AB$124,BG$3,FALSE)&lt;&gt;0,VLOOKUP($B144,'Draft List'!$D$4:$AB$124,BG$3,FALSE),"")</f>
        <v>#N/A</v>
      </c>
      <c r="BH144" t="e">
        <f>IF(VLOOKUP($B144,'Draft List'!$D$4:$AB$124,BH$3,FALSE)&lt;&gt;0,VLOOKUP($B144,'Draft List'!$D$4:$AB$124,BH$3,FALSE),"")</f>
        <v>#N/A</v>
      </c>
      <c r="BI144" t="e">
        <f>IF(VLOOKUP($B144,'Draft List'!$D$4:$AB$124,BI$3,FALSE)&lt;&gt;0,VLOOKUP($B144,'Draft List'!$D$4:$AB$124,BI$3,FALSE),"")</f>
        <v>#N/A</v>
      </c>
      <c r="BJ144" t="e">
        <f>IF(VLOOKUP($B144,'Draft List'!$D$4:$AB$124,BJ$3,FALSE)&lt;&gt;0,VLOOKUP($B144,'Draft List'!$D$4:$AB$124,BJ$3,FALSE),"")</f>
        <v>#N/A</v>
      </c>
      <c r="BK144" t="str">
        <f>IF(OR(C144="SP",C144="MR",C144="RP",C144="CL"),"P",VLOOKUP($A144,Bat!$A$4:$AP$1196,42,FALSE))</f>
        <v>P</v>
      </c>
    </row>
    <row r="145" spans="1:63" x14ac:dyDescent="0.25">
      <c r="A145" t="str">
        <f>IF(C145="C","C-",C145)&amp;D145&amp;E145</f>
        <v>CLBerend Volkers21</v>
      </c>
      <c r="B145">
        <f>VLOOKUP($A145,draft_listing_pitchers_stats!$A$1:$B$1324,2,FALSE)</f>
        <v>7397</v>
      </c>
      <c r="C145" s="1" t="s">
        <v>249</v>
      </c>
      <c r="D145" s="1" t="s">
        <v>1865</v>
      </c>
      <c r="E145" s="1">
        <v>21</v>
      </c>
      <c r="F145" s="1" t="s">
        <v>43</v>
      </c>
      <c r="G145" s="1" t="s">
        <v>43</v>
      </c>
      <c r="H145" s="1" t="s">
        <v>51</v>
      </c>
      <c r="I145" s="24" t="s">
        <v>51</v>
      </c>
      <c r="J145" s="1" t="s">
        <v>45</v>
      </c>
      <c r="K145" s="24" t="s">
        <v>45</v>
      </c>
      <c r="L145" s="1">
        <v>4</v>
      </c>
      <c r="M145" s="1">
        <v>5</v>
      </c>
      <c r="N145" s="24">
        <v>2</v>
      </c>
      <c r="O145" s="1">
        <v>4</v>
      </c>
      <c r="P145" s="1">
        <v>5</v>
      </c>
      <c r="Q145" s="24">
        <v>4</v>
      </c>
      <c r="R145" s="1" t="s">
        <v>47</v>
      </c>
      <c r="S145" s="1" t="s">
        <v>47</v>
      </c>
      <c r="T145" s="1">
        <v>4</v>
      </c>
      <c r="U145" s="1">
        <v>4</v>
      </c>
      <c r="V145" s="1" t="s">
        <v>47</v>
      </c>
      <c r="W145" s="1" t="s">
        <v>47</v>
      </c>
      <c r="X145" s="1">
        <v>3</v>
      </c>
      <c r="Y145" s="1">
        <v>4</v>
      </c>
      <c r="Z145" s="1" t="s">
        <v>47</v>
      </c>
      <c r="AA145" s="1" t="s">
        <v>47</v>
      </c>
      <c r="AB145" s="1" t="s">
        <v>47</v>
      </c>
      <c r="AC145" s="1" t="s">
        <v>47</v>
      </c>
      <c r="AD145" s="1">
        <v>4</v>
      </c>
      <c r="AE145" s="1">
        <v>5</v>
      </c>
      <c r="AF145" s="1" t="s">
        <v>47</v>
      </c>
      <c r="AG145" s="1" t="s">
        <v>47</v>
      </c>
      <c r="AH145" s="1" t="s">
        <v>47</v>
      </c>
      <c r="AI145" s="1" t="s">
        <v>47</v>
      </c>
      <c r="AJ145" s="1" t="s">
        <v>47</v>
      </c>
      <c r="AK145" s="1" t="s">
        <v>47</v>
      </c>
      <c r="AL145" s="1" t="s">
        <v>47</v>
      </c>
      <c r="AM145" s="1" t="s">
        <v>47</v>
      </c>
      <c r="AN145" s="1" t="s">
        <v>47</v>
      </c>
      <c r="AO145" s="24" t="s">
        <v>47</v>
      </c>
      <c r="AP145" s="1" t="s">
        <v>211</v>
      </c>
      <c r="AQ145" s="1">
        <v>3</v>
      </c>
      <c r="AR145" s="25" t="s">
        <v>233</v>
      </c>
      <c r="AS145" s="30">
        <v>210000</v>
      </c>
      <c r="AT145" s="9">
        <f>($O$3*(L145-$O$1)/$O$2+$P$3*(M145-$P$1)/$P$2+$Q$3*(N145-$P$1)/$Q$2)/SUM($O$3:$Q$3)</f>
        <v>-1.0933628326657454</v>
      </c>
      <c r="AU145" s="9">
        <f>($O$3*(O145-$O$1)/$O$2+$P$3*(P145-$P$1)/$P$2+$Q$3*(Q145-$Q$1)/$Q$2)/SUM($O$3:$Q$3)</f>
        <v>-0.16322694982045299</v>
      </c>
      <c r="AV145">
        <f>COUNT(R145:AO145)/2</f>
        <v>3</v>
      </c>
      <c r="AW145">
        <f>COUNTIF(R145:AO145,"&gt;5")/2</f>
        <v>0</v>
      </c>
      <c r="AX145" s="6">
        <f>VLOOKUP(AP145,COND!$A$10:$B$32,2,FALSE)</f>
        <v>1</v>
      </c>
      <c r="AY145" s="9">
        <f>(($AT$3*AT145+$AU$3*AU145+$AV$3*AV145+$AW$3*AW145)*AX145*IF(AQ145&lt;5,0.95,IF(AQ145&lt;7,0.975,1))+$J$3*VLOOKUP(J145,COND!$A$2:$D$7,2,FALSE)+$K$3*VLOOKUP(K145,COND!$A$2:$D$7,3,FALSE)+IF(BA145="SP",$BA$3,0)+IF($AV145&lt;3,-15,0))*IF(AND(Bat!$K$2="On",$E145&gt;20),0.75,1)</f>
        <v>27.688449015204903</v>
      </c>
      <c r="AZ145" s="28">
        <f>STANDARDIZE(AY145,AVERAGE($AY$5:$AY$963),STDEVP($AY$5:$AY$963))</f>
        <v>0.41493394743096912</v>
      </c>
      <c r="BA145" t="str">
        <f>IF(OR(AND(AQ145&gt;7,AW145&gt;1),AND(AQ145&gt;4,AV145&gt;2)),"SP","RP")</f>
        <v>RP</v>
      </c>
      <c r="BE145" t="str">
        <f>IF(AVERAGE($O145:$Q145)&gt;=6,"Likely",IF(AVERAGE($O145:$Q145)&gt;=4,"Possible","Unlikely"))</f>
        <v>Possible</v>
      </c>
      <c r="BG145" t="e">
        <f>IF(VLOOKUP($B145,'Draft List'!$D$4:$AB$124,BG$3,FALSE)&lt;&gt;0,VLOOKUP($B145,'Draft List'!$D$4:$AB$124,BG$3,FALSE),"")</f>
        <v>#N/A</v>
      </c>
      <c r="BH145" t="e">
        <f>IF(VLOOKUP($B145,'Draft List'!$D$4:$AB$124,BH$3,FALSE)&lt;&gt;0,VLOOKUP($B145,'Draft List'!$D$4:$AB$124,BH$3,FALSE),"")</f>
        <v>#N/A</v>
      </c>
      <c r="BI145" t="e">
        <f>IF(VLOOKUP($B145,'Draft List'!$D$4:$AB$124,BI$3,FALSE)&lt;&gt;0,VLOOKUP($B145,'Draft List'!$D$4:$AB$124,BI$3,FALSE),"")</f>
        <v>#N/A</v>
      </c>
      <c r="BJ145" t="e">
        <f>IF(VLOOKUP($B145,'Draft List'!$D$4:$AB$124,BJ$3,FALSE)&lt;&gt;0,VLOOKUP($B145,'Draft List'!$D$4:$AB$124,BJ$3,FALSE),"")</f>
        <v>#N/A</v>
      </c>
      <c r="BK145" t="str">
        <f>IF(OR(C145="SP",C145="MR",C145="RP",C145="CL"),"P",VLOOKUP($A145,Bat!$A$4:$AP$1196,42,FALSE))</f>
        <v>P</v>
      </c>
    </row>
    <row r="146" spans="1:63" x14ac:dyDescent="0.25">
      <c r="A146" t="str">
        <f>IF(C146="C","C-",C146)&amp;D146&amp;E146</f>
        <v>RPYushiro Kojima18</v>
      </c>
      <c r="B146">
        <f>VLOOKUP($A146,draft_listing_pitchers_stats!$A$1:$B$1324,2,FALSE)</f>
        <v>9226</v>
      </c>
      <c r="C146" s="1" t="s">
        <v>246</v>
      </c>
      <c r="D146" s="1" t="s">
        <v>2043</v>
      </c>
      <c r="E146" s="1">
        <v>18</v>
      </c>
      <c r="F146" s="1" t="s">
        <v>64</v>
      </c>
      <c r="G146" s="1" t="s">
        <v>43</v>
      </c>
      <c r="H146" s="1" t="s">
        <v>51</v>
      </c>
      <c r="I146" s="24" t="s">
        <v>51</v>
      </c>
      <c r="J146" s="1" t="s">
        <v>53</v>
      </c>
      <c r="K146" s="24" t="s">
        <v>45</v>
      </c>
      <c r="L146" s="1">
        <v>2</v>
      </c>
      <c r="M146" s="1">
        <v>4</v>
      </c>
      <c r="N146" s="24">
        <v>2</v>
      </c>
      <c r="O146" s="1">
        <v>3</v>
      </c>
      <c r="P146" s="1">
        <v>4</v>
      </c>
      <c r="Q146" s="24">
        <v>5</v>
      </c>
      <c r="R146" s="1">
        <v>2</v>
      </c>
      <c r="S146" s="1">
        <v>3</v>
      </c>
      <c r="T146" s="1" t="s">
        <v>47</v>
      </c>
      <c r="U146" s="1" t="s">
        <v>47</v>
      </c>
      <c r="V146" s="1">
        <v>2</v>
      </c>
      <c r="W146" s="1">
        <v>4</v>
      </c>
      <c r="X146" s="1" t="s">
        <v>47</v>
      </c>
      <c r="Y146" s="1" t="s">
        <v>47</v>
      </c>
      <c r="Z146" s="1" t="s">
        <v>47</v>
      </c>
      <c r="AA146" s="1" t="s">
        <v>47</v>
      </c>
      <c r="AB146" s="1" t="s">
        <v>47</v>
      </c>
      <c r="AC146" s="1" t="s">
        <v>47</v>
      </c>
      <c r="AD146" s="1" t="s">
        <v>47</v>
      </c>
      <c r="AE146" s="1" t="s">
        <v>47</v>
      </c>
      <c r="AF146" s="1" t="s">
        <v>47</v>
      </c>
      <c r="AG146" s="1" t="s">
        <v>47</v>
      </c>
      <c r="AH146" s="1">
        <v>1</v>
      </c>
      <c r="AI146" s="1">
        <v>4</v>
      </c>
      <c r="AJ146" s="1" t="s">
        <v>47</v>
      </c>
      <c r="AK146" s="1" t="s">
        <v>47</v>
      </c>
      <c r="AL146" s="1" t="s">
        <v>47</v>
      </c>
      <c r="AM146" s="1" t="s">
        <v>47</v>
      </c>
      <c r="AN146" s="1" t="s">
        <v>47</v>
      </c>
      <c r="AO146" s="24" t="s">
        <v>47</v>
      </c>
      <c r="AP146" s="1" t="s">
        <v>71</v>
      </c>
      <c r="AQ146" s="1">
        <v>5</v>
      </c>
      <c r="AR146" s="25" t="s">
        <v>235</v>
      </c>
      <c r="AS146" s="30">
        <v>2800000</v>
      </c>
      <c r="AT146" s="9">
        <f>($O$3*(L146-$O$1)/$O$2+$P$3*(M146-$P$1)/$P$2+$Q$3*(N146-$P$1)/$Q$2)/SUM($O$3:$Q$3)</f>
        <v>-1.6781771981141478</v>
      </c>
      <c r="AU146" s="9">
        <f>($O$3*(O146-$O$1)/$O$2+$P$3*(P146-$P$1)/$P$2+$Q$3*(Q146-$Q$1)/$Q$2)/SUM($O$3:$Q$3)</f>
        <v>-0.31102942470557166</v>
      </c>
      <c r="AV146">
        <f>COUNT(R146:AO146)/2</f>
        <v>3</v>
      </c>
      <c r="AW146">
        <f>COUNTIF(R146:AO146,"&gt;5")/2</f>
        <v>0</v>
      </c>
      <c r="AX146" s="6">
        <f>VLOOKUP(AP146,COND!$A$10:$B$32,2,FALSE)</f>
        <v>0.95</v>
      </c>
      <c r="AY146" s="9">
        <f>(($AT$3*AT146+$AU$3*AU146+$AV$3*AV146+$AW$3*AW146)*AX146*IF(AQ146&lt;5,0.95,IF(AQ146&lt;7,0.975,1))+$J$3*VLOOKUP(J146,COND!$A$2:$D$7,2,FALSE)+$K$3*VLOOKUP(K146,COND!$A$2:$D$7,3,FALSE)+IF(BA146="SP",$BA$3,0)+IF($AV146&lt;3,-15,0))*IF(AND(Bat!$K$2="On",$E146&gt;20),0.75,1)</f>
        <v>27.649860081378641</v>
      </c>
      <c r="AZ146" s="28">
        <f>STANDARDIZE(AY146,AVERAGE($AY$5:$AY$963),STDEVP($AY$5:$AY$963))</f>
        <v>0.41148159623256197</v>
      </c>
      <c r="BA146" t="str">
        <f>IF(OR(AND(AQ146&gt;7,AW146&gt;1),AND(AQ146&gt;4,AV146&gt;2)),"SP","RP")</f>
        <v>SP</v>
      </c>
      <c r="BE146" t="str">
        <f>IF(AVERAGE($O146:$Q146)&gt;=6,"Likely",IF(AVERAGE($O146:$Q146)&gt;=4,"Possible","Unlikely"))</f>
        <v>Possible</v>
      </c>
      <c r="BG146" t="e">
        <f>IF(VLOOKUP($B146,'Draft List'!$D$4:$AB$124,BG$3,FALSE)&lt;&gt;0,VLOOKUP($B146,'Draft List'!$D$4:$AB$124,BG$3,FALSE),"")</f>
        <v>#N/A</v>
      </c>
      <c r="BH146" t="e">
        <f>IF(VLOOKUP($B146,'Draft List'!$D$4:$AB$124,BH$3,FALSE)&lt;&gt;0,VLOOKUP($B146,'Draft List'!$D$4:$AB$124,BH$3,FALSE),"")</f>
        <v>#N/A</v>
      </c>
      <c r="BI146" t="e">
        <f>IF(VLOOKUP($B146,'Draft List'!$D$4:$AB$124,BI$3,FALSE)&lt;&gt;0,VLOOKUP($B146,'Draft List'!$D$4:$AB$124,BI$3,FALSE),"")</f>
        <v>#N/A</v>
      </c>
      <c r="BJ146" t="e">
        <f>IF(VLOOKUP($B146,'Draft List'!$D$4:$AB$124,BJ$3,FALSE)&lt;&gt;0,VLOOKUP($B146,'Draft List'!$D$4:$AB$124,BJ$3,FALSE),"")</f>
        <v>#N/A</v>
      </c>
      <c r="BK146" t="str">
        <f>IF(OR(C146="SP",C146="MR",C146="RP",C146="CL"),"P",VLOOKUP($A146,Bat!$A$4:$AP$1196,42,FALSE))</f>
        <v>P</v>
      </c>
    </row>
    <row r="147" spans="1:63" x14ac:dyDescent="0.25">
      <c r="A147" t="str">
        <f>IF(C147="C","C-",C147)&amp;D147&amp;E147</f>
        <v>RPAlec Jordan18</v>
      </c>
      <c r="B147">
        <f>VLOOKUP($A147,draft_listing_pitchers_stats!$A$1:$B$1324,2,FALSE)</f>
        <v>4920</v>
      </c>
      <c r="C147" s="1" t="s">
        <v>246</v>
      </c>
      <c r="D147" s="1" t="s">
        <v>1764</v>
      </c>
      <c r="E147" s="1">
        <v>18</v>
      </c>
      <c r="F147" s="1" t="s">
        <v>43</v>
      </c>
      <c r="G147" s="1" t="s">
        <v>43</v>
      </c>
      <c r="H147" s="1" t="s">
        <v>51</v>
      </c>
      <c r="I147" s="24" t="s">
        <v>44</v>
      </c>
      <c r="J147" s="1" t="s">
        <v>57</v>
      </c>
      <c r="K147" s="24" t="s">
        <v>53</v>
      </c>
      <c r="L147" s="1">
        <v>3</v>
      </c>
      <c r="M147" s="1">
        <v>5</v>
      </c>
      <c r="N147" s="24">
        <v>1</v>
      </c>
      <c r="O147" s="1">
        <v>6</v>
      </c>
      <c r="P147" s="1">
        <v>7</v>
      </c>
      <c r="Q147" s="24">
        <v>4</v>
      </c>
      <c r="R147" s="1">
        <v>4</v>
      </c>
      <c r="S147" s="1">
        <v>6</v>
      </c>
      <c r="T147" s="1" t="s">
        <v>47</v>
      </c>
      <c r="U147" s="1" t="s">
        <v>47</v>
      </c>
      <c r="V147" s="1" t="s">
        <v>47</v>
      </c>
      <c r="W147" s="1" t="s">
        <v>47</v>
      </c>
      <c r="X147" s="1">
        <v>2</v>
      </c>
      <c r="Y147" s="1">
        <v>6</v>
      </c>
      <c r="Z147" s="1" t="s">
        <v>47</v>
      </c>
      <c r="AA147" s="1" t="s">
        <v>47</v>
      </c>
      <c r="AB147" s="1" t="s">
        <v>47</v>
      </c>
      <c r="AC147" s="1" t="s">
        <v>47</v>
      </c>
      <c r="AD147" s="1" t="s">
        <v>47</v>
      </c>
      <c r="AE147" s="1" t="s">
        <v>47</v>
      </c>
      <c r="AF147" s="1" t="s">
        <v>47</v>
      </c>
      <c r="AG147" s="1" t="s">
        <v>47</v>
      </c>
      <c r="AH147" s="1" t="s">
        <v>47</v>
      </c>
      <c r="AI147" s="1" t="s">
        <v>47</v>
      </c>
      <c r="AJ147" s="1" t="s">
        <v>47</v>
      </c>
      <c r="AK147" s="1" t="s">
        <v>47</v>
      </c>
      <c r="AL147" s="1" t="s">
        <v>47</v>
      </c>
      <c r="AM147" s="1" t="s">
        <v>47</v>
      </c>
      <c r="AN147" s="1" t="s">
        <v>47</v>
      </c>
      <c r="AO147" s="24" t="s">
        <v>47</v>
      </c>
      <c r="AP147" s="1" t="s">
        <v>58</v>
      </c>
      <c r="AQ147" s="1">
        <v>2</v>
      </c>
      <c r="AR147" s="25" t="s">
        <v>234</v>
      </c>
      <c r="AS147" s="30">
        <v>2200000</v>
      </c>
      <c r="AT147" s="9">
        <f>($O$3*(L147-$O$1)/$O$2+$P$3*(M147-$P$1)/$P$2+$Q$3*(N147-$P$1)/$Q$2)/SUM($O$3:$Q$3)</f>
        <v>-1.5303747232290292</v>
      </c>
      <c r="AU147" s="9">
        <f>($O$3*(O147-$O$1)/$O$2+$P$3*(P147-$P$1)/$P$2+$Q$3*(Q147-$Q$1)/$Q$2)/SUM($O$3:$Q$3)</f>
        <v>0.61701913205800485</v>
      </c>
      <c r="AV147">
        <f>COUNT(R147:AO147)/2</f>
        <v>2</v>
      </c>
      <c r="AW147">
        <f>COUNTIF(R147:AO147,"&gt;5")/2</f>
        <v>1</v>
      </c>
      <c r="AX147" s="6">
        <f>VLOOKUP(AP147,COND!$A$10:$B$32,2,FALSE)</f>
        <v>1</v>
      </c>
      <c r="AY147" s="9">
        <f>(($AT$3*AT147+$AU$3*AU147+$AV$3*AV147+$AW$3*AW147)*AX147*IF(AQ147&lt;5,0.95,IF(AQ147&lt;7,0.975,1))+$J$3*VLOOKUP(J147,COND!$A$2:$D$7,2,FALSE)+$K$3*VLOOKUP(K147,COND!$A$2:$D$7,3,FALSE)+IF(BA147="SP",$BA$3,0)+IF($AV147&lt;3,-15,0))*IF(AND(Bat!$K$2="On",$E147&gt;20),0.75,1)</f>
        <v>27.535092311688572</v>
      </c>
      <c r="AZ147" s="28">
        <f>STANDARDIZE(AY147,AVERAGE($AY$5:$AY$963),STDEVP($AY$5:$AY$963))</f>
        <v>0.40121392081525414</v>
      </c>
      <c r="BA147" t="str">
        <f>IF(OR(AND(AQ147&gt;7,AW147&gt;1),AND(AQ147&gt;4,AV147&gt;2)),"SP","RP")</f>
        <v>RP</v>
      </c>
      <c r="BE147" t="str">
        <f>IF(AVERAGE($O147:$Q147)&gt;=6,"Likely",IF(AVERAGE($O147:$Q147)&gt;=4,"Possible","Unlikely"))</f>
        <v>Possible</v>
      </c>
      <c r="BG147" t="e">
        <f>IF(VLOOKUP($B147,'Draft List'!$D$4:$AB$124,BG$3,FALSE)&lt;&gt;0,VLOOKUP($B147,'Draft List'!$D$4:$AB$124,BG$3,FALSE),"")</f>
        <v>#N/A</v>
      </c>
      <c r="BH147" t="e">
        <f>IF(VLOOKUP($B147,'Draft List'!$D$4:$AB$124,BH$3,FALSE)&lt;&gt;0,VLOOKUP($B147,'Draft List'!$D$4:$AB$124,BH$3,FALSE),"")</f>
        <v>#N/A</v>
      </c>
      <c r="BI147" t="e">
        <f>IF(VLOOKUP($B147,'Draft List'!$D$4:$AB$124,BI$3,FALSE)&lt;&gt;0,VLOOKUP($B147,'Draft List'!$D$4:$AB$124,BI$3,FALSE),"")</f>
        <v>#N/A</v>
      </c>
      <c r="BJ147" t="e">
        <f>IF(VLOOKUP($B147,'Draft List'!$D$4:$AB$124,BJ$3,FALSE)&lt;&gt;0,VLOOKUP($B147,'Draft List'!$D$4:$AB$124,BJ$3,FALSE),"")</f>
        <v>#N/A</v>
      </c>
      <c r="BK147" t="str">
        <f>IF(OR(C147="SP",C147="MR",C147="RP",C147="CL"),"P",VLOOKUP($A147,Bat!$A$4:$AP$1196,42,FALSE))</f>
        <v>P</v>
      </c>
    </row>
    <row r="148" spans="1:63" x14ac:dyDescent="0.25">
      <c r="A148" t="str">
        <f>IF(C148="C","C-",C148)&amp;D148&amp;E148</f>
        <v>RPColby Adkins18</v>
      </c>
      <c r="B148">
        <f>VLOOKUP($A148,draft_listing_pitchers_stats!$A$1:$B$1324,2,FALSE)</f>
        <v>8598</v>
      </c>
      <c r="C148" s="1" t="s">
        <v>246</v>
      </c>
      <c r="D148" s="1" t="s">
        <v>1871</v>
      </c>
      <c r="E148" s="1">
        <v>18</v>
      </c>
      <c r="F148" s="1" t="s">
        <v>43</v>
      </c>
      <c r="G148" s="1" t="s">
        <v>43</v>
      </c>
      <c r="H148" s="1" t="s">
        <v>51</v>
      </c>
      <c r="I148" s="24" t="s">
        <v>51</v>
      </c>
      <c r="J148" s="1" t="s">
        <v>46</v>
      </c>
      <c r="K148" s="24" t="s">
        <v>53</v>
      </c>
      <c r="L148" s="1">
        <v>2</v>
      </c>
      <c r="M148" s="1">
        <v>4</v>
      </c>
      <c r="N148" s="24">
        <v>2</v>
      </c>
      <c r="O148" s="1">
        <v>3</v>
      </c>
      <c r="P148" s="1">
        <v>4</v>
      </c>
      <c r="Q148" s="24">
        <v>5</v>
      </c>
      <c r="R148" s="1">
        <v>2</v>
      </c>
      <c r="S148" s="1">
        <v>3</v>
      </c>
      <c r="T148" s="1">
        <v>1</v>
      </c>
      <c r="U148" s="1">
        <v>2</v>
      </c>
      <c r="V148" s="1" t="s">
        <v>47</v>
      </c>
      <c r="W148" s="1" t="s">
        <v>47</v>
      </c>
      <c r="X148" s="1">
        <v>2</v>
      </c>
      <c r="Y148" s="1">
        <v>3</v>
      </c>
      <c r="Z148" s="1" t="s">
        <v>47</v>
      </c>
      <c r="AA148" s="1" t="s">
        <v>47</v>
      </c>
      <c r="AB148" s="1" t="s">
        <v>47</v>
      </c>
      <c r="AC148" s="1" t="s">
        <v>47</v>
      </c>
      <c r="AD148" s="1" t="s">
        <v>47</v>
      </c>
      <c r="AE148" s="1" t="s">
        <v>47</v>
      </c>
      <c r="AF148" s="1" t="s">
        <v>47</v>
      </c>
      <c r="AG148" s="1" t="s">
        <v>47</v>
      </c>
      <c r="AH148" s="1" t="s">
        <v>47</v>
      </c>
      <c r="AI148" s="1" t="s">
        <v>47</v>
      </c>
      <c r="AJ148" s="1" t="s">
        <v>47</v>
      </c>
      <c r="AK148" s="1" t="s">
        <v>47</v>
      </c>
      <c r="AL148" s="1" t="s">
        <v>47</v>
      </c>
      <c r="AM148" s="1" t="s">
        <v>47</v>
      </c>
      <c r="AN148" s="1" t="s">
        <v>47</v>
      </c>
      <c r="AO148" s="24" t="s">
        <v>47</v>
      </c>
      <c r="AP148" s="1" t="s">
        <v>70</v>
      </c>
      <c r="AQ148" s="1">
        <v>10</v>
      </c>
      <c r="AR148" s="25" t="s">
        <v>235</v>
      </c>
      <c r="AS148" s="30">
        <v>2400000</v>
      </c>
      <c r="AT148" s="9">
        <f>($O$3*(L148-$O$1)/$O$2+$P$3*(M148-$P$1)/$P$2+$Q$3*(N148-$P$1)/$Q$2)/SUM($O$3:$Q$3)</f>
        <v>-1.6781771981141478</v>
      </c>
      <c r="AU148" s="9">
        <f>($O$3*(O148-$O$1)/$O$2+$P$3*(P148-$P$1)/$P$2+$Q$3*(Q148-$Q$1)/$Q$2)/SUM($O$3:$Q$3)</f>
        <v>-0.31102942470557166</v>
      </c>
      <c r="AV148">
        <f>COUNT(R148:AO148)/2</f>
        <v>3</v>
      </c>
      <c r="AW148">
        <f>COUNTIF(R148:AO148,"&gt;5")/2</f>
        <v>0</v>
      </c>
      <c r="AX148" s="6">
        <f>VLOOKUP(AP148,COND!$A$10:$B$32,2,FALSE)</f>
        <v>0.9</v>
      </c>
      <c r="AY148" s="9">
        <f>(($AT$3*AT148+$AU$3*AU148+$AV$3*AV148+$AW$3*AW148)*AX148*IF(AQ148&lt;5,0.95,IF(AQ148&lt;7,0.975,1))+$J$3*VLOOKUP(J148,COND!$A$2:$D$7,2,FALSE)+$K$3*VLOOKUP(K148,COND!$A$2:$D$7,3,FALSE)+IF(BA148="SP",$BA$3,0)+IF($AV148&lt;3,-15,0))*IF(AND(Bat!$K$2="On",$E148&gt;20),0.75,1)</f>
        <v>27.494398459639164</v>
      </c>
      <c r="AZ148" s="28">
        <f>STANDARDIZE(AY148,AVERAGE($AY$5:$AY$963),STDEVP($AY$5:$AY$963))</f>
        <v>0.39757325353164635</v>
      </c>
      <c r="BA148" t="str">
        <f>IF(OR(AND(AQ148&gt;7,AW148&gt;1),AND(AQ148&gt;4,AV148&gt;2)),"SP","RP")</f>
        <v>SP</v>
      </c>
      <c r="BE148" t="str">
        <f>IF(AVERAGE($O148:$Q148)&gt;=6,"Likely",IF(AVERAGE($O148:$Q148)&gt;=4,"Possible","Unlikely"))</f>
        <v>Possible</v>
      </c>
      <c r="BG148" t="e">
        <f>IF(VLOOKUP($B148,'Draft List'!$D$4:$AB$124,BG$3,FALSE)&lt;&gt;0,VLOOKUP($B148,'Draft List'!$D$4:$AB$124,BG$3,FALSE),"")</f>
        <v>#N/A</v>
      </c>
      <c r="BH148" t="e">
        <f>IF(VLOOKUP($B148,'Draft List'!$D$4:$AB$124,BH$3,FALSE)&lt;&gt;0,VLOOKUP($B148,'Draft List'!$D$4:$AB$124,BH$3,FALSE),"")</f>
        <v>#N/A</v>
      </c>
      <c r="BI148" t="e">
        <f>IF(VLOOKUP($B148,'Draft List'!$D$4:$AB$124,BI$3,FALSE)&lt;&gt;0,VLOOKUP($B148,'Draft List'!$D$4:$AB$124,BI$3,FALSE),"")</f>
        <v>#N/A</v>
      </c>
      <c r="BJ148" t="e">
        <f>IF(VLOOKUP($B148,'Draft List'!$D$4:$AB$124,BJ$3,FALSE)&lt;&gt;0,VLOOKUP($B148,'Draft List'!$D$4:$AB$124,BJ$3,FALSE),"")</f>
        <v>#N/A</v>
      </c>
      <c r="BK148" t="str">
        <f>IF(OR(C148="SP",C148="MR",C148="RP",C148="CL"),"P",VLOOKUP($A148,Bat!$A$4:$AP$1196,42,FALSE))</f>
        <v>P</v>
      </c>
    </row>
    <row r="149" spans="1:63" x14ac:dyDescent="0.25">
      <c r="A149" t="str">
        <f>IF(C149="C","C-",C149)&amp;D149&amp;E149</f>
        <v>SPR.J. Jefferson18</v>
      </c>
      <c r="B149">
        <f>VLOOKUP($A149,draft_listing_pitchers_stats!$A$1:$B$1324,2,FALSE)</f>
        <v>9002</v>
      </c>
      <c r="C149" s="1" t="s">
        <v>25</v>
      </c>
      <c r="D149" s="1" t="s">
        <v>2016</v>
      </c>
      <c r="E149" s="1">
        <v>18</v>
      </c>
      <c r="F149" s="1" t="s">
        <v>43</v>
      </c>
      <c r="G149" s="1" t="s">
        <v>43</v>
      </c>
      <c r="H149" s="1" t="s">
        <v>51</v>
      </c>
      <c r="I149" s="24" t="s">
        <v>51</v>
      </c>
      <c r="J149" s="1" t="s">
        <v>49</v>
      </c>
      <c r="K149" s="24" t="s">
        <v>45</v>
      </c>
      <c r="L149" s="1">
        <v>2</v>
      </c>
      <c r="M149" s="1">
        <v>4</v>
      </c>
      <c r="N149" s="24">
        <v>2</v>
      </c>
      <c r="O149" s="1">
        <v>3</v>
      </c>
      <c r="P149" s="1">
        <v>4</v>
      </c>
      <c r="Q149" s="24">
        <v>5</v>
      </c>
      <c r="R149" s="1">
        <v>2</v>
      </c>
      <c r="S149" s="1">
        <v>4</v>
      </c>
      <c r="T149" s="1">
        <v>1</v>
      </c>
      <c r="U149" s="1">
        <v>1</v>
      </c>
      <c r="V149" s="1">
        <v>1</v>
      </c>
      <c r="W149" s="1">
        <v>3</v>
      </c>
      <c r="X149" s="1">
        <v>2</v>
      </c>
      <c r="Y149" s="1">
        <v>4</v>
      </c>
      <c r="Z149" s="1" t="s">
        <v>47</v>
      </c>
      <c r="AA149" s="1" t="s">
        <v>47</v>
      </c>
      <c r="AB149" s="1" t="s">
        <v>47</v>
      </c>
      <c r="AC149" s="1" t="s">
        <v>47</v>
      </c>
      <c r="AD149" s="1" t="s">
        <v>47</v>
      </c>
      <c r="AE149" s="1" t="s">
        <v>47</v>
      </c>
      <c r="AF149" s="1" t="s">
        <v>47</v>
      </c>
      <c r="AG149" s="1" t="s">
        <v>47</v>
      </c>
      <c r="AH149" s="1" t="s">
        <v>47</v>
      </c>
      <c r="AI149" s="1" t="s">
        <v>47</v>
      </c>
      <c r="AJ149" s="1" t="s">
        <v>47</v>
      </c>
      <c r="AK149" s="1" t="s">
        <v>47</v>
      </c>
      <c r="AL149" s="1" t="s">
        <v>47</v>
      </c>
      <c r="AM149" s="1" t="s">
        <v>47</v>
      </c>
      <c r="AN149" s="1" t="s">
        <v>47</v>
      </c>
      <c r="AO149" s="24" t="s">
        <v>47</v>
      </c>
      <c r="AP149" s="1" t="s">
        <v>68</v>
      </c>
      <c r="AQ149" s="1">
        <v>9</v>
      </c>
      <c r="AR149" s="25" t="s">
        <v>233</v>
      </c>
      <c r="AS149" s="30">
        <v>105000</v>
      </c>
      <c r="AT149" s="9">
        <f>($O$3*(L149-$O$1)/$O$2+$P$3*(M149-$P$1)/$P$2+$Q$3*(N149-$P$1)/$Q$2)/SUM($O$3:$Q$3)</f>
        <v>-1.6781771981141478</v>
      </c>
      <c r="AU149" s="9">
        <f>($O$3*(O149-$O$1)/$O$2+$P$3*(P149-$P$1)/$P$2+$Q$3*(Q149-$Q$1)/$Q$2)/SUM($O$3:$Q$3)</f>
        <v>-0.31102942470557166</v>
      </c>
      <c r="AV149">
        <f>COUNT(R149:AO149)/2</f>
        <v>4</v>
      </c>
      <c r="AW149">
        <f>COUNTIF(R149:AO149,"&gt;5")/2</f>
        <v>0</v>
      </c>
      <c r="AX149" s="6">
        <f>VLOOKUP(AP149,COND!$A$10:$B$32,2,FALSE)</f>
        <v>0.95</v>
      </c>
      <c r="AY149" s="9">
        <f>(($AT$3*AT149+$AU$3*AU149+$AV$3*AV149+$AW$3*AW149)*AX149*IF(AQ149&lt;5,0.95,IF(AQ149&lt;7,0.975,1))+$J$3*VLOOKUP(J149,COND!$A$2:$D$7,2,FALSE)+$K$3*VLOOKUP(K149,COND!$A$2:$D$7,3,FALSE)+IF(BA149="SP",$BA$3,0)+IF($AV149&lt;3,-15,0))*IF(AND(Bat!$K$2="On",$E149&gt;20),0.75,1)</f>
        <v>27.401587262952454</v>
      </c>
      <c r="AZ149" s="28">
        <f>STANDARDIZE(AY149,AVERAGE($AY$5:$AY$963),STDEVP($AY$5:$AY$963))</f>
        <v>0.38926991849913223</v>
      </c>
      <c r="BA149" t="str">
        <f>IF(OR(AND(AQ149&gt;7,AW149&gt;1),AND(AQ149&gt;4,AV149&gt;2)),"SP","RP")</f>
        <v>SP</v>
      </c>
      <c r="BE149" t="str">
        <f>IF(AVERAGE($O149:$Q149)&gt;=6,"Likely",IF(AVERAGE($O149:$Q149)&gt;=4,"Possible","Unlikely"))</f>
        <v>Possible</v>
      </c>
      <c r="BG149" t="e">
        <f>IF(VLOOKUP($B149,'Draft List'!$D$4:$AB$124,BG$3,FALSE)&lt;&gt;0,VLOOKUP($B149,'Draft List'!$D$4:$AB$124,BG$3,FALSE),"")</f>
        <v>#N/A</v>
      </c>
      <c r="BH149" t="e">
        <f>IF(VLOOKUP($B149,'Draft List'!$D$4:$AB$124,BH$3,FALSE)&lt;&gt;0,VLOOKUP($B149,'Draft List'!$D$4:$AB$124,BH$3,FALSE),"")</f>
        <v>#N/A</v>
      </c>
      <c r="BI149" t="e">
        <f>IF(VLOOKUP($B149,'Draft List'!$D$4:$AB$124,BI$3,FALSE)&lt;&gt;0,VLOOKUP($B149,'Draft List'!$D$4:$AB$124,BI$3,FALSE),"")</f>
        <v>#N/A</v>
      </c>
      <c r="BJ149" t="e">
        <f>IF(VLOOKUP($B149,'Draft List'!$D$4:$AB$124,BJ$3,FALSE)&lt;&gt;0,VLOOKUP($B149,'Draft List'!$D$4:$AB$124,BJ$3,FALSE),"")</f>
        <v>#N/A</v>
      </c>
      <c r="BK149" t="str">
        <f>IF(OR(C149="SP",C149="MR",C149="RP",C149="CL"),"P",VLOOKUP($A149,Bat!$A$4:$AP$1196,42,FALSE))</f>
        <v>P</v>
      </c>
    </row>
    <row r="150" spans="1:63" x14ac:dyDescent="0.25">
      <c r="A150" t="str">
        <f>IF(C150="C","C-",C150)&amp;D150&amp;E150</f>
        <v>RPMatsuyo Kimura17</v>
      </c>
      <c r="B150">
        <f>VLOOKUP($A150,draft_listing_pitchers_stats!$A$1:$B$1324,2,FALSE)</f>
        <v>9372</v>
      </c>
      <c r="C150" s="1" t="s">
        <v>246</v>
      </c>
      <c r="D150" s="1" t="s">
        <v>2034</v>
      </c>
      <c r="E150" s="1">
        <v>17</v>
      </c>
      <c r="F150" s="1" t="s">
        <v>55</v>
      </c>
      <c r="G150" s="1" t="s">
        <v>43</v>
      </c>
      <c r="H150" s="1" t="s">
        <v>51</v>
      </c>
      <c r="I150" s="24" t="s">
        <v>51</v>
      </c>
      <c r="J150" s="1" t="s">
        <v>45</v>
      </c>
      <c r="K150" s="24" t="s">
        <v>46</v>
      </c>
      <c r="L150" s="1">
        <v>2</v>
      </c>
      <c r="M150" s="1">
        <v>3</v>
      </c>
      <c r="N150" s="24">
        <v>3</v>
      </c>
      <c r="O150" s="1">
        <v>2</v>
      </c>
      <c r="P150" s="1">
        <v>4</v>
      </c>
      <c r="Q150" s="24">
        <v>6</v>
      </c>
      <c r="R150" s="1">
        <v>2</v>
      </c>
      <c r="S150" s="1">
        <v>3</v>
      </c>
      <c r="T150" s="1" t="s">
        <v>47</v>
      </c>
      <c r="U150" s="1" t="s">
        <v>47</v>
      </c>
      <c r="V150" s="1" t="s">
        <v>47</v>
      </c>
      <c r="W150" s="1" t="s">
        <v>47</v>
      </c>
      <c r="X150" s="1">
        <v>1</v>
      </c>
      <c r="Y150" s="1">
        <v>2</v>
      </c>
      <c r="Z150" s="1" t="s">
        <v>47</v>
      </c>
      <c r="AA150" s="1" t="s">
        <v>47</v>
      </c>
      <c r="AB150" s="1" t="s">
        <v>47</v>
      </c>
      <c r="AC150" s="1" t="s">
        <v>47</v>
      </c>
      <c r="AD150" s="1" t="s">
        <v>47</v>
      </c>
      <c r="AE150" s="1" t="s">
        <v>47</v>
      </c>
      <c r="AF150" s="1" t="s">
        <v>47</v>
      </c>
      <c r="AG150" s="1" t="s">
        <v>47</v>
      </c>
      <c r="AH150" s="1">
        <v>1</v>
      </c>
      <c r="AI150" s="1">
        <v>2</v>
      </c>
      <c r="AJ150" s="1" t="s">
        <v>47</v>
      </c>
      <c r="AK150" s="1" t="s">
        <v>47</v>
      </c>
      <c r="AL150" s="1" t="s">
        <v>47</v>
      </c>
      <c r="AM150" s="1" t="s">
        <v>47</v>
      </c>
      <c r="AN150" s="1" t="s">
        <v>47</v>
      </c>
      <c r="AO150" s="24" t="s">
        <v>47</v>
      </c>
      <c r="AP150" s="1" t="s">
        <v>68</v>
      </c>
      <c r="AQ150" s="1">
        <v>7</v>
      </c>
      <c r="AR150" s="25" t="s">
        <v>15</v>
      </c>
      <c r="AS150" s="30">
        <v>230000</v>
      </c>
      <c r="AT150" s="9">
        <f>($O$3*(L150-$O$1)/$O$2+$P$3*(M150-$P$1)/$P$2+$Q$3*(N150-$P$1)/$Q$2)/SUM($O$3:$Q$3)</f>
        <v>-1.6312883484900931</v>
      </c>
      <c r="AU150" s="9">
        <f>($O$3*(O150-$O$1)/$O$2+$P$3*(P150-$P$1)/$P$2+$Q$3*(Q150-$Q$1)/$Q$2)/SUM($O$3:$Q$3)</f>
        <v>-0.26340018316063474</v>
      </c>
      <c r="AV150">
        <f>COUNT(R150:AO150)/2</f>
        <v>3</v>
      </c>
      <c r="AW150">
        <f>COUNTIF(R150:AO150,"&gt;5")/2</f>
        <v>0</v>
      </c>
      <c r="AX150" s="6">
        <f>VLOOKUP(AP150,COND!$A$10:$B$32,2,FALSE)</f>
        <v>0.95</v>
      </c>
      <c r="AY150" s="9">
        <f>(($AT$3*AT150+$AU$3*AU150+$AV$3*AV150+$AW$3*AW150)*AX150*IF(AQ150&lt;5,0.95,IF(AQ150&lt;7,0.975,1))+$J$3*VLOOKUP(J150,COND!$A$2:$D$7,2,FALSE)+$K$3*VLOOKUP(K150,COND!$A$2:$D$7,3,FALSE)+IF(BA150="SP",$BA$3,0)+IF($AV150&lt;3,-15,0))*IF(AND(Bat!$K$2="On",$E150&gt;20),0.75,1)</f>
        <v>27.382951733734821</v>
      </c>
      <c r="AZ150" s="28">
        <f>STANDARDIZE(AY150,AVERAGE($AY$5:$AY$963),STDEVP($AY$5:$AY$963))</f>
        <v>0.38760269462823943</v>
      </c>
      <c r="BA150" t="str">
        <f>IF(OR(AND(AQ150&gt;7,AW150&gt;1),AND(AQ150&gt;4,AV150&gt;2)),"SP","RP")</f>
        <v>SP</v>
      </c>
      <c r="BE150" t="str">
        <f>IF(AVERAGE($O150:$Q150)&gt;=6,"Likely",IF(AVERAGE($O150:$Q150)&gt;=4,"Possible","Unlikely"))</f>
        <v>Possible</v>
      </c>
      <c r="BG150" t="e">
        <f>IF(VLOOKUP($B150,'Draft List'!$D$4:$AB$124,BG$3,FALSE)&lt;&gt;0,VLOOKUP($B150,'Draft List'!$D$4:$AB$124,BG$3,FALSE),"")</f>
        <v>#N/A</v>
      </c>
      <c r="BH150" t="e">
        <f>IF(VLOOKUP($B150,'Draft List'!$D$4:$AB$124,BH$3,FALSE)&lt;&gt;0,VLOOKUP($B150,'Draft List'!$D$4:$AB$124,BH$3,FALSE),"")</f>
        <v>#N/A</v>
      </c>
      <c r="BI150" t="e">
        <f>IF(VLOOKUP($B150,'Draft List'!$D$4:$AB$124,BI$3,FALSE)&lt;&gt;0,VLOOKUP($B150,'Draft List'!$D$4:$AB$124,BI$3,FALSE),"")</f>
        <v>#N/A</v>
      </c>
      <c r="BJ150" t="e">
        <f>IF(VLOOKUP($B150,'Draft List'!$D$4:$AB$124,BJ$3,FALSE)&lt;&gt;0,VLOOKUP($B150,'Draft List'!$D$4:$AB$124,BJ$3,FALSE),"")</f>
        <v>#N/A</v>
      </c>
      <c r="BK150" t="str">
        <f>IF(OR(C150="SP",C150="MR",C150="RP",C150="CL"),"P",VLOOKUP($A150,Bat!$A$4:$AP$1196,42,FALSE))</f>
        <v>P</v>
      </c>
    </row>
    <row r="151" spans="1:63" x14ac:dyDescent="0.25">
      <c r="A151" t="str">
        <f>IF(C151="C","C-",C151)&amp;D151&amp;E151</f>
        <v>SPJavier García21</v>
      </c>
      <c r="B151">
        <f>VLOOKUP($A151,draft_listing_pitchers_stats!$A$1:$B$1324,2,FALSE)</f>
        <v>9891</v>
      </c>
      <c r="C151" s="1" t="s">
        <v>25</v>
      </c>
      <c r="D151" s="1" t="s">
        <v>1960</v>
      </c>
      <c r="E151" s="1">
        <v>21</v>
      </c>
      <c r="F151" s="1" t="s">
        <v>64</v>
      </c>
      <c r="G151" s="1" t="s">
        <v>43</v>
      </c>
      <c r="H151" s="1" t="s">
        <v>51</v>
      </c>
      <c r="I151" s="24" t="s">
        <v>51</v>
      </c>
      <c r="J151" s="1" t="s">
        <v>45</v>
      </c>
      <c r="K151" s="24" t="s">
        <v>53</v>
      </c>
      <c r="L151" s="1">
        <v>4</v>
      </c>
      <c r="M151" s="1">
        <v>4</v>
      </c>
      <c r="N151" s="24">
        <v>1</v>
      </c>
      <c r="O151" s="1">
        <v>5</v>
      </c>
      <c r="P151" s="1">
        <v>4</v>
      </c>
      <c r="Q151" s="24">
        <v>3</v>
      </c>
      <c r="R151" s="1">
        <v>4</v>
      </c>
      <c r="S151" s="1">
        <v>5</v>
      </c>
      <c r="T151" s="1">
        <v>5</v>
      </c>
      <c r="U151" s="1">
        <v>6</v>
      </c>
      <c r="V151" s="1" t="s">
        <v>47</v>
      </c>
      <c r="W151" s="1" t="s">
        <v>47</v>
      </c>
      <c r="X151" s="1">
        <v>2</v>
      </c>
      <c r="Y151" s="1">
        <v>2</v>
      </c>
      <c r="Z151" s="1" t="s">
        <v>47</v>
      </c>
      <c r="AA151" s="1" t="s">
        <v>47</v>
      </c>
      <c r="AB151" s="1" t="s">
        <v>47</v>
      </c>
      <c r="AC151" s="1" t="s">
        <v>47</v>
      </c>
      <c r="AD151" s="1" t="s">
        <v>47</v>
      </c>
      <c r="AE151" s="1" t="s">
        <v>47</v>
      </c>
      <c r="AF151" s="1">
        <v>4</v>
      </c>
      <c r="AG151" s="1">
        <v>5</v>
      </c>
      <c r="AH151" s="1" t="s">
        <v>47</v>
      </c>
      <c r="AI151" s="1" t="s">
        <v>47</v>
      </c>
      <c r="AJ151" s="1">
        <v>4</v>
      </c>
      <c r="AK151" s="1">
        <v>6</v>
      </c>
      <c r="AL151" s="1" t="s">
        <v>47</v>
      </c>
      <c r="AM151" s="1" t="s">
        <v>47</v>
      </c>
      <c r="AN151" s="1" t="s">
        <v>47</v>
      </c>
      <c r="AO151" s="24" t="s">
        <v>47</v>
      </c>
      <c r="AP151" s="1" t="s">
        <v>59</v>
      </c>
      <c r="AQ151" s="1">
        <v>8</v>
      </c>
      <c r="AR151" s="25" t="s">
        <v>235</v>
      </c>
      <c r="AS151" s="30">
        <v>200000</v>
      </c>
      <c r="AT151" s="9">
        <f>($O$3*(L151-$O$1)/$O$2+$P$3*(M151-$P$1)/$P$2+$Q$3*(N151-$P$1)/$Q$2)/SUM($O$3:$Q$3)</f>
        <v>-1.5311151151499114</v>
      </c>
      <c r="AU151" s="9">
        <f>($O$3*(O151-$O$1)/$O$2+$P$3*(P151-$P$1)/$P$2+$Q$3*(Q151-$Q$1)/$Q$2)/SUM($O$3:$Q$3)</f>
        <v>-0.40628790779544532</v>
      </c>
      <c r="AV151">
        <f>COUNT(R151:AO151)/2</f>
        <v>5</v>
      </c>
      <c r="AW151">
        <f>COUNTIF(R151:AO151,"&gt;5")/2</f>
        <v>1</v>
      </c>
      <c r="AX151" s="6">
        <f>VLOOKUP(AP151,COND!$A$10:$B$32,2,FALSE)</f>
        <v>1</v>
      </c>
      <c r="AY151" s="9">
        <f>(($AT$3*AT151+$AU$3*AU151+$AV$3*AV151+$AW$3*AW151)*AX151*IF(AQ151&lt;5,0.95,IF(AQ151&lt;7,0.975,1))+$J$3*VLOOKUP(J151,COND!$A$2:$D$7,2,FALSE)+$K$3*VLOOKUP(K151,COND!$A$2:$D$7,3,FALSE)+IF(BA151="SP",$BA$3,0)+IF($AV151&lt;3,-15,0))*IF(AND(Bat!$K$2="On",$E151&gt;20),0.75,1)</f>
        <v>27.318018821061109</v>
      </c>
      <c r="AZ151" s="28">
        <f>STANDARDIZE(AY151,AVERAGE($AY$5:$AY$963),STDEVP($AY$5:$AY$963))</f>
        <v>0.3817934846642006</v>
      </c>
      <c r="BA151" t="str">
        <f>IF(OR(AND(AQ151&gt;7,AW151&gt;1),AND(AQ151&gt;4,AV151&gt;2)),"SP","RP")</f>
        <v>SP</v>
      </c>
      <c r="BE151" t="str">
        <f>IF(AVERAGE($O151:$Q151)&gt;=6,"Likely",IF(AVERAGE($O151:$Q151)&gt;=4,"Possible","Unlikely"))</f>
        <v>Possible</v>
      </c>
      <c r="BG151" t="e">
        <f>IF(VLOOKUP($B151,'Draft List'!$D$4:$AB$124,BG$3,FALSE)&lt;&gt;0,VLOOKUP($B151,'Draft List'!$D$4:$AB$124,BG$3,FALSE),"")</f>
        <v>#N/A</v>
      </c>
      <c r="BH151" t="e">
        <f>IF(VLOOKUP($B151,'Draft List'!$D$4:$AB$124,BH$3,FALSE)&lt;&gt;0,VLOOKUP($B151,'Draft List'!$D$4:$AB$124,BH$3,FALSE),"")</f>
        <v>#N/A</v>
      </c>
      <c r="BI151" t="e">
        <f>IF(VLOOKUP($B151,'Draft List'!$D$4:$AB$124,BI$3,FALSE)&lt;&gt;0,VLOOKUP($B151,'Draft List'!$D$4:$AB$124,BI$3,FALSE),"")</f>
        <v>#N/A</v>
      </c>
      <c r="BJ151" t="e">
        <f>IF(VLOOKUP($B151,'Draft List'!$D$4:$AB$124,BJ$3,FALSE)&lt;&gt;0,VLOOKUP($B151,'Draft List'!$D$4:$AB$124,BJ$3,FALSE),"")</f>
        <v>#N/A</v>
      </c>
      <c r="BK151" t="str">
        <f>IF(OR(C151="SP",C151="MR",C151="RP",C151="CL"),"P",VLOOKUP($A151,Bat!$A$4:$AP$1196,42,FALSE))</f>
        <v>P</v>
      </c>
    </row>
    <row r="152" spans="1:63" x14ac:dyDescent="0.25">
      <c r="A152" t="str">
        <f>IF(C152="C","C-",C152)&amp;D152&amp;E152</f>
        <v>CLDan Davis18</v>
      </c>
      <c r="B152">
        <f>VLOOKUP($A152,draft_listing_pitchers_stats!$A$1:$B$1324,2,FALSE)</f>
        <v>4936</v>
      </c>
      <c r="C152" s="1" t="s">
        <v>249</v>
      </c>
      <c r="D152" s="1" t="s">
        <v>1929</v>
      </c>
      <c r="E152" s="1">
        <v>18</v>
      </c>
      <c r="F152" s="1" t="s">
        <v>55</v>
      </c>
      <c r="G152" s="1" t="s">
        <v>55</v>
      </c>
      <c r="H152" s="1" t="s">
        <v>51</v>
      </c>
      <c r="I152" s="24" t="s">
        <v>51</v>
      </c>
      <c r="J152" s="1" t="s">
        <v>45</v>
      </c>
      <c r="K152" s="24" t="s">
        <v>49</v>
      </c>
      <c r="L152" s="1">
        <v>2</v>
      </c>
      <c r="M152" s="1">
        <v>4</v>
      </c>
      <c r="N152" s="24">
        <v>1</v>
      </c>
      <c r="O152" s="1">
        <v>4</v>
      </c>
      <c r="P152" s="1">
        <v>6</v>
      </c>
      <c r="Q152" s="24">
        <v>3</v>
      </c>
      <c r="R152" s="1">
        <v>3</v>
      </c>
      <c r="S152" s="1">
        <v>4</v>
      </c>
      <c r="T152" s="1">
        <v>1</v>
      </c>
      <c r="U152" s="1">
        <v>1</v>
      </c>
      <c r="V152" s="1">
        <v>1</v>
      </c>
      <c r="W152" s="1">
        <v>5</v>
      </c>
      <c r="X152" s="1" t="s">
        <v>47</v>
      </c>
      <c r="Y152" s="1" t="s">
        <v>47</v>
      </c>
      <c r="Z152" s="1" t="s">
        <v>47</v>
      </c>
      <c r="AA152" s="1" t="s">
        <v>47</v>
      </c>
      <c r="AB152" s="1" t="s">
        <v>47</v>
      </c>
      <c r="AC152" s="1" t="s">
        <v>47</v>
      </c>
      <c r="AD152" s="1" t="s">
        <v>47</v>
      </c>
      <c r="AE152" s="1" t="s">
        <v>47</v>
      </c>
      <c r="AF152" s="1" t="s">
        <v>47</v>
      </c>
      <c r="AG152" s="1" t="s">
        <v>47</v>
      </c>
      <c r="AH152" s="1" t="s">
        <v>47</v>
      </c>
      <c r="AI152" s="1" t="s">
        <v>47</v>
      </c>
      <c r="AJ152" s="1" t="s">
        <v>47</v>
      </c>
      <c r="AK152" s="1" t="s">
        <v>47</v>
      </c>
      <c r="AL152" s="1" t="s">
        <v>47</v>
      </c>
      <c r="AM152" s="1" t="s">
        <v>47</v>
      </c>
      <c r="AN152" s="1" t="s">
        <v>47</v>
      </c>
      <c r="AO152" s="24" t="s">
        <v>47</v>
      </c>
      <c r="AP152" s="1" t="s">
        <v>68</v>
      </c>
      <c r="AQ152" s="1">
        <v>3</v>
      </c>
      <c r="AR152" s="25" t="s">
        <v>234</v>
      </c>
      <c r="AS152" s="30">
        <v>95000</v>
      </c>
      <c r="AT152" s="9">
        <f>($O$3*(L152-$O$1)/$O$2+$P$3*(M152-$P$1)/$P$2+$Q$3*(N152-$P$1)/$Q$2)/SUM($O$3:$Q$3)</f>
        <v>-1.9204977641682581</v>
      </c>
      <c r="AU152" s="9">
        <f>($O$3*(O152-$O$1)/$O$2+$P$3*(P152-$P$1)/$P$2+$Q$3*(Q152-$Q$1)/$Q$2)/SUM($O$3:$Q$3)</f>
        <v>-0.21011579944450801</v>
      </c>
      <c r="AV152">
        <f>COUNT(R152:AO152)/2</f>
        <v>3</v>
      </c>
      <c r="AW152">
        <f>COUNTIF(R152:AO152,"&gt;5")/2</f>
        <v>0</v>
      </c>
      <c r="AX152" s="6">
        <f>VLOOKUP(AP152,COND!$A$10:$B$32,2,FALSE)</f>
        <v>0.95</v>
      </c>
      <c r="AY152" s="9">
        <f>(($AT$3*AT152+$AU$3*AU152+$AV$3*AV152+$AW$3*AW152)*AX152*IF(AQ152&lt;5,0.95,IF(AQ152&lt;7,0.975,1))+$J$3*VLOOKUP(J152,COND!$A$2:$D$7,2,FALSE)+$K$3*VLOOKUP(K152,COND!$A$2:$D$7,3,FALSE)+IF(BA152="SP",$BA$3,0)+IF($AV152&lt;3,-15,0))*IF(AND(Bat!$K$2="On",$E152&gt;20),0.75,1)</f>
        <v>27.108384973594262</v>
      </c>
      <c r="AZ152" s="28">
        <f>STANDARDIZE(AY152,AVERAGE($AY$5:$AY$963),STDEVP($AY$5:$AY$963))</f>
        <v>0.36303863469121844</v>
      </c>
      <c r="BA152" t="str">
        <f>IF(OR(AND(AQ152&gt;7,AW152&gt;1),AND(AQ152&gt;4,AV152&gt;2)),"SP","RP")</f>
        <v>RP</v>
      </c>
      <c r="BE152" t="str">
        <f>IF(AVERAGE($O152:$Q152)&gt;=6,"Likely",IF(AVERAGE($O152:$Q152)&gt;=4,"Possible","Unlikely"))</f>
        <v>Possible</v>
      </c>
      <c r="BG152" t="e">
        <f>IF(VLOOKUP($B152,'Draft List'!$D$4:$AB$124,BG$3,FALSE)&lt;&gt;0,VLOOKUP($B152,'Draft List'!$D$4:$AB$124,BG$3,FALSE),"")</f>
        <v>#N/A</v>
      </c>
      <c r="BH152" t="e">
        <f>IF(VLOOKUP($B152,'Draft List'!$D$4:$AB$124,BH$3,FALSE)&lt;&gt;0,VLOOKUP($B152,'Draft List'!$D$4:$AB$124,BH$3,FALSE),"")</f>
        <v>#N/A</v>
      </c>
      <c r="BI152" t="e">
        <f>IF(VLOOKUP($B152,'Draft List'!$D$4:$AB$124,BI$3,FALSE)&lt;&gt;0,VLOOKUP($B152,'Draft List'!$D$4:$AB$124,BI$3,FALSE),"")</f>
        <v>#N/A</v>
      </c>
      <c r="BJ152" t="e">
        <f>IF(VLOOKUP($B152,'Draft List'!$D$4:$AB$124,BJ$3,FALSE)&lt;&gt;0,VLOOKUP($B152,'Draft List'!$D$4:$AB$124,BJ$3,FALSE),"")</f>
        <v>#N/A</v>
      </c>
      <c r="BK152" t="str">
        <f>IF(OR(C152="SP",C152="MR",C152="RP",C152="CL"),"P",VLOOKUP($A152,Bat!$A$4:$AP$1196,42,FALSE))</f>
        <v>P</v>
      </c>
    </row>
    <row r="153" spans="1:63" x14ac:dyDescent="0.25">
      <c r="A153" t="str">
        <f>IF(C153="C","C-",C153)&amp;D153&amp;E153</f>
        <v>SPHugh Cox22</v>
      </c>
      <c r="B153">
        <f>VLOOKUP($A153,draft_listing_pitchers_stats!$A$1:$B$1324,2,FALSE)</f>
        <v>11054</v>
      </c>
      <c r="C153" s="1" t="s">
        <v>25</v>
      </c>
      <c r="D153" s="1" t="s">
        <v>1921</v>
      </c>
      <c r="E153" s="1">
        <v>22</v>
      </c>
      <c r="F153" s="1" t="s">
        <v>64</v>
      </c>
      <c r="G153" s="1" t="s">
        <v>43</v>
      </c>
      <c r="H153" s="1" t="s">
        <v>51</v>
      </c>
      <c r="I153" s="24" t="s">
        <v>51</v>
      </c>
      <c r="J153" s="1" t="s">
        <v>46</v>
      </c>
      <c r="K153" s="24" t="s">
        <v>53</v>
      </c>
      <c r="L153" s="1">
        <v>5</v>
      </c>
      <c r="M153" s="1">
        <v>4</v>
      </c>
      <c r="N153" s="24">
        <v>1</v>
      </c>
      <c r="O153" s="1">
        <v>5</v>
      </c>
      <c r="P153" s="1">
        <v>4</v>
      </c>
      <c r="Q153" s="24">
        <v>3</v>
      </c>
      <c r="R153" s="1">
        <v>6</v>
      </c>
      <c r="S153" s="1">
        <v>7</v>
      </c>
      <c r="T153" s="1">
        <v>3</v>
      </c>
      <c r="U153" s="1">
        <v>5</v>
      </c>
      <c r="V153" s="1" t="s">
        <v>47</v>
      </c>
      <c r="W153" s="1" t="s">
        <v>47</v>
      </c>
      <c r="X153" s="1">
        <v>3</v>
      </c>
      <c r="Y153" s="1">
        <v>4</v>
      </c>
      <c r="Z153" s="1" t="s">
        <v>47</v>
      </c>
      <c r="AA153" s="1" t="s">
        <v>47</v>
      </c>
      <c r="AB153" s="1" t="s">
        <v>47</v>
      </c>
      <c r="AC153" s="1" t="s">
        <v>47</v>
      </c>
      <c r="AD153" s="1" t="s">
        <v>47</v>
      </c>
      <c r="AE153" s="1" t="s">
        <v>47</v>
      </c>
      <c r="AF153" s="1">
        <v>5</v>
      </c>
      <c r="AG153" s="1">
        <v>6</v>
      </c>
      <c r="AH153" s="1" t="s">
        <v>47</v>
      </c>
      <c r="AI153" s="1" t="s">
        <v>47</v>
      </c>
      <c r="AJ153" s="1" t="s">
        <v>47</v>
      </c>
      <c r="AK153" s="1" t="s">
        <v>47</v>
      </c>
      <c r="AL153" s="1" t="s">
        <v>47</v>
      </c>
      <c r="AM153" s="1" t="s">
        <v>47</v>
      </c>
      <c r="AN153" s="1" t="s">
        <v>47</v>
      </c>
      <c r="AO153" s="24" t="s">
        <v>47</v>
      </c>
      <c r="AP153" s="1" t="s">
        <v>50</v>
      </c>
      <c r="AQ153" s="1">
        <v>10</v>
      </c>
      <c r="AR153" s="25" t="s">
        <v>15</v>
      </c>
      <c r="AS153" s="30">
        <v>180000</v>
      </c>
      <c r="AT153" s="9">
        <f>($O$3*(L153-$O$1)/$O$2+$P$3*(M153-$P$1)/$P$2+$Q$3*(N153-$P$1)/$Q$2)/SUM($O$3:$Q$3)</f>
        <v>-1.3364237906407377</v>
      </c>
      <c r="AU153" s="9">
        <f>($O$3*(O153-$O$1)/$O$2+$P$3*(P153-$P$1)/$P$2+$Q$3*(Q153-$Q$1)/$Q$2)/SUM($O$3:$Q$3)</f>
        <v>-0.40628790779544532</v>
      </c>
      <c r="AV153">
        <f>COUNT(R153:AO153)/2</f>
        <v>4</v>
      </c>
      <c r="AW153">
        <f>COUNTIF(R153:AO153,"&gt;5")/2</f>
        <v>1.5</v>
      </c>
      <c r="AX153" s="6">
        <f>VLOOKUP(AP153,COND!$A$10:$B$32,2,FALSE)</f>
        <v>1.05</v>
      </c>
      <c r="AY153" s="9">
        <f>(($AT$3*AT153+$AU$3*AU153+$AV$3*AV153+$AW$3*AW153)*AX153*IF(AQ153&lt;5,0.95,IF(AQ153&lt;7,0.975,1))+$J$3*VLOOKUP(J153,COND!$A$2:$D$7,2,FALSE)+$K$3*VLOOKUP(K153,COND!$A$2:$D$7,3,FALSE)+IF(BA153="SP",$BA$3,0)+IF($AV153&lt;3,-15,0))*IF(AND(Bat!$K$2="On",$E153&gt;20),0.75,1)</f>
        <v>27.076054940261095</v>
      </c>
      <c r="AZ153" s="28">
        <f>STANDARDIZE(AY153,AVERAGE($AY$5:$AY$963),STDEVP($AY$5:$AY$963))</f>
        <v>0.36014623476576774</v>
      </c>
      <c r="BA153" t="str">
        <f>IF(OR(AND(AQ153&gt;7,AW153&gt;1),AND(AQ153&gt;4,AV153&gt;2)),"SP","RP")</f>
        <v>SP</v>
      </c>
      <c r="BE153" t="str">
        <f>IF(AVERAGE($O153:$Q153)&gt;=6,"Likely",IF(AVERAGE($O153:$Q153)&gt;=4,"Possible","Unlikely"))</f>
        <v>Possible</v>
      </c>
      <c r="BG153" t="e">
        <f>IF(VLOOKUP($B153,'Draft List'!$D$4:$AB$124,BG$3,FALSE)&lt;&gt;0,VLOOKUP($B153,'Draft List'!$D$4:$AB$124,BG$3,FALSE),"")</f>
        <v>#N/A</v>
      </c>
      <c r="BH153" t="e">
        <f>IF(VLOOKUP($B153,'Draft List'!$D$4:$AB$124,BH$3,FALSE)&lt;&gt;0,VLOOKUP($B153,'Draft List'!$D$4:$AB$124,BH$3,FALSE),"")</f>
        <v>#N/A</v>
      </c>
      <c r="BI153" t="e">
        <f>IF(VLOOKUP($B153,'Draft List'!$D$4:$AB$124,BI$3,FALSE)&lt;&gt;0,VLOOKUP($B153,'Draft List'!$D$4:$AB$124,BI$3,FALSE),"")</f>
        <v>#N/A</v>
      </c>
      <c r="BJ153" t="e">
        <f>IF(VLOOKUP($B153,'Draft List'!$D$4:$AB$124,BJ$3,FALSE)&lt;&gt;0,VLOOKUP($B153,'Draft List'!$D$4:$AB$124,BJ$3,FALSE),"")</f>
        <v>#N/A</v>
      </c>
      <c r="BK153" t="str">
        <f>IF(OR(C153="SP",C153="MR",C153="RP",C153="CL"),"P",VLOOKUP($A153,Bat!$A$4:$AP$1196,42,FALSE))</f>
        <v>P</v>
      </c>
    </row>
    <row r="154" spans="1:63" x14ac:dyDescent="0.25">
      <c r="A154" t="str">
        <f>IF(C154="C","C-",C154)&amp;D154&amp;E154</f>
        <v>CLClayton Donovan21</v>
      </c>
      <c r="B154">
        <f>VLOOKUP($A154,draft_listing_pitchers_stats!$A$1:$B$1324,2,FALSE)</f>
        <v>6787</v>
      </c>
      <c r="C154" s="1" t="s">
        <v>249</v>
      </c>
      <c r="D154" s="1" t="s">
        <v>1934</v>
      </c>
      <c r="E154" s="1">
        <v>21</v>
      </c>
      <c r="F154" s="1" t="s">
        <v>64</v>
      </c>
      <c r="G154" s="1" t="s">
        <v>43</v>
      </c>
      <c r="H154" s="1" t="s">
        <v>51</v>
      </c>
      <c r="I154" s="24" t="s">
        <v>51</v>
      </c>
      <c r="J154" s="1" t="s">
        <v>45</v>
      </c>
      <c r="K154" s="24" t="s">
        <v>45</v>
      </c>
      <c r="L154" s="1">
        <v>4</v>
      </c>
      <c r="M154" s="1">
        <v>5</v>
      </c>
      <c r="N154" s="24">
        <v>1</v>
      </c>
      <c r="O154" s="1">
        <v>5</v>
      </c>
      <c r="P154" s="1">
        <v>5</v>
      </c>
      <c r="Q154" s="24">
        <v>3</v>
      </c>
      <c r="R154" s="1" t="s">
        <v>47</v>
      </c>
      <c r="S154" s="1" t="s">
        <v>47</v>
      </c>
      <c r="T154" s="1">
        <v>1</v>
      </c>
      <c r="U154" s="1">
        <v>1</v>
      </c>
      <c r="V154" s="1" t="s">
        <v>47</v>
      </c>
      <c r="W154" s="1" t="s">
        <v>47</v>
      </c>
      <c r="X154" s="1">
        <v>3</v>
      </c>
      <c r="Y154" s="1">
        <v>5</v>
      </c>
      <c r="Z154" s="1" t="s">
        <v>47</v>
      </c>
      <c r="AA154" s="1" t="s">
        <v>47</v>
      </c>
      <c r="AB154" s="1" t="s">
        <v>47</v>
      </c>
      <c r="AC154" s="1" t="s">
        <v>47</v>
      </c>
      <c r="AD154" s="1">
        <v>4</v>
      </c>
      <c r="AE154" s="1">
        <v>5</v>
      </c>
      <c r="AF154" s="1">
        <v>4</v>
      </c>
      <c r="AG154" s="1">
        <v>5</v>
      </c>
      <c r="AH154" s="1" t="s">
        <v>47</v>
      </c>
      <c r="AI154" s="1" t="s">
        <v>47</v>
      </c>
      <c r="AJ154" s="1" t="s">
        <v>47</v>
      </c>
      <c r="AK154" s="1" t="s">
        <v>47</v>
      </c>
      <c r="AL154" s="1" t="s">
        <v>47</v>
      </c>
      <c r="AM154" s="1" t="s">
        <v>47</v>
      </c>
      <c r="AN154" s="1" t="s">
        <v>47</v>
      </c>
      <c r="AO154" s="24" t="s">
        <v>47</v>
      </c>
      <c r="AP154" s="1" t="s">
        <v>59</v>
      </c>
      <c r="AQ154" s="1">
        <v>4</v>
      </c>
      <c r="AR154" s="25" t="s">
        <v>234</v>
      </c>
      <c r="AS154" s="30">
        <v>220000</v>
      </c>
      <c r="AT154" s="9">
        <f>($O$3*(L154-$O$1)/$O$2+$P$3*(M154-$P$1)/$P$2+$Q$3*(N154-$P$1)/$Q$2)/SUM($O$3:$Q$3)</f>
        <v>-1.3356833987198555</v>
      </c>
      <c r="AU154" s="9">
        <f>($O$3*(O154-$O$1)/$O$2+$P$3*(P154-$P$1)/$P$2+$Q$3*(Q154-$Q$1)/$Q$2)/SUM($O$3:$Q$3)</f>
        <v>-0.21085619136538991</v>
      </c>
      <c r="AV154">
        <f>COUNT(R154:AO154)/2</f>
        <v>4</v>
      </c>
      <c r="AW154">
        <f>COUNTIF(R154:AO154,"&gt;5")/2</f>
        <v>0</v>
      </c>
      <c r="AX154" s="6">
        <f>VLOOKUP(AP154,COND!$A$10:$B$32,2,FALSE)</f>
        <v>1</v>
      </c>
      <c r="AY154" s="9">
        <f>(($AT$3*AT154+$AU$3*AU154+$AV$3*AV154+$AW$3*AW154)*AX154*IF(AQ154&lt;5,0.95,IF(AQ154&lt;7,0.975,1))+$J$3*VLOOKUP(J154,COND!$A$2:$D$7,2,FALSE)+$K$3*VLOOKUP(K154,COND!$A$2:$D$7,3,FALSE)+IF(BA154="SP",$BA$3,0)+IF($AV154&lt;3,-15,0))*IF(AND(Bat!$K$2="On",$E154&gt;20),0.75,1)</f>
        <v>27.06995251830082</v>
      </c>
      <c r="AZ154" s="28">
        <f>STANDARDIZE(AY154,AVERAGE($AY$5:$AY$963),STDEVP($AY$5:$AY$963))</f>
        <v>0.35960028281325734</v>
      </c>
      <c r="BA154" t="str">
        <f>IF(OR(AND(AQ154&gt;7,AW154&gt;1),AND(AQ154&gt;4,AV154&gt;2)),"SP","RP")</f>
        <v>RP</v>
      </c>
      <c r="BE154" t="str">
        <f>IF(AVERAGE($O154:$Q154)&gt;=6,"Likely",IF(AVERAGE($O154:$Q154)&gt;=4,"Possible","Unlikely"))</f>
        <v>Possible</v>
      </c>
      <c r="BG154" t="e">
        <f>IF(VLOOKUP($B154,'Draft List'!$D$4:$AB$124,BG$3,FALSE)&lt;&gt;0,VLOOKUP($B154,'Draft List'!$D$4:$AB$124,BG$3,FALSE),"")</f>
        <v>#N/A</v>
      </c>
      <c r="BH154" t="e">
        <f>IF(VLOOKUP($B154,'Draft List'!$D$4:$AB$124,BH$3,FALSE)&lt;&gt;0,VLOOKUP($B154,'Draft List'!$D$4:$AB$124,BH$3,FALSE),"")</f>
        <v>#N/A</v>
      </c>
      <c r="BI154" t="e">
        <f>IF(VLOOKUP($B154,'Draft List'!$D$4:$AB$124,BI$3,FALSE)&lt;&gt;0,VLOOKUP($B154,'Draft List'!$D$4:$AB$124,BI$3,FALSE),"")</f>
        <v>#N/A</v>
      </c>
      <c r="BJ154" t="e">
        <f>IF(VLOOKUP($B154,'Draft List'!$D$4:$AB$124,BJ$3,FALSE)&lt;&gt;0,VLOOKUP($B154,'Draft List'!$D$4:$AB$124,BJ$3,FALSE),"")</f>
        <v>#N/A</v>
      </c>
      <c r="BK154" t="str">
        <f>IF(OR(C154="SP",C154="MR",C154="RP",C154="CL"),"P",VLOOKUP($A154,Bat!$A$4:$AP$1196,42,FALSE))</f>
        <v>P</v>
      </c>
    </row>
    <row r="155" spans="1:63" x14ac:dyDescent="0.25">
      <c r="A155" t="str">
        <f>IF(C155="C","C-",C155)&amp;D155&amp;E155</f>
        <v>RPKiminobu Uchiyama18</v>
      </c>
      <c r="B155">
        <f>VLOOKUP($A155,draft_listing_pitchers_stats!$A$1:$B$1324,2,FALSE)</f>
        <v>9371</v>
      </c>
      <c r="C155" s="1" t="s">
        <v>246</v>
      </c>
      <c r="D155" s="1" t="s">
        <v>2232</v>
      </c>
      <c r="E155" s="1">
        <v>18</v>
      </c>
      <c r="F155" s="1" t="s">
        <v>55</v>
      </c>
      <c r="G155" s="1" t="s">
        <v>55</v>
      </c>
      <c r="H155" s="1" t="s">
        <v>51</v>
      </c>
      <c r="I155" s="24" t="s">
        <v>51</v>
      </c>
      <c r="J155" s="1" t="s">
        <v>45</v>
      </c>
      <c r="K155" s="24" t="s">
        <v>45</v>
      </c>
      <c r="L155" s="1">
        <v>1</v>
      </c>
      <c r="M155" s="1">
        <v>4</v>
      </c>
      <c r="N155" s="24">
        <v>2</v>
      </c>
      <c r="O155" s="1">
        <v>3</v>
      </c>
      <c r="P155" s="1">
        <v>4</v>
      </c>
      <c r="Q155" s="24">
        <v>5</v>
      </c>
      <c r="R155" s="1">
        <v>2</v>
      </c>
      <c r="S155" s="1">
        <v>2</v>
      </c>
      <c r="T155" s="1">
        <v>1</v>
      </c>
      <c r="U155" s="1">
        <v>1</v>
      </c>
      <c r="V155" s="1">
        <v>1</v>
      </c>
      <c r="W155" s="1">
        <v>4</v>
      </c>
      <c r="X155" s="1" t="s">
        <v>47</v>
      </c>
      <c r="Y155" s="1" t="s">
        <v>47</v>
      </c>
      <c r="Z155" s="1" t="s">
        <v>47</v>
      </c>
      <c r="AA155" s="1" t="s">
        <v>47</v>
      </c>
      <c r="AB155" s="1" t="s">
        <v>47</v>
      </c>
      <c r="AC155" s="1" t="s">
        <v>47</v>
      </c>
      <c r="AD155" s="1" t="s">
        <v>47</v>
      </c>
      <c r="AE155" s="1" t="s">
        <v>47</v>
      </c>
      <c r="AF155" s="1" t="s">
        <v>47</v>
      </c>
      <c r="AG155" s="1" t="s">
        <v>47</v>
      </c>
      <c r="AH155" s="1" t="s">
        <v>47</v>
      </c>
      <c r="AI155" s="1" t="s">
        <v>47</v>
      </c>
      <c r="AJ155" s="1" t="s">
        <v>47</v>
      </c>
      <c r="AK155" s="1" t="s">
        <v>47</v>
      </c>
      <c r="AL155" s="1" t="s">
        <v>47</v>
      </c>
      <c r="AM155" s="1" t="s">
        <v>47</v>
      </c>
      <c r="AN155" s="1" t="s">
        <v>47</v>
      </c>
      <c r="AO155" s="24" t="s">
        <v>47</v>
      </c>
      <c r="AP155" s="1" t="s">
        <v>70</v>
      </c>
      <c r="AQ155" s="1">
        <v>8</v>
      </c>
      <c r="AR155" s="25" t="s">
        <v>235</v>
      </c>
      <c r="AS155" s="30">
        <v>1900000</v>
      </c>
      <c r="AT155" s="9">
        <f>($O$3*(L155-$O$1)/$O$2+$P$3*(M155-$P$1)/$P$2+$Q$3*(N155-$P$1)/$Q$2)/SUM($O$3:$Q$3)</f>
        <v>-1.8728685226233215</v>
      </c>
      <c r="AU155" s="9">
        <f>($O$3*(O155-$O$1)/$O$2+$P$3*(P155-$P$1)/$P$2+$Q$3*(Q155-$Q$1)/$Q$2)/SUM($O$3:$Q$3)</f>
        <v>-0.31102942470557166</v>
      </c>
      <c r="AV155">
        <f>COUNT(R155:AO155)/2</f>
        <v>3</v>
      </c>
      <c r="AW155">
        <f>COUNTIF(R155:AO155,"&gt;5")/2</f>
        <v>0</v>
      </c>
      <c r="AX155" s="6">
        <f>VLOOKUP(AP155,COND!$A$10:$B$32,2,FALSE)</f>
        <v>0.9</v>
      </c>
      <c r="AY155" s="9">
        <f>(($AT$3*AT155+$AU$3*AU155+$AV$3*AV155+$AW$3*AW155)*AX155*IF(AQ155&lt;5,0.95,IF(AQ155&lt;7,0.975,1))+$J$3*VLOOKUP(J155,COND!$A$2:$D$7,2,FALSE)+$K$3*VLOOKUP(K155,COND!$A$2:$D$7,3,FALSE)+IF(BA155="SP",$BA$3,0)+IF($AV155&lt;3,-15,0))*IF(AND(Bat!$K$2="On",$E155&gt;20),0.75,1)</f>
        <v>27.009354021227512</v>
      </c>
      <c r="AZ155" s="28">
        <f>STANDARDIZE(AY155,AVERAGE($AY$5:$AY$963),STDEVP($AY$5:$AY$963))</f>
        <v>0.35417885046856973</v>
      </c>
      <c r="BA155" t="str">
        <f>IF(OR(AND(AQ155&gt;7,AW155&gt;1),AND(AQ155&gt;4,AV155&gt;2)),"SP","RP")</f>
        <v>SP</v>
      </c>
      <c r="BE155" t="str">
        <f>IF(AVERAGE($O155:$Q155)&gt;=6,"Likely",IF(AVERAGE($O155:$Q155)&gt;=4,"Possible","Unlikely"))</f>
        <v>Possible</v>
      </c>
      <c r="BG155" t="e">
        <f>IF(VLOOKUP($B155,'Draft List'!$D$4:$AB$124,BG$3,FALSE)&lt;&gt;0,VLOOKUP($B155,'Draft List'!$D$4:$AB$124,BG$3,FALSE),"")</f>
        <v>#N/A</v>
      </c>
      <c r="BH155" t="e">
        <f>IF(VLOOKUP($B155,'Draft List'!$D$4:$AB$124,BH$3,FALSE)&lt;&gt;0,VLOOKUP($B155,'Draft List'!$D$4:$AB$124,BH$3,FALSE),"")</f>
        <v>#N/A</v>
      </c>
      <c r="BI155" t="e">
        <f>IF(VLOOKUP($B155,'Draft List'!$D$4:$AB$124,BI$3,FALSE)&lt;&gt;0,VLOOKUP($B155,'Draft List'!$D$4:$AB$124,BI$3,FALSE),"")</f>
        <v>#N/A</v>
      </c>
      <c r="BJ155" t="e">
        <f>IF(VLOOKUP($B155,'Draft List'!$D$4:$AB$124,BJ$3,FALSE)&lt;&gt;0,VLOOKUP($B155,'Draft List'!$D$4:$AB$124,BJ$3,FALSE),"")</f>
        <v>#N/A</v>
      </c>
      <c r="BK155" t="str">
        <f>IF(OR(C155="SP",C155="MR",C155="RP",C155="CL"),"P",VLOOKUP($A155,Bat!$A$4:$AP$1196,42,FALSE))</f>
        <v>P</v>
      </c>
    </row>
    <row r="156" spans="1:63" x14ac:dyDescent="0.25">
      <c r="A156" t="str">
        <f>IF(C156="C","C-",C156)&amp;D156&amp;E156</f>
        <v>CLMichizane Fujita21</v>
      </c>
      <c r="B156">
        <f>VLOOKUP($A156,draft_listing_pitchers_stats!$A$1:$B$1324,2,FALSE)</f>
        <v>4168</v>
      </c>
      <c r="C156" s="1" t="s">
        <v>249</v>
      </c>
      <c r="D156" s="1" t="s">
        <v>1955</v>
      </c>
      <c r="E156" s="1">
        <v>21</v>
      </c>
      <c r="F156" s="1" t="s">
        <v>43</v>
      </c>
      <c r="G156" s="1" t="s">
        <v>43</v>
      </c>
      <c r="H156" s="1" t="s">
        <v>51</v>
      </c>
      <c r="I156" s="24" t="s">
        <v>51</v>
      </c>
      <c r="J156" s="1" t="s">
        <v>45</v>
      </c>
      <c r="K156" s="24" t="s">
        <v>45</v>
      </c>
      <c r="L156" s="1">
        <v>3</v>
      </c>
      <c r="M156" s="1">
        <v>4</v>
      </c>
      <c r="N156" s="24">
        <v>3</v>
      </c>
      <c r="O156" s="1">
        <v>3</v>
      </c>
      <c r="P156" s="1">
        <v>4</v>
      </c>
      <c r="Q156" s="24">
        <v>5</v>
      </c>
      <c r="R156" s="1">
        <v>3</v>
      </c>
      <c r="S156" s="1">
        <v>4</v>
      </c>
      <c r="T156" s="1">
        <v>3</v>
      </c>
      <c r="U156" s="1">
        <v>3</v>
      </c>
      <c r="V156" s="1" t="s">
        <v>47</v>
      </c>
      <c r="W156" s="1" t="s">
        <v>47</v>
      </c>
      <c r="X156" s="1">
        <v>2</v>
      </c>
      <c r="Y156" s="1">
        <v>2</v>
      </c>
      <c r="Z156" s="1" t="s">
        <v>47</v>
      </c>
      <c r="AA156" s="1" t="s">
        <v>47</v>
      </c>
      <c r="AB156" s="1" t="s">
        <v>47</v>
      </c>
      <c r="AC156" s="1" t="s">
        <v>47</v>
      </c>
      <c r="AD156" s="1" t="s">
        <v>47</v>
      </c>
      <c r="AE156" s="1" t="s">
        <v>47</v>
      </c>
      <c r="AF156" s="1">
        <v>4</v>
      </c>
      <c r="AG156" s="1">
        <v>4</v>
      </c>
      <c r="AH156" s="1" t="s">
        <v>47</v>
      </c>
      <c r="AI156" s="1" t="s">
        <v>47</v>
      </c>
      <c r="AJ156" s="1" t="s">
        <v>47</v>
      </c>
      <c r="AK156" s="1" t="s">
        <v>47</v>
      </c>
      <c r="AL156" s="1" t="s">
        <v>47</v>
      </c>
      <c r="AM156" s="1" t="s">
        <v>47</v>
      </c>
      <c r="AN156" s="1" t="s">
        <v>47</v>
      </c>
      <c r="AO156" s="24" t="s">
        <v>47</v>
      </c>
      <c r="AP156" s="1" t="s">
        <v>212</v>
      </c>
      <c r="AQ156" s="1">
        <v>7</v>
      </c>
      <c r="AR156" s="25" t="s">
        <v>15</v>
      </c>
      <c r="AS156" s="30">
        <v>210000</v>
      </c>
      <c r="AT156" s="9">
        <f>($O$3*(L156-$O$1)/$O$2+$P$3*(M156-$P$1)/$P$2+$Q$3*(N156-$P$1)/$Q$2)/SUM($O$3:$Q$3)</f>
        <v>-1.2411653075508642</v>
      </c>
      <c r="AU156" s="9">
        <f>($O$3*(O156-$O$1)/$O$2+$P$3*(P156-$P$1)/$P$2+$Q$3*(Q156-$Q$1)/$Q$2)/SUM($O$3:$Q$3)</f>
        <v>-0.31102942470557166</v>
      </c>
      <c r="AV156">
        <f>COUNT(R156:AO156)/2</f>
        <v>4</v>
      </c>
      <c r="AW156">
        <f>COUNTIF(R156:AO156,"&gt;5")/2</f>
        <v>0</v>
      </c>
      <c r="AX156" s="6">
        <f>VLOOKUP(AP156,COND!$A$10:$B$32,2,FALSE)</f>
        <v>1</v>
      </c>
      <c r="AY156" s="9">
        <f>(($AT$3*AT156+$AU$3*AU156+$AV$3*AV156+$AW$3*AW156)*AX156*IF(AQ156&lt;5,0.95,IF(AQ156&lt;7,0.975,1))+$J$3*VLOOKUP(J156,COND!$A$2:$D$7,2,FALSE)+$K$3*VLOOKUP(K156,COND!$A$2:$D$7,3,FALSE)+IF(BA156="SP",$BA$3,0)+IF($AV156&lt;3,-15,0))*IF(AND(Bat!$K$2="On",$E156&gt;20),0.75,1)</f>
        <v>26.931178444378396</v>
      </c>
      <c r="AZ156" s="28">
        <f>STANDARDIZE(AY156,AVERAGE($AY$5:$AY$963),STDEVP($AY$5:$AY$963))</f>
        <v>0.3471848882192799</v>
      </c>
      <c r="BA156" t="str">
        <f>IF(OR(AND(AQ156&gt;7,AW156&gt;1),AND(AQ156&gt;4,AV156&gt;2)),"SP","RP")</f>
        <v>SP</v>
      </c>
      <c r="BE156" t="str">
        <f>IF(AVERAGE($O156:$Q156)&gt;=6,"Likely",IF(AVERAGE($O156:$Q156)&gt;=4,"Possible","Unlikely"))</f>
        <v>Possible</v>
      </c>
      <c r="BG156" t="e">
        <f>IF(VLOOKUP($B156,'Draft List'!$D$4:$AB$124,BG$3,FALSE)&lt;&gt;0,VLOOKUP($B156,'Draft List'!$D$4:$AB$124,BG$3,FALSE),"")</f>
        <v>#N/A</v>
      </c>
      <c r="BH156" t="e">
        <f>IF(VLOOKUP($B156,'Draft List'!$D$4:$AB$124,BH$3,FALSE)&lt;&gt;0,VLOOKUP($B156,'Draft List'!$D$4:$AB$124,BH$3,FALSE),"")</f>
        <v>#N/A</v>
      </c>
      <c r="BI156" t="e">
        <f>IF(VLOOKUP($B156,'Draft List'!$D$4:$AB$124,BI$3,FALSE)&lt;&gt;0,VLOOKUP($B156,'Draft List'!$D$4:$AB$124,BI$3,FALSE),"")</f>
        <v>#N/A</v>
      </c>
      <c r="BJ156" t="e">
        <f>IF(VLOOKUP($B156,'Draft List'!$D$4:$AB$124,BJ$3,FALSE)&lt;&gt;0,VLOOKUP($B156,'Draft List'!$D$4:$AB$124,BJ$3,FALSE),"")</f>
        <v>#N/A</v>
      </c>
      <c r="BK156" t="str">
        <f>IF(OR(C156="SP",C156="MR",C156="RP",C156="CL"),"P",VLOOKUP($A156,Bat!$A$4:$AP$1196,42,FALSE))</f>
        <v>P</v>
      </c>
    </row>
    <row r="157" spans="1:63" x14ac:dyDescent="0.25">
      <c r="A157" t="str">
        <f>IF(C157="C","C-",C157)&amp;D157&amp;E157</f>
        <v>SPTerry Bane21</v>
      </c>
      <c r="B157">
        <f>VLOOKUP($A157,draft_listing_pitchers_stats!$A$1:$B$1324,2,FALSE)</f>
        <v>11520</v>
      </c>
      <c r="C157" s="1" t="s">
        <v>25</v>
      </c>
      <c r="D157" s="1" t="s">
        <v>1889</v>
      </c>
      <c r="E157" s="1">
        <v>21</v>
      </c>
      <c r="F157" s="1" t="s">
        <v>43</v>
      </c>
      <c r="G157" s="1" t="s">
        <v>43</v>
      </c>
      <c r="H157" s="1" t="s">
        <v>51</v>
      </c>
      <c r="I157" s="24" t="s">
        <v>51</v>
      </c>
      <c r="J157" s="1" t="s">
        <v>46</v>
      </c>
      <c r="K157" s="24" t="s">
        <v>45</v>
      </c>
      <c r="L157" s="1">
        <v>4</v>
      </c>
      <c r="M157" s="1">
        <v>4</v>
      </c>
      <c r="N157" s="24">
        <v>2</v>
      </c>
      <c r="O157" s="1">
        <v>4</v>
      </c>
      <c r="P157" s="1">
        <v>4</v>
      </c>
      <c r="Q157" s="24">
        <v>4</v>
      </c>
      <c r="R157" s="1">
        <v>5</v>
      </c>
      <c r="S157" s="1">
        <v>6</v>
      </c>
      <c r="T157" s="1">
        <v>1</v>
      </c>
      <c r="U157" s="1">
        <v>1</v>
      </c>
      <c r="V157" s="1">
        <v>3</v>
      </c>
      <c r="W157" s="1">
        <v>3</v>
      </c>
      <c r="X157" s="1">
        <v>3</v>
      </c>
      <c r="Y157" s="1">
        <v>4</v>
      </c>
      <c r="Z157" s="1" t="s">
        <v>47</v>
      </c>
      <c r="AA157" s="1" t="s">
        <v>47</v>
      </c>
      <c r="AB157" s="1">
        <v>4</v>
      </c>
      <c r="AC157" s="1">
        <v>5</v>
      </c>
      <c r="AD157" s="1" t="s">
        <v>47</v>
      </c>
      <c r="AE157" s="1" t="s">
        <v>47</v>
      </c>
      <c r="AF157" s="1">
        <v>5</v>
      </c>
      <c r="AG157" s="1">
        <v>5</v>
      </c>
      <c r="AH157" s="1" t="s">
        <v>47</v>
      </c>
      <c r="AI157" s="1" t="s">
        <v>47</v>
      </c>
      <c r="AJ157" s="1" t="s">
        <v>47</v>
      </c>
      <c r="AK157" s="1" t="s">
        <v>47</v>
      </c>
      <c r="AL157" s="1" t="s">
        <v>47</v>
      </c>
      <c r="AM157" s="1" t="s">
        <v>47</v>
      </c>
      <c r="AN157" s="1" t="s">
        <v>47</v>
      </c>
      <c r="AO157" s="24" t="s">
        <v>47</v>
      </c>
      <c r="AP157" s="1" t="s">
        <v>50</v>
      </c>
      <c r="AQ157" s="1">
        <v>5</v>
      </c>
      <c r="AR157" s="25" t="s">
        <v>234</v>
      </c>
      <c r="AS157" s="30">
        <v>180000</v>
      </c>
      <c r="AT157" s="9">
        <f>($O$3*(L157-$O$1)/$O$2+$P$3*(M157-$P$1)/$P$2+$Q$3*(N157-$P$1)/$Q$2)/SUM($O$3:$Q$3)</f>
        <v>-1.288794549095801</v>
      </c>
      <c r="AU157" s="9">
        <f>($O$3*(O157-$O$1)/$O$2+$P$3*(P157-$P$1)/$P$2+$Q$3*(Q157-$Q$1)/$Q$2)/SUM($O$3:$Q$3)</f>
        <v>-0.35865866625050846</v>
      </c>
      <c r="AV157">
        <f>COUNT(R157:AO157)/2</f>
        <v>6</v>
      </c>
      <c r="AW157">
        <f>COUNTIF(R157:AO157,"&gt;5")/2</f>
        <v>0.5</v>
      </c>
      <c r="AX157" s="6">
        <f>VLOOKUP(AP157,COND!$A$10:$B$32,2,FALSE)</f>
        <v>1.05</v>
      </c>
      <c r="AY157" s="9">
        <f>(($AT$3*AT157+$AU$3*AU157+$AV$3*AV157+$AW$3*AW157)*AX157*IF(AQ157&lt;5,0.95,IF(AQ157&lt;7,0.975,1))+$J$3*VLOOKUP(J157,COND!$A$2:$D$7,2,FALSE)+$K$3*VLOOKUP(K157,COND!$A$2:$D$7,3,FALSE)+IF(BA157="SP",$BA$3,0)+IF($AV157&lt;3,-15,0))*IF(AND(Bat!$K$2="On",$E157&gt;20),0.75,1)</f>
        <v>26.882301874593473</v>
      </c>
      <c r="AZ157" s="28">
        <f>STANDARDIZE(AY157,AVERAGE($AY$5:$AY$963),STDEVP($AY$5:$AY$963))</f>
        <v>0.34281215574030754</v>
      </c>
      <c r="BA157" t="str">
        <f>IF(OR(AND(AQ157&gt;7,AW157&gt;1),AND(AQ157&gt;4,AV157&gt;2)),"SP","RP")</f>
        <v>SP</v>
      </c>
      <c r="BE157" t="str">
        <f>IF(AVERAGE($O157:$Q157)&gt;=6,"Likely",IF(AVERAGE($O157:$Q157)&gt;=4,"Possible","Unlikely"))</f>
        <v>Possible</v>
      </c>
      <c r="BG157" t="e">
        <f>IF(VLOOKUP($B157,'Draft List'!$D$4:$AB$124,BG$3,FALSE)&lt;&gt;0,VLOOKUP($B157,'Draft List'!$D$4:$AB$124,BG$3,FALSE),"")</f>
        <v>#N/A</v>
      </c>
      <c r="BH157" t="e">
        <f>IF(VLOOKUP($B157,'Draft List'!$D$4:$AB$124,BH$3,FALSE)&lt;&gt;0,VLOOKUP($B157,'Draft List'!$D$4:$AB$124,BH$3,FALSE),"")</f>
        <v>#N/A</v>
      </c>
      <c r="BI157" t="e">
        <f>IF(VLOOKUP($B157,'Draft List'!$D$4:$AB$124,BI$3,FALSE)&lt;&gt;0,VLOOKUP($B157,'Draft List'!$D$4:$AB$124,BI$3,FALSE),"")</f>
        <v>#N/A</v>
      </c>
      <c r="BJ157" t="e">
        <f>IF(VLOOKUP($B157,'Draft List'!$D$4:$AB$124,BJ$3,FALSE)&lt;&gt;0,VLOOKUP($B157,'Draft List'!$D$4:$AB$124,BJ$3,FALSE),"")</f>
        <v>#N/A</v>
      </c>
      <c r="BK157" t="str">
        <f>IF(OR(C157="SP",C157="MR",C157="RP",C157="CL"),"P",VLOOKUP($A157,Bat!$A$4:$AP$1196,42,FALSE))</f>
        <v>P</v>
      </c>
    </row>
    <row r="158" spans="1:63" x14ac:dyDescent="0.25">
      <c r="A158" t="str">
        <f>IF(C158="C","C-",C158)&amp;D158&amp;E158</f>
        <v>SPHidemichi Sonokawa21</v>
      </c>
      <c r="B158">
        <f>VLOOKUP($A158,draft_listing_pitchers_stats!$A$1:$B$1324,2,FALSE)</f>
        <v>4469</v>
      </c>
      <c r="C158" s="1" t="s">
        <v>25</v>
      </c>
      <c r="D158" s="1" t="s">
        <v>2192</v>
      </c>
      <c r="E158" s="1">
        <v>21</v>
      </c>
      <c r="F158" s="1" t="s">
        <v>43</v>
      </c>
      <c r="G158" s="1" t="s">
        <v>43</v>
      </c>
      <c r="H158" s="1" t="s">
        <v>51</v>
      </c>
      <c r="I158" s="24" t="s">
        <v>51</v>
      </c>
      <c r="J158" s="1" t="s">
        <v>45</v>
      </c>
      <c r="K158" s="24" t="s">
        <v>53</v>
      </c>
      <c r="L158" s="1">
        <v>3</v>
      </c>
      <c r="M158" s="1">
        <v>4</v>
      </c>
      <c r="N158" s="24">
        <v>1</v>
      </c>
      <c r="O158" s="1">
        <v>4</v>
      </c>
      <c r="P158" s="1">
        <v>4</v>
      </c>
      <c r="Q158" s="24">
        <v>4</v>
      </c>
      <c r="R158" s="1">
        <v>5</v>
      </c>
      <c r="S158" s="1">
        <v>5</v>
      </c>
      <c r="T158" s="1">
        <v>2</v>
      </c>
      <c r="U158" s="1">
        <v>3</v>
      </c>
      <c r="V158" s="1">
        <v>3</v>
      </c>
      <c r="W158" s="1">
        <v>4</v>
      </c>
      <c r="X158" s="1">
        <v>3</v>
      </c>
      <c r="Y158" s="1">
        <v>3</v>
      </c>
      <c r="Z158" s="1" t="s">
        <v>47</v>
      </c>
      <c r="AA158" s="1" t="s">
        <v>47</v>
      </c>
      <c r="AB158" s="1" t="s">
        <v>47</v>
      </c>
      <c r="AC158" s="1" t="s">
        <v>47</v>
      </c>
      <c r="AD158" s="1" t="s">
        <v>47</v>
      </c>
      <c r="AE158" s="1" t="s">
        <v>47</v>
      </c>
      <c r="AF158" s="1">
        <v>5</v>
      </c>
      <c r="AG158" s="1">
        <v>5</v>
      </c>
      <c r="AH158" s="1" t="s">
        <v>47</v>
      </c>
      <c r="AI158" s="1" t="s">
        <v>47</v>
      </c>
      <c r="AJ158" s="1" t="s">
        <v>47</v>
      </c>
      <c r="AK158" s="1" t="s">
        <v>47</v>
      </c>
      <c r="AL158" s="1" t="s">
        <v>47</v>
      </c>
      <c r="AM158" s="1" t="s">
        <v>47</v>
      </c>
      <c r="AN158" s="1" t="s">
        <v>47</v>
      </c>
      <c r="AO158" s="24" t="s">
        <v>47</v>
      </c>
      <c r="AP158" s="1" t="s">
        <v>56</v>
      </c>
      <c r="AQ158" s="1">
        <v>8</v>
      </c>
      <c r="AR158" s="25" t="s">
        <v>233</v>
      </c>
      <c r="AS158" s="30">
        <v>210000</v>
      </c>
      <c r="AT158" s="9">
        <f>($O$3*(L158-$O$1)/$O$2+$P$3*(M158-$P$1)/$P$2+$Q$3*(N158-$P$1)/$Q$2)/SUM($O$3:$Q$3)</f>
        <v>-1.7258064396590846</v>
      </c>
      <c r="AU158" s="9">
        <f>($O$3*(O158-$O$1)/$O$2+$P$3*(P158-$P$1)/$P$2+$Q$3*(Q158-$Q$1)/$Q$2)/SUM($O$3:$Q$3)</f>
        <v>-0.35865866625050846</v>
      </c>
      <c r="AV158">
        <f>COUNT(R158:AO158)/2</f>
        <v>5</v>
      </c>
      <c r="AW158">
        <f>COUNTIF(R158:AO158,"&gt;5")/2</f>
        <v>0</v>
      </c>
      <c r="AX158" s="6">
        <f>VLOOKUP(AP158,COND!$A$10:$B$32,2,FALSE)</f>
        <v>1.0249999999999999</v>
      </c>
      <c r="AY158" s="9">
        <f>(($AT$3*AT158+$AU$3*AU158+$AV$3*AV158+$AW$3*AW158)*AX158*IF(AQ158&lt;5,0.95,IF(AQ158&lt;7,0.975,1))+$J$3*VLOOKUP(J158,COND!$A$2:$D$7,2,FALSE)+$K$3*VLOOKUP(K158,COND!$A$2:$D$7,3,FALSE)+IF(BA158="SP",$BA$3,0)+IF($AV158&lt;3,-15,0))*IF(AND(Bat!$K$2="On",$E158&gt;20),0.75,1)</f>
        <v>26.837457021734465</v>
      </c>
      <c r="AZ158" s="28">
        <f>STANDARDIZE(AY158,AVERAGE($AY$5:$AY$963),STDEVP($AY$5:$AY$963))</f>
        <v>0.33880012000469401</v>
      </c>
      <c r="BA158" t="str">
        <f>IF(OR(AND(AQ158&gt;7,AW158&gt;1),AND(AQ158&gt;4,AV158&gt;2)),"SP","RP")</f>
        <v>SP</v>
      </c>
      <c r="BE158" t="str">
        <f>IF(AVERAGE($O158:$Q158)&gt;=6,"Likely",IF(AVERAGE($O158:$Q158)&gt;=4,"Possible","Unlikely"))</f>
        <v>Possible</v>
      </c>
      <c r="BG158" t="e">
        <f>IF(VLOOKUP($B158,'Draft List'!$D$4:$AB$124,BG$3,FALSE)&lt;&gt;0,VLOOKUP($B158,'Draft List'!$D$4:$AB$124,BG$3,FALSE),"")</f>
        <v>#N/A</v>
      </c>
      <c r="BH158" t="e">
        <f>IF(VLOOKUP($B158,'Draft List'!$D$4:$AB$124,BH$3,FALSE)&lt;&gt;0,VLOOKUP($B158,'Draft List'!$D$4:$AB$124,BH$3,FALSE),"")</f>
        <v>#N/A</v>
      </c>
      <c r="BI158" t="e">
        <f>IF(VLOOKUP($B158,'Draft List'!$D$4:$AB$124,BI$3,FALSE)&lt;&gt;0,VLOOKUP($B158,'Draft List'!$D$4:$AB$124,BI$3,FALSE),"")</f>
        <v>#N/A</v>
      </c>
      <c r="BJ158" t="e">
        <f>IF(VLOOKUP($B158,'Draft List'!$D$4:$AB$124,BJ$3,FALSE)&lt;&gt;0,VLOOKUP($B158,'Draft List'!$D$4:$AB$124,BJ$3,FALSE),"")</f>
        <v>#N/A</v>
      </c>
      <c r="BK158" t="str">
        <f>IF(OR(C158="SP",C158="MR",C158="RP",C158="CL"),"P",VLOOKUP($A158,Bat!$A$4:$AP$1196,42,FALSE))</f>
        <v>P</v>
      </c>
    </row>
    <row r="159" spans="1:63" x14ac:dyDescent="0.25">
      <c r="A159" t="str">
        <f>IF(C159="C","C-",C159)&amp;D159&amp;E159</f>
        <v>SPCristóbal Flores21</v>
      </c>
      <c r="B159">
        <f>VLOOKUP($A159,draft_listing_pitchers_stats!$A$1:$B$1324,2,FALSE)</f>
        <v>8838</v>
      </c>
      <c r="C159" s="1" t="s">
        <v>25</v>
      </c>
      <c r="D159" s="1" t="s">
        <v>1950</v>
      </c>
      <c r="E159" s="1">
        <v>21</v>
      </c>
      <c r="F159" s="1" t="s">
        <v>55</v>
      </c>
      <c r="G159" s="1" t="s">
        <v>55</v>
      </c>
      <c r="H159" s="1" t="s">
        <v>51</v>
      </c>
      <c r="I159" s="24" t="s">
        <v>51</v>
      </c>
      <c r="J159" s="1" t="s">
        <v>46</v>
      </c>
      <c r="K159" s="24" t="s">
        <v>46</v>
      </c>
      <c r="L159" s="1">
        <v>4</v>
      </c>
      <c r="M159" s="1">
        <v>4</v>
      </c>
      <c r="N159" s="24">
        <v>3</v>
      </c>
      <c r="O159" s="1">
        <v>4</v>
      </c>
      <c r="P159" s="1">
        <v>4</v>
      </c>
      <c r="Q159" s="24">
        <v>4</v>
      </c>
      <c r="R159" s="1">
        <v>6</v>
      </c>
      <c r="S159" s="1">
        <v>6</v>
      </c>
      <c r="T159" s="1">
        <v>2</v>
      </c>
      <c r="U159" s="1">
        <v>2</v>
      </c>
      <c r="V159" s="1">
        <v>2</v>
      </c>
      <c r="W159" s="1">
        <v>3</v>
      </c>
      <c r="X159" s="1" t="s">
        <v>47</v>
      </c>
      <c r="Y159" s="1" t="s">
        <v>47</v>
      </c>
      <c r="Z159" s="1" t="s">
        <v>47</v>
      </c>
      <c r="AA159" s="1" t="s">
        <v>47</v>
      </c>
      <c r="AB159" s="1">
        <v>4</v>
      </c>
      <c r="AC159" s="1">
        <v>5</v>
      </c>
      <c r="AD159" s="1" t="s">
        <v>47</v>
      </c>
      <c r="AE159" s="1" t="s">
        <v>47</v>
      </c>
      <c r="AF159" s="1">
        <v>5</v>
      </c>
      <c r="AG159" s="1">
        <v>5</v>
      </c>
      <c r="AH159" s="1" t="s">
        <v>47</v>
      </c>
      <c r="AI159" s="1" t="s">
        <v>47</v>
      </c>
      <c r="AJ159" s="1" t="s">
        <v>47</v>
      </c>
      <c r="AK159" s="1" t="s">
        <v>47</v>
      </c>
      <c r="AL159" s="1" t="s">
        <v>47</v>
      </c>
      <c r="AM159" s="1" t="s">
        <v>47</v>
      </c>
      <c r="AN159" s="1" t="s">
        <v>47</v>
      </c>
      <c r="AO159" s="24" t="s">
        <v>47</v>
      </c>
      <c r="AP159" s="1" t="s">
        <v>63</v>
      </c>
      <c r="AQ159" s="1">
        <v>8</v>
      </c>
      <c r="AR159" s="25" t="s">
        <v>235</v>
      </c>
      <c r="AS159" s="30">
        <v>200000</v>
      </c>
      <c r="AT159" s="9">
        <f>($O$3*(L159-$O$1)/$O$2+$P$3*(M159-$P$1)/$P$2+$Q$3*(N159-$P$1)/$Q$2)/SUM($O$3:$Q$3)</f>
        <v>-1.0464739830416905</v>
      </c>
      <c r="AU159" s="9">
        <f>($O$3*(O159-$O$1)/$O$2+$P$3*(P159-$P$1)/$P$2+$Q$3*(Q159-$Q$1)/$Q$2)/SUM($O$3:$Q$3)</f>
        <v>-0.35865866625050846</v>
      </c>
      <c r="AV159">
        <f>COUNT(R159:AO159)/2</f>
        <v>5</v>
      </c>
      <c r="AW159">
        <f>COUNTIF(R159:AO159,"&gt;5")/2</f>
        <v>1</v>
      </c>
      <c r="AX159" s="6">
        <f>VLOOKUP(AP159,COND!$A$10:$B$32,2,FALSE)</f>
        <v>1.05</v>
      </c>
      <c r="AY159" s="9">
        <f>(($AT$3*AT159+$AU$3*AU159+$AV$3*AV159+$AW$3*AW159)*AX159*IF(AQ159&lt;5,0.95,IF(AQ159&lt;7,0.975,1))+$J$3*VLOOKUP(J159,COND!$A$2:$D$7,2,FALSE)+$K$3*VLOOKUP(K159,COND!$A$2:$D$7,3,FALSE)+IF(BA159="SP",$BA$3,0)+IF($AV159&lt;3,-15,0))*IF(AND(Bat!$K$2="On",$E159&gt;20),0.75,1)</f>
        <v>26.798408472300565</v>
      </c>
      <c r="AZ159" s="28">
        <f>STANDARDIZE(AY159,AVERAGE($AY$5:$AY$963),STDEVP($AY$5:$AY$963))</f>
        <v>0.33530664938845112</v>
      </c>
      <c r="BA159" t="str">
        <f>IF(OR(AND(AQ159&gt;7,AW159&gt;1),AND(AQ159&gt;4,AV159&gt;2)),"SP","RP")</f>
        <v>SP</v>
      </c>
      <c r="BE159" t="str">
        <f>IF(AVERAGE($O159:$Q159)&gt;=6,"Likely",IF(AVERAGE($O159:$Q159)&gt;=4,"Possible","Unlikely"))</f>
        <v>Possible</v>
      </c>
      <c r="BG159" t="e">
        <f>IF(VLOOKUP($B159,'Draft List'!$D$4:$AB$124,BG$3,FALSE)&lt;&gt;0,VLOOKUP($B159,'Draft List'!$D$4:$AB$124,BG$3,FALSE),"")</f>
        <v>#N/A</v>
      </c>
      <c r="BH159" t="e">
        <f>IF(VLOOKUP($B159,'Draft List'!$D$4:$AB$124,BH$3,FALSE)&lt;&gt;0,VLOOKUP($B159,'Draft List'!$D$4:$AB$124,BH$3,FALSE),"")</f>
        <v>#N/A</v>
      </c>
      <c r="BI159" t="e">
        <f>IF(VLOOKUP($B159,'Draft List'!$D$4:$AB$124,BI$3,FALSE)&lt;&gt;0,VLOOKUP($B159,'Draft List'!$D$4:$AB$124,BI$3,FALSE),"")</f>
        <v>#N/A</v>
      </c>
      <c r="BJ159" t="e">
        <f>IF(VLOOKUP($B159,'Draft List'!$D$4:$AB$124,BJ$3,FALSE)&lt;&gt;0,VLOOKUP($B159,'Draft List'!$D$4:$AB$124,BJ$3,FALSE),"")</f>
        <v>#N/A</v>
      </c>
      <c r="BK159" t="str">
        <f>IF(OR(C159="SP",C159="MR",C159="RP",C159="CL"),"P",VLOOKUP($A159,Bat!$A$4:$AP$1196,42,FALSE))</f>
        <v>P</v>
      </c>
    </row>
    <row r="160" spans="1:63" x14ac:dyDescent="0.25">
      <c r="A160" t="str">
        <f>IF(C160="C","C-",C160)&amp;D160&amp;E160</f>
        <v>SPFrank Romero Jr.18</v>
      </c>
      <c r="B160">
        <f>VLOOKUP($A160,draft_listing_pitchers_stats!$A$1:$B$1324,2,FALSE)</f>
        <v>5045</v>
      </c>
      <c r="C160" s="1" t="s">
        <v>25</v>
      </c>
      <c r="D160" s="1" t="s">
        <v>2159</v>
      </c>
      <c r="E160" s="1">
        <v>18</v>
      </c>
      <c r="F160" s="1" t="s">
        <v>55</v>
      </c>
      <c r="G160" s="1" t="s">
        <v>43</v>
      </c>
      <c r="H160" s="1" t="s">
        <v>51</v>
      </c>
      <c r="I160" s="24" t="s">
        <v>51</v>
      </c>
      <c r="J160" s="1" t="s">
        <v>53</v>
      </c>
      <c r="K160" s="24" t="s">
        <v>45</v>
      </c>
      <c r="L160" s="1">
        <v>2</v>
      </c>
      <c r="M160" s="1">
        <v>3</v>
      </c>
      <c r="N160" s="24">
        <v>2</v>
      </c>
      <c r="O160" s="1">
        <v>4</v>
      </c>
      <c r="P160" s="1">
        <v>4</v>
      </c>
      <c r="Q160" s="24">
        <v>4</v>
      </c>
      <c r="R160" s="1">
        <v>4</v>
      </c>
      <c r="S160" s="1">
        <v>4</v>
      </c>
      <c r="T160" s="1">
        <v>1</v>
      </c>
      <c r="U160" s="1">
        <v>2</v>
      </c>
      <c r="V160" s="1">
        <v>2</v>
      </c>
      <c r="W160" s="1">
        <v>5</v>
      </c>
      <c r="X160" s="1">
        <v>3</v>
      </c>
      <c r="Y160" s="1">
        <v>4</v>
      </c>
      <c r="Z160" s="1" t="s">
        <v>47</v>
      </c>
      <c r="AA160" s="1" t="s">
        <v>47</v>
      </c>
      <c r="AB160" s="1" t="s">
        <v>47</v>
      </c>
      <c r="AC160" s="1">
        <v>2</v>
      </c>
      <c r="AD160" s="1" t="s">
        <v>47</v>
      </c>
      <c r="AE160" s="1" t="s">
        <v>47</v>
      </c>
      <c r="AF160" s="1" t="s">
        <v>47</v>
      </c>
      <c r="AG160" s="1" t="s">
        <v>47</v>
      </c>
      <c r="AH160" s="1" t="s">
        <v>47</v>
      </c>
      <c r="AI160" s="1" t="s">
        <v>47</v>
      </c>
      <c r="AJ160" s="1" t="s">
        <v>47</v>
      </c>
      <c r="AK160" s="1" t="s">
        <v>47</v>
      </c>
      <c r="AL160" s="1" t="s">
        <v>47</v>
      </c>
      <c r="AM160" s="1" t="s">
        <v>47</v>
      </c>
      <c r="AN160" s="1" t="s">
        <v>47</v>
      </c>
      <c r="AO160" s="24" t="s">
        <v>47</v>
      </c>
      <c r="AP160" s="1" t="s">
        <v>59</v>
      </c>
      <c r="AQ160" s="1">
        <v>10</v>
      </c>
      <c r="AR160" s="25" t="s">
        <v>15</v>
      </c>
      <c r="AS160" s="30">
        <v>180000</v>
      </c>
      <c r="AT160" s="9">
        <f>($O$3*(L160-$O$1)/$O$2+$P$3*(M160-$P$1)/$P$2+$Q$3*(N160-$P$1)/$Q$2)/SUM($O$3:$Q$3)</f>
        <v>-1.8736089145442034</v>
      </c>
      <c r="AU160" s="9">
        <f>($O$3*(O160-$O$1)/$O$2+$P$3*(P160-$P$1)/$P$2+$Q$3*(Q160-$Q$1)/$Q$2)/SUM($O$3:$Q$3)</f>
        <v>-0.35865866625050846</v>
      </c>
      <c r="AV160">
        <f>COUNT(R160:AO160)/2</f>
        <v>4.5</v>
      </c>
      <c r="AW160">
        <f>COUNTIF(R160:AO160,"&gt;5")/2</f>
        <v>0</v>
      </c>
      <c r="AX160" s="6">
        <f>VLOOKUP(AP160,COND!$A$10:$B$32,2,FALSE)</f>
        <v>1</v>
      </c>
      <c r="AY160" s="9">
        <f>(($AT$3*AT160+$AU$3*AU160+$AV$3*AV160+$AW$3*AW160)*AX160*IF(AQ160&lt;5,0.95,IF(AQ160&lt;7,0.975,1))+$J$3*VLOOKUP(J160,COND!$A$2:$D$7,2,FALSE)+$K$3*VLOOKUP(K160,COND!$A$2:$D$7,3,FALSE)+IF(BA160="SP",$BA$3,0)+IF($AV160&lt;3,-15,0))*IF(AND(Bat!$K$2="On",$E160&gt;20),0.75,1)</f>
        <v>26.777104892080992</v>
      </c>
      <c r="AZ160" s="28">
        <f>STANDARDIZE(AY160,AVERAGE($AY$5:$AY$963),STDEVP($AY$5:$AY$963))</f>
        <v>0.33340072887163819</v>
      </c>
      <c r="BA160" t="str">
        <f>IF(OR(AND(AQ160&gt;7,AW160&gt;1),AND(AQ160&gt;4,AV160&gt;2)),"SP","RP")</f>
        <v>SP</v>
      </c>
      <c r="BE160" t="str">
        <f>IF(AVERAGE($O160:$Q160)&gt;=6,"Likely",IF(AVERAGE($O160:$Q160)&gt;=4,"Possible","Unlikely"))</f>
        <v>Possible</v>
      </c>
      <c r="BG160" t="e">
        <f>IF(VLOOKUP($B160,'Draft List'!$D$4:$AB$124,BG$3,FALSE)&lt;&gt;0,VLOOKUP($B160,'Draft List'!$D$4:$AB$124,BG$3,FALSE),"")</f>
        <v>#N/A</v>
      </c>
      <c r="BH160" t="e">
        <f>IF(VLOOKUP($B160,'Draft List'!$D$4:$AB$124,BH$3,FALSE)&lt;&gt;0,VLOOKUP($B160,'Draft List'!$D$4:$AB$124,BH$3,FALSE),"")</f>
        <v>#N/A</v>
      </c>
      <c r="BI160" t="e">
        <f>IF(VLOOKUP($B160,'Draft List'!$D$4:$AB$124,BI$3,FALSE)&lt;&gt;0,VLOOKUP($B160,'Draft List'!$D$4:$AB$124,BI$3,FALSE),"")</f>
        <v>#N/A</v>
      </c>
      <c r="BJ160" t="e">
        <f>IF(VLOOKUP($B160,'Draft List'!$D$4:$AB$124,BJ$3,FALSE)&lt;&gt;0,VLOOKUP($B160,'Draft List'!$D$4:$AB$124,BJ$3,FALSE),"")</f>
        <v>#N/A</v>
      </c>
      <c r="BK160" t="str">
        <f>IF(OR(C160="SP",C160="MR",C160="RP",C160="CL"),"P",VLOOKUP($A160,Bat!$A$4:$AP$1196,42,FALSE))</f>
        <v>P</v>
      </c>
    </row>
    <row r="161" spans="1:63" x14ac:dyDescent="0.25">
      <c r="A161" t="str">
        <f>IF(C161="C","C-",C161)&amp;D161&amp;E161</f>
        <v>CLStephen Robinson21</v>
      </c>
      <c r="B161">
        <f>VLOOKUP($A161,draft_listing_pitchers_stats!$A$1:$B$1324,2,FALSE)</f>
        <v>6643</v>
      </c>
      <c r="C161" s="1" t="s">
        <v>249</v>
      </c>
      <c r="D161" s="1" t="s">
        <v>1849</v>
      </c>
      <c r="E161" s="1">
        <v>21</v>
      </c>
      <c r="F161" s="1" t="s">
        <v>55</v>
      </c>
      <c r="G161" s="1" t="s">
        <v>55</v>
      </c>
      <c r="H161" s="1" t="s">
        <v>51</v>
      </c>
      <c r="I161" s="24" t="s">
        <v>51</v>
      </c>
      <c r="J161" s="1" t="s">
        <v>45</v>
      </c>
      <c r="K161" s="24" t="s">
        <v>45</v>
      </c>
      <c r="L161" s="1">
        <v>2</v>
      </c>
      <c r="M161" s="1">
        <v>6</v>
      </c>
      <c r="N161" s="24">
        <v>2</v>
      </c>
      <c r="O161" s="1">
        <v>4</v>
      </c>
      <c r="P161" s="1">
        <v>6</v>
      </c>
      <c r="Q161" s="24">
        <v>3</v>
      </c>
      <c r="R161" s="1" t="s">
        <v>47</v>
      </c>
      <c r="S161" s="1" t="s">
        <v>47</v>
      </c>
      <c r="T161" s="1">
        <v>1</v>
      </c>
      <c r="U161" s="1">
        <v>1</v>
      </c>
      <c r="V161" s="1">
        <v>2</v>
      </c>
      <c r="W161" s="1">
        <v>5</v>
      </c>
      <c r="X161" s="1" t="s">
        <v>47</v>
      </c>
      <c r="Y161" s="1" t="s">
        <v>47</v>
      </c>
      <c r="Z161" s="1" t="s">
        <v>47</v>
      </c>
      <c r="AA161" s="1" t="s">
        <v>47</v>
      </c>
      <c r="AB161" s="1" t="s">
        <v>47</v>
      </c>
      <c r="AC161" s="1" t="s">
        <v>47</v>
      </c>
      <c r="AD161" s="1">
        <v>4</v>
      </c>
      <c r="AE161" s="1">
        <v>5</v>
      </c>
      <c r="AF161" s="1" t="s">
        <v>47</v>
      </c>
      <c r="AG161" s="1" t="s">
        <v>47</v>
      </c>
      <c r="AH161" s="1" t="s">
        <v>47</v>
      </c>
      <c r="AI161" s="1" t="s">
        <v>47</v>
      </c>
      <c r="AJ161" s="1" t="s">
        <v>47</v>
      </c>
      <c r="AK161" s="1" t="s">
        <v>47</v>
      </c>
      <c r="AL161" s="1" t="s">
        <v>47</v>
      </c>
      <c r="AM161" s="1" t="s">
        <v>47</v>
      </c>
      <c r="AN161" s="1" t="s">
        <v>47</v>
      </c>
      <c r="AO161" s="24" t="s">
        <v>47</v>
      </c>
      <c r="AP161" s="1" t="s">
        <v>60</v>
      </c>
      <c r="AQ161" s="1">
        <v>3</v>
      </c>
      <c r="AR161" s="25" t="s">
        <v>1746</v>
      </c>
      <c r="AS161" s="30">
        <v>230000</v>
      </c>
      <c r="AT161" s="9">
        <f>($O$3*(L161-$O$1)/$O$2+$P$3*(M161-$P$1)/$P$2+$Q$3*(N161-$P$1)/$Q$2)/SUM($O$3:$Q$3)</f>
        <v>-1.2873137652540372</v>
      </c>
      <c r="AU161" s="9">
        <f>($O$3*(O161-$O$1)/$O$2+$P$3*(P161-$P$1)/$P$2+$Q$3*(Q161-$Q$1)/$Q$2)/SUM($O$3:$Q$3)</f>
        <v>-0.21011579944450801</v>
      </c>
      <c r="AV161">
        <f>COUNT(R161:AO161)/2</f>
        <v>3</v>
      </c>
      <c r="AW161">
        <f>COUNTIF(R161:AO161,"&gt;5")/2</f>
        <v>0</v>
      </c>
      <c r="AX161" s="6">
        <f>VLOOKUP(AP161,COND!$A$10:$B$32,2,FALSE)</f>
        <v>1</v>
      </c>
      <c r="AY161" s="9">
        <f>(($AT$3*AT161+$AU$3*AU161+$AV$3*AV161+$AW$3*AW161)*AX161*IF(AQ161&lt;5,0.95,IF(AQ161&lt;7,0.975,1))+$J$3*VLOOKUP(J161,COND!$A$2:$D$7,2,FALSE)+$K$3*VLOOKUP(K161,COND!$A$2:$D$7,3,FALSE)+IF(BA161="SP",$BA$3,0)+IF($AV161&lt;3,-15,0))*IF(AND(Bat!$K$2="On",$E161&gt;20),0.75,1)</f>
        <v>26.760710195156079</v>
      </c>
      <c r="AZ161" s="28">
        <f>STANDARDIZE(AY161,AVERAGE($AY$5:$AY$963),STDEVP($AY$5:$AY$963))</f>
        <v>0.33193398061082657</v>
      </c>
      <c r="BA161" t="str">
        <f>IF(OR(AND(AQ161&gt;7,AW161&gt;1),AND(AQ161&gt;4,AV161&gt;2)),"SP","RP")</f>
        <v>RP</v>
      </c>
      <c r="BE161" t="str">
        <f>IF(AVERAGE($O161:$Q161)&gt;=6,"Likely",IF(AVERAGE($O161:$Q161)&gt;=4,"Possible","Unlikely"))</f>
        <v>Possible</v>
      </c>
      <c r="BG161" t="e">
        <f>IF(VLOOKUP($B161,'Draft List'!$D$4:$AB$124,BG$3,FALSE)&lt;&gt;0,VLOOKUP($B161,'Draft List'!$D$4:$AB$124,BG$3,FALSE),"")</f>
        <v>#N/A</v>
      </c>
      <c r="BH161" t="e">
        <f>IF(VLOOKUP($B161,'Draft List'!$D$4:$AB$124,BH$3,FALSE)&lt;&gt;0,VLOOKUP($B161,'Draft List'!$D$4:$AB$124,BH$3,FALSE),"")</f>
        <v>#N/A</v>
      </c>
      <c r="BI161" t="e">
        <f>IF(VLOOKUP($B161,'Draft List'!$D$4:$AB$124,BI$3,FALSE)&lt;&gt;0,VLOOKUP($B161,'Draft List'!$D$4:$AB$124,BI$3,FALSE),"")</f>
        <v>#N/A</v>
      </c>
      <c r="BJ161" t="e">
        <f>IF(VLOOKUP($B161,'Draft List'!$D$4:$AB$124,BJ$3,FALSE)&lt;&gt;0,VLOOKUP($B161,'Draft List'!$D$4:$AB$124,BJ$3,FALSE),"")</f>
        <v>#N/A</v>
      </c>
      <c r="BK161" t="str">
        <f>IF(OR(C161="SP",C161="MR",C161="RP",C161="CL"),"P",VLOOKUP($A161,Bat!$A$4:$AP$1196,42,FALSE))</f>
        <v>P</v>
      </c>
    </row>
    <row r="162" spans="1:63" x14ac:dyDescent="0.25">
      <c r="A162" t="str">
        <f>IF(C162="C","C-",C162)&amp;D162&amp;E162</f>
        <v>CLRory Green21</v>
      </c>
      <c r="B162">
        <f>VLOOKUP($A162,draft_listing_pitchers_stats!$A$1:$B$1324,2,FALSE)</f>
        <v>7162</v>
      </c>
      <c r="C162" s="1" t="s">
        <v>249</v>
      </c>
      <c r="D162" s="1" t="s">
        <v>1972</v>
      </c>
      <c r="E162" s="1">
        <v>21</v>
      </c>
      <c r="F162" s="1" t="s">
        <v>55</v>
      </c>
      <c r="G162" s="1" t="s">
        <v>55</v>
      </c>
      <c r="H162" s="1" t="s">
        <v>51</v>
      </c>
      <c r="I162" s="24" t="s">
        <v>51</v>
      </c>
      <c r="J162" s="1" t="s">
        <v>45</v>
      </c>
      <c r="K162" s="24" t="s">
        <v>46</v>
      </c>
      <c r="L162" s="1">
        <v>3</v>
      </c>
      <c r="M162" s="1">
        <v>4</v>
      </c>
      <c r="N162" s="24">
        <v>3</v>
      </c>
      <c r="O162" s="1">
        <v>3</v>
      </c>
      <c r="P162" s="1">
        <v>4</v>
      </c>
      <c r="Q162" s="24">
        <v>5</v>
      </c>
      <c r="R162" s="1">
        <v>5</v>
      </c>
      <c r="S162" s="1">
        <v>5</v>
      </c>
      <c r="T162" s="1">
        <v>2</v>
      </c>
      <c r="U162" s="1">
        <v>2</v>
      </c>
      <c r="V162" s="1">
        <v>3</v>
      </c>
      <c r="W162" s="1">
        <v>3</v>
      </c>
      <c r="X162" s="1">
        <v>3</v>
      </c>
      <c r="Y162" s="1">
        <v>3</v>
      </c>
      <c r="Z162" s="1" t="s">
        <v>47</v>
      </c>
      <c r="AA162" s="1" t="s">
        <v>47</v>
      </c>
      <c r="AB162" s="1" t="s">
        <v>47</v>
      </c>
      <c r="AC162" s="1" t="s">
        <v>47</v>
      </c>
      <c r="AD162" s="1" t="s">
        <v>47</v>
      </c>
      <c r="AE162" s="1" t="s">
        <v>47</v>
      </c>
      <c r="AF162" s="1">
        <v>4</v>
      </c>
      <c r="AG162" s="1">
        <v>4</v>
      </c>
      <c r="AH162" s="1" t="s">
        <v>47</v>
      </c>
      <c r="AI162" s="1" t="s">
        <v>47</v>
      </c>
      <c r="AJ162" s="1" t="s">
        <v>47</v>
      </c>
      <c r="AK162" s="1" t="s">
        <v>47</v>
      </c>
      <c r="AL162" s="1" t="s">
        <v>47</v>
      </c>
      <c r="AM162" s="1" t="s">
        <v>47</v>
      </c>
      <c r="AN162" s="1" t="s">
        <v>47</v>
      </c>
      <c r="AO162" s="24" t="s">
        <v>47</v>
      </c>
      <c r="AP162" s="1" t="s">
        <v>50</v>
      </c>
      <c r="AQ162" s="1">
        <v>8</v>
      </c>
      <c r="AR162" s="25" t="s">
        <v>233</v>
      </c>
      <c r="AS162" s="30">
        <v>190000</v>
      </c>
      <c r="AT162" s="9">
        <f>($O$3*(L162-$O$1)/$O$2+$P$3*(M162-$P$1)/$P$2+$Q$3*(N162-$P$1)/$Q$2)/SUM($O$3:$Q$3)</f>
        <v>-1.2411653075508642</v>
      </c>
      <c r="AU162" s="9">
        <f>($O$3*(O162-$O$1)/$O$2+$P$3*(P162-$P$1)/$P$2+$Q$3*(Q162-$Q$1)/$Q$2)/SUM($O$3:$Q$3)</f>
        <v>-0.31102942470557166</v>
      </c>
      <c r="AV162">
        <f>COUNT(R162:AO162)/2</f>
        <v>5</v>
      </c>
      <c r="AW162">
        <f>COUNTIF(R162:AO162,"&gt;5")/2</f>
        <v>0</v>
      </c>
      <c r="AX162" s="6">
        <f>VLOOKUP(AP162,COND!$A$10:$B$32,2,FALSE)</f>
        <v>1.05</v>
      </c>
      <c r="AY162" s="9">
        <f>(($AT$3*AT162+$AU$3*AU162+$AV$3*AV162+$AW$3*AW162)*AX162*IF(AQ162&lt;5,0.95,IF(AQ162&lt;7,0.975,1))+$J$3*VLOOKUP(J162,COND!$A$2:$D$7,2,FALSE)+$K$3*VLOOKUP(K162,COND!$A$2:$D$7,3,FALSE)+IF(BA162="SP",$BA$3,0)+IF($AV162&lt;3,-15,0))*IF(AND(Bat!$K$2="On",$E162&gt;20),0.75,1)</f>
        <v>26.745237366597312</v>
      </c>
      <c r="AZ162" s="28">
        <f>STANDARDIZE(AY162,AVERAGE($AY$5:$AY$963),STDEVP($AY$5:$AY$963))</f>
        <v>0.33054970711785814</v>
      </c>
      <c r="BA162" t="str">
        <f>IF(OR(AND(AQ162&gt;7,AW162&gt;1),AND(AQ162&gt;4,AV162&gt;2)),"SP","RP")</f>
        <v>SP</v>
      </c>
      <c r="BE162" t="str">
        <f>IF(AVERAGE($O162:$Q162)&gt;=6,"Likely",IF(AVERAGE($O162:$Q162)&gt;=4,"Possible","Unlikely"))</f>
        <v>Possible</v>
      </c>
      <c r="BG162" t="e">
        <f>IF(VLOOKUP($B162,'Draft List'!$D$4:$AB$124,BG$3,FALSE)&lt;&gt;0,VLOOKUP($B162,'Draft List'!$D$4:$AB$124,BG$3,FALSE),"")</f>
        <v>#N/A</v>
      </c>
      <c r="BH162" t="e">
        <f>IF(VLOOKUP($B162,'Draft List'!$D$4:$AB$124,BH$3,FALSE)&lt;&gt;0,VLOOKUP($B162,'Draft List'!$D$4:$AB$124,BH$3,FALSE),"")</f>
        <v>#N/A</v>
      </c>
      <c r="BI162" t="e">
        <f>IF(VLOOKUP($B162,'Draft List'!$D$4:$AB$124,BI$3,FALSE)&lt;&gt;0,VLOOKUP($B162,'Draft List'!$D$4:$AB$124,BI$3,FALSE),"")</f>
        <v>#N/A</v>
      </c>
      <c r="BJ162" t="e">
        <f>IF(VLOOKUP($B162,'Draft List'!$D$4:$AB$124,BJ$3,FALSE)&lt;&gt;0,VLOOKUP($B162,'Draft List'!$D$4:$AB$124,BJ$3,FALSE),"")</f>
        <v>#N/A</v>
      </c>
      <c r="BK162" t="str">
        <f>IF(OR(C162="SP",C162="MR",C162="RP",C162="CL"),"P",VLOOKUP($A162,Bat!$A$4:$AP$1196,42,FALSE))</f>
        <v>P</v>
      </c>
    </row>
    <row r="163" spans="1:63" x14ac:dyDescent="0.25">
      <c r="A163" t="str">
        <f>IF(C163="C","C-",C163)&amp;D163&amp;E163</f>
        <v>RPKyle O'Halahan21</v>
      </c>
      <c r="B163">
        <f>VLOOKUP($A163,draft_listing_pitchers_stats!$A$1:$B$1324,2,FALSE)</f>
        <v>8864</v>
      </c>
      <c r="C163" s="1" t="s">
        <v>246</v>
      </c>
      <c r="D163" s="1" t="s">
        <v>2113</v>
      </c>
      <c r="E163" s="1">
        <v>21</v>
      </c>
      <c r="F163" s="1" t="s">
        <v>43</v>
      </c>
      <c r="G163" s="1" t="s">
        <v>43</v>
      </c>
      <c r="H163" s="1" t="s">
        <v>51</v>
      </c>
      <c r="I163" s="24" t="s">
        <v>51</v>
      </c>
      <c r="J163" s="1" t="s">
        <v>46</v>
      </c>
      <c r="K163" s="24" t="s">
        <v>53</v>
      </c>
      <c r="L163" s="1">
        <v>4</v>
      </c>
      <c r="M163" s="1">
        <v>4</v>
      </c>
      <c r="N163" s="24">
        <v>1</v>
      </c>
      <c r="O163" s="1">
        <v>4</v>
      </c>
      <c r="P163" s="1">
        <v>4</v>
      </c>
      <c r="Q163" s="24">
        <v>4</v>
      </c>
      <c r="R163" s="1">
        <v>5</v>
      </c>
      <c r="S163" s="1">
        <v>5</v>
      </c>
      <c r="T163" s="1">
        <v>2</v>
      </c>
      <c r="U163" s="1">
        <v>2</v>
      </c>
      <c r="V163" s="1">
        <v>3</v>
      </c>
      <c r="W163" s="1">
        <v>3</v>
      </c>
      <c r="X163" s="1">
        <v>3</v>
      </c>
      <c r="Y163" s="1">
        <v>4</v>
      </c>
      <c r="Z163" s="1" t="s">
        <v>47</v>
      </c>
      <c r="AA163" s="1" t="s">
        <v>47</v>
      </c>
      <c r="AB163" s="1" t="s">
        <v>47</v>
      </c>
      <c r="AC163" s="1" t="s">
        <v>47</v>
      </c>
      <c r="AD163" s="1" t="s">
        <v>47</v>
      </c>
      <c r="AE163" s="1" t="s">
        <v>47</v>
      </c>
      <c r="AF163" s="1">
        <v>4</v>
      </c>
      <c r="AG163" s="1">
        <v>5</v>
      </c>
      <c r="AH163" s="1" t="s">
        <v>47</v>
      </c>
      <c r="AI163" s="1" t="s">
        <v>47</v>
      </c>
      <c r="AJ163" s="1" t="s">
        <v>47</v>
      </c>
      <c r="AK163" s="1" t="s">
        <v>47</v>
      </c>
      <c r="AL163" s="1" t="s">
        <v>47</v>
      </c>
      <c r="AM163" s="1" t="s">
        <v>47</v>
      </c>
      <c r="AN163" s="1" t="s">
        <v>47</v>
      </c>
      <c r="AO163" s="24" t="s">
        <v>47</v>
      </c>
      <c r="AP163" s="1" t="s">
        <v>56</v>
      </c>
      <c r="AQ163" s="1">
        <v>6</v>
      </c>
      <c r="AR163" s="25" t="s">
        <v>15</v>
      </c>
      <c r="AS163" s="30">
        <v>120000</v>
      </c>
      <c r="AT163" s="9">
        <f>($O$3*(L163-$O$1)/$O$2+$P$3*(M163-$P$1)/$P$2+$Q$3*(N163-$P$1)/$Q$2)/SUM($O$3:$Q$3)</f>
        <v>-1.5311151151499114</v>
      </c>
      <c r="AU163" s="9">
        <f>($O$3*(O163-$O$1)/$O$2+$P$3*(P163-$P$1)/$P$2+$Q$3*(Q163-$Q$1)/$Q$2)/SUM($O$3:$Q$3)</f>
        <v>-0.35865866625050846</v>
      </c>
      <c r="AV163">
        <f>COUNT(R163:AO163)/2</f>
        <v>5</v>
      </c>
      <c r="AW163">
        <f>COUNTIF(R163:AO163,"&gt;5")/2</f>
        <v>0</v>
      </c>
      <c r="AX163" s="6">
        <f>VLOOKUP(AP163,COND!$A$10:$B$32,2,FALSE)</f>
        <v>1.0249999999999999</v>
      </c>
      <c r="AY163" s="9">
        <f>(($AT$3*AT163+$AU$3*AU163+$AV$3*AV163+$AW$3*AW163)*AX163*IF(AQ163&lt;5,0.95,IF(AQ163&lt;7,0.975,1))+$J$3*VLOOKUP(J163,COND!$A$2:$D$7,2,FALSE)+$K$3*VLOOKUP(K163,COND!$A$2:$D$7,3,FALSE)+IF(BA163="SP",$BA$3,0)+IF($AV163&lt;3,-15,0))*IF(AND(Bat!$K$2="On",$E163&gt;20),0.75,1)</f>
        <v>26.724184524677373</v>
      </c>
      <c r="AZ163" s="28">
        <f>STANDARDIZE(AY163,AVERAGE($AY$5:$AY$963),STDEVP($AY$5:$AY$963))</f>
        <v>0.32866621885255876</v>
      </c>
      <c r="BA163" t="str">
        <f>IF(OR(AND(AQ163&gt;7,AW163&gt;1),AND(AQ163&gt;4,AV163&gt;2)),"SP","RP")</f>
        <v>SP</v>
      </c>
      <c r="BE163" t="str">
        <f>IF(AVERAGE($O163:$Q163)&gt;=6,"Likely",IF(AVERAGE($O163:$Q163)&gt;=4,"Possible","Unlikely"))</f>
        <v>Possible</v>
      </c>
      <c r="BG163" t="e">
        <f>IF(VLOOKUP($B163,'Draft List'!$D$4:$AB$124,BG$3,FALSE)&lt;&gt;0,VLOOKUP($B163,'Draft List'!$D$4:$AB$124,BG$3,FALSE),"")</f>
        <v>#N/A</v>
      </c>
      <c r="BH163" t="e">
        <f>IF(VLOOKUP($B163,'Draft List'!$D$4:$AB$124,BH$3,FALSE)&lt;&gt;0,VLOOKUP($B163,'Draft List'!$D$4:$AB$124,BH$3,FALSE),"")</f>
        <v>#N/A</v>
      </c>
      <c r="BI163" t="e">
        <f>IF(VLOOKUP($B163,'Draft List'!$D$4:$AB$124,BI$3,FALSE)&lt;&gt;0,VLOOKUP($B163,'Draft List'!$D$4:$AB$124,BI$3,FALSE),"")</f>
        <v>#N/A</v>
      </c>
      <c r="BJ163" t="e">
        <f>IF(VLOOKUP($B163,'Draft List'!$D$4:$AB$124,BJ$3,FALSE)&lt;&gt;0,VLOOKUP($B163,'Draft List'!$D$4:$AB$124,BJ$3,FALSE),"")</f>
        <v>#N/A</v>
      </c>
      <c r="BK163" t="str">
        <f>IF(OR(C163="SP",C163="MR",C163="RP",C163="CL"),"P",VLOOKUP($A163,Bat!$A$4:$AP$1196,42,FALSE))</f>
        <v>P</v>
      </c>
    </row>
    <row r="164" spans="1:63" x14ac:dyDescent="0.25">
      <c r="A164" t="str">
        <f>IF(C164="C","C-",C164)&amp;D164&amp;E164</f>
        <v>SPFrancisco Torres18</v>
      </c>
      <c r="B164">
        <f>VLOOKUP($A164,draft_listing_pitchers_stats!$A$1:$B$1324,2,FALSE)</f>
        <v>4990</v>
      </c>
      <c r="C164" s="1" t="s">
        <v>25</v>
      </c>
      <c r="D164" s="1" t="s">
        <v>1784</v>
      </c>
      <c r="E164" s="1">
        <v>18</v>
      </c>
      <c r="F164" s="1" t="s">
        <v>55</v>
      </c>
      <c r="G164" s="1" t="s">
        <v>55</v>
      </c>
      <c r="H164" s="1" t="s">
        <v>51</v>
      </c>
      <c r="I164" s="24" t="s">
        <v>44</v>
      </c>
      <c r="J164" s="1" t="s">
        <v>49</v>
      </c>
      <c r="K164" s="24" t="s">
        <v>49</v>
      </c>
      <c r="L164" s="1">
        <v>2</v>
      </c>
      <c r="M164" s="1">
        <v>5</v>
      </c>
      <c r="N164" s="24">
        <v>2</v>
      </c>
      <c r="O164" s="1">
        <v>4</v>
      </c>
      <c r="P164" s="1">
        <v>6</v>
      </c>
      <c r="Q164" s="24">
        <v>6</v>
      </c>
      <c r="R164" s="1">
        <v>3</v>
      </c>
      <c r="S164" s="1">
        <v>6</v>
      </c>
      <c r="T164" s="1">
        <v>1</v>
      </c>
      <c r="U164" s="1">
        <v>4</v>
      </c>
      <c r="V164" s="1" t="s">
        <v>47</v>
      </c>
      <c r="W164" s="1" t="s">
        <v>47</v>
      </c>
      <c r="X164" s="1" t="s">
        <v>47</v>
      </c>
      <c r="Y164" s="1" t="s">
        <v>47</v>
      </c>
      <c r="Z164" s="1" t="s">
        <v>47</v>
      </c>
      <c r="AA164" s="1" t="s">
        <v>47</v>
      </c>
      <c r="AB164" s="1" t="s">
        <v>47</v>
      </c>
      <c r="AC164" s="1" t="s">
        <v>47</v>
      </c>
      <c r="AD164" s="1" t="s">
        <v>47</v>
      </c>
      <c r="AE164" s="1" t="s">
        <v>47</v>
      </c>
      <c r="AF164" s="1" t="s">
        <v>47</v>
      </c>
      <c r="AG164" s="1" t="s">
        <v>47</v>
      </c>
      <c r="AH164" s="1" t="s">
        <v>47</v>
      </c>
      <c r="AI164" s="1" t="s">
        <v>47</v>
      </c>
      <c r="AJ164" s="1" t="s">
        <v>47</v>
      </c>
      <c r="AK164" s="1" t="s">
        <v>47</v>
      </c>
      <c r="AL164" s="1" t="s">
        <v>47</v>
      </c>
      <c r="AM164" s="1" t="s">
        <v>47</v>
      </c>
      <c r="AN164" s="1" t="s">
        <v>47</v>
      </c>
      <c r="AO164" s="24" t="s">
        <v>47</v>
      </c>
      <c r="AP164" s="1" t="s">
        <v>211</v>
      </c>
      <c r="AQ164" s="1">
        <v>5</v>
      </c>
      <c r="AR164" s="25" t="s">
        <v>233</v>
      </c>
      <c r="AS164" s="30">
        <v>210000</v>
      </c>
      <c r="AT164" s="9">
        <f>($O$3*(L164-$O$1)/$O$2+$P$3*(M164-$P$1)/$P$2+$Q$3*(N164-$P$1)/$Q$2)/SUM($O$3:$Q$3)</f>
        <v>-1.4827454816840926</v>
      </c>
      <c r="AU164" s="9">
        <f>($O$3*(O164-$O$1)/$O$2+$P$3*(P164-$P$1)/$P$2+$Q$3*(Q164-$Q$1)/$Q$2)/SUM($O$3:$Q$3)</f>
        <v>0.51684589871782316</v>
      </c>
      <c r="AV164">
        <f>COUNT(R164:AO164)/2</f>
        <v>2</v>
      </c>
      <c r="AW164">
        <f>COUNTIF(R164:AO164,"&gt;5")/2</f>
        <v>0.5</v>
      </c>
      <c r="AX164" s="6">
        <f>VLOOKUP(AP164,COND!$A$10:$B$32,2,FALSE)</f>
        <v>1</v>
      </c>
      <c r="AY164" s="9">
        <f>(($AT$3*AT164+$AU$3*AU164+$AV$3*AV164+$AW$3*AW164)*AX164*IF(AQ164&lt;5,0.95,IF(AQ164&lt;7,0.975,1))+$J$3*VLOOKUP(J164,COND!$A$2:$D$7,2,FALSE)+$K$3*VLOOKUP(K164,COND!$A$2:$D$7,3,FALSE)+IF(BA164="SP",$BA$3,0)+IF($AV164&lt;3,-15,0))*IF(AND(Bat!$K$2="On",$E164&gt;20),0.75,1)</f>
        <v>26.681234656069151</v>
      </c>
      <c r="AZ164" s="28">
        <f>STANDARDIZE(AY164,AVERAGE($AY$5:$AY$963),STDEVP($AY$5:$AY$963))</f>
        <v>0.32482371750155964</v>
      </c>
      <c r="BA164" t="str">
        <f>IF(OR(AND(AQ164&gt;7,AW164&gt;1),AND(AQ164&gt;4,AV164&gt;2)),"SP","RP")</f>
        <v>RP</v>
      </c>
      <c r="BE164" t="str">
        <f>IF(AVERAGE($O164:$Q164)&gt;=6,"Likely",IF(AVERAGE($O164:$Q164)&gt;=4,"Possible","Unlikely"))</f>
        <v>Possible</v>
      </c>
      <c r="BG164" t="e">
        <f>IF(VLOOKUP($B164,'Draft List'!$D$4:$AB$124,BG$3,FALSE)&lt;&gt;0,VLOOKUP($B164,'Draft List'!$D$4:$AB$124,BG$3,FALSE),"")</f>
        <v>#N/A</v>
      </c>
      <c r="BH164" t="e">
        <f>IF(VLOOKUP($B164,'Draft List'!$D$4:$AB$124,BH$3,FALSE)&lt;&gt;0,VLOOKUP($B164,'Draft List'!$D$4:$AB$124,BH$3,FALSE),"")</f>
        <v>#N/A</v>
      </c>
      <c r="BI164" t="e">
        <f>IF(VLOOKUP($B164,'Draft List'!$D$4:$AB$124,BI$3,FALSE)&lt;&gt;0,VLOOKUP($B164,'Draft List'!$D$4:$AB$124,BI$3,FALSE),"")</f>
        <v>#N/A</v>
      </c>
      <c r="BJ164" t="e">
        <f>IF(VLOOKUP($B164,'Draft List'!$D$4:$AB$124,BJ$3,FALSE)&lt;&gt;0,VLOOKUP($B164,'Draft List'!$D$4:$AB$124,BJ$3,FALSE),"")</f>
        <v>#N/A</v>
      </c>
      <c r="BK164" t="str">
        <f>IF(OR(C164="SP",C164="MR",C164="RP",C164="CL"),"P",VLOOKUP($A164,Bat!$A$4:$AP$1196,42,FALSE))</f>
        <v>P</v>
      </c>
    </row>
    <row r="165" spans="1:63" x14ac:dyDescent="0.25">
      <c r="A165" t="str">
        <f>IF(C165="C","C-",C165)&amp;D165&amp;E165</f>
        <v>SPEd Cannon21</v>
      </c>
      <c r="B165">
        <f>VLOOKUP($A165,draft_listing_pitchers_stats!$A$1:$B$1324,2,FALSE)</f>
        <v>11549</v>
      </c>
      <c r="C165" s="1" t="s">
        <v>25</v>
      </c>
      <c r="D165" s="1" t="s">
        <v>1911</v>
      </c>
      <c r="E165" s="1">
        <v>21</v>
      </c>
      <c r="F165" s="1" t="s">
        <v>55</v>
      </c>
      <c r="G165" s="1" t="s">
        <v>55</v>
      </c>
      <c r="H165" s="1" t="s">
        <v>51</v>
      </c>
      <c r="I165" s="24" t="s">
        <v>51</v>
      </c>
      <c r="J165" s="1" t="s">
        <v>53</v>
      </c>
      <c r="K165" s="24" t="s">
        <v>46</v>
      </c>
      <c r="L165" s="1">
        <v>3</v>
      </c>
      <c r="M165" s="1">
        <v>4</v>
      </c>
      <c r="N165" s="24">
        <v>2</v>
      </c>
      <c r="O165" s="1">
        <v>4</v>
      </c>
      <c r="P165" s="1">
        <v>4</v>
      </c>
      <c r="Q165" s="24">
        <v>4</v>
      </c>
      <c r="R165" s="1">
        <v>4</v>
      </c>
      <c r="S165" s="1">
        <v>6</v>
      </c>
      <c r="T165" s="1">
        <v>1</v>
      </c>
      <c r="U165" s="1">
        <v>1</v>
      </c>
      <c r="V165" s="1" t="s">
        <v>47</v>
      </c>
      <c r="W165" s="1" t="s">
        <v>47</v>
      </c>
      <c r="X165" s="1" t="s">
        <v>47</v>
      </c>
      <c r="Y165" s="1" t="s">
        <v>47</v>
      </c>
      <c r="Z165" s="1">
        <v>5</v>
      </c>
      <c r="AA165" s="1">
        <v>5</v>
      </c>
      <c r="AB165" s="1" t="s">
        <v>47</v>
      </c>
      <c r="AC165" s="1" t="s">
        <v>47</v>
      </c>
      <c r="AD165" s="1" t="s">
        <v>47</v>
      </c>
      <c r="AE165" s="1" t="s">
        <v>47</v>
      </c>
      <c r="AF165" s="1" t="s">
        <v>47</v>
      </c>
      <c r="AG165" s="1" t="s">
        <v>47</v>
      </c>
      <c r="AH165" s="1" t="s">
        <v>47</v>
      </c>
      <c r="AI165" s="1" t="s">
        <v>47</v>
      </c>
      <c r="AJ165" s="1" t="s">
        <v>47</v>
      </c>
      <c r="AK165" s="1" t="s">
        <v>47</v>
      </c>
      <c r="AL165" s="1" t="s">
        <v>47</v>
      </c>
      <c r="AM165" s="1" t="s">
        <v>47</v>
      </c>
      <c r="AN165" s="1" t="s">
        <v>47</v>
      </c>
      <c r="AO165" s="24" t="s">
        <v>47</v>
      </c>
      <c r="AP165" s="1" t="s">
        <v>59</v>
      </c>
      <c r="AQ165" s="1">
        <v>7</v>
      </c>
      <c r="AR165" s="25" t="s">
        <v>234</v>
      </c>
      <c r="AS165" s="30">
        <v>210000</v>
      </c>
      <c r="AT165" s="9">
        <f>($O$3*(L165-$O$1)/$O$2+$P$3*(M165-$P$1)/$P$2+$Q$3*(N165-$P$1)/$Q$2)/SUM($O$3:$Q$3)</f>
        <v>-1.4834858736049745</v>
      </c>
      <c r="AU165" s="9">
        <f>($O$3*(O165-$O$1)/$O$2+$P$3*(P165-$P$1)/$P$2+$Q$3*(Q165-$Q$1)/$Q$2)/SUM($O$3:$Q$3)</f>
        <v>-0.35865866625050846</v>
      </c>
      <c r="AV165">
        <f>COUNT(R165:AO165)/2</f>
        <v>3</v>
      </c>
      <c r="AW165">
        <f>COUNTIF(R165:AO165,"&gt;5")/2</f>
        <v>0.5</v>
      </c>
      <c r="AX165" s="6">
        <f>VLOOKUP(AP165,COND!$A$10:$B$32,2,FALSE)</f>
        <v>1</v>
      </c>
      <c r="AY165" s="9">
        <f>(($AT$3*AT165+$AU$3*AU165+$AV$3*AV165+$AW$3*AW165)*AX165*IF(AQ165&lt;5,0.95,IF(AQ165&lt;7,0.975,1))+$J$3*VLOOKUP(J165,COND!$A$2:$D$7,2,FALSE)+$K$3*VLOOKUP(K165,COND!$A$2:$D$7,3,FALSE)+IF(BA165="SP",$BA$3,0)+IF($AV165&lt;3,-15,0))*IF(AND(Bat!$K$2="On",$E165&gt;20),0.75,1)</f>
        <v>26.655129500268835</v>
      </c>
      <c r="AZ165" s="28">
        <f>STANDARDIZE(AY165,AVERAGE($AY$5:$AY$963),STDEVP($AY$5:$AY$963))</f>
        <v>0.32248822499177454</v>
      </c>
      <c r="BA165" t="str">
        <f>IF(OR(AND(AQ165&gt;7,AW165&gt;1),AND(AQ165&gt;4,AV165&gt;2)),"SP","RP")</f>
        <v>SP</v>
      </c>
      <c r="BE165" t="str">
        <f>IF(AVERAGE($O165:$Q165)&gt;=6,"Likely",IF(AVERAGE($O165:$Q165)&gt;=4,"Possible","Unlikely"))</f>
        <v>Possible</v>
      </c>
      <c r="BG165" t="e">
        <f>IF(VLOOKUP($B165,'Draft List'!$D$4:$AB$124,BG$3,FALSE)&lt;&gt;0,VLOOKUP($B165,'Draft List'!$D$4:$AB$124,BG$3,FALSE),"")</f>
        <v>#N/A</v>
      </c>
      <c r="BH165" t="e">
        <f>IF(VLOOKUP($B165,'Draft List'!$D$4:$AB$124,BH$3,FALSE)&lt;&gt;0,VLOOKUP($B165,'Draft List'!$D$4:$AB$124,BH$3,FALSE),"")</f>
        <v>#N/A</v>
      </c>
      <c r="BI165" t="e">
        <f>IF(VLOOKUP($B165,'Draft List'!$D$4:$AB$124,BI$3,FALSE)&lt;&gt;0,VLOOKUP($B165,'Draft List'!$D$4:$AB$124,BI$3,FALSE),"")</f>
        <v>#N/A</v>
      </c>
      <c r="BJ165" t="e">
        <f>IF(VLOOKUP($B165,'Draft List'!$D$4:$AB$124,BJ$3,FALSE)&lt;&gt;0,VLOOKUP($B165,'Draft List'!$D$4:$AB$124,BJ$3,FALSE),"")</f>
        <v>#N/A</v>
      </c>
      <c r="BK165" t="str">
        <f>IF(OR(C165="SP",C165="MR",C165="RP",C165="CL"),"P",VLOOKUP($A165,Bat!$A$4:$AP$1196,42,FALSE))</f>
        <v>P</v>
      </c>
    </row>
    <row r="166" spans="1:63" x14ac:dyDescent="0.25">
      <c r="A166" t="str">
        <f>IF(C166="C","C-",C166)&amp;D166&amp;E166</f>
        <v>SPJulián Ocasio18</v>
      </c>
      <c r="B166">
        <f>VLOOKUP($A166,draft_listing_pitchers_stats!$A$1:$B$1324,2,FALSE)</f>
        <v>4828</v>
      </c>
      <c r="C166" s="1" t="s">
        <v>25</v>
      </c>
      <c r="D166" s="1" t="s">
        <v>2114</v>
      </c>
      <c r="E166" s="1">
        <v>18</v>
      </c>
      <c r="F166" s="1" t="s">
        <v>43</v>
      </c>
      <c r="G166" s="1" t="s">
        <v>43</v>
      </c>
      <c r="H166" s="1" t="s">
        <v>51</v>
      </c>
      <c r="I166" s="24" t="s">
        <v>51</v>
      </c>
      <c r="J166" s="1" t="s">
        <v>45</v>
      </c>
      <c r="K166" s="24" t="s">
        <v>53</v>
      </c>
      <c r="L166" s="1">
        <v>2</v>
      </c>
      <c r="M166" s="1">
        <v>4</v>
      </c>
      <c r="N166" s="24">
        <v>1</v>
      </c>
      <c r="O166" s="1">
        <v>4</v>
      </c>
      <c r="P166" s="1">
        <v>4</v>
      </c>
      <c r="Q166" s="24">
        <v>4</v>
      </c>
      <c r="R166" s="1">
        <v>3</v>
      </c>
      <c r="S166" s="1">
        <v>5</v>
      </c>
      <c r="T166" s="1">
        <v>1</v>
      </c>
      <c r="U166" s="1">
        <v>4</v>
      </c>
      <c r="V166" s="1">
        <v>2</v>
      </c>
      <c r="W166" s="1">
        <v>3</v>
      </c>
      <c r="X166" s="1" t="s">
        <v>47</v>
      </c>
      <c r="Y166" s="1" t="s">
        <v>47</v>
      </c>
      <c r="Z166" s="1" t="s">
        <v>47</v>
      </c>
      <c r="AA166" s="1" t="s">
        <v>47</v>
      </c>
      <c r="AB166" s="1" t="s">
        <v>47</v>
      </c>
      <c r="AC166" s="1" t="s">
        <v>47</v>
      </c>
      <c r="AD166" s="1" t="s">
        <v>47</v>
      </c>
      <c r="AE166" s="1" t="s">
        <v>47</v>
      </c>
      <c r="AF166" s="1">
        <v>3</v>
      </c>
      <c r="AG166" s="1">
        <v>4</v>
      </c>
      <c r="AH166" s="1" t="s">
        <v>47</v>
      </c>
      <c r="AI166" s="1" t="s">
        <v>47</v>
      </c>
      <c r="AJ166" s="1" t="s">
        <v>47</v>
      </c>
      <c r="AK166" s="1" t="s">
        <v>47</v>
      </c>
      <c r="AL166" s="1" t="s">
        <v>47</v>
      </c>
      <c r="AM166" s="1" t="s">
        <v>47</v>
      </c>
      <c r="AN166" s="1" t="s">
        <v>47</v>
      </c>
      <c r="AO166" s="24" t="s">
        <v>47</v>
      </c>
      <c r="AP166" s="1" t="s">
        <v>212</v>
      </c>
      <c r="AQ166" s="1">
        <v>8</v>
      </c>
      <c r="AR166" s="25" t="s">
        <v>233</v>
      </c>
      <c r="AS166" s="30">
        <v>2600000</v>
      </c>
      <c r="AT166" s="9">
        <f>($O$3*(L166-$O$1)/$O$2+$P$3*(M166-$P$1)/$P$2+$Q$3*(N166-$P$1)/$Q$2)/SUM($O$3:$Q$3)</f>
        <v>-1.9204977641682581</v>
      </c>
      <c r="AU166" s="9">
        <f>($O$3*(O166-$O$1)/$O$2+$P$3*(P166-$P$1)/$P$2+$Q$3*(Q166-$Q$1)/$Q$2)/SUM($O$3:$Q$3)</f>
        <v>-0.35865866625050846</v>
      </c>
      <c r="AV166">
        <f>COUNT(R166:AO166)/2</f>
        <v>4</v>
      </c>
      <c r="AW166">
        <f>COUNTIF(R166:AO166,"&gt;5")/2</f>
        <v>0</v>
      </c>
      <c r="AX166" s="6">
        <f>VLOOKUP(AP166,COND!$A$10:$B$32,2,FALSE)</f>
        <v>1</v>
      </c>
      <c r="AY166" s="9">
        <f>(($AT$3*AT166+$AU$3*AU166+$AV$3*AV166+$AW$3*AW166)*AX166*IF(AQ166&lt;5,0.95,IF(AQ166&lt;7,0.975,1))+$J$3*VLOOKUP(J166,COND!$A$2:$D$7,2,FALSE)+$K$3*VLOOKUP(K166,COND!$A$2:$D$7,3,FALSE)+IF(BA166="SP",$BA$3,0)+IF($AV166&lt;3,-15,0))*IF(AND(Bat!$K$2="On",$E166&gt;20),0.75,1)</f>
        <v>26.592727122156177</v>
      </c>
      <c r="AZ166" s="28">
        <f>STANDARDIZE(AY166,AVERAGE($AY$5:$AY$963),STDEVP($AY$5:$AY$963))</f>
        <v>0.31690540879294821</v>
      </c>
      <c r="BA166" t="str">
        <f>IF(OR(AND(AQ166&gt;7,AW166&gt;1),AND(AQ166&gt;4,AV166&gt;2)),"SP","RP")</f>
        <v>SP</v>
      </c>
      <c r="BE166" t="str">
        <f>IF(AVERAGE($O166:$Q166)&gt;=6,"Likely",IF(AVERAGE($O166:$Q166)&gt;=4,"Possible","Unlikely"))</f>
        <v>Possible</v>
      </c>
      <c r="BG166" t="e">
        <f>IF(VLOOKUP($B166,'Draft List'!$D$4:$AB$124,BG$3,FALSE)&lt;&gt;0,VLOOKUP($B166,'Draft List'!$D$4:$AB$124,BG$3,FALSE),"")</f>
        <v>#N/A</v>
      </c>
      <c r="BH166" t="e">
        <f>IF(VLOOKUP($B166,'Draft List'!$D$4:$AB$124,BH$3,FALSE)&lt;&gt;0,VLOOKUP($B166,'Draft List'!$D$4:$AB$124,BH$3,FALSE),"")</f>
        <v>#N/A</v>
      </c>
      <c r="BI166" t="e">
        <f>IF(VLOOKUP($B166,'Draft List'!$D$4:$AB$124,BI$3,FALSE)&lt;&gt;0,VLOOKUP($B166,'Draft List'!$D$4:$AB$124,BI$3,FALSE),"")</f>
        <v>#N/A</v>
      </c>
      <c r="BJ166" t="e">
        <f>IF(VLOOKUP($B166,'Draft List'!$D$4:$AB$124,BJ$3,FALSE)&lt;&gt;0,VLOOKUP($B166,'Draft List'!$D$4:$AB$124,BJ$3,FALSE),"")</f>
        <v>#N/A</v>
      </c>
      <c r="BK166" t="str">
        <f>IF(OR(C166="SP",C166="MR",C166="RP",C166="CL"),"P",VLOOKUP($A166,Bat!$A$4:$AP$1196,42,FALSE))</f>
        <v>P</v>
      </c>
    </row>
    <row r="167" spans="1:63" x14ac:dyDescent="0.25">
      <c r="A167" t="str">
        <f>IF(C167="C","C-",C167)&amp;D167&amp;E167</f>
        <v>SPChris Land21</v>
      </c>
      <c r="B167">
        <f>VLOOKUP($A167,draft_listing_pitchers_stats!$A$1:$B$1324,2,FALSE)</f>
        <v>8494</v>
      </c>
      <c r="C167" s="1" t="s">
        <v>25</v>
      </c>
      <c r="D167" s="1" t="s">
        <v>2052</v>
      </c>
      <c r="E167" s="1">
        <v>21</v>
      </c>
      <c r="F167" s="1" t="s">
        <v>55</v>
      </c>
      <c r="G167" s="1" t="s">
        <v>55</v>
      </c>
      <c r="H167" s="1" t="s">
        <v>51</v>
      </c>
      <c r="I167" s="24" t="s">
        <v>51</v>
      </c>
      <c r="J167" s="1" t="s">
        <v>49</v>
      </c>
      <c r="K167" s="24" t="s">
        <v>45</v>
      </c>
      <c r="L167" s="1">
        <v>3</v>
      </c>
      <c r="M167" s="1">
        <v>4</v>
      </c>
      <c r="N167" s="24">
        <v>2</v>
      </c>
      <c r="O167" s="1">
        <v>4</v>
      </c>
      <c r="P167" s="1">
        <v>4</v>
      </c>
      <c r="Q167" s="24">
        <v>4</v>
      </c>
      <c r="R167" s="1">
        <v>4</v>
      </c>
      <c r="S167" s="1">
        <v>4</v>
      </c>
      <c r="T167" s="1">
        <v>2</v>
      </c>
      <c r="U167" s="1">
        <v>3</v>
      </c>
      <c r="V167" s="1" t="s">
        <v>47</v>
      </c>
      <c r="W167" s="1" t="s">
        <v>47</v>
      </c>
      <c r="X167" s="1">
        <v>2</v>
      </c>
      <c r="Y167" s="1">
        <v>3</v>
      </c>
      <c r="Z167" s="1" t="s">
        <v>47</v>
      </c>
      <c r="AA167" s="1" t="s">
        <v>47</v>
      </c>
      <c r="AB167" s="1">
        <v>4</v>
      </c>
      <c r="AC167" s="1">
        <v>5</v>
      </c>
      <c r="AD167" s="1" t="s">
        <v>47</v>
      </c>
      <c r="AE167" s="1" t="s">
        <v>47</v>
      </c>
      <c r="AF167" s="1">
        <v>4</v>
      </c>
      <c r="AG167" s="1">
        <v>4</v>
      </c>
      <c r="AH167" s="1" t="s">
        <v>47</v>
      </c>
      <c r="AI167" s="1" t="s">
        <v>47</v>
      </c>
      <c r="AJ167" s="1" t="s">
        <v>47</v>
      </c>
      <c r="AK167" s="1" t="s">
        <v>47</v>
      </c>
      <c r="AL167" s="1" t="s">
        <v>47</v>
      </c>
      <c r="AM167" s="1" t="s">
        <v>47</v>
      </c>
      <c r="AN167" s="1" t="s">
        <v>47</v>
      </c>
      <c r="AO167" s="24" t="s">
        <v>47</v>
      </c>
      <c r="AP167" s="1" t="s">
        <v>60</v>
      </c>
      <c r="AQ167" s="1">
        <v>10</v>
      </c>
      <c r="AR167" s="25" t="s">
        <v>235</v>
      </c>
      <c r="AS167" s="30">
        <v>210000</v>
      </c>
      <c r="AT167" s="9">
        <f>($O$3*(L167-$O$1)/$O$2+$P$3*(M167-$P$1)/$P$2+$Q$3*(N167-$P$1)/$Q$2)/SUM($O$3:$Q$3)</f>
        <v>-1.4834858736049745</v>
      </c>
      <c r="AU167" s="9">
        <f>($O$3*(O167-$O$1)/$O$2+$P$3*(P167-$P$1)/$P$2+$Q$3*(Q167-$Q$1)/$Q$2)/SUM($O$3:$Q$3)</f>
        <v>-0.35865866625050846</v>
      </c>
      <c r="AV167">
        <f>COUNT(R167:AO167)/2</f>
        <v>5</v>
      </c>
      <c r="AW167">
        <f>COUNTIF(R167:AO167,"&gt;5")/2</f>
        <v>0</v>
      </c>
      <c r="AX167" s="6">
        <f>VLOOKUP(AP167,COND!$A$10:$B$32,2,FALSE)</f>
        <v>1</v>
      </c>
      <c r="AY167" s="9">
        <f>(($AT$3*AT167+$AU$3*AU167+$AV$3*AV167+$AW$3*AW167)*AX167*IF(AQ167&lt;5,0.95,IF(AQ167&lt;7,0.975,1))+$J$3*VLOOKUP(J167,COND!$A$2:$D$7,2,FALSE)+$K$3*VLOOKUP(K167,COND!$A$2:$D$7,3,FALSE)+IF(BA167="SP",$BA$3,0)+IF($AV167&lt;3,-15,0))*IF(AND(Bat!$K$2="On",$E167&gt;20),0.75,1)</f>
        <v>26.580129500268836</v>
      </c>
      <c r="AZ167" s="28">
        <f>STANDARDIZE(AY167,AVERAGE($AY$5:$AY$963),STDEVP($AY$5:$AY$963))</f>
        <v>0.31577836508617846</v>
      </c>
      <c r="BA167" t="str">
        <f>IF(OR(AND(AQ167&gt;7,AW167&gt;1),AND(AQ167&gt;4,AV167&gt;2)),"SP","RP")</f>
        <v>SP</v>
      </c>
      <c r="BE167" t="str">
        <f>IF(AVERAGE($O167:$Q167)&gt;=6,"Likely",IF(AVERAGE($O167:$Q167)&gt;=4,"Possible","Unlikely"))</f>
        <v>Possible</v>
      </c>
      <c r="BG167" t="e">
        <f>IF(VLOOKUP($B167,'Draft List'!$D$4:$AB$124,BG$3,FALSE)&lt;&gt;0,VLOOKUP($B167,'Draft List'!$D$4:$AB$124,BG$3,FALSE),"")</f>
        <v>#N/A</v>
      </c>
      <c r="BH167" t="e">
        <f>IF(VLOOKUP($B167,'Draft List'!$D$4:$AB$124,BH$3,FALSE)&lt;&gt;0,VLOOKUP($B167,'Draft List'!$D$4:$AB$124,BH$3,FALSE),"")</f>
        <v>#N/A</v>
      </c>
      <c r="BI167" t="e">
        <f>IF(VLOOKUP($B167,'Draft List'!$D$4:$AB$124,BI$3,FALSE)&lt;&gt;0,VLOOKUP($B167,'Draft List'!$D$4:$AB$124,BI$3,FALSE),"")</f>
        <v>#N/A</v>
      </c>
      <c r="BJ167" t="e">
        <f>IF(VLOOKUP($B167,'Draft List'!$D$4:$AB$124,BJ$3,FALSE)&lt;&gt;0,VLOOKUP($B167,'Draft List'!$D$4:$AB$124,BJ$3,FALSE),"")</f>
        <v>#N/A</v>
      </c>
      <c r="BK167" t="str">
        <f>IF(OR(C167="SP",C167="MR",C167="RP",C167="CL"),"P",VLOOKUP($A167,Bat!$A$4:$AP$1196,42,FALSE))</f>
        <v>P</v>
      </c>
    </row>
    <row r="168" spans="1:63" x14ac:dyDescent="0.25">
      <c r="A168" t="str">
        <f>IF(C168="C","C-",C168)&amp;D168&amp;E168</f>
        <v>RPLuis Justavo21</v>
      </c>
      <c r="B168">
        <f>VLOOKUP($A168,draft_listing_pitchers_stats!$A$1:$B$1324,2,FALSE)</f>
        <v>3916</v>
      </c>
      <c r="C168" s="1" t="s">
        <v>246</v>
      </c>
      <c r="D168" s="1" t="s">
        <v>2020</v>
      </c>
      <c r="E168" s="1">
        <v>21</v>
      </c>
      <c r="F168" s="1" t="s">
        <v>64</v>
      </c>
      <c r="G168" s="1" t="s">
        <v>43</v>
      </c>
      <c r="H168" s="1" t="s">
        <v>51</v>
      </c>
      <c r="I168" s="24" t="s">
        <v>51</v>
      </c>
      <c r="J168" s="1" t="s">
        <v>45</v>
      </c>
      <c r="K168" s="24" t="s">
        <v>45</v>
      </c>
      <c r="L168" s="1">
        <v>2</v>
      </c>
      <c r="M168" s="1">
        <v>4</v>
      </c>
      <c r="N168" s="24">
        <v>3</v>
      </c>
      <c r="O168" s="1">
        <v>3</v>
      </c>
      <c r="P168" s="1">
        <v>4</v>
      </c>
      <c r="Q168" s="24">
        <v>5</v>
      </c>
      <c r="R168" s="1">
        <v>3</v>
      </c>
      <c r="S168" s="1">
        <v>4</v>
      </c>
      <c r="T168" s="1">
        <v>1</v>
      </c>
      <c r="U168" s="1">
        <v>3</v>
      </c>
      <c r="V168" s="1">
        <v>2</v>
      </c>
      <c r="W168" s="1">
        <v>3</v>
      </c>
      <c r="X168" s="1" t="s">
        <v>47</v>
      </c>
      <c r="Y168" s="1" t="s">
        <v>47</v>
      </c>
      <c r="Z168" s="1" t="s">
        <v>47</v>
      </c>
      <c r="AA168" s="1" t="s">
        <v>47</v>
      </c>
      <c r="AB168" s="1" t="s">
        <v>47</v>
      </c>
      <c r="AC168" s="1" t="s">
        <v>47</v>
      </c>
      <c r="AD168" s="1" t="s">
        <v>47</v>
      </c>
      <c r="AE168" s="1" t="s">
        <v>47</v>
      </c>
      <c r="AF168" s="1" t="s">
        <v>47</v>
      </c>
      <c r="AG168" s="1" t="s">
        <v>47</v>
      </c>
      <c r="AH168" s="1" t="s">
        <v>47</v>
      </c>
      <c r="AI168" s="1" t="s">
        <v>47</v>
      </c>
      <c r="AJ168" s="1" t="s">
        <v>47</v>
      </c>
      <c r="AK168" s="1" t="s">
        <v>47</v>
      </c>
      <c r="AL168" s="1" t="s">
        <v>47</v>
      </c>
      <c r="AM168" s="1" t="s">
        <v>47</v>
      </c>
      <c r="AN168" s="1" t="s">
        <v>47</v>
      </c>
      <c r="AO168" s="24" t="s">
        <v>47</v>
      </c>
      <c r="AP168" s="1" t="s">
        <v>211</v>
      </c>
      <c r="AQ168" s="1">
        <v>10</v>
      </c>
      <c r="AR168" s="25" t="s">
        <v>15</v>
      </c>
      <c r="AS168" s="30">
        <v>220000</v>
      </c>
      <c r="AT168" s="9">
        <f>($O$3*(L168-$O$1)/$O$2+$P$3*(M168-$P$1)/$P$2+$Q$3*(N168-$P$1)/$Q$2)/SUM($O$3:$Q$3)</f>
        <v>-1.4358566320600374</v>
      </c>
      <c r="AU168" s="9">
        <f>($O$3*(O168-$O$1)/$O$2+$P$3*(P168-$P$1)/$P$2+$Q$3*(Q168-$Q$1)/$Q$2)/SUM($O$3:$Q$3)</f>
        <v>-0.31102942470557166</v>
      </c>
      <c r="AV168">
        <f>COUNT(R168:AO168)/2</f>
        <v>3</v>
      </c>
      <c r="AW168">
        <f>COUNTIF(R168:AO168,"&gt;5")/2</f>
        <v>0</v>
      </c>
      <c r="AX168" s="6">
        <f>VLOOKUP(AP168,COND!$A$10:$B$32,2,FALSE)</f>
        <v>1</v>
      </c>
      <c r="AY168" s="9">
        <f>(($AT$3*AT168+$AU$3*AU168+$AV$3*AV168+$AW$3*AW168)*AX168*IF(AQ168&lt;5,0.95,IF(AQ168&lt;7,0.975,1))+$J$3*VLOOKUP(J168,COND!$A$2:$D$7,2,FALSE)+$K$3*VLOOKUP(K168,COND!$A$2:$D$7,3,FALSE)+IF(BA168="SP",$BA$3,0)+IF($AV168&lt;3,-15,0))*IF(AND(Bat!$K$2="On",$E168&gt;20),0.75,1)</f>
        <v>26.542240179476558</v>
      </c>
      <c r="AZ168" s="28">
        <f>STANDARDIZE(AY168,AVERAGE($AY$5:$AY$963),STDEVP($AY$5:$AY$963))</f>
        <v>0.31238860462705348</v>
      </c>
      <c r="BA168" t="str">
        <f>IF(OR(AND(AQ168&gt;7,AW168&gt;1),AND(AQ168&gt;4,AV168&gt;2)),"SP","RP")</f>
        <v>SP</v>
      </c>
      <c r="BE168" t="str">
        <f>IF(AVERAGE($O168:$Q168)&gt;=6,"Likely",IF(AVERAGE($O168:$Q168)&gt;=4,"Possible","Unlikely"))</f>
        <v>Possible</v>
      </c>
      <c r="BG168" t="e">
        <f>IF(VLOOKUP($B168,'Draft List'!$D$4:$AB$124,BG$3,FALSE)&lt;&gt;0,VLOOKUP($B168,'Draft List'!$D$4:$AB$124,BG$3,FALSE),"")</f>
        <v>#N/A</v>
      </c>
      <c r="BH168" t="e">
        <f>IF(VLOOKUP($B168,'Draft List'!$D$4:$AB$124,BH$3,FALSE)&lt;&gt;0,VLOOKUP($B168,'Draft List'!$D$4:$AB$124,BH$3,FALSE),"")</f>
        <v>#N/A</v>
      </c>
      <c r="BI168" t="e">
        <f>IF(VLOOKUP($B168,'Draft List'!$D$4:$AB$124,BI$3,FALSE)&lt;&gt;0,VLOOKUP($B168,'Draft List'!$D$4:$AB$124,BI$3,FALSE),"")</f>
        <v>#N/A</v>
      </c>
      <c r="BJ168" t="e">
        <f>IF(VLOOKUP($B168,'Draft List'!$D$4:$AB$124,BJ$3,FALSE)&lt;&gt;0,VLOOKUP($B168,'Draft List'!$D$4:$AB$124,BJ$3,FALSE),"")</f>
        <v>#N/A</v>
      </c>
      <c r="BK168" t="str">
        <f>IF(OR(C168="SP",C168="MR",C168="RP",C168="CL"),"P",VLOOKUP($A168,Bat!$A$4:$AP$1196,42,FALSE))</f>
        <v>P</v>
      </c>
    </row>
    <row r="169" spans="1:63" x14ac:dyDescent="0.25">
      <c r="A169" t="str">
        <f>IF(C169="C","C-",C169)&amp;D169&amp;E169</f>
        <v>RPHenry Monroe18</v>
      </c>
      <c r="B169">
        <f>VLOOKUP($A169,draft_listing_pitchers_stats!$A$1:$B$1324,2,FALSE)</f>
        <v>5597</v>
      </c>
      <c r="C169" s="1" t="s">
        <v>246</v>
      </c>
      <c r="D169" s="1" t="s">
        <v>2093</v>
      </c>
      <c r="E169" s="1">
        <v>18</v>
      </c>
      <c r="F169" s="1" t="s">
        <v>43</v>
      </c>
      <c r="G169" s="1" t="s">
        <v>43</v>
      </c>
      <c r="H169" s="1" t="s">
        <v>51</v>
      </c>
      <c r="I169" s="24" t="s">
        <v>51</v>
      </c>
      <c r="J169" s="1" t="s">
        <v>49</v>
      </c>
      <c r="K169" s="24" t="s">
        <v>49</v>
      </c>
      <c r="L169" s="1">
        <v>2</v>
      </c>
      <c r="M169" s="1">
        <v>4</v>
      </c>
      <c r="N169" s="24">
        <v>2</v>
      </c>
      <c r="O169" s="1">
        <v>4</v>
      </c>
      <c r="P169" s="1">
        <v>4</v>
      </c>
      <c r="Q169" s="24">
        <v>4</v>
      </c>
      <c r="R169" s="1">
        <v>2</v>
      </c>
      <c r="S169" s="1">
        <v>4</v>
      </c>
      <c r="T169" s="1">
        <v>1</v>
      </c>
      <c r="U169" s="1">
        <v>2</v>
      </c>
      <c r="V169" s="1">
        <v>2</v>
      </c>
      <c r="W169" s="1">
        <v>4</v>
      </c>
      <c r="X169" s="1" t="s">
        <v>47</v>
      </c>
      <c r="Y169" s="1" t="s">
        <v>47</v>
      </c>
      <c r="Z169" s="1" t="s">
        <v>47</v>
      </c>
      <c r="AA169" s="1" t="s">
        <v>47</v>
      </c>
      <c r="AB169" s="1" t="s">
        <v>47</v>
      </c>
      <c r="AC169" s="1" t="s">
        <v>47</v>
      </c>
      <c r="AD169" s="1" t="s">
        <v>47</v>
      </c>
      <c r="AE169" s="1" t="s">
        <v>47</v>
      </c>
      <c r="AF169" s="1" t="s">
        <v>47</v>
      </c>
      <c r="AG169" s="1" t="s">
        <v>47</v>
      </c>
      <c r="AH169" s="1" t="s">
        <v>47</v>
      </c>
      <c r="AI169" s="1" t="s">
        <v>47</v>
      </c>
      <c r="AJ169" s="1" t="s">
        <v>47</v>
      </c>
      <c r="AK169" s="1" t="s">
        <v>47</v>
      </c>
      <c r="AL169" s="1" t="s">
        <v>47</v>
      </c>
      <c r="AM169" s="1" t="s">
        <v>47</v>
      </c>
      <c r="AN169" s="1" t="s">
        <v>47</v>
      </c>
      <c r="AO169" s="24" t="s">
        <v>47</v>
      </c>
      <c r="AP169" s="1" t="s">
        <v>68</v>
      </c>
      <c r="AQ169" s="1">
        <v>7</v>
      </c>
      <c r="AR169" s="25" t="s">
        <v>235</v>
      </c>
      <c r="AS169" s="30">
        <v>190000</v>
      </c>
      <c r="AT169" s="9">
        <f>($O$3*(L169-$O$1)/$O$2+$P$3*(M169-$P$1)/$P$2+$Q$3*(N169-$P$1)/$Q$2)/SUM($O$3:$Q$3)</f>
        <v>-1.6781771981141478</v>
      </c>
      <c r="AU169" s="9">
        <f>($O$3*(O169-$O$1)/$O$2+$P$3*(P169-$P$1)/$P$2+$Q$3*(Q169-$Q$1)/$Q$2)/SUM($O$3:$Q$3)</f>
        <v>-0.35865866625050846</v>
      </c>
      <c r="AV169">
        <f>COUNT(R169:AO169)/2</f>
        <v>3</v>
      </c>
      <c r="AW169">
        <f>COUNTIF(R169:AO169,"&gt;5")/2</f>
        <v>0</v>
      </c>
      <c r="AX169" s="6">
        <f>VLOOKUP(AP169,COND!$A$10:$B$32,2,FALSE)</f>
        <v>0.95</v>
      </c>
      <c r="AY169" s="9">
        <f>(($AT$3*AT169+$AU$3*AU169+$AV$3*AV169+$AW$3*AW169)*AX169*IF(AQ169&lt;5,0.95,IF(AQ169&lt;7,0.975,1))+$J$3*VLOOKUP(J169,COND!$A$2:$D$7,2,FALSE)+$K$3*VLOOKUP(K169,COND!$A$2:$D$7,3,FALSE)+IF(BA169="SP",$BA$3,0)+IF($AV169&lt;3,-15,0))*IF(AND(Bat!$K$2="On",$E169&gt;20),0.75,1)</f>
        <v>26.464131673598651</v>
      </c>
      <c r="AZ169" s="28">
        <f>STANDARDIZE(AY169,AVERAGE($AY$5:$AY$963),STDEVP($AY$5:$AY$963))</f>
        <v>0.30540064286870428</v>
      </c>
      <c r="BA169" t="str">
        <f>IF(OR(AND(AQ169&gt;7,AW169&gt;1),AND(AQ169&gt;4,AV169&gt;2)),"SP","RP")</f>
        <v>SP</v>
      </c>
      <c r="BE169" t="str">
        <f>IF(AVERAGE($O169:$Q169)&gt;=6,"Likely",IF(AVERAGE($O169:$Q169)&gt;=4,"Possible","Unlikely"))</f>
        <v>Possible</v>
      </c>
      <c r="BG169" t="e">
        <f>IF(VLOOKUP($B169,'Draft List'!$D$4:$AB$124,BG$3,FALSE)&lt;&gt;0,VLOOKUP($B169,'Draft List'!$D$4:$AB$124,BG$3,FALSE),"")</f>
        <v>#N/A</v>
      </c>
      <c r="BH169" t="e">
        <f>IF(VLOOKUP($B169,'Draft List'!$D$4:$AB$124,BH$3,FALSE)&lt;&gt;0,VLOOKUP($B169,'Draft List'!$D$4:$AB$124,BH$3,FALSE),"")</f>
        <v>#N/A</v>
      </c>
      <c r="BI169" t="e">
        <f>IF(VLOOKUP($B169,'Draft List'!$D$4:$AB$124,BI$3,FALSE)&lt;&gt;0,VLOOKUP($B169,'Draft List'!$D$4:$AB$124,BI$3,FALSE),"")</f>
        <v>#N/A</v>
      </c>
      <c r="BJ169" t="e">
        <f>IF(VLOOKUP($B169,'Draft List'!$D$4:$AB$124,BJ$3,FALSE)&lt;&gt;0,VLOOKUP($B169,'Draft List'!$D$4:$AB$124,BJ$3,FALSE),"")</f>
        <v>#N/A</v>
      </c>
      <c r="BK169" t="str">
        <f>IF(OR(C169="SP",C169="MR",C169="RP",C169="CL"),"P",VLOOKUP($A169,Bat!$A$4:$AP$1196,42,FALSE))</f>
        <v>P</v>
      </c>
    </row>
    <row r="170" spans="1:63" x14ac:dyDescent="0.25">
      <c r="A170" t="str">
        <f>IF(C170="C","C-",C170)&amp;D170&amp;E170</f>
        <v>SPBrian Evans21</v>
      </c>
      <c r="B170">
        <f>VLOOKUP($A170,draft_listing_pitchers_stats!$A$1:$B$1324,2,FALSE)</f>
        <v>9680</v>
      </c>
      <c r="C170" s="1" t="s">
        <v>25</v>
      </c>
      <c r="D170" s="1" t="s">
        <v>1946</v>
      </c>
      <c r="E170" s="1">
        <v>21</v>
      </c>
      <c r="F170" s="1" t="s">
        <v>64</v>
      </c>
      <c r="G170" s="1" t="s">
        <v>43</v>
      </c>
      <c r="H170" s="1" t="s">
        <v>51</v>
      </c>
      <c r="I170" s="24" t="s">
        <v>51</v>
      </c>
      <c r="J170" s="1" t="s">
        <v>46</v>
      </c>
      <c r="K170" s="24" t="s">
        <v>45</v>
      </c>
      <c r="L170" s="1">
        <v>4</v>
      </c>
      <c r="M170" s="1">
        <v>4</v>
      </c>
      <c r="N170" s="24">
        <v>2</v>
      </c>
      <c r="O170" s="1">
        <v>4</v>
      </c>
      <c r="P170" s="1">
        <v>4</v>
      </c>
      <c r="Q170" s="24">
        <v>4</v>
      </c>
      <c r="R170" s="1">
        <v>5</v>
      </c>
      <c r="S170" s="1">
        <v>6</v>
      </c>
      <c r="T170" s="1">
        <v>2</v>
      </c>
      <c r="U170" s="1">
        <v>3</v>
      </c>
      <c r="V170" s="1">
        <v>3</v>
      </c>
      <c r="W170" s="1">
        <v>4</v>
      </c>
      <c r="X170" s="1">
        <v>3</v>
      </c>
      <c r="Y170" s="1">
        <v>4</v>
      </c>
      <c r="Z170" s="1" t="s">
        <v>47</v>
      </c>
      <c r="AA170" s="1" t="s">
        <v>47</v>
      </c>
      <c r="AB170" s="1" t="s">
        <v>47</v>
      </c>
      <c r="AC170" s="1" t="s">
        <v>47</v>
      </c>
      <c r="AD170" s="1" t="s">
        <v>47</v>
      </c>
      <c r="AE170" s="1" t="s">
        <v>47</v>
      </c>
      <c r="AF170" s="1" t="s">
        <v>47</v>
      </c>
      <c r="AG170" s="1" t="s">
        <v>47</v>
      </c>
      <c r="AH170" s="1" t="s">
        <v>47</v>
      </c>
      <c r="AI170" s="1" t="s">
        <v>47</v>
      </c>
      <c r="AJ170" s="1" t="s">
        <v>47</v>
      </c>
      <c r="AK170" s="1" t="s">
        <v>47</v>
      </c>
      <c r="AL170" s="1" t="s">
        <v>47</v>
      </c>
      <c r="AM170" s="1" t="s">
        <v>47</v>
      </c>
      <c r="AN170" s="1" t="s">
        <v>47</v>
      </c>
      <c r="AO170" s="24" t="s">
        <v>47</v>
      </c>
      <c r="AP170" s="1" t="s">
        <v>62</v>
      </c>
      <c r="AQ170" s="1">
        <v>6</v>
      </c>
      <c r="AR170" s="25" t="s">
        <v>234</v>
      </c>
      <c r="AS170" s="30">
        <v>210000</v>
      </c>
      <c r="AT170" s="9">
        <f>($O$3*(L170-$O$1)/$O$2+$P$3*(M170-$P$1)/$P$2+$Q$3*(N170-$P$1)/$Q$2)/SUM($O$3:$Q$3)</f>
        <v>-1.288794549095801</v>
      </c>
      <c r="AU170" s="9">
        <f>($O$3*(O170-$O$1)/$O$2+$P$3*(P170-$P$1)/$P$2+$Q$3*(Q170-$Q$1)/$Q$2)/SUM($O$3:$Q$3)</f>
        <v>-0.35865866625050846</v>
      </c>
      <c r="AV170">
        <f>COUNT(R170:AO170)/2</f>
        <v>4</v>
      </c>
      <c r="AW170">
        <f>COUNTIF(R170:AO170,"&gt;5")/2</f>
        <v>0.5</v>
      </c>
      <c r="AX170" s="6">
        <f>VLOOKUP(AP170,COND!$A$10:$B$32,2,FALSE)</f>
        <v>1.0249999999999999</v>
      </c>
      <c r="AY170" s="9">
        <f>(($AT$3*AT170+$AU$3*AU170+$AV$3*AV170+$AW$3*AW170)*AX170*IF(AQ170&lt;5,0.95,IF(AQ170&lt;7,0.975,1))+$J$3*VLOOKUP(J170,COND!$A$2:$D$7,2,FALSE)+$K$3*VLOOKUP(K170,COND!$A$2:$D$7,3,FALSE)+IF(BA170="SP",$BA$3,0)+IF($AV170&lt;3,-15,0))*IF(AND(Bat!$K$2="On",$E170&gt;20),0.75,1)</f>
        <v>26.297446472817441</v>
      </c>
      <c r="AZ170" s="28">
        <f>STANDARDIZE(AY170,AVERAGE($AY$5:$AY$963),STDEVP($AY$5:$AY$963))</f>
        <v>0.29048818492766315</v>
      </c>
      <c r="BA170" t="str">
        <f>IF(OR(AND(AQ170&gt;7,AW170&gt;1),AND(AQ170&gt;4,AV170&gt;2)),"SP","RP")</f>
        <v>SP</v>
      </c>
      <c r="BE170" t="str">
        <f>IF(AVERAGE($O170:$Q170)&gt;=6,"Likely",IF(AVERAGE($O170:$Q170)&gt;=4,"Possible","Unlikely"))</f>
        <v>Possible</v>
      </c>
      <c r="BG170" t="e">
        <f>IF(VLOOKUP($B170,'Draft List'!$D$4:$AB$124,BG$3,FALSE)&lt;&gt;0,VLOOKUP($B170,'Draft List'!$D$4:$AB$124,BG$3,FALSE),"")</f>
        <v>#N/A</v>
      </c>
      <c r="BH170" t="e">
        <f>IF(VLOOKUP($B170,'Draft List'!$D$4:$AB$124,BH$3,FALSE)&lt;&gt;0,VLOOKUP($B170,'Draft List'!$D$4:$AB$124,BH$3,FALSE),"")</f>
        <v>#N/A</v>
      </c>
      <c r="BI170" t="e">
        <f>IF(VLOOKUP($B170,'Draft List'!$D$4:$AB$124,BI$3,FALSE)&lt;&gt;0,VLOOKUP($B170,'Draft List'!$D$4:$AB$124,BI$3,FALSE),"")</f>
        <v>#N/A</v>
      </c>
      <c r="BJ170" t="e">
        <f>IF(VLOOKUP($B170,'Draft List'!$D$4:$AB$124,BJ$3,FALSE)&lt;&gt;0,VLOOKUP($B170,'Draft List'!$D$4:$AB$124,BJ$3,FALSE),"")</f>
        <v>#N/A</v>
      </c>
      <c r="BK170" t="str">
        <f>IF(OR(C170="SP",C170="MR",C170="RP",C170="CL"),"P",VLOOKUP($A170,Bat!$A$4:$AP$1196,42,FALSE))</f>
        <v>P</v>
      </c>
    </row>
    <row r="171" spans="1:63" x14ac:dyDescent="0.25">
      <c r="A171" t="str">
        <f>IF(C171="C","C-",C171)&amp;D171&amp;E171</f>
        <v>RPGustavo Rosado21</v>
      </c>
      <c r="B171">
        <f>VLOOKUP($A171,draft_listing_pitchers_stats!$A$1:$B$1324,2,FALSE)</f>
        <v>5722</v>
      </c>
      <c r="C171" s="1" t="s">
        <v>246</v>
      </c>
      <c r="D171" s="1" t="s">
        <v>2161</v>
      </c>
      <c r="E171" s="1">
        <v>21</v>
      </c>
      <c r="F171" s="1" t="s">
        <v>43</v>
      </c>
      <c r="G171" s="1" t="s">
        <v>43</v>
      </c>
      <c r="H171" s="1" t="s">
        <v>51</v>
      </c>
      <c r="I171" s="24" t="s">
        <v>51</v>
      </c>
      <c r="J171" s="1" t="s">
        <v>46</v>
      </c>
      <c r="K171" s="24" t="s">
        <v>53</v>
      </c>
      <c r="L171" s="1">
        <v>3</v>
      </c>
      <c r="M171" s="1">
        <v>4</v>
      </c>
      <c r="N171" s="24">
        <v>2</v>
      </c>
      <c r="O171" s="1">
        <v>4</v>
      </c>
      <c r="P171" s="1">
        <v>4</v>
      </c>
      <c r="Q171" s="24">
        <v>4</v>
      </c>
      <c r="R171" s="1">
        <v>4</v>
      </c>
      <c r="S171" s="1">
        <v>5</v>
      </c>
      <c r="T171" s="1">
        <v>3</v>
      </c>
      <c r="U171" s="1">
        <v>3</v>
      </c>
      <c r="V171" s="1" t="s">
        <v>47</v>
      </c>
      <c r="W171" s="1" t="s">
        <v>47</v>
      </c>
      <c r="X171" s="1" t="s">
        <v>47</v>
      </c>
      <c r="Y171" s="1" t="s">
        <v>47</v>
      </c>
      <c r="Z171" s="1" t="s">
        <v>47</v>
      </c>
      <c r="AA171" s="1" t="s">
        <v>47</v>
      </c>
      <c r="AB171" s="1" t="s">
        <v>47</v>
      </c>
      <c r="AC171" s="1" t="s">
        <v>47</v>
      </c>
      <c r="AD171" s="1">
        <v>4</v>
      </c>
      <c r="AE171" s="1">
        <v>4</v>
      </c>
      <c r="AF171" s="1" t="s">
        <v>47</v>
      </c>
      <c r="AG171" s="1" t="s">
        <v>47</v>
      </c>
      <c r="AH171" s="1" t="s">
        <v>47</v>
      </c>
      <c r="AI171" s="1" t="s">
        <v>47</v>
      </c>
      <c r="AJ171" s="1" t="s">
        <v>47</v>
      </c>
      <c r="AK171" s="1" t="s">
        <v>47</v>
      </c>
      <c r="AL171" s="1" t="s">
        <v>47</v>
      </c>
      <c r="AM171" s="1" t="s">
        <v>47</v>
      </c>
      <c r="AN171" s="1" t="s">
        <v>47</v>
      </c>
      <c r="AO171" s="24" t="s">
        <v>47</v>
      </c>
      <c r="AP171" s="1" t="s">
        <v>60</v>
      </c>
      <c r="AQ171" s="1">
        <v>6</v>
      </c>
      <c r="AR171" s="25" t="s">
        <v>233</v>
      </c>
      <c r="AS171" s="30">
        <v>200000</v>
      </c>
      <c r="AT171" s="9">
        <f>($O$3*(L171-$O$1)/$O$2+$P$3*(M171-$P$1)/$P$2+$Q$3*(N171-$P$1)/$Q$2)/SUM($O$3:$Q$3)</f>
        <v>-1.4834858736049745</v>
      </c>
      <c r="AU171" s="9">
        <f>($O$3*(O171-$O$1)/$O$2+$P$3*(P171-$P$1)/$P$2+$Q$3*(Q171-$Q$1)/$Q$2)/SUM($O$3:$Q$3)</f>
        <v>-0.35865866625050846</v>
      </c>
      <c r="AV171">
        <f>COUNT(R171:AO171)/2</f>
        <v>3</v>
      </c>
      <c r="AW171">
        <f>COUNTIF(R171:AO171,"&gt;5")/2</f>
        <v>0</v>
      </c>
      <c r="AX171" s="6">
        <f>VLOOKUP(AP171,COND!$A$10:$B$32,2,FALSE)</f>
        <v>1</v>
      </c>
      <c r="AY171" s="9">
        <f>(($AT$3*AT171+$AU$3*AU171+$AV$3*AV171+$AW$3*AW171)*AX171*IF(AQ171&lt;5,0.95,IF(AQ171&lt;7,0.975,1))+$J$3*VLOOKUP(J171,COND!$A$2:$D$7,2,FALSE)+$K$3*VLOOKUP(K171,COND!$A$2:$D$7,3,FALSE)+IF(BA171="SP",$BA$3,0)+IF($AV171&lt;3,-15,0))*IF(AND(Bat!$K$2="On",$E171&gt;20),0.75,1)</f>
        <v>26.190626262762116</v>
      </c>
      <c r="AZ171" s="28">
        <f>STANDARDIZE(AY171,AVERAGE($AY$5:$AY$963),STDEVP($AY$5:$AY$963))</f>
        <v>0.28093153633356199</v>
      </c>
      <c r="BA171" t="str">
        <f>IF(OR(AND(AQ171&gt;7,AW171&gt;1),AND(AQ171&gt;4,AV171&gt;2)),"SP","RP")</f>
        <v>SP</v>
      </c>
      <c r="BE171" t="str">
        <f>IF(AVERAGE($O171:$Q171)&gt;=6,"Likely",IF(AVERAGE($O171:$Q171)&gt;=4,"Possible","Unlikely"))</f>
        <v>Possible</v>
      </c>
      <c r="BG171" t="e">
        <f>IF(VLOOKUP($B171,'Draft List'!$D$4:$AB$124,BG$3,FALSE)&lt;&gt;0,VLOOKUP($B171,'Draft List'!$D$4:$AB$124,BG$3,FALSE),"")</f>
        <v>#N/A</v>
      </c>
      <c r="BH171" t="e">
        <f>IF(VLOOKUP($B171,'Draft List'!$D$4:$AB$124,BH$3,FALSE)&lt;&gt;0,VLOOKUP($B171,'Draft List'!$D$4:$AB$124,BH$3,FALSE),"")</f>
        <v>#N/A</v>
      </c>
      <c r="BI171" t="e">
        <f>IF(VLOOKUP($B171,'Draft List'!$D$4:$AB$124,BI$3,FALSE)&lt;&gt;0,VLOOKUP($B171,'Draft List'!$D$4:$AB$124,BI$3,FALSE),"")</f>
        <v>#N/A</v>
      </c>
      <c r="BJ171" t="e">
        <f>IF(VLOOKUP($B171,'Draft List'!$D$4:$AB$124,BJ$3,FALSE)&lt;&gt;0,VLOOKUP($B171,'Draft List'!$D$4:$AB$124,BJ$3,FALSE),"")</f>
        <v>#N/A</v>
      </c>
      <c r="BK171" t="str">
        <f>IF(OR(C171="SP",C171="MR",C171="RP",C171="CL"),"P",VLOOKUP($A171,Bat!$A$4:$AP$1196,42,FALSE))</f>
        <v>P</v>
      </c>
    </row>
    <row r="172" spans="1:63" x14ac:dyDescent="0.25">
      <c r="A172" t="str">
        <f>IF(C172="C","C-",C172)&amp;D172&amp;E172</f>
        <v>SPPaul Stewart21</v>
      </c>
      <c r="B172">
        <f>VLOOKUP($A172,draft_listing_pitchers_stats!$A$1:$B$1324,2,FALSE)</f>
        <v>11599</v>
      </c>
      <c r="C172" s="1" t="s">
        <v>25</v>
      </c>
      <c r="D172" s="1" t="s">
        <v>2198</v>
      </c>
      <c r="E172" s="1">
        <v>21</v>
      </c>
      <c r="F172" s="1" t="s">
        <v>43</v>
      </c>
      <c r="G172" s="1" t="s">
        <v>43</v>
      </c>
      <c r="H172" s="1" t="s">
        <v>51</v>
      </c>
      <c r="I172" s="24" t="s">
        <v>51</v>
      </c>
      <c r="J172" s="1" t="s">
        <v>45</v>
      </c>
      <c r="K172" s="24" t="s">
        <v>45</v>
      </c>
      <c r="L172" s="1">
        <v>3</v>
      </c>
      <c r="M172" s="1">
        <v>4</v>
      </c>
      <c r="N172" s="24">
        <v>2</v>
      </c>
      <c r="O172" s="1">
        <v>4</v>
      </c>
      <c r="P172" s="1">
        <v>4</v>
      </c>
      <c r="Q172" s="24">
        <v>4</v>
      </c>
      <c r="R172" s="1">
        <v>4</v>
      </c>
      <c r="S172" s="1">
        <v>4</v>
      </c>
      <c r="T172" s="1">
        <v>2</v>
      </c>
      <c r="U172" s="1">
        <v>4</v>
      </c>
      <c r="V172" s="1">
        <v>3</v>
      </c>
      <c r="W172" s="1">
        <v>4</v>
      </c>
      <c r="X172" s="1" t="s">
        <v>47</v>
      </c>
      <c r="Y172" s="1" t="s">
        <v>47</v>
      </c>
      <c r="Z172" s="1" t="s">
        <v>47</v>
      </c>
      <c r="AA172" s="1" t="s">
        <v>47</v>
      </c>
      <c r="AB172" s="1" t="s">
        <v>47</v>
      </c>
      <c r="AC172" s="1" t="s">
        <v>47</v>
      </c>
      <c r="AD172" s="1" t="s">
        <v>47</v>
      </c>
      <c r="AE172" s="1" t="s">
        <v>47</v>
      </c>
      <c r="AF172" s="1" t="s">
        <v>47</v>
      </c>
      <c r="AG172" s="1" t="s">
        <v>47</v>
      </c>
      <c r="AH172" s="1" t="s">
        <v>47</v>
      </c>
      <c r="AI172" s="1" t="s">
        <v>47</v>
      </c>
      <c r="AJ172" s="1" t="s">
        <v>47</v>
      </c>
      <c r="AK172" s="1" t="s">
        <v>47</v>
      </c>
      <c r="AL172" s="1">
        <v>2</v>
      </c>
      <c r="AM172" s="1">
        <v>2</v>
      </c>
      <c r="AN172" s="1" t="s">
        <v>47</v>
      </c>
      <c r="AO172" s="24" t="s">
        <v>47</v>
      </c>
      <c r="AP172" s="1" t="s">
        <v>212</v>
      </c>
      <c r="AQ172" s="1">
        <v>6</v>
      </c>
      <c r="AR172" s="25" t="s">
        <v>235</v>
      </c>
      <c r="AS172" s="30">
        <v>220000</v>
      </c>
      <c r="AT172" s="9">
        <f>($O$3*(L172-$O$1)/$O$2+$P$3*(M172-$P$1)/$P$2+$Q$3*(N172-$P$1)/$Q$2)/SUM($O$3:$Q$3)</f>
        <v>-1.4834858736049745</v>
      </c>
      <c r="AU172" s="9">
        <f>($O$3*(O172-$O$1)/$O$2+$P$3*(P172-$P$1)/$P$2+$Q$3*(Q172-$Q$1)/$Q$2)/SUM($O$3:$Q$3)</f>
        <v>-0.35865866625050846</v>
      </c>
      <c r="AV172">
        <f>COUNT(R172:AO172)/2</f>
        <v>4</v>
      </c>
      <c r="AW172">
        <f>COUNTIF(R172:AO172,"&gt;5")/2</f>
        <v>0</v>
      </c>
      <c r="AX172" s="6">
        <f>VLOOKUP(AP172,COND!$A$10:$B$32,2,FALSE)</f>
        <v>1</v>
      </c>
      <c r="AY172" s="9">
        <f>(($AT$3*AT172+$AU$3*AU172+$AV$3*AV172+$AW$3*AW172)*AX172*IF(AQ172&lt;5,0.95,IF(AQ172&lt;7,0.975,1))+$J$3*VLOOKUP(J172,COND!$A$2:$D$7,2,FALSE)+$K$3*VLOOKUP(K172,COND!$A$2:$D$7,3,FALSE)+IF(BA172="SP",$BA$3,0)+IF($AV172&lt;3,-15,0))*IF(AND(Bat!$K$2="On",$E172&gt;20),0.75,1)</f>
        <v>26.081876262762115</v>
      </c>
      <c r="AZ172" s="28">
        <f>STANDARDIZE(AY172,AVERAGE($AY$5:$AY$963),STDEVP($AY$5:$AY$963))</f>
        <v>0.27120223947044753</v>
      </c>
      <c r="BA172" t="str">
        <f>IF(OR(AND(AQ172&gt;7,AW172&gt;1),AND(AQ172&gt;4,AV172&gt;2)),"SP","RP")</f>
        <v>SP</v>
      </c>
      <c r="BE172" t="str">
        <f>IF(AVERAGE($O172:$Q172)&gt;=6,"Likely",IF(AVERAGE($O172:$Q172)&gt;=4,"Possible","Unlikely"))</f>
        <v>Possible</v>
      </c>
      <c r="BG172" t="e">
        <f>IF(VLOOKUP($B172,'Draft List'!$D$4:$AB$124,BG$3,FALSE)&lt;&gt;0,VLOOKUP($B172,'Draft List'!$D$4:$AB$124,BG$3,FALSE),"")</f>
        <v>#N/A</v>
      </c>
      <c r="BH172" t="e">
        <f>IF(VLOOKUP($B172,'Draft List'!$D$4:$AB$124,BH$3,FALSE)&lt;&gt;0,VLOOKUP($B172,'Draft List'!$D$4:$AB$124,BH$3,FALSE),"")</f>
        <v>#N/A</v>
      </c>
      <c r="BI172" t="e">
        <f>IF(VLOOKUP($B172,'Draft List'!$D$4:$AB$124,BI$3,FALSE)&lt;&gt;0,VLOOKUP($B172,'Draft List'!$D$4:$AB$124,BI$3,FALSE),"")</f>
        <v>#N/A</v>
      </c>
      <c r="BJ172" t="e">
        <f>IF(VLOOKUP($B172,'Draft List'!$D$4:$AB$124,BJ$3,FALSE)&lt;&gt;0,VLOOKUP($B172,'Draft List'!$D$4:$AB$124,BJ$3,FALSE),"")</f>
        <v>#N/A</v>
      </c>
      <c r="BK172" t="str">
        <f>IF(OR(C172="SP",C172="MR",C172="RP",C172="CL"),"P",VLOOKUP($A172,Bat!$A$4:$AP$1196,42,FALSE))</f>
        <v>P</v>
      </c>
    </row>
    <row r="173" spans="1:63" x14ac:dyDescent="0.25">
      <c r="A173" t="str">
        <f>IF(C173="C","C-",C173)&amp;D173&amp;E173</f>
        <v>SPGabriel Cabrera21</v>
      </c>
      <c r="B173">
        <f>VLOOKUP($A173,draft_listing_pitchers_stats!$A$1:$B$1324,2,FALSE)</f>
        <v>11857</v>
      </c>
      <c r="C173" s="1" t="s">
        <v>25</v>
      </c>
      <c r="D173" s="1" t="s">
        <v>1907</v>
      </c>
      <c r="E173" s="1">
        <v>21</v>
      </c>
      <c r="F173" s="1" t="s">
        <v>55</v>
      </c>
      <c r="G173" s="1" t="s">
        <v>55</v>
      </c>
      <c r="H173" s="1" t="s">
        <v>51</v>
      </c>
      <c r="I173" s="24" t="s">
        <v>51</v>
      </c>
      <c r="J173" s="1" t="s">
        <v>49</v>
      </c>
      <c r="K173" s="24" t="s">
        <v>45</v>
      </c>
      <c r="L173" s="1">
        <v>3</v>
      </c>
      <c r="M173" s="1">
        <v>4</v>
      </c>
      <c r="N173" s="24">
        <v>2</v>
      </c>
      <c r="O173" s="1">
        <v>4</v>
      </c>
      <c r="P173" s="1">
        <v>4</v>
      </c>
      <c r="Q173" s="24">
        <v>4</v>
      </c>
      <c r="R173" s="1">
        <v>5</v>
      </c>
      <c r="S173" s="1">
        <v>5</v>
      </c>
      <c r="T173" s="1">
        <v>3</v>
      </c>
      <c r="U173" s="1">
        <v>4</v>
      </c>
      <c r="V173" s="1">
        <v>2</v>
      </c>
      <c r="W173" s="1">
        <v>3</v>
      </c>
      <c r="X173" s="1">
        <v>3</v>
      </c>
      <c r="Y173" s="1">
        <v>4</v>
      </c>
      <c r="Z173" s="1" t="s">
        <v>47</v>
      </c>
      <c r="AA173" s="1" t="s">
        <v>47</v>
      </c>
      <c r="AB173" s="1" t="s">
        <v>47</v>
      </c>
      <c r="AC173" s="1" t="s">
        <v>47</v>
      </c>
      <c r="AD173" s="1" t="s">
        <v>47</v>
      </c>
      <c r="AE173" s="1" t="s">
        <v>47</v>
      </c>
      <c r="AF173" s="1" t="s">
        <v>47</v>
      </c>
      <c r="AG173" s="1" t="s">
        <v>47</v>
      </c>
      <c r="AH173" s="1" t="s">
        <v>47</v>
      </c>
      <c r="AI173" s="1" t="s">
        <v>47</v>
      </c>
      <c r="AJ173" s="1" t="s">
        <v>47</v>
      </c>
      <c r="AK173" s="1" t="s">
        <v>47</v>
      </c>
      <c r="AL173" s="1" t="s">
        <v>47</v>
      </c>
      <c r="AM173" s="1" t="s">
        <v>47</v>
      </c>
      <c r="AN173" s="1" t="s">
        <v>47</v>
      </c>
      <c r="AO173" s="24" t="s">
        <v>47</v>
      </c>
      <c r="AP173" s="1" t="s">
        <v>62</v>
      </c>
      <c r="AQ173" s="1">
        <v>8</v>
      </c>
      <c r="AR173" s="25" t="s">
        <v>235</v>
      </c>
      <c r="AS173" s="30">
        <v>190000</v>
      </c>
      <c r="AT173" s="9">
        <f>($O$3*(L173-$O$1)/$O$2+$P$3*(M173-$P$1)/$P$2+$Q$3*(N173-$P$1)/$Q$2)/SUM($O$3:$Q$3)</f>
        <v>-1.4834858736049745</v>
      </c>
      <c r="AU173" s="9">
        <f>($O$3*(O173-$O$1)/$O$2+$P$3*(P173-$P$1)/$P$2+$Q$3*(Q173-$Q$1)/$Q$2)/SUM($O$3:$Q$3)</f>
        <v>-0.35865866625050846</v>
      </c>
      <c r="AV173">
        <f>COUNT(R173:AO173)/2</f>
        <v>4</v>
      </c>
      <c r="AW173">
        <f>COUNTIF(R173:AO173,"&gt;5")/2</f>
        <v>0</v>
      </c>
      <c r="AX173" s="6">
        <f>VLOOKUP(AP173,COND!$A$10:$B$32,2,FALSE)</f>
        <v>1.0249999999999999</v>
      </c>
      <c r="AY173" s="9">
        <f>(($AT$3*AT173+$AU$3*AU173+$AV$3*AV173+$AW$3*AW173)*AX173*IF(AQ173&lt;5,0.95,IF(AQ173&lt;7,0.975,1))+$J$3*VLOOKUP(J173,COND!$A$2:$D$7,2,FALSE)+$K$3*VLOOKUP(K173,COND!$A$2:$D$7,3,FALSE)+IF(BA173="SP",$BA$3,0)+IF($AV173&lt;3,-15,0))*IF(AND(Bat!$K$2="On",$E173&gt;20),0.75,1)</f>
        <v>26.078382737775556</v>
      </c>
      <c r="AZ173" s="28">
        <f>STANDARDIZE(AY173,AVERAGE($AY$5:$AY$963),STDEVP($AY$5:$AY$963))</f>
        <v>0.27088969196062734</v>
      </c>
      <c r="BA173" t="str">
        <f>IF(OR(AND(AQ173&gt;7,AW173&gt;1),AND(AQ173&gt;4,AV173&gt;2)),"SP","RP")</f>
        <v>SP</v>
      </c>
      <c r="BE173" t="str">
        <f>IF(AVERAGE($O173:$Q173)&gt;=6,"Likely",IF(AVERAGE($O173:$Q173)&gt;=4,"Possible","Unlikely"))</f>
        <v>Possible</v>
      </c>
      <c r="BG173" t="e">
        <f>IF(VLOOKUP($B173,'Draft List'!$D$4:$AB$124,BG$3,FALSE)&lt;&gt;0,VLOOKUP($B173,'Draft List'!$D$4:$AB$124,BG$3,FALSE),"")</f>
        <v>#N/A</v>
      </c>
      <c r="BH173" t="e">
        <f>IF(VLOOKUP($B173,'Draft List'!$D$4:$AB$124,BH$3,FALSE)&lt;&gt;0,VLOOKUP($B173,'Draft List'!$D$4:$AB$124,BH$3,FALSE),"")</f>
        <v>#N/A</v>
      </c>
      <c r="BI173" t="e">
        <f>IF(VLOOKUP($B173,'Draft List'!$D$4:$AB$124,BI$3,FALSE)&lt;&gt;0,VLOOKUP($B173,'Draft List'!$D$4:$AB$124,BI$3,FALSE),"")</f>
        <v>#N/A</v>
      </c>
      <c r="BJ173" t="e">
        <f>IF(VLOOKUP($B173,'Draft List'!$D$4:$AB$124,BJ$3,FALSE)&lt;&gt;0,VLOOKUP($B173,'Draft List'!$D$4:$AB$124,BJ$3,FALSE),"")</f>
        <v>#N/A</v>
      </c>
      <c r="BK173" t="str">
        <f>IF(OR(C173="SP",C173="MR",C173="RP",C173="CL"),"P",VLOOKUP($A173,Bat!$A$4:$AP$1196,42,FALSE))</f>
        <v>P</v>
      </c>
    </row>
    <row r="174" spans="1:63" x14ac:dyDescent="0.25">
      <c r="A174" t="str">
        <f>IF(C174="C","C-",C174)&amp;D174&amp;E174</f>
        <v>SPCarlos Rodríguez21</v>
      </c>
      <c r="B174">
        <f>VLOOKUP($A174,draft_listing_pitchers_stats!$A$1:$B$1324,2,FALSE)</f>
        <v>11537</v>
      </c>
      <c r="C174" s="1" t="s">
        <v>25</v>
      </c>
      <c r="D174" s="1" t="s">
        <v>2154</v>
      </c>
      <c r="E174" s="1">
        <v>21</v>
      </c>
      <c r="F174" s="1" t="s">
        <v>43</v>
      </c>
      <c r="G174" s="1" t="s">
        <v>43</v>
      </c>
      <c r="H174" s="1" t="s">
        <v>51</v>
      </c>
      <c r="I174" s="24" t="s">
        <v>51</v>
      </c>
      <c r="J174" s="1" t="s">
        <v>49</v>
      </c>
      <c r="K174" s="24" t="s">
        <v>45</v>
      </c>
      <c r="L174" s="1">
        <v>4</v>
      </c>
      <c r="M174" s="1">
        <v>4</v>
      </c>
      <c r="N174" s="24">
        <v>1</v>
      </c>
      <c r="O174" s="1">
        <v>4</v>
      </c>
      <c r="P174" s="1">
        <v>4</v>
      </c>
      <c r="Q174" s="24">
        <v>4</v>
      </c>
      <c r="R174" s="1">
        <v>5</v>
      </c>
      <c r="S174" s="1">
        <v>5</v>
      </c>
      <c r="T174" s="1">
        <v>2</v>
      </c>
      <c r="U174" s="1">
        <v>4</v>
      </c>
      <c r="V174" s="1" t="s">
        <v>47</v>
      </c>
      <c r="W174" s="1" t="s">
        <v>47</v>
      </c>
      <c r="X174" s="1">
        <v>3</v>
      </c>
      <c r="Y174" s="1">
        <v>5</v>
      </c>
      <c r="Z174" s="1" t="s">
        <v>47</v>
      </c>
      <c r="AA174" s="1" t="s">
        <v>47</v>
      </c>
      <c r="AB174" s="1" t="s">
        <v>47</v>
      </c>
      <c r="AC174" s="1" t="s">
        <v>47</v>
      </c>
      <c r="AD174" s="1" t="s">
        <v>47</v>
      </c>
      <c r="AE174" s="1" t="s">
        <v>47</v>
      </c>
      <c r="AF174" s="1">
        <v>4</v>
      </c>
      <c r="AG174" s="1">
        <v>5</v>
      </c>
      <c r="AH174" s="1" t="s">
        <v>47</v>
      </c>
      <c r="AI174" s="1" t="s">
        <v>47</v>
      </c>
      <c r="AJ174" s="1" t="s">
        <v>47</v>
      </c>
      <c r="AK174" s="1" t="s">
        <v>47</v>
      </c>
      <c r="AL174" s="1" t="s">
        <v>47</v>
      </c>
      <c r="AM174" s="1" t="s">
        <v>47</v>
      </c>
      <c r="AN174" s="1" t="s">
        <v>47</v>
      </c>
      <c r="AO174" s="24" t="s">
        <v>47</v>
      </c>
      <c r="AP174" s="1" t="s">
        <v>62</v>
      </c>
      <c r="AQ174" s="1">
        <v>9</v>
      </c>
      <c r="AR174" s="25" t="s">
        <v>15</v>
      </c>
      <c r="AS174" s="30">
        <v>220000</v>
      </c>
      <c r="AT174" s="9">
        <f>($O$3*(L174-$O$1)/$O$2+$P$3*(M174-$P$1)/$P$2+$Q$3*(N174-$P$1)/$Q$2)/SUM($O$3:$Q$3)</f>
        <v>-1.5311151151499114</v>
      </c>
      <c r="AU174" s="9">
        <f>($O$3*(O174-$O$1)/$O$2+$P$3*(P174-$P$1)/$P$2+$Q$3*(Q174-$Q$1)/$Q$2)/SUM($O$3:$Q$3)</f>
        <v>-0.35865866625050846</v>
      </c>
      <c r="AV174">
        <f>COUNT(R174:AO174)/2</f>
        <v>4</v>
      </c>
      <c r="AW174">
        <f>COUNTIF(R174:AO174,"&gt;5")/2</f>
        <v>0</v>
      </c>
      <c r="AX174" s="6">
        <f>VLOOKUP(AP174,COND!$A$10:$B$32,2,FALSE)</f>
        <v>1.0249999999999999</v>
      </c>
      <c r="AY174" s="9">
        <f>(($AT$3*AT174+$AU$3*AU174+$AV$3*AV174+$AW$3*AW174)*AX174*IF(AQ174&lt;5,0.95,IF(AQ174&lt;7,0.975,1))+$J$3*VLOOKUP(J174,COND!$A$2:$D$7,2,FALSE)+$K$3*VLOOKUP(K174,COND!$A$2:$D$7,3,FALSE)+IF(BA174="SP",$BA$3,0)+IF($AV174&lt;3,-15,0))*IF(AND(Bat!$K$2="On",$E174&gt;20),0.75,1)</f>
        <v>26.068618743258845</v>
      </c>
      <c r="AZ174" s="28">
        <f>STANDARDIZE(AY174,AVERAGE($AY$5:$AY$963),STDEVP($AY$5:$AY$963))</f>
        <v>0.27001615815627888</v>
      </c>
      <c r="BA174" t="str">
        <f>IF(OR(AND(AQ174&gt;7,AW174&gt;1),AND(AQ174&gt;4,AV174&gt;2)),"SP","RP")</f>
        <v>SP</v>
      </c>
      <c r="BE174" t="str">
        <f>IF(AVERAGE($O174:$Q174)&gt;=6,"Likely",IF(AVERAGE($O174:$Q174)&gt;=4,"Possible","Unlikely"))</f>
        <v>Possible</v>
      </c>
      <c r="BG174" t="e">
        <f>IF(VLOOKUP($B174,'Draft List'!$D$4:$AB$124,BG$3,FALSE)&lt;&gt;0,VLOOKUP($B174,'Draft List'!$D$4:$AB$124,BG$3,FALSE),"")</f>
        <v>#N/A</v>
      </c>
      <c r="BH174" t="e">
        <f>IF(VLOOKUP($B174,'Draft List'!$D$4:$AB$124,BH$3,FALSE)&lt;&gt;0,VLOOKUP($B174,'Draft List'!$D$4:$AB$124,BH$3,FALSE),"")</f>
        <v>#N/A</v>
      </c>
      <c r="BI174" t="e">
        <f>IF(VLOOKUP($B174,'Draft List'!$D$4:$AB$124,BI$3,FALSE)&lt;&gt;0,VLOOKUP($B174,'Draft List'!$D$4:$AB$124,BI$3,FALSE),"")</f>
        <v>#N/A</v>
      </c>
      <c r="BJ174" t="e">
        <f>IF(VLOOKUP($B174,'Draft List'!$D$4:$AB$124,BJ$3,FALSE)&lt;&gt;0,VLOOKUP($B174,'Draft List'!$D$4:$AB$124,BJ$3,FALSE),"")</f>
        <v>#N/A</v>
      </c>
      <c r="BK174" t="str">
        <f>IF(OR(C174="SP",C174="MR",C174="RP",C174="CL"),"P",VLOOKUP($A174,Bat!$A$4:$AP$1196,42,FALSE))</f>
        <v>P</v>
      </c>
    </row>
    <row r="175" spans="1:63" x14ac:dyDescent="0.25">
      <c r="A175" t="str">
        <f>IF(C175="C","C-",C175)&amp;D175&amp;E175</f>
        <v>SPDominique Brisson21</v>
      </c>
      <c r="B175">
        <f>VLOOKUP($A175,draft_listing_pitchers_stats!$A$1:$B$1324,2,FALSE)</f>
        <v>7564</v>
      </c>
      <c r="C175" s="1" t="s">
        <v>25</v>
      </c>
      <c r="D175" s="1" t="s">
        <v>1795</v>
      </c>
      <c r="E175" s="1">
        <v>21</v>
      </c>
      <c r="F175" s="1" t="s">
        <v>43</v>
      </c>
      <c r="G175" s="1" t="s">
        <v>43</v>
      </c>
      <c r="H175" s="1" t="s">
        <v>51</v>
      </c>
      <c r="I175" s="24" t="s">
        <v>51</v>
      </c>
      <c r="J175" s="1" t="s">
        <v>57</v>
      </c>
      <c r="K175" s="24" t="s">
        <v>53</v>
      </c>
      <c r="L175" s="1">
        <v>3</v>
      </c>
      <c r="M175" s="1">
        <v>5</v>
      </c>
      <c r="N175" s="24">
        <v>2</v>
      </c>
      <c r="O175" s="1">
        <v>4</v>
      </c>
      <c r="P175" s="1">
        <v>6</v>
      </c>
      <c r="Q175" s="24">
        <v>3</v>
      </c>
      <c r="R175" s="1">
        <v>4</v>
      </c>
      <c r="S175" s="1">
        <v>5</v>
      </c>
      <c r="T175" s="1">
        <v>4</v>
      </c>
      <c r="U175" s="1">
        <v>5</v>
      </c>
      <c r="V175" s="1">
        <v>2</v>
      </c>
      <c r="W175" s="1">
        <v>4</v>
      </c>
      <c r="X175" s="1" t="s">
        <v>47</v>
      </c>
      <c r="Y175" s="1" t="s">
        <v>47</v>
      </c>
      <c r="Z175" s="1" t="s">
        <v>47</v>
      </c>
      <c r="AA175" s="1" t="s">
        <v>47</v>
      </c>
      <c r="AB175" s="1" t="s">
        <v>47</v>
      </c>
      <c r="AC175" s="1" t="s">
        <v>47</v>
      </c>
      <c r="AD175" s="1" t="s">
        <v>47</v>
      </c>
      <c r="AE175" s="1" t="s">
        <v>47</v>
      </c>
      <c r="AF175" s="1" t="s">
        <v>47</v>
      </c>
      <c r="AG175" s="1" t="s">
        <v>47</v>
      </c>
      <c r="AH175" s="1" t="s">
        <v>47</v>
      </c>
      <c r="AI175" s="1" t="s">
        <v>47</v>
      </c>
      <c r="AJ175" s="1" t="s">
        <v>47</v>
      </c>
      <c r="AK175" s="1" t="s">
        <v>47</v>
      </c>
      <c r="AL175" s="1" t="s">
        <v>47</v>
      </c>
      <c r="AM175" s="1" t="s">
        <v>47</v>
      </c>
      <c r="AN175" s="1" t="s">
        <v>47</v>
      </c>
      <c r="AO175" s="24" t="s">
        <v>47</v>
      </c>
      <c r="AP175" s="1" t="s">
        <v>212</v>
      </c>
      <c r="AQ175" s="1">
        <v>3</v>
      </c>
      <c r="AR175" s="25" t="s">
        <v>234</v>
      </c>
      <c r="AS175" s="30">
        <v>180000</v>
      </c>
      <c r="AT175" s="9">
        <f>($O$3*(L175-$O$1)/$O$2+$P$3*(M175-$P$1)/$P$2+$Q$3*(N175-$P$1)/$Q$2)/SUM($O$3:$Q$3)</f>
        <v>-1.2880541571749189</v>
      </c>
      <c r="AU175" s="9">
        <f>($O$3*(O175-$O$1)/$O$2+$P$3*(P175-$P$1)/$P$2+$Q$3*(Q175-$Q$1)/$Q$2)/SUM($O$3:$Q$3)</f>
        <v>-0.21011579944450801</v>
      </c>
      <c r="AV175">
        <f>COUNT(R175:AO175)/2</f>
        <v>3</v>
      </c>
      <c r="AW175">
        <f>COUNTIF(R175:AO175,"&gt;5")/2</f>
        <v>0</v>
      </c>
      <c r="AX175" s="6">
        <f>VLOOKUP(AP175,COND!$A$10:$B$32,2,FALSE)</f>
        <v>1</v>
      </c>
      <c r="AY175" s="9">
        <f>(($AT$3*AT175+$AU$3*AU175+$AV$3*AV175+$AW$3*AW175)*AX175*IF(AQ175&lt;5,0.95,IF(AQ175&lt;7,0.975,1))+$J$3*VLOOKUP(J175,COND!$A$2:$D$7,2,FALSE)+$K$3*VLOOKUP(K175,COND!$A$2:$D$7,3,FALSE)+IF(BA175="SP",$BA$3,0)+IF($AV175&lt;3,-15,0))*IF(AND(Bat!$K$2="On",$E175&gt;20),0.75,1)</f>
        <v>26.010569520691114</v>
      </c>
      <c r="AZ175" s="28">
        <f>STANDARDIZE(AY175,AVERAGE($AY$5:$AY$963),STDEVP($AY$5:$AY$963))</f>
        <v>0.26482279614216886</v>
      </c>
      <c r="BA175" t="str">
        <f>IF(OR(AND(AQ175&gt;7,AW175&gt;1),AND(AQ175&gt;4,AV175&gt;2)),"SP","RP")</f>
        <v>RP</v>
      </c>
      <c r="BE175" t="str">
        <f>IF(AVERAGE($O175:$Q175)&gt;=6,"Likely",IF(AVERAGE($O175:$Q175)&gt;=4,"Possible","Unlikely"))</f>
        <v>Possible</v>
      </c>
      <c r="BG175" t="e">
        <f>IF(VLOOKUP($B175,'Draft List'!$D$4:$AB$124,BG$3,FALSE)&lt;&gt;0,VLOOKUP($B175,'Draft List'!$D$4:$AB$124,BG$3,FALSE),"")</f>
        <v>#N/A</v>
      </c>
      <c r="BH175" t="e">
        <f>IF(VLOOKUP($B175,'Draft List'!$D$4:$AB$124,BH$3,FALSE)&lt;&gt;0,VLOOKUP($B175,'Draft List'!$D$4:$AB$124,BH$3,FALSE),"")</f>
        <v>#N/A</v>
      </c>
      <c r="BI175" t="e">
        <f>IF(VLOOKUP($B175,'Draft List'!$D$4:$AB$124,BI$3,FALSE)&lt;&gt;0,VLOOKUP($B175,'Draft List'!$D$4:$AB$124,BI$3,FALSE),"")</f>
        <v>#N/A</v>
      </c>
      <c r="BJ175" t="e">
        <f>IF(VLOOKUP($B175,'Draft List'!$D$4:$AB$124,BJ$3,FALSE)&lt;&gt;0,VLOOKUP($B175,'Draft List'!$D$4:$AB$124,BJ$3,FALSE),"")</f>
        <v>#N/A</v>
      </c>
      <c r="BK175" t="str">
        <f>IF(OR(C175="SP",C175="MR",C175="RP",C175="CL"),"P",VLOOKUP($A175,Bat!$A$4:$AP$1196,42,FALSE))</f>
        <v>P</v>
      </c>
    </row>
    <row r="176" spans="1:63" x14ac:dyDescent="0.25">
      <c r="A176" t="str">
        <f>IF(C176="C","C-",C176)&amp;D176&amp;E176</f>
        <v>SPMark Hewett21</v>
      </c>
      <c r="B176">
        <f>VLOOKUP($A176,draft_listing_pitchers_stats!$A$1:$B$1324,2,FALSE)</f>
        <v>8319</v>
      </c>
      <c r="C176" s="1" t="s">
        <v>25</v>
      </c>
      <c r="D176" s="1" t="s">
        <v>1991</v>
      </c>
      <c r="E176" s="1">
        <v>21</v>
      </c>
      <c r="F176" s="1" t="s">
        <v>55</v>
      </c>
      <c r="G176" s="1" t="s">
        <v>55</v>
      </c>
      <c r="H176" s="1" t="s">
        <v>51</v>
      </c>
      <c r="I176" s="24" t="s">
        <v>51</v>
      </c>
      <c r="J176" s="1" t="s">
        <v>46</v>
      </c>
      <c r="K176" s="24" t="s">
        <v>49</v>
      </c>
      <c r="L176" s="1">
        <v>3</v>
      </c>
      <c r="M176" s="1">
        <v>4</v>
      </c>
      <c r="N176" s="24">
        <v>3</v>
      </c>
      <c r="O176" s="1">
        <v>3</v>
      </c>
      <c r="P176" s="1">
        <v>5</v>
      </c>
      <c r="Q176" s="24">
        <v>4</v>
      </c>
      <c r="R176" s="1">
        <v>4</v>
      </c>
      <c r="S176" s="1">
        <v>4</v>
      </c>
      <c r="T176" s="1">
        <v>1</v>
      </c>
      <c r="U176" s="1">
        <v>2</v>
      </c>
      <c r="V176" s="1">
        <v>2</v>
      </c>
      <c r="W176" s="1">
        <v>2</v>
      </c>
      <c r="X176" s="1">
        <v>3</v>
      </c>
      <c r="Y176" s="1">
        <v>3</v>
      </c>
      <c r="Z176" s="1" t="s">
        <v>47</v>
      </c>
      <c r="AA176" s="1" t="s">
        <v>47</v>
      </c>
      <c r="AB176" s="1" t="s">
        <v>47</v>
      </c>
      <c r="AC176" s="1" t="s">
        <v>47</v>
      </c>
      <c r="AD176" s="1" t="s">
        <v>47</v>
      </c>
      <c r="AE176" s="1" t="s">
        <v>47</v>
      </c>
      <c r="AF176" s="1" t="s">
        <v>47</v>
      </c>
      <c r="AG176" s="1" t="s">
        <v>47</v>
      </c>
      <c r="AH176" s="1" t="s">
        <v>47</v>
      </c>
      <c r="AI176" s="1" t="s">
        <v>47</v>
      </c>
      <c r="AJ176" s="1" t="s">
        <v>47</v>
      </c>
      <c r="AK176" s="1" t="s">
        <v>47</v>
      </c>
      <c r="AL176" s="1" t="s">
        <v>47</v>
      </c>
      <c r="AM176" s="1" t="s">
        <v>47</v>
      </c>
      <c r="AN176" s="1" t="s">
        <v>47</v>
      </c>
      <c r="AO176" s="24" t="s">
        <v>47</v>
      </c>
      <c r="AP176" s="1" t="s">
        <v>60</v>
      </c>
      <c r="AQ176" s="1">
        <v>9</v>
      </c>
      <c r="AR176" s="25" t="s">
        <v>233</v>
      </c>
      <c r="AS176" s="30">
        <v>220000</v>
      </c>
      <c r="AT176" s="9">
        <f>($O$3*(L176-$O$1)/$O$2+$P$3*(M176-$P$1)/$P$2+$Q$3*(N176-$P$1)/$Q$2)/SUM($O$3:$Q$3)</f>
        <v>-1.2411653075508642</v>
      </c>
      <c r="AU176" s="9">
        <f>($O$3*(O176-$O$1)/$O$2+$P$3*(P176-$P$1)/$P$2+$Q$3*(Q176-$Q$1)/$Q$2)/SUM($O$3:$Q$3)</f>
        <v>-0.35791827432962653</v>
      </c>
      <c r="AV176">
        <f>COUNT(R176:AO176)/2</f>
        <v>4</v>
      </c>
      <c r="AW176">
        <f>COUNTIF(R176:AO176,"&gt;5")/2</f>
        <v>0</v>
      </c>
      <c r="AX176" s="6">
        <f>VLOOKUP(AP176,COND!$A$10:$B$32,2,FALSE)</f>
        <v>1</v>
      </c>
      <c r="AY176" s="9">
        <f>(($AT$3*AT176+$AU$3*AU176+$AV$3*AV176+$AW$3*AW176)*AX176*IF(AQ176&lt;5,0.95,IF(AQ176&lt;7,0.975,1))+$J$3*VLOOKUP(J176,COND!$A$2:$D$7,2,FALSE)+$K$3*VLOOKUP(K176,COND!$A$2:$D$7,3,FALSE)+IF(BA176="SP",$BA$3,0)+IF($AV176&lt;3,-15,0))*IF(AND(Bat!$K$2="On",$E176&gt;20),0.75,1)</f>
        <v>25.993401451897299</v>
      </c>
      <c r="AZ176" s="28">
        <f>STANDARDIZE(AY176,AVERAGE($AY$5:$AY$963),STDEVP($AY$5:$AY$963))</f>
        <v>0.26328685832275373</v>
      </c>
      <c r="BA176" t="str">
        <f>IF(OR(AND(AQ176&gt;7,AW176&gt;1),AND(AQ176&gt;4,AV176&gt;2)),"SP","RP")</f>
        <v>SP</v>
      </c>
      <c r="BE176" t="str">
        <f>IF(AVERAGE($O176:$Q176)&gt;=6,"Likely",IF(AVERAGE($O176:$Q176)&gt;=4,"Possible","Unlikely"))</f>
        <v>Possible</v>
      </c>
      <c r="BG176" t="e">
        <f>IF(VLOOKUP($B176,'Draft List'!$D$4:$AB$124,BG$3,FALSE)&lt;&gt;0,VLOOKUP($B176,'Draft List'!$D$4:$AB$124,BG$3,FALSE),"")</f>
        <v>#N/A</v>
      </c>
      <c r="BH176" t="e">
        <f>IF(VLOOKUP($B176,'Draft List'!$D$4:$AB$124,BH$3,FALSE)&lt;&gt;0,VLOOKUP($B176,'Draft List'!$D$4:$AB$124,BH$3,FALSE),"")</f>
        <v>#N/A</v>
      </c>
      <c r="BI176" t="e">
        <f>IF(VLOOKUP($B176,'Draft List'!$D$4:$AB$124,BI$3,FALSE)&lt;&gt;0,VLOOKUP($B176,'Draft List'!$D$4:$AB$124,BI$3,FALSE),"")</f>
        <v>#N/A</v>
      </c>
      <c r="BJ176" t="e">
        <f>IF(VLOOKUP($B176,'Draft List'!$D$4:$AB$124,BJ$3,FALSE)&lt;&gt;0,VLOOKUP($B176,'Draft List'!$D$4:$AB$124,BJ$3,FALSE),"")</f>
        <v>#N/A</v>
      </c>
      <c r="BK176" t="str">
        <f>IF(OR(C176="SP",C176="MR",C176="RP",C176="CL"),"P",VLOOKUP($A176,Bat!$A$4:$AP$1196,42,FALSE))</f>
        <v>P</v>
      </c>
    </row>
    <row r="177" spans="1:63" x14ac:dyDescent="0.25">
      <c r="A177" t="str">
        <f>IF(C177="C","C-",C177)&amp;D177&amp;E177</f>
        <v>SPTimothy Baur21</v>
      </c>
      <c r="B177">
        <f>VLOOKUP($A177,draft_listing_pitchers_stats!$A$1:$B$1324,2,FALSE)</f>
        <v>8357</v>
      </c>
      <c r="C177" s="1" t="s">
        <v>25</v>
      </c>
      <c r="D177" s="1" t="s">
        <v>1892</v>
      </c>
      <c r="E177" s="1">
        <v>21</v>
      </c>
      <c r="F177" s="1" t="s">
        <v>43</v>
      </c>
      <c r="G177" s="1" t="s">
        <v>43</v>
      </c>
      <c r="H177" s="1" t="s">
        <v>51</v>
      </c>
      <c r="I177" s="24" t="s">
        <v>51</v>
      </c>
      <c r="J177" s="1" t="s">
        <v>49</v>
      </c>
      <c r="K177" s="24" t="s">
        <v>45</v>
      </c>
      <c r="L177" s="1">
        <v>3</v>
      </c>
      <c r="M177" s="1">
        <v>4</v>
      </c>
      <c r="N177" s="24">
        <v>1</v>
      </c>
      <c r="O177" s="1">
        <v>4</v>
      </c>
      <c r="P177" s="1">
        <v>4</v>
      </c>
      <c r="Q177" s="24">
        <v>4</v>
      </c>
      <c r="R177" s="1">
        <v>5</v>
      </c>
      <c r="S177" s="1">
        <v>5</v>
      </c>
      <c r="T177" s="1">
        <v>1</v>
      </c>
      <c r="U177" s="1">
        <v>1</v>
      </c>
      <c r="V177" s="1" t="s">
        <v>47</v>
      </c>
      <c r="W177" s="1" t="s">
        <v>47</v>
      </c>
      <c r="X177" s="1" t="s">
        <v>47</v>
      </c>
      <c r="Y177" s="1" t="s">
        <v>47</v>
      </c>
      <c r="Z177" s="1" t="s">
        <v>47</v>
      </c>
      <c r="AA177" s="1" t="s">
        <v>47</v>
      </c>
      <c r="AB177" s="1" t="s">
        <v>47</v>
      </c>
      <c r="AC177" s="1" t="s">
        <v>47</v>
      </c>
      <c r="AD177" s="1" t="s">
        <v>47</v>
      </c>
      <c r="AE177" s="1" t="s">
        <v>47</v>
      </c>
      <c r="AF177" s="1">
        <v>4</v>
      </c>
      <c r="AG177" s="1">
        <v>5</v>
      </c>
      <c r="AH177" s="1" t="s">
        <v>47</v>
      </c>
      <c r="AI177" s="1" t="s">
        <v>47</v>
      </c>
      <c r="AJ177" s="1" t="s">
        <v>47</v>
      </c>
      <c r="AK177" s="1" t="s">
        <v>47</v>
      </c>
      <c r="AL177" s="1" t="s">
        <v>47</v>
      </c>
      <c r="AM177" s="1" t="s">
        <v>47</v>
      </c>
      <c r="AN177" s="1" t="s">
        <v>47</v>
      </c>
      <c r="AO177" s="24" t="s">
        <v>47</v>
      </c>
      <c r="AP177" s="1" t="s">
        <v>211</v>
      </c>
      <c r="AQ177" s="1">
        <v>6</v>
      </c>
      <c r="AR177" s="25" t="s">
        <v>235</v>
      </c>
      <c r="AS177" s="30">
        <v>220000</v>
      </c>
      <c r="AT177" s="9">
        <f>($O$3*(L177-$O$1)/$O$2+$P$3*(M177-$P$1)/$P$2+$Q$3*(N177-$P$1)/$Q$2)/SUM($O$3:$Q$3)</f>
        <v>-1.7258064396590846</v>
      </c>
      <c r="AU177" s="9">
        <f>($O$3*(O177-$O$1)/$O$2+$P$3*(P177-$P$1)/$P$2+$Q$3*(Q177-$Q$1)/$Q$2)/SUM($O$3:$Q$3)</f>
        <v>-0.35865866625050846</v>
      </c>
      <c r="AV177">
        <f>COUNT(R177:AO177)/2</f>
        <v>3</v>
      </c>
      <c r="AW177">
        <f>COUNTIF(R177:AO177,"&gt;5")/2</f>
        <v>0</v>
      </c>
      <c r="AX177" s="6">
        <f>VLOOKUP(AP177,COND!$A$10:$B$32,2,FALSE)</f>
        <v>1</v>
      </c>
      <c r="AY177" s="9">
        <f>(($AT$3*AT177+$AU$3*AU177+$AV$3*AV177+$AW$3*AW177)*AX177*IF(AQ177&lt;5,0.95,IF(AQ177&lt;7,0.975,1))+$J$3*VLOOKUP(J177,COND!$A$2:$D$7,2,FALSE)+$K$3*VLOOKUP(K177,COND!$A$2:$D$7,3,FALSE)+IF(BA177="SP",$BA$3,0)+IF($AV177&lt;3,-15,0))*IF(AND(Bat!$K$2="On",$E177&gt;20),0.75,1)</f>
        <v>25.993373752381565</v>
      </c>
      <c r="AZ177" s="28">
        <f>STANDARDIZE(AY177,AVERAGE($AY$5:$AY$963),STDEVP($AY$5:$AY$963))</f>
        <v>0.26328438019115336</v>
      </c>
      <c r="BA177" t="str">
        <f>IF(OR(AND(AQ177&gt;7,AW177&gt;1),AND(AQ177&gt;4,AV177&gt;2)),"SP","RP")</f>
        <v>SP</v>
      </c>
      <c r="BE177" t="str">
        <f>IF(AVERAGE($O177:$Q177)&gt;=6,"Likely",IF(AVERAGE($O177:$Q177)&gt;=4,"Possible","Unlikely"))</f>
        <v>Possible</v>
      </c>
      <c r="BG177" t="e">
        <f>IF(VLOOKUP($B177,'Draft List'!$D$4:$AB$124,BG$3,FALSE)&lt;&gt;0,VLOOKUP($B177,'Draft List'!$D$4:$AB$124,BG$3,FALSE),"")</f>
        <v>#N/A</v>
      </c>
      <c r="BH177" t="e">
        <f>IF(VLOOKUP($B177,'Draft List'!$D$4:$AB$124,BH$3,FALSE)&lt;&gt;0,VLOOKUP($B177,'Draft List'!$D$4:$AB$124,BH$3,FALSE),"")</f>
        <v>#N/A</v>
      </c>
      <c r="BI177" t="e">
        <f>IF(VLOOKUP($B177,'Draft List'!$D$4:$AB$124,BI$3,FALSE)&lt;&gt;0,VLOOKUP($B177,'Draft List'!$D$4:$AB$124,BI$3,FALSE),"")</f>
        <v>#N/A</v>
      </c>
      <c r="BJ177" t="e">
        <f>IF(VLOOKUP($B177,'Draft List'!$D$4:$AB$124,BJ$3,FALSE)&lt;&gt;0,VLOOKUP($B177,'Draft List'!$D$4:$AB$124,BJ$3,FALSE),"")</f>
        <v>#N/A</v>
      </c>
      <c r="BK177" t="str">
        <f>IF(OR(C177="SP",C177="MR",C177="RP",C177="CL"),"P",VLOOKUP($A177,Bat!$A$4:$AP$1196,42,FALSE))</f>
        <v>P</v>
      </c>
    </row>
    <row r="178" spans="1:63" x14ac:dyDescent="0.25">
      <c r="A178" t="str">
        <f>IF(C178="C","C-",C178)&amp;D178&amp;E178</f>
        <v>RPGerardo Gómez18</v>
      </c>
      <c r="B178">
        <f>VLOOKUP($A178,draft_listing_pitchers_stats!$A$1:$B$1324,2,FALSE)</f>
        <v>3488</v>
      </c>
      <c r="C178" s="1" t="s">
        <v>246</v>
      </c>
      <c r="D178" s="1" t="s">
        <v>1964</v>
      </c>
      <c r="E178" s="1">
        <v>18</v>
      </c>
      <c r="F178" s="1" t="s">
        <v>43</v>
      </c>
      <c r="G178" s="1" t="s">
        <v>43</v>
      </c>
      <c r="H178" s="1" t="s">
        <v>51</v>
      </c>
      <c r="I178" s="24" t="s">
        <v>51</v>
      </c>
      <c r="J178" s="1" t="s">
        <v>46</v>
      </c>
      <c r="K178" s="24" t="s">
        <v>45</v>
      </c>
      <c r="L178" s="1">
        <v>1</v>
      </c>
      <c r="M178" s="1">
        <v>4</v>
      </c>
      <c r="N178" s="24">
        <v>3</v>
      </c>
      <c r="O178" s="1">
        <v>3</v>
      </c>
      <c r="P178" s="1">
        <v>4</v>
      </c>
      <c r="Q178" s="24">
        <v>5</v>
      </c>
      <c r="R178" s="1">
        <v>2</v>
      </c>
      <c r="S178" s="1">
        <v>2</v>
      </c>
      <c r="T178" s="1">
        <v>1</v>
      </c>
      <c r="U178" s="1">
        <v>3</v>
      </c>
      <c r="V178" s="1">
        <v>1</v>
      </c>
      <c r="W178" s="1">
        <v>2</v>
      </c>
      <c r="X178" s="1">
        <v>1</v>
      </c>
      <c r="Y178" s="1">
        <v>3</v>
      </c>
      <c r="Z178" s="1" t="s">
        <v>47</v>
      </c>
      <c r="AA178" s="1" t="s">
        <v>47</v>
      </c>
      <c r="AB178" s="1">
        <v>2</v>
      </c>
      <c r="AC178" s="1">
        <v>3</v>
      </c>
      <c r="AD178" s="1" t="s">
        <v>47</v>
      </c>
      <c r="AE178" s="1" t="s">
        <v>47</v>
      </c>
      <c r="AF178" s="1">
        <v>2</v>
      </c>
      <c r="AG178" s="1">
        <v>2</v>
      </c>
      <c r="AH178" s="1" t="s">
        <v>47</v>
      </c>
      <c r="AI178" s="1" t="s">
        <v>47</v>
      </c>
      <c r="AJ178" s="1" t="s">
        <v>47</v>
      </c>
      <c r="AK178" s="1" t="s">
        <v>47</v>
      </c>
      <c r="AL178" s="1" t="s">
        <v>47</v>
      </c>
      <c r="AM178" s="1" t="s">
        <v>47</v>
      </c>
      <c r="AN178" s="1" t="s">
        <v>47</v>
      </c>
      <c r="AO178" s="24" t="s">
        <v>47</v>
      </c>
      <c r="AP178" s="1" t="s">
        <v>70</v>
      </c>
      <c r="AQ178" s="1">
        <v>4</v>
      </c>
      <c r="AR178" s="25" t="s">
        <v>15</v>
      </c>
      <c r="AS178" s="30">
        <v>200000</v>
      </c>
      <c r="AT178" s="9">
        <f>($O$3*(L178-$O$1)/$O$2+$P$3*(M178-$P$1)/$P$2+$Q$3*(N178-$P$1)/$Q$2)/SUM($O$3:$Q$3)</f>
        <v>-1.6305479565692111</v>
      </c>
      <c r="AU178" s="9">
        <f>($O$3*(O178-$O$1)/$O$2+$P$3*(P178-$P$1)/$P$2+$Q$3*(Q178-$Q$1)/$Q$2)/SUM($O$3:$Q$3)</f>
        <v>-0.31102942470557166</v>
      </c>
      <c r="AV178">
        <f>COUNT(R178:AO178)/2</f>
        <v>6</v>
      </c>
      <c r="AW178">
        <f>COUNTIF(R178:AO178,"&gt;5")/2</f>
        <v>0</v>
      </c>
      <c r="AX178" s="6">
        <f>VLOOKUP(AP178,COND!$A$10:$B$32,2,FALSE)</f>
        <v>0.9</v>
      </c>
      <c r="AY178" s="9">
        <f>(($AT$3*AT178+$AU$3*AU178+$AV$3*AV178+$AW$3*AW178)*AX178*IF(AQ178&lt;5,0.95,IF(AQ178&lt;7,0.975,1))+$J$3*VLOOKUP(J178,COND!$A$2:$D$7,2,FALSE)+$K$3*VLOOKUP(K178,COND!$A$2:$D$7,3,FALSE)+IF(BA178="SP",$BA$3,0)+IF($AV178&lt;3,-15,0))*IF(AND(Bat!$K$2="On",$E178&gt;20),0.75,1)</f>
        <v>25.89807313696139</v>
      </c>
      <c r="AZ178" s="28">
        <f>STANDARDIZE(AY178,AVERAGE($AY$5:$AY$963),STDEVP($AY$5:$AY$963))</f>
        <v>0.25475832981266705</v>
      </c>
      <c r="BA178" t="str">
        <f>IF(OR(AND(AQ178&gt;7,AW178&gt;1),AND(AQ178&gt;4,AV178&gt;2)),"SP","RP")</f>
        <v>RP</v>
      </c>
      <c r="BE178" t="str">
        <f>IF(AVERAGE($O178:$Q178)&gt;=6,"Likely",IF(AVERAGE($O178:$Q178)&gt;=4,"Possible","Unlikely"))</f>
        <v>Possible</v>
      </c>
      <c r="BG178" t="e">
        <f>IF(VLOOKUP($B178,'Draft List'!$D$4:$AB$124,BG$3,FALSE)&lt;&gt;0,VLOOKUP($B178,'Draft List'!$D$4:$AB$124,BG$3,FALSE),"")</f>
        <v>#N/A</v>
      </c>
      <c r="BH178" t="e">
        <f>IF(VLOOKUP($B178,'Draft List'!$D$4:$AB$124,BH$3,FALSE)&lt;&gt;0,VLOOKUP($B178,'Draft List'!$D$4:$AB$124,BH$3,FALSE),"")</f>
        <v>#N/A</v>
      </c>
      <c r="BI178" t="e">
        <f>IF(VLOOKUP($B178,'Draft List'!$D$4:$AB$124,BI$3,FALSE)&lt;&gt;0,VLOOKUP($B178,'Draft List'!$D$4:$AB$124,BI$3,FALSE),"")</f>
        <v>#N/A</v>
      </c>
      <c r="BJ178" t="e">
        <f>IF(VLOOKUP($B178,'Draft List'!$D$4:$AB$124,BJ$3,FALSE)&lt;&gt;0,VLOOKUP($B178,'Draft List'!$D$4:$AB$124,BJ$3,FALSE),"")</f>
        <v>#N/A</v>
      </c>
      <c r="BK178" t="str">
        <f>IF(OR(C178="SP",C178="MR",C178="RP",C178="CL"),"P",VLOOKUP($A178,Bat!$A$4:$AP$1196,42,FALSE))</f>
        <v>P</v>
      </c>
    </row>
    <row r="179" spans="1:63" x14ac:dyDescent="0.25">
      <c r="A179" t="str">
        <f>IF(C179="C","C-",C179)&amp;D179&amp;E179</f>
        <v>RPJosé Salas21</v>
      </c>
      <c r="B179">
        <f>VLOOKUP($A179,draft_listing_pitchers_stats!$A$1:$B$1324,2,FALSE)</f>
        <v>7000</v>
      </c>
      <c r="C179" s="1" t="s">
        <v>246</v>
      </c>
      <c r="D179" s="1" t="s">
        <v>2166</v>
      </c>
      <c r="E179" s="1">
        <v>21</v>
      </c>
      <c r="F179" s="1" t="s">
        <v>43</v>
      </c>
      <c r="G179" s="1" t="s">
        <v>43</v>
      </c>
      <c r="H179" s="1" t="s">
        <v>51</v>
      </c>
      <c r="I179" s="24" t="s">
        <v>51</v>
      </c>
      <c r="J179" s="1" t="s">
        <v>46</v>
      </c>
      <c r="K179" s="24" t="s">
        <v>49</v>
      </c>
      <c r="L179" s="1">
        <v>2</v>
      </c>
      <c r="M179" s="1">
        <v>5</v>
      </c>
      <c r="N179" s="24">
        <v>1</v>
      </c>
      <c r="O179" s="1">
        <v>3</v>
      </c>
      <c r="P179" s="1">
        <v>5</v>
      </c>
      <c r="Q179" s="24">
        <v>4</v>
      </c>
      <c r="R179" s="1" t="s">
        <v>47</v>
      </c>
      <c r="S179" s="1" t="s">
        <v>47</v>
      </c>
      <c r="T179" s="1">
        <v>2</v>
      </c>
      <c r="U179" s="1">
        <v>2</v>
      </c>
      <c r="V179" s="1">
        <v>3</v>
      </c>
      <c r="W179" s="1">
        <v>3</v>
      </c>
      <c r="X179" s="1" t="s">
        <v>47</v>
      </c>
      <c r="Y179" s="1" t="s">
        <v>47</v>
      </c>
      <c r="Z179" s="1" t="s">
        <v>47</v>
      </c>
      <c r="AA179" s="1" t="s">
        <v>47</v>
      </c>
      <c r="AB179" s="1">
        <v>4</v>
      </c>
      <c r="AC179" s="1">
        <v>4</v>
      </c>
      <c r="AD179" s="1">
        <v>4</v>
      </c>
      <c r="AE179" s="1">
        <v>4</v>
      </c>
      <c r="AF179" s="1" t="s">
        <v>47</v>
      </c>
      <c r="AG179" s="1" t="s">
        <v>47</v>
      </c>
      <c r="AH179" s="1" t="s">
        <v>47</v>
      </c>
      <c r="AI179" s="1" t="s">
        <v>47</v>
      </c>
      <c r="AJ179" s="1" t="s">
        <v>47</v>
      </c>
      <c r="AK179" s="1" t="s">
        <v>47</v>
      </c>
      <c r="AL179" s="1" t="s">
        <v>47</v>
      </c>
      <c r="AM179" s="1" t="s">
        <v>47</v>
      </c>
      <c r="AN179" s="1" t="s">
        <v>47</v>
      </c>
      <c r="AO179" s="24" t="s">
        <v>47</v>
      </c>
      <c r="AP179" s="1" t="s">
        <v>60</v>
      </c>
      <c r="AQ179" s="1">
        <v>9</v>
      </c>
      <c r="AR179" s="25" t="s">
        <v>233</v>
      </c>
      <c r="AS179" s="30">
        <v>210000</v>
      </c>
      <c r="AT179" s="9">
        <f>($O$3*(L179-$O$1)/$O$2+$P$3*(M179-$P$1)/$P$2+$Q$3*(N179-$P$1)/$Q$2)/SUM($O$3:$Q$3)</f>
        <v>-1.7250660477382029</v>
      </c>
      <c r="AU179" s="9">
        <f>($O$3*(O179-$O$1)/$O$2+$P$3*(P179-$P$1)/$P$2+$Q$3*(Q179-$Q$1)/$Q$2)/SUM($O$3:$Q$3)</f>
        <v>-0.35791827432962653</v>
      </c>
      <c r="AV179">
        <f>COUNT(R179:AO179)/2</f>
        <v>4</v>
      </c>
      <c r="AW179">
        <f>COUNTIF(R179:AO179,"&gt;5")/2</f>
        <v>0</v>
      </c>
      <c r="AX179" s="6">
        <f>VLOOKUP(AP179,COND!$A$10:$B$32,2,FALSE)</f>
        <v>1</v>
      </c>
      <c r="AY179" s="9">
        <f>(($AT$3*AT179+$AU$3*AU179+$AV$3*AV179+$AW$3*AW179)*AX179*IF(AQ179&lt;5,0.95,IF(AQ179&lt;7,0.975,1))+$J$3*VLOOKUP(J179,COND!$A$2:$D$7,2,FALSE)+$K$3*VLOOKUP(K179,COND!$A$2:$D$7,3,FALSE)+IF(BA179="SP",$BA$3,0)+IF($AV179&lt;3,-15,0))*IF(AND(Bat!$K$2="On",$E179&gt;20),0.75,1)</f>
        <v>25.896621303859831</v>
      </c>
      <c r="AZ179" s="28">
        <f>STANDARDIZE(AY179,AVERAGE($AY$5:$AY$963),STDEVP($AY$5:$AY$963))</f>
        <v>0.25462844185643019</v>
      </c>
      <c r="BA179" t="str">
        <f>IF(OR(AND(AQ179&gt;7,AW179&gt;1),AND(AQ179&gt;4,AV179&gt;2)),"SP","RP")</f>
        <v>SP</v>
      </c>
      <c r="BE179" t="str">
        <f>IF(AVERAGE($O179:$Q179)&gt;=6,"Likely",IF(AVERAGE($O179:$Q179)&gt;=4,"Possible","Unlikely"))</f>
        <v>Possible</v>
      </c>
      <c r="BG179" t="e">
        <f>IF(VLOOKUP($B179,'Draft List'!$D$4:$AB$124,BG$3,FALSE)&lt;&gt;0,VLOOKUP($B179,'Draft List'!$D$4:$AB$124,BG$3,FALSE),"")</f>
        <v>#N/A</v>
      </c>
      <c r="BH179" t="e">
        <f>IF(VLOOKUP($B179,'Draft List'!$D$4:$AB$124,BH$3,FALSE)&lt;&gt;0,VLOOKUP($B179,'Draft List'!$D$4:$AB$124,BH$3,FALSE),"")</f>
        <v>#N/A</v>
      </c>
      <c r="BI179" t="e">
        <f>IF(VLOOKUP($B179,'Draft List'!$D$4:$AB$124,BI$3,FALSE)&lt;&gt;0,VLOOKUP($B179,'Draft List'!$D$4:$AB$124,BI$3,FALSE),"")</f>
        <v>#N/A</v>
      </c>
      <c r="BJ179" t="e">
        <f>IF(VLOOKUP($B179,'Draft List'!$D$4:$AB$124,BJ$3,FALSE)&lt;&gt;0,VLOOKUP($B179,'Draft List'!$D$4:$AB$124,BJ$3,FALSE),"")</f>
        <v>#N/A</v>
      </c>
      <c r="BK179" t="str">
        <f>IF(OR(C179="SP",C179="MR",C179="RP",C179="CL"),"P",VLOOKUP($A179,Bat!$A$4:$AP$1196,42,FALSE))</f>
        <v>P</v>
      </c>
    </row>
    <row r="180" spans="1:63" x14ac:dyDescent="0.25">
      <c r="A180" t="str">
        <f>IF(C180="C","C-",C180)&amp;D180&amp;E180</f>
        <v>RPÁngelo Herrera21</v>
      </c>
      <c r="B180">
        <f>VLOOKUP($A180,draft_listing_pitchers_stats!$A$1:$B$1324,2,FALSE)</f>
        <v>5830</v>
      </c>
      <c r="C180" s="1" t="s">
        <v>246</v>
      </c>
      <c r="D180" s="1" t="s">
        <v>1990</v>
      </c>
      <c r="E180" s="1">
        <v>21</v>
      </c>
      <c r="F180" s="1" t="s">
        <v>43</v>
      </c>
      <c r="G180" s="1" t="s">
        <v>43</v>
      </c>
      <c r="H180" s="1" t="s">
        <v>51</v>
      </c>
      <c r="I180" s="24" t="s">
        <v>51</v>
      </c>
      <c r="J180" s="1" t="s">
        <v>53</v>
      </c>
      <c r="K180" s="24" t="s">
        <v>49</v>
      </c>
      <c r="L180" s="1">
        <v>2</v>
      </c>
      <c r="M180" s="1">
        <v>5</v>
      </c>
      <c r="N180" s="24">
        <v>1</v>
      </c>
      <c r="O180" s="1">
        <v>4</v>
      </c>
      <c r="P180" s="1">
        <v>5</v>
      </c>
      <c r="Q180" s="24">
        <v>3</v>
      </c>
      <c r="R180" s="1">
        <v>3</v>
      </c>
      <c r="S180" s="1">
        <v>4</v>
      </c>
      <c r="T180" s="1" t="s">
        <v>47</v>
      </c>
      <c r="U180" s="1" t="s">
        <v>47</v>
      </c>
      <c r="V180" s="1" t="s">
        <v>47</v>
      </c>
      <c r="W180" s="1" t="s">
        <v>47</v>
      </c>
      <c r="X180" s="1" t="s">
        <v>47</v>
      </c>
      <c r="Y180" s="1" t="s">
        <v>47</v>
      </c>
      <c r="Z180" s="1" t="s">
        <v>47</v>
      </c>
      <c r="AA180" s="1" t="s">
        <v>47</v>
      </c>
      <c r="AB180" s="1" t="s">
        <v>47</v>
      </c>
      <c r="AC180" s="1" t="s">
        <v>47</v>
      </c>
      <c r="AD180" s="1">
        <v>3</v>
      </c>
      <c r="AE180" s="1">
        <v>4</v>
      </c>
      <c r="AF180" s="1" t="s">
        <v>47</v>
      </c>
      <c r="AG180" s="1" t="s">
        <v>47</v>
      </c>
      <c r="AH180" s="1">
        <v>1</v>
      </c>
      <c r="AI180" s="1">
        <v>3</v>
      </c>
      <c r="AJ180" s="1" t="s">
        <v>47</v>
      </c>
      <c r="AK180" s="1" t="s">
        <v>47</v>
      </c>
      <c r="AL180" s="1" t="s">
        <v>47</v>
      </c>
      <c r="AM180" s="1" t="s">
        <v>47</v>
      </c>
      <c r="AN180" s="1" t="s">
        <v>47</v>
      </c>
      <c r="AO180" s="24" t="s">
        <v>47</v>
      </c>
      <c r="AP180" s="1" t="s">
        <v>67</v>
      </c>
      <c r="AQ180" s="1">
        <v>6</v>
      </c>
      <c r="AR180" s="25" t="s">
        <v>235</v>
      </c>
      <c r="AS180" s="30">
        <v>210000</v>
      </c>
      <c r="AT180" s="9">
        <f>($O$3*(L180-$O$1)/$O$2+$P$3*(M180-$P$1)/$P$2+$Q$3*(N180-$P$1)/$Q$2)/SUM($O$3:$Q$3)</f>
        <v>-1.7250660477382029</v>
      </c>
      <c r="AU180" s="9">
        <f>($O$3*(O180-$O$1)/$O$2+$P$3*(P180-$P$1)/$P$2+$Q$3*(Q180-$Q$1)/$Q$2)/SUM($O$3:$Q$3)</f>
        <v>-0.40554751587456339</v>
      </c>
      <c r="AV180">
        <f>COUNT(R180:AO180)/2</f>
        <v>3</v>
      </c>
      <c r="AW180">
        <f>COUNTIF(R180:AO180,"&gt;5")/2</f>
        <v>0</v>
      </c>
      <c r="AX180" s="6">
        <f>VLOOKUP(AP180,COND!$A$10:$B$32,2,FALSE)</f>
        <v>1</v>
      </c>
      <c r="AY180" s="9">
        <f>(($AT$3*AT180+$AU$3*AU180+$AV$3*AV180+$AW$3*AW180)*AX180*IF(AQ180&lt;5,0.95,IF(AQ180&lt;7,0.975,1))+$J$3*VLOOKUP(J180,COND!$A$2:$D$7,2,FALSE)+$K$3*VLOOKUP(K180,COND!$A$2:$D$7,3,FALSE)+IF(BA180="SP",$BA$3,0)+IF($AV180&lt;3,-15,0))*IF(AND(Bat!$K$2="On",$E180&gt;20),0.75,1)</f>
        <v>25.829185561137066</v>
      </c>
      <c r="AZ180" s="28">
        <f>STANDARDIZE(AY180,AVERAGE($AY$5:$AY$963),STDEVP($AY$5:$AY$963))</f>
        <v>0.24859531670576915</v>
      </c>
      <c r="BA180" t="str">
        <f>IF(OR(AND(AQ180&gt;7,AW180&gt;1),AND(AQ180&gt;4,AV180&gt;2)),"SP","RP")</f>
        <v>SP</v>
      </c>
      <c r="BE180" t="str">
        <f>IF(AVERAGE($O180:$Q180)&gt;=6,"Likely",IF(AVERAGE($O180:$Q180)&gt;=4,"Possible","Unlikely"))</f>
        <v>Possible</v>
      </c>
      <c r="BG180" t="e">
        <f>IF(VLOOKUP($B180,'Draft List'!$D$4:$AB$124,BG$3,FALSE)&lt;&gt;0,VLOOKUP($B180,'Draft List'!$D$4:$AB$124,BG$3,FALSE),"")</f>
        <v>#N/A</v>
      </c>
      <c r="BH180" t="e">
        <f>IF(VLOOKUP($B180,'Draft List'!$D$4:$AB$124,BH$3,FALSE)&lt;&gt;0,VLOOKUP($B180,'Draft List'!$D$4:$AB$124,BH$3,FALSE),"")</f>
        <v>#N/A</v>
      </c>
      <c r="BI180" t="e">
        <f>IF(VLOOKUP($B180,'Draft List'!$D$4:$AB$124,BI$3,FALSE)&lt;&gt;0,VLOOKUP($B180,'Draft List'!$D$4:$AB$124,BI$3,FALSE),"")</f>
        <v>#N/A</v>
      </c>
      <c r="BJ180" t="e">
        <f>IF(VLOOKUP($B180,'Draft List'!$D$4:$AB$124,BJ$3,FALSE)&lt;&gt;0,VLOOKUP($B180,'Draft List'!$D$4:$AB$124,BJ$3,FALSE),"")</f>
        <v>#N/A</v>
      </c>
      <c r="BK180" t="str">
        <f>IF(OR(C180="SP",C180="MR",C180="RP",C180="CL"),"P",VLOOKUP($A180,Bat!$A$4:$AP$1196,42,FALSE))</f>
        <v>P</v>
      </c>
    </row>
    <row r="181" spans="1:63" x14ac:dyDescent="0.25">
      <c r="A181" t="str">
        <f>IF(C181="C","C-",C181)&amp;D181&amp;E181</f>
        <v>RPBill Saunders21</v>
      </c>
      <c r="B181">
        <f>VLOOKUP($A181,draft_listing_pitchers_stats!$A$1:$B$1324,2,FALSE)</f>
        <v>6498</v>
      </c>
      <c r="C181" s="1" t="s">
        <v>246</v>
      </c>
      <c r="D181" s="1" t="s">
        <v>2174</v>
      </c>
      <c r="E181" s="1">
        <v>21</v>
      </c>
      <c r="F181" s="1" t="s">
        <v>43</v>
      </c>
      <c r="G181" s="1" t="s">
        <v>43</v>
      </c>
      <c r="H181" s="1" t="s">
        <v>51</v>
      </c>
      <c r="I181" s="24" t="s">
        <v>51</v>
      </c>
      <c r="J181" s="1" t="s">
        <v>46</v>
      </c>
      <c r="K181" s="24" t="s">
        <v>45</v>
      </c>
      <c r="L181" s="1">
        <v>3</v>
      </c>
      <c r="M181" s="1">
        <v>4</v>
      </c>
      <c r="N181" s="24">
        <v>2</v>
      </c>
      <c r="O181" s="1">
        <v>4</v>
      </c>
      <c r="P181" s="1">
        <v>4</v>
      </c>
      <c r="Q181" s="24">
        <v>4</v>
      </c>
      <c r="R181" s="1">
        <v>4</v>
      </c>
      <c r="S181" s="1">
        <v>5</v>
      </c>
      <c r="T181" s="1" t="s">
        <v>47</v>
      </c>
      <c r="U181" s="1" t="s">
        <v>47</v>
      </c>
      <c r="V181" s="1" t="s">
        <v>47</v>
      </c>
      <c r="W181" s="1" t="s">
        <v>47</v>
      </c>
      <c r="X181" s="1">
        <v>3</v>
      </c>
      <c r="Y181" s="1">
        <v>4</v>
      </c>
      <c r="Z181" s="1" t="s">
        <v>47</v>
      </c>
      <c r="AA181" s="1" t="s">
        <v>47</v>
      </c>
      <c r="AB181" s="1">
        <v>4</v>
      </c>
      <c r="AC181" s="1">
        <v>4</v>
      </c>
      <c r="AD181" s="1" t="s">
        <v>47</v>
      </c>
      <c r="AE181" s="1" t="s">
        <v>47</v>
      </c>
      <c r="AF181" s="1" t="s">
        <v>47</v>
      </c>
      <c r="AG181" s="1" t="s">
        <v>47</v>
      </c>
      <c r="AH181" s="1">
        <v>2</v>
      </c>
      <c r="AI181" s="1">
        <v>2</v>
      </c>
      <c r="AJ181" s="1" t="s">
        <v>47</v>
      </c>
      <c r="AK181" s="1" t="s">
        <v>47</v>
      </c>
      <c r="AL181" s="1" t="s">
        <v>47</v>
      </c>
      <c r="AM181" s="1" t="s">
        <v>47</v>
      </c>
      <c r="AN181" s="1" t="s">
        <v>47</v>
      </c>
      <c r="AO181" s="24" t="s">
        <v>47</v>
      </c>
      <c r="AP181" s="1" t="s">
        <v>60</v>
      </c>
      <c r="AQ181" s="1">
        <v>5</v>
      </c>
      <c r="AR181" s="25" t="s">
        <v>233</v>
      </c>
      <c r="AS181" s="30">
        <v>180000</v>
      </c>
      <c r="AT181" s="9">
        <f>($O$3*(L181-$O$1)/$O$2+$P$3*(M181-$P$1)/$P$2+$Q$3*(N181-$P$1)/$Q$2)/SUM($O$3:$Q$3)</f>
        <v>-1.4834858736049745</v>
      </c>
      <c r="AU181" s="9">
        <f>($O$3*(O181-$O$1)/$O$2+$P$3*(P181-$P$1)/$P$2+$Q$3*(Q181-$Q$1)/$Q$2)/SUM($O$3:$Q$3)</f>
        <v>-0.35865866625050846</v>
      </c>
      <c r="AV181">
        <f>COUNT(R181:AO181)/2</f>
        <v>4</v>
      </c>
      <c r="AW181">
        <f>COUNTIF(R181:AO181,"&gt;5")/2</f>
        <v>0</v>
      </c>
      <c r="AX181" s="6">
        <f>VLOOKUP(AP181,COND!$A$10:$B$32,2,FALSE)</f>
        <v>1</v>
      </c>
      <c r="AY181" s="9">
        <f>(($AT$3*AT181+$AU$3*AU181+$AV$3*AV181+$AW$3*AW181)*AX181*IF(AQ181&lt;5,0.95,IF(AQ181&lt;7,0.975,1))+$J$3*VLOOKUP(J181,COND!$A$2:$D$7,2,FALSE)+$K$3*VLOOKUP(K181,COND!$A$2:$D$7,3,FALSE)+IF(BA181="SP",$BA$3,0)+IF($AV181&lt;3,-15,0))*IF(AND(Bat!$K$2="On",$E181&gt;20),0.75,1)</f>
        <v>25.781876262762115</v>
      </c>
      <c r="AZ181" s="28">
        <f>STANDARDIZE(AY181,AVERAGE($AY$5:$AY$963),STDEVP($AY$5:$AY$963))</f>
        <v>0.24436279984806283</v>
      </c>
      <c r="BA181" t="str">
        <f>IF(OR(AND(AQ181&gt;7,AW181&gt;1),AND(AQ181&gt;4,AV181&gt;2)),"SP","RP")</f>
        <v>SP</v>
      </c>
      <c r="BE181" t="str">
        <f>IF(AVERAGE($O181:$Q181)&gt;=6,"Likely",IF(AVERAGE($O181:$Q181)&gt;=4,"Possible","Unlikely"))</f>
        <v>Possible</v>
      </c>
      <c r="BG181" t="e">
        <f>IF(VLOOKUP($B181,'Draft List'!$D$4:$AB$124,BG$3,FALSE)&lt;&gt;0,VLOOKUP($B181,'Draft List'!$D$4:$AB$124,BG$3,FALSE),"")</f>
        <v>#N/A</v>
      </c>
      <c r="BH181" t="e">
        <f>IF(VLOOKUP($B181,'Draft List'!$D$4:$AB$124,BH$3,FALSE)&lt;&gt;0,VLOOKUP($B181,'Draft List'!$D$4:$AB$124,BH$3,FALSE),"")</f>
        <v>#N/A</v>
      </c>
      <c r="BI181" t="e">
        <f>IF(VLOOKUP($B181,'Draft List'!$D$4:$AB$124,BI$3,FALSE)&lt;&gt;0,VLOOKUP($B181,'Draft List'!$D$4:$AB$124,BI$3,FALSE),"")</f>
        <v>#N/A</v>
      </c>
      <c r="BJ181" t="e">
        <f>IF(VLOOKUP($B181,'Draft List'!$D$4:$AB$124,BJ$3,FALSE)&lt;&gt;0,VLOOKUP($B181,'Draft List'!$D$4:$AB$124,BJ$3,FALSE),"")</f>
        <v>#N/A</v>
      </c>
      <c r="BK181" t="str">
        <f>IF(OR(C181="SP",C181="MR",C181="RP",C181="CL"),"P",VLOOKUP($A181,Bat!$A$4:$AP$1196,42,FALSE))</f>
        <v>P</v>
      </c>
    </row>
    <row r="182" spans="1:63" x14ac:dyDescent="0.25">
      <c r="A182" t="str">
        <f>IF(C182="C","C-",C182)&amp;D182&amp;E182</f>
        <v>RPJohn Miller18</v>
      </c>
      <c r="B182">
        <f>VLOOKUP($A182,draft_listing_pitchers_stats!$A$1:$B$1324,2,FALSE)</f>
        <v>5193</v>
      </c>
      <c r="C182" s="1" t="s">
        <v>246</v>
      </c>
      <c r="D182" s="1" t="s">
        <v>1773</v>
      </c>
      <c r="E182" s="1">
        <v>18</v>
      </c>
      <c r="F182" s="1" t="s">
        <v>43</v>
      </c>
      <c r="G182" s="1" t="s">
        <v>43</v>
      </c>
      <c r="H182" s="1" t="s">
        <v>51</v>
      </c>
      <c r="I182" s="24" t="s">
        <v>44</v>
      </c>
      <c r="J182" s="1" t="s">
        <v>45</v>
      </c>
      <c r="K182" s="24" t="s">
        <v>53</v>
      </c>
      <c r="L182" s="1">
        <v>1</v>
      </c>
      <c r="M182" s="1">
        <v>5</v>
      </c>
      <c r="N182" s="24">
        <v>3</v>
      </c>
      <c r="O182" s="1">
        <v>2</v>
      </c>
      <c r="P182" s="1">
        <v>7</v>
      </c>
      <c r="Q182" s="24">
        <v>7</v>
      </c>
      <c r="R182" s="1" t="s">
        <v>47</v>
      </c>
      <c r="S182" s="1" t="s">
        <v>47</v>
      </c>
      <c r="T182" s="1" t="s">
        <v>47</v>
      </c>
      <c r="U182" s="1" t="s">
        <v>47</v>
      </c>
      <c r="V182" s="1">
        <v>1</v>
      </c>
      <c r="W182" s="1">
        <v>2</v>
      </c>
      <c r="X182" s="1" t="s">
        <v>47</v>
      </c>
      <c r="Y182" s="1" t="s">
        <v>47</v>
      </c>
      <c r="Z182" s="1">
        <v>3</v>
      </c>
      <c r="AA182" s="1">
        <v>4</v>
      </c>
      <c r="AB182" s="1" t="s">
        <v>47</v>
      </c>
      <c r="AC182" s="1" t="s">
        <v>47</v>
      </c>
      <c r="AD182" s="1" t="s">
        <v>47</v>
      </c>
      <c r="AE182" s="1" t="s">
        <v>47</v>
      </c>
      <c r="AF182" s="1" t="s">
        <v>47</v>
      </c>
      <c r="AG182" s="1" t="s">
        <v>47</v>
      </c>
      <c r="AH182" s="1" t="s">
        <v>47</v>
      </c>
      <c r="AI182" s="1" t="s">
        <v>47</v>
      </c>
      <c r="AJ182" s="1" t="s">
        <v>47</v>
      </c>
      <c r="AK182" s="1" t="s">
        <v>47</v>
      </c>
      <c r="AL182" s="1" t="s">
        <v>47</v>
      </c>
      <c r="AM182" s="1" t="s">
        <v>47</v>
      </c>
      <c r="AN182" s="1" t="s">
        <v>47</v>
      </c>
      <c r="AO182" s="24" t="s">
        <v>47</v>
      </c>
      <c r="AP182" s="1" t="s">
        <v>70</v>
      </c>
      <c r="AQ182" s="1">
        <v>2</v>
      </c>
      <c r="AR182" s="25" t="s">
        <v>1746</v>
      </c>
      <c r="AS182" s="30">
        <v>2000000</v>
      </c>
      <c r="AT182" s="9">
        <f>($O$3*(L182-$O$1)/$O$2+$P$3*(M182-$P$1)/$P$2+$Q$3*(N182-$P$1)/$Q$2)/SUM($O$3:$Q$3)</f>
        <v>-1.4351162401391555</v>
      </c>
      <c r="AU182" s="9">
        <f>($O$3*(O182-$O$1)/$O$2+$P$3*(P182-$P$1)/$P$2+$Q$3*(Q182-$Q$1)/$Q$2)/SUM($O$3:$Q$3)</f>
        <v>0.56521553218364184</v>
      </c>
      <c r="AV182">
        <f>COUNT(R182:AO182)/2</f>
        <v>2</v>
      </c>
      <c r="AW182">
        <f>COUNTIF(R182:AO182,"&gt;5")/2</f>
        <v>0</v>
      </c>
      <c r="AX182" s="6">
        <f>VLOOKUP(AP182,COND!$A$10:$B$32,2,FALSE)</f>
        <v>0.9</v>
      </c>
      <c r="AY182" s="9">
        <f>(($AT$3*AT182+$AU$3*AU182+$AV$3*AV182+$AW$3*AW182)*AX182*IF(AQ182&lt;5,0.95,IF(AQ182&lt;7,0.975,1))+$J$3*VLOOKUP(J182,COND!$A$2:$D$7,2,FALSE)+$K$3*VLOOKUP(K182,COND!$A$2:$D$7,3,FALSE)+IF(BA182="SP",$BA$3,0)+IF($AV182&lt;3,-15,0))*IF(AND(Bat!$K$2="On",$E182&gt;20),0.75,1)</f>
        <v>25.768280723276476</v>
      </c>
      <c r="AZ182" s="28">
        <f>STANDARDIZE(AY182,AVERAGE($AY$5:$AY$963),STDEVP($AY$5:$AY$963))</f>
        <v>0.243146477644201</v>
      </c>
      <c r="BA182" t="str">
        <f>IF(OR(AND(AQ182&gt;7,AW182&gt;1),AND(AQ182&gt;4,AV182&gt;2)),"SP","RP")</f>
        <v>RP</v>
      </c>
      <c r="BE182" t="str">
        <f>IF(AVERAGE($O182:$Q182)&gt;=6,"Likely",IF(AVERAGE($O182:$Q182)&gt;=4,"Possible","Unlikely"))</f>
        <v>Possible</v>
      </c>
      <c r="BG182" t="e">
        <f>IF(VLOOKUP($B182,'Draft List'!$D$4:$AB$124,BG$3,FALSE)&lt;&gt;0,VLOOKUP($B182,'Draft List'!$D$4:$AB$124,BG$3,FALSE),"")</f>
        <v>#N/A</v>
      </c>
      <c r="BH182" t="e">
        <f>IF(VLOOKUP($B182,'Draft List'!$D$4:$AB$124,BH$3,FALSE)&lt;&gt;0,VLOOKUP($B182,'Draft List'!$D$4:$AB$124,BH$3,FALSE),"")</f>
        <v>#N/A</v>
      </c>
      <c r="BI182" t="e">
        <f>IF(VLOOKUP($B182,'Draft List'!$D$4:$AB$124,BI$3,FALSE)&lt;&gt;0,VLOOKUP($B182,'Draft List'!$D$4:$AB$124,BI$3,FALSE),"")</f>
        <v>#N/A</v>
      </c>
      <c r="BJ182" t="e">
        <f>IF(VLOOKUP($B182,'Draft List'!$D$4:$AB$124,BJ$3,FALSE)&lt;&gt;0,VLOOKUP($B182,'Draft List'!$D$4:$AB$124,BJ$3,FALSE),"")</f>
        <v>#N/A</v>
      </c>
      <c r="BK182" t="str">
        <f>IF(OR(C182="SP",C182="MR",C182="RP",C182="CL"),"P",VLOOKUP($A182,Bat!$A$4:$AP$1196,42,FALSE))</f>
        <v>P</v>
      </c>
    </row>
    <row r="183" spans="1:63" x14ac:dyDescent="0.25">
      <c r="A183" t="str">
        <f>IF(C183="C","C-",C183)&amp;D183&amp;E183</f>
        <v>RPHiro Takeuchi21</v>
      </c>
      <c r="B183">
        <f>VLOOKUP($A183,draft_listing_pitchers_stats!$A$1:$B$1324,2,FALSE)</f>
        <v>4042</v>
      </c>
      <c r="C183" s="1" t="s">
        <v>246</v>
      </c>
      <c r="D183" s="1" t="s">
        <v>2209</v>
      </c>
      <c r="E183" s="1">
        <v>21</v>
      </c>
      <c r="F183" s="1" t="s">
        <v>43</v>
      </c>
      <c r="G183" s="1" t="s">
        <v>43</v>
      </c>
      <c r="H183" s="1" t="s">
        <v>51</v>
      </c>
      <c r="I183" s="24" t="s">
        <v>51</v>
      </c>
      <c r="J183" s="1" t="s">
        <v>46</v>
      </c>
      <c r="K183" s="24" t="s">
        <v>46</v>
      </c>
      <c r="L183" s="1">
        <v>3</v>
      </c>
      <c r="M183" s="1">
        <v>4</v>
      </c>
      <c r="N183" s="24">
        <v>2</v>
      </c>
      <c r="O183" s="1">
        <v>3</v>
      </c>
      <c r="P183" s="1">
        <v>5</v>
      </c>
      <c r="Q183" s="24">
        <v>4</v>
      </c>
      <c r="R183" s="1">
        <v>4</v>
      </c>
      <c r="S183" s="1">
        <v>4</v>
      </c>
      <c r="T183" s="1">
        <v>3</v>
      </c>
      <c r="U183" s="1">
        <v>3</v>
      </c>
      <c r="V183" s="1">
        <v>3</v>
      </c>
      <c r="W183" s="1">
        <v>3</v>
      </c>
      <c r="X183" s="1" t="s">
        <v>47</v>
      </c>
      <c r="Y183" s="1" t="s">
        <v>47</v>
      </c>
      <c r="Z183" s="1" t="s">
        <v>47</v>
      </c>
      <c r="AA183" s="1" t="s">
        <v>47</v>
      </c>
      <c r="AB183" s="1">
        <v>4</v>
      </c>
      <c r="AC183" s="1">
        <v>4</v>
      </c>
      <c r="AD183" s="1">
        <v>4</v>
      </c>
      <c r="AE183" s="1">
        <v>4</v>
      </c>
      <c r="AF183" s="1" t="s">
        <v>47</v>
      </c>
      <c r="AG183" s="1" t="s">
        <v>47</v>
      </c>
      <c r="AH183" s="1" t="s">
        <v>47</v>
      </c>
      <c r="AI183" s="1" t="s">
        <v>47</v>
      </c>
      <c r="AJ183" s="1" t="s">
        <v>47</v>
      </c>
      <c r="AK183" s="1" t="s">
        <v>47</v>
      </c>
      <c r="AL183" s="1" t="s">
        <v>47</v>
      </c>
      <c r="AM183" s="1" t="s">
        <v>47</v>
      </c>
      <c r="AN183" s="1" t="s">
        <v>47</v>
      </c>
      <c r="AO183" s="24" t="s">
        <v>47</v>
      </c>
      <c r="AP183" s="1" t="s">
        <v>211</v>
      </c>
      <c r="AQ183" s="1">
        <v>7</v>
      </c>
      <c r="AR183" s="25" t="s">
        <v>233</v>
      </c>
      <c r="AS183" s="30">
        <v>180000</v>
      </c>
      <c r="AT183" s="9">
        <f>($O$3*(L183-$O$1)/$O$2+$P$3*(M183-$P$1)/$P$2+$Q$3*(N183-$P$1)/$Q$2)/SUM($O$3:$Q$3)</f>
        <v>-1.4834858736049745</v>
      </c>
      <c r="AU183" s="9">
        <f>($O$3*(O183-$O$1)/$O$2+$P$3*(P183-$P$1)/$P$2+$Q$3*(Q183-$Q$1)/$Q$2)/SUM($O$3:$Q$3)</f>
        <v>-0.35791827432962653</v>
      </c>
      <c r="AV183">
        <f>COUNT(R183:AO183)/2</f>
        <v>5</v>
      </c>
      <c r="AW183">
        <f>COUNTIF(R183:AO183,"&gt;5")/2</f>
        <v>0</v>
      </c>
      <c r="AX183" s="6">
        <f>VLOOKUP(AP183,COND!$A$10:$B$32,2,FALSE)</f>
        <v>1</v>
      </c>
      <c r="AY183" s="9">
        <f>(($AT$3*AT183+$AU$3*AU183+$AV$3*AV183+$AW$3*AW183)*AX183*IF(AQ183&lt;5,0.95,IF(AQ183&lt;7,0.975,1))+$J$3*VLOOKUP(J183,COND!$A$2:$D$7,2,FALSE)+$K$3*VLOOKUP(K183,COND!$A$2:$D$7,3,FALSE)+IF(BA183="SP",$BA$3,0)+IF($AV183&lt;3,-15,0))*IF(AND(Bat!$K$2="On",$E183&gt;20),0.75,1)</f>
        <v>25.694937338686472</v>
      </c>
      <c r="AZ183" s="28">
        <f>STANDARDIZE(AY183,AVERAGE($AY$5:$AY$963),STDEVP($AY$5:$AY$963))</f>
        <v>0.23658482650285187</v>
      </c>
      <c r="BA183" t="str">
        <f>IF(OR(AND(AQ183&gt;7,AW183&gt;1),AND(AQ183&gt;4,AV183&gt;2)),"SP","RP")</f>
        <v>SP</v>
      </c>
      <c r="BE183" t="str">
        <f>IF(AVERAGE($O183:$Q183)&gt;=6,"Likely",IF(AVERAGE($O183:$Q183)&gt;=4,"Possible","Unlikely"))</f>
        <v>Possible</v>
      </c>
      <c r="BG183" t="e">
        <f>IF(VLOOKUP($B183,'Draft List'!$D$4:$AB$124,BG$3,FALSE)&lt;&gt;0,VLOOKUP($B183,'Draft List'!$D$4:$AB$124,BG$3,FALSE),"")</f>
        <v>#N/A</v>
      </c>
      <c r="BH183" t="e">
        <f>IF(VLOOKUP($B183,'Draft List'!$D$4:$AB$124,BH$3,FALSE)&lt;&gt;0,VLOOKUP($B183,'Draft List'!$D$4:$AB$124,BH$3,FALSE),"")</f>
        <v>#N/A</v>
      </c>
      <c r="BI183" t="e">
        <f>IF(VLOOKUP($B183,'Draft List'!$D$4:$AB$124,BI$3,FALSE)&lt;&gt;0,VLOOKUP($B183,'Draft List'!$D$4:$AB$124,BI$3,FALSE),"")</f>
        <v>#N/A</v>
      </c>
      <c r="BJ183" t="e">
        <f>IF(VLOOKUP($B183,'Draft List'!$D$4:$AB$124,BJ$3,FALSE)&lt;&gt;0,VLOOKUP($B183,'Draft List'!$D$4:$AB$124,BJ$3,FALSE),"")</f>
        <v>#N/A</v>
      </c>
      <c r="BK183" t="str">
        <f>IF(OR(C183="SP",C183="MR",C183="RP",C183="CL"),"P",VLOOKUP($A183,Bat!$A$4:$AP$1196,42,FALSE))</f>
        <v>P</v>
      </c>
    </row>
    <row r="184" spans="1:63" x14ac:dyDescent="0.25">
      <c r="A184" t="str">
        <f>IF(C184="C","C-",C184)&amp;D184&amp;E184</f>
        <v>SPKanko Okabe21</v>
      </c>
      <c r="B184">
        <f>VLOOKUP($A184,draft_listing_pitchers_stats!$A$1:$B$1324,2,FALSE)</f>
        <v>4329</v>
      </c>
      <c r="C184" s="1" t="s">
        <v>25</v>
      </c>
      <c r="D184" s="1" t="s">
        <v>2121</v>
      </c>
      <c r="E184" s="1">
        <v>21</v>
      </c>
      <c r="F184" s="1" t="s">
        <v>43</v>
      </c>
      <c r="G184" s="1" t="s">
        <v>43</v>
      </c>
      <c r="H184" s="1" t="s">
        <v>51</v>
      </c>
      <c r="I184" s="24" t="s">
        <v>51</v>
      </c>
      <c r="J184" s="1" t="s">
        <v>46</v>
      </c>
      <c r="K184" s="24" t="s">
        <v>49</v>
      </c>
      <c r="L184" s="1">
        <v>3</v>
      </c>
      <c r="M184" s="1">
        <v>4</v>
      </c>
      <c r="N184" s="24">
        <v>3</v>
      </c>
      <c r="O184" s="1">
        <v>4</v>
      </c>
      <c r="P184" s="1">
        <v>4</v>
      </c>
      <c r="Q184" s="24">
        <v>4</v>
      </c>
      <c r="R184" s="1">
        <v>5</v>
      </c>
      <c r="S184" s="1">
        <v>5</v>
      </c>
      <c r="T184" s="1">
        <v>2</v>
      </c>
      <c r="U184" s="1">
        <v>2</v>
      </c>
      <c r="V184" s="1" t="s">
        <v>47</v>
      </c>
      <c r="W184" s="1" t="s">
        <v>47</v>
      </c>
      <c r="X184" s="1">
        <v>3</v>
      </c>
      <c r="Y184" s="1">
        <v>5</v>
      </c>
      <c r="Z184" s="1" t="s">
        <v>47</v>
      </c>
      <c r="AA184" s="1" t="s">
        <v>47</v>
      </c>
      <c r="AB184" s="1" t="s">
        <v>47</v>
      </c>
      <c r="AC184" s="1" t="s">
        <v>47</v>
      </c>
      <c r="AD184" s="1" t="s">
        <v>47</v>
      </c>
      <c r="AE184" s="1" t="s">
        <v>47</v>
      </c>
      <c r="AF184" s="1">
        <v>5</v>
      </c>
      <c r="AG184" s="1">
        <v>5</v>
      </c>
      <c r="AH184" s="1" t="s">
        <v>47</v>
      </c>
      <c r="AI184" s="1" t="s">
        <v>47</v>
      </c>
      <c r="AJ184" s="1" t="s">
        <v>47</v>
      </c>
      <c r="AK184" s="1" t="s">
        <v>47</v>
      </c>
      <c r="AL184" s="1" t="s">
        <v>47</v>
      </c>
      <c r="AM184" s="1" t="s">
        <v>47</v>
      </c>
      <c r="AN184" s="1" t="s">
        <v>47</v>
      </c>
      <c r="AO184" s="24" t="s">
        <v>47</v>
      </c>
      <c r="AP184" s="1" t="s">
        <v>50</v>
      </c>
      <c r="AQ184" s="1">
        <v>8</v>
      </c>
      <c r="AR184" s="25" t="s">
        <v>235</v>
      </c>
      <c r="AS184" s="30">
        <v>230000</v>
      </c>
      <c r="AT184" s="9">
        <f>($O$3*(L184-$O$1)/$O$2+$P$3*(M184-$P$1)/$P$2+$Q$3*(N184-$P$1)/$Q$2)/SUM($O$3:$Q$3)</f>
        <v>-1.2411653075508642</v>
      </c>
      <c r="AU184" s="9">
        <f>($O$3*(O184-$O$1)/$O$2+$P$3*(P184-$P$1)/$P$2+$Q$3*(Q184-$Q$1)/$Q$2)/SUM($O$3:$Q$3)</f>
        <v>-0.35865866625050846</v>
      </c>
      <c r="AV184">
        <f>COUNT(R184:AO184)/2</f>
        <v>4</v>
      </c>
      <c r="AW184">
        <f>COUNTIF(R184:AO184,"&gt;5")/2</f>
        <v>0</v>
      </c>
      <c r="AX184" s="6">
        <f>VLOOKUP(AP184,COND!$A$10:$B$32,2,FALSE)</f>
        <v>1.05</v>
      </c>
      <c r="AY184" s="9">
        <f>(($AT$3*AT184+$AU$3*AU184+$AV$3*AV184+$AW$3*AW184)*AX184*IF(AQ184&lt;5,0.95,IF(AQ184&lt;7,0.975,1))+$J$3*VLOOKUP(J184,COND!$A$2:$D$7,2,FALSE)+$K$3*VLOOKUP(K184,COND!$A$2:$D$7,3,FALSE)+IF(BA184="SP",$BA$3,0)+IF($AV184&lt;3,-15,0))*IF(AND(Bat!$K$2="On",$E184&gt;20),0.75,1)</f>
        <v>25.677523294153641</v>
      </c>
      <c r="AZ184" s="28">
        <f>STANDARDIZE(AY184,AVERAGE($AY$5:$AY$963),STDEVP($AY$5:$AY$963))</f>
        <v>0.23502688251345041</v>
      </c>
      <c r="BA184" t="str">
        <f>IF(OR(AND(AQ184&gt;7,AW184&gt;1),AND(AQ184&gt;4,AV184&gt;2)),"SP","RP")</f>
        <v>SP</v>
      </c>
      <c r="BE184" t="str">
        <f>IF(AVERAGE($O184:$Q184)&gt;=6,"Likely",IF(AVERAGE($O184:$Q184)&gt;=4,"Possible","Unlikely"))</f>
        <v>Possible</v>
      </c>
      <c r="BG184" t="e">
        <f>IF(VLOOKUP($B184,'Draft List'!$D$4:$AB$124,BG$3,FALSE)&lt;&gt;0,VLOOKUP($B184,'Draft List'!$D$4:$AB$124,BG$3,FALSE),"")</f>
        <v>#N/A</v>
      </c>
      <c r="BH184" t="e">
        <f>IF(VLOOKUP($B184,'Draft List'!$D$4:$AB$124,BH$3,FALSE)&lt;&gt;0,VLOOKUP($B184,'Draft List'!$D$4:$AB$124,BH$3,FALSE),"")</f>
        <v>#N/A</v>
      </c>
      <c r="BI184" t="e">
        <f>IF(VLOOKUP($B184,'Draft List'!$D$4:$AB$124,BI$3,FALSE)&lt;&gt;0,VLOOKUP($B184,'Draft List'!$D$4:$AB$124,BI$3,FALSE),"")</f>
        <v>#N/A</v>
      </c>
      <c r="BJ184" t="e">
        <f>IF(VLOOKUP($B184,'Draft List'!$D$4:$AB$124,BJ$3,FALSE)&lt;&gt;0,VLOOKUP($B184,'Draft List'!$D$4:$AB$124,BJ$3,FALSE),"")</f>
        <v>#N/A</v>
      </c>
      <c r="BK184" t="str">
        <f>IF(OR(C184="SP",C184="MR",C184="RP",C184="CL"),"P",VLOOKUP($A184,Bat!$A$4:$AP$1196,42,FALSE))</f>
        <v>P</v>
      </c>
    </row>
    <row r="185" spans="1:63" x14ac:dyDescent="0.25">
      <c r="A185" t="str">
        <f>IF(C185="C","C-",C185)&amp;D185&amp;E185</f>
        <v>RPBrandon Keddy21</v>
      </c>
      <c r="B185">
        <f>VLOOKUP($A185,draft_listing_pitchers_stats!$A$1:$B$1324,2,FALSE)</f>
        <v>6847</v>
      </c>
      <c r="C185" s="1" t="s">
        <v>246</v>
      </c>
      <c r="D185" s="1" t="s">
        <v>2028</v>
      </c>
      <c r="E185" s="1">
        <v>21</v>
      </c>
      <c r="F185" s="1" t="s">
        <v>55</v>
      </c>
      <c r="G185" s="1" t="s">
        <v>55</v>
      </c>
      <c r="H185" s="1" t="s">
        <v>51</v>
      </c>
      <c r="I185" s="24" t="s">
        <v>51</v>
      </c>
      <c r="J185" s="1" t="s">
        <v>45</v>
      </c>
      <c r="K185" s="24" t="s">
        <v>45</v>
      </c>
      <c r="L185" s="1">
        <v>3</v>
      </c>
      <c r="M185" s="1">
        <v>4</v>
      </c>
      <c r="N185" s="24">
        <v>3</v>
      </c>
      <c r="O185" s="1">
        <v>4</v>
      </c>
      <c r="P185" s="1">
        <v>4</v>
      </c>
      <c r="Q185" s="24">
        <v>4</v>
      </c>
      <c r="R185" s="1">
        <v>4</v>
      </c>
      <c r="S185" s="1">
        <v>5</v>
      </c>
      <c r="T185" s="1">
        <v>2</v>
      </c>
      <c r="U185" s="1">
        <v>4</v>
      </c>
      <c r="V185" s="1" t="s">
        <v>47</v>
      </c>
      <c r="W185" s="1" t="s">
        <v>47</v>
      </c>
      <c r="X185" s="1">
        <v>2</v>
      </c>
      <c r="Y185" s="1">
        <v>3</v>
      </c>
      <c r="Z185" s="1" t="s">
        <v>47</v>
      </c>
      <c r="AA185" s="1" t="s">
        <v>47</v>
      </c>
      <c r="AB185" s="1" t="s">
        <v>47</v>
      </c>
      <c r="AC185" s="1" t="s">
        <v>47</v>
      </c>
      <c r="AD185" s="1" t="s">
        <v>47</v>
      </c>
      <c r="AE185" s="1" t="s">
        <v>47</v>
      </c>
      <c r="AF185" s="1" t="s">
        <v>47</v>
      </c>
      <c r="AG185" s="1" t="s">
        <v>47</v>
      </c>
      <c r="AH185" s="1" t="s">
        <v>47</v>
      </c>
      <c r="AI185" s="1" t="s">
        <v>47</v>
      </c>
      <c r="AJ185" s="1" t="s">
        <v>47</v>
      </c>
      <c r="AK185" s="1" t="s">
        <v>47</v>
      </c>
      <c r="AL185" s="1" t="s">
        <v>47</v>
      </c>
      <c r="AM185" s="1" t="s">
        <v>47</v>
      </c>
      <c r="AN185" s="1" t="s">
        <v>47</v>
      </c>
      <c r="AO185" s="24" t="s">
        <v>47</v>
      </c>
      <c r="AP185" s="1" t="s">
        <v>211</v>
      </c>
      <c r="AQ185" s="1">
        <v>10</v>
      </c>
      <c r="AR185" s="25" t="s">
        <v>235</v>
      </c>
      <c r="AS185" s="30">
        <v>220000</v>
      </c>
      <c r="AT185" s="9">
        <f>($O$3*(L185-$O$1)/$O$2+$P$3*(M185-$P$1)/$P$2+$Q$3*(N185-$P$1)/$Q$2)/SUM($O$3:$Q$3)</f>
        <v>-1.2411653075508642</v>
      </c>
      <c r="AU185" s="9">
        <f>($O$3*(O185-$O$1)/$O$2+$P$3*(P185-$P$1)/$P$2+$Q$3*(Q185-$Q$1)/$Q$2)/SUM($O$3:$Q$3)</f>
        <v>-0.35865866625050846</v>
      </c>
      <c r="AV185">
        <f>COUNT(R185:AO185)/2</f>
        <v>3</v>
      </c>
      <c r="AW185">
        <f>COUNTIF(R185:AO185,"&gt;5")/2</f>
        <v>0</v>
      </c>
      <c r="AX185" s="6">
        <f>VLOOKUP(AP185,COND!$A$10:$B$32,2,FALSE)</f>
        <v>1</v>
      </c>
      <c r="AY185" s="9">
        <f>(($AT$3*AT185+$AU$3*AU185+$AV$3*AV185+$AW$3*AW185)*AX185*IF(AQ185&lt;5,0.95,IF(AQ185&lt;7,0.975,1))+$J$3*VLOOKUP(J185,COND!$A$2:$D$7,2,FALSE)+$K$3*VLOOKUP(K185,COND!$A$2:$D$7,3,FALSE)+IF(BA185="SP",$BA$3,0)+IF($AV185&lt;3,-15,0))*IF(AND(Bat!$K$2="On",$E185&gt;20),0.75,1)</f>
        <v>25.628593613479659</v>
      </c>
      <c r="AZ185" s="28">
        <f>STANDARDIZE(AY185,AVERAGE($AY$5:$AY$963),STDEVP($AY$5:$AY$963))</f>
        <v>0.23064939847947738</v>
      </c>
      <c r="BA185" t="str">
        <f>IF(OR(AND(AQ185&gt;7,AW185&gt;1),AND(AQ185&gt;4,AV185&gt;2)),"SP","RP")</f>
        <v>SP</v>
      </c>
      <c r="BE185" t="str">
        <f>IF(AVERAGE($O185:$Q185)&gt;=6,"Likely",IF(AVERAGE($O185:$Q185)&gt;=4,"Possible","Unlikely"))</f>
        <v>Possible</v>
      </c>
      <c r="BG185" t="e">
        <f>IF(VLOOKUP($B185,'Draft List'!$D$4:$AB$124,BG$3,FALSE)&lt;&gt;0,VLOOKUP($B185,'Draft List'!$D$4:$AB$124,BG$3,FALSE),"")</f>
        <v>#N/A</v>
      </c>
      <c r="BH185" t="e">
        <f>IF(VLOOKUP($B185,'Draft List'!$D$4:$AB$124,BH$3,FALSE)&lt;&gt;0,VLOOKUP($B185,'Draft List'!$D$4:$AB$124,BH$3,FALSE),"")</f>
        <v>#N/A</v>
      </c>
      <c r="BI185" t="e">
        <f>IF(VLOOKUP($B185,'Draft List'!$D$4:$AB$124,BI$3,FALSE)&lt;&gt;0,VLOOKUP($B185,'Draft List'!$D$4:$AB$124,BI$3,FALSE),"")</f>
        <v>#N/A</v>
      </c>
      <c r="BJ185" t="e">
        <f>IF(VLOOKUP($B185,'Draft List'!$D$4:$AB$124,BJ$3,FALSE)&lt;&gt;0,VLOOKUP($B185,'Draft List'!$D$4:$AB$124,BJ$3,FALSE),"")</f>
        <v>#N/A</v>
      </c>
      <c r="BK185" t="str">
        <f>IF(OR(C185="SP",C185="MR",C185="RP",C185="CL"),"P",VLOOKUP($A185,Bat!$A$4:$AP$1196,42,FALSE))</f>
        <v>P</v>
      </c>
    </row>
    <row r="186" spans="1:63" x14ac:dyDescent="0.25">
      <c r="A186" t="str">
        <f>IF(C186="C","C-",C186)&amp;D186&amp;E186</f>
        <v>RPAl Franklin18</v>
      </c>
      <c r="B186">
        <f>VLOOKUP($A186,draft_listing_pitchers_stats!$A$1:$B$1324,2,FALSE)</f>
        <v>6278</v>
      </c>
      <c r="C186" s="1" t="s">
        <v>246</v>
      </c>
      <c r="D186" s="1" t="s">
        <v>1952</v>
      </c>
      <c r="E186" s="1">
        <v>18</v>
      </c>
      <c r="F186" s="1" t="s">
        <v>43</v>
      </c>
      <c r="G186" s="1" t="s">
        <v>43</v>
      </c>
      <c r="H186" s="1" t="s">
        <v>51</v>
      </c>
      <c r="I186" s="24" t="s">
        <v>51</v>
      </c>
      <c r="J186" s="1" t="s">
        <v>49</v>
      </c>
      <c r="K186" s="24" t="s">
        <v>45</v>
      </c>
      <c r="L186" s="1">
        <v>2</v>
      </c>
      <c r="M186" s="1">
        <v>4</v>
      </c>
      <c r="N186" s="24">
        <v>2</v>
      </c>
      <c r="O186" s="1">
        <v>3</v>
      </c>
      <c r="P186" s="1">
        <v>4</v>
      </c>
      <c r="Q186" s="24">
        <v>5</v>
      </c>
      <c r="R186" s="1">
        <v>2</v>
      </c>
      <c r="S186" s="1">
        <v>3</v>
      </c>
      <c r="T186" s="1">
        <v>2</v>
      </c>
      <c r="U186" s="1">
        <v>4</v>
      </c>
      <c r="V186" s="1" t="s">
        <v>47</v>
      </c>
      <c r="W186" s="1" t="s">
        <v>47</v>
      </c>
      <c r="X186" s="1">
        <v>2</v>
      </c>
      <c r="Y186" s="1">
        <v>3</v>
      </c>
      <c r="Z186" s="1" t="s">
        <v>47</v>
      </c>
      <c r="AA186" s="1" t="s">
        <v>47</v>
      </c>
      <c r="AB186" s="1" t="s">
        <v>47</v>
      </c>
      <c r="AC186" s="1" t="s">
        <v>47</v>
      </c>
      <c r="AD186" s="1" t="s">
        <v>47</v>
      </c>
      <c r="AE186" s="1" t="s">
        <v>47</v>
      </c>
      <c r="AF186" s="1" t="s">
        <v>47</v>
      </c>
      <c r="AG186" s="1" t="s">
        <v>47</v>
      </c>
      <c r="AH186" s="1" t="s">
        <v>47</v>
      </c>
      <c r="AI186" s="1" t="s">
        <v>47</v>
      </c>
      <c r="AJ186" s="1" t="s">
        <v>47</v>
      </c>
      <c r="AK186" s="1" t="s">
        <v>47</v>
      </c>
      <c r="AL186" s="1" t="s">
        <v>47</v>
      </c>
      <c r="AM186" s="1" t="s">
        <v>47</v>
      </c>
      <c r="AN186" s="1" t="s">
        <v>47</v>
      </c>
      <c r="AO186" s="24" t="s">
        <v>47</v>
      </c>
      <c r="AP186" s="1" t="s">
        <v>70</v>
      </c>
      <c r="AQ186" s="1">
        <v>4</v>
      </c>
      <c r="AR186" s="25" t="s">
        <v>235</v>
      </c>
      <c r="AS186" s="30">
        <v>210000</v>
      </c>
      <c r="AT186" s="9">
        <f>($O$3*(L186-$O$1)/$O$2+$P$3*(M186-$P$1)/$P$2+$Q$3*(N186-$P$1)/$Q$2)/SUM($O$3:$Q$3)</f>
        <v>-1.6781771981141478</v>
      </c>
      <c r="AU186" s="9">
        <f>($O$3*(O186-$O$1)/$O$2+$P$3*(P186-$P$1)/$P$2+$Q$3*(Q186-$Q$1)/$Q$2)/SUM($O$3:$Q$3)</f>
        <v>-0.31102942470557166</v>
      </c>
      <c r="AV186">
        <f>COUNT(R186:AO186)/2</f>
        <v>3</v>
      </c>
      <c r="AW186">
        <f>COUNTIF(R186:AO186,"&gt;5")/2</f>
        <v>0</v>
      </c>
      <c r="AX186" s="6">
        <f>VLOOKUP(AP186,COND!$A$10:$B$32,2,FALSE)</f>
        <v>0.9</v>
      </c>
      <c r="AY186" s="9">
        <f>(($AT$3*AT186+$AU$3*AU186+$AV$3*AV186+$AW$3*AW186)*AX186*IF(AQ186&lt;5,0.95,IF(AQ186&lt;7,0.975,1))+$J$3*VLOOKUP(J186,COND!$A$2:$D$7,2,FALSE)+$K$3*VLOOKUP(K186,COND!$A$2:$D$7,3,FALSE)+IF(BA186="SP",$BA$3,0)+IF($AV186&lt;3,-15,0))*IF(AND(Bat!$K$2="On",$E186&gt;20),0.75,1)</f>
        <v>25.592178536657208</v>
      </c>
      <c r="AZ186" s="28">
        <f>STANDARDIZE(AY186,AVERAGE($AY$5:$AY$963),STDEVP($AY$5:$AY$963))</f>
        <v>0.22739153096040851</v>
      </c>
      <c r="BA186" t="str">
        <f>IF(OR(AND(AQ186&gt;7,AW186&gt;1),AND(AQ186&gt;4,AV186&gt;2)),"SP","RP")</f>
        <v>RP</v>
      </c>
      <c r="BE186" t="str">
        <f>IF(AVERAGE($O186:$Q186)&gt;=6,"Likely",IF(AVERAGE($O186:$Q186)&gt;=4,"Possible","Unlikely"))</f>
        <v>Possible</v>
      </c>
      <c r="BG186" t="e">
        <f>IF(VLOOKUP($B186,'Draft List'!$D$4:$AB$124,BG$3,FALSE)&lt;&gt;0,VLOOKUP($B186,'Draft List'!$D$4:$AB$124,BG$3,FALSE),"")</f>
        <v>#N/A</v>
      </c>
      <c r="BH186" t="e">
        <f>IF(VLOOKUP($B186,'Draft List'!$D$4:$AB$124,BH$3,FALSE)&lt;&gt;0,VLOOKUP($B186,'Draft List'!$D$4:$AB$124,BH$3,FALSE),"")</f>
        <v>#N/A</v>
      </c>
      <c r="BI186" t="e">
        <f>IF(VLOOKUP($B186,'Draft List'!$D$4:$AB$124,BI$3,FALSE)&lt;&gt;0,VLOOKUP($B186,'Draft List'!$D$4:$AB$124,BI$3,FALSE),"")</f>
        <v>#N/A</v>
      </c>
      <c r="BJ186" t="e">
        <f>IF(VLOOKUP($B186,'Draft List'!$D$4:$AB$124,BJ$3,FALSE)&lt;&gt;0,VLOOKUP($B186,'Draft List'!$D$4:$AB$124,BJ$3,FALSE),"")</f>
        <v>#N/A</v>
      </c>
      <c r="BK186" t="str">
        <f>IF(OR(C186="SP",C186="MR",C186="RP",C186="CL"),"P",VLOOKUP($A186,Bat!$A$4:$AP$1196,42,FALSE))</f>
        <v>P</v>
      </c>
    </row>
    <row r="187" spans="1:63" x14ac:dyDescent="0.25">
      <c r="A187" t="str">
        <f>IF(C187="C","C-",C187)&amp;D187&amp;E187</f>
        <v>RPAshley Wiltshire21</v>
      </c>
      <c r="B187">
        <f>VLOOKUP($A187,draft_listing_pitchers_stats!$A$1:$B$1324,2,FALSE)</f>
        <v>7291</v>
      </c>
      <c r="C187" s="1" t="s">
        <v>246</v>
      </c>
      <c r="D187" s="1" t="s">
        <v>2253</v>
      </c>
      <c r="E187" s="1">
        <v>21</v>
      </c>
      <c r="F187" s="1" t="s">
        <v>43</v>
      </c>
      <c r="G187" s="1" t="s">
        <v>43</v>
      </c>
      <c r="H187" s="1" t="s">
        <v>51</v>
      </c>
      <c r="I187" s="24" t="s">
        <v>51</v>
      </c>
      <c r="J187" s="1" t="s">
        <v>46</v>
      </c>
      <c r="K187" s="24" t="s">
        <v>49</v>
      </c>
      <c r="L187" s="1">
        <v>3</v>
      </c>
      <c r="M187" s="1">
        <v>4</v>
      </c>
      <c r="N187" s="24">
        <v>2</v>
      </c>
      <c r="O187" s="1">
        <v>4</v>
      </c>
      <c r="P187" s="1">
        <v>4</v>
      </c>
      <c r="Q187" s="24">
        <v>4</v>
      </c>
      <c r="R187" s="1">
        <v>3</v>
      </c>
      <c r="S187" s="1">
        <v>4</v>
      </c>
      <c r="T187" s="1">
        <v>1</v>
      </c>
      <c r="U187" s="1">
        <v>1</v>
      </c>
      <c r="V187" s="1" t="s">
        <v>47</v>
      </c>
      <c r="W187" s="1" t="s">
        <v>47</v>
      </c>
      <c r="X187" s="1" t="s">
        <v>47</v>
      </c>
      <c r="Y187" s="1" t="s">
        <v>47</v>
      </c>
      <c r="Z187" s="1">
        <v>3</v>
      </c>
      <c r="AA187" s="1">
        <v>4</v>
      </c>
      <c r="AB187" s="1" t="s">
        <v>47</v>
      </c>
      <c r="AC187" s="1" t="s">
        <v>47</v>
      </c>
      <c r="AD187" s="1" t="s">
        <v>47</v>
      </c>
      <c r="AE187" s="1" t="s">
        <v>47</v>
      </c>
      <c r="AF187" s="1" t="s">
        <v>47</v>
      </c>
      <c r="AG187" s="1" t="s">
        <v>47</v>
      </c>
      <c r="AH187" s="1" t="s">
        <v>47</v>
      </c>
      <c r="AI187" s="1" t="s">
        <v>47</v>
      </c>
      <c r="AJ187" s="1" t="s">
        <v>47</v>
      </c>
      <c r="AK187" s="1" t="s">
        <v>47</v>
      </c>
      <c r="AL187" s="1" t="s">
        <v>47</v>
      </c>
      <c r="AM187" s="1" t="s">
        <v>47</v>
      </c>
      <c r="AN187" s="1" t="s">
        <v>47</v>
      </c>
      <c r="AO187" s="24" t="s">
        <v>47</v>
      </c>
      <c r="AP187" s="1" t="s">
        <v>212</v>
      </c>
      <c r="AQ187" s="1">
        <v>8</v>
      </c>
      <c r="AR187" s="25" t="s">
        <v>235</v>
      </c>
      <c r="AS187" s="30">
        <v>210000</v>
      </c>
      <c r="AT187" s="9">
        <f>($O$3*(L187-$O$1)/$O$2+$P$3*(M187-$P$1)/$P$2+$Q$3*(N187-$P$1)/$Q$2)/SUM($O$3:$Q$3)</f>
        <v>-1.4834858736049745</v>
      </c>
      <c r="AU187" s="9">
        <f>($O$3*(O187-$O$1)/$O$2+$P$3*(P187-$P$1)/$P$2+$Q$3*(Q187-$Q$1)/$Q$2)/SUM($O$3:$Q$3)</f>
        <v>-0.35865866625050846</v>
      </c>
      <c r="AV187">
        <f>COUNT(R187:AO187)/2</f>
        <v>3</v>
      </c>
      <c r="AW187">
        <f>COUNTIF(R187:AO187,"&gt;5")/2</f>
        <v>0</v>
      </c>
      <c r="AX187" s="6">
        <f>VLOOKUP(AP187,COND!$A$10:$B$32,2,FALSE)</f>
        <v>1</v>
      </c>
      <c r="AY187" s="9">
        <f>(($AT$3*AT187+$AU$3*AU187+$AV$3*AV187+$AW$3*AW187)*AX187*IF(AQ187&lt;5,0.95,IF(AQ187&lt;7,0.975,1))+$J$3*VLOOKUP(J187,COND!$A$2:$D$7,2,FALSE)+$K$3*VLOOKUP(K187,COND!$A$2:$D$7,3,FALSE)+IF(BA187="SP",$BA$3,0)+IF($AV187&lt;3,-15,0))*IF(AND(Bat!$K$2="On",$E187&gt;20),0.75,1)</f>
        <v>25.580129500268836</v>
      </c>
      <c r="AZ187" s="28">
        <f>STANDARDIZE(AY187,AVERAGE($AY$5:$AY$963),STDEVP($AY$5:$AY$963))</f>
        <v>0.22631356634489638</v>
      </c>
      <c r="BA187" t="str">
        <f>IF(OR(AND(AQ187&gt;7,AW187&gt;1),AND(AQ187&gt;4,AV187&gt;2)),"SP","RP")</f>
        <v>SP</v>
      </c>
      <c r="BE187" t="str">
        <f>IF(AVERAGE($O187:$Q187)&gt;=6,"Likely",IF(AVERAGE($O187:$Q187)&gt;=4,"Possible","Unlikely"))</f>
        <v>Possible</v>
      </c>
      <c r="BG187" t="e">
        <f>IF(VLOOKUP($B187,'Draft List'!$D$4:$AB$124,BG$3,FALSE)&lt;&gt;0,VLOOKUP($B187,'Draft List'!$D$4:$AB$124,BG$3,FALSE),"")</f>
        <v>#N/A</v>
      </c>
      <c r="BH187" t="e">
        <f>IF(VLOOKUP($B187,'Draft List'!$D$4:$AB$124,BH$3,FALSE)&lt;&gt;0,VLOOKUP($B187,'Draft List'!$D$4:$AB$124,BH$3,FALSE),"")</f>
        <v>#N/A</v>
      </c>
      <c r="BI187" t="e">
        <f>IF(VLOOKUP($B187,'Draft List'!$D$4:$AB$124,BI$3,FALSE)&lt;&gt;0,VLOOKUP($B187,'Draft List'!$D$4:$AB$124,BI$3,FALSE),"")</f>
        <v>#N/A</v>
      </c>
      <c r="BJ187" t="e">
        <f>IF(VLOOKUP($B187,'Draft List'!$D$4:$AB$124,BJ$3,FALSE)&lt;&gt;0,VLOOKUP($B187,'Draft List'!$D$4:$AB$124,BJ$3,FALSE),"")</f>
        <v>#N/A</v>
      </c>
      <c r="BK187" t="str">
        <f>IF(OR(C187="SP",C187="MR",C187="RP",C187="CL"),"P",VLOOKUP($A187,Bat!$A$4:$AP$1196,42,FALSE))</f>
        <v>P</v>
      </c>
    </row>
    <row r="188" spans="1:63" x14ac:dyDescent="0.25">
      <c r="A188" t="str">
        <f>IF(C188="C","C-",C188)&amp;D188&amp;E188</f>
        <v>SPMunemitsu Kobayashi21</v>
      </c>
      <c r="B188">
        <f>VLOOKUP($A188,draft_listing_pitchers_stats!$A$1:$B$1324,2,FALSE)</f>
        <v>3814</v>
      </c>
      <c r="C188" s="1" t="s">
        <v>25</v>
      </c>
      <c r="D188" s="1" t="s">
        <v>2042</v>
      </c>
      <c r="E188" s="1">
        <v>21</v>
      </c>
      <c r="F188" s="1" t="s">
        <v>43</v>
      </c>
      <c r="G188" s="1" t="s">
        <v>43</v>
      </c>
      <c r="H188" s="1" t="s">
        <v>51</v>
      </c>
      <c r="I188" s="24" t="s">
        <v>51</v>
      </c>
      <c r="J188" s="1" t="s">
        <v>57</v>
      </c>
      <c r="K188" s="24" t="s">
        <v>45</v>
      </c>
      <c r="L188" s="1">
        <v>4</v>
      </c>
      <c r="M188" s="1">
        <v>4</v>
      </c>
      <c r="N188" s="24">
        <v>2</v>
      </c>
      <c r="O188" s="1">
        <v>4</v>
      </c>
      <c r="P188" s="1">
        <v>4</v>
      </c>
      <c r="Q188" s="24">
        <v>4</v>
      </c>
      <c r="R188" s="1">
        <v>6</v>
      </c>
      <c r="S188" s="1">
        <v>6</v>
      </c>
      <c r="T188" s="1">
        <v>2</v>
      </c>
      <c r="U188" s="1">
        <v>3</v>
      </c>
      <c r="V188" s="1" t="s">
        <v>47</v>
      </c>
      <c r="W188" s="1" t="s">
        <v>47</v>
      </c>
      <c r="X188" s="1">
        <v>3</v>
      </c>
      <c r="Y188" s="1">
        <v>4</v>
      </c>
      <c r="Z188" s="1" t="s">
        <v>47</v>
      </c>
      <c r="AA188" s="1" t="s">
        <v>47</v>
      </c>
      <c r="AB188" s="1" t="s">
        <v>47</v>
      </c>
      <c r="AC188" s="1" t="s">
        <v>47</v>
      </c>
      <c r="AD188" s="1">
        <v>5</v>
      </c>
      <c r="AE188" s="1">
        <v>5</v>
      </c>
      <c r="AF188" s="1" t="s">
        <v>47</v>
      </c>
      <c r="AG188" s="1" t="s">
        <v>47</v>
      </c>
      <c r="AH188" s="1" t="s">
        <v>47</v>
      </c>
      <c r="AI188" s="1" t="s">
        <v>47</v>
      </c>
      <c r="AJ188" s="1" t="s">
        <v>47</v>
      </c>
      <c r="AK188" s="1" t="s">
        <v>47</v>
      </c>
      <c r="AL188" s="1" t="s">
        <v>47</v>
      </c>
      <c r="AM188" s="1" t="s">
        <v>47</v>
      </c>
      <c r="AN188" s="1" t="s">
        <v>47</v>
      </c>
      <c r="AO188" s="24" t="s">
        <v>47</v>
      </c>
      <c r="AP188" s="1" t="s">
        <v>50</v>
      </c>
      <c r="AQ188" s="1">
        <v>7</v>
      </c>
      <c r="AR188" s="25" t="s">
        <v>235</v>
      </c>
      <c r="AS188" s="30">
        <v>210000</v>
      </c>
      <c r="AT188" s="9">
        <f>($O$3*(L188-$O$1)/$O$2+$P$3*(M188-$P$1)/$P$2+$Q$3*(N188-$P$1)/$Q$2)/SUM($O$3:$Q$3)</f>
        <v>-1.288794549095801</v>
      </c>
      <c r="AU188" s="9">
        <f>($O$3*(O188-$O$1)/$O$2+$P$3*(P188-$P$1)/$P$2+$Q$3*(Q188-$Q$1)/$Q$2)/SUM($O$3:$Q$3)</f>
        <v>-0.35865866625050846</v>
      </c>
      <c r="AV188">
        <f>COUNT(R188:AO188)/2</f>
        <v>4</v>
      </c>
      <c r="AW188">
        <f>COUNTIF(R188:AO188,"&gt;5")/2</f>
        <v>1</v>
      </c>
      <c r="AX188" s="6">
        <f>VLOOKUP(AP188,COND!$A$10:$B$32,2,FALSE)</f>
        <v>1.05</v>
      </c>
      <c r="AY188" s="9">
        <f>(($AT$3*AT188+$AU$3*AU188+$AV$3*AV188+$AW$3*AW188)*AX188*IF(AQ188&lt;5,0.95,IF(AQ188&lt;7,0.975,1))+$J$3*VLOOKUP(J188,COND!$A$2:$D$7,2,FALSE)+$K$3*VLOOKUP(K188,COND!$A$2:$D$7,3,FALSE)+IF(BA188="SP",$BA$3,0)+IF($AV188&lt;3,-15,0))*IF(AND(Bat!$K$2="On",$E188&gt;20),0.75,1)</f>
        <v>25.480021153429206</v>
      </c>
      <c r="AZ188" s="28">
        <f>STANDARDIZE(AY188,AVERAGE($AY$5:$AY$963),STDEVP($AY$5:$AY$963))</f>
        <v>0.21735739324256648</v>
      </c>
      <c r="BA188" t="str">
        <f>IF(OR(AND(AQ188&gt;7,AW188&gt;1),AND(AQ188&gt;4,AV188&gt;2)),"SP","RP")</f>
        <v>SP</v>
      </c>
      <c r="BE188" t="str">
        <f>IF(AVERAGE($O188:$Q188)&gt;=6,"Likely",IF(AVERAGE($O188:$Q188)&gt;=4,"Possible","Unlikely"))</f>
        <v>Possible</v>
      </c>
      <c r="BG188" t="e">
        <f>IF(VLOOKUP($B188,'Draft List'!$D$4:$AB$124,BG$3,FALSE)&lt;&gt;0,VLOOKUP($B188,'Draft List'!$D$4:$AB$124,BG$3,FALSE),"")</f>
        <v>#N/A</v>
      </c>
      <c r="BH188" t="e">
        <f>IF(VLOOKUP($B188,'Draft List'!$D$4:$AB$124,BH$3,FALSE)&lt;&gt;0,VLOOKUP($B188,'Draft List'!$D$4:$AB$124,BH$3,FALSE),"")</f>
        <v>#N/A</v>
      </c>
      <c r="BI188" t="e">
        <f>IF(VLOOKUP($B188,'Draft List'!$D$4:$AB$124,BI$3,FALSE)&lt;&gt;0,VLOOKUP($B188,'Draft List'!$D$4:$AB$124,BI$3,FALSE),"")</f>
        <v>#N/A</v>
      </c>
      <c r="BJ188" t="e">
        <f>IF(VLOOKUP($B188,'Draft List'!$D$4:$AB$124,BJ$3,FALSE)&lt;&gt;0,VLOOKUP($B188,'Draft List'!$D$4:$AB$124,BJ$3,FALSE),"")</f>
        <v>#N/A</v>
      </c>
      <c r="BK188" t="str">
        <f>IF(OR(C188="SP",C188="MR",C188="RP",C188="CL"),"P",VLOOKUP($A188,Bat!$A$4:$AP$1196,42,FALSE))</f>
        <v>P</v>
      </c>
    </row>
    <row r="189" spans="1:63" x14ac:dyDescent="0.25">
      <c r="A189" t="str">
        <f>IF(C189="C","C-",C189)&amp;D189&amp;E189</f>
        <v>RPGeorge Jackson18</v>
      </c>
      <c r="B189">
        <f>VLOOKUP($A189,draft_listing_pitchers_stats!$A$1:$B$1324,2,FALSE)</f>
        <v>4922</v>
      </c>
      <c r="C189" s="1" t="s">
        <v>246</v>
      </c>
      <c r="D189" s="1" t="s">
        <v>2012</v>
      </c>
      <c r="E189" s="1">
        <v>18</v>
      </c>
      <c r="F189" s="1" t="s">
        <v>55</v>
      </c>
      <c r="G189" s="1" t="s">
        <v>43</v>
      </c>
      <c r="H189" s="1" t="s">
        <v>51</v>
      </c>
      <c r="I189" s="24" t="s">
        <v>51</v>
      </c>
      <c r="J189" s="1" t="s">
        <v>46</v>
      </c>
      <c r="K189" s="24" t="s">
        <v>53</v>
      </c>
      <c r="L189" s="1">
        <v>3</v>
      </c>
      <c r="M189" s="1">
        <v>4</v>
      </c>
      <c r="N189" s="24">
        <v>2</v>
      </c>
      <c r="O189" s="1">
        <v>4</v>
      </c>
      <c r="P189" s="1">
        <v>5</v>
      </c>
      <c r="Q189" s="24">
        <v>3</v>
      </c>
      <c r="R189" s="1">
        <v>3</v>
      </c>
      <c r="S189" s="1">
        <v>4</v>
      </c>
      <c r="T189" s="1">
        <v>1</v>
      </c>
      <c r="U189" s="1">
        <v>2</v>
      </c>
      <c r="V189" s="1">
        <v>1</v>
      </c>
      <c r="W189" s="1">
        <v>3</v>
      </c>
      <c r="X189" s="1" t="s">
        <v>47</v>
      </c>
      <c r="Y189" s="1" t="s">
        <v>47</v>
      </c>
      <c r="Z189" s="1" t="s">
        <v>47</v>
      </c>
      <c r="AA189" s="1" t="s">
        <v>47</v>
      </c>
      <c r="AB189" s="1">
        <v>3</v>
      </c>
      <c r="AC189" s="1">
        <v>4</v>
      </c>
      <c r="AD189" s="1" t="s">
        <v>47</v>
      </c>
      <c r="AE189" s="1" t="s">
        <v>47</v>
      </c>
      <c r="AF189" s="1" t="s">
        <v>47</v>
      </c>
      <c r="AG189" s="1" t="s">
        <v>47</v>
      </c>
      <c r="AH189" s="1" t="s">
        <v>47</v>
      </c>
      <c r="AI189" s="1" t="s">
        <v>47</v>
      </c>
      <c r="AJ189" s="1" t="s">
        <v>47</v>
      </c>
      <c r="AK189" s="1" t="s">
        <v>47</v>
      </c>
      <c r="AL189" s="1" t="s">
        <v>47</v>
      </c>
      <c r="AM189" s="1" t="s">
        <v>47</v>
      </c>
      <c r="AN189" s="1" t="s">
        <v>47</v>
      </c>
      <c r="AO189" s="24" t="s">
        <v>47</v>
      </c>
      <c r="AP189" s="1" t="s">
        <v>67</v>
      </c>
      <c r="AQ189" s="1">
        <v>7</v>
      </c>
      <c r="AR189" s="25" t="s">
        <v>233</v>
      </c>
      <c r="AS189" s="30">
        <v>2200000</v>
      </c>
      <c r="AT189" s="9">
        <f>($O$3*(L189-$O$1)/$O$2+$P$3*(M189-$P$1)/$P$2+$Q$3*(N189-$P$1)/$Q$2)/SUM($O$3:$Q$3)</f>
        <v>-1.4834858736049745</v>
      </c>
      <c r="AU189" s="9">
        <f>($O$3*(O189-$O$1)/$O$2+$P$3*(P189-$P$1)/$P$2+$Q$3*(Q189-$Q$1)/$Q$2)/SUM($O$3:$Q$3)</f>
        <v>-0.40554751587456339</v>
      </c>
      <c r="AV189">
        <f>COUNT(R189:AO189)/2</f>
        <v>4</v>
      </c>
      <c r="AW189">
        <f>COUNTIF(R189:AO189,"&gt;5")/2</f>
        <v>0</v>
      </c>
      <c r="AX189" s="6">
        <f>VLOOKUP(AP189,COND!$A$10:$B$32,2,FALSE)</f>
        <v>1</v>
      </c>
      <c r="AY189" s="9">
        <f>(($AT$3*AT189+$AU$3*AU189+$AV$3*AV189+$AW$3*AW189)*AX189*IF(AQ189&lt;5,0.95,IF(AQ189&lt;7,0.975,1))+$J$3*VLOOKUP(J189,COND!$A$2:$D$7,2,FALSE)+$K$3*VLOOKUP(K189,COND!$A$2:$D$7,3,FALSE)+IF(BA189="SP",$BA$3,0)+IF($AV189&lt;3,-15,0))*IF(AND(Bat!$K$2="On",$E189&gt;20),0.75,1)</f>
        <v>25.442352507787739</v>
      </c>
      <c r="AZ189" s="28">
        <f>STANDARDIZE(AY189,AVERAGE($AY$5:$AY$963),STDEVP($AY$5:$AY$963))</f>
        <v>0.2139873754413959</v>
      </c>
      <c r="BA189" t="str">
        <f>IF(OR(AND(AQ189&gt;7,AW189&gt;1),AND(AQ189&gt;4,AV189&gt;2)),"SP","RP")</f>
        <v>SP</v>
      </c>
      <c r="BE189" t="str">
        <f>IF(AVERAGE($O189:$Q189)&gt;=6,"Likely",IF(AVERAGE($O189:$Q189)&gt;=4,"Possible","Unlikely"))</f>
        <v>Possible</v>
      </c>
      <c r="BG189" t="e">
        <f>IF(VLOOKUP($B189,'Draft List'!$D$4:$AB$124,BG$3,FALSE)&lt;&gt;0,VLOOKUP($B189,'Draft List'!$D$4:$AB$124,BG$3,FALSE),"")</f>
        <v>#N/A</v>
      </c>
      <c r="BH189" t="e">
        <f>IF(VLOOKUP($B189,'Draft List'!$D$4:$AB$124,BH$3,FALSE)&lt;&gt;0,VLOOKUP($B189,'Draft List'!$D$4:$AB$124,BH$3,FALSE),"")</f>
        <v>#N/A</v>
      </c>
      <c r="BI189" t="e">
        <f>IF(VLOOKUP($B189,'Draft List'!$D$4:$AB$124,BI$3,FALSE)&lt;&gt;0,VLOOKUP($B189,'Draft List'!$D$4:$AB$124,BI$3,FALSE),"")</f>
        <v>#N/A</v>
      </c>
      <c r="BJ189" t="e">
        <f>IF(VLOOKUP($B189,'Draft List'!$D$4:$AB$124,BJ$3,FALSE)&lt;&gt;0,VLOOKUP($B189,'Draft List'!$D$4:$AB$124,BJ$3,FALSE),"")</f>
        <v>#N/A</v>
      </c>
      <c r="BK189" t="str">
        <f>IF(OR(C189="SP",C189="MR",C189="RP",C189="CL"),"P",VLOOKUP($A189,Bat!$A$4:$AP$1196,42,FALSE))</f>
        <v>P</v>
      </c>
    </row>
    <row r="190" spans="1:63" x14ac:dyDescent="0.25">
      <c r="A190" t="str">
        <f>IF(C190="C","C-",C190)&amp;D190&amp;E190</f>
        <v>SPP.J. Lehman21</v>
      </c>
      <c r="B190">
        <f>VLOOKUP($A190,draft_listing_pitchers_stats!$A$1:$B$1324,2,FALSE)</f>
        <v>11619</v>
      </c>
      <c r="C190" s="1" t="s">
        <v>25</v>
      </c>
      <c r="D190" s="1" t="s">
        <v>2057</v>
      </c>
      <c r="E190" s="1">
        <v>21</v>
      </c>
      <c r="F190" s="1" t="s">
        <v>43</v>
      </c>
      <c r="G190" s="1" t="s">
        <v>43</v>
      </c>
      <c r="H190" s="1" t="s">
        <v>51</v>
      </c>
      <c r="I190" s="24" t="s">
        <v>51</v>
      </c>
      <c r="J190" s="1" t="s">
        <v>46</v>
      </c>
      <c r="K190" s="24" t="s">
        <v>45</v>
      </c>
      <c r="L190" s="1">
        <v>3</v>
      </c>
      <c r="M190" s="1">
        <v>4</v>
      </c>
      <c r="N190" s="24">
        <v>2</v>
      </c>
      <c r="O190" s="1">
        <v>4</v>
      </c>
      <c r="P190" s="1">
        <v>4</v>
      </c>
      <c r="Q190" s="24">
        <v>4</v>
      </c>
      <c r="R190" s="1">
        <v>4</v>
      </c>
      <c r="S190" s="1">
        <v>4</v>
      </c>
      <c r="T190" s="1">
        <v>2</v>
      </c>
      <c r="U190" s="1">
        <v>3</v>
      </c>
      <c r="V190" s="1">
        <v>4</v>
      </c>
      <c r="W190" s="1">
        <v>5</v>
      </c>
      <c r="X190" s="1" t="s">
        <v>47</v>
      </c>
      <c r="Y190" s="1" t="s">
        <v>47</v>
      </c>
      <c r="Z190" s="1" t="s">
        <v>47</v>
      </c>
      <c r="AA190" s="1" t="s">
        <v>47</v>
      </c>
      <c r="AB190" s="1" t="s">
        <v>47</v>
      </c>
      <c r="AC190" s="1" t="s">
        <v>47</v>
      </c>
      <c r="AD190" s="1" t="s">
        <v>47</v>
      </c>
      <c r="AE190" s="1" t="s">
        <v>47</v>
      </c>
      <c r="AF190" s="1" t="s">
        <v>47</v>
      </c>
      <c r="AG190" s="1" t="s">
        <v>47</v>
      </c>
      <c r="AH190" s="1" t="s">
        <v>47</v>
      </c>
      <c r="AI190" s="1" t="s">
        <v>47</v>
      </c>
      <c r="AJ190" s="1" t="s">
        <v>47</v>
      </c>
      <c r="AK190" s="1" t="s">
        <v>47</v>
      </c>
      <c r="AL190" s="1" t="s">
        <v>47</v>
      </c>
      <c r="AM190" s="1" t="s">
        <v>47</v>
      </c>
      <c r="AN190" s="1" t="s">
        <v>47</v>
      </c>
      <c r="AO190" s="24" t="s">
        <v>47</v>
      </c>
      <c r="AP190" s="1" t="s">
        <v>211</v>
      </c>
      <c r="AQ190" s="1">
        <v>6</v>
      </c>
      <c r="AR190" s="25" t="s">
        <v>234</v>
      </c>
      <c r="AS190" s="30">
        <v>200000</v>
      </c>
      <c r="AT190" s="9">
        <f>($O$3*(L190-$O$1)/$O$2+$P$3*(M190-$P$1)/$P$2+$Q$3*(N190-$P$1)/$Q$2)/SUM($O$3:$Q$3)</f>
        <v>-1.4834858736049745</v>
      </c>
      <c r="AU190" s="9">
        <f>($O$3*(O190-$O$1)/$O$2+$P$3*(P190-$P$1)/$P$2+$Q$3*(Q190-$Q$1)/$Q$2)/SUM($O$3:$Q$3)</f>
        <v>-0.35865866625050846</v>
      </c>
      <c r="AV190">
        <f>COUNT(R190:AO190)/2</f>
        <v>3</v>
      </c>
      <c r="AW190">
        <f>COUNTIF(R190:AO190,"&gt;5")/2</f>
        <v>0</v>
      </c>
      <c r="AX190" s="6">
        <f>VLOOKUP(AP190,COND!$A$10:$B$32,2,FALSE)</f>
        <v>1</v>
      </c>
      <c r="AY190" s="9">
        <f>(($AT$3*AT190+$AU$3*AU190+$AV$3*AV190+$AW$3*AW190)*AX190*IF(AQ190&lt;5,0.95,IF(AQ190&lt;7,0.975,1))+$J$3*VLOOKUP(J190,COND!$A$2:$D$7,2,FALSE)+$K$3*VLOOKUP(K190,COND!$A$2:$D$7,3,FALSE)+IF(BA190="SP",$BA$3,0)+IF($AV190&lt;3,-15,0))*IF(AND(Bat!$K$2="On",$E190&gt;20),0.75,1)</f>
        <v>25.440626262762116</v>
      </c>
      <c r="AZ190" s="28">
        <f>STANDARDIZE(AY190,AVERAGE($AY$5:$AY$963),STDEVP($AY$5:$AY$963))</f>
        <v>0.21383293727760044</v>
      </c>
      <c r="BA190" t="str">
        <f>IF(OR(AND(AQ190&gt;7,AW190&gt;1),AND(AQ190&gt;4,AV190&gt;2)),"SP","RP")</f>
        <v>SP</v>
      </c>
      <c r="BE190" t="str">
        <f>IF(AVERAGE($O190:$Q190)&gt;=6,"Likely",IF(AVERAGE($O190:$Q190)&gt;=4,"Possible","Unlikely"))</f>
        <v>Possible</v>
      </c>
      <c r="BG190" t="e">
        <f>IF(VLOOKUP($B190,'Draft List'!$D$4:$AB$124,BG$3,FALSE)&lt;&gt;0,VLOOKUP($B190,'Draft List'!$D$4:$AB$124,BG$3,FALSE),"")</f>
        <v>#N/A</v>
      </c>
      <c r="BH190" t="e">
        <f>IF(VLOOKUP($B190,'Draft List'!$D$4:$AB$124,BH$3,FALSE)&lt;&gt;0,VLOOKUP($B190,'Draft List'!$D$4:$AB$124,BH$3,FALSE),"")</f>
        <v>#N/A</v>
      </c>
      <c r="BI190" t="e">
        <f>IF(VLOOKUP($B190,'Draft List'!$D$4:$AB$124,BI$3,FALSE)&lt;&gt;0,VLOOKUP($B190,'Draft List'!$D$4:$AB$124,BI$3,FALSE),"")</f>
        <v>#N/A</v>
      </c>
      <c r="BJ190" t="e">
        <f>IF(VLOOKUP($B190,'Draft List'!$D$4:$AB$124,BJ$3,FALSE)&lt;&gt;0,VLOOKUP($B190,'Draft List'!$D$4:$AB$124,BJ$3,FALSE),"")</f>
        <v>#N/A</v>
      </c>
      <c r="BK190" t="str">
        <f>IF(OR(C190="SP",C190="MR",C190="RP",C190="CL"),"P",VLOOKUP($A190,Bat!$A$4:$AP$1196,42,FALSE))</f>
        <v>P</v>
      </c>
    </row>
    <row r="191" spans="1:63" x14ac:dyDescent="0.25">
      <c r="A191" t="str">
        <f>IF(C191="C","C-",C191)&amp;D191&amp;E191</f>
        <v>SPGeorge Brown21</v>
      </c>
      <c r="B191">
        <f>VLOOKUP($A191,draft_listing_pitchers_stats!$A$1:$B$1324,2,FALSE)</f>
        <v>4748</v>
      </c>
      <c r="C191" s="1" t="s">
        <v>25</v>
      </c>
      <c r="D191" s="1" t="s">
        <v>1905</v>
      </c>
      <c r="E191" s="1">
        <v>21</v>
      </c>
      <c r="F191" s="1" t="s">
        <v>43</v>
      </c>
      <c r="G191" s="1" t="s">
        <v>43</v>
      </c>
      <c r="H191" s="1" t="s">
        <v>51</v>
      </c>
      <c r="I191" s="24" t="s">
        <v>51</v>
      </c>
      <c r="J191" s="1" t="s">
        <v>57</v>
      </c>
      <c r="K191" s="24" t="s">
        <v>53</v>
      </c>
      <c r="L191" s="1">
        <v>4</v>
      </c>
      <c r="M191" s="1">
        <v>4</v>
      </c>
      <c r="N191" s="24">
        <v>3</v>
      </c>
      <c r="O191" s="1">
        <v>4</v>
      </c>
      <c r="P191" s="1">
        <v>4</v>
      </c>
      <c r="Q191" s="24">
        <v>4</v>
      </c>
      <c r="R191" s="1">
        <v>5</v>
      </c>
      <c r="S191" s="1">
        <v>5</v>
      </c>
      <c r="T191" s="1">
        <v>2</v>
      </c>
      <c r="U191" s="1">
        <v>4</v>
      </c>
      <c r="V191" s="1" t="s">
        <v>47</v>
      </c>
      <c r="W191" s="1" t="s">
        <v>47</v>
      </c>
      <c r="X191" s="1" t="s">
        <v>47</v>
      </c>
      <c r="Y191" s="1" t="s">
        <v>47</v>
      </c>
      <c r="Z191" s="1" t="s">
        <v>47</v>
      </c>
      <c r="AA191" s="1" t="s">
        <v>47</v>
      </c>
      <c r="AB191" s="1" t="s">
        <v>47</v>
      </c>
      <c r="AC191" s="1" t="s">
        <v>47</v>
      </c>
      <c r="AD191" s="1">
        <v>4</v>
      </c>
      <c r="AE191" s="1">
        <v>5</v>
      </c>
      <c r="AF191" s="1">
        <v>4</v>
      </c>
      <c r="AG191" s="1">
        <v>5</v>
      </c>
      <c r="AH191" s="1" t="s">
        <v>47</v>
      </c>
      <c r="AI191" s="1" t="s">
        <v>47</v>
      </c>
      <c r="AJ191" s="1" t="s">
        <v>47</v>
      </c>
      <c r="AK191" s="1" t="s">
        <v>47</v>
      </c>
      <c r="AL191" s="1" t="s">
        <v>47</v>
      </c>
      <c r="AM191" s="1" t="s">
        <v>47</v>
      </c>
      <c r="AN191" s="1" t="s">
        <v>47</v>
      </c>
      <c r="AO191" s="24" t="s">
        <v>47</v>
      </c>
      <c r="AP191" s="1" t="s">
        <v>58</v>
      </c>
      <c r="AQ191" s="1">
        <v>6</v>
      </c>
      <c r="AR191" s="25" t="s">
        <v>235</v>
      </c>
      <c r="AS191" s="30">
        <v>130000</v>
      </c>
      <c r="AT191" s="9">
        <f>($O$3*(L191-$O$1)/$O$2+$P$3*(M191-$P$1)/$P$2+$Q$3*(N191-$P$1)/$Q$2)/SUM($O$3:$Q$3)</f>
        <v>-1.0464739830416905</v>
      </c>
      <c r="AU191" s="9">
        <f>($O$3*(O191-$O$1)/$O$2+$P$3*(P191-$P$1)/$P$2+$Q$3*(Q191-$Q$1)/$Q$2)/SUM($O$3:$Q$3)</f>
        <v>-0.35865866625050846</v>
      </c>
      <c r="AV191">
        <f>COUNT(R191:AO191)/2</f>
        <v>4</v>
      </c>
      <c r="AW191">
        <f>COUNTIF(R191:AO191,"&gt;5")/2</f>
        <v>0</v>
      </c>
      <c r="AX191" s="6">
        <f>VLOOKUP(AP191,COND!$A$10:$B$32,2,FALSE)</f>
        <v>1</v>
      </c>
      <c r="AY191" s="9">
        <f>(($AT$3*AT191+$AU$3*AU191+$AV$3*AV191+$AW$3*AW191)*AX191*IF(AQ191&lt;5,0.95,IF(AQ191&lt;7,0.975,1))+$J$3*VLOOKUP(J191,COND!$A$2:$D$7,2,FALSE)+$K$3*VLOOKUP(K191,COND!$A$2:$D$7,3,FALSE)+IF(BA191="SP",$BA$3,0)+IF($AV191&lt;3,-15,0))*IF(AND(Bat!$K$2="On",$E191&gt;20),0.75,1)</f>
        <v>25.417093581421955</v>
      </c>
      <c r="AZ191" s="28">
        <f>STANDARDIZE(AY191,AVERAGE($AY$5:$AY$963),STDEVP($AY$5:$AY$963))</f>
        <v>0.21172759067766025</v>
      </c>
      <c r="BA191" t="str">
        <f>IF(OR(AND(AQ191&gt;7,AW191&gt;1),AND(AQ191&gt;4,AV191&gt;2)),"SP","RP")</f>
        <v>SP</v>
      </c>
      <c r="BE191" t="str">
        <f>IF(AVERAGE($O191:$Q191)&gt;=6,"Likely",IF(AVERAGE($O191:$Q191)&gt;=4,"Possible","Unlikely"))</f>
        <v>Possible</v>
      </c>
      <c r="BG191" t="e">
        <f>IF(VLOOKUP($B191,'Draft List'!$D$4:$AB$124,BG$3,FALSE)&lt;&gt;0,VLOOKUP($B191,'Draft List'!$D$4:$AB$124,BG$3,FALSE),"")</f>
        <v>#N/A</v>
      </c>
      <c r="BH191" t="e">
        <f>IF(VLOOKUP($B191,'Draft List'!$D$4:$AB$124,BH$3,FALSE)&lt;&gt;0,VLOOKUP($B191,'Draft List'!$D$4:$AB$124,BH$3,FALSE),"")</f>
        <v>#N/A</v>
      </c>
      <c r="BI191" t="e">
        <f>IF(VLOOKUP($B191,'Draft List'!$D$4:$AB$124,BI$3,FALSE)&lt;&gt;0,VLOOKUP($B191,'Draft List'!$D$4:$AB$124,BI$3,FALSE),"")</f>
        <v>#N/A</v>
      </c>
      <c r="BJ191" t="e">
        <f>IF(VLOOKUP($B191,'Draft List'!$D$4:$AB$124,BJ$3,FALSE)&lt;&gt;0,VLOOKUP($B191,'Draft List'!$D$4:$AB$124,BJ$3,FALSE),"")</f>
        <v>#N/A</v>
      </c>
      <c r="BK191" t="str">
        <f>IF(OR(C191="SP",C191="MR",C191="RP",C191="CL"),"P",VLOOKUP($A191,Bat!$A$4:$AP$1196,42,FALSE))</f>
        <v>P</v>
      </c>
    </row>
    <row r="192" spans="1:63" x14ac:dyDescent="0.25">
      <c r="A192" t="str">
        <f>IF(C192="C","C-",C192)&amp;D192&amp;E192</f>
        <v>SPRobin Thompson21</v>
      </c>
      <c r="B192">
        <f>VLOOKUP($A192,draft_listing_pitchers_stats!$A$1:$B$1324,2,FALSE)</f>
        <v>6202</v>
      </c>
      <c r="C192" s="1" t="s">
        <v>25</v>
      </c>
      <c r="D192" s="1" t="s">
        <v>2223</v>
      </c>
      <c r="E192" s="1">
        <v>21</v>
      </c>
      <c r="F192" s="1" t="s">
        <v>43</v>
      </c>
      <c r="G192" s="1" t="s">
        <v>43</v>
      </c>
      <c r="H192" s="1" t="s">
        <v>51</v>
      </c>
      <c r="I192" s="24" t="s">
        <v>51</v>
      </c>
      <c r="J192" s="1" t="s">
        <v>45</v>
      </c>
      <c r="K192" s="24" t="s">
        <v>45</v>
      </c>
      <c r="L192" s="1">
        <v>4</v>
      </c>
      <c r="M192" s="1">
        <v>4</v>
      </c>
      <c r="N192" s="24">
        <v>1</v>
      </c>
      <c r="O192" s="1">
        <v>5</v>
      </c>
      <c r="P192" s="1">
        <v>4</v>
      </c>
      <c r="Q192" s="24">
        <v>3</v>
      </c>
      <c r="R192" s="1">
        <v>5</v>
      </c>
      <c r="S192" s="1">
        <v>6</v>
      </c>
      <c r="T192" s="1">
        <v>5</v>
      </c>
      <c r="U192" s="1">
        <v>5</v>
      </c>
      <c r="V192" s="1" t="s">
        <v>47</v>
      </c>
      <c r="W192" s="1" t="s">
        <v>47</v>
      </c>
      <c r="X192" s="1" t="s">
        <v>47</v>
      </c>
      <c r="Y192" s="1" t="s">
        <v>47</v>
      </c>
      <c r="Z192" s="1" t="s">
        <v>47</v>
      </c>
      <c r="AA192" s="1" t="s">
        <v>47</v>
      </c>
      <c r="AB192" s="1" t="s">
        <v>47</v>
      </c>
      <c r="AC192" s="1" t="s">
        <v>47</v>
      </c>
      <c r="AD192" s="1">
        <v>4</v>
      </c>
      <c r="AE192" s="1">
        <v>5</v>
      </c>
      <c r="AF192" s="1" t="s">
        <v>47</v>
      </c>
      <c r="AG192" s="1" t="s">
        <v>47</v>
      </c>
      <c r="AH192" s="1" t="s">
        <v>47</v>
      </c>
      <c r="AI192" s="1" t="s">
        <v>47</v>
      </c>
      <c r="AJ192" s="1" t="s">
        <v>47</v>
      </c>
      <c r="AK192" s="1" t="s">
        <v>47</v>
      </c>
      <c r="AL192" s="1" t="s">
        <v>47</v>
      </c>
      <c r="AM192" s="1" t="s">
        <v>47</v>
      </c>
      <c r="AN192" s="1" t="s">
        <v>47</v>
      </c>
      <c r="AO192" s="24" t="s">
        <v>47</v>
      </c>
      <c r="AP192" s="1" t="s">
        <v>60</v>
      </c>
      <c r="AQ192" s="1">
        <v>6</v>
      </c>
      <c r="AR192" s="25" t="s">
        <v>233</v>
      </c>
      <c r="AS192" s="30">
        <v>95000</v>
      </c>
      <c r="AT192" s="9">
        <f>($O$3*(L192-$O$1)/$O$2+$P$3*(M192-$P$1)/$P$2+$Q$3*(N192-$P$1)/$Q$2)/SUM($O$3:$Q$3)</f>
        <v>-1.5311151151499114</v>
      </c>
      <c r="AU192" s="9">
        <f>($O$3*(O192-$O$1)/$O$2+$P$3*(P192-$P$1)/$P$2+$Q$3*(Q192-$Q$1)/$Q$2)/SUM($O$3:$Q$3)</f>
        <v>-0.40628790779544532</v>
      </c>
      <c r="AV192">
        <f>COUNT(R192:AO192)/2</f>
        <v>3</v>
      </c>
      <c r="AW192">
        <f>COUNTIF(R192:AO192,"&gt;5")/2</f>
        <v>0.5</v>
      </c>
      <c r="AX192" s="6">
        <f>VLOOKUP(AP192,COND!$A$10:$B$32,2,FALSE)</f>
        <v>1</v>
      </c>
      <c r="AY192" s="9">
        <f>(($AT$3*AT192+$AU$3*AU192+$AV$3*AV192+$AW$3*AW192)*AX192*IF(AQ192&lt;5,0.95,IF(AQ192&lt;7,0.975,1))+$J$3*VLOOKUP(J192,COND!$A$2:$D$7,2,FALSE)+$K$3*VLOOKUP(K192,COND!$A$2:$D$7,3,FALSE)+IF(BA192="SP",$BA$3,0)+IF($AV192&lt;3,-15,0))*IF(AND(Bat!$K$2="On",$E192&gt;20),0.75,1)</f>
        <v>25.411943350534585</v>
      </c>
      <c r="AZ192" s="28">
        <f>STANDARDIZE(AY192,AVERAGE($AY$5:$AY$963),STDEVP($AY$5:$AY$963))</f>
        <v>0.21126682630785054</v>
      </c>
      <c r="BA192" t="str">
        <f>IF(OR(AND(AQ192&gt;7,AW192&gt;1),AND(AQ192&gt;4,AV192&gt;2)),"SP","RP")</f>
        <v>SP</v>
      </c>
      <c r="BE192" t="str">
        <f>IF(AVERAGE($O192:$Q192)&gt;=6,"Likely",IF(AVERAGE($O192:$Q192)&gt;=4,"Possible","Unlikely"))</f>
        <v>Possible</v>
      </c>
      <c r="BG192" t="e">
        <f>IF(VLOOKUP($B192,'Draft List'!$D$4:$AB$124,BG$3,FALSE)&lt;&gt;0,VLOOKUP($B192,'Draft List'!$D$4:$AB$124,BG$3,FALSE),"")</f>
        <v>#N/A</v>
      </c>
      <c r="BH192" t="e">
        <f>IF(VLOOKUP($B192,'Draft List'!$D$4:$AB$124,BH$3,FALSE)&lt;&gt;0,VLOOKUP($B192,'Draft List'!$D$4:$AB$124,BH$3,FALSE),"")</f>
        <v>#N/A</v>
      </c>
      <c r="BI192" t="e">
        <f>IF(VLOOKUP($B192,'Draft List'!$D$4:$AB$124,BI$3,FALSE)&lt;&gt;0,VLOOKUP($B192,'Draft List'!$D$4:$AB$124,BI$3,FALSE),"")</f>
        <v>#N/A</v>
      </c>
      <c r="BJ192" t="e">
        <f>IF(VLOOKUP($B192,'Draft List'!$D$4:$AB$124,BJ$3,FALSE)&lt;&gt;0,VLOOKUP($B192,'Draft List'!$D$4:$AB$124,BJ$3,FALSE),"")</f>
        <v>#N/A</v>
      </c>
      <c r="BK192" t="str">
        <f>IF(OR(C192="SP",C192="MR",C192="RP",C192="CL"),"P",VLOOKUP($A192,Bat!$A$4:$AP$1196,42,FALSE))</f>
        <v>P</v>
      </c>
    </row>
    <row r="193" spans="1:63" x14ac:dyDescent="0.25">
      <c r="A193" t="str">
        <f>IF(C193="C","C-",C193)&amp;D193&amp;E193</f>
        <v>RPDean Bailey21</v>
      </c>
      <c r="B193">
        <f>VLOOKUP($A193,draft_listing_pitchers_stats!$A$1:$B$1324,2,FALSE)</f>
        <v>8536</v>
      </c>
      <c r="C193" s="1" t="s">
        <v>246</v>
      </c>
      <c r="D193" s="1" t="s">
        <v>1886</v>
      </c>
      <c r="E193" s="1">
        <v>21</v>
      </c>
      <c r="F193" s="1" t="s">
        <v>43</v>
      </c>
      <c r="G193" s="1" t="s">
        <v>43</v>
      </c>
      <c r="H193" s="1" t="s">
        <v>51</v>
      </c>
      <c r="I193" s="24" t="s">
        <v>51</v>
      </c>
      <c r="J193" s="1" t="s">
        <v>57</v>
      </c>
      <c r="K193" s="24" t="s">
        <v>49</v>
      </c>
      <c r="L193" s="1">
        <v>2</v>
      </c>
      <c r="M193" s="1">
        <v>4</v>
      </c>
      <c r="N193" s="24">
        <v>4</v>
      </c>
      <c r="O193" s="1">
        <v>3</v>
      </c>
      <c r="P193" s="1">
        <v>4</v>
      </c>
      <c r="Q193" s="24">
        <v>5</v>
      </c>
      <c r="R193" s="1">
        <v>4</v>
      </c>
      <c r="S193" s="1">
        <v>4</v>
      </c>
      <c r="T193" s="1">
        <v>2</v>
      </c>
      <c r="U193" s="1">
        <v>3</v>
      </c>
      <c r="V193" s="1" t="s">
        <v>47</v>
      </c>
      <c r="W193" s="1" t="s">
        <v>47</v>
      </c>
      <c r="X193" s="1" t="s">
        <v>47</v>
      </c>
      <c r="Y193" s="1" t="s">
        <v>47</v>
      </c>
      <c r="Z193" s="1" t="s">
        <v>47</v>
      </c>
      <c r="AA193" s="1" t="s">
        <v>47</v>
      </c>
      <c r="AB193" s="1">
        <v>3</v>
      </c>
      <c r="AC193" s="1">
        <v>4</v>
      </c>
      <c r="AD193" s="1" t="s">
        <v>47</v>
      </c>
      <c r="AE193" s="1" t="s">
        <v>47</v>
      </c>
      <c r="AF193" s="1" t="s">
        <v>47</v>
      </c>
      <c r="AG193" s="1" t="s">
        <v>47</v>
      </c>
      <c r="AH193" s="1" t="s">
        <v>47</v>
      </c>
      <c r="AI193" s="1" t="s">
        <v>47</v>
      </c>
      <c r="AJ193" s="1" t="s">
        <v>47</v>
      </c>
      <c r="AK193" s="1" t="s">
        <v>47</v>
      </c>
      <c r="AL193" s="1" t="s">
        <v>47</v>
      </c>
      <c r="AM193" s="1" t="s">
        <v>47</v>
      </c>
      <c r="AN193" s="1" t="s">
        <v>47</v>
      </c>
      <c r="AO193" s="24" t="s">
        <v>47</v>
      </c>
      <c r="AP193" s="1" t="s">
        <v>211</v>
      </c>
      <c r="AQ193" s="1">
        <v>9</v>
      </c>
      <c r="AR193" s="25" t="s">
        <v>15</v>
      </c>
      <c r="AS193" s="30">
        <v>220000</v>
      </c>
      <c r="AT193" s="9">
        <f>($O$3*(L193-$O$1)/$O$2+$P$3*(M193-$P$1)/$P$2+$Q$3*(N193-$P$1)/$Q$2)/SUM($O$3:$Q$3)</f>
        <v>-1.1935360660059271</v>
      </c>
      <c r="AU193" s="9">
        <f>($O$3*(O193-$O$1)/$O$2+$P$3*(P193-$P$1)/$P$2+$Q$3*(Q193-$Q$1)/$Q$2)/SUM($O$3:$Q$3)</f>
        <v>-0.31102942470557166</v>
      </c>
      <c r="AV193">
        <f>COUNT(R193:AO193)/2</f>
        <v>3</v>
      </c>
      <c r="AW193">
        <f>COUNTIF(R193:AO193,"&gt;5")/2</f>
        <v>0</v>
      </c>
      <c r="AX193" s="6">
        <f>VLOOKUP(AP193,COND!$A$10:$B$32,2,FALSE)</f>
        <v>1</v>
      </c>
      <c r="AY193" s="9">
        <f>(($AT$3*AT193+$AU$3*AU193+$AV$3*AV193+$AW$3*AW193)*AX193*IF(AQ193&lt;5,0.95,IF(AQ193&lt;7,0.975,1))+$J$3*VLOOKUP(J193,COND!$A$2:$D$7,2,FALSE)+$K$3*VLOOKUP(K193,COND!$A$2:$D$7,3,FALSE)+IF(BA193="SP",$BA$3,0)+IF($AV193&lt;3,-15,0))*IF(AND(Bat!$K$2="On",$E193&gt;20),0.75,1)</f>
        <v>25.390704292687381</v>
      </c>
      <c r="AZ193" s="28">
        <f>STANDARDIZE(AY193,AVERAGE($AY$5:$AY$963),STDEVP($AY$5:$AY$963))</f>
        <v>0.20936667827209601</v>
      </c>
      <c r="BA193" t="str">
        <f>IF(OR(AND(AQ193&gt;7,AW193&gt;1),AND(AQ193&gt;4,AV193&gt;2)),"SP","RP")</f>
        <v>SP</v>
      </c>
      <c r="BE193" t="str">
        <f>IF(AVERAGE($O193:$Q193)&gt;=6,"Likely",IF(AVERAGE($O193:$Q193)&gt;=4,"Possible","Unlikely"))</f>
        <v>Possible</v>
      </c>
      <c r="BG193" t="e">
        <f>IF(VLOOKUP($B193,'Draft List'!$D$4:$AB$124,BG$3,FALSE)&lt;&gt;0,VLOOKUP($B193,'Draft List'!$D$4:$AB$124,BG$3,FALSE),"")</f>
        <v>#N/A</v>
      </c>
      <c r="BH193" t="e">
        <f>IF(VLOOKUP($B193,'Draft List'!$D$4:$AB$124,BH$3,FALSE)&lt;&gt;0,VLOOKUP($B193,'Draft List'!$D$4:$AB$124,BH$3,FALSE),"")</f>
        <v>#N/A</v>
      </c>
      <c r="BI193" t="e">
        <f>IF(VLOOKUP($B193,'Draft List'!$D$4:$AB$124,BI$3,FALSE)&lt;&gt;0,VLOOKUP($B193,'Draft List'!$D$4:$AB$124,BI$3,FALSE),"")</f>
        <v>#N/A</v>
      </c>
      <c r="BJ193" t="e">
        <f>IF(VLOOKUP($B193,'Draft List'!$D$4:$AB$124,BJ$3,FALSE)&lt;&gt;0,VLOOKUP($B193,'Draft List'!$D$4:$AB$124,BJ$3,FALSE),"")</f>
        <v>#N/A</v>
      </c>
      <c r="BK193" t="str">
        <f>IF(OR(C193="SP",C193="MR",C193="RP",C193="CL"),"P",VLOOKUP($A193,Bat!$A$4:$AP$1196,42,FALSE))</f>
        <v>P</v>
      </c>
    </row>
    <row r="194" spans="1:63" x14ac:dyDescent="0.25">
      <c r="A194" t="str">
        <f>IF(C194="C","C-",C194)&amp;D194&amp;E194</f>
        <v>RPYataro Kato18</v>
      </c>
      <c r="B194">
        <f>VLOOKUP($A194,draft_listing_pitchers_stats!$A$1:$B$1324,2,FALSE)</f>
        <v>8683</v>
      </c>
      <c r="C194" s="1" t="s">
        <v>246</v>
      </c>
      <c r="D194" s="1" t="s">
        <v>2025</v>
      </c>
      <c r="E194" s="1">
        <v>18</v>
      </c>
      <c r="F194" s="1" t="s">
        <v>55</v>
      </c>
      <c r="G194" s="1" t="s">
        <v>55</v>
      </c>
      <c r="H194" s="1" t="s">
        <v>51</v>
      </c>
      <c r="I194" s="24" t="s">
        <v>51</v>
      </c>
      <c r="J194" s="1" t="s">
        <v>45</v>
      </c>
      <c r="K194" s="24" t="s">
        <v>49</v>
      </c>
      <c r="L194" s="1">
        <v>1</v>
      </c>
      <c r="M194" s="1">
        <v>4</v>
      </c>
      <c r="N194" s="24">
        <v>1</v>
      </c>
      <c r="O194" s="1">
        <v>4</v>
      </c>
      <c r="P194" s="1">
        <v>5</v>
      </c>
      <c r="Q194" s="24">
        <v>3</v>
      </c>
      <c r="R194" s="1">
        <v>2</v>
      </c>
      <c r="S194" s="1">
        <v>4</v>
      </c>
      <c r="T194" s="1">
        <v>1</v>
      </c>
      <c r="U194" s="1">
        <v>2</v>
      </c>
      <c r="V194" s="1" t="s">
        <v>47</v>
      </c>
      <c r="W194" s="1" t="s">
        <v>47</v>
      </c>
      <c r="X194" s="1" t="s">
        <v>47</v>
      </c>
      <c r="Y194" s="1" t="s">
        <v>47</v>
      </c>
      <c r="Z194" s="1" t="s">
        <v>47</v>
      </c>
      <c r="AA194" s="1" t="s">
        <v>47</v>
      </c>
      <c r="AB194" s="1">
        <v>2</v>
      </c>
      <c r="AC194" s="1">
        <v>4</v>
      </c>
      <c r="AD194" s="1" t="s">
        <v>47</v>
      </c>
      <c r="AE194" s="1" t="s">
        <v>47</v>
      </c>
      <c r="AF194" s="1" t="s">
        <v>47</v>
      </c>
      <c r="AG194" s="1" t="s">
        <v>47</v>
      </c>
      <c r="AH194" s="1" t="s">
        <v>47</v>
      </c>
      <c r="AI194" s="1" t="s">
        <v>47</v>
      </c>
      <c r="AJ194" s="1" t="s">
        <v>47</v>
      </c>
      <c r="AK194" s="1" t="s">
        <v>47</v>
      </c>
      <c r="AL194" s="1" t="s">
        <v>47</v>
      </c>
      <c r="AM194" s="1" t="s">
        <v>47</v>
      </c>
      <c r="AN194" s="1" t="s">
        <v>47</v>
      </c>
      <c r="AO194" s="24" t="s">
        <v>47</v>
      </c>
      <c r="AP194" s="1" t="s">
        <v>68</v>
      </c>
      <c r="AQ194" s="1">
        <v>6</v>
      </c>
      <c r="AR194" s="25" t="s">
        <v>15</v>
      </c>
      <c r="AS194" s="30">
        <v>130000</v>
      </c>
      <c r="AT194" s="9">
        <f>($O$3*(L194-$O$1)/$O$2+$P$3*(M194-$P$1)/$P$2+$Q$3*(N194-$P$1)/$Q$2)/SUM($O$3:$Q$3)</f>
        <v>-2.1151890886774316</v>
      </c>
      <c r="AU194" s="9">
        <f>($O$3*(O194-$O$1)/$O$2+$P$3*(P194-$P$1)/$P$2+$Q$3*(Q194-$Q$1)/$Q$2)/SUM($O$3:$Q$3)</f>
        <v>-0.40554751587456339</v>
      </c>
      <c r="AV194">
        <f>COUNT(R194:AO194)/2</f>
        <v>3</v>
      </c>
      <c r="AW194">
        <f>COUNTIF(R194:AO194,"&gt;5")/2</f>
        <v>0</v>
      </c>
      <c r="AX194" s="6">
        <f>VLOOKUP(AP194,COND!$A$10:$B$32,2,FALSE)</f>
        <v>0.95</v>
      </c>
      <c r="AY194" s="9">
        <f>(($AT$3*AT194+$AU$3*AU194+$AV$3*AV194+$AW$3*AW194)*AX194*IF(AQ194&lt;5,0.95,IF(AQ194&lt;7,0.975,1))+$J$3*VLOOKUP(J194,COND!$A$2:$D$7,2,FALSE)+$K$3*VLOOKUP(K194,COND!$A$2:$D$7,3,FALSE)+IF(BA194="SP",$BA$3,0)+IF($AV194&lt;3,-15,0))*IF(AND(Bat!$K$2="On",$E194&gt;20),0.75,1)</f>
        <v>25.367955989746221</v>
      </c>
      <c r="AZ194" s="28">
        <f>STANDARDIZE(AY194,AVERAGE($AY$5:$AY$963),STDEVP($AY$5:$AY$963))</f>
        <v>0.2073315059277594</v>
      </c>
      <c r="BA194" t="str">
        <f>IF(OR(AND(AQ194&gt;7,AW194&gt;1),AND(AQ194&gt;4,AV194&gt;2)),"SP","RP")</f>
        <v>SP</v>
      </c>
      <c r="BE194" t="str">
        <f>IF(AVERAGE($O194:$Q194)&gt;=6,"Likely",IF(AVERAGE($O194:$Q194)&gt;=4,"Possible","Unlikely"))</f>
        <v>Possible</v>
      </c>
      <c r="BG194" t="e">
        <f>IF(VLOOKUP($B194,'Draft List'!$D$4:$AB$124,BG$3,FALSE)&lt;&gt;0,VLOOKUP($B194,'Draft List'!$D$4:$AB$124,BG$3,FALSE),"")</f>
        <v>#N/A</v>
      </c>
      <c r="BH194" t="e">
        <f>IF(VLOOKUP($B194,'Draft List'!$D$4:$AB$124,BH$3,FALSE)&lt;&gt;0,VLOOKUP($B194,'Draft List'!$D$4:$AB$124,BH$3,FALSE),"")</f>
        <v>#N/A</v>
      </c>
      <c r="BI194" t="e">
        <f>IF(VLOOKUP($B194,'Draft List'!$D$4:$AB$124,BI$3,FALSE)&lt;&gt;0,VLOOKUP($B194,'Draft List'!$D$4:$AB$124,BI$3,FALSE),"")</f>
        <v>#N/A</v>
      </c>
      <c r="BJ194" t="e">
        <f>IF(VLOOKUP($B194,'Draft List'!$D$4:$AB$124,BJ$3,FALSE)&lt;&gt;0,VLOOKUP($B194,'Draft List'!$D$4:$AB$124,BJ$3,FALSE),"")</f>
        <v>#N/A</v>
      </c>
      <c r="BK194" t="str">
        <f>IF(OR(C194="SP",C194="MR",C194="RP",C194="CL"),"P",VLOOKUP($A194,Bat!$A$4:$AP$1196,42,FALSE))</f>
        <v>P</v>
      </c>
    </row>
    <row r="195" spans="1:63" x14ac:dyDescent="0.25">
      <c r="A195" t="str">
        <f>IF(C195="C","C-",C195)&amp;D195&amp;E195</f>
        <v>RPSixto Perales18</v>
      </c>
      <c r="B195">
        <f>VLOOKUP($A195,draft_listing_pitchers_stats!$A$1:$B$1324,2,FALSE)</f>
        <v>4835</v>
      </c>
      <c r="C195" s="1" t="s">
        <v>246</v>
      </c>
      <c r="D195" s="1" t="s">
        <v>2138</v>
      </c>
      <c r="E195" s="1">
        <v>18</v>
      </c>
      <c r="F195" s="1" t="s">
        <v>43</v>
      </c>
      <c r="G195" s="1" t="s">
        <v>43</v>
      </c>
      <c r="H195" s="1" t="s">
        <v>51</v>
      </c>
      <c r="I195" s="24" t="s">
        <v>51</v>
      </c>
      <c r="J195" s="1" t="s">
        <v>57</v>
      </c>
      <c r="K195" s="24" t="s">
        <v>45</v>
      </c>
      <c r="L195" s="1">
        <v>2</v>
      </c>
      <c r="M195" s="1">
        <v>4</v>
      </c>
      <c r="N195" s="24">
        <v>2</v>
      </c>
      <c r="O195" s="1">
        <v>3</v>
      </c>
      <c r="P195" s="1">
        <v>4</v>
      </c>
      <c r="Q195" s="24">
        <v>5</v>
      </c>
      <c r="R195" s="1">
        <v>3</v>
      </c>
      <c r="S195" s="1">
        <v>4</v>
      </c>
      <c r="T195" s="1">
        <v>1</v>
      </c>
      <c r="U195" s="1">
        <v>1</v>
      </c>
      <c r="V195" s="1" t="s">
        <v>47</v>
      </c>
      <c r="W195" s="1" t="s">
        <v>47</v>
      </c>
      <c r="X195" s="1">
        <v>2</v>
      </c>
      <c r="Y195" s="1">
        <v>3</v>
      </c>
      <c r="Z195" s="1" t="s">
        <v>47</v>
      </c>
      <c r="AA195" s="1" t="s">
        <v>47</v>
      </c>
      <c r="AB195" s="1" t="s">
        <v>47</v>
      </c>
      <c r="AC195" s="1" t="s">
        <v>47</v>
      </c>
      <c r="AD195" s="1" t="s">
        <v>47</v>
      </c>
      <c r="AE195" s="1" t="s">
        <v>47</v>
      </c>
      <c r="AF195" s="1">
        <v>3</v>
      </c>
      <c r="AG195" s="1">
        <v>3</v>
      </c>
      <c r="AH195" s="1" t="s">
        <v>47</v>
      </c>
      <c r="AI195" s="1" t="s">
        <v>47</v>
      </c>
      <c r="AJ195" s="1" t="s">
        <v>47</v>
      </c>
      <c r="AK195" s="1" t="s">
        <v>47</v>
      </c>
      <c r="AL195" s="1" t="s">
        <v>47</v>
      </c>
      <c r="AM195" s="1" t="s">
        <v>47</v>
      </c>
      <c r="AN195" s="1" t="s">
        <v>47</v>
      </c>
      <c r="AO195" s="24" t="s">
        <v>47</v>
      </c>
      <c r="AP195" s="1" t="s">
        <v>212</v>
      </c>
      <c r="AQ195" s="1">
        <v>8</v>
      </c>
      <c r="AR195" s="25" t="s">
        <v>235</v>
      </c>
      <c r="AS195" s="30">
        <v>2100000</v>
      </c>
      <c r="AT195" s="9">
        <f>($O$3*(L195-$O$1)/$O$2+$P$3*(M195-$P$1)/$P$2+$Q$3*(N195-$P$1)/$Q$2)/SUM($O$3:$Q$3)</f>
        <v>-1.6781771981141478</v>
      </c>
      <c r="AU195" s="9">
        <f>($O$3*(O195-$O$1)/$O$2+$P$3*(P195-$P$1)/$P$2+$Q$3*(Q195-$Q$1)/$Q$2)/SUM($O$3:$Q$3)</f>
        <v>-0.31102942470557166</v>
      </c>
      <c r="AV195">
        <f>COUNT(R195:AO195)/2</f>
        <v>4</v>
      </c>
      <c r="AW195">
        <f>COUNTIF(R195:AO195,"&gt;5")/2</f>
        <v>0</v>
      </c>
      <c r="AX195" s="6">
        <f>VLOOKUP(AP195,COND!$A$10:$B$32,2,FALSE)</f>
        <v>1</v>
      </c>
      <c r="AY195" s="9">
        <f>(($AT$3*AT195+$AU$3*AU195+$AV$3*AV195+$AW$3*AW195)*AX195*IF(AQ195&lt;5,0.95,IF(AQ195&lt;7,0.975,1))+$J$3*VLOOKUP(J195,COND!$A$2:$D$7,2,FALSE)+$K$3*VLOOKUP(K195,COND!$A$2:$D$7,3,FALSE)+IF(BA195="SP",$BA$3,0)+IF($AV195&lt;3,-15,0))*IF(AND(Bat!$K$2="On",$E195&gt;20),0.75,1)</f>
        <v>25.34377606626574</v>
      </c>
      <c r="AZ195" s="28">
        <f>STANDARDIZE(AY195,AVERAGE($AY$5:$AY$963),STDEVP($AY$5:$AY$963))</f>
        <v>0.20516825393999852</v>
      </c>
      <c r="BA195" t="str">
        <f>IF(OR(AND(AQ195&gt;7,AW195&gt;1),AND(AQ195&gt;4,AV195&gt;2)),"SP","RP")</f>
        <v>SP</v>
      </c>
      <c r="BE195" t="str">
        <f>IF(AVERAGE($O195:$Q195)&gt;=6,"Likely",IF(AVERAGE($O195:$Q195)&gt;=4,"Possible","Unlikely"))</f>
        <v>Possible</v>
      </c>
      <c r="BG195" t="e">
        <f>IF(VLOOKUP($B195,'Draft List'!$D$4:$AB$124,BG$3,FALSE)&lt;&gt;0,VLOOKUP($B195,'Draft List'!$D$4:$AB$124,BG$3,FALSE),"")</f>
        <v>#N/A</v>
      </c>
      <c r="BH195" t="e">
        <f>IF(VLOOKUP($B195,'Draft List'!$D$4:$AB$124,BH$3,FALSE)&lt;&gt;0,VLOOKUP($B195,'Draft List'!$D$4:$AB$124,BH$3,FALSE),"")</f>
        <v>#N/A</v>
      </c>
      <c r="BI195" t="e">
        <f>IF(VLOOKUP($B195,'Draft List'!$D$4:$AB$124,BI$3,FALSE)&lt;&gt;0,VLOOKUP($B195,'Draft List'!$D$4:$AB$124,BI$3,FALSE),"")</f>
        <v>#N/A</v>
      </c>
      <c r="BJ195" t="e">
        <f>IF(VLOOKUP($B195,'Draft List'!$D$4:$AB$124,BJ$3,FALSE)&lt;&gt;0,VLOOKUP($B195,'Draft List'!$D$4:$AB$124,BJ$3,FALSE),"")</f>
        <v>#N/A</v>
      </c>
      <c r="BK195" t="str">
        <f>IF(OR(C195="SP",C195="MR",C195="RP",C195="CL"),"P",VLOOKUP($A195,Bat!$A$4:$AP$1196,42,FALSE))</f>
        <v>P</v>
      </c>
    </row>
    <row r="196" spans="1:63" x14ac:dyDescent="0.25">
      <c r="A196" t="str">
        <f>IF(C196="C","C-",C196)&amp;D196&amp;E196</f>
        <v>RPHoyt Taylor20</v>
      </c>
      <c r="B196">
        <f>VLOOKUP($A196,draft_listing_pitchers_stats!$A$1:$B$1324,2,FALSE)</f>
        <v>4753</v>
      </c>
      <c r="C196" s="1" t="s">
        <v>246</v>
      </c>
      <c r="D196" s="1" t="s">
        <v>2220</v>
      </c>
      <c r="E196" s="1">
        <v>20</v>
      </c>
      <c r="F196" s="1" t="s">
        <v>43</v>
      </c>
      <c r="G196" s="1" t="s">
        <v>43</v>
      </c>
      <c r="H196" s="1" t="s">
        <v>51</v>
      </c>
      <c r="I196" s="24" t="s">
        <v>51</v>
      </c>
      <c r="J196" s="1" t="s">
        <v>57</v>
      </c>
      <c r="K196" s="24" t="s">
        <v>53</v>
      </c>
      <c r="L196" s="1">
        <v>3</v>
      </c>
      <c r="M196" s="1">
        <v>4</v>
      </c>
      <c r="N196" s="24">
        <v>1</v>
      </c>
      <c r="O196" s="1">
        <v>3</v>
      </c>
      <c r="P196" s="1">
        <v>5</v>
      </c>
      <c r="Q196" s="24">
        <v>4</v>
      </c>
      <c r="R196" s="1">
        <v>4</v>
      </c>
      <c r="S196" s="1">
        <v>4</v>
      </c>
      <c r="T196" s="1">
        <v>2</v>
      </c>
      <c r="U196" s="1">
        <v>3</v>
      </c>
      <c r="V196" s="1">
        <v>2</v>
      </c>
      <c r="W196" s="1">
        <v>2</v>
      </c>
      <c r="X196" s="1">
        <v>4</v>
      </c>
      <c r="Y196" s="1">
        <v>4</v>
      </c>
      <c r="Z196" s="1" t="s">
        <v>47</v>
      </c>
      <c r="AA196" s="1" t="s">
        <v>47</v>
      </c>
      <c r="AB196" s="1" t="s">
        <v>47</v>
      </c>
      <c r="AC196" s="1" t="s">
        <v>47</v>
      </c>
      <c r="AD196" s="1" t="s">
        <v>47</v>
      </c>
      <c r="AE196" s="1" t="s">
        <v>47</v>
      </c>
      <c r="AF196" s="1" t="s">
        <v>47</v>
      </c>
      <c r="AG196" s="1" t="s">
        <v>47</v>
      </c>
      <c r="AH196" s="1" t="s">
        <v>47</v>
      </c>
      <c r="AI196" s="1" t="s">
        <v>47</v>
      </c>
      <c r="AJ196" s="1" t="s">
        <v>47</v>
      </c>
      <c r="AK196" s="1" t="s">
        <v>47</v>
      </c>
      <c r="AL196" s="1" t="s">
        <v>47</v>
      </c>
      <c r="AM196" s="1" t="s">
        <v>47</v>
      </c>
      <c r="AN196" s="1" t="s">
        <v>47</v>
      </c>
      <c r="AO196" s="24" t="s">
        <v>47</v>
      </c>
      <c r="AP196" s="1" t="s">
        <v>58</v>
      </c>
      <c r="AQ196" s="1">
        <v>6</v>
      </c>
      <c r="AR196" s="25" t="s">
        <v>233</v>
      </c>
      <c r="AS196" s="30">
        <v>210000</v>
      </c>
      <c r="AT196" s="9">
        <f>($O$3*(L196-$O$1)/$O$2+$P$3*(M196-$P$1)/$P$2+$Q$3*(N196-$P$1)/$Q$2)/SUM($O$3:$Q$3)</f>
        <v>-1.7258064396590846</v>
      </c>
      <c r="AU196" s="9">
        <f>($O$3*(O196-$O$1)/$O$2+$P$3*(P196-$P$1)/$P$2+$Q$3*(Q196-$Q$1)/$Q$2)/SUM($O$3:$Q$3)</f>
        <v>-0.35791827432962653</v>
      </c>
      <c r="AV196">
        <f>COUNT(R196:AO196)/2</f>
        <v>4</v>
      </c>
      <c r="AW196">
        <f>COUNTIF(R196:AO196,"&gt;5")/2</f>
        <v>0</v>
      </c>
      <c r="AX196" s="6">
        <f>VLOOKUP(AP196,COND!$A$10:$B$32,2,FALSE)</f>
        <v>1</v>
      </c>
      <c r="AY196" s="9">
        <f>(($AT$3*AT196+$AU$3*AU196+$AV$3*AV196+$AW$3*AW196)*AX196*IF(AQ196&lt;5,0.95,IF(AQ196&lt;7,0.975,1))+$J$3*VLOOKUP(J196,COND!$A$2:$D$7,2,FALSE)+$K$3*VLOOKUP(K196,COND!$A$2:$D$7,3,FALSE)+IF(BA196="SP",$BA$3,0)+IF($AV196&lt;3,-15,0))*IF(AND(Bat!$K$2="On",$E196&gt;20),0.75,1)</f>
        <v>25.299061394838763</v>
      </c>
      <c r="AZ196" s="28">
        <f>STANDARDIZE(AY196,AVERAGE($AY$5:$AY$963),STDEVP($AY$5:$AY$963))</f>
        <v>0.20116786486000146</v>
      </c>
      <c r="BA196" t="str">
        <f>IF(OR(AND(AQ196&gt;7,AW196&gt;1),AND(AQ196&gt;4,AV196&gt;2)),"SP","RP")</f>
        <v>SP</v>
      </c>
      <c r="BE196" t="str">
        <f>IF(AVERAGE($O196:$Q196)&gt;=6,"Likely",IF(AVERAGE($O196:$Q196)&gt;=4,"Possible","Unlikely"))</f>
        <v>Possible</v>
      </c>
      <c r="BG196" t="e">
        <f>IF(VLOOKUP($B196,'Draft List'!$D$4:$AB$124,BG$3,FALSE)&lt;&gt;0,VLOOKUP($B196,'Draft List'!$D$4:$AB$124,BG$3,FALSE),"")</f>
        <v>#N/A</v>
      </c>
      <c r="BH196" t="e">
        <f>IF(VLOOKUP($B196,'Draft List'!$D$4:$AB$124,BH$3,FALSE)&lt;&gt;0,VLOOKUP($B196,'Draft List'!$D$4:$AB$124,BH$3,FALSE),"")</f>
        <v>#N/A</v>
      </c>
      <c r="BI196" t="e">
        <f>IF(VLOOKUP($B196,'Draft List'!$D$4:$AB$124,BI$3,FALSE)&lt;&gt;0,VLOOKUP($B196,'Draft List'!$D$4:$AB$124,BI$3,FALSE),"")</f>
        <v>#N/A</v>
      </c>
      <c r="BJ196" t="e">
        <f>IF(VLOOKUP($B196,'Draft List'!$D$4:$AB$124,BJ$3,FALSE)&lt;&gt;0,VLOOKUP($B196,'Draft List'!$D$4:$AB$124,BJ$3,FALSE),"")</f>
        <v>#N/A</v>
      </c>
      <c r="BK196" t="str">
        <f>IF(OR(C196="SP",C196="MR",C196="RP",C196="CL"),"P",VLOOKUP($A196,Bat!$A$4:$AP$1196,42,FALSE))</f>
        <v>P</v>
      </c>
    </row>
    <row r="197" spans="1:63" x14ac:dyDescent="0.25">
      <c r="A197" t="str">
        <f>IF(C197="C","C-",C197)&amp;D197&amp;E197</f>
        <v>SPHunter Shields18</v>
      </c>
      <c r="B197">
        <f>VLOOKUP($A197,draft_listing_pitchers_stats!$A$1:$B$1324,2,FALSE)</f>
        <v>5208</v>
      </c>
      <c r="C197" s="1" t="s">
        <v>25</v>
      </c>
      <c r="D197" s="1" t="s">
        <v>2183</v>
      </c>
      <c r="E197" s="1">
        <v>18</v>
      </c>
      <c r="F197" s="1" t="s">
        <v>55</v>
      </c>
      <c r="G197" s="1" t="s">
        <v>43</v>
      </c>
      <c r="H197" s="1" t="s">
        <v>51</v>
      </c>
      <c r="I197" s="24" t="s">
        <v>51</v>
      </c>
      <c r="J197" s="1" t="s">
        <v>49</v>
      </c>
      <c r="K197" s="24" t="s">
        <v>57</v>
      </c>
      <c r="L197" s="1">
        <v>2</v>
      </c>
      <c r="M197" s="1">
        <v>3</v>
      </c>
      <c r="N197" s="24">
        <v>1</v>
      </c>
      <c r="O197" s="1">
        <v>5</v>
      </c>
      <c r="P197" s="1">
        <v>3</v>
      </c>
      <c r="Q197" s="24">
        <v>4</v>
      </c>
      <c r="R197" s="1">
        <v>4</v>
      </c>
      <c r="S197" s="1">
        <v>6</v>
      </c>
      <c r="T197" s="1">
        <v>1</v>
      </c>
      <c r="U197" s="1">
        <v>3</v>
      </c>
      <c r="V197" s="1" t="s">
        <v>47</v>
      </c>
      <c r="W197" s="1" t="s">
        <v>47</v>
      </c>
      <c r="X197" s="1" t="s">
        <v>47</v>
      </c>
      <c r="Y197" s="1" t="s">
        <v>47</v>
      </c>
      <c r="Z197" s="1" t="s">
        <v>47</v>
      </c>
      <c r="AA197" s="1" t="s">
        <v>47</v>
      </c>
      <c r="AB197" s="1" t="s">
        <v>47</v>
      </c>
      <c r="AC197" s="1" t="s">
        <v>47</v>
      </c>
      <c r="AD197" s="1">
        <v>4</v>
      </c>
      <c r="AE197" s="1">
        <v>5</v>
      </c>
      <c r="AF197" s="1">
        <v>4</v>
      </c>
      <c r="AG197" s="1">
        <v>4</v>
      </c>
      <c r="AH197" s="1" t="s">
        <v>47</v>
      </c>
      <c r="AI197" s="1" t="s">
        <v>47</v>
      </c>
      <c r="AJ197" s="1" t="s">
        <v>47</v>
      </c>
      <c r="AK197" s="1" t="s">
        <v>47</v>
      </c>
      <c r="AL197" s="1" t="s">
        <v>47</v>
      </c>
      <c r="AM197" s="1" t="s">
        <v>47</v>
      </c>
      <c r="AN197" s="1" t="s">
        <v>47</v>
      </c>
      <c r="AO197" s="24" t="s">
        <v>47</v>
      </c>
      <c r="AP197" s="1" t="s">
        <v>60</v>
      </c>
      <c r="AQ197" s="1">
        <v>7</v>
      </c>
      <c r="AR197" s="25" t="s">
        <v>15</v>
      </c>
      <c r="AS197" s="30">
        <v>210000</v>
      </c>
      <c r="AT197" s="9">
        <f>($O$3*(L197-$O$1)/$O$2+$P$3*(M197-$P$1)/$P$2+$Q$3*(N197-$P$1)/$Q$2)/SUM($O$3:$Q$3)</f>
        <v>-2.1159294805983135</v>
      </c>
      <c r="AU197" s="9">
        <f>($O$3*(O197-$O$1)/$O$2+$P$3*(P197-$P$1)/$P$2+$Q$3*(Q197-$Q$1)/$Q$2)/SUM($O$3:$Q$3)</f>
        <v>-0.35939905817139028</v>
      </c>
      <c r="AV197">
        <f>COUNT(R197:AO197)/2</f>
        <v>4</v>
      </c>
      <c r="AW197">
        <f>COUNTIF(R197:AO197,"&gt;5")/2</f>
        <v>0.5</v>
      </c>
      <c r="AX197" s="6">
        <f>VLOOKUP(AP197,COND!$A$10:$B$32,2,FALSE)</f>
        <v>1</v>
      </c>
      <c r="AY197" s="9">
        <f>(($AT$3*AT197+$AU$3*AU197+$AV$3*AV197+$AW$3*AW197)*AX197*IF(AQ197&lt;5,0.95,IF(AQ197&lt;7,0.975,1))+$J$3*VLOOKUP(J197,COND!$A$2:$D$7,2,FALSE)+$K$3*VLOOKUP(K197,COND!$A$2:$D$7,3,FALSE)+IF(BA197="SP",$BA$3,0)+IF($AV197&lt;3,-15,0))*IF(AND(Bat!$K$2="On",$E197&gt;20),0.75,1)</f>
        <v>25.213832940452534</v>
      </c>
      <c r="AZ197" s="28">
        <f>STANDARDIZE(AY197,AVERAGE($AY$5:$AY$963),STDEVP($AY$5:$AY$963))</f>
        <v>0.19354291834130694</v>
      </c>
      <c r="BA197" t="str">
        <f>IF(OR(AND(AQ197&gt;7,AW197&gt;1),AND(AQ197&gt;4,AV197&gt;2)),"SP","RP")</f>
        <v>SP</v>
      </c>
      <c r="BE197" t="str">
        <f>IF(AVERAGE($O197:$Q197)&gt;=6,"Likely",IF(AVERAGE($O197:$Q197)&gt;=4,"Possible","Unlikely"))</f>
        <v>Possible</v>
      </c>
      <c r="BG197" t="e">
        <f>IF(VLOOKUP($B197,'Draft List'!$D$4:$AB$124,BG$3,FALSE)&lt;&gt;0,VLOOKUP($B197,'Draft List'!$D$4:$AB$124,BG$3,FALSE),"")</f>
        <v>#N/A</v>
      </c>
      <c r="BH197" t="e">
        <f>IF(VLOOKUP($B197,'Draft List'!$D$4:$AB$124,BH$3,FALSE)&lt;&gt;0,VLOOKUP($B197,'Draft List'!$D$4:$AB$124,BH$3,FALSE),"")</f>
        <v>#N/A</v>
      </c>
      <c r="BI197" t="e">
        <f>IF(VLOOKUP($B197,'Draft List'!$D$4:$AB$124,BI$3,FALSE)&lt;&gt;0,VLOOKUP($B197,'Draft List'!$D$4:$AB$124,BI$3,FALSE),"")</f>
        <v>#N/A</v>
      </c>
      <c r="BJ197" t="e">
        <f>IF(VLOOKUP($B197,'Draft List'!$D$4:$AB$124,BJ$3,FALSE)&lt;&gt;0,VLOOKUP($B197,'Draft List'!$D$4:$AB$124,BJ$3,FALSE),"")</f>
        <v>#N/A</v>
      </c>
      <c r="BK197" t="str">
        <f>IF(OR(C197="SP",C197="MR",C197="RP",C197="CL"),"P",VLOOKUP($A197,Bat!$A$4:$AP$1196,42,FALSE))</f>
        <v>P</v>
      </c>
    </row>
    <row r="198" spans="1:63" x14ac:dyDescent="0.25">
      <c r="A198" t="str">
        <f>IF(C198="C","C-",C198)&amp;D198&amp;E198</f>
        <v>RPKagehisa Onishi21</v>
      </c>
      <c r="B198">
        <f>VLOOKUP($A198,draft_listing_pitchers_stats!$A$1:$B$1324,2,FALSE)</f>
        <v>4401</v>
      </c>
      <c r="C198" s="1" t="s">
        <v>246</v>
      </c>
      <c r="D198" s="1" t="s">
        <v>2123</v>
      </c>
      <c r="E198" s="1">
        <v>21</v>
      </c>
      <c r="F198" s="1" t="s">
        <v>55</v>
      </c>
      <c r="G198" s="1" t="s">
        <v>55</v>
      </c>
      <c r="H198" s="1" t="s">
        <v>51</v>
      </c>
      <c r="I198" s="24" t="s">
        <v>51</v>
      </c>
      <c r="J198" s="1" t="s">
        <v>46</v>
      </c>
      <c r="K198" s="24" t="s">
        <v>49</v>
      </c>
      <c r="L198" s="1">
        <v>4</v>
      </c>
      <c r="M198" s="1">
        <v>4</v>
      </c>
      <c r="N198" s="24">
        <v>2</v>
      </c>
      <c r="O198" s="1">
        <v>4</v>
      </c>
      <c r="P198" s="1">
        <v>5</v>
      </c>
      <c r="Q198" s="24">
        <v>3</v>
      </c>
      <c r="R198" s="1">
        <v>4</v>
      </c>
      <c r="S198" s="1">
        <v>4</v>
      </c>
      <c r="T198" s="1">
        <v>3</v>
      </c>
      <c r="U198" s="1">
        <v>3</v>
      </c>
      <c r="V198" s="1">
        <v>4</v>
      </c>
      <c r="W198" s="1">
        <v>4</v>
      </c>
      <c r="X198" s="1">
        <v>4</v>
      </c>
      <c r="Y198" s="1">
        <v>5</v>
      </c>
      <c r="Z198" s="1" t="s">
        <v>47</v>
      </c>
      <c r="AA198" s="1" t="s">
        <v>47</v>
      </c>
      <c r="AB198" s="1" t="s">
        <v>47</v>
      </c>
      <c r="AC198" s="1" t="s">
        <v>47</v>
      </c>
      <c r="AD198" s="1" t="s">
        <v>47</v>
      </c>
      <c r="AE198" s="1" t="s">
        <v>47</v>
      </c>
      <c r="AF198" s="1" t="s">
        <v>47</v>
      </c>
      <c r="AG198" s="1" t="s">
        <v>47</v>
      </c>
      <c r="AH198" s="1" t="s">
        <v>47</v>
      </c>
      <c r="AI198" s="1" t="s">
        <v>47</v>
      </c>
      <c r="AJ198" s="1" t="s">
        <v>47</v>
      </c>
      <c r="AK198" s="1" t="s">
        <v>47</v>
      </c>
      <c r="AL198" s="1" t="s">
        <v>47</v>
      </c>
      <c r="AM198" s="1" t="s">
        <v>47</v>
      </c>
      <c r="AN198" s="1" t="s">
        <v>47</v>
      </c>
      <c r="AO198" s="24" t="s">
        <v>47</v>
      </c>
      <c r="AP198" s="1" t="s">
        <v>59</v>
      </c>
      <c r="AQ198" s="1">
        <v>5</v>
      </c>
      <c r="AR198" s="25" t="s">
        <v>235</v>
      </c>
      <c r="AS198" s="30">
        <v>210000</v>
      </c>
      <c r="AT198" s="9">
        <f>($O$3*(L198-$O$1)/$O$2+$P$3*(M198-$P$1)/$P$2+$Q$3*(N198-$P$1)/$Q$2)/SUM($O$3:$Q$3)</f>
        <v>-1.288794549095801</v>
      </c>
      <c r="AU198" s="9">
        <f>($O$3*(O198-$O$1)/$O$2+$P$3*(P198-$P$1)/$P$2+$Q$3*(Q198-$Q$1)/$Q$2)/SUM($O$3:$Q$3)</f>
        <v>-0.40554751587456339</v>
      </c>
      <c r="AV198">
        <f>COUNT(R198:AO198)/2</f>
        <v>4</v>
      </c>
      <c r="AW198">
        <f>COUNTIF(R198:AO198,"&gt;5")/2</f>
        <v>0</v>
      </c>
      <c r="AX198" s="6">
        <f>VLOOKUP(AP198,COND!$A$10:$B$32,2,FALSE)</f>
        <v>1</v>
      </c>
      <c r="AY198" s="9">
        <f>(($AT$3*AT198+$AU$3*AU198+$AV$3*AV198+$AW$3*AW198)*AX198*IF(AQ198&lt;5,0.95,IF(AQ198&lt;7,0.975,1))+$J$3*VLOOKUP(J198,COND!$A$2:$D$7,2,FALSE)+$K$3*VLOOKUP(K198,COND!$A$2:$D$7,3,FALSE)+IF(BA198="SP",$BA$3,0)+IF($AV198&lt;3,-15,0))*IF(AND(Bat!$K$2="On",$E198&gt;20),0.75,1)</f>
        <v>25.205508503372336</v>
      </c>
      <c r="AZ198" s="28">
        <f>STANDARDIZE(AY198,AVERAGE($AY$5:$AY$963),STDEVP($AY$5:$AY$963))</f>
        <v>0.19279817425329257</v>
      </c>
      <c r="BA198" t="str">
        <f>IF(OR(AND(AQ198&gt;7,AW198&gt;1),AND(AQ198&gt;4,AV198&gt;2)),"SP","RP")</f>
        <v>SP</v>
      </c>
      <c r="BE198" t="str">
        <f>IF(AVERAGE($O198:$Q198)&gt;=6,"Likely",IF(AVERAGE($O198:$Q198)&gt;=4,"Possible","Unlikely"))</f>
        <v>Possible</v>
      </c>
      <c r="BG198" t="e">
        <f>IF(VLOOKUP($B198,'Draft List'!$D$4:$AB$124,BG$3,FALSE)&lt;&gt;0,VLOOKUP($B198,'Draft List'!$D$4:$AB$124,BG$3,FALSE),"")</f>
        <v>#N/A</v>
      </c>
      <c r="BH198" t="e">
        <f>IF(VLOOKUP($B198,'Draft List'!$D$4:$AB$124,BH$3,FALSE)&lt;&gt;0,VLOOKUP($B198,'Draft List'!$D$4:$AB$124,BH$3,FALSE),"")</f>
        <v>#N/A</v>
      </c>
      <c r="BI198" t="e">
        <f>IF(VLOOKUP($B198,'Draft List'!$D$4:$AB$124,BI$3,FALSE)&lt;&gt;0,VLOOKUP($B198,'Draft List'!$D$4:$AB$124,BI$3,FALSE),"")</f>
        <v>#N/A</v>
      </c>
      <c r="BJ198" t="e">
        <f>IF(VLOOKUP($B198,'Draft List'!$D$4:$AB$124,BJ$3,FALSE)&lt;&gt;0,VLOOKUP($B198,'Draft List'!$D$4:$AB$124,BJ$3,FALSE),"")</f>
        <v>#N/A</v>
      </c>
      <c r="BK198" t="str">
        <f>IF(OR(C198="SP",C198="MR",C198="RP",C198="CL"),"P",VLOOKUP($A198,Bat!$A$4:$AP$1196,42,FALSE))</f>
        <v>P</v>
      </c>
    </row>
    <row r="199" spans="1:63" x14ac:dyDescent="0.25">
      <c r="A199" t="str">
        <f>IF(C199="C","C-",C199)&amp;D199&amp;E199</f>
        <v>SPSadahige Nakagawa21</v>
      </c>
      <c r="B199">
        <f>VLOOKUP($A199,draft_listing_pitchers_stats!$A$1:$B$1324,2,FALSE)</f>
        <v>7563</v>
      </c>
      <c r="C199" s="1" t="s">
        <v>25</v>
      </c>
      <c r="D199" s="1" t="s">
        <v>2106</v>
      </c>
      <c r="E199" s="1">
        <v>21</v>
      </c>
      <c r="F199" s="1" t="s">
        <v>55</v>
      </c>
      <c r="G199" s="1" t="s">
        <v>55</v>
      </c>
      <c r="H199" s="1" t="s">
        <v>51</v>
      </c>
      <c r="I199" s="24" t="s">
        <v>51</v>
      </c>
      <c r="J199" s="1" t="s">
        <v>45</v>
      </c>
      <c r="K199" s="24" t="s">
        <v>49</v>
      </c>
      <c r="L199" s="1">
        <v>3</v>
      </c>
      <c r="M199" s="1">
        <v>4</v>
      </c>
      <c r="N199" s="24">
        <v>1</v>
      </c>
      <c r="O199" s="1">
        <v>5</v>
      </c>
      <c r="P199" s="1">
        <v>5</v>
      </c>
      <c r="Q199" s="24">
        <v>2</v>
      </c>
      <c r="R199" s="1">
        <v>4</v>
      </c>
      <c r="S199" s="1">
        <v>5</v>
      </c>
      <c r="T199" s="1">
        <v>2</v>
      </c>
      <c r="U199" s="1">
        <v>2</v>
      </c>
      <c r="V199" s="1">
        <v>4</v>
      </c>
      <c r="W199" s="1">
        <v>6</v>
      </c>
      <c r="X199" s="1">
        <v>3</v>
      </c>
      <c r="Y199" s="1">
        <v>5</v>
      </c>
      <c r="Z199" s="1" t="s">
        <v>47</v>
      </c>
      <c r="AA199" s="1" t="s">
        <v>47</v>
      </c>
      <c r="AB199" s="1" t="s">
        <v>47</v>
      </c>
      <c r="AC199" s="1" t="s">
        <v>47</v>
      </c>
      <c r="AD199" s="1" t="s">
        <v>47</v>
      </c>
      <c r="AE199" s="1" t="s">
        <v>47</v>
      </c>
      <c r="AF199" s="1" t="s">
        <v>47</v>
      </c>
      <c r="AG199" s="1" t="s">
        <v>47</v>
      </c>
      <c r="AH199" s="1" t="s">
        <v>47</v>
      </c>
      <c r="AI199" s="1" t="s">
        <v>47</v>
      </c>
      <c r="AJ199" s="1" t="s">
        <v>47</v>
      </c>
      <c r="AK199" s="1" t="s">
        <v>47</v>
      </c>
      <c r="AL199" s="1" t="s">
        <v>47</v>
      </c>
      <c r="AM199" s="1" t="s">
        <v>47</v>
      </c>
      <c r="AN199" s="1" t="s">
        <v>47</v>
      </c>
      <c r="AO199" s="24" t="s">
        <v>47</v>
      </c>
      <c r="AP199" s="1" t="s">
        <v>212</v>
      </c>
      <c r="AQ199" s="1">
        <v>6</v>
      </c>
      <c r="AR199" s="25" t="s">
        <v>233</v>
      </c>
      <c r="AS199" s="30">
        <v>120000</v>
      </c>
      <c r="AT199" s="9">
        <f>($O$3*(L199-$O$1)/$O$2+$P$3*(M199-$P$1)/$P$2+$Q$3*(N199-$P$1)/$Q$2)/SUM($O$3:$Q$3)</f>
        <v>-1.7258064396590846</v>
      </c>
      <c r="AU199" s="9">
        <f>($O$3*(O199-$O$1)/$O$2+$P$3*(P199-$P$1)/$P$2+$Q$3*(Q199-$Q$1)/$Q$2)/SUM($O$3:$Q$3)</f>
        <v>-0.45317675741950025</v>
      </c>
      <c r="AV199">
        <f>COUNT(R199:AO199)/2</f>
        <v>4</v>
      </c>
      <c r="AW199">
        <f>COUNTIF(R199:AO199,"&gt;5")/2</f>
        <v>0.5</v>
      </c>
      <c r="AX199" s="6">
        <f>VLOOKUP(AP199,COND!$A$10:$B$32,2,FALSE)</f>
        <v>1</v>
      </c>
      <c r="AY199" s="9">
        <f>(($AT$3*AT199+$AU$3*AU199+$AV$3*AV199+$AW$3*AW199)*AX199*IF(AQ199&lt;5,0.95,IF(AQ199&lt;7,0.975,1))+$J$3*VLOOKUP(J199,COND!$A$2:$D$7,2,FALSE)+$K$3*VLOOKUP(K199,COND!$A$2:$D$7,3,FALSE)+IF(BA199="SP",$BA$3,0)+IF($AV199&lt;3,-15,0))*IF(AND(Bat!$K$2="On",$E199&gt;20),0.75,1)</f>
        <v>25.100895974586223</v>
      </c>
      <c r="AZ199" s="28">
        <f>STANDARDIZE(AY199,AVERAGE($AY$5:$AY$963),STDEVP($AY$5:$AY$963))</f>
        <v>0.18343903541962639</v>
      </c>
      <c r="BA199" t="str">
        <f>IF(OR(AND(AQ199&gt;7,AW199&gt;1),AND(AQ199&gt;4,AV199&gt;2)),"SP","RP")</f>
        <v>SP</v>
      </c>
      <c r="BE199" t="str">
        <f>IF(AVERAGE($O199:$Q199)&gt;=6,"Likely",IF(AVERAGE($O199:$Q199)&gt;=4,"Possible","Unlikely"))</f>
        <v>Possible</v>
      </c>
      <c r="BG199" t="e">
        <f>IF(VLOOKUP($B199,'Draft List'!$D$4:$AB$124,BG$3,FALSE)&lt;&gt;0,VLOOKUP($B199,'Draft List'!$D$4:$AB$124,BG$3,FALSE),"")</f>
        <v>#N/A</v>
      </c>
      <c r="BH199" t="e">
        <f>IF(VLOOKUP($B199,'Draft List'!$D$4:$AB$124,BH$3,FALSE)&lt;&gt;0,VLOOKUP($B199,'Draft List'!$D$4:$AB$124,BH$3,FALSE),"")</f>
        <v>#N/A</v>
      </c>
      <c r="BI199" t="e">
        <f>IF(VLOOKUP($B199,'Draft List'!$D$4:$AB$124,BI$3,FALSE)&lt;&gt;0,VLOOKUP($B199,'Draft List'!$D$4:$AB$124,BI$3,FALSE),"")</f>
        <v>#N/A</v>
      </c>
      <c r="BJ199" t="e">
        <f>IF(VLOOKUP($B199,'Draft List'!$D$4:$AB$124,BJ$3,FALSE)&lt;&gt;0,VLOOKUP($B199,'Draft List'!$D$4:$AB$124,BJ$3,FALSE),"")</f>
        <v>#N/A</v>
      </c>
      <c r="BK199" t="str">
        <f>IF(OR(C199="SP",C199="MR",C199="RP",C199="CL"),"P",VLOOKUP($A199,Bat!$A$4:$AP$1196,42,FALSE))</f>
        <v>P</v>
      </c>
    </row>
    <row r="200" spans="1:63" x14ac:dyDescent="0.25">
      <c r="A200" t="str">
        <f>IF(C200="C","C-",C200)&amp;D200&amp;E200</f>
        <v>SPYoshitaka Shimizu21</v>
      </c>
      <c r="B200">
        <f>VLOOKUP($A200,draft_listing_pitchers_stats!$A$1:$B$1324,2,FALSE)</f>
        <v>4330</v>
      </c>
      <c r="C200" s="1" t="s">
        <v>25</v>
      </c>
      <c r="D200" s="1" t="s">
        <v>2184</v>
      </c>
      <c r="E200" s="1">
        <v>21</v>
      </c>
      <c r="F200" s="1" t="s">
        <v>43</v>
      </c>
      <c r="G200" s="1" t="s">
        <v>43</v>
      </c>
      <c r="H200" s="1" t="s">
        <v>51</v>
      </c>
      <c r="I200" s="24" t="s">
        <v>51</v>
      </c>
      <c r="J200" s="1" t="s">
        <v>45</v>
      </c>
      <c r="K200" s="24" t="s">
        <v>46</v>
      </c>
      <c r="L200" s="1">
        <v>3</v>
      </c>
      <c r="M200" s="1">
        <v>5</v>
      </c>
      <c r="N200" s="24">
        <v>1</v>
      </c>
      <c r="O200" s="1">
        <v>4</v>
      </c>
      <c r="P200" s="1">
        <v>5</v>
      </c>
      <c r="Q200" s="24">
        <v>3</v>
      </c>
      <c r="R200" s="1">
        <v>3</v>
      </c>
      <c r="S200" s="1">
        <v>4</v>
      </c>
      <c r="T200" s="1">
        <v>2</v>
      </c>
      <c r="U200" s="1">
        <v>2</v>
      </c>
      <c r="V200" s="1">
        <v>3</v>
      </c>
      <c r="W200" s="1">
        <v>4</v>
      </c>
      <c r="X200" s="1">
        <v>2</v>
      </c>
      <c r="Y200" s="1">
        <v>3</v>
      </c>
      <c r="Z200" s="1" t="s">
        <v>47</v>
      </c>
      <c r="AA200" s="1" t="s">
        <v>47</v>
      </c>
      <c r="AB200" s="1" t="s">
        <v>47</v>
      </c>
      <c r="AC200" s="1" t="s">
        <v>47</v>
      </c>
      <c r="AD200" s="1" t="s">
        <v>47</v>
      </c>
      <c r="AE200" s="1" t="s">
        <v>47</v>
      </c>
      <c r="AF200" s="1">
        <v>4</v>
      </c>
      <c r="AG200" s="1">
        <v>4</v>
      </c>
      <c r="AH200" s="1" t="s">
        <v>47</v>
      </c>
      <c r="AI200" s="1" t="s">
        <v>47</v>
      </c>
      <c r="AJ200" s="1" t="s">
        <v>47</v>
      </c>
      <c r="AK200" s="1" t="s">
        <v>47</v>
      </c>
      <c r="AL200" s="1" t="s">
        <v>47</v>
      </c>
      <c r="AM200" s="1" t="s">
        <v>47</v>
      </c>
      <c r="AN200" s="1" t="s">
        <v>47</v>
      </c>
      <c r="AO200" s="24" t="s">
        <v>47</v>
      </c>
      <c r="AP200" s="1" t="s">
        <v>212</v>
      </c>
      <c r="AQ200" s="1">
        <v>9</v>
      </c>
      <c r="AR200" s="25" t="s">
        <v>234</v>
      </c>
      <c r="AS200" s="30">
        <v>220000</v>
      </c>
      <c r="AT200" s="9">
        <f>($O$3*(L200-$O$1)/$O$2+$P$3*(M200-$P$1)/$P$2+$Q$3*(N200-$P$1)/$Q$2)/SUM($O$3:$Q$3)</f>
        <v>-1.5303747232290292</v>
      </c>
      <c r="AU200" s="9">
        <f>($O$3*(O200-$O$1)/$O$2+$P$3*(P200-$P$1)/$P$2+$Q$3*(Q200-$Q$1)/$Q$2)/SUM($O$3:$Q$3)</f>
        <v>-0.40554751587456339</v>
      </c>
      <c r="AV200">
        <f>COUNT(R200:AO200)/2</f>
        <v>5</v>
      </c>
      <c r="AW200">
        <f>COUNTIF(R200:AO200,"&gt;5")/2</f>
        <v>0</v>
      </c>
      <c r="AX200" s="6">
        <f>VLOOKUP(AP200,COND!$A$10:$B$32,2,FALSE)</f>
        <v>1</v>
      </c>
      <c r="AY200" s="9">
        <f>(($AT$3*AT200+$AU$3*AU200+$AV$3*AV200+$AW$3*AW200)*AX200*IF(AQ200&lt;5,0.95,IF(AQ200&lt;7,0.975,1))+$J$3*VLOOKUP(J200,COND!$A$2:$D$7,2,FALSE)+$K$3*VLOOKUP(K200,COND!$A$2:$D$7,3,FALSE)+IF(BA200="SP",$BA$3,0)+IF($AV200&lt;3,-15,0))*IF(AND(Bat!$K$2="On",$E200&gt;20),0.75,1)</f>
        <v>25.032974737862926</v>
      </c>
      <c r="AZ200" s="28">
        <f>STANDARDIZE(AY200,AVERAGE($AY$5:$AY$963),STDEVP($AY$5:$AY$963))</f>
        <v>0.17736247564591764</v>
      </c>
      <c r="BA200" t="str">
        <f>IF(OR(AND(AQ200&gt;7,AW200&gt;1),AND(AQ200&gt;4,AV200&gt;2)),"SP","RP")</f>
        <v>SP</v>
      </c>
      <c r="BE200" t="str">
        <f>IF(AVERAGE($O200:$Q200)&gt;=6,"Likely",IF(AVERAGE($O200:$Q200)&gt;=4,"Possible","Unlikely"))</f>
        <v>Possible</v>
      </c>
      <c r="BG200" t="e">
        <f>IF(VLOOKUP($B200,'Draft List'!$D$4:$AB$124,BG$3,FALSE)&lt;&gt;0,VLOOKUP($B200,'Draft List'!$D$4:$AB$124,BG$3,FALSE),"")</f>
        <v>#N/A</v>
      </c>
      <c r="BH200" t="e">
        <f>IF(VLOOKUP($B200,'Draft List'!$D$4:$AB$124,BH$3,FALSE)&lt;&gt;0,VLOOKUP($B200,'Draft List'!$D$4:$AB$124,BH$3,FALSE),"")</f>
        <v>#N/A</v>
      </c>
      <c r="BI200" t="e">
        <f>IF(VLOOKUP($B200,'Draft List'!$D$4:$AB$124,BI$3,FALSE)&lt;&gt;0,VLOOKUP($B200,'Draft List'!$D$4:$AB$124,BI$3,FALSE),"")</f>
        <v>#N/A</v>
      </c>
      <c r="BJ200" t="e">
        <f>IF(VLOOKUP($B200,'Draft List'!$D$4:$AB$124,BJ$3,FALSE)&lt;&gt;0,VLOOKUP($B200,'Draft List'!$D$4:$AB$124,BJ$3,FALSE),"")</f>
        <v>#N/A</v>
      </c>
      <c r="BK200" t="str">
        <f>IF(OR(C200="SP",C200="MR",C200="RP",C200="CL"),"P",VLOOKUP($A200,Bat!$A$4:$AP$1196,42,FALSE))</f>
        <v>P</v>
      </c>
    </row>
    <row r="201" spans="1:63" x14ac:dyDescent="0.25">
      <c r="A201" t="str">
        <f>IF(C201="C","C-",C201)&amp;D201&amp;E201</f>
        <v>SPMarv King18</v>
      </c>
      <c r="B201">
        <f>VLOOKUP($A201,draft_listing_pitchers_stats!$A$1:$B$1324,2,FALSE)</f>
        <v>4719</v>
      </c>
      <c r="C201" s="1" t="s">
        <v>25</v>
      </c>
      <c r="D201" s="1" t="s">
        <v>2037</v>
      </c>
      <c r="E201" s="1">
        <v>18</v>
      </c>
      <c r="F201" s="1" t="s">
        <v>43</v>
      </c>
      <c r="G201" s="1" t="s">
        <v>55</v>
      </c>
      <c r="H201" s="1" t="s">
        <v>51</v>
      </c>
      <c r="I201" s="24" t="s">
        <v>51</v>
      </c>
      <c r="J201" s="1" t="s">
        <v>49</v>
      </c>
      <c r="K201" s="24" t="s">
        <v>45</v>
      </c>
      <c r="L201" s="1">
        <v>2</v>
      </c>
      <c r="M201" s="1">
        <v>5</v>
      </c>
      <c r="N201" s="24">
        <v>1</v>
      </c>
      <c r="O201" s="1">
        <v>4</v>
      </c>
      <c r="P201" s="1">
        <v>6</v>
      </c>
      <c r="Q201" s="24">
        <v>2</v>
      </c>
      <c r="R201" s="1">
        <v>4</v>
      </c>
      <c r="S201" s="1">
        <v>6</v>
      </c>
      <c r="T201" s="1">
        <v>1</v>
      </c>
      <c r="U201" s="1">
        <v>2</v>
      </c>
      <c r="V201" s="1" t="s">
        <v>47</v>
      </c>
      <c r="W201" s="1" t="s">
        <v>47</v>
      </c>
      <c r="X201" s="1" t="s">
        <v>47</v>
      </c>
      <c r="Y201" s="1" t="s">
        <v>47</v>
      </c>
      <c r="Z201" s="1" t="s">
        <v>47</v>
      </c>
      <c r="AA201" s="1" t="s">
        <v>47</v>
      </c>
      <c r="AB201" s="1" t="s">
        <v>47</v>
      </c>
      <c r="AC201" s="1" t="s">
        <v>47</v>
      </c>
      <c r="AD201" s="1">
        <v>4</v>
      </c>
      <c r="AE201" s="1">
        <v>6</v>
      </c>
      <c r="AF201" s="1" t="s">
        <v>47</v>
      </c>
      <c r="AG201" s="1" t="s">
        <v>47</v>
      </c>
      <c r="AH201" s="1" t="s">
        <v>47</v>
      </c>
      <c r="AI201" s="1" t="s">
        <v>47</v>
      </c>
      <c r="AJ201" s="1" t="s">
        <v>47</v>
      </c>
      <c r="AK201" s="1" t="s">
        <v>47</v>
      </c>
      <c r="AL201" s="1" t="s">
        <v>47</v>
      </c>
      <c r="AM201" s="1" t="s">
        <v>47</v>
      </c>
      <c r="AN201" s="1" t="s">
        <v>47</v>
      </c>
      <c r="AO201" s="24" t="s">
        <v>47</v>
      </c>
      <c r="AP201" s="1" t="s">
        <v>62</v>
      </c>
      <c r="AQ201" s="1">
        <v>7</v>
      </c>
      <c r="AR201" s="25" t="s">
        <v>1746</v>
      </c>
      <c r="AS201" s="30">
        <v>130000</v>
      </c>
      <c r="AT201" s="9">
        <f>($O$3*(L201-$O$1)/$O$2+$P$3*(M201-$P$1)/$P$2+$Q$3*(N201-$P$1)/$Q$2)/SUM($O$3:$Q$3)</f>
        <v>-1.7250660477382029</v>
      </c>
      <c r="AU201" s="9">
        <f>($O$3*(O201-$O$1)/$O$2+$P$3*(P201-$P$1)/$P$2+$Q$3*(Q201-$Q$1)/$Q$2)/SUM($O$3:$Q$3)</f>
        <v>-0.45243636549861838</v>
      </c>
      <c r="AV201">
        <f>COUNT(R201:AO201)/2</f>
        <v>3</v>
      </c>
      <c r="AW201">
        <f>COUNTIF(R201:AO201,"&gt;5")/2</f>
        <v>1</v>
      </c>
      <c r="AX201" s="6">
        <f>VLOOKUP(AP201,COND!$A$10:$B$32,2,FALSE)</f>
        <v>1.0249999999999999</v>
      </c>
      <c r="AY201" s="9">
        <f>(($AT$3*AT201+$AU$3*AU201+$AV$3*AV201+$AW$3*AW201)*AX201*IF(AQ201&lt;5,0.95,IF(AQ201&lt;7,0.975,1))+$J$3*VLOOKUP(J201,COND!$A$2:$D$7,2,FALSE)+$K$3*VLOOKUP(K201,COND!$A$2:$D$7,3,FALSE)+IF(BA201="SP",$BA$3,0)+IF($AV201&lt;3,-15,0))*IF(AND(Bat!$K$2="On",$E201&gt;20),0.75,1)</f>
        <v>25.028915967491994</v>
      </c>
      <c r="AZ201" s="28">
        <f>STANDARDIZE(AY201,AVERAGE($AY$5:$AY$963),STDEVP($AY$5:$AY$963))</f>
        <v>0.17699935857154514</v>
      </c>
      <c r="BA201" t="str">
        <f>IF(OR(AND(AQ201&gt;7,AW201&gt;1),AND(AQ201&gt;4,AV201&gt;2)),"SP","RP")</f>
        <v>SP</v>
      </c>
      <c r="BE201" t="str">
        <f>IF(AVERAGE($O201:$Q201)&gt;=6,"Likely",IF(AVERAGE($O201:$Q201)&gt;=4,"Possible","Unlikely"))</f>
        <v>Possible</v>
      </c>
      <c r="BG201" t="e">
        <f>IF(VLOOKUP($B201,'Draft List'!$D$4:$AB$124,BG$3,FALSE)&lt;&gt;0,VLOOKUP($B201,'Draft List'!$D$4:$AB$124,BG$3,FALSE),"")</f>
        <v>#N/A</v>
      </c>
      <c r="BH201" t="e">
        <f>IF(VLOOKUP($B201,'Draft List'!$D$4:$AB$124,BH$3,FALSE)&lt;&gt;0,VLOOKUP($B201,'Draft List'!$D$4:$AB$124,BH$3,FALSE),"")</f>
        <v>#N/A</v>
      </c>
      <c r="BI201" t="e">
        <f>IF(VLOOKUP($B201,'Draft List'!$D$4:$AB$124,BI$3,FALSE)&lt;&gt;0,VLOOKUP($B201,'Draft List'!$D$4:$AB$124,BI$3,FALSE),"")</f>
        <v>#N/A</v>
      </c>
      <c r="BJ201" t="e">
        <f>IF(VLOOKUP($B201,'Draft List'!$D$4:$AB$124,BJ$3,FALSE)&lt;&gt;0,VLOOKUP($B201,'Draft List'!$D$4:$AB$124,BJ$3,FALSE),"")</f>
        <v>#N/A</v>
      </c>
      <c r="BK201" t="str">
        <f>IF(OR(C201="SP",C201="MR",C201="RP",C201="CL"),"P",VLOOKUP($A201,Bat!$A$4:$AP$1196,42,FALSE))</f>
        <v>P</v>
      </c>
    </row>
    <row r="202" spans="1:63" x14ac:dyDescent="0.25">
      <c r="A202" t="str">
        <f>IF(C202="C","C-",C202)&amp;D202&amp;E202</f>
        <v>RPMal Hinkle18</v>
      </c>
      <c r="B202">
        <f>VLOOKUP($A202,draft_listing_pitchers_stats!$A$1:$B$1324,2,FALSE)</f>
        <v>4696</v>
      </c>
      <c r="C202" s="1" t="s">
        <v>246</v>
      </c>
      <c r="D202" s="1" t="s">
        <v>1993</v>
      </c>
      <c r="E202" s="1">
        <v>18</v>
      </c>
      <c r="F202" s="1" t="s">
        <v>55</v>
      </c>
      <c r="G202" s="1" t="s">
        <v>55</v>
      </c>
      <c r="H202" s="1" t="s">
        <v>51</v>
      </c>
      <c r="I202" s="24" t="s">
        <v>51</v>
      </c>
      <c r="J202" s="1" t="s">
        <v>53</v>
      </c>
      <c r="K202" s="24" t="s">
        <v>45</v>
      </c>
      <c r="L202" s="1">
        <v>2</v>
      </c>
      <c r="M202" s="1">
        <v>4</v>
      </c>
      <c r="N202" s="24">
        <v>1</v>
      </c>
      <c r="O202" s="1">
        <v>3</v>
      </c>
      <c r="P202" s="1">
        <v>5</v>
      </c>
      <c r="Q202" s="24">
        <v>4</v>
      </c>
      <c r="R202" s="1">
        <v>3</v>
      </c>
      <c r="S202" s="1">
        <v>3</v>
      </c>
      <c r="T202" s="1">
        <v>1</v>
      </c>
      <c r="U202" s="1">
        <v>1</v>
      </c>
      <c r="V202" s="1" t="s">
        <v>47</v>
      </c>
      <c r="W202" s="1" t="s">
        <v>47</v>
      </c>
      <c r="X202" s="1">
        <v>2</v>
      </c>
      <c r="Y202" s="1">
        <v>2</v>
      </c>
      <c r="Z202" s="1" t="s">
        <v>47</v>
      </c>
      <c r="AA202" s="1" t="s">
        <v>47</v>
      </c>
      <c r="AB202" s="1" t="s">
        <v>47</v>
      </c>
      <c r="AC202" s="1" t="s">
        <v>47</v>
      </c>
      <c r="AD202" s="1" t="s">
        <v>47</v>
      </c>
      <c r="AE202" s="1" t="s">
        <v>47</v>
      </c>
      <c r="AF202" s="1">
        <v>3</v>
      </c>
      <c r="AG202" s="1">
        <v>4</v>
      </c>
      <c r="AH202" s="1" t="s">
        <v>47</v>
      </c>
      <c r="AI202" s="1" t="s">
        <v>47</v>
      </c>
      <c r="AJ202" s="1" t="s">
        <v>47</v>
      </c>
      <c r="AK202" s="1" t="s">
        <v>47</v>
      </c>
      <c r="AL202" s="1" t="s">
        <v>47</v>
      </c>
      <c r="AM202" s="1" t="s">
        <v>47</v>
      </c>
      <c r="AN202" s="1" t="s">
        <v>47</v>
      </c>
      <c r="AO202" s="24" t="s">
        <v>47</v>
      </c>
      <c r="AP202" s="1" t="s">
        <v>67</v>
      </c>
      <c r="AQ202" s="1">
        <v>4</v>
      </c>
      <c r="AR202" s="25" t="s">
        <v>234</v>
      </c>
      <c r="AS202" s="30">
        <v>220000</v>
      </c>
      <c r="AT202" s="9">
        <f>($O$3*(L202-$O$1)/$O$2+$P$3*(M202-$P$1)/$P$2+$Q$3*(N202-$P$1)/$Q$2)/SUM($O$3:$Q$3)</f>
        <v>-1.9204977641682581</v>
      </c>
      <c r="AU202" s="9">
        <f>($O$3*(O202-$O$1)/$O$2+$P$3*(P202-$P$1)/$P$2+$Q$3*(Q202-$Q$1)/$Q$2)/SUM($O$3:$Q$3)</f>
        <v>-0.35791827432962653</v>
      </c>
      <c r="AV202">
        <f>COUNT(R202:AO202)/2</f>
        <v>4</v>
      </c>
      <c r="AW202">
        <f>COUNTIF(R202:AO202,"&gt;5")/2</f>
        <v>0</v>
      </c>
      <c r="AX202" s="6">
        <f>VLOOKUP(AP202,COND!$A$10:$B$32,2,FALSE)</f>
        <v>1</v>
      </c>
      <c r="AY202" s="9">
        <f>(($AT$3*AT202+$AU$3*AU202+$AV$3*AV202+$AW$3*AW202)*AX202*IF(AQ202&lt;5,0.95,IF(AQ202&lt;7,0.975,1))+$J$3*VLOOKUP(J202,COND!$A$2:$D$7,2,FALSE)+$K$3*VLOOKUP(K202,COND!$A$2:$D$7,3,FALSE)+IF(BA202="SP",$BA$3,0)+IF($AV202&lt;3,-15,0))*IF(AND(Bat!$K$2="On",$E202&gt;20),0.75,1)</f>
        <v>24.914658212545127</v>
      </c>
      <c r="AZ202" s="28">
        <f>STANDARDIZE(AY202,AVERAGE($AY$5:$AY$963),STDEVP($AY$5:$AY$963))</f>
        <v>0.16677731152059302</v>
      </c>
      <c r="BA202" t="str">
        <f>IF(OR(AND(AQ202&gt;7,AW202&gt;1),AND(AQ202&gt;4,AV202&gt;2)),"SP","RP")</f>
        <v>RP</v>
      </c>
      <c r="BE202" t="str">
        <f>IF(AVERAGE($O202:$Q202)&gt;=6,"Likely",IF(AVERAGE($O202:$Q202)&gt;=4,"Possible","Unlikely"))</f>
        <v>Possible</v>
      </c>
      <c r="BG202" t="e">
        <f>IF(VLOOKUP($B202,'Draft List'!$D$4:$AB$124,BG$3,FALSE)&lt;&gt;0,VLOOKUP($B202,'Draft List'!$D$4:$AB$124,BG$3,FALSE),"")</f>
        <v>#N/A</v>
      </c>
      <c r="BH202" t="e">
        <f>IF(VLOOKUP($B202,'Draft List'!$D$4:$AB$124,BH$3,FALSE)&lt;&gt;0,VLOOKUP($B202,'Draft List'!$D$4:$AB$124,BH$3,FALSE),"")</f>
        <v>#N/A</v>
      </c>
      <c r="BI202" t="e">
        <f>IF(VLOOKUP($B202,'Draft List'!$D$4:$AB$124,BI$3,FALSE)&lt;&gt;0,VLOOKUP($B202,'Draft List'!$D$4:$AB$124,BI$3,FALSE),"")</f>
        <v>#N/A</v>
      </c>
      <c r="BJ202" t="e">
        <f>IF(VLOOKUP($B202,'Draft List'!$D$4:$AB$124,BJ$3,FALSE)&lt;&gt;0,VLOOKUP($B202,'Draft List'!$D$4:$AB$124,BJ$3,FALSE),"")</f>
        <v>#N/A</v>
      </c>
      <c r="BK202" t="str">
        <f>IF(OR(C202="SP",C202="MR",C202="RP",C202="CL"),"P",VLOOKUP($A202,Bat!$A$4:$AP$1196,42,FALSE))</f>
        <v>P</v>
      </c>
    </row>
    <row r="203" spans="1:63" x14ac:dyDescent="0.25">
      <c r="A203" t="str">
        <f>IF(C203="C","C-",C203)&amp;D203&amp;E203</f>
        <v>RPPedro Medina18</v>
      </c>
      <c r="B203">
        <f>VLOOKUP($A203,draft_listing_pitchers_stats!$A$1:$B$1324,2,FALSE)</f>
        <v>4968</v>
      </c>
      <c r="C203" s="1" t="s">
        <v>246</v>
      </c>
      <c r="D203" s="1" t="s">
        <v>2084</v>
      </c>
      <c r="E203" s="1">
        <v>18</v>
      </c>
      <c r="F203" s="1" t="s">
        <v>43</v>
      </c>
      <c r="G203" s="1" t="s">
        <v>43</v>
      </c>
      <c r="H203" s="1" t="s">
        <v>51</v>
      </c>
      <c r="I203" s="24" t="s">
        <v>51</v>
      </c>
      <c r="J203" s="1" t="s">
        <v>57</v>
      </c>
      <c r="K203" s="24" t="s">
        <v>53</v>
      </c>
      <c r="L203" s="1">
        <v>2</v>
      </c>
      <c r="M203" s="1">
        <v>4</v>
      </c>
      <c r="N203" s="24">
        <v>2</v>
      </c>
      <c r="O203" s="1">
        <v>4</v>
      </c>
      <c r="P203" s="1">
        <v>4</v>
      </c>
      <c r="Q203" s="24">
        <v>4</v>
      </c>
      <c r="R203" s="1">
        <v>3</v>
      </c>
      <c r="S203" s="1">
        <v>4</v>
      </c>
      <c r="T203" s="1">
        <v>1</v>
      </c>
      <c r="U203" s="1">
        <v>3</v>
      </c>
      <c r="V203" s="1" t="s">
        <v>47</v>
      </c>
      <c r="W203" s="1" t="s">
        <v>47</v>
      </c>
      <c r="X203" s="1">
        <v>2</v>
      </c>
      <c r="Y203" s="1">
        <v>4</v>
      </c>
      <c r="Z203" s="1" t="s">
        <v>47</v>
      </c>
      <c r="AA203" s="1" t="s">
        <v>47</v>
      </c>
      <c r="AB203" s="1" t="s">
        <v>47</v>
      </c>
      <c r="AC203" s="1" t="s">
        <v>47</v>
      </c>
      <c r="AD203" s="1" t="s">
        <v>47</v>
      </c>
      <c r="AE203" s="1" t="s">
        <v>47</v>
      </c>
      <c r="AF203" s="1" t="s">
        <v>47</v>
      </c>
      <c r="AG203" s="1" t="s">
        <v>47</v>
      </c>
      <c r="AH203" s="1" t="s">
        <v>47</v>
      </c>
      <c r="AI203" s="1" t="s">
        <v>47</v>
      </c>
      <c r="AJ203" s="1" t="s">
        <v>47</v>
      </c>
      <c r="AK203" s="1" t="s">
        <v>47</v>
      </c>
      <c r="AL203" s="1" t="s">
        <v>47</v>
      </c>
      <c r="AM203" s="1" t="s">
        <v>47</v>
      </c>
      <c r="AN203" s="1" t="s">
        <v>47</v>
      </c>
      <c r="AO203" s="24" t="s">
        <v>47</v>
      </c>
      <c r="AP203" s="1" t="s">
        <v>211</v>
      </c>
      <c r="AQ203" s="1">
        <v>7</v>
      </c>
      <c r="AR203" s="25" t="s">
        <v>235</v>
      </c>
      <c r="AS203" s="30">
        <v>2400000</v>
      </c>
      <c r="AT203" s="9">
        <f>($O$3*(L203-$O$1)/$O$2+$P$3*(M203-$P$1)/$P$2+$Q$3*(N203-$P$1)/$Q$2)/SUM($O$3:$Q$3)</f>
        <v>-1.6781771981141478</v>
      </c>
      <c r="AU203" s="9">
        <f>($O$3*(O203-$O$1)/$O$2+$P$3*(P203-$P$1)/$P$2+$Q$3*(Q203-$Q$1)/$Q$2)/SUM($O$3:$Q$3)</f>
        <v>-0.35865866625050846</v>
      </c>
      <c r="AV203">
        <f>COUNT(R203:AO203)/2</f>
        <v>3</v>
      </c>
      <c r="AW203">
        <f>COUNTIF(R203:AO203,"&gt;5")/2</f>
        <v>0</v>
      </c>
      <c r="AX203" s="6">
        <f>VLOOKUP(AP203,COND!$A$10:$B$32,2,FALSE)</f>
        <v>1</v>
      </c>
      <c r="AY203" s="9">
        <f>(($AT$3*AT203+$AU$3*AU203+$AV$3*AV203+$AW$3*AW203)*AX203*IF(AQ203&lt;5,0.95,IF(AQ203&lt;7,0.975,1))+$J$3*VLOOKUP(J203,COND!$A$2:$D$7,2,FALSE)+$K$3*VLOOKUP(K203,COND!$A$2:$D$7,3,FALSE)+IF(BA203="SP",$BA$3,0)+IF($AV203&lt;3,-15,0))*IF(AND(Bat!$K$2="On",$E203&gt;20),0.75,1)</f>
        <v>24.791191235367002</v>
      </c>
      <c r="AZ203" s="28">
        <f>STANDARDIZE(AY203,AVERAGE($AY$5:$AY$963),STDEVP($AY$5:$AY$963))</f>
        <v>0.15573136325615755</v>
      </c>
      <c r="BA203" t="str">
        <f>IF(OR(AND(AQ203&gt;7,AW203&gt;1),AND(AQ203&gt;4,AV203&gt;2)),"SP","RP")</f>
        <v>SP</v>
      </c>
      <c r="BE203" t="str">
        <f>IF(AVERAGE($O203:$Q203)&gt;=6,"Likely",IF(AVERAGE($O203:$Q203)&gt;=4,"Possible","Unlikely"))</f>
        <v>Possible</v>
      </c>
      <c r="BG203" t="e">
        <f>IF(VLOOKUP($B203,'Draft List'!$D$4:$AB$124,BG$3,FALSE)&lt;&gt;0,VLOOKUP($B203,'Draft List'!$D$4:$AB$124,BG$3,FALSE),"")</f>
        <v>#N/A</v>
      </c>
      <c r="BH203" t="e">
        <f>IF(VLOOKUP($B203,'Draft List'!$D$4:$AB$124,BH$3,FALSE)&lt;&gt;0,VLOOKUP($B203,'Draft List'!$D$4:$AB$124,BH$3,FALSE),"")</f>
        <v>#N/A</v>
      </c>
      <c r="BI203" t="e">
        <f>IF(VLOOKUP($B203,'Draft List'!$D$4:$AB$124,BI$3,FALSE)&lt;&gt;0,VLOOKUP($B203,'Draft List'!$D$4:$AB$124,BI$3,FALSE),"")</f>
        <v>#N/A</v>
      </c>
      <c r="BJ203" t="e">
        <f>IF(VLOOKUP($B203,'Draft List'!$D$4:$AB$124,BJ$3,FALSE)&lt;&gt;0,VLOOKUP($B203,'Draft List'!$D$4:$AB$124,BJ$3,FALSE),"")</f>
        <v>#N/A</v>
      </c>
      <c r="BK203" t="str">
        <f>IF(OR(C203="SP",C203="MR",C203="RP",C203="CL"),"P",VLOOKUP($A203,Bat!$A$4:$AP$1196,42,FALSE))</f>
        <v>P</v>
      </c>
    </row>
    <row r="204" spans="1:63" x14ac:dyDescent="0.25">
      <c r="A204" t="str">
        <f>IF(C204="C","C-",C204)&amp;D204&amp;E204</f>
        <v>RPKazuyuki Kobayashi21</v>
      </c>
      <c r="B204">
        <f>VLOOKUP($A204,draft_listing_pitchers_stats!$A$1:$B$1324,2,FALSE)</f>
        <v>6890</v>
      </c>
      <c r="C204" s="1" t="s">
        <v>246</v>
      </c>
      <c r="D204" s="1" t="s">
        <v>2041</v>
      </c>
      <c r="E204" s="1">
        <v>21</v>
      </c>
      <c r="F204" s="1" t="s">
        <v>43</v>
      </c>
      <c r="G204" s="1" t="s">
        <v>43</v>
      </c>
      <c r="H204" s="1" t="s">
        <v>51</v>
      </c>
      <c r="I204" s="24" t="s">
        <v>51</v>
      </c>
      <c r="J204" s="1" t="s">
        <v>45</v>
      </c>
      <c r="K204" s="24" t="s">
        <v>45</v>
      </c>
      <c r="L204" s="1">
        <v>3</v>
      </c>
      <c r="M204" s="1">
        <v>4</v>
      </c>
      <c r="N204" s="24">
        <v>1</v>
      </c>
      <c r="O204" s="1">
        <v>4</v>
      </c>
      <c r="P204" s="1">
        <v>5</v>
      </c>
      <c r="Q204" s="24">
        <v>3</v>
      </c>
      <c r="R204" s="1">
        <v>4</v>
      </c>
      <c r="S204" s="1">
        <v>5</v>
      </c>
      <c r="T204" s="1">
        <v>3</v>
      </c>
      <c r="U204" s="1">
        <v>4</v>
      </c>
      <c r="V204" s="1" t="s">
        <v>47</v>
      </c>
      <c r="W204" s="1" t="s">
        <v>47</v>
      </c>
      <c r="X204" s="1">
        <v>3</v>
      </c>
      <c r="Y204" s="1">
        <v>4</v>
      </c>
      <c r="Z204" s="1" t="s">
        <v>47</v>
      </c>
      <c r="AA204" s="1" t="s">
        <v>47</v>
      </c>
      <c r="AB204" s="1" t="s">
        <v>47</v>
      </c>
      <c r="AC204" s="1" t="s">
        <v>47</v>
      </c>
      <c r="AD204" s="1" t="s">
        <v>47</v>
      </c>
      <c r="AE204" s="1" t="s">
        <v>47</v>
      </c>
      <c r="AF204" s="1" t="s">
        <v>47</v>
      </c>
      <c r="AG204" s="1" t="s">
        <v>47</v>
      </c>
      <c r="AH204" s="1" t="s">
        <v>47</v>
      </c>
      <c r="AI204" s="1" t="s">
        <v>47</v>
      </c>
      <c r="AJ204" s="1" t="s">
        <v>47</v>
      </c>
      <c r="AK204" s="1" t="s">
        <v>47</v>
      </c>
      <c r="AL204" s="1" t="s">
        <v>47</v>
      </c>
      <c r="AM204" s="1" t="s">
        <v>47</v>
      </c>
      <c r="AN204" s="1" t="s">
        <v>47</v>
      </c>
      <c r="AO204" s="24" t="s">
        <v>47</v>
      </c>
      <c r="AP204" s="1" t="s">
        <v>59</v>
      </c>
      <c r="AQ204" s="1">
        <v>6</v>
      </c>
      <c r="AR204" s="25" t="s">
        <v>234</v>
      </c>
      <c r="AS204" s="30">
        <v>180000</v>
      </c>
      <c r="AT204" s="9">
        <f>($O$3*(L204-$O$1)/$O$2+$P$3*(M204-$P$1)/$P$2+$Q$3*(N204-$P$1)/$Q$2)/SUM($O$3:$Q$3)</f>
        <v>-1.7258064396590846</v>
      </c>
      <c r="AU204" s="9">
        <f>($O$3*(O204-$O$1)/$O$2+$P$3*(P204-$P$1)/$P$2+$Q$3*(Q204-$Q$1)/$Q$2)/SUM($O$3:$Q$3)</f>
        <v>-0.40554751587456339</v>
      </c>
      <c r="AV204">
        <f>COUNT(R204:AO204)/2</f>
        <v>3</v>
      </c>
      <c r="AW204">
        <f>COUNTIF(R204:AO204,"&gt;5")/2</f>
        <v>0</v>
      </c>
      <c r="AX204" s="6">
        <f>VLOOKUP(AP204,COND!$A$10:$B$32,2,FALSE)</f>
        <v>1</v>
      </c>
      <c r="AY204" s="9">
        <f>(($AT$3*AT204+$AU$3*AU204+$AV$3*AV204+$AW$3*AW204)*AX204*IF(AQ204&lt;5,0.95,IF(AQ204&lt;7,0.975,1))+$J$3*VLOOKUP(J204,COND!$A$2:$D$7,2,FALSE)+$K$3*VLOOKUP(K204,COND!$A$2:$D$7,3,FALSE)+IF(BA204="SP",$BA$3,0)+IF($AV204&lt;3,-15,0))*IF(AND(Bat!$K$2="On",$E204&gt;20),0.75,1)</f>
        <v>24.779041184712494</v>
      </c>
      <c r="AZ204" s="28">
        <f>STANDARDIZE(AY204,AVERAGE($AY$5:$AY$963),STDEVP($AY$5:$AY$963))</f>
        <v>0.15464436141965557</v>
      </c>
      <c r="BA204" t="str">
        <f>IF(OR(AND(AQ204&gt;7,AW204&gt;1),AND(AQ204&gt;4,AV204&gt;2)),"SP","RP")</f>
        <v>SP</v>
      </c>
      <c r="BE204" t="str">
        <f>IF(AVERAGE($O204:$Q204)&gt;=6,"Likely",IF(AVERAGE($O204:$Q204)&gt;=4,"Possible","Unlikely"))</f>
        <v>Possible</v>
      </c>
      <c r="BG204" t="e">
        <f>IF(VLOOKUP($B204,'Draft List'!$D$4:$AB$124,BG$3,FALSE)&lt;&gt;0,VLOOKUP($B204,'Draft List'!$D$4:$AB$124,BG$3,FALSE),"")</f>
        <v>#N/A</v>
      </c>
      <c r="BH204" t="e">
        <f>IF(VLOOKUP($B204,'Draft List'!$D$4:$AB$124,BH$3,FALSE)&lt;&gt;0,VLOOKUP($B204,'Draft List'!$D$4:$AB$124,BH$3,FALSE),"")</f>
        <v>#N/A</v>
      </c>
      <c r="BI204" t="e">
        <f>IF(VLOOKUP($B204,'Draft List'!$D$4:$AB$124,BI$3,FALSE)&lt;&gt;0,VLOOKUP($B204,'Draft List'!$D$4:$AB$124,BI$3,FALSE),"")</f>
        <v>#N/A</v>
      </c>
      <c r="BJ204" t="e">
        <f>IF(VLOOKUP($B204,'Draft List'!$D$4:$AB$124,BJ$3,FALSE)&lt;&gt;0,VLOOKUP($B204,'Draft List'!$D$4:$AB$124,BJ$3,FALSE),"")</f>
        <v>#N/A</v>
      </c>
      <c r="BK204" t="str">
        <f>IF(OR(C204="SP",C204="MR",C204="RP",C204="CL"),"P",VLOOKUP($A204,Bat!$A$4:$AP$1196,42,FALSE))</f>
        <v>P</v>
      </c>
    </row>
    <row r="205" spans="1:63" x14ac:dyDescent="0.25">
      <c r="A205" t="str">
        <f>IF(C205="C","C-",C205)&amp;D205&amp;E205</f>
        <v>RPYaichiro Shibata18</v>
      </c>
      <c r="B205">
        <f>VLOOKUP($A205,draft_listing_pitchers_stats!$A$1:$B$1324,2,FALSE)</f>
        <v>8682</v>
      </c>
      <c r="C205" s="1" t="s">
        <v>246</v>
      </c>
      <c r="D205" s="1" t="s">
        <v>2182</v>
      </c>
      <c r="E205" s="1">
        <v>18</v>
      </c>
      <c r="F205" s="1" t="s">
        <v>64</v>
      </c>
      <c r="G205" s="1" t="s">
        <v>43</v>
      </c>
      <c r="H205" s="1" t="s">
        <v>51</v>
      </c>
      <c r="I205" s="24" t="s">
        <v>51</v>
      </c>
      <c r="J205" s="1" t="s">
        <v>46</v>
      </c>
      <c r="K205" s="24" t="s">
        <v>45</v>
      </c>
      <c r="L205" s="1">
        <v>1</v>
      </c>
      <c r="M205" s="1">
        <v>4</v>
      </c>
      <c r="N205" s="24">
        <v>1</v>
      </c>
      <c r="O205" s="1">
        <v>4</v>
      </c>
      <c r="P205" s="1">
        <v>5</v>
      </c>
      <c r="Q205" s="24">
        <v>3</v>
      </c>
      <c r="R205" s="1">
        <v>2</v>
      </c>
      <c r="S205" s="1">
        <v>3</v>
      </c>
      <c r="T205" s="1">
        <v>1</v>
      </c>
      <c r="U205" s="1">
        <v>5</v>
      </c>
      <c r="V205" s="1" t="s">
        <v>47</v>
      </c>
      <c r="W205" s="1" t="s">
        <v>47</v>
      </c>
      <c r="X205" s="1" t="s">
        <v>47</v>
      </c>
      <c r="Y205" s="1" t="s">
        <v>47</v>
      </c>
      <c r="Z205" s="1" t="s">
        <v>47</v>
      </c>
      <c r="AA205" s="1" t="s">
        <v>47</v>
      </c>
      <c r="AB205" s="1" t="s">
        <v>47</v>
      </c>
      <c r="AC205" s="1" t="s">
        <v>47</v>
      </c>
      <c r="AD205" s="1">
        <v>2</v>
      </c>
      <c r="AE205" s="1">
        <v>3</v>
      </c>
      <c r="AF205" s="1" t="s">
        <v>47</v>
      </c>
      <c r="AG205" s="1" t="s">
        <v>47</v>
      </c>
      <c r="AH205" s="1" t="s">
        <v>47</v>
      </c>
      <c r="AI205" s="1" t="s">
        <v>47</v>
      </c>
      <c r="AJ205" s="1" t="s">
        <v>47</v>
      </c>
      <c r="AK205" s="1" t="s">
        <v>47</v>
      </c>
      <c r="AL205" s="1" t="s">
        <v>47</v>
      </c>
      <c r="AM205" s="1" t="s">
        <v>47</v>
      </c>
      <c r="AN205" s="1" t="s">
        <v>47</v>
      </c>
      <c r="AO205" s="24" t="s">
        <v>47</v>
      </c>
      <c r="AP205" s="1" t="s">
        <v>71</v>
      </c>
      <c r="AQ205" s="1">
        <v>6</v>
      </c>
      <c r="AR205" s="25" t="s">
        <v>235</v>
      </c>
      <c r="AS205" s="30">
        <v>200000</v>
      </c>
      <c r="AT205" s="9">
        <f>($O$3*(L205-$O$1)/$O$2+$P$3*(M205-$P$1)/$P$2+$Q$3*(N205-$P$1)/$Q$2)/SUM($O$3:$Q$3)</f>
        <v>-2.1151890886774316</v>
      </c>
      <c r="AU205" s="9">
        <f>($O$3*(O205-$O$1)/$O$2+$P$3*(P205-$P$1)/$P$2+$Q$3*(Q205-$Q$1)/$Q$2)/SUM($O$3:$Q$3)</f>
        <v>-0.40554751587456339</v>
      </c>
      <c r="AV205">
        <f>COUNT(R205:AO205)/2</f>
        <v>3</v>
      </c>
      <c r="AW205">
        <f>COUNTIF(R205:AO205,"&gt;5")/2</f>
        <v>0</v>
      </c>
      <c r="AX205" s="6">
        <f>VLOOKUP(AP205,COND!$A$10:$B$32,2,FALSE)</f>
        <v>0.95</v>
      </c>
      <c r="AY205" s="9">
        <f>(($AT$3*AT205+$AU$3*AU205+$AV$3*AV205+$AW$3*AW205)*AX205*IF(AQ205&lt;5,0.95,IF(AQ205&lt;7,0.975,1))+$J$3*VLOOKUP(J205,COND!$A$2:$D$7,2,FALSE)+$K$3*VLOOKUP(K205,COND!$A$2:$D$7,3,FALSE)+IF(BA205="SP",$BA$3,0)+IF($AV205&lt;3,-15,0))*IF(AND(Bat!$K$2="On",$E205&gt;20),0.75,1)</f>
        <v>24.76795598974622</v>
      </c>
      <c r="AZ205" s="28">
        <f>STANDARDIZE(AY205,AVERAGE($AY$5:$AY$963),STDEVP($AY$5:$AY$963))</f>
        <v>0.15365262668299001</v>
      </c>
      <c r="BA205" t="str">
        <f>IF(OR(AND(AQ205&gt;7,AW205&gt;1),AND(AQ205&gt;4,AV205&gt;2)),"SP","RP")</f>
        <v>SP</v>
      </c>
      <c r="BE205" t="str">
        <f>IF(AVERAGE($O205:$Q205)&gt;=6,"Likely",IF(AVERAGE($O205:$Q205)&gt;=4,"Possible","Unlikely"))</f>
        <v>Possible</v>
      </c>
      <c r="BG205" t="e">
        <f>IF(VLOOKUP($B205,'Draft List'!$D$4:$AB$124,BG$3,FALSE)&lt;&gt;0,VLOOKUP($B205,'Draft List'!$D$4:$AB$124,BG$3,FALSE),"")</f>
        <v>#N/A</v>
      </c>
      <c r="BH205" t="e">
        <f>IF(VLOOKUP($B205,'Draft List'!$D$4:$AB$124,BH$3,FALSE)&lt;&gt;0,VLOOKUP($B205,'Draft List'!$D$4:$AB$124,BH$3,FALSE),"")</f>
        <v>#N/A</v>
      </c>
      <c r="BI205" t="e">
        <f>IF(VLOOKUP($B205,'Draft List'!$D$4:$AB$124,BI$3,FALSE)&lt;&gt;0,VLOOKUP($B205,'Draft List'!$D$4:$AB$124,BI$3,FALSE),"")</f>
        <v>#N/A</v>
      </c>
      <c r="BJ205" t="e">
        <f>IF(VLOOKUP($B205,'Draft List'!$D$4:$AB$124,BJ$3,FALSE)&lt;&gt;0,VLOOKUP($B205,'Draft List'!$D$4:$AB$124,BJ$3,FALSE),"")</f>
        <v>#N/A</v>
      </c>
      <c r="BK205" t="str">
        <f>IF(OR(C205="SP",C205="MR",C205="RP",C205="CL"),"P",VLOOKUP($A205,Bat!$A$4:$AP$1196,42,FALSE))</f>
        <v>P</v>
      </c>
    </row>
    <row r="206" spans="1:63" x14ac:dyDescent="0.25">
      <c r="A206" t="str">
        <f>IF(C206="C","C-",C206)&amp;D206&amp;E206</f>
        <v>SPManuel Muñóz21</v>
      </c>
      <c r="B206">
        <f>VLOOKUP($A206,draft_listing_pitchers_stats!$A$1:$B$1324,2,FALSE)</f>
        <v>10029</v>
      </c>
      <c r="C206" s="1" t="s">
        <v>25</v>
      </c>
      <c r="D206" s="1" t="s">
        <v>2099</v>
      </c>
      <c r="E206" s="1">
        <v>21</v>
      </c>
      <c r="F206" s="1" t="s">
        <v>43</v>
      </c>
      <c r="G206" s="1" t="s">
        <v>55</v>
      </c>
      <c r="H206" s="1" t="s">
        <v>51</v>
      </c>
      <c r="I206" s="24" t="s">
        <v>51</v>
      </c>
      <c r="J206" s="1" t="s">
        <v>57</v>
      </c>
      <c r="K206" s="24" t="s">
        <v>45</v>
      </c>
      <c r="L206" s="1">
        <v>5</v>
      </c>
      <c r="M206" s="1">
        <v>5</v>
      </c>
      <c r="N206" s="24">
        <v>1</v>
      </c>
      <c r="O206" s="1">
        <v>5</v>
      </c>
      <c r="P206" s="1">
        <v>5</v>
      </c>
      <c r="Q206" s="24">
        <v>2</v>
      </c>
      <c r="R206" s="1">
        <v>5</v>
      </c>
      <c r="S206" s="1">
        <v>6</v>
      </c>
      <c r="T206" s="1">
        <v>6</v>
      </c>
      <c r="U206" s="1">
        <v>7</v>
      </c>
      <c r="V206" s="1" t="s">
        <v>47</v>
      </c>
      <c r="W206" s="1" t="s">
        <v>47</v>
      </c>
      <c r="X206" s="1" t="s">
        <v>47</v>
      </c>
      <c r="Y206" s="1" t="s">
        <v>47</v>
      </c>
      <c r="Z206" s="1" t="s">
        <v>47</v>
      </c>
      <c r="AA206" s="1" t="s">
        <v>47</v>
      </c>
      <c r="AB206" s="1">
        <v>5</v>
      </c>
      <c r="AC206" s="1">
        <v>6</v>
      </c>
      <c r="AD206" s="1" t="s">
        <v>47</v>
      </c>
      <c r="AE206" s="1" t="s">
        <v>47</v>
      </c>
      <c r="AF206" s="1" t="s">
        <v>47</v>
      </c>
      <c r="AG206" s="1" t="s">
        <v>47</v>
      </c>
      <c r="AH206" s="1" t="s">
        <v>47</v>
      </c>
      <c r="AI206" s="1" t="s">
        <v>47</v>
      </c>
      <c r="AJ206" s="1" t="s">
        <v>47</v>
      </c>
      <c r="AK206" s="1" t="s">
        <v>47</v>
      </c>
      <c r="AL206" s="1" t="s">
        <v>47</v>
      </c>
      <c r="AM206" s="1" t="s">
        <v>47</v>
      </c>
      <c r="AN206" s="1" t="s">
        <v>47</v>
      </c>
      <c r="AO206" s="24" t="s">
        <v>47</v>
      </c>
      <c r="AP206" s="1" t="s">
        <v>62</v>
      </c>
      <c r="AQ206" s="1">
        <v>6</v>
      </c>
      <c r="AR206" s="25" t="s">
        <v>233</v>
      </c>
      <c r="AS206" s="30">
        <v>230000</v>
      </c>
      <c r="AT206" s="9">
        <f>($O$3*(L206-$O$1)/$O$2+$P$3*(M206-$P$1)/$P$2+$Q$3*(N206-$P$1)/$Q$2)/SUM($O$3:$Q$3)</f>
        <v>-1.1409920742106823</v>
      </c>
      <c r="AU206" s="9">
        <f>($O$3*(O206-$O$1)/$O$2+$P$3*(P206-$P$1)/$P$2+$Q$3*(Q206-$Q$1)/$Q$2)/SUM($O$3:$Q$3)</f>
        <v>-0.45317675741950025</v>
      </c>
      <c r="AV206">
        <f>COUNT(R206:AO206)/2</f>
        <v>3</v>
      </c>
      <c r="AW206">
        <f>COUNTIF(R206:AO206,"&gt;5")/2</f>
        <v>2</v>
      </c>
      <c r="AX206" s="6">
        <f>VLOOKUP(AP206,COND!$A$10:$B$32,2,FALSE)</f>
        <v>1.0249999999999999</v>
      </c>
      <c r="AY206" s="9">
        <f>(($AT$3*AT206+$AU$3*AU206+$AV$3*AV206+$AW$3*AW206)*AX206*IF(AQ206&lt;5,0.95,IF(AQ206&lt;7,0.975,1))+$J$3*VLOOKUP(J206,COND!$A$2:$D$7,2,FALSE)+$K$3*VLOOKUP(K206,COND!$A$2:$D$7,3,FALSE)+IF(BA206="SP",$BA$3,0)+IF($AV206&lt;3,-15,0))*IF(AND(Bat!$K$2="On",$E206&gt;20),0.75,1)</f>
        <v>24.76185502024488</v>
      </c>
      <c r="AZ206" s="28">
        <f>STANDARDIZE(AY206,AVERAGE($AY$5:$AY$963),STDEVP($AY$5:$AY$963))</f>
        <v>0.15310680467442597</v>
      </c>
      <c r="BA206" t="str">
        <f>IF(OR(AND(AQ206&gt;7,AW206&gt;1),AND(AQ206&gt;4,AV206&gt;2)),"SP","RP")</f>
        <v>SP</v>
      </c>
      <c r="BE206" t="str">
        <f>IF(AVERAGE($O206:$Q206)&gt;=6,"Likely",IF(AVERAGE($O206:$Q206)&gt;=4,"Possible","Unlikely"))</f>
        <v>Possible</v>
      </c>
      <c r="BG206" t="e">
        <f>IF(VLOOKUP($B206,'Draft List'!$D$4:$AB$124,BG$3,FALSE)&lt;&gt;0,VLOOKUP($B206,'Draft List'!$D$4:$AB$124,BG$3,FALSE),"")</f>
        <v>#N/A</v>
      </c>
      <c r="BH206" t="e">
        <f>IF(VLOOKUP($B206,'Draft List'!$D$4:$AB$124,BH$3,FALSE)&lt;&gt;0,VLOOKUP($B206,'Draft List'!$D$4:$AB$124,BH$3,FALSE),"")</f>
        <v>#N/A</v>
      </c>
      <c r="BI206" t="e">
        <f>IF(VLOOKUP($B206,'Draft List'!$D$4:$AB$124,BI$3,FALSE)&lt;&gt;0,VLOOKUP($B206,'Draft List'!$D$4:$AB$124,BI$3,FALSE),"")</f>
        <v>#N/A</v>
      </c>
      <c r="BJ206" t="e">
        <f>IF(VLOOKUP($B206,'Draft List'!$D$4:$AB$124,BJ$3,FALSE)&lt;&gt;0,VLOOKUP($B206,'Draft List'!$D$4:$AB$124,BJ$3,FALSE),"")</f>
        <v>#N/A</v>
      </c>
      <c r="BK206" t="str">
        <f>IF(OR(C206="SP",C206="MR",C206="RP",C206="CL"),"P",VLOOKUP($A206,Bat!$A$4:$AP$1196,42,FALSE))</f>
        <v>P</v>
      </c>
    </row>
    <row r="207" spans="1:63" x14ac:dyDescent="0.25">
      <c r="A207" t="str">
        <f>IF(C207="C","C-",C207)&amp;D207&amp;E207</f>
        <v>RPYosai Murata21</v>
      </c>
      <c r="B207">
        <f>VLOOKUP($A207,draft_listing_pitchers_stats!$A$1:$B$1324,2,FALSE)</f>
        <v>4025</v>
      </c>
      <c r="C207" s="1" t="s">
        <v>246</v>
      </c>
      <c r="D207" s="1" t="s">
        <v>2101</v>
      </c>
      <c r="E207" s="1">
        <v>21</v>
      </c>
      <c r="F207" s="1" t="s">
        <v>43</v>
      </c>
      <c r="G207" s="1" t="s">
        <v>43</v>
      </c>
      <c r="H207" s="1" t="s">
        <v>51</v>
      </c>
      <c r="I207" s="24" t="s">
        <v>51</v>
      </c>
      <c r="J207" s="1" t="s">
        <v>57</v>
      </c>
      <c r="K207" s="24" t="s">
        <v>53</v>
      </c>
      <c r="L207" s="1">
        <v>3</v>
      </c>
      <c r="M207" s="1">
        <v>4</v>
      </c>
      <c r="N207" s="24">
        <v>2</v>
      </c>
      <c r="O207" s="1">
        <v>5</v>
      </c>
      <c r="P207" s="1">
        <v>4</v>
      </c>
      <c r="Q207" s="24">
        <v>3</v>
      </c>
      <c r="R207" s="1">
        <v>5</v>
      </c>
      <c r="S207" s="1">
        <v>6</v>
      </c>
      <c r="T207" s="1">
        <v>1</v>
      </c>
      <c r="U207" s="1">
        <v>2</v>
      </c>
      <c r="V207" s="1" t="s">
        <v>47</v>
      </c>
      <c r="W207" s="1" t="s">
        <v>47</v>
      </c>
      <c r="X207" s="1" t="s">
        <v>47</v>
      </c>
      <c r="Y207" s="1" t="s">
        <v>47</v>
      </c>
      <c r="Z207" s="1" t="s">
        <v>47</v>
      </c>
      <c r="AA207" s="1" t="s">
        <v>47</v>
      </c>
      <c r="AB207" s="1">
        <v>4</v>
      </c>
      <c r="AC207" s="1">
        <v>4</v>
      </c>
      <c r="AD207" s="1">
        <v>4</v>
      </c>
      <c r="AE207" s="1">
        <v>5</v>
      </c>
      <c r="AF207" s="1" t="s">
        <v>47</v>
      </c>
      <c r="AG207" s="1" t="s">
        <v>47</v>
      </c>
      <c r="AH207" s="1" t="s">
        <v>47</v>
      </c>
      <c r="AI207" s="1" t="s">
        <v>47</v>
      </c>
      <c r="AJ207" s="1" t="s">
        <v>47</v>
      </c>
      <c r="AK207" s="1" t="s">
        <v>47</v>
      </c>
      <c r="AL207" s="1" t="s">
        <v>47</v>
      </c>
      <c r="AM207" s="1" t="s">
        <v>47</v>
      </c>
      <c r="AN207" s="1" t="s">
        <v>47</v>
      </c>
      <c r="AO207" s="24" t="s">
        <v>47</v>
      </c>
      <c r="AP207" s="1" t="s">
        <v>50</v>
      </c>
      <c r="AQ207" s="1">
        <v>6</v>
      </c>
      <c r="AR207" s="25" t="s">
        <v>233</v>
      </c>
      <c r="AS207" s="30">
        <v>140000</v>
      </c>
      <c r="AT207" s="9">
        <f>($O$3*(L207-$O$1)/$O$2+$P$3*(M207-$P$1)/$P$2+$Q$3*(N207-$P$1)/$Q$2)/SUM($O$3:$Q$3)</f>
        <v>-1.4834858736049745</v>
      </c>
      <c r="AU207" s="9">
        <f>($O$3*(O207-$O$1)/$O$2+$P$3*(P207-$P$1)/$P$2+$Q$3*(Q207-$Q$1)/$Q$2)/SUM($O$3:$Q$3)</f>
        <v>-0.40628790779544532</v>
      </c>
      <c r="AV207">
        <f>COUNT(R207:AO207)/2</f>
        <v>4</v>
      </c>
      <c r="AW207">
        <f>COUNTIF(R207:AO207,"&gt;5")/2</f>
        <v>0.5</v>
      </c>
      <c r="AX207" s="6">
        <f>VLOOKUP(AP207,COND!$A$10:$B$32,2,FALSE)</f>
        <v>1.05</v>
      </c>
      <c r="AY207" s="9">
        <f>(($AT$3*AT207+$AU$3*AU207+$AV$3*AV207+$AW$3*AW207)*AX207*IF(AQ207&lt;5,0.95,IF(AQ207&lt;7,0.975,1))+$J$3*VLOOKUP(J207,COND!$A$2:$D$7,2,FALSE)+$K$3*VLOOKUP(K207,COND!$A$2:$D$7,3,FALSE)+IF(BA207="SP",$BA$3,0)+IF($AV207&lt;3,-15,0))*IF(AND(Bat!$K$2="On",$E207&gt;20),0.75,1)</f>
        <v>24.700605105267638</v>
      </c>
      <c r="AZ207" s="28">
        <f>STANDARDIZE(AY207,AVERAGE($AY$5:$AY$963),STDEVP($AY$5:$AY$963))</f>
        <v>0.14762709335806631</v>
      </c>
      <c r="BA207" t="str">
        <f>IF(OR(AND(AQ207&gt;7,AW207&gt;1),AND(AQ207&gt;4,AV207&gt;2)),"SP","RP")</f>
        <v>SP</v>
      </c>
      <c r="BE207" t="str">
        <f>IF(AVERAGE($O207:$Q207)&gt;=6,"Likely",IF(AVERAGE($O207:$Q207)&gt;=4,"Possible","Unlikely"))</f>
        <v>Possible</v>
      </c>
      <c r="BG207" t="e">
        <f>IF(VLOOKUP($B207,'Draft List'!$D$4:$AB$124,BG$3,FALSE)&lt;&gt;0,VLOOKUP($B207,'Draft List'!$D$4:$AB$124,BG$3,FALSE),"")</f>
        <v>#N/A</v>
      </c>
      <c r="BH207" t="e">
        <f>IF(VLOOKUP($B207,'Draft List'!$D$4:$AB$124,BH$3,FALSE)&lt;&gt;0,VLOOKUP($B207,'Draft List'!$D$4:$AB$124,BH$3,FALSE),"")</f>
        <v>#N/A</v>
      </c>
      <c r="BI207" t="e">
        <f>IF(VLOOKUP($B207,'Draft List'!$D$4:$AB$124,BI$3,FALSE)&lt;&gt;0,VLOOKUP($B207,'Draft List'!$D$4:$AB$124,BI$3,FALSE),"")</f>
        <v>#N/A</v>
      </c>
      <c r="BJ207" t="e">
        <f>IF(VLOOKUP($B207,'Draft List'!$D$4:$AB$124,BJ$3,FALSE)&lt;&gt;0,VLOOKUP($B207,'Draft List'!$D$4:$AB$124,BJ$3,FALSE),"")</f>
        <v>#N/A</v>
      </c>
      <c r="BK207" t="str">
        <f>IF(OR(C207="SP",C207="MR",C207="RP",C207="CL"),"P",VLOOKUP($A207,Bat!$A$4:$AP$1196,42,FALSE))</f>
        <v>P</v>
      </c>
    </row>
    <row r="208" spans="1:63" x14ac:dyDescent="0.25">
      <c r="A208" t="str">
        <f>IF(C208="C","C-",C208)&amp;D208&amp;E208</f>
        <v>RPKurt Worley21</v>
      </c>
      <c r="B208">
        <f>VLOOKUP($A208,draft_listing_pitchers_stats!$A$1:$B$1324,2,FALSE)</f>
        <v>6228</v>
      </c>
      <c r="C208" s="1" t="s">
        <v>246</v>
      </c>
      <c r="D208" s="1" t="s">
        <v>2255</v>
      </c>
      <c r="E208" s="1">
        <v>21</v>
      </c>
      <c r="F208" s="1" t="s">
        <v>43</v>
      </c>
      <c r="G208" s="1" t="s">
        <v>43</v>
      </c>
      <c r="H208" s="1" t="s">
        <v>51</v>
      </c>
      <c r="I208" s="24" t="s">
        <v>51</v>
      </c>
      <c r="J208" s="1" t="s">
        <v>46</v>
      </c>
      <c r="K208" s="24" t="s">
        <v>49</v>
      </c>
      <c r="L208" s="1">
        <v>4</v>
      </c>
      <c r="M208" s="1">
        <v>5</v>
      </c>
      <c r="N208" s="24">
        <v>1</v>
      </c>
      <c r="O208" s="1">
        <v>4</v>
      </c>
      <c r="P208" s="1">
        <v>5</v>
      </c>
      <c r="Q208" s="24">
        <v>3</v>
      </c>
      <c r="R208" s="1">
        <v>5</v>
      </c>
      <c r="S208" s="1">
        <v>5</v>
      </c>
      <c r="T208" s="1">
        <v>4</v>
      </c>
      <c r="U208" s="1">
        <v>4</v>
      </c>
      <c r="V208" s="1">
        <v>4</v>
      </c>
      <c r="W208" s="1">
        <v>5</v>
      </c>
      <c r="X208" s="1" t="s">
        <v>47</v>
      </c>
      <c r="Y208" s="1" t="s">
        <v>47</v>
      </c>
      <c r="Z208" s="1" t="s">
        <v>47</v>
      </c>
      <c r="AA208" s="1" t="s">
        <v>47</v>
      </c>
      <c r="AB208" s="1" t="s">
        <v>47</v>
      </c>
      <c r="AC208" s="1" t="s">
        <v>47</v>
      </c>
      <c r="AD208" s="1" t="s">
        <v>47</v>
      </c>
      <c r="AE208" s="1" t="s">
        <v>47</v>
      </c>
      <c r="AF208" s="1" t="s">
        <v>47</v>
      </c>
      <c r="AG208" s="1" t="s">
        <v>47</v>
      </c>
      <c r="AH208" s="1" t="s">
        <v>47</v>
      </c>
      <c r="AI208" s="1" t="s">
        <v>47</v>
      </c>
      <c r="AJ208" s="1" t="s">
        <v>47</v>
      </c>
      <c r="AK208" s="1" t="s">
        <v>47</v>
      </c>
      <c r="AL208" s="1" t="s">
        <v>47</v>
      </c>
      <c r="AM208" s="1" t="s">
        <v>47</v>
      </c>
      <c r="AN208" s="1" t="s">
        <v>47</v>
      </c>
      <c r="AO208" s="24" t="s">
        <v>47</v>
      </c>
      <c r="AP208" s="1" t="s">
        <v>58</v>
      </c>
      <c r="AQ208" s="1">
        <v>10</v>
      </c>
      <c r="AR208" s="25" t="s">
        <v>233</v>
      </c>
      <c r="AS208" s="30">
        <v>105000</v>
      </c>
      <c r="AT208" s="9">
        <f>($O$3*(L208-$O$1)/$O$2+$P$3*(M208-$P$1)/$P$2+$Q$3*(N208-$P$1)/$Q$2)/SUM($O$3:$Q$3)</f>
        <v>-1.3356833987198555</v>
      </c>
      <c r="AU208" s="9">
        <f>($O$3*(O208-$O$1)/$O$2+$P$3*(P208-$P$1)/$P$2+$Q$3*(Q208-$Q$1)/$Q$2)/SUM($O$3:$Q$3)</f>
        <v>-0.40554751587456339</v>
      </c>
      <c r="AV208">
        <f>COUNT(R208:AO208)/2</f>
        <v>3</v>
      </c>
      <c r="AW208">
        <f>COUNTIF(R208:AO208,"&gt;5")/2</f>
        <v>0</v>
      </c>
      <c r="AX208" s="6">
        <f>VLOOKUP(AP208,COND!$A$10:$B$32,2,FALSE)</f>
        <v>1</v>
      </c>
      <c r="AY208" s="9">
        <f>(($AT$3*AT208+$AU$3*AU208+$AV$3*AV208+$AW$3*AW208)*AX208*IF(AQ208&lt;5,0.95,IF(AQ208&lt;7,0.975,1))+$J$3*VLOOKUP(J208,COND!$A$2:$D$7,2,FALSE)+$K$3*VLOOKUP(K208,COND!$A$2:$D$7,3,FALSE)+IF(BA208="SP",$BA$3,0)+IF($AV208&lt;3,-15,0))*IF(AND(Bat!$K$2="On",$E208&gt;20),0.75,1)</f>
        <v>24.671913002764761</v>
      </c>
      <c r="AZ208" s="28">
        <f>STANDARDIZE(AY208,AVERAGE($AY$5:$AY$963),STDEVP($AY$5:$AY$963))</f>
        <v>0.14506016018218221</v>
      </c>
      <c r="BA208" t="str">
        <f>IF(OR(AND(AQ208&gt;7,AW208&gt;1),AND(AQ208&gt;4,AV208&gt;2)),"SP","RP")</f>
        <v>SP</v>
      </c>
      <c r="BE208" t="str">
        <f>IF(AVERAGE($O208:$Q208)&gt;=6,"Likely",IF(AVERAGE($O208:$Q208)&gt;=4,"Possible","Unlikely"))</f>
        <v>Possible</v>
      </c>
      <c r="BG208" t="e">
        <f>IF(VLOOKUP($B208,'Draft List'!$D$4:$AB$124,BG$3,FALSE)&lt;&gt;0,VLOOKUP($B208,'Draft List'!$D$4:$AB$124,BG$3,FALSE),"")</f>
        <v>#N/A</v>
      </c>
      <c r="BH208" t="e">
        <f>IF(VLOOKUP($B208,'Draft List'!$D$4:$AB$124,BH$3,FALSE)&lt;&gt;0,VLOOKUP($B208,'Draft List'!$D$4:$AB$124,BH$3,FALSE),"")</f>
        <v>#N/A</v>
      </c>
      <c r="BI208" t="e">
        <f>IF(VLOOKUP($B208,'Draft List'!$D$4:$AB$124,BI$3,FALSE)&lt;&gt;0,VLOOKUP($B208,'Draft List'!$D$4:$AB$124,BI$3,FALSE),"")</f>
        <v>#N/A</v>
      </c>
      <c r="BJ208" t="e">
        <f>IF(VLOOKUP($B208,'Draft List'!$D$4:$AB$124,BJ$3,FALSE)&lt;&gt;0,VLOOKUP($B208,'Draft List'!$D$4:$AB$124,BJ$3,FALSE),"")</f>
        <v>#N/A</v>
      </c>
      <c r="BK208" t="str">
        <f>IF(OR(C208="SP",C208="MR",C208="RP",C208="CL"),"P",VLOOKUP($A208,Bat!$A$4:$AP$1196,42,FALSE))</f>
        <v>P</v>
      </c>
    </row>
    <row r="209" spans="1:63" x14ac:dyDescent="0.25">
      <c r="A209" t="str">
        <f>IF(C209="C","C-",C209)&amp;D209&amp;E209</f>
        <v>CLSadakuno Kawasaki18</v>
      </c>
      <c r="B209">
        <f>VLOOKUP($A209,draft_listing_pitchers_stats!$A$1:$B$1324,2,FALSE)</f>
        <v>8674</v>
      </c>
      <c r="C209" s="1" t="s">
        <v>249</v>
      </c>
      <c r="D209" s="1" t="s">
        <v>2027</v>
      </c>
      <c r="E209" s="1">
        <v>18</v>
      </c>
      <c r="F209" s="1" t="s">
        <v>55</v>
      </c>
      <c r="G209" s="1" t="s">
        <v>55</v>
      </c>
      <c r="H209" s="1" t="s">
        <v>51</v>
      </c>
      <c r="I209" s="24" t="s">
        <v>51</v>
      </c>
      <c r="J209" s="1" t="s">
        <v>45</v>
      </c>
      <c r="K209" s="24" t="s">
        <v>53</v>
      </c>
      <c r="L209" s="1">
        <v>1</v>
      </c>
      <c r="M209" s="1">
        <v>3</v>
      </c>
      <c r="N209" s="24">
        <v>1</v>
      </c>
      <c r="O209" s="1">
        <v>2</v>
      </c>
      <c r="P209" s="1">
        <v>4</v>
      </c>
      <c r="Q209" s="24">
        <v>5</v>
      </c>
      <c r="R209" s="1">
        <v>1</v>
      </c>
      <c r="S209" s="1">
        <v>2</v>
      </c>
      <c r="T209" s="1">
        <v>1</v>
      </c>
      <c r="U209" s="1">
        <v>1</v>
      </c>
      <c r="V209" s="1">
        <v>1</v>
      </c>
      <c r="W209" s="1">
        <v>4</v>
      </c>
      <c r="X209" s="1" t="s">
        <v>47</v>
      </c>
      <c r="Y209" s="1" t="s">
        <v>47</v>
      </c>
      <c r="Z209" s="1" t="s">
        <v>47</v>
      </c>
      <c r="AA209" s="1" t="s">
        <v>47</v>
      </c>
      <c r="AB209" s="1" t="s">
        <v>47</v>
      </c>
      <c r="AC209" s="1" t="s">
        <v>47</v>
      </c>
      <c r="AD209" s="1" t="s">
        <v>47</v>
      </c>
      <c r="AE209" s="1" t="s">
        <v>47</v>
      </c>
      <c r="AF209" s="1" t="s">
        <v>47</v>
      </c>
      <c r="AG209" s="1" t="s">
        <v>47</v>
      </c>
      <c r="AH209" s="1" t="s">
        <v>47</v>
      </c>
      <c r="AI209" s="1" t="s">
        <v>47</v>
      </c>
      <c r="AJ209" s="1" t="s">
        <v>47</v>
      </c>
      <c r="AK209" s="1" t="s">
        <v>47</v>
      </c>
      <c r="AL209" s="1" t="s">
        <v>47</v>
      </c>
      <c r="AM209" s="1" t="s">
        <v>47</v>
      </c>
      <c r="AN209" s="1" t="s">
        <v>47</v>
      </c>
      <c r="AO209" s="24" t="s">
        <v>47</v>
      </c>
      <c r="AP209" s="1" t="s">
        <v>76</v>
      </c>
      <c r="AQ209" s="1">
        <v>9</v>
      </c>
      <c r="AR209" s="25" t="s">
        <v>1835</v>
      </c>
      <c r="AS209" s="30">
        <v>2200000</v>
      </c>
      <c r="AT209" s="9">
        <f>($O$3*(L209-$O$1)/$O$2+$P$3*(M209-$P$1)/$P$2+$Q$3*(N209-$P$1)/$Q$2)/SUM($O$3:$Q$3)</f>
        <v>-2.310620805107487</v>
      </c>
      <c r="AU209" s="9">
        <f>($O$3*(O209-$O$1)/$O$2+$P$3*(P209-$P$1)/$P$2+$Q$3*(Q209-$Q$1)/$Q$2)/SUM($O$3:$Q$3)</f>
        <v>-0.50572074921474508</v>
      </c>
      <c r="AV209">
        <f>COUNT(R209:AO209)/2</f>
        <v>3</v>
      </c>
      <c r="AW209">
        <f>COUNTIF(R209:AO209,"&gt;5")/2</f>
        <v>0</v>
      </c>
      <c r="AX209" s="6">
        <f>VLOOKUP(AP209,COND!$A$10:$B$32,2,FALSE)</f>
        <v>0.85</v>
      </c>
      <c r="AY209" s="9">
        <f>(($AT$3*AT209+$AU$3*AU209+$AV$3*AV209+$AW$3*AW209)*AX209*IF(AQ209&lt;5,0.95,IF(AQ209&lt;7,0.975,1))+$J$3*VLOOKUP(J209,COND!$A$2:$D$7,2,FALSE)+$K$3*VLOOKUP(K209,COND!$A$2:$D$7,3,FALSE)+IF(BA209="SP",$BA$3,0)+IF($AV209&lt;3,-15,0))*IF(AND(Bat!$K$2="On",$E209&gt;20),0.75,1)</f>
        <v>24.652441726481062</v>
      </c>
      <c r="AZ209" s="28">
        <f>STANDARDIZE(AY209,AVERAGE($AY$5:$AY$963),STDEVP($AY$5:$AY$963))</f>
        <v>0.14331816636822517</v>
      </c>
      <c r="BA209" t="str">
        <f>IF(OR(AND(AQ209&gt;7,AW209&gt;1),AND(AQ209&gt;4,AV209&gt;2)),"SP","RP")</f>
        <v>SP</v>
      </c>
      <c r="BE209" t="str">
        <f>IF(AVERAGE($O209:$Q209)&gt;=6,"Likely",IF(AVERAGE($O209:$Q209)&gt;=4,"Possible","Unlikely"))</f>
        <v>Unlikely</v>
      </c>
      <c r="BG209" t="e">
        <f>IF(VLOOKUP($B209,'Draft List'!$D$4:$AB$124,BG$3,FALSE)&lt;&gt;0,VLOOKUP($B209,'Draft List'!$D$4:$AB$124,BG$3,FALSE),"")</f>
        <v>#N/A</v>
      </c>
      <c r="BH209" t="e">
        <f>IF(VLOOKUP($B209,'Draft List'!$D$4:$AB$124,BH$3,FALSE)&lt;&gt;0,VLOOKUP($B209,'Draft List'!$D$4:$AB$124,BH$3,FALSE),"")</f>
        <v>#N/A</v>
      </c>
      <c r="BI209" t="e">
        <f>IF(VLOOKUP($B209,'Draft List'!$D$4:$AB$124,BI$3,FALSE)&lt;&gt;0,VLOOKUP($B209,'Draft List'!$D$4:$AB$124,BI$3,FALSE),"")</f>
        <v>#N/A</v>
      </c>
      <c r="BJ209" t="e">
        <f>IF(VLOOKUP($B209,'Draft List'!$D$4:$AB$124,BJ$3,FALSE)&lt;&gt;0,VLOOKUP($B209,'Draft List'!$D$4:$AB$124,BJ$3,FALSE),"")</f>
        <v>#N/A</v>
      </c>
      <c r="BK209" t="str">
        <f>IF(OR(C209="SP",C209="MR",C209="RP",C209="CL"),"P",VLOOKUP($A209,Bat!$A$4:$AP$1196,42,FALSE))</f>
        <v>P</v>
      </c>
    </row>
    <row r="210" spans="1:63" x14ac:dyDescent="0.25">
      <c r="A210" t="str">
        <f>IF(C210="C","C-",C210)&amp;D210&amp;E210</f>
        <v>RPIwane Wada21</v>
      </c>
      <c r="B210">
        <f>VLOOKUP($A210,draft_listing_pitchers_stats!$A$1:$B$1324,2,FALSE)</f>
        <v>4424</v>
      </c>
      <c r="C210" s="1" t="s">
        <v>246</v>
      </c>
      <c r="D210" s="1" t="s">
        <v>2238</v>
      </c>
      <c r="E210" s="1">
        <v>21</v>
      </c>
      <c r="F210" s="1" t="s">
        <v>55</v>
      </c>
      <c r="G210" s="1" t="s">
        <v>55</v>
      </c>
      <c r="H210" s="1" t="s">
        <v>51</v>
      </c>
      <c r="I210" s="24" t="s">
        <v>51</v>
      </c>
      <c r="J210" s="1" t="s">
        <v>49</v>
      </c>
      <c r="K210" s="24" t="s">
        <v>46</v>
      </c>
      <c r="L210" s="1">
        <v>6</v>
      </c>
      <c r="M210" s="1">
        <v>4</v>
      </c>
      <c r="N210" s="24">
        <v>1</v>
      </c>
      <c r="O210" s="1">
        <v>6</v>
      </c>
      <c r="P210" s="1">
        <v>4</v>
      </c>
      <c r="Q210" s="24">
        <v>2</v>
      </c>
      <c r="R210" s="1">
        <v>7</v>
      </c>
      <c r="S210" s="1">
        <v>7</v>
      </c>
      <c r="T210" s="1">
        <v>4</v>
      </c>
      <c r="U210" s="1">
        <v>5</v>
      </c>
      <c r="V210" s="1">
        <v>4</v>
      </c>
      <c r="W210" s="1">
        <v>5</v>
      </c>
      <c r="X210" s="1" t="s">
        <v>47</v>
      </c>
      <c r="Y210" s="1" t="s">
        <v>47</v>
      </c>
      <c r="Z210" s="1" t="s">
        <v>47</v>
      </c>
      <c r="AA210" s="1" t="s">
        <v>47</v>
      </c>
      <c r="AB210" s="1" t="s">
        <v>47</v>
      </c>
      <c r="AC210" s="1" t="s">
        <v>47</v>
      </c>
      <c r="AD210" s="1" t="s">
        <v>47</v>
      </c>
      <c r="AE210" s="1" t="s">
        <v>47</v>
      </c>
      <c r="AF210" s="1" t="s">
        <v>47</v>
      </c>
      <c r="AG210" s="1" t="s">
        <v>47</v>
      </c>
      <c r="AH210" s="1" t="s">
        <v>47</v>
      </c>
      <c r="AI210" s="1" t="s">
        <v>47</v>
      </c>
      <c r="AJ210" s="1" t="s">
        <v>47</v>
      </c>
      <c r="AK210" s="1" t="s">
        <v>47</v>
      </c>
      <c r="AL210" s="1" t="s">
        <v>47</v>
      </c>
      <c r="AM210" s="1" t="s">
        <v>47</v>
      </c>
      <c r="AN210" s="1" t="s">
        <v>47</v>
      </c>
      <c r="AO210" s="24" t="s">
        <v>47</v>
      </c>
      <c r="AP210" s="1" t="s">
        <v>63</v>
      </c>
      <c r="AQ210" s="1">
        <v>8</v>
      </c>
      <c r="AR210" s="25" t="s">
        <v>233</v>
      </c>
      <c r="AS210" s="30">
        <v>190000</v>
      </c>
      <c r="AT210" s="9">
        <f>($O$3*(L210-$O$1)/$O$2+$P$3*(M210-$P$1)/$P$2+$Q$3*(N210-$P$1)/$Q$2)/SUM($O$3:$Q$3)</f>
        <v>-1.1417324661315642</v>
      </c>
      <c r="AU210" s="9">
        <f>($O$3*(O210-$O$1)/$O$2+$P$3*(P210-$P$1)/$P$2+$Q$3*(Q210-$Q$1)/$Q$2)/SUM($O$3:$Q$3)</f>
        <v>-0.45391714934038213</v>
      </c>
      <c r="AV210">
        <f>COUNT(R210:AO210)/2</f>
        <v>3</v>
      </c>
      <c r="AW210">
        <f>COUNTIF(R210:AO210,"&gt;5")/2</f>
        <v>1</v>
      </c>
      <c r="AX210" s="6">
        <f>VLOOKUP(AP210,COND!$A$10:$B$32,2,FALSE)</f>
        <v>1.05</v>
      </c>
      <c r="AY210" s="9">
        <f>(($AT$3*AT210+$AU$3*AU210+$AV$3*AV210+$AW$3*AW210)*AX210*IF(AQ210&lt;5,0.95,IF(AQ210&lt;7,0.975,1))+$J$3*VLOOKUP(J210,COND!$A$2:$D$7,2,FALSE)+$K$3*VLOOKUP(K210,COND!$A$2:$D$7,3,FALSE)+IF(BA210="SP",$BA$3,0)+IF($AV210&lt;3,-15,0))*IF(AND(Bat!$K$2="On",$E210&gt;20),0.75,1)</f>
        <v>24.642976045964346</v>
      </c>
      <c r="AZ210" s="28">
        <f>STANDARDIZE(AY210,AVERAGE($AY$5:$AY$963),STDEVP($AY$5:$AY$963))</f>
        <v>0.14247132116584793</v>
      </c>
      <c r="BA210" t="str">
        <f>IF(OR(AND(AQ210&gt;7,AW210&gt;1),AND(AQ210&gt;4,AV210&gt;2)),"SP","RP")</f>
        <v>SP</v>
      </c>
      <c r="BE210" t="str">
        <f>IF(AVERAGE($O210:$Q210)&gt;=6,"Likely",IF(AVERAGE($O210:$Q210)&gt;=4,"Possible","Unlikely"))</f>
        <v>Possible</v>
      </c>
      <c r="BG210" t="e">
        <f>IF(VLOOKUP($B210,'Draft List'!$D$4:$AB$124,BG$3,FALSE)&lt;&gt;0,VLOOKUP($B210,'Draft List'!$D$4:$AB$124,BG$3,FALSE),"")</f>
        <v>#N/A</v>
      </c>
      <c r="BH210" t="e">
        <f>IF(VLOOKUP($B210,'Draft List'!$D$4:$AB$124,BH$3,FALSE)&lt;&gt;0,VLOOKUP($B210,'Draft List'!$D$4:$AB$124,BH$3,FALSE),"")</f>
        <v>#N/A</v>
      </c>
      <c r="BI210" t="e">
        <f>IF(VLOOKUP($B210,'Draft List'!$D$4:$AB$124,BI$3,FALSE)&lt;&gt;0,VLOOKUP($B210,'Draft List'!$D$4:$AB$124,BI$3,FALSE),"")</f>
        <v>#N/A</v>
      </c>
      <c r="BJ210" t="e">
        <f>IF(VLOOKUP($B210,'Draft List'!$D$4:$AB$124,BJ$3,FALSE)&lt;&gt;0,VLOOKUP($B210,'Draft List'!$D$4:$AB$124,BJ$3,FALSE),"")</f>
        <v>#N/A</v>
      </c>
      <c r="BK210" t="str">
        <f>IF(OR(C210="SP",C210="MR",C210="RP",C210="CL"),"P",VLOOKUP($A210,Bat!$A$4:$AP$1196,42,FALSE))</f>
        <v>P</v>
      </c>
    </row>
    <row r="211" spans="1:63" x14ac:dyDescent="0.25">
      <c r="A211" t="str">
        <f>IF(C211="C","C-",C211)&amp;D211&amp;E211</f>
        <v>RPJúlio Soto21</v>
      </c>
      <c r="B211">
        <f>VLOOKUP($A211,draft_listing_pitchers_stats!$A$1:$B$1324,2,FALSE)</f>
        <v>13798</v>
      </c>
      <c r="C211" s="1" t="s">
        <v>246</v>
      </c>
      <c r="D211" s="1" t="s">
        <v>2193</v>
      </c>
      <c r="E211" s="1">
        <v>21</v>
      </c>
      <c r="F211" s="1" t="s">
        <v>43</v>
      </c>
      <c r="G211" s="1" t="s">
        <v>43</v>
      </c>
      <c r="H211" s="1" t="s">
        <v>51</v>
      </c>
      <c r="I211" s="24" t="s">
        <v>51</v>
      </c>
      <c r="J211" s="1" t="s">
        <v>45</v>
      </c>
      <c r="K211" s="24" t="s">
        <v>49</v>
      </c>
      <c r="L211" s="1">
        <v>3</v>
      </c>
      <c r="M211" s="1">
        <v>4</v>
      </c>
      <c r="N211" s="24">
        <v>2</v>
      </c>
      <c r="O211" s="1">
        <v>4</v>
      </c>
      <c r="P211" s="1">
        <v>4</v>
      </c>
      <c r="Q211" s="24">
        <v>4</v>
      </c>
      <c r="R211" s="1">
        <v>4</v>
      </c>
      <c r="S211" s="1">
        <v>5</v>
      </c>
      <c r="T211" s="1">
        <v>3</v>
      </c>
      <c r="U211" s="1">
        <v>4</v>
      </c>
      <c r="V211" s="1">
        <v>2</v>
      </c>
      <c r="W211" s="1">
        <v>4</v>
      </c>
      <c r="X211" s="1">
        <v>3</v>
      </c>
      <c r="Y211" s="1">
        <v>4</v>
      </c>
      <c r="Z211" s="1" t="s">
        <v>47</v>
      </c>
      <c r="AA211" s="1" t="s">
        <v>47</v>
      </c>
      <c r="AB211" s="1" t="s">
        <v>47</v>
      </c>
      <c r="AC211" s="1" t="s">
        <v>47</v>
      </c>
      <c r="AD211" s="1" t="s">
        <v>47</v>
      </c>
      <c r="AE211" s="1" t="s">
        <v>47</v>
      </c>
      <c r="AF211" s="1" t="s">
        <v>47</v>
      </c>
      <c r="AG211" s="1" t="s">
        <v>47</v>
      </c>
      <c r="AH211" s="1" t="s">
        <v>47</v>
      </c>
      <c r="AI211" s="1" t="s">
        <v>47</v>
      </c>
      <c r="AJ211" s="1" t="s">
        <v>47</v>
      </c>
      <c r="AK211" s="1" t="s">
        <v>47</v>
      </c>
      <c r="AL211" s="1" t="s">
        <v>47</v>
      </c>
      <c r="AM211" s="1" t="s">
        <v>47</v>
      </c>
      <c r="AN211" s="1" t="s">
        <v>47</v>
      </c>
      <c r="AO211" s="24" t="s">
        <v>47</v>
      </c>
      <c r="AP211" s="1" t="s">
        <v>59</v>
      </c>
      <c r="AQ211" s="1">
        <v>3</v>
      </c>
      <c r="AR211" s="25" t="s">
        <v>235</v>
      </c>
      <c r="AS211" s="30">
        <v>230000</v>
      </c>
      <c r="AT211" s="9">
        <f>($O$3*(L211-$O$1)/$O$2+$P$3*(M211-$P$1)/$P$2+$Q$3*(N211-$P$1)/$Q$2)/SUM($O$3:$Q$3)</f>
        <v>-1.4834858736049745</v>
      </c>
      <c r="AU211" s="9">
        <f>($O$3*(O211-$O$1)/$O$2+$P$3*(P211-$P$1)/$P$2+$Q$3*(Q211-$Q$1)/$Q$2)/SUM($O$3:$Q$3)</f>
        <v>-0.35865866625050846</v>
      </c>
      <c r="AV211">
        <f>COUNT(R211:AO211)/2</f>
        <v>4</v>
      </c>
      <c r="AW211">
        <f>COUNTIF(R211:AO211,"&gt;5")/2</f>
        <v>0</v>
      </c>
      <c r="AX211" s="6">
        <f>VLOOKUP(AP211,COND!$A$10:$B$32,2,FALSE)</f>
        <v>1</v>
      </c>
      <c r="AY211" s="9">
        <f>(($AT$3*AT211+$AU$3*AU211+$AV$3*AV211+$AW$3*AW211)*AX211*IF(AQ211&lt;5,0.95,IF(AQ211&lt;7,0.975,1))+$J$3*VLOOKUP(J211,COND!$A$2:$D$7,2,FALSE)+$K$3*VLOOKUP(K211,COND!$A$2:$D$7,3,FALSE)+IF(BA211="SP",$BA$3,0)+IF($AV211&lt;3,-15,0))*IF(AND(Bat!$K$2="On",$E211&gt;20),0.75,1)</f>
        <v>24.533623025255395</v>
      </c>
      <c r="AZ211" s="28">
        <f>STANDARDIZE(AY211,AVERAGE($AY$5:$AY$963),STDEVP($AY$5:$AY$963))</f>
        <v>0.13268807517637035</v>
      </c>
      <c r="BA211" t="str">
        <f>IF(OR(AND(AQ211&gt;7,AW211&gt;1),AND(AQ211&gt;4,AV211&gt;2)),"SP","RP")</f>
        <v>RP</v>
      </c>
      <c r="BE211" t="str">
        <f>IF(AVERAGE($O211:$Q211)&gt;=6,"Likely",IF(AVERAGE($O211:$Q211)&gt;=4,"Possible","Unlikely"))</f>
        <v>Possible</v>
      </c>
      <c r="BG211" t="e">
        <f>IF(VLOOKUP($B211,'Draft List'!$D$4:$AB$124,BG$3,FALSE)&lt;&gt;0,VLOOKUP($B211,'Draft List'!$D$4:$AB$124,BG$3,FALSE),"")</f>
        <v>#N/A</v>
      </c>
      <c r="BH211" t="e">
        <f>IF(VLOOKUP($B211,'Draft List'!$D$4:$AB$124,BH$3,FALSE)&lt;&gt;0,VLOOKUP($B211,'Draft List'!$D$4:$AB$124,BH$3,FALSE),"")</f>
        <v>#N/A</v>
      </c>
      <c r="BI211" t="e">
        <f>IF(VLOOKUP($B211,'Draft List'!$D$4:$AB$124,BI$3,FALSE)&lt;&gt;0,VLOOKUP($B211,'Draft List'!$D$4:$AB$124,BI$3,FALSE),"")</f>
        <v>#N/A</v>
      </c>
      <c r="BJ211" t="e">
        <f>IF(VLOOKUP($B211,'Draft List'!$D$4:$AB$124,BJ$3,FALSE)&lt;&gt;0,VLOOKUP($B211,'Draft List'!$D$4:$AB$124,BJ$3,FALSE),"")</f>
        <v>#N/A</v>
      </c>
      <c r="BK211" t="str">
        <f>IF(OR(C211="SP",C211="MR",C211="RP",C211="CL"),"P",VLOOKUP($A211,Bat!$A$4:$AP$1196,42,FALSE))</f>
        <v>P</v>
      </c>
    </row>
    <row r="212" spans="1:63" x14ac:dyDescent="0.25">
      <c r="A212" t="str">
        <f>IF(C212="C","C-",C212)&amp;D212&amp;E212</f>
        <v>RPTim Hansen21</v>
      </c>
      <c r="B212">
        <f>VLOOKUP($A212,draft_listing_pitchers_stats!$A$1:$B$1324,2,FALSE)</f>
        <v>8165</v>
      </c>
      <c r="C212" s="1" t="s">
        <v>246</v>
      </c>
      <c r="D212" s="1" t="s">
        <v>1976</v>
      </c>
      <c r="E212" s="1">
        <v>21</v>
      </c>
      <c r="F212" s="1" t="s">
        <v>43</v>
      </c>
      <c r="G212" s="1" t="s">
        <v>43</v>
      </c>
      <c r="H212" s="1" t="s">
        <v>51</v>
      </c>
      <c r="I212" s="24" t="s">
        <v>51</v>
      </c>
      <c r="J212" s="1" t="s">
        <v>46</v>
      </c>
      <c r="K212" s="24" t="s">
        <v>45</v>
      </c>
      <c r="L212" s="1">
        <v>4</v>
      </c>
      <c r="M212" s="1">
        <v>4</v>
      </c>
      <c r="N212" s="24">
        <v>1</v>
      </c>
      <c r="O212" s="1">
        <v>5</v>
      </c>
      <c r="P212" s="1">
        <v>4</v>
      </c>
      <c r="Q212" s="24">
        <v>3</v>
      </c>
      <c r="R212" s="1">
        <v>5</v>
      </c>
      <c r="S212" s="1">
        <v>6</v>
      </c>
      <c r="T212" s="1">
        <v>2</v>
      </c>
      <c r="U212" s="1">
        <v>2</v>
      </c>
      <c r="V212" s="1">
        <v>3</v>
      </c>
      <c r="W212" s="1">
        <v>4</v>
      </c>
      <c r="X212" s="1" t="s">
        <v>47</v>
      </c>
      <c r="Y212" s="1" t="s">
        <v>47</v>
      </c>
      <c r="Z212" s="1" t="s">
        <v>47</v>
      </c>
      <c r="AA212" s="1" t="s">
        <v>47</v>
      </c>
      <c r="AB212" s="1">
        <v>5</v>
      </c>
      <c r="AC212" s="1">
        <v>5</v>
      </c>
      <c r="AD212" s="1" t="s">
        <v>47</v>
      </c>
      <c r="AE212" s="1" t="s">
        <v>47</v>
      </c>
      <c r="AF212" s="1">
        <v>5</v>
      </c>
      <c r="AG212" s="1">
        <v>6</v>
      </c>
      <c r="AH212" s="1" t="s">
        <v>47</v>
      </c>
      <c r="AI212" s="1" t="s">
        <v>47</v>
      </c>
      <c r="AJ212" s="1" t="s">
        <v>47</v>
      </c>
      <c r="AK212" s="1" t="s">
        <v>47</v>
      </c>
      <c r="AL212" s="1" t="s">
        <v>47</v>
      </c>
      <c r="AM212" s="1" t="s">
        <v>47</v>
      </c>
      <c r="AN212" s="1" t="s">
        <v>47</v>
      </c>
      <c r="AO212" s="24" t="s">
        <v>47</v>
      </c>
      <c r="AP212" s="1" t="s">
        <v>56</v>
      </c>
      <c r="AQ212" s="1">
        <v>4</v>
      </c>
      <c r="AR212" s="25" t="s">
        <v>233</v>
      </c>
      <c r="AS212" s="30">
        <v>240000</v>
      </c>
      <c r="AT212" s="9">
        <f>($O$3*(L212-$O$1)/$O$2+$P$3*(M212-$P$1)/$P$2+$Q$3*(N212-$P$1)/$Q$2)/SUM($O$3:$Q$3)</f>
        <v>-1.5311151151499114</v>
      </c>
      <c r="AU212" s="9">
        <f>($O$3*(O212-$O$1)/$O$2+$P$3*(P212-$P$1)/$P$2+$Q$3*(Q212-$Q$1)/$Q$2)/SUM($O$3:$Q$3)</f>
        <v>-0.40628790779544532</v>
      </c>
      <c r="AV212">
        <f>COUNT(R212:AO212)/2</f>
        <v>5</v>
      </c>
      <c r="AW212">
        <f>COUNTIF(R212:AO212,"&gt;5")/2</f>
        <v>1</v>
      </c>
      <c r="AX212" s="6">
        <f>VLOOKUP(AP212,COND!$A$10:$B$32,2,FALSE)</f>
        <v>1.0249999999999999</v>
      </c>
      <c r="AY212" s="9">
        <f>(($AT$3*AT212+$AU$3*AU212+$AV$3*AV212+$AW$3*AW212)*AX212*IF(AQ212&lt;5,0.95,IF(AQ212&lt;7,0.975,1))+$J$3*VLOOKUP(J212,COND!$A$2:$D$7,2,FALSE)+$K$3*VLOOKUP(K212,COND!$A$2:$D$7,3,FALSE)+IF(BA212="SP",$BA$3,0)+IF($AV212&lt;3,-15,0))*IF(AND(Bat!$K$2="On",$E212&gt;20),0.75,1)</f>
        <v>24.410608327008255</v>
      </c>
      <c r="AZ212" s="28">
        <f>STANDARDIZE(AY212,AVERAGE($AY$5:$AY$963),STDEVP($AY$5:$AY$963))</f>
        <v>0.12168258995547045</v>
      </c>
      <c r="BA212" t="str">
        <f>IF(OR(AND(AQ212&gt;7,AW212&gt;1),AND(AQ212&gt;4,AV212&gt;2)),"SP","RP")</f>
        <v>RP</v>
      </c>
      <c r="BE212" t="str">
        <f>IF(AVERAGE($O212:$Q212)&gt;=6,"Likely",IF(AVERAGE($O212:$Q212)&gt;=4,"Possible","Unlikely"))</f>
        <v>Possible</v>
      </c>
      <c r="BG212" t="e">
        <f>IF(VLOOKUP($B212,'Draft List'!$D$4:$AB$124,BG$3,FALSE)&lt;&gt;0,VLOOKUP($B212,'Draft List'!$D$4:$AB$124,BG$3,FALSE),"")</f>
        <v>#N/A</v>
      </c>
      <c r="BH212" t="e">
        <f>IF(VLOOKUP($B212,'Draft List'!$D$4:$AB$124,BH$3,FALSE)&lt;&gt;0,VLOOKUP($B212,'Draft List'!$D$4:$AB$124,BH$3,FALSE),"")</f>
        <v>#N/A</v>
      </c>
      <c r="BI212" t="e">
        <f>IF(VLOOKUP($B212,'Draft List'!$D$4:$AB$124,BI$3,FALSE)&lt;&gt;0,VLOOKUP($B212,'Draft List'!$D$4:$AB$124,BI$3,FALSE),"")</f>
        <v>#N/A</v>
      </c>
      <c r="BJ212" t="e">
        <f>IF(VLOOKUP($B212,'Draft List'!$D$4:$AB$124,BJ$3,FALSE)&lt;&gt;0,VLOOKUP($B212,'Draft List'!$D$4:$AB$124,BJ$3,FALSE),"")</f>
        <v>#N/A</v>
      </c>
      <c r="BK212" t="str">
        <f>IF(OR(C212="SP",C212="MR",C212="RP",C212="CL"),"P",VLOOKUP($A212,Bat!$A$4:$AP$1196,42,FALSE))</f>
        <v>P</v>
      </c>
    </row>
    <row r="213" spans="1:63" x14ac:dyDescent="0.25">
      <c r="A213" t="str">
        <f>IF(C213="C","C-",C213)&amp;D213&amp;E213</f>
        <v>SPRicardo Cabrera18</v>
      </c>
      <c r="B213">
        <f>VLOOKUP($A213,draft_listing_pitchers_stats!$A$1:$B$1324,2,FALSE)</f>
        <v>4844</v>
      </c>
      <c r="C213" s="1" t="s">
        <v>25</v>
      </c>
      <c r="D213" s="1" t="s">
        <v>1908</v>
      </c>
      <c r="E213" s="1">
        <v>18</v>
      </c>
      <c r="F213" s="1" t="s">
        <v>64</v>
      </c>
      <c r="G213" s="1" t="s">
        <v>43</v>
      </c>
      <c r="H213" s="1" t="s">
        <v>51</v>
      </c>
      <c r="I213" s="24" t="s">
        <v>51</v>
      </c>
      <c r="J213" s="1" t="s">
        <v>46</v>
      </c>
      <c r="K213" s="24" t="s">
        <v>57</v>
      </c>
      <c r="L213" s="1">
        <v>2</v>
      </c>
      <c r="M213" s="1">
        <v>4</v>
      </c>
      <c r="N213" s="24">
        <v>1</v>
      </c>
      <c r="O213" s="1">
        <v>3</v>
      </c>
      <c r="P213" s="1">
        <v>5</v>
      </c>
      <c r="Q213" s="24">
        <v>4</v>
      </c>
      <c r="R213" s="1">
        <v>4</v>
      </c>
      <c r="S213" s="1">
        <v>4</v>
      </c>
      <c r="T213" s="1">
        <v>1</v>
      </c>
      <c r="U213" s="1">
        <v>2</v>
      </c>
      <c r="V213" s="1">
        <v>2</v>
      </c>
      <c r="W213" s="1">
        <v>2</v>
      </c>
      <c r="X213" s="1">
        <v>2</v>
      </c>
      <c r="Y213" s="1">
        <v>3</v>
      </c>
      <c r="Z213" s="1" t="s">
        <v>47</v>
      </c>
      <c r="AA213" s="1" t="s">
        <v>47</v>
      </c>
      <c r="AB213" s="1" t="s">
        <v>47</v>
      </c>
      <c r="AC213" s="1" t="s">
        <v>47</v>
      </c>
      <c r="AD213" s="1" t="s">
        <v>47</v>
      </c>
      <c r="AE213" s="1" t="s">
        <v>47</v>
      </c>
      <c r="AF213" s="1">
        <v>4</v>
      </c>
      <c r="AG213" s="1">
        <v>4</v>
      </c>
      <c r="AH213" s="1" t="s">
        <v>47</v>
      </c>
      <c r="AI213" s="1" t="s">
        <v>47</v>
      </c>
      <c r="AJ213" s="1" t="s">
        <v>47</v>
      </c>
      <c r="AK213" s="1" t="s">
        <v>47</v>
      </c>
      <c r="AL213" s="1" t="s">
        <v>47</v>
      </c>
      <c r="AM213" s="1" t="s">
        <v>47</v>
      </c>
      <c r="AN213" s="1" t="s">
        <v>47</v>
      </c>
      <c r="AO213" s="24" t="s">
        <v>47</v>
      </c>
      <c r="AP213" s="1" t="s">
        <v>58</v>
      </c>
      <c r="AQ213" s="1">
        <v>9</v>
      </c>
      <c r="AR213" s="25" t="s">
        <v>234</v>
      </c>
      <c r="AS213" s="30">
        <v>190000</v>
      </c>
      <c r="AT213" s="9">
        <f>($O$3*(L213-$O$1)/$O$2+$P$3*(M213-$P$1)/$P$2+$Q$3*(N213-$P$1)/$Q$2)/SUM($O$3:$Q$3)</f>
        <v>-1.9204977641682581</v>
      </c>
      <c r="AU213" s="9">
        <f>($O$3*(O213-$O$1)/$O$2+$P$3*(P213-$P$1)/$P$2+$Q$3*(Q213-$Q$1)/$Q$2)/SUM($O$3:$Q$3)</f>
        <v>-0.35791827432962653</v>
      </c>
      <c r="AV213">
        <f>COUNT(R213:AO213)/2</f>
        <v>5</v>
      </c>
      <c r="AW213">
        <f>COUNTIF(R213:AO213,"&gt;5")/2</f>
        <v>0</v>
      </c>
      <c r="AX213" s="6">
        <f>VLOOKUP(AP213,COND!$A$10:$B$32,2,FALSE)</f>
        <v>1</v>
      </c>
      <c r="AY213" s="9">
        <f>(($AT$3*AT213+$AU$3*AU213+$AV$3*AV213+$AW$3*AW213)*AX213*IF(AQ213&lt;5,0.95,IF(AQ213&lt;7,0.975,1))+$J$3*VLOOKUP(J213,COND!$A$2:$D$7,2,FALSE)+$K$3*VLOOKUP(K213,COND!$A$2:$D$7,3,FALSE)+IF(BA213="SP",$BA$3,0)+IF($AV213&lt;3,-15,0))*IF(AND(Bat!$K$2="On",$E213&gt;20),0.75,1)</f>
        <v>24.407534960573816</v>
      </c>
      <c r="AZ213" s="28">
        <f>STANDARDIZE(AY213,AVERAGE($AY$5:$AY$963),STDEVP($AY$5:$AY$963))</f>
        <v>0.12140763184595516</v>
      </c>
      <c r="BA213" t="str">
        <f>IF(OR(AND(AQ213&gt;7,AW213&gt;1),AND(AQ213&gt;4,AV213&gt;2)),"SP","RP")</f>
        <v>SP</v>
      </c>
      <c r="BE213" t="str">
        <f>IF(AVERAGE($O213:$Q213)&gt;=6,"Likely",IF(AVERAGE($O213:$Q213)&gt;=4,"Possible","Unlikely"))</f>
        <v>Possible</v>
      </c>
      <c r="BG213" t="e">
        <f>IF(VLOOKUP($B213,'Draft List'!$D$4:$AB$124,BG$3,FALSE)&lt;&gt;0,VLOOKUP($B213,'Draft List'!$D$4:$AB$124,BG$3,FALSE),"")</f>
        <v>#N/A</v>
      </c>
      <c r="BH213" t="e">
        <f>IF(VLOOKUP($B213,'Draft List'!$D$4:$AB$124,BH$3,FALSE)&lt;&gt;0,VLOOKUP($B213,'Draft List'!$D$4:$AB$124,BH$3,FALSE),"")</f>
        <v>#N/A</v>
      </c>
      <c r="BI213" t="e">
        <f>IF(VLOOKUP($B213,'Draft List'!$D$4:$AB$124,BI$3,FALSE)&lt;&gt;0,VLOOKUP($B213,'Draft List'!$D$4:$AB$124,BI$3,FALSE),"")</f>
        <v>#N/A</v>
      </c>
      <c r="BJ213" t="e">
        <f>IF(VLOOKUP($B213,'Draft List'!$D$4:$AB$124,BJ$3,FALSE)&lt;&gt;0,VLOOKUP($B213,'Draft List'!$D$4:$AB$124,BJ$3,FALSE),"")</f>
        <v>#N/A</v>
      </c>
      <c r="BK213" t="str">
        <f>IF(OR(C213="SP",C213="MR",C213="RP",C213="CL"),"P",VLOOKUP($A213,Bat!$A$4:$AP$1196,42,FALSE))</f>
        <v>P</v>
      </c>
    </row>
    <row r="214" spans="1:63" x14ac:dyDescent="0.25">
      <c r="A214" t="str">
        <f>IF(C214="C","C-",C214)&amp;D214&amp;E214</f>
        <v>SPVincente Parra21</v>
      </c>
      <c r="B214">
        <f>VLOOKUP($A214,draft_listing_pitchers_stats!$A$1:$B$1324,2,FALSE)</f>
        <v>6200</v>
      </c>
      <c r="C214" s="1" t="s">
        <v>25</v>
      </c>
      <c r="D214" s="1" t="s">
        <v>2133</v>
      </c>
      <c r="E214" s="1">
        <v>21</v>
      </c>
      <c r="F214" s="1" t="s">
        <v>64</v>
      </c>
      <c r="G214" s="1" t="s">
        <v>43</v>
      </c>
      <c r="H214" s="1" t="s">
        <v>51</v>
      </c>
      <c r="I214" s="24" t="s">
        <v>51</v>
      </c>
      <c r="J214" s="1" t="s">
        <v>57</v>
      </c>
      <c r="K214" s="24" t="s">
        <v>45</v>
      </c>
      <c r="L214" s="1">
        <v>3</v>
      </c>
      <c r="M214" s="1">
        <v>4</v>
      </c>
      <c r="N214" s="24">
        <v>1</v>
      </c>
      <c r="O214" s="1">
        <v>5</v>
      </c>
      <c r="P214" s="1">
        <v>4</v>
      </c>
      <c r="Q214" s="24">
        <v>3</v>
      </c>
      <c r="R214" s="1">
        <v>6</v>
      </c>
      <c r="S214" s="1">
        <v>7</v>
      </c>
      <c r="T214" s="1">
        <v>1</v>
      </c>
      <c r="U214" s="1">
        <v>1</v>
      </c>
      <c r="V214" s="1" t="s">
        <v>47</v>
      </c>
      <c r="W214" s="1" t="s">
        <v>47</v>
      </c>
      <c r="X214" s="1">
        <v>4</v>
      </c>
      <c r="Y214" s="1">
        <v>4</v>
      </c>
      <c r="Z214" s="1" t="s">
        <v>47</v>
      </c>
      <c r="AA214" s="1" t="s">
        <v>47</v>
      </c>
      <c r="AB214" s="1" t="s">
        <v>47</v>
      </c>
      <c r="AC214" s="1" t="s">
        <v>47</v>
      </c>
      <c r="AD214" s="1" t="s">
        <v>47</v>
      </c>
      <c r="AE214" s="1" t="s">
        <v>47</v>
      </c>
      <c r="AF214" s="1" t="s">
        <v>47</v>
      </c>
      <c r="AG214" s="1" t="s">
        <v>47</v>
      </c>
      <c r="AH214" s="1">
        <v>2</v>
      </c>
      <c r="AI214" s="1">
        <v>4</v>
      </c>
      <c r="AJ214" s="1" t="s">
        <v>47</v>
      </c>
      <c r="AK214" s="1" t="s">
        <v>47</v>
      </c>
      <c r="AL214" s="1" t="s">
        <v>47</v>
      </c>
      <c r="AM214" s="1" t="s">
        <v>47</v>
      </c>
      <c r="AN214" s="1" t="s">
        <v>47</v>
      </c>
      <c r="AO214" s="24" t="s">
        <v>47</v>
      </c>
      <c r="AP214" s="1" t="s">
        <v>48</v>
      </c>
      <c r="AQ214" s="1">
        <v>8</v>
      </c>
      <c r="AR214" s="25" t="s">
        <v>15</v>
      </c>
      <c r="AS214" s="30">
        <v>190000</v>
      </c>
      <c r="AT214" s="9">
        <f>($O$3*(L214-$O$1)/$O$2+$P$3*(M214-$P$1)/$P$2+$Q$3*(N214-$P$1)/$Q$2)/SUM($O$3:$Q$3)</f>
        <v>-1.7258064396590846</v>
      </c>
      <c r="AU214" s="9">
        <f>($O$3*(O214-$O$1)/$O$2+$P$3*(P214-$P$1)/$P$2+$Q$3*(Q214-$Q$1)/$Q$2)/SUM($O$3:$Q$3)</f>
        <v>-0.40628790779544532</v>
      </c>
      <c r="AV214">
        <f>COUNT(R214:AO214)/2</f>
        <v>4</v>
      </c>
      <c r="AW214">
        <f>COUNTIF(R214:AO214,"&gt;5")/2</f>
        <v>1</v>
      </c>
      <c r="AX214" s="6">
        <f>VLOOKUP(AP214,COND!$A$10:$B$32,2,FALSE)</f>
        <v>1.05</v>
      </c>
      <c r="AY214" s="9">
        <f>(($AT$3*AT214+$AU$3*AU214+$AV$3*AV214+$AW$3*AW214)*AX214*IF(AQ214&lt;5,0.95,IF(AQ214&lt;7,0.975,1))+$J$3*VLOOKUP(J214,COND!$A$2:$D$7,2,FALSE)+$K$3*VLOOKUP(K214,COND!$A$2:$D$7,3,FALSE)+IF(BA214="SP",$BA$3,0)+IF($AV214&lt;3,-15,0))*IF(AND(Bat!$K$2="On",$E214&gt;20),0.75,1)</f>
        <v>24.38803458396724</v>
      </c>
      <c r="AZ214" s="28">
        <f>STANDARDIZE(AY214,AVERAGE($AY$5:$AY$963),STDEVP($AY$5:$AY$963))</f>
        <v>0.11966303457746863</v>
      </c>
      <c r="BA214" t="str">
        <f>IF(OR(AND(AQ214&gt;7,AW214&gt;1),AND(AQ214&gt;4,AV214&gt;2)),"SP","RP")</f>
        <v>SP</v>
      </c>
      <c r="BE214" t="str">
        <f>IF(AVERAGE($O214:$Q214)&gt;=6,"Likely",IF(AVERAGE($O214:$Q214)&gt;=4,"Possible","Unlikely"))</f>
        <v>Possible</v>
      </c>
      <c r="BG214" t="e">
        <f>IF(VLOOKUP($B214,'Draft List'!$D$4:$AB$124,BG$3,FALSE)&lt;&gt;0,VLOOKUP($B214,'Draft List'!$D$4:$AB$124,BG$3,FALSE),"")</f>
        <v>#N/A</v>
      </c>
      <c r="BH214" t="e">
        <f>IF(VLOOKUP($B214,'Draft List'!$D$4:$AB$124,BH$3,FALSE)&lt;&gt;0,VLOOKUP($B214,'Draft List'!$D$4:$AB$124,BH$3,FALSE),"")</f>
        <v>#N/A</v>
      </c>
      <c r="BI214" t="e">
        <f>IF(VLOOKUP($B214,'Draft List'!$D$4:$AB$124,BI$3,FALSE)&lt;&gt;0,VLOOKUP($B214,'Draft List'!$D$4:$AB$124,BI$3,FALSE),"")</f>
        <v>#N/A</v>
      </c>
      <c r="BJ214" t="e">
        <f>IF(VLOOKUP($B214,'Draft List'!$D$4:$AB$124,BJ$3,FALSE)&lt;&gt;0,VLOOKUP($B214,'Draft List'!$D$4:$AB$124,BJ$3,FALSE),"")</f>
        <v>#N/A</v>
      </c>
      <c r="BK214" t="str">
        <f>IF(OR(C214="SP",C214="MR",C214="RP",C214="CL"),"P",VLOOKUP($A214,Bat!$A$4:$AP$1196,42,FALSE))</f>
        <v>P</v>
      </c>
    </row>
    <row r="215" spans="1:63" x14ac:dyDescent="0.25">
      <c r="A215" t="str">
        <f>IF(C215="C","C-",C215)&amp;D215&amp;E215</f>
        <v>SPShoichi Ito21</v>
      </c>
      <c r="B215">
        <f>VLOOKUP($A215,draft_listing_pitchers_stats!$A$1:$B$1324,2,FALSE)</f>
        <v>4295</v>
      </c>
      <c r="C215" s="1" t="s">
        <v>25</v>
      </c>
      <c r="D215" s="1" t="s">
        <v>2010</v>
      </c>
      <c r="E215" s="1">
        <v>21</v>
      </c>
      <c r="F215" s="1" t="s">
        <v>55</v>
      </c>
      <c r="G215" s="1" t="s">
        <v>55</v>
      </c>
      <c r="H215" s="1" t="s">
        <v>51</v>
      </c>
      <c r="I215" s="24" t="s">
        <v>51</v>
      </c>
      <c r="J215" s="1" t="s">
        <v>46</v>
      </c>
      <c r="K215" s="24" t="s">
        <v>45</v>
      </c>
      <c r="L215" s="1">
        <v>4</v>
      </c>
      <c r="M215" s="1">
        <v>4</v>
      </c>
      <c r="N215" s="24">
        <v>2</v>
      </c>
      <c r="O215" s="1">
        <v>5</v>
      </c>
      <c r="P215" s="1">
        <v>4</v>
      </c>
      <c r="Q215" s="24">
        <v>3</v>
      </c>
      <c r="R215" s="1">
        <v>5</v>
      </c>
      <c r="S215" s="1">
        <v>5</v>
      </c>
      <c r="T215" s="1" t="s">
        <v>47</v>
      </c>
      <c r="U215" s="1" t="s">
        <v>47</v>
      </c>
      <c r="V215" s="1" t="s">
        <v>47</v>
      </c>
      <c r="W215" s="1" t="s">
        <v>47</v>
      </c>
      <c r="X215" s="1">
        <v>3</v>
      </c>
      <c r="Y215" s="1">
        <v>4</v>
      </c>
      <c r="Z215" s="1" t="s">
        <v>47</v>
      </c>
      <c r="AA215" s="1" t="s">
        <v>47</v>
      </c>
      <c r="AB215" s="1" t="s">
        <v>47</v>
      </c>
      <c r="AC215" s="1" t="s">
        <v>47</v>
      </c>
      <c r="AD215" s="1" t="s">
        <v>47</v>
      </c>
      <c r="AE215" s="1" t="s">
        <v>47</v>
      </c>
      <c r="AF215" s="1" t="s">
        <v>47</v>
      </c>
      <c r="AG215" s="1" t="s">
        <v>47</v>
      </c>
      <c r="AH215" s="1">
        <v>3</v>
      </c>
      <c r="AI215" s="1">
        <v>4</v>
      </c>
      <c r="AJ215" s="1" t="s">
        <v>47</v>
      </c>
      <c r="AK215" s="1" t="s">
        <v>47</v>
      </c>
      <c r="AL215" s="1" t="s">
        <v>47</v>
      </c>
      <c r="AM215" s="1" t="s">
        <v>47</v>
      </c>
      <c r="AN215" s="1" t="s">
        <v>47</v>
      </c>
      <c r="AO215" s="24" t="s">
        <v>47</v>
      </c>
      <c r="AP215" s="1" t="s">
        <v>60</v>
      </c>
      <c r="AQ215" s="1">
        <v>7</v>
      </c>
      <c r="AR215" s="25" t="s">
        <v>15</v>
      </c>
      <c r="AS215" s="30">
        <v>230000</v>
      </c>
      <c r="AT215" s="9">
        <f>($O$3*(L215-$O$1)/$O$2+$P$3*(M215-$P$1)/$P$2+$Q$3*(N215-$P$1)/$Q$2)/SUM($O$3:$Q$3)</f>
        <v>-1.288794549095801</v>
      </c>
      <c r="AU215" s="9">
        <f>($O$3*(O215-$O$1)/$O$2+$P$3*(P215-$P$1)/$P$2+$Q$3*(Q215-$Q$1)/$Q$2)/SUM($O$3:$Q$3)</f>
        <v>-0.40628790779544532</v>
      </c>
      <c r="AV215">
        <f>COUNT(R215:AO215)/2</f>
        <v>3</v>
      </c>
      <c r="AW215">
        <f>COUNTIF(R215:AO215,"&gt;5")/2</f>
        <v>0</v>
      </c>
      <c r="AX215" s="6">
        <f>VLOOKUP(AP215,COND!$A$10:$B$32,2,FALSE)</f>
        <v>1</v>
      </c>
      <c r="AY215" s="9">
        <f>(($AT$3*AT215+$AU$3*AU215+$AV$3*AV215+$AW$3*AW215)*AX215*IF(AQ215&lt;5,0.95,IF(AQ215&lt;7,0.975,1))+$J$3*VLOOKUP(J215,COND!$A$2:$D$7,2,FALSE)+$K$3*VLOOKUP(K215,COND!$A$2:$D$7,3,FALSE)+IF(BA215="SP",$BA$3,0)+IF($AV215&lt;3,-15,0))*IF(AND(Bat!$K$2="On",$E215&gt;20),0.75,1)</f>
        <v>24.366482934271932</v>
      </c>
      <c r="AZ215" s="28">
        <f>STANDARDIZE(AY215,AVERAGE($AY$5:$AY$963),STDEVP($AY$5:$AY$963))</f>
        <v>0.1177349205749353</v>
      </c>
      <c r="BA215" t="str">
        <f>IF(OR(AND(AQ215&gt;7,AW215&gt;1),AND(AQ215&gt;4,AV215&gt;2)),"SP","RP")</f>
        <v>SP</v>
      </c>
      <c r="BE215" t="str">
        <f>IF(AVERAGE($O215:$Q215)&gt;=6,"Likely",IF(AVERAGE($O215:$Q215)&gt;=4,"Possible","Unlikely"))</f>
        <v>Possible</v>
      </c>
      <c r="BG215" t="e">
        <f>IF(VLOOKUP($B215,'Draft List'!$D$4:$AB$124,BG$3,FALSE)&lt;&gt;0,VLOOKUP($B215,'Draft List'!$D$4:$AB$124,BG$3,FALSE),"")</f>
        <v>#N/A</v>
      </c>
      <c r="BH215" t="e">
        <f>IF(VLOOKUP($B215,'Draft List'!$D$4:$AB$124,BH$3,FALSE)&lt;&gt;0,VLOOKUP($B215,'Draft List'!$D$4:$AB$124,BH$3,FALSE),"")</f>
        <v>#N/A</v>
      </c>
      <c r="BI215" t="e">
        <f>IF(VLOOKUP($B215,'Draft List'!$D$4:$AB$124,BI$3,FALSE)&lt;&gt;0,VLOOKUP($B215,'Draft List'!$D$4:$AB$124,BI$3,FALSE),"")</f>
        <v>#N/A</v>
      </c>
      <c r="BJ215" t="e">
        <f>IF(VLOOKUP($B215,'Draft List'!$D$4:$AB$124,BJ$3,FALSE)&lt;&gt;0,VLOOKUP($B215,'Draft List'!$D$4:$AB$124,BJ$3,FALSE),"")</f>
        <v>#N/A</v>
      </c>
      <c r="BK215" t="str">
        <f>IF(OR(C215="SP",C215="MR",C215="RP",C215="CL"),"P",VLOOKUP($A215,Bat!$A$4:$AP$1196,42,FALSE))</f>
        <v>P</v>
      </c>
    </row>
    <row r="216" spans="1:63" x14ac:dyDescent="0.25">
      <c r="A216" t="str">
        <f>IF(C216="C","C-",C216)&amp;D216&amp;E216</f>
        <v>RPIsei Ojima21</v>
      </c>
      <c r="B216">
        <f>VLOOKUP($A216,draft_listing_pitchers_stats!$A$1:$B$1324,2,FALSE)</f>
        <v>4327</v>
      </c>
      <c r="C216" s="1" t="s">
        <v>246</v>
      </c>
      <c r="D216" s="1" t="s">
        <v>2120</v>
      </c>
      <c r="E216" s="1">
        <v>21</v>
      </c>
      <c r="F216" s="1" t="s">
        <v>43</v>
      </c>
      <c r="G216" s="1" t="s">
        <v>43</v>
      </c>
      <c r="H216" s="1" t="s">
        <v>51</v>
      </c>
      <c r="I216" s="24" t="s">
        <v>51</v>
      </c>
      <c r="J216" s="1" t="s">
        <v>57</v>
      </c>
      <c r="K216" s="24" t="s">
        <v>45</v>
      </c>
      <c r="L216" s="1">
        <v>3</v>
      </c>
      <c r="M216" s="1">
        <v>4</v>
      </c>
      <c r="N216" s="24">
        <v>2</v>
      </c>
      <c r="O216" s="1">
        <v>4</v>
      </c>
      <c r="P216" s="1">
        <v>4</v>
      </c>
      <c r="Q216" s="24">
        <v>4</v>
      </c>
      <c r="R216" s="1">
        <v>4</v>
      </c>
      <c r="S216" s="1">
        <v>4</v>
      </c>
      <c r="T216" s="1">
        <v>3</v>
      </c>
      <c r="U216" s="1">
        <v>3</v>
      </c>
      <c r="V216" s="1" t="s">
        <v>47</v>
      </c>
      <c r="W216" s="1" t="s">
        <v>47</v>
      </c>
      <c r="X216" s="1" t="s">
        <v>47</v>
      </c>
      <c r="Y216" s="1" t="s">
        <v>47</v>
      </c>
      <c r="Z216" s="1" t="s">
        <v>47</v>
      </c>
      <c r="AA216" s="1" t="s">
        <v>47</v>
      </c>
      <c r="AB216" s="1" t="s">
        <v>47</v>
      </c>
      <c r="AC216" s="1" t="s">
        <v>47</v>
      </c>
      <c r="AD216" s="1">
        <v>4</v>
      </c>
      <c r="AE216" s="1">
        <v>4</v>
      </c>
      <c r="AF216" s="1" t="s">
        <v>47</v>
      </c>
      <c r="AG216" s="1" t="s">
        <v>47</v>
      </c>
      <c r="AH216" s="1" t="s">
        <v>47</v>
      </c>
      <c r="AI216" s="1" t="s">
        <v>47</v>
      </c>
      <c r="AJ216" s="1" t="s">
        <v>47</v>
      </c>
      <c r="AK216" s="1" t="s">
        <v>47</v>
      </c>
      <c r="AL216" s="1" t="s">
        <v>47</v>
      </c>
      <c r="AM216" s="1" t="s">
        <v>47</v>
      </c>
      <c r="AN216" s="1" t="s">
        <v>47</v>
      </c>
      <c r="AO216" s="24" t="s">
        <v>47</v>
      </c>
      <c r="AP216" s="1" t="s">
        <v>211</v>
      </c>
      <c r="AQ216" s="1">
        <v>6</v>
      </c>
      <c r="AR216" s="25" t="s">
        <v>233</v>
      </c>
      <c r="AS216" s="30">
        <v>210000</v>
      </c>
      <c r="AT216" s="9">
        <f>($O$3*(L216-$O$1)/$O$2+$P$3*(M216-$P$1)/$P$2+$Q$3*(N216-$P$1)/$Q$2)/SUM($O$3:$Q$3)</f>
        <v>-1.4834858736049745</v>
      </c>
      <c r="AU216" s="9">
        <f>($O$3*(O216-$O$1)/$O$2+$P$3*(P216-$P$1)/$P$2+$Q$3*(Q216-$Q$1)/$Q$2)/SUM($O$3:$Q$3)</f>
        <v>-0.35865866625050846</v>
      </c>
      <c r="AV216">
        <f>COUNT(R216:AO216)/2</f>
        <v>3</v>
      </c>
      <c r="AW216">
        <f>COUNTIF(R216:AO216,"&gt;5")/2</f>
        <v>0</v>
      </c>
      <c r="AX216" s="6">
        <f>VLOOKUP(AP216,COND!$A$10:$B$32,2,FALSE)</f>
        <v>1</v>
      </c>
      <c r="AY216" s="9">
        <f>(($AT$3*AT216+$AU$3*AU216+$AV$3*AV216+$AW$3*AW216)*AX216*IF(AQ216&lt;5,0.95,IF(AQ216&lt;7,0.975,1))+$J$3*VLOOKUP(J216,COND!$A$2:$D$7,2,FALSE)+$K$3*VLOOKUP(K216,COND!$A$2:$D$7,3,FALSE)+IF(BA216="SP",$BA$3,0)+IF($AV216&lt;3,-15,0))*IF(AND(Bat!$K$2="On",$E216&gt;20),0.75,1)</f>
        <v>24.240626262762113</v>
      </c>
      <c r="AZ216" s="28">
        <f>STANDARDIZE(AY216,AVERAGE($AY$5:$AY$963),STDEVP($AY$5:$AY$963))</f>
        <v>0.10647517878806169</v>
      </c>
      <c r="BA216" t="str">
        <f>IF(OR(AND(AQ216&gt;7,AW216&gt;1),AND(AQ216&gt;4,AV216&gt;2)),"SP","RP")</f>
        <v>SP</v>
      </c>
      <c r="BE216" t="str">
        <f>IF(AVERAGE($O216:$Q216)&gt;=6,"Likely",IF(AVERAGE($O216:$Q216)&gt;=4,"Possible","Unlikely"))</f>
        <v>Possible</v>
      </c>
      <c r="BG216" t="e">
        <f>IF(VLOOKUP($B216,'Draft List'!$D$4:$AB$124,BG$3,FALSE)&lt;&gt;0,VLOOKUP($B216,'Draft List'!$D$4:$AB$124,BG$3,FALSE),"")</f>
        <v>#N/A</v>
      </c>
      <c r="BH216" t="e">
        <f>IF(VLOOKUP($B216,'Draft List'!$D$4:$AB$124,BH$3,FALSE)&lt;&gt;0,VLOOKUP($B216,'Draft List'!$D$4:$AB$124,BH$3,FALSE),"")</f>
        <v>#N/A</v>
      </c>
      <c r="BI216" t="e">
        <f>IF(VLOOKUP($B216,'Draft List'!$D$4:$AB$124,BI$3,FALSE)&lt;&gt;0,VLOOKUP($B216,'Draft List'!$D$4:$AB$124,BI$3,FALSE),"")</f>
        <v>#N/A</v>
      </c>
      <c r="BJ216" t="e">
        <f>IF(VLOOKUP($B216,'Draft List'!$D$4:$AB$124,BJ$3,FALSE)&lt;&gt;0,VLOOKUP($B216,'Draft List'!$D$4:$AB$124,BJ$3,FALSE),"")</f>
        <v>#N/A</v>
      </c>
      <c r="BK216" t="str">
        <f>IF(OR(C216="SP",C216="MR",C216="RP",C216="CL"),"P",VLOOKUP($A216,Bat!$A$4:$AP$1196,42,FALSE))</f>
        <v>P</v>
      </c>
    </row>
    <row r="217" spans="1:63" x14ac:dyDescent="0.25">
      <c r="A217" t="str">
        <f>IF(C217="C","C-",C217)&amp;D217&amp;E217</f>
        <v>RPMasu Nakamura21</v>
      </c>
      <c r="B217">
        <f>VLOOKUP($A217,draft_listing_pitchers_stats!$A$1:$B$1324,2,FALSE)</f>
        <v>13804</v>
      </c>
      <c r="C217" s="1" t="s">
        <v>246</v>
      </c>
      <c r="D217" s="1" t="s">
        <v>2108</v>
      </c>
      <c r="E217" s="1">
        <v>21</v>
      </c>
      <c r="F217" s="1" t="s">
        <v>43</v>
      </c>
      <c r="G217" s="1" t="s">
        <v>43</v>
      </c>
      <c r="H217" s="1" t="s">
        <v>51</v>
      </c>
      <c r="I217" s="24" t="s">
        <v>51</v>
      </c>
      <c r="J217" s="1" t="s">
        <v>57</v>
      </c>
      <c r="K217" s="24" t="s">
        <v>45</v>
      </c>
      <c r="L217" s="1">
        <v>3</v>
      </c>
      <c r="M217" s="1">
        <v>4</v>
      </c>
      <c r="N217" s="24">
        <v>2</v>
      </c>
      <c r="O217" s="1">
        <v>4</v>
      </c>
      <c r="P217" s="1">
        <v>4</v>
      </c>
      <c r="Q217" s="24">
        <v>4</v>
      </c>
      <c r="R217" s="1" t="s">
        <v>47</v>
      </c>
      <c r="S217" s="1" t="s">
        <v>47</v>
      </c>
      <c r="T217" s="1">
        <v>1</v>
      </c>
      <c r="U217" s="1">
        <v>1</v>
      </c>
      <c r="V217" s="1">
        <v>2</v>
      </c>
      <c r="W217" s="1">
        <v>4</v>
      </c>
      <c r="X217" s="1" t="s">
        <v>47</v>
      </c>
      <c r="Y217" s="1" t="s">
        <v>47</v>
      </c>
      <c r="Z217" s="1" t="s">
        <v>47</v>
      </c>
      <c r="AA217" s="1" t="s">
        <v>47</v>
      </c>
      <c r="AB217" s="1" t="s">
        <v>47</v>
      </c>
      <c r="AC217" s="1" t="s">
        <v>47</v>
      </c>
      <c r="AD217" s="1">
        <v>3</v>
      </c>
      <c r="AE217" s="1">
        <v>4</v>
      </c>
      <c r="AF217" s="1" t="s">
        <v>47</v>
      </c>
      <c r="AG217" s="1" t="s">
        <v>47</v>
      </c>
      <c r="AH217" s="1" t="s">
        <v>47</v>
      </c>
      <c r="AI217" s="1" t="s">
        <v>47</v>
      </c>
      <c r="AJ217" s="1" t="s">
        <v>47</v>
      </c>
      <c r="AK217" s="1" t="s">
        <v>47</v>
      </c>
      <c r="AL217" s="1" t="s">
        <v>47</v>
      </c>
      <c r="AM217" s="1" t="s">
        <v>47</v>
      </c>
      <c r="AN217" s="1" t="s">
        <v>47</v>
      </c>
      <c r="AO217" s="24" t="s">
        <v>47</v>
      </c>
      <c r="AP217" s="1" t="s">
        <v>67</v>
      </c>
      <c r="AQ217" s="1">
        <v>5</v>
      </c>
      <c r="AR217" s="25" t="s">
        <v>233</v>
      </c>
      <c r="AS217" s="30">
        <v>220000</v>
      </c>
      <c r="AT217" s="9">
        <f>($O$3*(L217-$O$1)/$O$2+$P$3*(M217-$P$1)/$P$2+$Q$3*(N217-$P$1)/$Q$2)/SUM($O$3:$Q$3)</f>
        <v>-1.4834858736049745</v>
      </c>
      <c r="AU217" s="9">
        <f>($O$3*(O217-$O$1)/$O$2+$P$3*(P217-$P$1)/$P$2+$Q$3*(Q217-$Q$1)/$Q$2)/SUM($O$3:$Q$3)</f>
        <v>-0.35865866625050846</v>
      </c>
      <c r="AV217">
        <f>COUNT(R217:AO217)/2</f>
        <v>3</v>
      </c>
      <c r="AW217">
        <f>COUNTIF(R217:AO217,"&gt;5")/2</f>
        <v>0</v>
      </c>
      <c r="AX217" s="6">
        <f>VLOOKUP(AP217,COND!$A$10:$B$32,2,FALSE)</f>
        <v>1</v>
      </c>
      <c r="AY217" s="9">
        <f>(($AT$3*AT217+$AU$3*AU217+$AV$3*AV217+$AW$3*AW217)*AX217*IF(AQ217&lt;5,0.95,IF(AQ217&lt;7,0.975,1))+$J$3*VLOOKUP(J217,COND!$A$2:$D$7,2,FALSE)+$K$3*VLOOKUP(K217,COND!$A$2:$D$7,3,FALSE)+IF(BA217="SP",$BA$3,0)+IF($AV217&lt;3,-15,0))*IF(AND(Bat!$K$2="On",$E217&gt;20),0.75,1)</f>
        <v>24.240626262762113</v>
      </c>
      <c r="AZ217" s="28">
        <f>STANDARDIZE(AY217,AVERAGE($AY$5:$AY$963),STDEVP($AY$5:$AY$963))</f>
        <v>0.10647517878806169</v>
      </c>
      <c r="BA217" t="str">
        <f>IF(OR(AND(AQ217&gt;7,AW217&gt;1),AND(AQ217&gt;4,AV217&gt;2)),"SP","RP")</f>
        <v>SP</v>
      </c>
      <c r="BE217" t="str">
        <f>IF(AVERAGE($O217:$Q217)&gt;=6,"Likely",IF(AVERAGE($O217:$Q217)&gt;=4,"Possible","Unlikely"))</f>
        <v>Possible</v>
      </c>
      <c r="BG217" t="e">
        <f>IF(VLOOKUP($B217,'Draft List'!$D$4:$AB$124,BG$3,FALSE)&lt;&gt;0,VLOOKUP($B217,'Draft List'!$D$4:$AB$124,BG$3,FALSE),"")</f>
        <v>#N/A</v>
      </c>
      <c r="BH217" t="e">
        <f>IF(VLOOKUP($B217,'Draft List'!$D$4:$AB$124,BH$3,FALSE)&lt;&gt;0,VLOOKUP($B217,'Draft List'!$D$4:$AB$124,BH$3,FALSE),"")</f>
        <v>#N/A</v>
      </c>
      <c r="BI217" t="e">
        <f>IF(VLOOKUP($B217,'Draft List'!$D$4:$AB$124,BI$3,FALSE)&lt;&gt;0,VLOOKUP($B217,'Draft List'!$D$4:$AB$124,BI$3,FALSE),"")</f>
        <v>#N/A</v>
      </c>
      <c r="BJ217" t="e">
        <f>IF(VLOOKUP($B217,'Draft List'!$D$4:$AB$124,BJ$3,FALSE)&lt;&gt;0,VLOOKUP($B217,'Draft List'!$D$4:$AB$124,BJ$3,FALSE),"")</f>
        <v>#N/A</v>
      </c>
      <c r="BK217" t="str">
        <f>IF(OR(C217="SP",C217="MR",C217="RP",C217="CL"),"P",VLOOKUP($A217,Bat!$A$4:$AP$1196,42,FALSE))</f>
        <v>P</v>
      </c>
    </row>
    <row r="218" spans="1:63" x14ac:dyDescent="0.25">
      <c r="A218" t="str">
        <f>IF(C218="C","C-",C218)&amp;D218&amp;E218</f>
        <v>SPNorogumi Goto21</v>
      </c>
      <c r="B218">
        <f>VLOOKUP($A218,draft_listing_pitchers_stats!$A$1:$B$1324,2,FALSE)</f>
        <v>4391</v>
      </c>
      <c r="C218" s="1" t="s">
        <v>25</v>
      </c>
      <c r="D218" s="1" t="s">
        <v>1969</v>
      </c>
      <c r="E218" s="1">
        <v>21</v>
      </c>
      <c r="F218" s="1" t="s">
        <v>64</v>
      </c>
      <c r="G218" s="1" t="s">
        <v>43</v>
      </c>
      <c r="H218" s="1" t="s">
        <v>51</v>
      </c>
      <c r="I218" s="24" t="s">
        <v>51</v>
      </c>
      <c r="J218" s="1" t="s">
        <v>53</v>
      </c>
      <c r="K218" s="24" t="s">
        <v>53</v>
      </c>
      <c r="L218" s="1">
        <v>4</v>
      </c>
      <c r="M218" s="1">
        <v>3</v>
      </c>
      <c r="N218" s="24">
        <v>2</v>
      </c>
      <c r="O218" s="1">
        <v>4</v>
      </c>
      <c r="P218" s="1">
        <v>3</v>
      </c>
      <c r="Q218" s="24">
        <v>4</v>
      </c>
      <c r="R218" s="1">
        <v>5</v>
      </c>
      <c r="S218" s="1">
        <v>6</v>
      </c>
      <c r="T218" s="1">
        <v>2</v>
      </c>
      <c r="U218" s="1">
        <v>2</v>
      </c>
      <c r="V218" s="1">
        <v>2</v>
      </c>
      <c r="W218" s="1">
        <v>4</v>
      </c>
      <c r="X218" s="1">
        <v>3</v>
      </c>
      <c r="Y218" s="1">
        <v>5</v>
      </c>
      <c r="Z218" s="1" t="s">
        <v>47</v>
      </c>
      <c r="AA218" s="1" t="s">
        <v>47</v>
      </c>
      <c r="AB218" s="1" t="s">
        <v>47</v>
      </c>
      <c r="AC218" s="1" t="s">
        <v>47</v>
      </c>
      <c r="AD218" s="1" t="s">
        <v>47</v>
      </c>
      <c r="AE218" s="1" t="s">
        <v>47</v>
      </c>
      <c r="AF218" s="1" t="s">
        <v>47</v>
      </c>
      <c r="AG218" s="1" t="s">
        <v>47</v>
      </c>
      <c r="AH218" s="1" t="s">
        <v>47</v>
      </c>
      <c r="AI218" s="1" t="s">
        <v>47</v>
      </c>
      <c r="AJ218" s="1" t="s">
        <v>47</v>
      </c>
      <c r="AK218" s="1" t="s">
        <v>47</v>
      </c>
      <c r="AL218" s="1" t="s">
        <v>47</v>
      </c>
      <c r="AM218" s="1" t="s">
        <v>47</v>
      </c>
      <c r="AN218" s="1" t="s">
        <v>47</v>
      </c>
      <c r="AO218" s="24" t="s">
        <v>47</v>
      </c>
      <c r="AP218" s="1" t="s">
        <v>60</v>
      </c>
      <c r="AQ218" s="1">
        <v>7</v>
      </c>
      <c r="AR218" s="25" t="s">
        <v>15</v>
      </c>
      <c r="AS218" s="30">
        <v>190000</v>
      </c>
      <c r="AT218" s="9">
        <f>($O$3*(L218-$O$1)/$O$2+$P$3*(M218-$P$1)/$P$2+$Q$3*(N218-$P$1)/$Q$2)/SUM($O$3:$Q$3)</f>
        <v>-1.4842262655258562</v>
      </c>
      <c r="AU218" s="9">
        <f>($O$3*(O218-$O$1)/$O$2+$P$3*(P218-$P$1)/$P$2+$Q$3*(Q218-$Q$1)/$Q$2)/SUM($O$3:$Q$3)</f>
        <v>-0.55409038268056388</v>
      </c>
      <c r="AV218">
        <f>COUNT(R218:AO218)/2</f>
        <v>4</v>
      </c>
      <c r="AW218">
        <f>COUNTIF(R218:AO218,"&gt;5")/2</f>
        <v>0.5</v>
      </c>
      <c r="AX218" s="6">
        <f>VLOOKUP(AP218,COND!$A$10:$B$32,2,FALSE)</f>
        <v>1</v>
      </c>
      <c r="AY218" s="9">
        <f>(($AT$3*AT218+$AU$3*AU218+$AV$3*AV218+$AW$3*AW218)*AX218*IF(AQ218&lt;5,0.95,IF(AQ218&lt;7,0.975,1))+$J$3*VLOOKUP(J218,COND!$A$2:$D$7,2,FALSE)+$K$3*VLOOKUP(K218,COND!$A$2:$D$7,3,FALSE)+IF(BA218="SP",$BA$3,0)+IF($AV218&lt;3,-15,0))*IF(AND(Bat!$K$2="On",$E218&gt;20),0.75,1)</f>
        <v>24.146347093283552</v>
      </c>
      <c r="AZ218" s="28">
        <f>STANDARDIZE(AY218,AVERAGE($AY$5:$AY$963),STDEVP($AY$5:$AY$963))</f>
        <v>9.804051186516699E-2</v>
      </c>
      <c r="BA218" t="str">
        <f>IF(OR(AND(AQ218&gt;7,AW218&gt;1),AND(AQ218&gt;4,AV218&gt;2)),"SP","RP")</f>
        <v>SP</v>
      </c>
      <c r="BE218" t="str">
        <f>IF(AVERAGE($O218:$Q218)&gt;=6,"Likely",IF(AVERAGE($O218:$Q218)&gt;=4,"Possible","Unlikely"))</f>
        <v>Unlikely</v>
      </c>
      <c r="BG218" t="e">
        <f>IF(VLOOKUP($B218,'Draft List'!$D$4:$AB$124,BG$3,FALSE)&lt;&gt;0,VLOOKUP($B218,'Draft List'!$D$4:$AB$124,BG$3,FALSE),"")</f>
        <v>#N/A</v>
      </c>
      <c r="BH218" t="e">
        <f>IF(VLOOKUP($B218,'Draft List'!$D$4:$AB$124,BH$3,FALSE)&lt;&gt;0,VLOOKUP($B218,'Draft List'!$D$4:$AB$124,BH$3,FALSE),"")</f>
        <v>#N/A</v>
      </c>
      <c r="BI218" t="e">
        <f>IF(VLOOKUP($B218,'Draft List'!$D$4:$AB$124,BI$3,FALSE)&lt;&gt;0,VLOOKUP($B218,'Draft List'!$D$4:$AB$124,BI$3,FALSE),"")</f>
        <v>#N/A</v>
      </c>
      <c r="BJ218" t="e">
        <f>IF(VLOOKUP($B218,'Draft List'!$D$4:$AB$124,BJ$3,FALSE)&lt;&gt;0,VLOOKUP($B218,'Draft List'!$D$4:$AB$124,BJ$3,FALSE),"")</f>
        <v>#N/A</v>
      </c>
      <c r="BK218" t="str">
        <f>IF(OR(C218="SP",C218="MR",C218="RP",C218="CL"),"P",VLOOKUP($A218,Bat!$A$4:$AP$1196,42,FALSE))</f>
        <v>P</v>
      </c>
    </row>
    <row r="219" spans="1:63" x14ac:dyDescent="0.25">
      <c r="A219" t="str">
        <f>IF(C219="C","C-",C219)&amp;D219&amp;E219</f>
        <v>RPDwayne Taunton18</v>
      </c>
      <c r="B219">
        <f>VLOOKUP($A219,draft_listing_pitchers_stats!$A$1:$B$1324,2,FALSE)</f>
        <v>13693</v>
      </c>
      <c r="C219" s="1" t="s">
        <v>246</v>
      </c>
      <c r="D219" s="1" t="s">
        <v>2218</v>
      </c>
      <c r="E219" s="1">
        <v>18</v>
      </c>
      <c r="F219" s="1" t="s">
        <v>43</v>
      </c>
      <c r="G219" s="1" t="s">
        <v>43</v>
      </c>
      <c r="H219" s="1" t="s">
        <v>51</v>
      </c>
      <c r="I219" s="24" t="s">
        <v>51</v>
      </c>
      <c r="J219" s="1" t="s">
        <v>45</v>
      </c>
      <c r="K219" s="24" t="s">
        <v>45</v>
      </c>
      <c r="L219" s="1">
        <v>2</v>
      </c>
      <c r="M219" s="1">
        <v>4</v>
      </c>
      <c r="N219" s="24">
        <v>1</v>
      </c>
      <c r="O219" s="1">
        <v>3</v>
      </c>
      <c r="P219" s="1">
        <v>5</v>
      </c>
      <c r="Q219" s="24">
        <v>4</v>
      </c>
      <c r="R219" s="1">
        <v>2</v>
      </c>
      <c r="S219" s="1">
        <v>3</v>
      </c>
      <c r="T219" s="1">
        <v>1</v>
      </c>
      <c r="U219" s="1">
        <v>2</v>
      </c>
      <c r="V219" s="1">
        <v>2</v>
      </c>
      <c r="W219" s="1">
        <v>3</v>
      </c>
      <c r="X219" s="1" t="s">
        <v>47</v>
      </c>
      <c r="Y219" s="1" t="s">
        <v>47</v>
      </c>
      <c r="Z219" s="1" t="s">
        <v>47</v>
      </c>
      <c r="AA219" s="1" t="s">
        <v>47</v>
      </c>
      <c r="AB219" s="1" t="s">
        <v>47</v>
      </c>
      <c r="AC219" s="1" t="s">
        <v>47</v>
      </c>
      <c r="AD219" s="1" t="s">
        <v>47</v>
      </c>
      <c r="AE219" s="1" t="s">
        <v>47</v>
      </c>
      <c r="AF219" s="1" t="s">
        <v>47</v>
      </c>
      <c r="AG219" s="1" t="s">
        <v>47</v>
      </c>
      <c r="AH219" s="1" t="s">
        <v>47</v>
      </c>
      <c r="AI219" s="1" t="s">
        <v>47</v>
      </c>
      <c r="AJ219" s="1" t="s">
        <v>47</v>
      </c>
      <c r="AK219" s="1" t="s">
        <v>47</v>
      </c>
      <c r="AL219" s="1" t="s">
        <v>47</v>
      </c>
      <c r="AM219" s="1" t="s">
        <v>47</v>
      </c>
      <c r="AN219" s="1" t="s">
        <v>47</v>
      </c>
      <c r="AO219" s="24" t="s">
        <v>47</v>
      </c>
      <c r="AP219" s="1" t="s">
        <v>68</v>
      </c>
      <c r="AQ219" s="1">
        <v>3</v>
      </c>
      <c r="AR219" s="25" t="s">
        <v>235</v>
      </c>
      <c r="AS219" s="30">
        <v>220000</v>
      </c>
      <c r="AT219" s="9">
        <f>($O$3*(L219-$O$1)/$O$2+$P$3*(M219-$P$1)/$P$2+$Q$3*(N219-$P$1)/$Q$2)/SUM($O$3:$Q$3)</f>
        <v>-1.9204977641682581</v>
      </c>
      <c r="AU219" s="9">
        <f>($O$3*(O219-$O$1)/$O$2+$P$3*(P219-$P$1)/$P$2+$Q$3*(Q219-$Q$1)/$Q$2)/SUM($O$3:$Q$3)</f>
        <v>-0.35791827432962653</v>
      </c>
      <c r="AV219">
        <f>COUNT(R219:AO219)/2</f>
        <v>3</v>
      </c>
      <c r="AW219">
        <f>COUNTIF(R219:AO219,"&gt;5")/2</f>
        <v>0</v>
      </c>
      <c r="AX219" s="6">
        <f>VLOOKUP(AP219,COND!$A$10:$B$32,2,FALSE)</f>
        <v>0.95</v>
      </c>
      <c r="AY219" s="9">
        <f>(($AT$3*AT219+$AU$3*AU219+$AV$3*AV219+$AW$3*AW219)*AX219*IF(AQ219&lt;5,0.95,IF(AQ219&lt;7,0.975,1))+$J$3*VLOOKUP(J219,COND!$A$2:$D$7,2,FALSE)+$K$3*VLOOKUP(K219,COND!$A$2:$D$7,3,FALSE)+IF(BA219="SP",$BA$3,0)+IF($AV219&lt;3,-15,0))*IF(AND(Bat!$K$2="On",$E219&gt;20),0.75,1)</f>
        <v>24.14055030191787</v>
      </c>
      <c r="AZ219" s="28">
        <f>STANDARDIZE(AY219,AVERAGE($AY$5:$AY$963),STDEVP($AY$5:$AY$963))</f>
        <v>9.7521903092291001E-2</v>
      </c>
      <c r="BA219" t="str">
        <f>IF(OR(AND(AQ219&gt;7,AW219&gt;1),AND(AQ219&gt;4,AV219&gt;2)),"SP","RP")</f>
        <v>RP</v>
      </c>
      <c r="BE219" t="str">
        <f>IF(AVERAGE($O219:$Q219)&gt;=6,"Likely",IF(AVERAGE($O219:$Q219)&gt;=4,"Possible","Unlikely"))</f>
        <v>Possible</v>
      </c>
      <c r="BG219" t="e">
        <f>IF(VLOOKUP($B219,'Draft List'!$D$4:$AB$124,BG$3,FALSE)&lt;&gt;0,VLOOKUP($B219,'Draft List'!$D$4:$AB$124,BG$3,FALSE),"")</f>
        <v>#N/A</v>
      </c>
      <c r="BH219" t="e">
        <f>IF(VLOOKUP($B219,'Draft List'!$D$4:$AB$124,BH$3,FALSE)&lt;&gt;0,VLOOKUP($B219,'Draft List'!$D$4:$AB$124,BH$3,FALSE),"")</f>
        <v>#N/A</v>
      </c>
      <c r="BI219" t="e">
        <f>IF(VLOOKUP($B219,'Draft List'!$D$4:$AB$124,BI$3,FALSE)&lt;&gt;0,VLOOKUP($B219,'Draft List'!$D$4:$AB$124,BI$3,FALSE),"")</f>
        <v>#N/A</v>
      </c>
      <c r="BJ219" t="e">
        <f>IF(VLOOKUP($B219,'Draft List'!$D$4:$AB$124,BJ$3,FALSE)&lt;&gt;0,VLOOKUP($B219,'Draft List'!$D$4:$AB$124,BJ$3,FALSE),"")</f>
        <v>#N/A</v>
      </c>
      <c r="BK219" t="str">
        <f>IF(OR(C219="SP",C219="MR",C219="RP",C219="CL"),"P",VLOOKUP($A219,Bat!$A$4:$AP$1196,42,FALSE))</f>
        <v>P</v>
      </c>
    </row>
    <row r="220" spans="1:63" x14ac:dyDescent="0.25">
      <c r="A220" t="str">
        <f>IF(C220="C","C-",C220)&amp;D220&amp;E220</f>
        <v>RPRichard Daniels21</v>
      </c>
      <c r="B220">
        <f>VLOOKUP($A220,draft_listing_pitchers_stats!$A$1:$B$1324,2,FALSE)</f>
        <v>11427</v>
      </c>
      <c r="C220" s="1" t="s">
        <v>246</v>
      </c>
      <c r="D220" s="1" t="s">
        <v>1926</v>
      </c>
      <c r="E220" s="1">
        <v>21</v>
      </c>
      <c r="F220" s="1" t="s">
        <v>43</v>
      </c>
      <c r="G220" s="1" t="s">
        <v>43</v>
      </c>
      <c r="H220" s="1" t="s">
        <v>51</v>
      </c>
      <c r="I220" s="24" t="s">
        <v>51</v>
      </c>
      <c r="J220" s="1" t="s">
        <v>57</v>
      </c>
      <c r="K220" s="24" t="s">
        <v>45</v>
      </c>
      <c r="L220" s="1">
        <v>3</v>
      </c>
      <c r="M220" s="1">
        <v>4</v>
      </c>
      <c r="N220" s="24">
        <v>2</v>
      </c>
      <c r="O220" s="1">
        <v>4</v>
      </c>
      <c r="P220" s="1">
        <v>4</v>
      </c>
      <c r="Q220" s="24">
        <v>4</v>
      </c>
      <c r="R220" s="1">
        <v>4</v>
      </c>
      <c r="S220" s="1">
        <v>5</v>
      </c>
      <c r="T220" s="1">
        <v>1</v>
      </c>
      <c r="U220" s="1">
        <v>2</v>
      </c>
      <c r="V220" s="1">
        <v>3</v>
      </c>
      <c r="W220" s="1">
        <v>5</v>
      </c>
      <c r="X220" s="1" t="s">
        <v>47</v>
      </c>
      <c r="Y220" s="1" t="s">
        <v>47</v>
      </c>
      <c r="Z220" s="1" t="s">
        <v>47</v>
      </c>
      <c r="AA220" s="1" t="s">
        <v>47</v>
      </c>
      <c r="AB220" s="1" t="s">
        <v>47</v>
      </c>
      <c r="AC220" s="1" t="s">
        <v>47</v>
      </c>
      <c r="AD220" s="1" t="s">
        <v>47</v>
      </c>
      <c r="AE220" s="1" t="s">
        <v>47</v>
      </c>
      <c r="AF220" s="1" t="s">
        <v>47</v>
      </c>
      <c r="AG220" s="1" t="s">
        <v>47</v>
      </c>
      <c r="AH220" s="1" t="s">
        <v>47</v>
      </c>
      <c r="AI220" s="1" t="s">
        <v>47</v>
      </c>
      <c r="AJ220" s="1" t="s">
        <v>47</v>
      </c>
      <c r="AK220" s="1" t="s">
        <v>47</v>
      </c>
      <c r="AL220" s="1" t="s">
        <v>47</v>
      </c>
      <c r="AM220" s="1" t="s">
        <v>47</v>
      </c>
      <c r="AN220" s="1" t="s">
        <v>47</v>
      </c>
      <c r="AO220" s="24" t="s">
        <v>47</v>
      </c>
      <c r="AP220" s="1" t="s">
        <v>58</v>
      </c>
      <c r="AQ220" s="1">
        <v>9</v>
      </c>
      <c r="AR220" s="25" t="s">
        <v>233</v>
      </c>
      <c r="AS220" s="30">
        <v>180000</v>
      </c>
      <c r="AT220" s="9">
        <f>($O$3*(L220-$O$1)/$O$2+$P$3*(M220-$P$1)/$P$2+$Q$3*(N220-$P$1)/$Q$2)/SUM($O$3:$Q$3)</f>
        <v>-1.4834858736049745</v>
      </c>
      <c r="AU220" s="9">
        <f>($O$3*(O220-$O$1)/$O$2+$P$3*(P220-$P$1)/$P$2+$Q$3*(Q220-$Q$1)/$Q$2)/SUM($O$3:$Q$3)</f>
        <v>-0.35865866625050846</v>
      </c>
      <c r="AV220">
        <f>COUNT(R220:AO220)/2</f>
        <v>3</v>
      </c>
      <c r="AW220">
        <f>COUNTIF(R220:AO220,"&gt;5")/2</f>
        <v>0</v>
      </c>
      <c r="AX220" s="6">
        <f>VLOOKUP(AP220,COND!$A$10:$B$32,2,FALSE)</f>
        <v>1</v>
      </c>
      <c r="AY220" s="9">
        <f>(($AT$3*AT220+$AU$3*AU220+$AV$3*AV220+$AW$3*AW220)*AX220*IF(AQ220&lt;5,0.95,IF(AQ220&lt;7,0.975,1))+$J$3*VLOOKUP(J220,COND!$A$2:$D$7,2,FALSE)+$K$3*VLOOKUP(K220,COND!$A$2:$D$7,3,FALSE)+IF(BA220="SP",$BA$3,0)+IF($AV220&lt;3,-15,0))*IF(AND(Bat!$K$2="On",$E220&gt;20),0.75,1)</f>
        <v>24.080129500268836</v>
      </c>
      <c r="AZ220" s="28">
        <f>STANDARDIZE(AY220,AVERAGE($AY$5:$AY$963),STDEVP($AY$5:$AY$963))</f>
        <v>9.2116368232973256E-2</v>
      </c>
      <c r="BA220" t="str">
        <f>IF(OR(AND(AQ220&gt;7,AW220&gt;1),AND(AQ220&gt;4,AV220&gt;2)),"SP","RP")</f>
        <v>SP</v>
      </c>
      <c r="BE220" t="str">
        <f>IF(AVERAGE($O220:$Q220)&gt;=6,"Likely",IF(AVERAGE($O220:$Q220)&gt;=4,"Possible","Unlikely"))</f>
        <v>Possible</v>
      </c>
      <c r="BG220" t="e">
        <f>IF(VLOOKUP($B220,'Draft List'!$D$4:$AB$124,BG$3,FALSE)&lt;&gt;0,VLOOKUP($B220,'Draft List'!$D$4:$AB$124,BG$3,FALSE),"")</f>
        <v>#N/A</v>
      </c>
      <c r="BH220" t="e">
        <f>IF(VLOOKUP($B220,'Draft List'!$D$4:$AB$124,BH$3,FALSE)&lt;&gt;0,VLOOKUP($B220,'Draft List'!$D$4:$AB$124,BH$3,FALSE),"")</f>
        <v>#N/A</v>
      </c>
      <c r="BI220" t="e">
        <f>IF(VLOOKUP($B220,'Draft List'!$D$4:$AB$124,BI$3,FALSE)&lt;&gt;0,VLOOKUP($B220,'Draft List'!$D$4:$AB$124,BI$3,FALSE),"")</f>
        <v>#N/A</v>
      </c>
      <c r="BJ220" t="e">
        <f>IF(VLOOKUP($B220,'Draft List'!$D$4:$AB$124,BJ$3,FALSE)&lt;&gt;0,VLOOKUP($B220,'Draft List'!$D$4:$AB$124,BJ$3,FALSE),"")</f>
        <v>#N/A</v>
      </c>
      <c r="BK220" t="str">
        <f>IF(OR(C220="SP",C220="MR",C220="RP",C220="CL"),"P",VLOOKUP($A220,Bat!$A$4:$AP$1196,42,FALSE))</f>
        <v>P</v>
      </c>
    </row>
    <row r="221" spans="1:63" x14ac:dyDescent="0.25">
      <c r="A221" t="str">
        <f>IF(C221="C","C-",C221)&amp;D221&amp;E221</f>
        <v>RPWalt Emery21</v>
      </c>
      <c r="B221">
        <f>VLOOKUP($A221,draft_listing_pitchers_stats!$A$1:$B$1324,2,FALSE)</f>
        <v>11443</v>
      </c>
      <c r="C221" s="1" t="s">
        <v>246</v>
      </c>
      <c r="D221" s="1" t="s">
        <v>1943</v>
      </c>
      <c r="E221" s="1">
        <v>21</v>
      </c>
      <c r="F221" s="1" t="s">
        <v>43</v>
      </c>
      <c r="G221" s="1" t="s">
        <v>43</v>
      </c>
      <c r="H221" s="1" t="s">
        <v>51</v>
      </c>
      <c r="I221" s="24" t="s">
        <v>51</v>
      </c>
      <c r="J221" s="1" t="s">
        <v>57</v>
      </c>
      <c r="K221" s="24" t="s">
        <v>45</v>
      </c>
      <c r="L221" s="1">
        <v>3</v>
      </c>
      <c r="M221" s="1">
        <v>4</v>
      </c>
      <c r="N221" s="24">
        <v>2</v>
      </c>
      <c r="O221" s="1">
        <v>4</v>
      </c>
      <c r="P221" s="1">
        <v>4</v>
      </c>
      <c r="Q221" s="24">
        <v>4</v>
      </c>
      <c r="R221" s="1">
        <v>4</v>
      </c>
      <c r="S221" s="1">
        <v>5</v>
      </c>
      <c r="T221" s="1" t="s">
        <v>47</v>
      </c>
      <c r="U221" s="1" t="s">
        <v>47</v>
      </c>
      <c r="V221" s="1">
        <v>2</v>
      </c>
      <c r="W221" s="1">
        <v>3</v>
      </c>
      <c r="X221" s="1">
        <v>2</v>
      </c>
      <c r="Y221" s="1">
        <v>4</v>
      </c>
      <c r="Z221" s="1" t="s">
        <v>47</v>
      </c>
      <c r="AA221" s="1" t="s">
        <v>47</v>
      </c>
      <c r="AB221" s="1" t="s">
        <v>47</v>
      </c>
      <c r="AC221" s="1" t="s">
        <v>47</v>
      </c>
      <c r="AD221" s="1" t="s">
        <v>47</v>
      </c>
      <c r="AE221" s="1" t="s">
        <v>47</v>
      </c>
      <c r="AF221" s="1" t="s">
        <v>47</v>
      </c>
      <c r="AG221" s="1" t="s">
        <v>47</v>
      </c>
      <c r="AH221" s="1" t="s">
        <v>47</v>
      </c>
      <c r="AI221" s="1" t="s">
        <v>47</v>
      </c>
      <c r="AJ221" s="1" t="s">
        <v>47</v>
      </c>
      <c r="AK221" s="1" t="s">
        <v>47</v>
      </c>
      <c r="AL221" s="1" t="s">
        <v>47</v>
      </c>
      <c r="AM221" s="1" t="s">
        <v>47</v>
      </c>
      <c r="AN221" s="1" t="s">
        <v>47</v>
      </c>
      <c r="AO221" s="24" t="s">
        <v>47</v>
      </c>
      <c r="AP221" s="1" t="s">
        <v>58</v>
      </c>
      <c r="AQ221" s="1">
        <v>9</v>
      </c>
      <c r="AR221" s="25" t="s">
        <v>235</v>
      </c>
      <c r="AS221" s="30">
        <v>240000</v>
      </c>
      <c r="AT221" s="9">
        <f>($O$3*(L221-$O$1)/$O$2+$P$3*(M221-$P$1)/$P$2+$Q$3*(N221-$P$1)/$Q$2)/SUM($O$3:$Q$3)</f>
        <v>-1.4834858736049745</v>
      </c>
      <c r="AU221" s="9">
        <f>($O$3*(O221-$O$1)/$O$2+$P$3*(P221-$P$1)/$P$2+$Q$3*(Q221-$Q$1)/$Q$2)/SUM($O$3:$Q$3)</f>
        <v>-0.35865866625050846</v>
      </c>
      <c r="AV221">
        <f>COUNT(R221:AO221)/2</f>
        <v>3</v>
      </c>
      <c r="AW221">
        <f>COUNTIF(R221:AO221,"&gt;5")/2</f>
        <v>0</v>
      </c>
      <c r="AX221" s="6">
        <f>VLOOKUP(AP221,COND!$A$10:$B$32,2,FALSE)</f>
        <v>1</v>
      </c>
      <c r="AY221" s="9">
        <f>(($AT$3*AT221+$AU$3*AU221+$AV$3*AV221+$AW$3*AW221)*AX221*IF(AQ221&lt;5,0.95,IF(AQ221&lt;7,0.975,1))+$J$3*VLOOKUP(J221,COND!$A$2:$D$7,2,FALSE)+$K$3*VLOOKUP(K221,COND!$A$2:$D$7,3,FALSE)+IF(BA221="SP",$BA$3,0)+IF($AV221&lt;3,-15,0))*IF(AND(Bat!$K$2="On",$E221&gt;20),0.75,1)</f>
        <v>24.080129500268836</v>
      </c>
      <c r="AZ221" s="28">
        <f>STANDARDIZE(AY221,AVERAGE($AY$5:$AY$963),STDEVP($AY$5:$AY$963))</f>
        <v>9.2116368232973256E-2</v>
      </c>
      <c r="BA221" t="str">
        <f>IF(OR(AND(AQ221&gt;7,AW221&gt;1),AND(AQ221&gt;4,AV221&gt;2)),"SP","RP")</f>
        <v>SP</v>
      </c>
      <c r="BE221" t="str">
        <f>IF(AVERAGE($O221:$Q221)&gt;=6,"Likely",IF(AVERAGE($O221:$Q221)&gt;=4,"Possible","Unlikely"))</f>
        <v>Possible</v>
      </c>
      <c r="BG221" t="e">
        <f>IF(VLOOKUP($B221,'Draft List'!$D$4:$AB$124,BG$3,FALSE)&lt;&gt;0,VLOOKUP($B221,'Draft List'!$D$4:$AB$124,BG$3,FALSE),"")</f>
        <v>#N/A</v>
      </c>
      <c r="BH221" t="e">
        <f>IF(VLOOKUP($B221,'Draft List'!$D$4:$AB$124,BH$3,FALSE)&lt;&gt;0,VLOOKUP($B221,'Draft List'!$D$4:$AB$124,BH$3,FALSE),"")</f>
        <v>#N/A</v>
      </c>
      <c r="BI221" t="e">
        <f>IF(VLOOKUP($B221,'Draft List'!$D$4:$AB$124,BI$3,FALSE)&lt;&gt;0,VLOOKUP($B221,'Draft List'!$D$4:$AB$124,BI$3,FALSE),"")</f>
        <v>#N/A</v>
      </c>
      <c r="BJ221" t="e">
        <f>IF(VLOOKUP($B221,'Draft List'!$D$4:$AB$124,BJ$3,FALSE)&lt;&gt;0,VLOOKUP($B221,'Draft List'!$D$4:$AB$124,BJ$3,FALSE),"")</f>
        <v>#N/A</v>
      </c>
      <c r="BK221" t="str">
        <f>IF(OR(C221="SP",C221="MR",C221="RP",C221="CL"),"P",VLOOKUP($A221,Bat!$A$4:$AP$1196,42,FALSE))</f>
        <v>P</v>
      </c>
    </row>
    <row r="222" spans="1:63" x14ac:dyDescent="0.25">
      <c r="A222" t="str">
        <f>IF(C222="C","C-",C222)&amp;D222&amp;E222</f>
        <v>SPKanzaburo Murayama22</v>
      </c>
      <c r="B222">
        <f>VLOOKUP($A222,draft_listing_pitchers_stats!$A$1:$B$1324,2,FALSE)</f>
        <v>5856</v>
      </c>
      <c r="C222" s="1" t="s">
        <v>25</v>
      </c>
      <c r="D222" s="1" t="s">
        <v>2102</v>
      </c>
      <c r="E222" s="1">
        <v>22</v>
      </c>
      <c r="F222" s="1" t="s">
        <v>55</v>
      </c>
      <c r="G222" s="1" t="s">
        <v>55</v>
      </c>
      <c r="H222" s="1" t="s">
        <v>51</v>
      </c>
      <c r="I222" s="24" t="s">
        <v>51</v>
      </c>
      <c r="J222" s="1" t="s">
        <v>45</v>
      </c>
      <c r="K222" s="24" t="s">
        <v>57</v>
      </c>
      <c r="L222" s="1">
        <v>4</v>
      </c>
      <c r="M222" s="1">
        <v>4</v>
      </c>
      <c r="N222" s="24">
        <v>1</v>
      </c>
      <c r="O222" s="1">
        <v>5</v>
      </c>
      <c r="P222" s="1">
        <v>4</v>
      </c>
      <c r="Q222" s="24">
        <v>3</v>
      </c>
      <c r="R222" s="1">
        <v>6</v>
      </c>
      <c r="S222" s="1">
        <v>7</v>
      </c>
      <c r="T222" s="1">
        <v>4</v>
      </c>
      <c r="U222" s="1">
        <v>5</v>
      </c>
      <c r="V222" s="1" t="s">
        <v>47</v>
      </c>
      <c r="W222" s="1" t="s">
        <v>47</v>
      </c>
      <c r="X222" s="1">
        <v>4</v>
      </c>
      <c r="Y222" s="1">
        <v>5</v>
      </c>
      <c r="Z222" s="1" t="s">
        <v>47</v>
      </c>
      <c r="AA222" s="1" t="s">
        <v>47</v>
      </c>
      <c r="AB222" s="1" t="s">
        <v>47</v>
      </c>
      <c r="AC222" s="1" t="s">
        <v>47</v>
      </c>
      <c r="AD222" s="1" t="s">
        <v>47</v>
      </c>
      <c r="AE222" s="1" t="s">
        <v>47</v>
      </c>
      <c r="AF222" s="1" t="s">
        <v>47</v>
      </c>
      <c r="AG222" s="1" t="s">
        <v>47</v>
      </c>
      <c r="AH222" s="1" t="s">
        <v>47</v>
      </c>
      <c r="AI222" s="1" t="s">
        <v>47</v>
      </c>
      <c r="AJ222" s="1" t="s">
        <v>47</v>
      </c>
      <c r="AK222" s="1" t="s">
        <v>47</v>
      </c>
      <c r="AL222" s="1" t="s">
        <v>47</v>
      </c>
      <c r="AM222" s="1" t="s">
        <v>47</v>
      </c>
      <c r="AN222" s="1" t="s">
        <v>47</v>
      </c>
      <c r="AO222" s="24" t="s">
        <v>47</v>
      </c>
      <c r="AP222" s="1" t="s">
        <v>48</v>
      </c>
      <c r="AQ222" s="1">
        <v>10</v>
      </c>
      <c r="AR222" s="25" t="s">
        <v>235</v>
      </c>
      <c r="AS222" s="30">
        <v>230000</v>
      </c>
      <c r="AT222" s="9">
        <f>($O$3*(L222-$O$1)/$O$2+$P$3*(M222-$P$1)/$P$2+$Q$3*(N222-$P$1)/$Q$2)/SUM($O$3:$Q$3)</f>
        <v>-1.5311151151499114</v>
      </c>
      <c r="AU222" s="9">
        <f>($O$3*(O222-$O$1)/$O$2+$P$3*(P222-$P$1)/$P$2+$Q$3*(Q222-$Q$1)/$Q$2)/SUM($O$3:$Q$3)</f>
        <v>-0.40628790779544532</v>
      </c>
      <c r="AV222">
        <f>COUNT(R222:AO222)/2</f>
        <v>3</v>
      </c>
      <c r="AW222">
        <f>COUNTIF(R222:AO222,"&gt;5")/2</f>
        <v>1</v>
      </c>
      <c r="AX222" s="6">
        <f>VLOOKUP(AP222,COND!$A$10:$B$32,2,FALSE)</f>
        <v>1.05</v>
      </c>
      <c r="AY222" s="9">
        <f>(($AT$3*AT222+$AU$3*AU222+$AV$3*AV222+$AW$3*AW222)*AX222*IF(AQ222&lt;5,0.95,IF(AQ222&lt;7,0.975,1))+$J$3*VLOOKUP(J222,COND!$A$2:$D$7,2,FALSE)+$K$3*VLOOKUP(K222,COND!$A$2:$D$7,3,FALSE)+IF(BA222="SP",$BA$3,0)+IF($AV222&lt;3,-15,0))*IF(AND(Bat!$K$2="On",$E222&gt;20),0.75,1)</f>
        <v>24.061419762114166</v>
      </c>
      <c r="AZ222" s="28">
        <f>STANDARDIZE(AY222,AVERAGE($AY$5:$AY$963),STDEVP($AY$5:$AY$963))</f>
        <v>9.044250527446368E-2</v>
      </c>
      <c r="BA222" t="str">
        <f>IF(OR(AND(AQ222&gt;7,AW222&gt;1),AND(AQ222&gt;4,AV222&gt;2)),"SP","RP")</f>
        <v>SP</v>
      </c>
      <c r="BE222" t="str">
        <f>IF(AVERAGE($O222:$Q222)&gt;=6,"Likely",IF(AVERAGE($O222:$Q222)&gt;=4,"Possible","Unlikely"))</f>
        <v>Possible</v>
      </c>
      <c r="BG222" t="e">
        <f>IF(VLOOKUP($B222,'Draft List'!$D$4:$AB$124,BG$3,FALSE)&lt;&gt;0,VLOOKUP($B222,'Draft List'!$D$4:$AB$124,BG$3,FALSE),"")</f>
        <v>#N/A</v>
      </c>
      <c r="BH222" t="e">
        <f>IF(VLOOKUP($B222,'Draft List'!$D$4:$AB$124,BH$3,FALSE)&lt;&gt;0,VLOOKUP($B222,'Draft List'!$D$4:$AB$124,BH$3,FALSE),"")</f>
        <v>#N/A</v>
      </c>
      <c r="BI222" t="e">
        <f>IF(VLOOKUP($B222,'Draft List'!$D$4:$AB$124,BI$3,FALSE)&lt;&gt;0,VLOOKUP($B222,'Draft List'!$D$4:$AB$124,BI$3,FALSE),"")</f>
        <v>#N/A</v>
      </c>
      <c r="BJ222" t="e">
        <f>IF(VLOOKUP($B222,'Draft List'!$D$4:$AB$124,BJ$3,FALSE)&lt;&gt;0,VLOOKUP($B222,'Draft List'!$D$4:$AB$124,BJ$3,FALSE),"")</f>
        <v>#N/A</v>
      </c>
      <c r="BK222" t="str">
        <f>IF(OR(C222="SP",C222="MR",C222="RP",C222="CL"),"P",VLOOKUP($A222,Bat!$A$4:$AP$1196,42,FALSE))</f>
        <v>P</v>
      </c>
    </row>
    <row r="223" spans="1:63" x14ac:dyDescent="0.25">
      <c r="A223" t="str">
        <f>IF(C223="C","C-",C223)&amp;D223&amp;E223</f>
        <v>RPSixto Castro18</v>
      </c>
      <c r="B223">
        <f>VLOOKUP($A223,draft_listing_pitchers_stats!$A$1:$B$1324,2,FALSE)</f>
        <v>5056</v>
      </c>
      <c r="C223" s="1" t="s">
        <v>246</v>
      </c>
      <c r="D223" s="1" t="s">
        <v>1915</v>
      </c>
      <c r="E223" s="1">
        <v>18</v>
      </c>
      <c r="F223" s="1" t="s">
        <v>43</v>
      </c>
      <c r="G223" s="1" t="s">
        <v>43</v>
      </c>
      <c r="H223" s="1" t="s">
        <v>51</v>
      </c>
      <c r="I223" s="24" t="s">
        <v>51</v>
      </c>
      <c r="J223" s="1" t="s">
        <v>49</v>
      </c>
      <c r="K223" s="24" t="s">
        <v>45</v>
      </c>
      <c r="L223" s="1">
        <v>1</v>
      </c>
      <c r="M223" s="1">
        <v>4</v>
      </c>
      <c r="N223" s="24">
        <v>3</v>
      </c>
      <c r="O223" s="1">
        <v>2</v>
      </c>
      <c r="P223" s="1">
        <v>4</v>
      </c>
      <c r="Q223" s="24">
        <v>5</v>
      </c>
      <c r="R223" s="1">
        <v>2</v>
      </c>
      <c r="S223" s="1">
        <v>2</v>
      </c>
      <c r="T223" s="1">
        <v>1</v>
      </c>
      <c r="U223" s="1">
        <v>1</v>
      </c>
      <c r="V223" s="1">
        <v>1</v>
      </c>
      <c r="W223" s="1">
        <v>2</v>
      </c>
      <c r="X223" s="1" t="s">
        <v>47</v>
      </c>
      <c r="Y223" s="1" t="s">
        <v>47</v>
      </c>
      <c r="Z223" s="1" t="s">
        <v>47</v>
      </c>
      <c r="AA223" s="1" t="s">
        <v>47</v>
      </c>
      <c r="AB223" s="1" t="s">
        <v>47</v>
      </c>
      <c r="AC223" s="1" t="s">
        <v>47</v>
      </c>
      <c r="AD223" s="1" t="s">
        <v>47</v>
      </c>
      <c r="AE223" s="1" t="s">
        <v>47</v>
      </c>
      <c r="AF223" s="1" t="s">
        <v>47</v>
      </c>
      <c r="AG223" s="1" t="s">
        <v>47</v>
      </c>
      <c r="AH223" s="1" t="s">
        <v>47</v>
      </c>
      <c r="AI223" s="1" t="s">
        <v>47</v>
      </c>
      <c r="AJ223" s="1" t="s">
        <v>47</v>
      </c>
      <c r="AK223" s="1" t="s">
        <v>47</v>
      </c>
      <c r="AL223" s="1" t="s">
        <v>47</v>
      </c>
      <c r="AM223" s="1" t="s">
        <v>47</v>
      </c>
      <c r="AN223" s="1" t="s">
        <v>47</v>
      </c>
      <c r="AO223" s="24" t="s">
        <v>47</v>
      </c>
      <c r="AP223" s="1" t="s">
        <v>70</v>
      </c>
      <c r="AQ223" s="1">
        <v>5</v>
      </c>
      <c r="AR223" s="25" t="s">
        <v>233</v>
      </c>
      <c r="AS223" s="30">
        <v>220000</v>
      </c>
      <c r="AT223" s="9">
        <f>($O$3*(L223-$O$1)/$O$2+$P$3*(M223-$P$1)/$P$2+$Q$3*(N223-$P$1)/$Q$2)/SUM($O$3:$Q$3)</f>
        <v>-1.6305479565692111</v>
      </c>
      <c r="AU223" s="9">
        <f>($O$3*(O223-$O$1)/$O$2+$P$3*(P223-$P$1)/$P$2+$Q$3*(Q223-$Q$1)/$Q$2)/SUM($O$3:$Q$3)</f>
        <v>-0.50572074921474508</v>
      </c>
      <c r="AV223">
        <f>COUNT(R223:AO223)/2</f>
        <v>3</v>
      </c>
      <c r="AW223">
        <f>COUNTIF(R223:AO223,"&gt;5")/2</f>
        <v>0</v>
      </c>
      <c r="AX223" s="6">
        <f>VLOOKUP(AP223,COND!$A$10:$B$32,2,FALSE)</f>
        <v>0.9</v>
      </c>
      <c r="AY223" s="9">
        <f>(($AT$3*AT223+$AU$3*AU223+$AV$3*AV223+$AW$3*AW223)*AX223*IF(AQ223&lt;5,0.95,IF(AQ223&lt;7,0.975,1))+$J$3*VLOOKUP(J223,COND!$A$2:$D$7,2,FALSE)+$K$3*VLOOKUP(K223,COND!$A$2:$D$7,3,FALSE)+IF(BA223="SP",$BA$3,0)+IF($AV223&lt;3,-15,0))*IF(AND(Bat!$K$2="On",$E223&gt;20),0.75,1)</f>
        <v>24.05981468490333</v>
      </c>
      <c r="AZ223" s="28">
        <f>STANDARDIZE(AY223,AVERAGE($AY$5:$AY$963),STDEVP($AY$5:$AY$963))</f>
        <v>9.0298907364831982E-2</v>
      </c>
      <c r="BA223" t="str">
        <f>IF(OR(AND(AQ223&gt;7,AW223&gt;1),AND(AQ223&gt;4,AV223&gt;2)),"SP","RP")</f>
        <v>SP</v>
      </c>
      <c r="BE223" t="str">
        <f>IF(AVERAGE($O223:$Q223)&gt;=6,"Likely",IF(AVERAGE($O223:$Q223)&gt;=4,"Possible","Unlikely"))</f>
        <v>Unlikely</v>
      </c>
      <c r="BG223" t="e">
        <f>IF(VLOOKUP($B223,'Draft List'!$D$4:$AB$124,BG$3,FALSE)&lt;&gt;0,VLOOKUP($B223,'Draft List'!$D$4:$AB$124,BG$3,FALSE),"")</f>
        <v>#N/A</v>
      </c>
      <c r="BH223" t="e">
        <f>IF(VLOOKUP($B223,'Draft List'!$D$4:$AB$124,BH$3,FALSE)&lt;&gt;0,VLOOKUP($B223,'Draft List'!$D$4:$AB$124,BH$3,FALSE),"")</f>
        <v>#N/A</v>
      </c>
      <c r="BI223" t="e">
        <f>IF(VLOOKUP($B223,'Draft List'!$D$4:$AB$124,BI$3,FALSE)&lt;&gt;0,VLOOKUP($B223,'Draft List'!$D$4:$AB$124,BI$3,FALSE),"")</f>
        <v>#N/A</v>
      </c>
      <c r="BJ223" t="e">
        <f>IF(VLOOKUP($B223,'Draft List'!$D$4:$AB$124,BJ$3,FALSE)&lt;&gt;0,VLOOKUP($B223,'Draft List'!$D$4:$AB$124,BJ$3,FALSE),"")</f>
        <v>#N/A</v>
      </c>
      <c r="BK223" t="str">
        <f>IF(OR(C223="SP",C223="MR",C223="RP",C223="CL"),"P",VLOOKUP($A223,Bat!$A$4:$AP$1196,42,FALSE))</f>
        <v>P</v>
      </c>
    </row>
    <row r="224" spans="1:63" x14ac:dyDescent="0.25">
      <c r="A224" t="str">
        <f>IF(C224="C","C-",C224)&amp;D224&amp;E224</f>
        <v>SPHidehira Shibata21</v>
      </c>
      <c r="B224">
        <f>VLOOKUP($A224,draft_listing_pitchers_stats!$A$1:$B$1324,2,FALSE)</f>
        <v>4550</v>
      </c>
      <c r="C224" s="1" t="s">
        <v>25</v>
      </c>
      <c r="D224" s="1" t="s">
        <v>2181</v>
      </c>
      <c r="E224" s="1">
        <v>21</v>
      </c>
      <c r="F224" s="1" t="s">
        <v>43</v>
      </c>
      <c r="G224" s="1" t="s">
        <v>43</v>
      </c>
      <c r="H224" s="1" t="s">
        <v>51</v>
      </c>
      <c r="I224" s="24" t="s">
        <v>51</v>
      </c>
      <c r="J224" s="1" t="s">
        <v>46</v>
      </c>
      <c r="K224" s="24" t="s">
        <v>53</v>
      </c>
      <c r="L224" s="1">
        <v>3</v>
      </c>
      <c r="M224" s="1">
        <v>4</v>
      </c>
      <c r="N224" s="24">
        <v>2</v>
      </c>
      <c r="O224" s="1">
        <v>5</v>
      </c>
      <c r="P224" s="1">
        <v>4</v>
      </c>
      <c r="Q224" s="24">
        <v>3</v>
      </c>
      <c r="R224" s="1" t="s">
        <v>47</v>
      </c>
      <c r="S224" s="1" t="s">
        <v>47</v>
      </c>
      <c r="T224" s="1">
        <v>3</v>
      </c>
      <c r="U224" s="1">
        <v>5</v>
      </c>
      <c r="V224" s="1" t="s">
        <v>47</v>
      </c>
      <c r="W224" s="1" t="s">
        <v>47</v>
      </c>
      <c r="X224" s="1">
        <v>4</v>
      </c>
      <c r="Y224" s="1">
        <v>6</v>
      </c>
      <c r="Z224" s="1" t="s">
        <v>47</v>
      </c>
      <c r="AA224" s="1" t="s">
        <v>47</v>
      </c>
      <c r="AB224" s="1" t="s">
        <v>47</v>
      </c>
      <c r="AC224" s="1" t="s">
        <v>47</v>
      </c>
      <c r="AD224" s="1">
        <v>4</v>
      </c>
      <c r="AE224" s="1">
        <v>5</v>
      </c>
      <c r="AF224" s="1" t="s">
        <v>47</v>
      </c>
      <c r="AG224" s="1" t="s">
        <v>47</v>
      </c>
      <c r="AH224" s="1" t="s">
        <v>47</v>
      </c>
      <c r="AI224" s="1" t="s">
        <v>47</v>
      </c>
      <c r="AJ224" s="1" t="s">
        <v>47</v>
      </c>
      <c r="AK224" s="1" t="s">
        <v>47</v>
      </c>
      <c r="AL224" s="1" t="s">
        <v>47</v>
      </c>
      <c r="AM224" s="1" t="s">
        <v>47</v>
      </c>
      <c r="AN224" s="1" t="s">
        <v>47</v>
      </c>
      <c r="AO224" s="24" t="s">
        <v>47</v>
      </c>
      <c r="AP224" s="1" t="s">
        <v>60</v>
      </c>
      <c r="AQ224" s="1">
        <v>4</v>
      </c>
      <c r="AR224" s="25" t="s">
        <v>15</v>
      </c>
      <c r="AS224" s="30">
        <v>220000</v>
      </c>
      <c r="AT224" s="9">
        <f>($O$3*(L224-$O$1)/$O$2+$P$3*(M224-$P$1)/$P$2+$Q$3*(N224-$P$1)/$Q$2)/SUM($O$3:$Q$3)</f>
        <v>-1.4834858736049745</v>
      </c>
      <c r="AU224" s="9">
        <f>($O$3*(O224-$O$1)/$O$2+$P$3*(P224-$P$1)/$P$2+$Q$3*(Q224-$Q$1)/$Q$2)/SUM($O$3:$Q$3)</f>
        <v>-0.40628790779544532</v>
      </c>
      <c r="AV224">
        <f>COUNT(R224:AO224)/2</f>
        <v>3</v>
      </c>
      <c r="AW224">
        <f>COUNTIF(R224:AO224,"&gt;5")/2</f>
        <v>0.5</v>
      </c>
      <c r="AX224" s="6">
        <f>VLOOKUP(AP224,COND!$A$10:$B$32,2,FALSE)</f>
        <v>1</v>
      </c>
      <c r="AY224" s="9">
        <f>(($AT$3*AT224+$AU$3*AU224+$AV$3*AV224+$AW$3*AW224)*AX224*IF(AQ224&lt;5,0.95,IF(AQ224&lt;7,0.975,1))+$J$3*VLOOKUP(J224,COND!$A$2:$D$7,2,FALSE)+$K$3*VLOOKUP(K224,COND!$A$2:$D$7,3,FALSE)+IF(BA224="SP",$BA$3,0)+IF($AV224&lt;3,-15,0))*IF(AND(Bat!$K$2="On",$E224&gt;20),0.75,1)</f>
        <v>24.039917435901593</v>
      </c>
      <c r="AZ224" s="28">
        <f>STANDARDIZE(AY224,AVERAGE($AY$5:$AY$963),STDEVP($AY$5:$AY$963))</f>
        <v>8.8518803987386416E-2</v>
      </c>
      <c r="BA224" t="str">
        <f>IF(OR(AND(AQ224&gt;7,AW224&gt;1),AND(AQ224&gt;4,AV224&gt;2)),"SP","RP")</f>
        <v>RP</v>
      </c>
      <c r="BE224" t="str">
        <f>IF(AVERAGE($O224:$Q224)&gt;=6,"Likely",IF(AVERAGE($O224:$Q224)&gt;=4,"Possible","Unlikely"))</f>
        <v>Possible</v>
      </c>
      <c r="BG224" t="e">
        <f>IF(VLOOKUP($B224,'Draft List'!$D$4:$AB$124,BG$3,FALSE)&lt;&gt;0,VLOOKUP($B224,'Draft List'!$D$4:$AB$124,BG$3,FALSE),"")</f>
        <v>#N/A</v>
      </c>
      <c r="BH224" t="e">
        <f>IF(VLOOKUP($B224,'Draft List'!$D$4:$AB$124,BH$3,FALSE)&lt;&gt;0,VLOOKUP($B224,'Draft List'!$D$4:$AB$124,BH$3,FALSE),"")</f>
        <v>#N/A</v>
      </c>
      <c r="BI224" t="e">
        <f>IF(VLOOKUP($B224,'Draft List'!$D$4:$AB$124,BI$3,FALSE)&lt;&gt;0,VLOOKUP($B224,'Draft List'!$D$4:$AB$124,BI$3,FALSE),"")</f>
        <v>#N/A</v>
      </c>
      <c r="BJ224" t="e">
        <f>IF(VLOOKUP($B224,'Draft List'!$D$4:$AB$124,BJ$3,FALSE)&lt;&gt;0,VLOOKUP($B224,'Draft List'!$D$4:$AB$124,BJ$3,FALSE),"")</f>
        <v>#N/A</v>
      </c>
      <c r="BK224" t="str">
        <f>IF(OR(C224="SP",C224="MR",C224="RP",C224="CL"),"P",VLOOKUP($A224,Bat!$A$4:$AP$1196,42,FALSE))</f>
        <v>P</v>
      </c>
    </row>
    <row r="225" spans="1:63" x14ac:dyDescent="0.25">
      <c r="A225" t="str">
        <f>IF(C225="C","C-",C225)&amp;D225&amp;E225</f>
        <v>RPLéo-Pier Bourgault18</v>
      </c>
      <c r="B225">
        <f>VLOOKUP($A225,draft_listing_pitchers_stats!$A$1:$B$1324,2,FALSE)</f>
        <v>13683</v>
      </c>
      <c r="C225" s="1" t="s">
        <v>246</v>
      </c>
      <c r="D225" s="1" t="s">
        <v>1899</v>
      </c>
      <c r="E225" s="1">
        <v>18</v>
      </c>
      <c r="F225" s="1" t="s">
        <v>43</v>
      </c>
      <c r="G225" s="1" t="s">
        <v>43</v>
      </c>
      <c r="H225" s="1" t="s">
        <v>51</v>
      </c>
      <c r="I225" s="24" t="s">
        <v>51</v>
      </c>
      <c r="J225" s="1" t="s">
        <v>57</v>
      </c>
      <c r="K225" s="24" t="s">
        <v>46</v>
      </c>
      <c r="L225" s="1">
        <v>2</v>
      </c>
      <c r="M225" s="1">
        <v>4</v>
      </c>
      <c r="N225" s="24">
        <v>2</v>
      </c>
      <c r="O225" s="1">
        <v>4</v>
      </c>
      <c r="P225" s="1">
        <v>4</v>
      </c>
      <c r="Q225" s="24">
        <v>4</v>
      </c>
      <c r="R225" s="1">
        <v>3</v>
      </c>
      <c r="S225" s="1">
        <v>4</v>
      </c>
      <c r="T225" s="1">
        <v>1</v>
      </c>
      <c r="U225" s="1">
        <v>1</v>
      </c>
      <c r="V225" s="1" t="s">
        <v>47</v>
      </c>
      <c r="W225" s="1" t="s">
        <v>47</v>
      </c>
      <c r="X225" s="1">
        <v>2</v>
      </c>
      <c r="Y225" s="1">
        <v>4</v>
      </c>
      <c r="Z225" s="1" t="s">
        <v>47</v>
      </c>
      <c r="AA225" s="1" t="s">
        <v>47</v>
      </c>
      <c r="AB225" s="1" t="s">
        <v>47</v>
      </c>
      <c r="AC225" s="1" t="s">
        <v>47</v>
      </c>
      <c r="AD225" s="1" t="s">
        <v>47</v>
      </c>
      <c r="AE225" s="1" t="s">
        <v>47</v>
      </c>
      <c r="AF225" s="1" t="s">
        <v>47</v>
      </c>
      <c r="AG225" s="1" t="s">
        <v>47</v>
      </c>
      <c r="AH225" s="1" t="s">
        <v>47</v>
      </c>
      <c r="AI225" s="1" t="s">
        <v>47</v>
      </c>
      <c r="AJ225" s="1" t="s">
        <v>47</v>
      </c>
      <c r="AK225" s="1" t="s">
        <v>47</v>
      </c>
      <c r="AL225" s="1" t="s">
        <v>47</v>
      </c>
      <c r="AM225" s="1" t="s">
        <v>47</v>
      </c>
      <c r="AN225" s="1" t="s">
        <v>47</v>
      </c>
      <c r="AO225" s="24" t="s">
        <v>47</v>
      </c>
      <c r="AP225" s="1" t="s">
        <v>67</v>
      </c>
      <c r="AQ225" s="1">
        <v>5</v>
      </c>
      <c r="AR225" s="25" t="s">
        <v>235</v>
      </c>
      <c r="AS225" s="30">
        <v>190000</v>
      </c>
      <c r="AT225" s="9">
        <f>($O$3*(L225-$O$1)/$O$2+$P$3*(M225-$P$1)/$P$2+$Q$3*(N225-$P$1)/$Q$2)/SUM($O$3:$Q$3)</f>
        <v>-1.6781771981141478</v>
      </c>
      <c r="AU225" s="9">
        <f>($O$3*(O225-$O$1)/$O$2+$P$3*(P225-$P$1)/$P$2+$Q$3*(Q225-$Q$1)/$Q$2)/SUM($O$3:$Q$3)</f>
        <v>-0.35865866625050846</v>
      </c>
      <c r="AV225">
        <f>COUNT(R225:AO225)/2</f>
        <v>3</v>
      </c>
      <c r="AW225">
        <f>COUNTIF(R225:AO225,"&gt;5")/2</f>
        <v>0</v>
      </c>
      <c r="AX225" s="6">
        <f>VLOOKUP(AP225,COND!$A$10:$B$32,2,FALSE)</f>
        <v>1</v>
      </c>
      <c r="AY225" s="9">
        <f>(($AT$3*AT225+$AU$3*AU225+$AV$3*AV225+$AW$3*AW225)*AX225*IF(AQ225&lt;5,0.95,IF(AQ225&lt;7,0.975,1))+$J$3*VLOOKUP(J225,COND!$A$2:$D$7,2,FALSE)+$K$3*VLOOKUP(K225,COND!$A$2:$D$7,3,FALSE)+IF(BA225="SP",$BA$3,0)+IF($AV225&lt;3,-15,0))*IF(AND(Bat!$K$2="On",$E225&gt;20),0.75,1)</f>
        <v>23.902661454482825</v>
      </c>
      <c r="AZ225" s="28">
        <f>STANDARDIZE(AY225,AVERAGE($AY$5:$AY$963),STDEVP($AY$5:$AY$963))</f>
        <v>7.6239225233719177E-2</v>
      </c>
      <c r="BA225" t="str">
        <f>IF(OR(AND(AQ225&gt;7,AW225&gt;1),AND(AQ225&gt;4,AV225&gt;2)),"SP","RP")</f>
        <v>SP</v>
      </c>
      <c r="BE225" t="str">
        <f>IF(AVERAGE($O225:$Q225)&gt;=6,"Likely",IF(AVERAGE($O225:$Q225)&gt;=4,"Possible","Unlikely"))</f>
        <v>Possible</v>
      </c>
      <c r="BG225" t="e">
        <f>IF(VLOOKUP($B225,'Draft List'!$D$4:$AB$124,BG$3,FALSE)&lt;&gt;0,VLOOKUP($B225,'Draft List'!$D$4:$AB$124,BG$3,FALSE),"")</f>
        <v>#N/A</v>
      </c>
      <c r="BH225" t="e">
        <f>IF(VLOOKUP($B225,'Draft List'!$D$4:$AB$124,BH$3,FALSE)&lt;&gt;0,VLOOKUP($B225,'Draft List'!$D$4:$AB$124,BH$3,FALSE),"")</f>
        <v>#N/A</v>
      </c>
      <c r="BI225" t="e">
        <f>IF(VLOOKUP($B225,'Draft List'!$D$4:$AB$124,BI$3,FALSE)&lt;&gt;0,VLOOKUP($B225,'Draft List'!$D$4:$AB$124,BI$3,FALSE),"")</f>
        <v>#N/A</v>
      </c>
      <c r="BJ225" t="e">
        <f>IF(VLOOKUP($B225,'Draft List'!$D$4:$AB$124,BJ$3,FALSE)&lt;&gt;0,VLOOKUP($B225,'Draft List'!$D$4:$AB$124,BJ$3,FALSE),"")</f>
        <v>#N/A</v>
      </c>
      <c r="BK225" t="str">
        <f>IF(OR(C225="SP",C225="MR",C225="RP",C225="CL"),"P",VLOOKUP($A225,Bat!$A$4:$AP$1196,42,FALSE))</f>
        <v>P</v>
      </c>
    </row>
    <row r="226" spans="1:63" x14ac:dyDescent="0.25">
      <c r="A226" t="str">
        <f>IF(C226="C","C-",C226)&amp;D226&amp;E226</f>
        <v>SPJuan Alfmana18</v>
      </c>
      <c r="B226">
        <f>VLOOKUP($A226,draft_listing_pitchers_stats!$A$1:$B$1324,2,FALSE)</f>
        <v>4971</v>
      </c>
      <c r="C226" s="1" t="s">
        <v>25</v>
      </c>
      <c r="D226" s="1" t="s">
        <v>1873</v>
      </c>
      <c r="E226" s="1">
        <v>18</v>
      </c>
      <c r="F226" s="1" t="s">
        <v>43</v>
      </c>
      <c r="G226" s="1" t="s">
        <v>43</v>
      </c>
      <c r="H226" s="1" t="s">
        <v>51</v>
      </c>
      <c r="I226" s="24" t="s">
        <v>51</v>
      </c>
      <c r="J226" s="1" t="s">
        <v>49</v>
      </c>
      <c r="K226" s="24" t="s">
        <v>45</v>
      </c>
      <c r="L226" s="1">
        <v>2</v>
      </c>
      <c r="M226" s="1">
        <v>3</v>
      </c>
      <c r="N226" s="24">
        <v>2</v>
      </c>
      <c r="O226" s="1">
        <v>3</v>
      </c>
      <c r="P226" s="1">
        <v>3</v>
      </c>
      <c r="Q226" s="24">
        <v>5</v>
      </c>
      <c r="R226" s="1">
        <v>4</v>
      </c>
      <c r="S226" s="1">
        <v>4</v>
      </c>
      <c r="T226" s="1">
        <v>1</v>
      </c>
      <c r="U226" s="1">
        <v>2</v>
      </c>
      <c r="V226" s="1" t="s">
        <v>47</v>
      </c>
      <c r="W226" s="1" t="s">
        <v>47</v>
      </c>
      <c r="X226" s="1">
        <v>2</v>
      </c>
      <c r="Y226" s="1">
        <v>3</v>
      </c>
      <c r="Z226" s="1" t="s">
        <v>47</v>
      </c>
      <c r="AA226" s="1" t="s">
        <v>47</v>
      </c>
      <c r="AB226" s="1">
        <v>3</v>
      </c>
      <c r="AC226" s="1">
        <v>4</v>
      </c>
      <c r="AD226" s="1" t="s">
        <v>47</v>
      </c>
      <c r="AE226" s="1" t="s">
        <v>47</v>
      </c>
      <c r="AF226" s="1">
        <v>3</v>
      </c>
      <c r="AG226" s="1">
        <v>4</v>
      </c>
      <c r="AH226" s="1">
        <v>1</v>
      </c>
      <c r="AI226" s="1">
        <v>2</v>
      </c>
      <c r="AJ226" s="1" t="s">
        <v>47</v>
      </c>
      <c r="AK226" s="1" t="s">
        <v>47</v>
      </c>
      <c r="AL226" s="1" t="s">
        <v>47</v>
      </c>
      <c r="AM226" s="1" t="s">
        <v>47</v>
      </c>
      <c r="AN226" s="1" t="s">
        <v>47</v>
      </c>
      <c r="AO226" s="24" t="s">
        <v>47</v>
      </c>
      <c r="AP226" s="1" t="s">
        <v>58</v>
      </c>
      <c r="AQ226" s="1">
        <v>10</v>
      </c>
      <c r="AR226" s="25" t="s">
        <v>15</v>
      </c>
      <c r="AS226" s="30">
        <v>210000</v>
      </c>
      <c r="AT226" s="9">
        <f>($O$3*(L226-$O$1)/$O$2+$P$3*(M226-$P$1)/$P$2+$Q$3*(N226-$P$1)/$Q$2)/SUM($O$3:$Q$3)</f>
        <v>-1.8736089145442034</v>
      </c>
      <c r="AU226" s="9">
        <f>($O$3*(O226-$O$1)/$O$2+$P$3*(P226-$P$1)/$P$2+$Q$3*(Q226-$Q$1)/$Q$2)/SUM($O$3:$Q$3)</f>
        <v>-0.5064611411356269</v>
      </c>
      <c r="AV226">
        <f>COUNT(R226:AO226)/2</f>
        <v>6</v>
      </c>
      <c r="AW226">
        <f>COUNTIF(R226:AO226,"&gt;5")/2</f>
        <v>0</v>
      </c>
      <c r="AX226" s="6">
        <f>VLOOKUP(AP226,COND!$A$10:$B$32,2,FALSE)</f>
        <v>1</v>
      </c>
      <c r="AY226" s="9">
        <f>(($AT$3*AT226+$AU$3*AU226+$AV$3*AV226+$AW$3*AW226)*AX226*IF(AQ226&lt;5,0.95,IF(AQ226&lt;7,0.975,1))+$J$3*VLOOKUP(J226,COND!$A$2:$D$7,2,FALSE)+$K$3*VLOOKUP(K226,COND!$A$2:$D$7,3,FALSE)+IF(BA226="SP",$BA$3,0)+IF($AV226&lt;3,-15,0))*IF(AND(Bat!$K$2="On",$E226&gt;20),0.75,1)</f>
        <v>23.896055394378621</v>
      </c>
      <c r="AZ226" s="28">
        <f>STANDARDIZE(AY226,AVERAGE($AY$5:$AY$963),STDEVP($AY$5:$AY$963))</f>
        <v>7.5648215396023746E-2</v>
      </c>
      <c r="BA226" t="str">
        <f>IF(OR(AND(AQ226&gt;7,AW226&gt;1),AND(AQ226&gt;4,AV226&gt;2)),"SP","RP")</f>
        <v>SP</v>
      </c>
      <c r="BE226" t="str">
        <f>IF(AVERAGE($O226:$Q226)&gt;=6,"Likely",IF(AVERAGE($O226:$Q226)&gt;=4,"Possible","Unlikely"))</f>
        <v>Unlikely</v>
      </c>
      <c r="BG226" t="e">
        <f>IF(VLOOKUP($B226,'Draft List'!$D$4:$AB$124,BG$3,FALSE)&lt;&gt;0,VLOOKUP($B226,'Draft List'!$D$4:$AB$124,BG$3,FALSE),"")</f>
        <v>#N/A</v>
      </c>
      <c r="BH226" t="e">
        <f>IF(VLOOKUP($B226,'Draft List'!$D$4:$AB$124,BH$3,FALSE)&lt;&gt;0,VLOOKUP($B226,'Draft List'!$D$4:$AB$124,BH$3,FALSE),"")</f>
        <v>#N/A</v>
      </c>
      <c r="BI226" t="e">
        <f>IF(VLOOKUP($B226,'Draft List'!$D$4:$AB$124,BI$3,FALSE)&lt;&gt;0,VLOOKUP($B226,'Draft List'!$D$4:$AB$124,BI$3,FALSE),"")</f>
        <v>#N/A</v>
      </c>
      <c r="BJ226" t="e">
        <f>IF(VLOOKUP($B226,'Draft List'!$D$4:$AB$124,BJ$3,FALSE)&lt;&gt;0,VLOOKUP($B226,'Draft List'!$D$4:$AB$124,BJ$3,FALSE),"")</f>
        <v>#N/A</v>
      </c>
      <c r="BK226" t="str">
        <f>IF(OR(C226="SP",C226="MR",C226="RP",C226="CL"),"P",VLOOKUP($A226,Bat!$A$4:$AP$1196,42,FALSE))</f>
        <v>P</v>
      </c>
    </row>
    <row r="227" spans="1:63" x14ac:dyDescent="0.25">
      <c r="A227" t="str">
        <f>IF(C227="C","C-",C227)&amp;D227&amp;E227</f>
        <v>RPEarl Baker17</v>
      </c>
      <c r="B227">
        <f>VLOOKUP($A227,draft_listing_pitchers_stats!$A$1:$B$1324,2,FALSE)</f>
        <v>10046</v>
      </c>
      <c r="C227" s="1" t="s">
        <v>246</v>
      </c>
      <c r="D227" s="1" t="s">
        <v>1887</v>
      </c>
      <c r="E227" s="1">
        <v>17</v>
      </c>
      <c r="F227" s="1" t="s">
        <v>43</v>
      </c>
      <c r="G227" s="1" t="s">
        <v>43</v>
      </c>
      <c r="H227" s="1" t="s">
        <v>51</v>
      </c>
      <c r="I227" s="24" t="s">
        <v>51</v>
      </c>
      <c r="J227" s="1" t="s">
        <v>46</v>
      </c>
      <c r="K227" s="24" t="s">
        <v>49</v>
      </c>
      <c r="L227" s="1">
        <v>2</v>
      </c>
      <c r="M227" s="1">
        <v>4</v>
      </c>
      <c r="N227" s="24">
        <v>2</v>
      </c>
      <c r="O227" s="1">
        <v>2</v>
      </c>
      <c r="P227" s="1">
        <v>4</v>
      </c>
      <c r="Q227" s="24">
        <v>5</v>
      </c>
      <c r="R227" s="1">
        <v>2</v>
      </c>
      <c r="S227" s="1">
        <v>3</v>
      </c>
      <c r="T227" s="1">
        <v>1</v>
      </c>
      <c r="U227" s="1">
        <v>1</v>
      </c>
      <c r="V227" s="1" t="s">
        <v>47</v>
      </c>
      <c r="W227" s="1" t="s">
        <v>47</v>
      </c>
      <c r="X227" s="1">
        <v>1</v>
      </c>
      <c r="Y227" s="1">
        <v>3</v>
      </c>
      <c r="Z227" s="1" t="s">
        <v>47</v>
      </c>
      <c r="AA227" s="1" t="s">
        <v>47</v>
      </c>
      <c r="AB227" s="1" t="s">
        <v>47</v>
      </c>
      <c r="AC227" s="1" t="s">
        <v>47</v>
      </c>
      <c r="AD227" s="1" t="s">
        <v>47</v>
      </c>
      <c r="AE227" s="1" t="s">
        <v>47</v>
      </c>
      <c r="AF227" s="1" t="s">
        <v>47</v>
      </c>
      <c r="AG227" s="1" t="s">
        <v>47</v>
      </c>
      <c r="AH227" s="1" t="s">
        <v>47</v>
      </c>
      <c r="AI227" s="1" t="s">
        <v>47</v>
      </c>
      <c r="AJ227" s="1" t="s">
        <v>47</v>
      </c>
      <c r="AK227" s="1" t="s">
        <v>47</v>
      </c>
      <c r="AL227" s="1" t="s">
        <v>47</v>
      </c>
      <c r="AM227" s="1" t="s">
        <v>47</v>
      </c>
      <c r="AN227" s="1" t="s">
        <v>47</v>
      </c>
      <c r="AO227" s="24" t="s">
        <v>47</v>
      </c>
      <c r="AP227" s="1" t="s">
        <v>70</v>
      </c>
      <c r="AQ227" s="1">
        <v>6</v>
      </c>
      <c r="AR227" s="25" t="s">
        <v>235</v>
      </c>
      <c r="AS227" s="30">
        <v>200000</v>
      </c>
      <c r="AT227" s="9">
        <f>($O$3*(L227-$O$1)/$O$2+$P$3*(M227-$P$1)/$P$2+$Q$3*(N227-$P$1)/$Q$2)/SUM($O$3:$Q$3)</f>
        <v>-1.6781771981141478</v>
      </c>
      <c r="AU227" s="9">
        <f>($O$3*(O227-$O$1)/$O$2+$P$3*(P227-$P$1)/$P$2+$Q$3*(Q227-$Q$1)/$Q$2)/SUM($O$3:$Q$3)</f>
        <v>-0.50572074921474508</v>
      </c>
      <c r="AV227">
        <f>COUNT(R227:AO227)/2</f>
        <v>3</v>
      </c>
      <c r="AW227">
        <f>COUNTIF(R227:AO227,"&gt;5")/2</f>
        <v>0</v>
      </c>
      <c r="AX227" s="6">
        <f>VLOOKUP(AP227,COND!$A$10:$B$32,2,FALSE)</f>
        <v>0.9</v>
      </c>
      <c r="AY227" s="9">
        <f>(($AT$3*AT227+$AU$3*AU227+$AV$3*AV227+$AW$3*AW227)*AX227*IF(AQ227&lt;5,0.95,IF(AQ227&lt;7,0.975,1))+$J$3*VLOOKUP(J227,COND!$A$2:$D$7,2,FALSE)+$K$3*VLOOKUP(K227,COND!$A$2:$D$7,3,FALSE)+IF(BA227="SP",$BA$3,0)+IF($AV227&lt;3,-15,0))*IF(AND(Bat!$K$2="On",$E227&gt;20),0.75,1)</f>
        <v>23.751455753012195</v>
      </c>
      <c r="AZ227" s="28">
        <f>STANDARDIZE(AY227,AVERAGE($AY$5:$AY$963),STDEVP($AY$5:$AY$963))</f>
        <v>6.2711637583114876E-2</v>
      </c>
      <c r="BA227" t="str">
        <f>IF(OR(AND(AQ227&gt;7,AW227&gt;1),AND(AQ227&gt;4,AV227&gt;2)),"SP","RP")</f>
        <v>SP</v>
      </c>
      <c r="BE227" t="str">
        <f>IF(AVERAGE($O227:$Q227)&gt;=6,"Likely",IF(AVERAGE($O227:$Q227)&gt;=4,"Possible","Unlikely"))</f>
        <v>Unlikely</v>
      </c>
      <c r="BG227" t="e">
        <f>IF(VLOOKUP($B227,'Draft List'!$D$4:$AB$124,BG$3,FALSE)&lt;&gt;0,VLOOKUP($B227,'Draft List'!$D$4:$AB$124,BG$3,FALSE),"")</f>
        <v>#N/A</v>
      </c>
      <c r="BH227" t="e">
        <f>IF(VLOOKUP($B227,'Draft List'!$D$4:$AB$124,BH$3,FALSE)&lt;&gt;0,VLOOKUP($B227,'Draft List'!$D$4:$AB$124,BH$3,FALSE),"")</f>
        <v>#N/A</v>
      </c>
      <c r="BI227" t="e">
        <f>IF(VLOOKUP($B227,'Draft List'!$D$4:$AB$124,BI$3,FALSE)&lt;&gt;0,VLOOKUP($B227,'Draft List'!$D$4:$AB$124,BI$3,FALSE),"")</f>
        <v>#N/A</v>
      </c>
      <c r="BJ227" t="e">
        <f>IF(VLOOKUP($B227,'Draft List'!$D$4:$AB$124,BJ$3,FALSE)&lt;&gt;0,VLOOKUP($B227,'Draft List'!$D$4:$AB$124,BJ$3,FALSE),"")</f>
        <v>#N/A</v>
      </c>
      <c r="BK227" t="str">
        <f>IF(OR(C227="SP",C227="MR",C227="RP",C227="CL"),"P",VLOOKUP($A227,Bat!$A$4:$AP$1196,42,FALSE))</f>
        <v>P</v>
      </c>
    </row>
    <row r="228" spans="1:63" x14ac:dyDescent="0.25">
      <c r="A228" t="str">
        <f>IF(C228="C","C-",C228)&amp;D228&amp;E228</f>
        <v>SPHéctor Pineda21</v>
      </c>
      <c r="B228">
        <f>VLOOKUP($A228,draft_listing_pitchers_stats!$A$1:$B$1324,2,FALSE)</f>
        <v>13774</v>
      </c>
      <c r="C228" s="1" t="s">
        <v>25</v>
      </c>
      <c r="D228" s="1" t="s">
        <v>2145</v>
      </c>
      <c r="E228" s="1">
        <v>21</v>
      </c>
      <c r="F228" s="1" t="s">
        <v>55</v>
      </c>
      <c r="G228" s="1" t="s">
        <v>55</v>
      </c>
      <c r="H228" s="1" t="s">
        <v>51</v>
      </c>
      <c r="I228" s="24" t="s">
        <v>51</v>
      </c>
      <c r="J228" s="1" t="s">
        <v>46</v>
      </c>
      <c r="K228" s="24" t="s">
        <v>57</v>
      </c>
      <c r="L228" s="1">
        <v>2</v>
      </c>
      <c r="M228" s="1">
        <v>4</v>
      </c>
      <c r="N228" s="24">
        <v>2</v>
      </c>
      <c r="O228" s="1">
        <v>4</v>
      </c>
      <c r="P228" s="1">
        <v>4</v>
      </c>
      <c r="Q228" s="24">
        <v>4</v>
      </c>
      <c r="R228" s="1" t="s">
        <v>47</v>
      </c>
      <c r="S228" s="1" t="s">
        <v>47</v>
      </c>
      <c r="T228" s="1">
        <v>2</v>
      </c>
      <c r="U228" s="1">
        <v>3</v>
      </c>
      <c r="V228" s="1">
        <v>3</v>
      </c>
      <c r="W228" s="1">
        <v>4</v>
      </c>
      <c r="X228" s="1" t="s">
        <v>47</v>
      </c>
      <c r="Y228" s="1" t="s">
        <v>47</v>
      </c>
      <c r="Z228" s="1" t="s">
        <v>47</v>
      </c>
      <c r="AA228" s="1" t="s">
        <v>47</v>
      </c>
      <c r="AB228" s="1" t="s">
        <v>47</v>
      </c>
      <c r="AC228" s="1" t="s">
        <v>47</v>
      </c>
      <c r="AD228" s="1">
        <v>3</v>
      </c>
      <c r="AE228" s="1">
        <v>4</v>
      </c>
      <c r="AF228" s="1" t="s">
        <v>47</v>
      </c>
      <c r="AG228" s="1" t="s">
        <v>47</v>
      </c>
      <c r="AH228" s="1" t="s">
        <v>47</v>
      </c>
      <c r="AI228" s="1" t="s">
        <v>47</v>
      </c>
      <c r="AJ228" s="1" t="s">
        <v>47</v>
      </c>
      <c r="AK228" s="1" t="s">
        <v>47</v>
      </c>
      <c r="AL228" s="1" t="s">
        <v>47</v>
      </c>
      <c r="AM228" s="1" t="s">
        <v>47</v>
      </c>
      <c r="AN228" s="1" t="s">
        <v>47</v>
      </c>
      <c r="AO228" s="24" t="s">
        <v>47</v>
      </c>
      <c r="AP228" s="1" t="s">
        <v>211</v>
      </c>
      <c r="AQ228" s="1">
        <v>9</v>
      </c>
      <c r="AR228" s="25" t="s">
        <v>235</v>
      </c>
      <c r="AS228" s="30">
        <v>220000</v>
      </c>
      <c r="AT228" s="9">
        <f>($O$3*(L228-$O$1)/$O$2+$P$3*(M228-$P$1)/$P$2+$Q$3*(N228-$P$1)/$Q$2)/SUM($O$3:$Q$3)</f>
        <v>-1.6781771981141478</v>
      </c>
      <c r="AU228" s="9">
        <f>($O$3*(O228-$O$1)/$O$2+$P$3*(P228-$P$1)/$P$2+$Q$3*(Q228-$Q$1)/$Q$2)/SUM($O$3:$Q$3)</f>
        <v>-0.35865866625050846</v>
      </c>
      <c r="AV228">
        <f>COUNT(R228:AO228)/2</f>
        <v>3</v>
      </c>
      <c r="AW228">
        <f>COUNTIF(R228:AO228,"&gt;5")/2</f>
        <v>0</v>
      </c>
      <c r="AX228" s="6">
        <f>VLOOKUP(AP228,COND!$A$10:$B$32,2,FALSE)</f>
        <v>1</v>
      </c>
      <c r="AY228" s="9">
        <f>(($AT$3*AT228+$AU$3*AU228+$AV$3*AV228+$AW$3*AW228)*AX228*IF(AQ228&lt;5,0.95,IF(AQ228&lt;7,0.975,1))+$J$3*VLOOKUP(J228,COND!$A$2:$D$7,2,FALSE)+$K$3*VLOOKUP(K228,COND!$A$2:$D$7,3,FALSE)+IF(BA228="SP",$BA$3,0)+IF($AV228&lt;3,-15,0))*IF(AND(Bat!$K$2="On",$E228&gt;20),0.75,1)</f>
        <v>23.741191235367001</v>
      </c>
      <c r="AZ228" s="28">
        <f>STANDARDIZE(AY228,AVERAGE($AY$5:$AY$963),STDEVP($AY$5:$AY$963))</f>
        <v>6.1793324577811282E-2</v>
      </c>
      <c r="BA228" t="str">
        <f>IF(OR(AND(AQ228&gt;7,AW228&gt;1),AND(AQ228&gt;4,AV228&gt;2)),"SP","RP")</f>
        <v>SP</v>
      </c>
      <c r="BE228" t="str">
        <f>IF(AVERAGE($O228:$Q228)&gt;=6,"Likely",IF(AVERAGE($O228:$Q228)&gt;=4,"Possible","Unlikely"))</f>
        <v>Possible</v>
      </c>
      <c r="BG228" t="e">
        <f>IF(VLOOKUP($B228,'Draft List'!$D$4:$AB$124,BG$3,FALSE)&lt;&gt;0,VLOOKUP($B228,'Draft List'!$D$4:$AB$124,BG$3,FALSE),"")</f>
        <v>#N/A</v>
      </c>
      <c r="BH228" t="e">
        <f>IF(VLOOKUP($B228,'Draft List'!$D$4:$AB$124,BH$3,FALSE)&lt;&gt;0,VLOOKUP($B228,'Draft List'!$D$4:$AB$124,BH$3,FALSE),"")</f>
        <v>#N/A</v>
      </c>
      <c r="BI228" t="e">
        <f>IF(VLOOKUP($B228,'Draft List'!$D$4:$AB$124,BI$3,FALSE)&lt;&gt;0,VLOOKUP($B228,'Draft List'!$D$4:$AB$124,BI$3,FALSE),"")</f>
        <v>#N/A</v>
      </c>
      <c r="BJ228" t="e">
        <f>IF(VLOOKUP($B228,'Draft List'!$D$4:$AB$124,BJ$3,FALSE)&lt;&gt;0,VLOOKUP($B228,'Draft List'!$D$4:$AB$124,BJ$3,FALSE),"")</f>
        <v>#N/A</v>
      </c>
      <c r="BK228" t="str">
        <f>IF(OR(C228="SP",C228="MR",C228="RP",C228="CL"),"P",VLOOKUP($A228,Bat!$A$4:$AP$1196,42,FALSE))</f>
        <v>P</v>
      </c>
    </row>
    <row r="229" spans="1:63" x14ac:dyDescent="0.25">
      <c r="A229" t="str">
        <f>IF(C229="C","C-",C229)&amp;D229&amp;E229</f>
        <v>RPGerardo Solís21</v>
      </c>
      <c r="B229">
        <f>VLOOKUP($A229,draft_listing_pitchers_stats!$A$1:$B$1324,2,FALSE)</f>
        <v>11447</v>
      </c>
      <c r="C229" s="1" t="s">
        <v>246</v>
      </c>
      <c r="D229" s="1" t="s">
        <v>2191</v>
      </c>
      <c r="E229" s="1">
        <v>21</v>
      </c>
      <c r="F229" s="1" t="s">
        <v>43</v>
      </c>
      <c r="G229" s="1" t="s">
        <v>43</v>
      </c>
      <c r="H229" s="1" t="s">
        <v>51</v>
      </c>
      <c r="I229" s="24" t="s">
        <v>51</v>
      </c>
      <c r="J229" s="1" t="s">
        <v>49</v>
      </c>
      <c r="K229" s="24" t="s">
        <v>45</v>
      </c>
      <c r="L229" s="1">
        <v>4</v>
      </c>
      <c r="M229" s="1">
        <v>4</v>
      </c>
      <c r="N229" s="24">
        <v>1</v>
      </c>
      <c r="O229" s="1">
        <v>5</v>
      </c>
      <c r="P229" s="1">
        <v>4</v>
      </c>
      <c r="Q229" s="24">
        <v>3</v>
      </c>
      <c r="R229" s="1">
        <v>5</v>
      </c>
      <c r="S229" s="1">
        <v>6</v>
      </c>
      <c r="T229" s="1">
        <v>1</v>
      </c>
      <c r="U229" s="1">
        <v>1</v>
      </c>
      <c r="V229" s="1">
        <v>3</v>
      </c>
      <c r="W229" s="1">
        <v>5</v>
      </c>
      <c r="X229" s="1" t="s">
        <v>47</v>
      </c>
      <c r="Y229" s="1" t="s">
        <v>47</v>
      </c>
      <c r="Z229" s="1" t="s">
        <v>47</v>
      </c>
      <c r="AA229" s="1" t="s">
        <v>47</v>
      </c>
      <c r="AB229" s="1" t="s">
        <v>47</v>
      </c>
      <c r="AC229" s="1" t="s">
        <v>47</v>
      </c>
      <c r="AD229" s="1" t="s">
        <v>47</v>
      </c>
      <c r="AE229" s="1" t="s">
        <v>47</v>
      </c>
      <c r="AF229" s="1" t="s">
        <v>47</v>
      </c>
      <c r="AG229" s="1" t="s">
        <v>47</v>
      </c>
      <c r="AH229" s="1" t="s">
        <v>47</v>
      </c>
      <c r="AI229" s="1" t="s">
        <v>47</v>
      </c>
      <c r="AJ229" s="1" t="s">
        <v>47</v>
      </c>
      <c r="AK229" s="1" t="s">
        <v>47</v>
      </c>
      <c r="AL229" s="1" t="s">
        <v>47</v>
      </c>
      <c r="AM229" s="1" t="s">
        <v>47</v>
      </c>
      <c r="AN229" s="1" t="s">
        <v>47</v>
      </c>
      <c r="AO229" s="24" t="s">
        <v>47</v>
      </c>
      <c r="AP229" s="1" t="s">
        <v>62</v>
      </c>
      <c r="AQ229" s="1">
        <v>4</v>
      </c>
      <c r="AR229" s="25" t="s">
        <v>233</v>
      </c>
      <c r="AS229" s="30">
        <v>180000</v>
      </c>
      <c r="AT229" s="9">
        <f>($O$3*(L229-$O$1)/$O$2+$P$3*(M229-$P$1)/$P$2+$Q$3*(N229-$P$1)/$Q$2)/SUM($O$3:$Q$3)</f>
        <v>-1.5311151151499114</v>
      </c>
      <c r="AU229" s="9">
        <f>($O$3*(O229-$O$1)/$O$2+$P$3*(P229-$P$1)/$P$2+$Q$3*(Q229-$Q$1)/$Q$2)/SUM($O$3:$Q$3)</f>
        <v>-0.40628790779544532</v>
      </c>
      <c r="AV229">
        <f>COUNT(R229:AO229)/2</f>
        <v>3</v>
      </c>
      <c r="AW229">
        <f>COUNTIF(R229:AO229,"&gt;5")/2</f>
        <v>0.5</v>
      </c>
      <c r="AX229" s="6">
        <f>VLOOKUP(AP229,COND!$A$10:$B$32,2,FALSE)</f>
        <v>1.0249999999999999</v>
      </c>
      <c r="AY229" s="9">
        <f>(($AT$3*AT229+$AU$3*AU229+$AV$3*AV229+$AW$3*AW229)*AX229*IF(AQ229&lt;5,0.95,IF(AQ229&lt;7,0.975,1))+$J$3*VLOOKUP(J229,COND!$A$2:$D$7,2,FALSE)+$K$3*VLOOKUP(K229,COND!$A$2:$D$7,3,FALSE)+IF(BA229="SP",$BA$3,0)+IF($AV229&lt;3,-15,0))*IF(AND(Bat!$K$2="On",$E229&gt;20),0.75,1)</f>
        <v>23.720389577008259</v>
      </c>
      <c r="AZ229" s="28">
        <f>STANDARDIZE(AY229,AVERAGE($AY$5:$AY$963),STDEVP($AY$5:$AY$963))</f>
        <v>5.9932308399261502E-2</v>
      </c>
      <c r="BA229" t="str">
        <f>IF(OR(AND(AQ229&gt;7,AW229&gt;1),AND(AQ229&gt;4,AV229&gt;2)),"SP","RP")</f>
        <v>RP</v>
      </c>
      <c r="BE229" t="str">
        <f>IF(AVERAGE($O229:$Q229)&gt;=6,"Likely",IF(AVERAGE($O229:$Q229)&gt;=4,"Possible","Unlikely"))</f>
        <v>Possible</v>
      </c>
      <c r="BG229" t="e">
        <f>IF(VLOOKUP($B229,'Draft List'!$D$4:$AB$124,BG$3,FALSE)&lt;&gt;0,VLOOKUP($B229,'Draft List'!$D$4:$AB$124,BG$3,FALSE),"")</f>
        <v>#N/A</v>
      </c>
      <c r="BH229" t="e">
        <f>IF(VLOOKUP($B229,'Draft List'!$D$4:$AB$124,BH$3,FALSE)&lt;&gt;0,VLOOKUP($B229,'Draft List'!$D$4:$AB$124,BH$3,FALSE),"")</f>
        <v>#N/A</v>
      </c>
      <c r="BI229" t="e">
        <f>IF(VLOOKUP($B229,'Draft List'!$D$4:$AB$124,BI$3,FALSE)&lt;&gt;0,VLOOKUP($B229,'Draft List'!$D$4:$AB$124,BI$3,FALSE),"")</f>
        <v>#N/A</v>
      </c>
      <c r="BJ229" t="e">
        <f>IF(VLOOKUP($B229,'Draft List'!$D$4:$AB$124,BJ$3,FALSE)&lt;&gt;0,VLOOKUP($B229,'Draft List'!$D$4:$AB$124,BJ$3,FALSE),"")</f>
        <v>#N/A</v>
      </c>
      <c r="BK229" t="str">
        <f>IF(OR(C229="SP",C229="MR",C229="RP",C229="CL"),"P",VLOOKUP($A229,Bat!$A$4:$AP$1196,42,FALSE))</f>
        <v>P</v>
      </c>
    </row>
    <row r="230" spans="1:63" x14ac:dyDescent="0.25">
      <c r="A230" t="str">
        <f>IF(C230="C","C-",C230)&amp;D230&amp;E230</f>
        <v>CLTom Watson18</v>
      </c>
      <c r="B230">
        <f>VLOOKUP($A230,draft_listing_pitchers_stats!$A$1:$B$1324,2,FALSE)</f>
        <v>5046</v>
      </c>
      <c r="C230" s="1" t="s">
        <v>249</v>
      </c>
      <c r="D230" s="1" t="s">
        <v>2245</v>
      </c>
      <c r="E230" s="1">
        <v>18</v>
      </c>
      <c r="F230" s="1" t="s">
        <v>55</v>
      </c>
      <c r="G230" s="1" t="s">
        <v>55</v>
      </c>
      <c r="H230" s="1" t="s">
        <v>51</v>
      </c>
      <c r="I230" s="24" t="s">
        <v>51</v>
      </c>
      <c r="J230" s="1" t="s">
        <v>49</v>
      </c>
      <c r="K230" s="24" t="s">
        <v>45</v>
      </c>
      <c r="L230" s="1">
        <v>2</v>
      </c>
      <c r="M230" s="1">
        <v>4</v>
      </c>
      <c r="N230" s="24">
        <v>1</v>
      </c>
      <c r="O230" s="1">
        <v>4</v>
      </c>
      <c r="P230" s="1">
        <v>5</v>
      </c>
      <c r="Q230" s="24">
        <v>3</v>
      </c>
      <c r="R230" s="1">
        <v>3</v>
      </c>
      <c r="S230" s="1">
        <v>4</v>
      </c>
      <c r="T230" s="1">
        <v>1</v>
      </c>
      <c r="U230" s="1">
        <v>2</v>
      </c>
      <c r="V230" s="1" t="s">
        <v>47</v>
      </c>
      <c r="W230" s="1" t="s">
        <v>47</v>
      </c>
      <c r="X230" s="1">
        <v>2</v>
      </c>
      <c r="Y230" s="1">
        <v>4</v>
      </c>
      <c r="Z230" s="1" t="s">
        <v>47</v>
      </c>
      <c r="AA230" s="1" t="s">
        <v>47</v>
      </c>
      <c r="AB230" s="1" t="s">
        <v>47</v>
      </c>
      <c r="AC230" s="1" t="s">
        <v>47</v>
      </c>
      <c r="AD230" s="1" t="s">
        <v>47</v>
      </c>
      <c r="AE230" s="1" t="s">
        <v>47</v>
      </c>
      <c r="AF230" s="1" t="s">
        <v>47</v>
      </c>
      <c r="AG230" s="1" t="s">
        <v>47</v>
      </c>
      <c r="AH230" s="1" t="s">
        <v>47</v>
      </c>
      <c r="AI230" s="1" t="s">
        <v>47</v>
      </c>
      <c r="AJ230" s="1">
        <v>2</v>
      </c>
      <c r="AK230" s="1">
        <v>3</v>
      </c>
      <c r="AL230" s="1" t="s">
        <v>47</v>
      </c>
      <c r="AM230" s="1" t="s">
        <v>47</v>
      </c>
      <c r="AN230" s="1" t="s">
        <v>47</v>
      </c>
      <c r="AO230" s="24" t="s">
        <v>47</v>
      </c>
      <c r="AP230" s="1" t="s">
        <v>212</v>
      </c>
      <c r="AQ230" s="1">
        <v>3</v>
      </c>
      <c r="AR230" s="25" t="s">
        <v>235</v>
      </c>
      <c r="AS230" s="30">
        <v>95000</v>
      </c>
      <c r="AT230" s="9">
        <f>($O$3*(L230-$O$1)/$O$2+$P$3*(M230-$P$1)/$P$2+$Q$3*(N230-$P$1)/$Q$2)/SUM($O$3:$Q$3)</f>
        <v>-1.9204977641682581</v>
      </c>
      <c r="AU230" s="9">
        <f>($O$3*(O230-$O$1)/$O$2+$P$3*(P230-$P$1)/$P$2+$Q$3*(Q230-$Q$1)/$Q$2)/SUM($O$3:$Q$3)</f>
        <v>-0.40554751587456339</v>
      </c>
      <c r="AV230">
        <f>COUNT(R230:AO230)/2</f>
        <v>4</v>
      </c>
      <c r="AW230">
        <f>COUNTIF(R230:AO230,"&gt;5")/2</f>
        <v>0</v>
      </c>
      <c r="AX230" s="6">
        <f>VLOOKUP(AP230,COND!$A$10:$B$32,2,FALSE)</f>
        <v>1</v>
      </c>
      <c r="AY230" s="9">
        <f>(($AT$3*AT230+$AU$3*AU230+$AV$3*AV230+$AW$3*AW230)*AX230*IF(AQ230&lt;5,0.95,IF(AQ230&lt;7,0.975,1))+$J$3*VLOOKUP(J230,COND!$A$2:$D$7,2,FALSE)+$K$3*VLOOKUP(K230,COND!$A$2:$D$7,3,FALSE)+IF(BA230="SP",$BA$3,0)+IF($AV230&lt;3,-15,0))*IF(AND(Bat!$K$2="On",$E230&gt;20),0.75,1)</f>
        <v>23.559702623191328</v>
      </c>
      <c r="AZ230" s="28">
        <f>STANDARDIZE(AY230,AVERAGE($AY$5:$AY$963),STDEVP($AY$5:$AY$963))</f>
        <v>4.5556482415680048E-2</v>
      </c>
      <c r="BA230" t="str">
        <f>IF(OR(AND(AQ230&gt;7,AW230&gt;1),AND(AQ230&gt;4,AV230&gt;2)),"SP","RP")</f>
        <v>RP</v>
      </c>
      <c r="BE230" t="str">
        <f>IF(AVERAGE($O230:$Q230)&gt;=6,"Likely",IF(AVERAGE($O230:$Q230)&gt;=4,"Possible","Unlikely"))</f>
        <v>Possible</v>
      </c>
      <c r="BG230" t="e">
        <f>IF(VLOOKUP($B230,'Draft List'!$D$4:$AB$124,BG$3,FALSE)&lt;&gt;0,VLOOKUP($B230,'Draft List'!$D$4:$AB$124,BG$3,FALSE),"")</f>
        <v>#N/A</v>
      </c>
      <c r="BH230" t="e">
        <f>IF(VLOOKUP($B230,'Draft List'!$D$4:$AB$124,BH$3,FALSE)&lt;&gt;0,VLOOKUP($B230,'Draft List'!$D$4:$AB$124,BH$3,FALSE),"")</f>
        <v>#N/A</v>
      </c>
      <c r="BI230" t="e">
        <f>IF(VLOOKUP($B230,'Draft List'!$D$4:$AB$124,BI$3,FALSE)&lt;&gt;0,VLOOKUP($B230,'Draft List'!$D$4:$AB$124,BI$3,FALSE),"")</f>
        <v>#N/A</v>
      </c>
      <c r="BJ230" t="e">
        <f>IF(VLOOKUP($B230,'Draft List'!$D$4:$AB$124,BJ$3,FALSE)&lt;&gt;0,VLOOKUP($B230,'Draft List'!$D$4:$AB$124,BJ$3,FALSE),"")</f>
        <v>#N/A</v>
      </c>
      <c r="BK230" t="str">
        <f>IF(OR(C230="SP",C230="MR",C230="RP",C230="CL"),"P",VLOOKUP($A230,Bat!$A$4:$AP$1196,42,FALSE))</f>
        <v>P</v>
      </c>
    </row>
    <row r="231" spans="1:63" x14ac:dyDescent="0.25">
      <c r="A231" t="str">
        <f>IF(C231="C","C-",C231)&amp;D231&amp;E231</f>
        <v>RPSadahige Ohayashi21</v>
      </c>
      <c r="B231">
        <f>VLOOKUP($A231,draft_listing_pitchers_stats!$A$1:$B$1324,2,FALSE)</f>
        <v>3859</v>
      </c>
      <c r="C231" s="1" t="s">
        <v>246</v>
      </c>
      <c r="D231" s="1" t="s">
        <v>2119</v>
      </c>
      <c r="E231" s="1">
        <v>21</v>
      </c>
      <c r="F231" s="1" t="s">
        <v>55</v>
      </c>
      <c r="G231" s="1" t="s">
        <v>43</v>
      </c>
      <c r="H231" s="1" t="s">
        <v>51</v>
      </c>
      <c r="I231" s="24" t="s">
        <v>51</v>
      </c>
      <c r="J231" s="1" t="s">
        <v>57</v>
      </c>
      <c r="K231" s="24" t="s">
        <v>53</v>
      </c>
      <c r="L231" s="1">
        <v>3</v>
      </c>
      <c r="M231" s="1">
        <v>4</v>
      </c>
      <c r="N231" s="24">
        <v>3</v>
      </c>
      <c r="O231" s="1">
        <v>4</v>
      </c>
      <c r="P231" s="1">
        <v>4</v>
      </c>
      <c r="Q231" s="24">
        <v>4</v>
      </c>
      <c r="R231" s="1">
        <v>4</v>
      </c>
      <c r="S231" s="1">
        <v>4</v>
      </c>
      <c r="T231" s="1" t="s">
        <v>47</v>
      </c>
      <c r="U231" s="1" t="s">
        <v>47</v>
      </c>
      <c r="V231" s="1">
        <v>2</v>
      </c>
      <c r="W231" s="1">
        <v>3</v>
      </c>
      <c r="X231" s="1">
        <v>3</v>
      </c>
      <c r="Y231" s="1">
        <v>4</v>
      </c>
      <c r="Z231" s="1" t="s">
        <v>47</v>
      </c>
      <c r="AA231" s="1" t="s">
        <v>47</v>
      </c>
      <c r="AB231" s="1">
        <v>4</v>
      </c>
      <c r="AC231" s="1">
        <v>4</v>
      </c>
      <c r="AD231" s="1" t="s">
        <v>47</v>
      </c>
      <c r="AE231" s="1" t="s">
        <v>47</v>
      </c>
      <c r="AF231" s="1" t="s">
        <v>47</v>
      </c>
      <c r="AG231" s="1" t="s">
        <v>47</v>
      </c>
      <c r="AH231" s="1" t="s">
        <v>47</v>
      </c>
      <c r="AI231" s="1" t="s">
        <v>47</v>
      </c>
      <c r="AJ231" s="1" t="s">
        <v>47</v>
      </c>
      <c r="AK231" s="1" t="s">
        <v>47</v>
      </c>
      <c r="AL231" s="1" t="s">
        <v>47</v>
      </c>
      <c r="AM231" s="1" t="s">
        <v>47</v>
      </c>
      <c r="AN231" s="1" t="s">
        <v>47</v>
      </c>
      <c r="AO231" s="24" t="s">
        <v>47</v>
      </c>
      <c r="AP231" s="1" t="s">
        <v>60</v>
      </c>
      <c r="AQ231" s="1">
        <v>3</v>
      </c>
      <c r="AR231" s="25" t="s">
        <v>233</v>
      </c>
      <c r="AS231" s="30">
        <v>120000</v>
      </c>
      <c r="AT231" s="9">
        <f>($O$3*(L231-$O$1)/$O$2+$P$3*(M231-$P$1)/$P$2+$Q$3*(N231-$P$1)/$Q$2)/SUM($O$3:$Q$3)</f>
        <v>-1.2411653075508642</v>
      </c>
      <c r="AU231" s="9">
        <f>($O$3*(O231-$O$1)/$O$2+$P$3*(P231-$P$1)/$P$2+$Q$3*(Q231-$Q$1)/$Q$2)/SUM($O$3:$Q$3)</f>
        <v>-0.35865866625050846</v>
      </c>
      <c r="AV231">
        <f>COUNT(R231:AO231)/2</f>
        <v>4</v>
      </c>
      <c r="AW231">
        <f>COUNTIF(R231:AO231,"&gt;5")/2</f>
        <v>0</v>
      </c>
      <c r="AX231" s="6">
        <f>VLOOKUP(AP231,COND!$A$10:$B$32,2,FALSE)</f>
        <v>1</v>
      </c>
      <c r="AY231" s="9">
        <f>(($AT$3*AT231+$AU$3*AU231+$AV$3*AV231+$AW$3*AW231)*AX231*IF(AQ231&lt;5,0.95,IF(AQ231&lt;7,0.975,1))+$J$3*VLOOKUP(J231,COND!$A$2:$D$7,2,FALSE)+$K$3*VLOOKUP(K231,COND!$A$2:$D$7,3,FALSE)+IF(BA231="SP",$BA$3,0)+IF($AV231&lt;3,-15,0))*IF(AND(Bat!$K$2="On",$E231&gt;20),0.75,1)</f>
        <v>23.529663932805676</v>
      </c>
      <c r="AZ231" s="28">
        <f>STANDARDIZE(AY231,AVERAGE($AY$5:$AY$963),STDEVP($AY$5:$AY$963))</f>
        <v>4.2869077025876008E-2</v>
      </c>
      <c r="BA231" t="str">
        <f>IF(OR(AND(AQ231&gt;7,AW231&gt;1),AND(AQ231&gt;4,AV231&gt;2)),"SP","RP")</f>
        <v>RP</v>
      </c>
      <c r="BE231" t="str">
        <f>IF(AVERAGE($O231:$Q231)&gt;=6,"Likely",IF(AVERAGE($O231:$Q231)&gt;=4,"Possible","Unlikely"))</f>
        <v>Possible</v>
      </c>
      <c r="BG231" t="e">
        <f>IF(VLOOKUP($B231,'Draft List'!$D$4:$AB$124,BG$3,FALSE)&lt;&gt;0,VLOOKUP($B231,'Draft List'!$D$4:$AB$124,BG$3,FALSE),"")</f>
        <v>#N/A</v>
      </c>
      <c r="BH231" t="e">
        <f>IF(VLOOKUP($B231,'Draft List'!$D$4:$AB$124,BH$3,FALSE)&lt;&gt;0,VLOOKUP($B231,'Draft List'!$D$4:$AB$124,BH$3,FALSE),"")</f>
        <v>#N/A</v>
      </c>
      <c r="BI231" t="e">
        <f>IF(VLOOKUP($B231,'Draft List'!$D$4:$AB$124,BI$3,FALSE)&lt;&gt;0,VLOOKUP($B231,'Draft List'!$D$4:$AB$124,BI$3,FALSE),"")</f>
        <v>#N/A</v>
      </c>
      <c r="BJ231" t="e">
        <f>IF(VLOOKUP($B231,'Draft List'!$D$4:$AB$124,BJ$3,FALSE)&lt;&gt;0,VLOOKUP($B231,'Draft List'!$D$4:$AB$124,BJ$3,FALSE),"")</f>
        <v>#N/A</v>
      </c>
      <c r="BK231" t="str">
        <f>IF(OR(C231="SP",C231="MR",C231="RP",C231="CL"),"P",VLOOKUP($A231,Bat!$A$4:$AP$1196,42,FALSE))</f>
        <v>P</v>
      </c>
    </row>
    <row r="232" spans="1:63" x14ac:dyDescent="0.25">
      <c r="A232" t="str">
        <f>IF(C232="C","C-",C232)&amp;D232&amp;E232</f>
        <v>RPHunter Bradshaw21</v>
      </c>
      <c r="B232">
        <f>VLOOKUP($A232,draft_listing_pitchers_stats!$A$1:$B$1324,2,FALSE)</f>
        <v>5971</v>
      </c>
      <c r="C232" s="1" t="s">
        <v>246</v>
      </c>
      <c r="D232" s="1" t="s">
        <v>1901</v>
      </c>
      <c r="E232" s="1">
        <v>21</v>
      </c>
      <c r="F232" s="1" t="s">
        <v>43</v>
      </c>
      <c r="G232" s="1" t="s">
        <v>43</v>
      </c>
      <c r="H232" s="1" t="s">
        <v>51</v>
      </c>
      <c r="I232" s="24" t="s">
        <v>51</v>
      </c>
      <c r="J232" s="1" t="s">
        <v>57</v>
      </c>
      <c r="K232" s="24" t="s">
        <v>53</v>
      </c>
      <c r="L232" s="1">
        <v>4</v>
      </c>
      <c r="M232" s="1">
        <v>4</v>
      </c>
      <c r="N232" s="24">
        <v>2</v>
      </c>
      <c r="O232" s="1">
        <v>4</v>
      </c>
      <c r="P232" s="1">
        <v>4</v>
      </c>
      <c r="Q232" s="24">
        <v>4</v>
      </c>
      <c r="R232" s="1">
        <v>5</v>
      </c>
      <c r="S232" s="1">
        <v>5</v>
      </c>
      <c r="T232" s="1">
        <v>3</v>
      </c>
      <c r="U232" s="1">
        <v>4</v>
      </c>
      <c r="V232" s="1">
        <v>2</v>
      </c>
      <c r="W232" s="1">
        <v>2</v>
      </c>
      <c r="X232" s="1">
        <v>4</v>
      </c>
      <c r="Y232" s="1">
        <v>4</v>
      </c>
      <c r="Z232" s="1" t="s">
        <v>47</v>
      </c>
      <c r="AA232" s="1" t="s">
        <v>47</v>
      </c>
      <c r="AB232" s="1" t="s">
        <v>47</v>
      </c>
      <c r="AC232" s="1" t="s">
        <v>47</v>
      </c>
      <c r="AD232" s="1" t="s">
        <v>47</v>
      </c>
      <c r="AE232" s="1" t="s">
        <v>47</v>
      </c>
      <c r="AF232" s="1" t="s">
        <v>47</v>
      </c>
      <c r="AG232" s="1" t="s">
        <v>47</v>
      </c>
      <c r="AH232" s="1" t="s">
        <v>47</v>
      </c>
      <c r="AI232" s="1" t="s">
        <v>47</v>
      </c>
      <c r="AJ232" s="1" t="s">
        <v>47</v>
      </c>
      <c r="AK232" s="1" t="s">
        <v>47</v>
      </c>
      <c r="AL232" s="1" t="s">
        <v>47</v>
      </c>
      <c r="AM232" s="1" t="s">
        <v>47</v>
      </c>
      <c r="AN232" s="1" t="s">
        <v>47</v>
      </c>
      <c r="AO232" s="24" t="s">
        <v>47</v>
      </c>
      <c r="AP232" s="1" t="s">
        <v>59</v>
      </c>
      <c r="AQ232" s="1">
        <v>3</v>
      </c>
      <c r="AR232" s="25" t="s">
        <v>233</v>
      </c>
      <c r="AS232" s="30">
        <v>105000</v>
      </c>
      <c r="AT232" s="9">
        <f>($O$3*(L232-$O$1)/$O$2+$P$3*(M232-$P$1)/$P$2+$Q$3*(N232-$P$1)/$Q$2)/SUM($O$3:$Q$3)</f>
        <v>-1.288794549095801</v>
      </c>
      <c r="AU232" s="9">
        <f>($O$3*(O232-$O$1)/$O$2+$P$3*(P232-$P$1)/$P$2+$Q$3*(Q232-$Q$1)/$Q$2)/SUM($O$3:$Q$3)</f>
        <v>-0.35865866625050846</v>
      </c>
      <c r="AV232">
        <f>COUNT(R232:AO232)/2</f>
        <v>4</v>
      </c>
      <c r="AW232">
        <f>COUNTIF(R232:AO232,"&gt;5")/2</f>
        <v>0</v>
      </c>
      <c r="AX232" s="6">
        <f>VLOOKUP(AP232,COND!$A$10:$B$32,2,FALSE)</f>
        <v>1</v>
      </c>
      <c r="AY232" s="9">
        <f>(($AT$3*AT232+$AU$3*AU232+$AV$3*AV232+$AW$3*AW232)*AX232*IF(AQ232&lt;5,0.95,IF(AQ232&lt;7,0.975,1))+$J$3*VLOOKUP(J232,COND!$A$2:$D$7,2,FALSE)+$K$3*VLOOKUP(K232,COND!$A$2:$D$7,3,FALSE)+IF(BA232="SP",$BA$3,0)+IF($AV232&lt;3,-15,0))*IF(AND(Bat!$K$2="On",$E232&gt;20),0.75,1)</f>
        <v>23.520614376912135</v>
      </c>
      <c r="AZ232" s="28">
        <f>STANDARDIZE(AY232,AVERAGE($AY$5:$AY$963),STDEVP($AY$5:$AY$963))</f>
        <v>4.2059460329162454E-2</v>
      </c>
      <c r="BA232" t="str">
        <f>IF(OR(AND(AQ232&gt;7,AW232&gt;1),AND(AQ232&gt;4,AV232&gt;2)),"SP","RP")</f>
        <v>RP</v>
      </c>
      <c r="BE232" t="str">
        <f>IF(AVERAGE($O232:$Q232)&gt;=6,"Likely",IF(AVERAGE($O232:$Q232)&gt;=4,"Possible","Unlikely"))</f>
        <v>Possible</v>
      </c>
      <c r="BG232" t="e">
        <f>IF(VLOOKUP($B232,'Draft List'!$D$4:$AB$124,BG$3,FALSE)&lt;&gt;0,VLOOKUP($B232,'Draft List'!$D$4:$AB$124,BG$3,FALSE),"")</f>
        <v>#N/A</v>
      </c>
      <c r="BH232" t="e">
        <f>IF(VLOOKUP($B232,'Draft List'!$D$4:$AB$124,BH$3,FALSE)&lt;&gt;0,VLOOKUP($B232,'Draft List'!$D$4:$AB$124,BH$3,FALSE),"")</f>
        <v>#N/A</v>
      </c>
      <c r="BI232" t="e">
        <f>IF(VLOOKUP($B232,'Draft List'!$D$4:$AB$124,BI$3,FALSE)&lt;&gt;0,VLOOKUP($B232,'Draft List'!$D$4:$AB$124,BI$3,FALSE),"")</f>
        <v>#N/A</v>
      </c>
      <c r="BJ232" t="e">
        <f>IF(VLOOKUP($B232,'Draft List'!$D$4:$AB$124,BJ$3,FALSE)&lt;&gt;0,VLOOKUP($B232,'Draft List'!$D$4:$AB$124,BJ$3,FALSE),"")</f>
        <v>#N/A</v>
      </c>
      <c r="BK232" t="str">
        <f>IF(OR(C232="SP",C232="MR",C232="RP",C232="CL"),"P",VLOOKUP($A232,Bat!$A$4:$AP$1196,42,FALSE))</f>
        <v>P</v>
      </c>
    </row>
    <row r="233" spans="1:63" x14ac:dyDescent="0.25">
      <c r="A233" t="str">
        <f>IF(C233="C","C-",C233)&amp;D233&amp;E233</f>
        <v>SPHisanobu Honda18</v>
      </c>
      <c r="B233">
        <f>VLOOKUP($A233,draft_listing_pitchers_stats!$A$1:$B$1324,2,FALSE)</f>
        <v>9162</v>
      </c>
      <c r="C233" s="1" t="s">
        <v>25</v>
      </c>
      <c r="D233" s="1" t="s">
        <v>1997</v>
      </c>
      <c r="E233" s="1">
        <v>18</v>
      </c>
      <c r="F233" s="1" t="s">
        <v>43</v>
      </c>
      <c r="G233" s="1" t="s">
        <v>43</v>
      </c>
      <c r="H233" s="1" t="s">
        <v>51</v>
      </c>
      <c r="I233" s="24" t="s">
        <v>51</v>
      </c>
      <c r="J233" s="1" t="s">
        <v>45</v>
      </c>
      <c r="K233" s="24" t="s">
        <v>46</v>
      </c>
      <c r="L233" s="1">
        <v>2</v>
      </c>
      <c r="M233" s="1">
        <v>4</v>
      </c>
      <c r="N233" s="24">
        <v>1</v>
      </c>
      <c r="O233" s="1">
        <v>4</v>
      </c>
      <c r="P233" s="1">
        <v>4</v>
      </c>
      <c r="Q233" s="24">
        <v>4</v>
      </c>
      <c r="R233" s="1">
        <v>3</v>
      </c>
      <c r="S233" s="1">
        <v>5</v>
      </c>
      <c r="T233" s="1">
        <v>1</v>
      </c>
      <c r="U233" s="1">
        <v>2</v>
      </c>
      <c r="V233" s="1">
        <v>1</v>
      </c>
      <c r="W233" s="1">
        <v>5</v>
      </c>
      <c r="X233" s="1" t="s">
        <v>47</v>
      </c>
      <c r="Y233" s="1" t="s">
        <v>47</v>
      </c>
      <c r="Z233" s="1" t="s">
        <v>47</v>
      </c>
      <c r="AA233" s="1" t="s">
        <v>47</v>
      </c>
      <c r="AB233" s="1" t="s">
        <v>47</v>
      </c>
      <c r="AC233" s="1" t="s">
        <v>47</v>
      </c>
      <c r="AD233" s="1" t="s">
        <v>47</v>
      </c>
      <c r="AE233" s="1" t="s">
        <v>47</v>
      </c>
      <c r="AF233" s="1" t="s">
        <v>47</v>
      </c>
      <c r="AG233" s="1" t="s">
        <v>47</v>
      </c>
      <c r="AH233" s="1" t="s">
        <v>47</v>
      </c>
      <c r="AI233" s="1" t="s">
        <v>47</v>
      </c>
      <c r="AJ233" s="1" t="s">
        <v>47</v>
      </c>
      <c r="AK233" s="1" t="s">
        <v>47</v>
      </c>
      <c r="AL233" s="1" t="s">
        <v>47</v>
      </c>
      <c r="AM233" s="1" t="s">
        <v>47</v>
      </c>
      <c r="AN233" s="1" t="s">
        <v>47</v>
      </c>
      <c r="AO233" s="24" t="s">
        <v>47</v>
      </c>
      <c r="AP233" s="1" t="s">
        <v>67</v>
      </c>
      <c r="AQ233" s="1">
        <v>4</v>
      </c>
      <c r="AR233" s="25" t="s">
        <v>233</v>
      </c>
      <c r="AS233" s="30">
        <v>210000</v>
      </c>
      <c r="AT233" s="9">
        <f>($O$3*(L233-$O$1)/$O$2+$P$3*(M233-$P$1)/$P$2+$Q$3*(N233-$P$1)/$Q$2)/SUM($O$3:$Q$3)</f>
        <v>-1.9204977641682581</v>
      </c>
      <c r="AU233" s="9">
        <f>($O$3*(O233-$O$1)/$O$2+$P$3*(P233-$P$1)/$P$2+$Q$3*(Q233-$Q$1)/$Q$2)/SUM($O$3:$Q$3)</f>
        <v>-0.35865866625050846</v>
      </c>
      <c r="AV233">
        <f>COUNT(R233:AO233)/2</f>
        <v>3</v>
      </c>
      <c r="AW233">
        <f>COUNTIF(R233:AO233,"&gt;5")/2</f>
        <v>0</v>
      </c>
      <c r="AX233" s="6">
        <f>VLOOKUP(AP233,COND!$A$10:$B$32,2,FALSE)</f>
        <v>1</v>
      </c>
      <c r="AY233" s="9">
        <f>(($AT$3*AT233+$AU$3*AU233+$AV$3*AV233+$AW$3*AW233)*AX233*IF(AQ233&lt;5,0.95,IF(AQ233&lt;7,0.975,1))+$J$3*VLOOKUP(J233,COND!$A$2:$D$7,2,FALSE)+$K$3*VLOOKUP(K233,COND!$A$2:$D$7,3,FALSE)+IF(BA233="SP",$BA$3,0)+IF($AV233&lt;3,-15,0))*IF(AND(Bat!$K$2="On",$E233&gt;20),0.75,1)</f>
        <v>23.51809076604837</v>
      </c>
      <c r="AZ233" s="28">
        <f>STANDARDIZE(AY233,AVERAGE($AY$5:$AY$963),STDEVP($AY$5:$AY$963))</f>
        <v>4.1833685991134406E-2</v>
      </c>
      <c r="BA233" t="str">
        <f>IF(OR(AND(AQ233&gt;7,AW233&gt;1),AND(AQ233&gt;4,AV233&gt;2)),"SP","RP")</f>
        <v>RP</v>
      </c>
      <c r="BE233" t="str">
        <f>IF(AVERAGE($O233:$Q233)&gt;=6,"Likely",IF(AVERAGE($O233:$Q233)&gt;=4,"Possible","Unlikely"))</f>
        <v>Possible</v>
      </c>
      <c r="BG233" t="e">
        <f>IF(VLOOKUP($B233,'Draft List'!$D$4:$AB$124,BG$3,FALSE)&lt;&gt;0,VLOOKUP($B233,'Draft List'!$D$4:$AB$124,BG$3,FALSE),"")</f>
        <v>#N/A</v>
      </c>
      <c r="BH233" t="e">
        <f>IF(VLOOKUP($B233,'Draft List'!$D$4:$AB$124,BH$3,FALSE)&lt;&gt;0,VLOOKUP($B233,'Draft List'!$D$4:$AB$124,BH$3,FALSE),"")</f>
        <v>#N/A</v>
      </c>
      <c r="BI233" t="e">
        <f>IF(VLOOKUP($B233,'Draft List'!$D$4:$AB$124,BI$3,FALSE)&lt;&gt;0,VLOOKUP($B233,'Draft List'!$D$4:$AB$124,BI$3,FALSE),"")</f>
        <v>#N/A</v>
      </c>
      <c r="BJ233" t="e">
        <f>IF(VLOOKUP($B233,'Draft List'!$D$4:$AB$124,BJ$3,FALSE)&lt;&gt;0,VLOOKUP($B233,'Draft List'!$D$4:$AB$124,BJ$3,FALSE),"")</f>
        <v>#N/A</v>
      </c>
      <c r="BK233" t="str">
        <f>IF(OR(C233="SP",C233="MR",C233="RP",C233="CL"),"P",VLOOKUP($A233,Bat!$A$4:$AP$1196,42,FALSE))</f>
        <v>P</v>
      </c>
    </row>
    <row r="234" spans="1:63" x14ac:dyDescent="0.25">
      <c r="A234" t="str">
        <f>IF(C234="C","C-",C234)&amp;D234&amp;E234</f>
        <v>RPGil Graves21</v>
      </c>
      <c r="B234">
        <f>VLOOKUP($A234,draft_listing_pitchers_stats!$A$1:$B$1324,2,FALSE)</f>
        <v>13208</v>
      </c>
      <c r="C234" s="1" t="s">
        <v>246</v>
      </c>
      <c r="D234" s="1" t="s">
        <v>1971</v>
      </c>
      <c r="E234" s="1">
        <v>21</v>
      </c>
      <c r="F234" s="1" t="s">
        <v>43</v>
      </c>
      <c r="G234" s="1" t="s">
        <v>43</v>
      </c>
      <c r="H234" s="1" t="s">
        <v>51</v>
      </c>
      <c r="I234" s="24" t="s">
        <v>51</v>
      </c>
      <c r="J234" s="1" t="s">
        <v>53</v>
      </c>
      <c r="K234" s="24" t="s">
        <v>53</v>
      </c>
      <c r="L234" s="1">
        <v>2</v>
      </c>
      <c r="M234" s="1">
        <v>4</v>
      </c>
      <c r="N234" s="24">
        <v>2</v>
      </c>
      <c r="O234" s="1">
        <v>3</v>
      </c>
      <c r="P234" s="1">
        <v>4</v>
      </c>
      <c r="Q234" s="24">
        <v>4</v>
      </c>
      <c r="R234" s="1">
        <v>3</v>
      </c>
      <c r="S234" s="1">
        <v>4</v>
      </c>
      <c r="T234" s="1">
        <v>2</v>
      </c>
      <c r="U234" s="1">
        <v>3</v>
      </c>
      <c r="V234" s="1">
        <v>2</v>
      </c>
      <c r="W234" s="1">
        <v>2</v>
      </c>
      <c r="X234" s="1">
        <v>2</v>
      </c>
      <c r="Y234" s="1">
        <v>2</v>
      </c>
      <c r="Z234" s="1" t="s">
        <v>47</v>
      </c>
      <c r="AA234" s="1" t="s">
        <v>47</v>
      </c>
      <c r="AB234" s="1" t="s">
        <v>47</v>
      </c>
      <c r="AC234" s="1" t="s">
        <v>47</v>
      </c>
      <c r="AD234" s="1" t="s">
        <v>47</v>
      </c>
      <c r="AE234" s="1" t="s">
        <v>47</v>
      </c>
      <c r="AF234" s="1" t="s">
        <v>47</v>
      </c>
      <c r="AG234" s="1" t="s">
        <v>47</v>
      </c>
      <c r="AH234" s="1" t="s">
        <v>47</v>
      </c>
      <c r="AI234" s="1" t="s">
        <v>47</v>
      </c>
      <c r="AJ234" s="1" t="s">
        <v>47</v>
      </c>
      <c r="AK234" s="1" t="s">
        <v>47</v>
      </c>
      <c r="AL234" s="1" t="s">
        <v>47</v>
      </c>
      <c r="AM234" s="1" t="s">
        <v>47</v>
      </c>
      <c r="AN234" s="1" t="s">
        <v>47</v>
      </c>
      <c r="AO234" s="24" t="s">
        <v>47</v>
      </c>
      <c r="AP234" s="1" t="s">
        <v>212</v>
      </c>
      <c r="AQ234" s="1">
        <v>10</v>
      </c>
      <c r="AR234" s="25" t="s">
        <v>235</v>
      </c>
      <c r="AS234" s="30">
        <v>230000</v>
      </c>
      <c r="AT234" s="9">
        <f>($O$3*(L234-$O$1)/$O$2+$P$3*(M234-$P$1)/$P$2+$Q$3*(N234-$P$1)/$Q$2)/SUM($O$3:$Q$3)</f>
        <v>-1.6781771981141478</v>
      </c>
      <c r="AU234" s="9">
        <f>($O$3*(O234-$O$1)/$O$2+$P$3*(P234-$P$1)/$P$2+$Q$3*(Q234-$Q$1)/$Q$2)/SUM($O$3:$Q$3)</f>
        <v>-0.55334999075968205</v>
      </c>
      <c r="AV234">
        <f>COUNT(R234:AO234)/2</f>
        <v>4</v>
      </c>
      <c r="AW234">
        <f>COUNTIF(R234:AO234,"&gt;5")/2</f>
        <v>0</v>
      </c>
      <c r="AX234" s="6">
        <f>VLOOKUP(AP234,COND!$A$10:$B$32,2,FALSE)</f>
        <v>1</v>
      </c>
      <c r="AY234" s="9">
        <f>(($AT$3*AT234+$AU$3*AU234+$AV$3*AV234+$AW$3*AW234)*AX234*IF(AQ234&lt;5,0.95,IF(AQ234&lt;7,0.975,1))+$J$3*VLOOKUP(J234,COND!$A$2:$D$7,2,FALSE)+$K$3*VLOOKUP(K234,COND!$A$2:$D$7,3,FALSE)+IF(BA234="SP",$BA$3,0)+IF($AV234&lt;3,-15,0))*IF(AND(Bat!$K$2="On",$E234&gt;20),0.75,1)</f>
        <v>23.497364745183532</v>
      </c>
      <c r="AZ234" s="28">
        <f>STANDARDIZE(AY234,AVERAGE($AY$5:$AY$963),STDEVP($AY$5:$AY$963))</f>
        <v>3.9979436705754018E-2</v>
      </c>
      <c r="BA234" t="str">
        <f>IF(OR(AND(AQ234&gt;7,AW234&gt;1),AND(AQ234&gt;4,AV234&gt;2)),"SP","RP")</f>
        <v>SP</v>
      </c>
      <c r="BE234" t="str">
        <f>IF(AVERAGE($O234:$Q234)&gt;=6,"Likely",IF(AVERAGE($O234:$Q234)&gt;=4,"Possible","Unlikely"))</f>
        <v>Unlikely</v>
      </c>
      <c r="BG234" t="e">
        <f>IF(VLOOKUP($B234,'Draft List'!$D$4:$AB$124,BG$3,FALSE)&lt;&gt;0,VLOOKUP($B234,'Draft List'!$D$4:$AB$124,BG$3,FALSE),"")</f>
        <v>#N/A</v>
      </c>
      <c r="BH234" t="e">
        <f>IF(VLOOKUP($B234,'Draft List'!$D$4:$AB$124,BH$3,FALSE)&lt;&gt;0,VLOOKUP($B234,'Draft List'!$D$4:$AB$124,BH$3,FALSE),"")</f>
        <v>#N/A</v>
      </c>
      <c r="BI234" t="e">
        <f>IF(VLOOKUP($B234,'Draft List'!$D$4:$AB$124,BI$3,FALSE)&lt;&gt;0,VLOOKUP($B234,'Draft List'!$D$4:$AB$124,BI$3,FALSE),"")</f>
        <v>#N/A</v>
      </c>
      <c r="BJ234" t="e">
        <f>IF(VLOOKUP($B234,'Draft List'!$D$4:$AB$124,BJ$3,FALSE)&lt;&gt;0,VLOOKUP($B234,'Draft List'!$D$4:$AB$124,BJ$3,FALSE),"")</f>
        <v>#N/A</v>
      </c>
      <c r="BK234" t="str">
        <f>IF(OR(C234="SP",C234="MR",C234="RP",C234="CL"),"P",VLOOKUP($A234,Bat!$A$4:$AP$1196,42,FALSE))</f>
        <v>P</v>
      </c>
    </row>
    <row r="235" spans="1:63" x14ac:dyDescent="0.25">
      <c r="A235" t="str">
        <f>IF(C235="C","C-",C235)&amp;D235&amp;E235</f>
        <v>RPAlfonso Pérez18</v>
      </c>
      <c r="B235">
        <f>VLOOKUP($A235,draft_listing_pitchers_stats!$A$1:$B$1324,2,FALSE)</f>
        <v>5104</v>
      </c>
      <c r="C235" s="1" t="s">
        <v>246</v>
      </c>
      <c r="D235" s="1" t="s">
        <v>2139</v>
      </c>
      <c r="E235" s="1">
        <v>18</v>
      </c>
      <c r="F235" s="1" t="s">
        <v>43</v>
      </c>
      <c r="G235" s="1" t="s">
        <v>43</v>
      </c>
      <c r="H235" s="1" t="s">
        <v>51</v>
      </c>
      <c r="I235" s="24" t="s">
        <v>51</v>
      </c>
      <c r="J235" s="1" t="s">
        <v>53</v>
      </c>
      <c r="K235" s="24" t="s">
        <v>45</v>
      </c>
      <c r="L235" s="1">
        <v>2</v>
      </c>
      <c r="M235" s="1">
        <v>3</v>
      </c>
      <c r="N235" s="24">
        <v>2</v>
      </c>
      <c r="O235" s="1">
        <v>4</v>
      </c>
      <c r="P235" s="1">
        <v>3</v>
      </c>
      <c r="Q235" s="24">
        <v>4</v>
      </c>
      <c r="R235" s="1">
        <v>4</v>
      </c>
      <c r="S235" s="1">
        <v>4</v>
      </c>
      <c r="T235" s="1">
        <v>1</v>
      </c>
      <c r="U235" s="1">
        <v>4</v>
      </c>
      <c r="V235" s="1">
        <v>2</v>
      </c>
      <c r="W235" s="1">
        <v>2</v>
      </c>
      <c r="X235" s="1">
        <v>2</v>
      </c>
      <c r="Y235" s="1">
        <v>2</v>
      </c>
      <c r="Z235" s="1" t="s">
        <v>47</v>
      </c>
      <c r="AA235" s="1" t="s">
        <v>47</v>
      </c>
      <c r="AB235" s="1" t="s">
        <v>47</v>
      </c>
      <c r="AC235" s="1" t="s">
        <v>47</v>
      </c>
      <c r="AD235" s="1" t="s">
        <v>47</v>
      </c>
      <c r="AE235" s="1" t="s">
        <v>47</v>
      </c>
      <c r="AF235" s="1">
        <v>3</v>
      </c>
      <c r="AG235" s="1">
        <v>3</v>
      </c>
      <c r="AH235" s="1" t="s">
        <v>47</v>
      </c>
      <c r="AI235" s="1" t="s">
        <v>47</v>
      </c>
      <c r="AJ235" s="1" t="s">
        <v>47</v>
      </c>
      <c r="AK235" s="1" t="s">
        <v>47</v>
      </c>
      <c r="AL235" s="1" t="s">
        <v>47</v>
      </c>
      <c r="AM235" s="1" t="s">
        <v>47</v>
      </c>
      <c r="AN235" s="1" t="s">
        <v>47</v>
      </c>
      <c r="AO235" s="24" t="s">
        <v>47</v>
      </c>
      <c r="AP235" s="1" t="s">
        <v>59</v>
      </c>
      <c r="AQ235" s="1">
        <v>5</v>
      </c>
      <c r="AR235" s="25" t="s">
        <v>1835</v>
      </c>
      <c r="AS235" s="30">
        <v>180000</v>
      </c>
      <c r="AT235" s="9">
        <f>($O$3*(L235-$O$1)/$O$2+$P$3*(M235-$P$1)/$P$2+$Q$3*(N235-$P$1)/$Q$2)/SUM($O$3:$Q$3)</f>
        <v>-1.8736089145442034</v>
      </c>
      <c r="AU235" s="9">
        <f>($O$3*(O235-$O$1)/$O$2+$P$3*(P235-$P$1)/$P$2+$Q$3*(Q235-$Q$1)/$Q$2)/SUM($O$3:$Q$3)</f>
        <v>-0.55409038268056388</v>
      </c>
      <c r="AV235">
        <f>COUNT(R235:AO235)/2</f>
        <v>5</v>
      </c>
      <c r="AW235">
        <f>COUNTIF(R235:AO235,"&gt;5")/2</f>
        <v>0</v>
      </c>
      <c r="AX235" s="6">
        <f>VLOOKUP(AP235,COND!$A$10:$B$32,2,FALSE)</f>
        <v>1</v>
      </c>
      <c r="AY235" s="9">
        <f>(($AT$3*AT235+$AU$3*AU235+$AV$3*AV235+$AW$3*AW235)*AX235*IF(AQ235&lt;5,0.95,IF(AQ235&lt;7,0.975,1))+$J$3*VLOOKUP(J235,COND!$A$2:$D$7,2,FALSE)+$K$3*VLOOKUP(K235,COND!$A$2:$D$7,3,FALSE)+IF(BA235="SP",$BA$3,0)+IF($AV235&lt;3,-15,0))*IF(AND(Bat!$K$2="On",$E235&gt;20),0.75,1)</f>
        <v>23.286133799392886</v>
      </c>
      <c r="AZ235" s="28">
        <f>STANDARDIZE(AY235,AVERAGE($AY$5:$AY$963),STDEVP($AY$5:$AY$963))</f>
        <v>2.1081702652663178E-2</v>
      </c>
      <c r="BA235" t="str">
        <f>IF(OR(AND(AQ235&gt;7,AW235&gt;1),AND(AQ235&gt;4,AV235&gt;2)),"SP","RP")</f>
        <v>SP</v>
      </c>
      <c r="BE235" t="str">
        <f>IF(AVERAGE($O235:$Q235)&gt;=6,"Likely",IF(AVERAGE($O235:$Q235)&gt;=4,"Possible","Unlikely"))</f>
        <v>Unlikely</v>
      </c>
      <c r="BG235" t="e">
        <f>IF(VLOOKUP($B235,'Draft List'!$D$4:$AB$124,BG$3,FALSE)&lt;&gt;0,VLOOKUP($B235,'Draft List'!$D$4:$AB$124,BG$3,FALSE),"")</f>
        <v>#N/A</v>
      </c>
      <c r="BH235" t="e">
        <f>IF(VLOOKUP($B235,'Draft List'!$D$4:$AB$124,BH$3,FALSE)&lt;&gt;0,VLOOKUP($B235,'Draft List'!$D$4:$AB$124,BH$3,FALSE),"")</f>
        <v>#N/A</v>
      </c>
      <c r="BI235" t="e">
        <f>IF(VLOOKUP($B235,'Draft List'!$D$4:$AB$124,BI$3,FALSE)&lt;&gt;0,VLOOKUP($B235,'Draft List'!$D$4:$AB$124,BI$3,FALSE),"")</f>
        <v>#N/A</v>
      </c>
      <c r="BJ235" t="e">
        <f>IF(VLOOKUP($B235,'Draft List'!$D$4:$AB$124,BJ$3,FALSE)&lt;&gt;0,VLOOKUP($B235,'Draft List'!$D$4:$AB$124,BJ$3,FALSE),"")</f>
        <v>#N/A</v>
      </c>
      <c r="BK235" t="str">
        <f>IF(OR(C235="SP",C235="MR",C235="RP",C235="CL"),"P",VLOOKUP($A235,Bat!$A$4:$AP$1196,42,FALSE))</f>
        <v>P</v>
      </c>
    </row>
    <row r="236" spans="1:63" x14ac:dyDescent="0.25">
      <c r="A236" t="str">
        <f>IF(C236="C","C-",C236)&amp;D236&amp;E236</f>
        <v>SPShumei Miyazaki21</v>
      </c>
      <c r="B236">
        <f>VLOOKUP($A236,draft_listing_pitchers_stats!$A$1:$B$1324,2,FALSE)</f>
        <v>3816</v>
      </c>
      <c r="C236" s="1" t="s">
        <v>25</v>
      </c>
      <c r="D236" s="1" t="s">
        <v>2092</v>
      </c>
      <c r="E236" s="1">
        <v>21</v>
      </c>
      <c r="F236" s="1" t="s">
        <v>43</v>
      </c>
      <c r="G236" s="1" t="s">
        <v>43</v>
      </c>
      <c r="H236" s="1" t="s">
        <v>51</v>
      </c>
      <c r="I236" s="24" t="s">
        <v>51</v>
      </c>
      <c r="J236" s="1" t="s">
        <v>49</v>
      </c>
      <c r="K236" s="24" t="s">
        <v>53</v>
      </c>
      <c r="L236" s="1">
        <v>3</v>
      </c>
      <c r="M236" s="1">
        <v>5</v>
      </c>
      <c r="N236" s="24">
        <v>1</v>
      </c>
      <c r="O236" s="1">
        <v>4</v>
      </c>
      <c r="P236" s="1">
        <v>6</v>
      </c>
      <c r="Q236" s="24">
        <v>2</v>
      </c>
      <c r="R236" s="1">
        <v>4</v>
      </c>
      <c r="S236" s="1">
        <v>5</v>
      </c>
      <c r="T236" s="1" t="s">
        <v>47</v>
      </c>
      <c r="U236" s="1" t="s">
        <v>47</v>
      </c>
      <c r="V236" s="1">
        <v>2</v>
      </c>
      <c r="W236" s="1">
        <v>5</v>
      </c>
      <c r="X236" s="1" t="s">
        <v>47</v>
      </c>
      <c r="Y236" s="1" t="s">
        <v>47</v>
      </c>
      <c r="Z236" s="1" t="s">
        <v>47</v>
      </c>
      <c r="AA236" s="1" t="s">
        <v>47</v>
      </c>
      <c r="AB236" s="1">
        <v>4</v>
      </c>
      <c r="AC236" s="1">
        <v>5</v>
      </c>
      <c r="AD236" s="1" t="s">
        <v>47</v>
      </c>
      <c r="AE236" s="1" t="s">
        <v>47</v>
      </c>
      <c r="AF236" s="1" t="s">
        <v>47</v>
      </c>
      <c r="AG236" s="1" t="s">
        <v>47</v>
      </c>
      <c r="AH236" s="1" t="s">
        <v>47</v>
      </c>
      <c r="AI236" s="1" t="s">
        <v>47</v>
      </c>
      <c r="AJ236" s="1" t="s">
        <v>47</v>
      </c>
      <c r="AK236" s="1" t="s">
        <v>47</v>
      </c>
      <c r="AL236" s="1" t="s">
        <v>47</v>
      </c>
      <c r="AM236" s="1" t="s">
        <v>47</v>
      </c>
      <c r="AN236" s="1" t="s">
        <v>47</v>
      </c>
      <c r="AO236" s="24" t="s">
        <v>47</v>
      </c>
      <c r="AP236" s="1" t="s">
        <v>59</v>
      </c>
      <c r="AQ236" s="1">
        <v>3</v>
      </c>
      <c r="AR236" s="25" t="s">
        <v>1746</v>
      </c>
      <c r="AS236" s="30">
        <v>200000</v>
      </c>
      <c r="AT236" s="9">
        <f>($O$3*(L236-$O$1)/$O$2+$P$3*(M236-$P$1)/$P$2+$Q$3*(N236-$P$1)/$Q$2)/SUM($O$3:$Q$3)</f>
        <v>-1.5303747232290292</v>
      </c>
      <c r="AU236" s="9">
        <f>($O$3*(O236-$O$1)/$O$2+$P$3*(P236-$P$1)/$P$2+$Q$3*(Q236-$Q$1)/$Q$2)/SUM($O$3:$Q$3)</f>
        <v>-0.45243636549861838</v>
      </c>
      <c r="AV236">
        <f>COUNT(R236:AO236)/2</f>
        <v>3</v>
      </c>
      <c r="AW236">
        <f>COUNTIF(R236:AO236,"&gt;5")/2</f>
        <v>0</v>
      </c>
      <c r="AX236" s="6">
        <f>VLOOKUP(AP236,COND!$A$10:$B$32,2,FALSE)</f>
        <v>1</v>
      </c>
      <c r="AY236" s="9">
        <f>(($AT$3*AT236+$AU$3*AU236+$AV$3*AV236+$AW$3*AW236)*AX236*IF(AQ236&lt;5,0.95,IF(AQ236&lt;7,0.975,1))+$J$3*VLOOKUP(J236,COND!$A$2:$D$7,2,FALSE)+$K$3*VLOOKUP(K236,COND!$A$2:$D$7,3,FALSE)+IF(BA236="SP",$BA$3,0)+IF($AV236&lt;3,-15,0))*IF(AND(Bat!$K$2="On",$E236&gt;20),0.75,1)</f>
        <v>23.160437858112736</v>
      </c>
      <c r="AZ236" s="28">
        <f>STANDARDIZE(AY236,AVERAGE($AY$5:$AY$963),STDEVP($AY$5:$AY$963))</f>
        <v>9.8363405634386142E-3</v>
      </c>
      <c r="BA236" t="str">
        <f>IF(OR(AND(AQ236&gt;7,AW236&gt;1),AND(AQ236&gt;4,AV236&gt;2)),"SP","RP")</f>
        <v>RP</v>
      </c>
      <c r="BE236" t="str">
        <f>IF(AVERAGE($O236:$Q236)&gt;=6,"Likely",IF(AVERAGE($O236:$Q236)&gt;=4,"Possible","Unlikely"))</f>
        <v>Possible</v>
      </c>
      <c r="BG236" t="e">
        <f>IF(VLOOKUP($B236,'Draft List'!$D$4:$AB$124,BG$3,FALSE)&lt;&gt;0,VLOOKUP($B236,'Draft List'!$D$4:$AB$124,BG$3,FALSE),"")</f>
        <v>#N/A</v>
      </c>
      <c r="BH236" t="e">
        <f>IF(VLOOKUP($B236,'Draft List'!$D$4:$AB$124,BH$3,FALSE)&lt;&gt;0,VLOOKUP($B236,'Draft List'!$D$4:$AB$124,BH$3,FALSE),"")</f>
        <v>#N/A</v>
      </c>
      <c r="BI236" t="e">
        <f>IF(VLOOKUP($B236,'Draft List'!$D$4:$AB$124,BI$3,FALSE)&lt;&gt;0,VLOOKUP($B236,'Draft List'!$D$4:$AB$124,BI$3,FALSE),"")</f>
        <v>#N/A</v>
      </c>
      <c r="BJ236" t="e">
        <f>IF(VLOOKUP($B236,'Draft List'!$D$4:$AB$124,BJ$3,FALSE)&lt;&gt;0,VLOOKUP($B236,'Draft List'!$D$4:$AB$124,BJ$3,FALSE),"")</f>
        <v>#N/A</v>
      </c>
      <c r="BK236" t="str">
        <f>IF(OR(C236="SP",C236="MR",C236="RP",C236="CL"),"P",VLOOKUP($A236,Bat!$A$4:$AP$1196,42,FALSE))</f>
        <v>P</v>
      </c>
    </row>
    <row r="237" spans="1:63" x14ac:dyDescent="0.25">
      <c r="A237" t="str">
        <f>IF(C237="C","C-",C237)&amp;D237&amp;E237</f>
        <v>RPTsuyoshi Kiyomizu20</v>
      </c>
      <c r="B237">
        <f>VLOOKUP($A237,draft_listing_pitchers_stats!$A$1:$B$1324,2,FALSE)</f>
        <v>4477</v>
      </c>
      <c r="C237" s="1" t="s">
        <v>246</v>
      </c>
      <c r="D237" s="1" t="s">
        <v>2039</v>
      </c>
      <c r="E237" s="1">
        <v>20</v>
      </c>
      <c r="F237" s="1" t="s">
        <v>43</v>
      </c>
      <c r="G237" s="1" t="s">
        <v>43</v>
      </c>
      <c r="H237" s="1" t="s">
        <v>51</v>
      </c>
      <c r="I237" s="24" t="s">
        <v>51</v>
      </c>
      <c r="J237" s="1" t="s">
        <v>53</v>
      </c>
      <c r="K237" s="24" t="s">
        <v>49</v>
      </c>
      <c r="L237" s="1">
        <v>3</v>
      </c>
      <c r="M237" s="1">
        <v>3</v>
      </c>
      <c r="N237" s="24">
        <v>2</v>
      </c>
      <c r="O237" s="1">
        <v>4</v>
      </c>
      <c r="P237" s="1">
        <v>3</v>
      </c>
      <c r="Q237" s="24">
        <v>4</v>
      </c>
      <c r="R237" s="1">
        <v>4</v>
      </c>
      <c r="S237" s="1">
        <v>5</v>
      </c>
      <c r="T237" s="1">
        <v>1</v>
      </c>
      <c r="U237" s="1">
        <v>2</v>
      </c>
      <c r="V237" s="1" t="s">
        <v>47</v>
      </c>
      <c r="W237" s="1" t="s">
        <v>47</v>
      </c>
      <c r="X237" s="1">
        <v>3</v>
      </c>
      <c r="Y237" s="1">
        <v>3</v>
      </c>
      <c r="Z237" s="1" t="s">
        <v>47</v>
      </c>
      <c r="AA237" s="1" t="s">
        <v>47</v>
      </c>
      <c r="AB237" s="1" t="s">
        <v>47</v>
      </c>
      <c r="AC237" s="1" t="s">
        <v>47</v>
      </c>
      <c r="AD237" s="1" t="s">
        <v>47</v>
      </c>
      <c r="AE237" s="1" t="s">
        <v>47</v>
      </c>
      <c r="AF237" s="1">
        <v>3</v>
      </c>
      <c r="AG237" s="1">
        <v>4</v>
      </c>
      <c r="AH237" s="1" t="s">
        <v>47</v>
      </c>
      <c r="AI237" s="1" t="s">
        <v>47</v>
      </c>
      <c r="AJ237" s="1" t="s">
        <v>47</v>
      </c>
      <c r="AK237" s="1" t="s">
        <v>47</v>
      </c>
      <c r="AL237" s="1" t="s">
        <v>47</v>
      </c>
      <c r="AM237" s="1" t="s">
        <v>47</v>
      </c>
      <c r="AN237" s="1" t="s">
        <v>47</v>
      </c>
      <c r="AO237" s="24" t="s">
        <v>47</v>
      </c>
      <c r="AP237" s="1" t="s">
        <v>59</v>
      </c>
      <c r="AQ237" s="1">
        <v>10</v>
      </c>
      <c r="AR237" s="25" t="s">
        <v>1835</v>
      </c>
      <c r="AS237" s="30">
        <v>230000</v>
      </c>
      <c r="AT237" s="9">
        <f>($O$3*(L237-$O$1)/$O$2+$P$3*(M237-$P$1)/$P$2+$Q$3*(N237-$P$1)/$Q$2)/SUM($O$3:$Q$3)</f>
        <v>-1.6789175900350299</v>
      </c>
      <c r="AU237" s="9">
        <f>($O$3*(O237-$O$1)/$O$2+$P$3*(P237-$P$1)/$P$2+$Q$3*(Q237-$Q$1)/$Q$2)/SUM($O$3:$Q$3)</f>
        <v>-0.55409038268056388</v>
      </c>
      <c r="AV237">
        <f>COUNT(R237:AO237)/2</f>
        <v>4</v>
      </c>
      <c r="AW237">
        <f>COUNTIF(R237:AO237,"&gt;5")/2</f>
        <v>0</v>
      </c>
      <c r="AX237" s="6">
        <f>VLOOKUP(AP237,COND!$A$10:$B$32,2,FALSE)</f>
        <v>1</v>
      </c>
      <c r="AY237" s="9">
        <f>(($AT$3*AT237+$AU$3*AU237+$AV$3*AV237+$AW$3*AW237)*AX237*IF(AQ237&lt;5,0.95,IF(AQ237&lt;7,0.975,1))+$J$3*VLOOKUP(J237,COND!$A$2:$D$7,2,FALSE)+$K$3*VLOOKUP(K237,COND!$A$2:$D$7,3,FALSE)+IF(BA237="SP",$BA$3,0)+IF($AV237&lt;3,-15,0))*IF(AND(Bat!$K$2="On",$E237&gt;20),0.75,1)</f>
        <v>23.032408828381719</v>
      </c>
      <c r="AZ237" s="28">
        <f>STANDARDIZE(AY237,AVERAGE($AY$5:$AY$963),STDEVP($AY$5:$AY$963))</f>
        <v>-1.6177508144884767E-3</v>
      </c>
      <c r="BA237" t="str">
        <f>IF(OR(AND(AQ237&gt;7,AW237&gt;1),AND(AQ237&gt;4,AV237&gt;2)),"SP","RP")</f>
        <v>SP</v>
      </c>
      <c r="BE237" t="str">
        <f>IF(AVERAGE($O237:$Q237)&gt;=6,"Likely",IF(AVERAGE($O237:$Q237)&gt;=4,"Possible","Unlikely"))</f>
        <v>Unlikely</v>
      </c>
      <c r="BG237" t="e">
        <f>IF(VLOOKUP($B237,'Draft List'!$D$4:$AB$124,BG$3,FALSE)&lt;&gt;0,VLOOKUP($B237,'Draft List'!$D$4:$AB$124,BG$3,FALSE),"")</f>
        <v>#N/A</v>
      </c>
      <c r="BH237" t="e">
        <f>IF(VLOOKUP($B237,'Draft List'!$D$4:$AB$124,BH$3,FALSE)&lt;&gt;0,VLOOKUP($B237,'Draft List'!$D$4:$AB$124,BH$3,FALSE),"")</f>
        <v>#N/A</v>
      </c>
      <c r="BI237" t="e">
        <f>IF(VLOOKUP($B237,'Draft List'!$D$4:$AB$124,BI$3,FALSE)&lt;&gt;0,VLOOKUP($B237,'Draft List'!$D$4:$AB$124,BI$3,FALSE),"")</f>
        <v>#N/A</v>
      </c>
      <c r="BJ237" t="e">
        <f>IF(VLOOKUP($B237,'Draft List'!$D$4:$AB$124,BJ$3,FALSE)&lt;&gt;0,VLOOKUP($B237,'Draft List'!$D$4:$AB$124,BJ$3,FALSE),"")</f>
        <v>#N/A</v>
      </c>
      <c r="BK237" t="str">
        <f>IF(OR(C237="SP",C237="MR",C237="RP",C237="CL"),"P",VLOOKUP($A237,Bat!$A$4:$AP$1196,42,FALSE))</f>
        <v>P</v>
      </c>
    </row>
    <row r="238" spans="1:63" x14ac:dyDescent="0.25">
      <c r="A238" t="str">
        <f>IF(C238="C","C-",C238)&amp;D238&amp;E238</f>
        <v>RPTerry McGrath18</v>
      </c>
      <c r="B238">
        <f>VLOOKUP($A238,draft_listing_pitchers_stats!$A$1:$B$1324,2,FALSE)</f>
        <v>5160</v>
      </c>
      <c r="C238" s="1" t="s">
        <v>246</v>
      </c>
      <c r="D238" s="1" t="s">
        <v>2080</v>
      </c>
      <c r="E238" s="1">
        <v>18</v>
      </c>
      <c r="F238" s="1" t="s">
        <v>43</v>
      </c>
      <c r="G238" s="1" t="s">
        <v>43</v>
      </c>
      <c r="H238" s="1" t="s">
        <v>51</v>
      </c>
      <c r="I238" s="24" t="s">
        <v>51</v>
      </c>
      <c r="J238" s="1" t="s">
        <v>57</v>
      </c>
      <c r="K238" s="24" t="s">
        <v>49</v>
      </c>
      <c r="L238" s="1">
        <v>2</v>
      </c>
      <c r="M238" s="1">
        <v>4</v>
      </c>
      <c r="N238" s="24">
        <v>1</v>
      </c>
      <c r="O238" s="1">
        <v>4</v>
      </c>
      <c r="P238" s="1">
        <v>4</v>
      </c>
      <c r="Q238" s="24">
        <v>4</v>
      </c>
      <c r="R238" s="1">
        <v>4</v>
      </c>
      <c r="S238" s="1">
        <v>5</v>
      </c>
      <c r="T238" s="1">
        <v>1</v>
      </c>
      <c r="U238" s="1">
        <v>3</v>
      </c>
      <c r="V238" s="1">
        <v>2</v>
      </c>
      <c r="W238" s="1">
        <v>4</v>
      </c>
      <c r="X238" s="1">
        <v>2</v>
      </c>
      <c r="Y238" s="1">
        <v>3</v>
      </c>
      <c r="Z238" s="1" t="s">
        <v>47</v>
      </c>
      <c r="AA238" s="1" t="s">
        <v>47</v>
      </c>
      <c r="AB238" s="1" t="s">
        <v>47</v>
      </c>
      <c r="AC238" s="1" t="s">
        <v>47</v>
      </c>
      <c r="AD238" s="1" t="s">
        <v>47</v>
      </c>
      <c r="AE238" s="1" t="s">
        <v>47</v>
      </c>
      <c r="AF238" s="1" t="s">
        <v>47</v>
      </c>
      <c r="AG238" s="1" t="s">
        <v>47</v>
      </c>
      <c r="AH238" s="1" t="s">
        <v>47</v>
      </c>
      <c r="AI238" s="1" t="s">
        <v>47</v>
      </c>
      <c r="AJ238" s="1" t="s">
        <v>47</v>
      </c>
      <c r="AK238" s="1" t="s">
        <v>47</v>
      </c>
      <c r="AL238" s="1" t="s">
        <v>47</v>
      </c>
      <c r="AM238" s="1" t="s">
        <v>47</v>
      </c>
      <c r="AN238" s="1" t="s">
        <v>47</v>
      </c>
      <c r="AO238" s="24" t="s">
        <v>47</v>
      </c>
      <c r="AP238" s="1" t="s">
        <v>59</v>
      </c>
      <c r="AQ238" s="1">
        <v>3</v>
      </c>
      <c r="AR238" s="25" t="s">
        <v>235</v>
      </c>
      <c r="AS238" s="30">
        <v>190000</v>
      </c>
      <c r="AT238" s="9">
        <f>($O$3*(L238-$O$1)/$O$2+$P$3*(M238-$P$1)/$P$2+$Q$3*(N238-$P$1)/$Q$2)/SUM($O$3:$Q$3)</f>
        <v>-1.9204977641682581</v>
      </c>
      <c r="AU238" s="9">
        <f>($O$3*(O238-$O$1)/$O$2+$P$3*(P238-$P$1)/$P$2+$Q$3*(Q238-$Q$1)/$Q$2)/SUM($O$3:$Q$3)</f>
        <v>-0.35865866625050846</v>
      </c>
      <c r="AV238">
        <f>COUNT(R238:AO238)/2</f>
        <v>4</v>
      </c>
      <c r="AW238">
        <f>COUNTIF(R238:AO238,"&gt;5")/2</f>
        <v>0</v>
      </c>
      <c r="AX238" s="6">
        <f>VLOOKUP(AP238,COND!$A$10:$B$32,2,FALSE)</f>
        <v>1</v>
      </c>
      <c r="AY238" s="9">
        <f>(($AT$3*AT238+$AU$3*AU238+$AV$3*AV238+$AW$3*AW238)*AX238*IF(AQ238&lt;5,0.95,IF(AQ238&lt;7,0.975,1))+$J$3*VLOOKUP(J238,COND!$A$2:$D$7,2,FALSE)+$K$3*VLOOKUP(K238,COND!$A$2:$D$7,3,FALSE)+IF(BA238="SP",$BA$3,0)+IF($AV238&lt;3,-15,0))*IF(AND(Bat!$K$2="On",$E238&gt;20),0.75,1)</f>
        <v>22.950590766048371</v>
      </c>
      <c r="AZ238" s="28">
        <f>STANDARDIZE(AY238,AVERAGE($AY$5:$AY$963),STDEVP($AY$5:$AY$963))</f>
        <v>-8.9375872945430864E-3</v>
      </c>
      <c r="BA238" t="str">
        <f>IF(OR(AND(AQ238&gt;7,AW238&gt;1),AND(AQ238&gt;4,AV238&gt;2)),"SP","RP")</f>
        <v>RP</v>
      </c>
      <c r="BE238" t="str">
        <f>IF(AVERAGE($O238:$Q238)&gt;=6,"Likely",IF(AVERAGE($O238:$Q238)&gt;=4,"Possible","Unlikely"))</f>
        <v>Possible</v>
      </c>
      <c r="BG238" t="e">
        <f>IF(VLOOKUP($B238,'Draft List'!$D$4:$AB$124,BG$3,FALSE)&lt;&gt;0,VLOOKUP($B238,'Draft List'!$D$4:$AB$124,BG$3,FALSE),"")</f>
        <v>#N/A</v>
      </c>
      <c r="BH238" t="e">
        <f>IF(VLOOKUP($B238,'Draft List'!$D$4:$AB$124,BH$3,FALSE)&lt;&gt;0,VLOOKUP($B238,'Draft List'!$D$4:$AB$124,BH$3,FALSE),"")</f>
        <v>#N/A</v>
      </c>
      <c r="BI238" t="e">
        <f>IF(VLOOKUP($B238,'Draft List'!$D$4:$AB$124,BI$3,FALSE)&lt;&gt;0,VLOOKUP($B238,'Draft List'!$D$4:$AB$124,BI$3,FALSE),"")</f>
        <v>#N/A</v>
      </c>
      <c r="BJ238" t="e">
        <f>IF(VLOOKUP($B238,'Draft List'!$D$4:$AB$124,BJ$3,FALSE)&lt;&gt;0,VLOOKUP($B238,'Draft List'!$D$4:$AB$124,BJ$3,FALSE),"")</f>
        <v>#N/A</v>
      </c>
      <c r="BK238" t="str">
        <f>IF(OR(C238="SP",C238="MR",C238="RP",C238="CL"),"P",VLOOKUP($A238,Bat!$A$4:$AP$1196,42,FALSE))</f>
        <v>P</v>
      </c>
    </row>
    <row r="239" spans="1:63" x14ac:dyDescent="0.25">
      <c r="A239" t="str">
        <f>IF(C239="C","C-",C239)&amp;D239&amp;E239</f>
        <v>CLChris Haynes21</v>
      </c>
      <c r="B239">
        <f>VLOOKUP($A239,draft_listing_pitchers_stats!$A$1:$B$1324,2,FALSE)</f>
        <v>9206</v>
      </c>
      <c r="C239" s="1" t="s">
        <v>249</v>
      </c>
      <c r="D239" s="1" t="s">
        <v>1986</v>
      </c>
      <c r="E239" s="1">
        <v>21</v>
      </c>
      <c r="F239" s="1" t="s">
        <v>43</v>
      </c>
      <c r="G239" s="1" t="s">
        <v>43</v>
      </c>
      <c r="H239" s="1" t="s">
        <v>51</v>
      </c>
      <c r="I239" s="24" t="s">
        <v>51</v>
      </c>
      <c r="J239" s="1" t="s">
        <v>45</v>
      </c>
      <c r="K239" s="24" t="s">
        <v>45</v>
      </c>
      <c r="L239" s="1">
        <v>4</v>
      </c>
      <c r="M239" s="1">
        <v>5</v>
      </c>
      <c r="N239" s="24">
        <v>2</v>
      </c>
      <c r="O239" s="1">
        <v>4</v>
      </c>
      <c r="P239" s="1">
        <v>5</v>
      </c>
      <c r="Q239" s="24">
        <v>3</v>
      </c>
      <c r="R239" s="1">
        <v>5</v>
      </c>
      <c r="S239" s="1">
        <v>5</v>
      </c>
      <c r="T239" s="1">
        <v>3</v>
      </c>
      <c r="U239" s="1">
        <v>3</v>
      </c>
      <c r="V239" s="1" t="s">
        <v>47</v>
      </c>
      <c r="W239" s="1" t="s">
        <v>47</v>
      </c>
      <c r="X239" s="1" t="s">
        <v>47</v>
      </c>
      <c r="Y239" s="1" t="s">
        <v>47</v>
      </c>
      <c r="Z239" s="1" t="s">
        <v>47</v>
      </c>
      <c r="AA239" s="1" t="s">
        <v>47</v>
      </c>
      <c r="AB239" s="1" t="s">
        <v>47</v>
      </c>
      <c r="AC239" s="1" t="s">
        <v>47</v>
      </c>
      <c r="AD239" s="1">
        <v>4</v>
      </c>
      <c r="AE239" s="1">
        <v>5</v>
      </c>
      <c r="AF239" s="1" t="s">
        <v>47</v>
      </c>
      <c r="AG239" s="1" t="s">
        <v>47</v>
      </c>
      <c r="AH239" s="1" t="s">
        <v>47</v>
      </c>
      <c r="AI239" s="1" t="s">
        <v>47</v>
      </c>
      <c r="AJ239" s="1" t="s">
        <v>47</v>
      </c>
      <c r="AK239" s="1" t="s">
        <v>47</v>
      </c>
      <c r="AL239" s="1" t="s">
        <v>47</v>
      </c>
      <c r="AM239" s="1" t="s">
        <v>47</v>
      </c>
      <c r="AN239" s="1" t="s">
        <v>47</v>
      </c>
      <c r="AO239" s="24" t="s">
        <v>47</v>
      </c>
      <c r="AP239" s="1" t="s">
        <v>62</v>
      </c>
      <c r="AQ239" s="1">
        <v>2</v>
      </c>
      <c r="AR239" s="25" t="s">
        <v>234</v>
      </c>
      <c r="AS239" s="30">
        <v>240000</v>
      </c>
      <c r="AT239" s="9">
        <f>($O$3*(L239-$O$1)/$O$2+$P$3*(M239-$P$1)/$P$2+$Q$3*(N239-$P$1)/$Q$2)/SUM($O$3:$Q$3)</f>
        <v>-1.0933628326657454</v>
      </c>
      <c r="AU239" s="9">
        <f>($O$3*(O239-$O$1)/$O$2+$P$3*(P239-$P$1)/$P$2+$Q$3*(Q239-$Q$1)/$Q$2)/SUM($O$3:$Q$3)</f>
        <v>-0.40554751587456339</v>
      </c>
      <c r="AV239">
        <f>COUNT(R239:AO239)/2</f>
        <v>3</v>
      </c>
      <c r="AW239">
        <f>COUNTIF(R239:AO239,"&gt;5")/2</f>
        <v>0</v>
      </c>
      <c r="AX239" s="6">
        <f>VLOOKUP(AP239,COND!$A$10:$B$32,2,FALSE)</f>
        <v>1.0249999999999999</v>
      </c>
      <c r="AY239" s="9">
        <f>(($AT$3*AT239+$AU$3*AU239+$AV$3*AV239+$AW$3*AW239)*AX239*IF(AQ239&lt;5,0.95,IF(AQ239&lt;7,0.975,1))+$J$3*VLOOKUP(J239,COND!$A$2:$D$7,2,FALSE)+$K$3*VLOOKUP(K239,COND!$A$2:$D$7,3,FALSE)+IF(BA239="SP",$BA$3,0)+IF($AV239&lt;3,-15,0))*IF(AND(Bat!$K$2="On",$E239&gt;20),0.75,1)</f>
        <v>22.911467216681224</v>
      </c>
      <c r="AZ239" s="28">
        <f>STANDARDIZE(AY239,AVERAGE($AY$5:$AY$963),STDEVP($AY$5:$AY$963))</f>
        <v>-1.2437767764719538E-2</v>
      </c>
      <c r="BA239" t="str">
        <f>IF(OR(AND(AQ239&gt;7,AW239&gt;1),AND(AQ239&gt;4,AV239&gt;2)),"SP","RP")</f>
        <v>RP</v>
      </c>
      <c r="BE239" t="str">
        <f>IF(AVERAGE($O239:$Q239)&gt;=6,"Likely",IF(AVERAGE($O239:$Q239)&gt;=4,"Possible","Unlikely"))</f>
        <v>Possible</v>
      </c>
      <c r="BG239" t="e">
        <f>IF(VLOOKUP($B239,'Draft List'!$D$4:$AB$124,BG$3,FALSE)&lt;&gt;0,VLOOKUP($B239,'Draft List'!$D$4:$AB$124,BG$3,FALSE),"")</f>
        <v>#N/A</v>
      </c>
      <c r="BH239" t="e">
        <f>IF(VLOOKUP($B239,'Draft List'!$D$4:$AB$124,BH$3,FALSE)&lt;&gt;0,VLOOKUP($B239,'Draft List'!$D$4:$AB$124,BH$3,FALSE),"")</f>
        <v>#N/A</v>
      </c>
      <c r="BI239" t="e">
        <f>IF(VLOOKUP($B239,'Draft List'!$D$4:$AB$124,BI$3,FALSE)&lt;&gt;0,VLOOKUP($B239,'Draft List'!$D$4:$AB$124,BI$3,FALSE),"")</f>
        <v>#N/A</v>
      </c>
      <c r="BJ239" t="e">
        <f>IF(VLOOKUP($B239,'Draft List'!$D$4:$AB$124,BJ$3,FALSE)&lt;&gt;0,VLOOKUP($B239,'Draft List'!$D$4:$AB$124,BJ$3,FALSE),"")</f>
        <v>#N/A</v>
      </c>
      <c r="BK239" t="str">
        <f>IF(OR(C239="SP",C239="MR",C239="RP",C239="CL"),"P",VLOOKUP($A239,Bat!$A$4:$AP$1196,42,FALSE))</f>
        <v>P</v>
      </c>
    </row>
    <row r="240" spans="1:63" x14ac:dyDescent="0.25">
      <c r="A240" t="str">
        <f>IF(C240="C","C-",C240)&amp;D240&amp;E240</f>
        <v>SPAkira Hayagawa18</v>
      </c>
      <c r="B240">
        <f>VLOOKUP($A240,draft_listing_pitchers_stats!$A$1:$B$1324,2,FALSE)</f>
        <v>9246</v>
      </c>
      <c r="C240" s="1" t="s">
        <v>25</v>
      </c>
      <c r="D240" s="1" t="s">
        <v>1982</v>
      </c>
      <c r="E240" s="1">
        <v>18</v>
      </c>
      <c r="F240" s="1" t="s">
        <v>55</v>
      </c>
      <c r="G240" s="1" t="s">
        <v>55</v>
      </c>
      <c r="H240" s="1" t="s">
        <v>51</v>
      </c>
      <c r="I240" s="24" t="s">
        <v>51</v>
      </c>
      <c r="J240" s="1" t="s">
        <v>57</v>
      </c>
      <c r="K240" s="24" t="s">
        <v>45</v>
      </c>
      <c r="L240" s="1">
        <v>1</v>
      </c>
      <c r="M240" s="1">
        <v>6</v>
      </c>
      <c r="N240" s="24">
        <v>1</v>
      </c>
      <c r="O240" s="1">
        <v>3</v>
      </c>
      <c r="P240" s="1">
        <v>7</v>
      </c>
      <c r="Q240" s="24">
        <v>2</v>
      </c>
      <c r="R240" s="1">
        <v>2</v>
      </c>
      <c r="S240" s="1">
        <v>5</v>
      </c>
      <c r="T240" s="1">
        <v>1</v>
      </c>
      <c r="U240" s="1">
        <v>1</v>
      </c>
      <c r="V240" s="1">
        <v>1</v>
      </c>
      <c r="W240" s="1">
        <v>4</v>
      </c>
      <c r="X240" s="1" t="s">
        <v>47</v>
      </c>
      <c r="Y240" s="1" t="s">
        <v>47</v>
      </c>
      <c r="Z240" s="1" t="s">
        <v>47</v>
      </c>
      <c r="AA240" s="1" t="s">
        <v>47</v>
      </c>
      <c r="AB240" s="1" t="s">
        <v>47</v>
      </c>
      <c r="AC240" s="1" t="s">
        <v>47</v>
      </c>
      <c r="AD240" s="1" t="s">
        <v>47</v>
      </c>
      <c r="AE240" s="1" t="s">
        <v>47</v>
      </c>
      <c r="AF240" s="1" t="s">
        <v>47</v>
      </c>
      <c r="AG240" s="1" t="s">
        <v>47</v>
      </c>
      <c r="AH240" s="1" t="s">
        <v>47</v>
      </c>
      <c r="AI240" s="1" t="s">
        <v>47</v>
      </c>
      <c r="AJ240" s="1" t="s">
        <v>47</v>
      </c>
      <c r="AK240" s="1" t="s">
        <v>47</v>
      </c>
      <c r="AL240" s="1" t="s">
        <v>47</v>
      </c>
      <c r="AM240" s="1" t="s">
        <v>47</v>
      </c>
      <c r="AN240" s="1" t="s">
        <v>47</v>
      </c>
      <c r="AO240" s="24" t="s">
        <v>47</v>
      </c>
      <c r="AP240" s="1" t="s">
        <v>71</v>
      </c>
      <c r="AQ240" s="1">
        <v>6</v>
      </c>
      <c r="AR240" s="25" t="s">
        <v>1746</v>
      </c>
      <c r="AS240" s="30">
        <v>95000</v>
      </c>
      <c r="AT240" s="9">
        <f>($O$3*(L240-$O$1)/$O$2+$P$3*(M240-$P$1)/$P$2+$Q$3*(N240-$P$1)/$Q$2)/SUM($O$3:$Q$3)</f>
        <v>-1.7243256558173208</v>
      </c>
      <c r="AU240" s="9">
        <f>($O$3*(O240-$O$1)/$O$2+$P$3*(P240-$P$1)/$P$2+$Q$3*(Q240-$Q$1)/$Q$2)/SUM($O$3:$Q$3)</f>
        <v>-0.45169597357773644</v>
      </c>
      <c r="AV240">
        <f>COUNT(R240:AO240)/2</f>
        <v>3</v>
      </c>
      <c r="AW240">
        <f>COUNTIF(R240:AO240,"&gt;5")/2</f>
        <v>0</v>
      </c>
      <c r="AX240" s="6">
        <f>VLOOKUP(AP240,COND!$A$10:$B$32,2,FALSE)</f>
        <v>0.95</v>
      </c>
      <c r="AY240" s="9">
        <f>(($AT$3*AT240+$AU$3*AU240+$AV$3*AV240+$AW$3*AW240)*AX240*IF(AQ240&lt;5,0.95,IF(AQ240&lt;7,0.975,1))+$J$3*VLOOKUP(J240,COND!$A$2:$D$7,2,FALSE)+$K$3*VLOOKUP(K240,COND!$A$2:$D$7,3,FALSE)+IF(BA240="SP",$BA$3,0)+IF($AV240&lt;3,-15,0))*IF(AND(Bat!$K$2="On",$E240&gt;20),0.75,1)</f>
        <v>22.785463261732275</v>
      </c>
      <c r="AZ240" s="28">
        <f>STANDARDIZE(AY240,AVERAGE($AY$5:$AY$963),STDEVP($AY$5:$AY$963))</f>
        <v>-2.3710686234832846E-2</v>
      </c>
      <c r="BA240" t="str">
        <f>IF(OR(AND(AQ240&gt;7,AW240&gt;1),AND(AQ240&gt;4,AV240&gt;2)),"SP","RP")</f>
        <v>SP</v>
      </c>
      <c r="BE240" t="str">
        <f>IF(AVERAGE($O240:$Q240)&gt;=6,"Likely",IF(AVERAGE($O240:$Q240)&gt;=4,"Possible","Unlikely"))</f>
        <v>Possible</v>
      </c>
      <c r="BG240" t="e">
        <f>IF(VLOOKUP($B240,'Draft List'!$D$4:$AB$124,BG$3,FALSE)&lt;&gt;0,VLOOKUP($B240,'Draft List'!$D$4:$AB$124,BG$3,FALSE),"")</f>
        <v>#N/A</v>
      </c>
      <c r="BH240" t="e">
        <f>IF(VLOOKUP($B240,'Draft List'!$D$4:$AB$124,BH$3,FALSE)&lt;&gt;0,VLOOKUP($B240,'Draft List'!$D$4:$AB$124,BH$3,FALSE),"")</f>
        <v>#N/A</v>
      </c>
      <c r="BI240" t="e">
        <f>IF(VLOOKUP($B240,'Draft List'!$D$4:$AB$124,BI$3,FALSE)&lt;&gt;0,VLOOKUP($B240,'Draft List'!$D$4:$AB$124,BI$3,FALSE),"")</f>
        <v>#N/A</v>
      </c>
      <c r="BJ240" t="e">
        <f>IF(VLOOKUP($B240,'Draft List'!$D$4:$AB$124,BJ$3,FALSE)&lt;&gt;0,VLOOKUP($B240,'Draft List'!$D$4:$AB$124,BJ$3,FALSE),"")</f>
        <v>#N/A</v>
      </c>
      <c r="BK240" t="str">
        <f>IF(OR(C240="SP",C240="MR",C240="RP",C240="CL"),"P",VLOOKUP($A240,Bat!$A$4:$AP$1196,42,FALSE))</f>
        <v>P</v>
      </c>
    </row>
    <row r="241" spans="1:63" x14ac:dyDescent="0.25">
      <c r="A241" t="str">
        <f>IF(C241="C","C-",C241)&amp;D241&amp;E241</f>
        <v>SPArmando Arroyo21</v>
      </c>
      <c r="B241">
        <f>VLOOKUP($A241,draft_listing_pitchers_stats!$A$1:$B$1324,2,FALSE)</f>
        <v>11535</v>
      </c>
      <c r="C241" s="1" t="s">
        <v>25</v>
      </c>
      <c r="D241" s="1" t="s">
        <v>1879</v>
      </c>
      <c r="E241" s="1">
        <v>21</v>
      </c>
      <c r="F241" s="1" t="s">
        <v>43</v>
      </c>
      <c r="G241" s="1" t="s">
        <v>43</v>
      </c>
      <c r="H241" s="1" t="s">
        <v>51</v>
      </c>
      <c r="I241" s="24" t="s">
        <v>51</v>
      </c>
      <c r="J241" s="1" t="s">
        <v>46</v>
      </c>
      <c r="K241" s="24" t="s">
        <v>49</v>
      </c>
      <c r="L241" s="1">
        <v>3</v>
      </c>
      <c r="M241" s="1">
        <v>3</v>
      </c>
      <c r="N241" s="24">
        <v>2</v>
      </c>
      <c r="O241" s="1">
        <v>4</v>
      </c>
      <c r="P241" s="1">
        <v>3</v>
      </c>
      <c r="Q241" s="24">
        <v>4</v>
      </c>
      <c r="R241" s="1">
        <v>6</v>
      </c>
      <c r="S241" s="1">
        <v>6</v>
      </c>
      <c r="T241" s="1">
        <v>1</v>
      </c>
      <c r="U241" s="1">
        <v>2</v>
      </c>
      <c r="V241" s="1" t="s">
        <v>47</v>
      </c>
      <c r="W241" s="1" t="s">
        <v>47</v>
      </c>
      <c r="X241" s="1">
        <v>3</v>
      </c>
      <c r="Y241" s="1">
        <v>4</v>
      </c>
      <c r="Z241" s="1" t="s">
        <v>47</v>
      </c>
      <c r="AA241" s="1" t="s">
        <v>47</v>
      </c>
      <c r="AB241" s="1" t="s">
        <v>47</v>
      </c>
      <c r="AC241" s="1" t="s">
        <v>47</v>
      </c>
      <c r="AD241" s="1" t="s">
        <v>47</v>
      </c>
      <c r="AE241" s="1" t="s">
        <v>47</v>
      </c>
      <c r="AF241" s="1" t="s">
        <v>47</v>
      </c>
      <c r="AG241" s="1" t="s">
        <v>47</v>
      </c>
      <c r="AH241" s="1" t="s">
        <v>47</v>
      </c>
      <c r="AI241" s="1" t="s">
        <v>47</v>
      </c>
      <c r="AJ241" s="1" t="s">
        <v>47</v>
      </c>
      <c r="AK241" s="1" t="s">
        <v>47</v>
      </c>
      <c r="AL241" s="1" t="s">
        <v>47</v>
      </c>
      <c r="AM241" s="1" t="s">
        <v>47</v>
      </c>
      <c r="AN241" s="1" t="s">
        <v>47</v>
      </c>
      <c r="AO241" s="24" t="s">
        <v>47</v>
      </c>
      <c r="AP241" s="1" t="s">
        <v>50</v>
      </c>
      <c r="AQ241" s="1">
        <v>6</v>
      </c>
      <c r="AR241" s="25" t="s">
        <v>15</v>
      </c>
      <c r="AS241" s="30">
        <v>200000</v>
      </c>
      <c r="AT241" s="9">
        <f>($O$3*(L241-$O$1)/$O$2+$P$3*(M241-$P$1)/$P$2+$Q$3*(N241-$P$1)/$Q$2)/SUM($O$3:$Q$3)</f>
        <v>-1.6789175900350299</v>
      </c>
      <c r="AU241" s="9">
        <f>($O$3*(O241-$O$1)/$O$2+$P$3*(P241-$P$1)/$P$2+$Q$3*(Q241-$Q$1)/$Q$2)/SUM($O$3:$Q$3)</f>
        <v>-0.55409038268056388</v>
      </c>
      <c r="AV241">
        <f>COUNT(R241:AO241)/2</f>
        <v>3</v>
      </c>
      <c r="AW241">
        <f>COUNTIF(R241:AO241,"&gt;5")/2</f>
        <v>1</v>
      </c>
      <c r="AX241" s="6">
        <f>VLOOKUP(AP241,COND!$A$10:$B$32,2,FALSE)</f>
        <v>1.05</v>
      </c>
      <c r="AY241" s="9">
        <f>(($AT$3*AT241+$AU$3*AU241+$AV$3*AV241+$AW$3*AW241)*AX241*IF(AQ241&lt;5,0.95,IF(AQ241&lt;7,0.975,1))+$J$3*VLOOKUP(J241,COND!$A$2:$D$7,2,FALSE)+$K$3*VLOOKUP(K241,COND!$A$2:$D$7,3,FALSE)+IF(BA241="SP",$BA$3,0)+IF($AV241&lt;3,-15,0))*IF(AND(Bat!$K$2="On",$E241&gt;20),0.75,1)</f>
        <v>22.665866038055782</v>
      </c>
      <c r="AZ241" s="28">
        <f>STANDARDIZE(AY241,AVERAGE($AY$5:$AY$963),STDEVP($AY$5:$AY$963))</f>
        <v>-3.4410427781066392E-2</v>
      </c>
      <c r="BA241" t="str">
        <f>IF(OR(AND(AQ241&gt;7,AW241&gt;1),AND(AQ241&gt;4,AV241&gt;2)),"SP","RP")</f>
        <v>SP</v>
      </c>
      <c r="BE241" t="str">
        <f>IF(AVERAGE($O241:$Q241)&gt;=6,"Likely",IF(AVERAGE($O241:$Q241)&gt;=4,"Possible","Unlikely"))</f>
        <v>Unlikely</v>
      </c>
      <c r="BG241" t="e">
        <f>IF(VLOOKUP($B241,'Draft List'!$D$4:$AB$124,BG$3,FALSE)&lt;&gt;0,VLOOKUP($B241,'Draft List'!$D$4:$AB$124,BG$3,FALSE),"")</f>
        <v>#N/A</v>
      </c>
      <c r="BH241" t="e">
        <f>IF(VLOOKUP($B241,'Draft List'!$D$4:$AB$124,BH$3,FALSE)&lt;&gt;0,VLOOKUP($B241,'Draft List'!$D$4:$AB$124,BH$3,FALSE),"")</f>
        <v>#N/A</v>
      </c>
      <c r="BI241" t="e">
        <f>IF(VLOOKUP($B241,'Draft List'!$D$4:$AB$124,BI$3,FALSE)&lt;&gt;0,VLOOKUP($B241,'Draft List'!$D$4:$AB$124,BI$3,FALSE),"")</f>
        <v>#N/A</v>
      </c>
      <c r="BJ241" t="e">
        <f>IF(VLOOKUP($B241,'Draft List'!$D$4:$AB$124,BJ$3,FALSE)&lt;&gt;0,VLOOKUP($B241,'Draft List'!$D$4:$AB$124,BJ$3,FALSE),"")</f>
        <v>#N/A</v>
      </c>
      <c r="BK241" t="str">
        <f>IF(OR(C241="SP",C241="MR",C241="RP",C241="CL"),"P",VLOOKUP($A241,Bat!$A$4:$AP$1196,42,FALSE))</f>
        <v>P</v>
      </c>
    </row>
    <row r="242" spans="1:63" x14ac:dyDescent="0.25">
      <c r="A242" t="str">
        <f>IF(C242="C","C-",C242)&amp;D242&amp;E242</f>
        <v>SPGil Parker22</v>
      </c>
      <c r="B242">
        <f>VLOOKUP($A242,draft_listing_pitchers_stats!$A$1:$B$1324,2,FALSE)</f>
        <v>10010</v>
      </c>
      <c r="C242" s="1" t="s">
        <v>25</v>
      </c>
      <c r="D242" s="1" t="s">
        <v>2132</v>
      </c>
      <c r="E242" s="1">
        <v>22</v>
      </c>
      <c r="F242" s="1" t="s">
        <v>43</v>
      </c>
      <c r="G242" s="1" t="s">
        <v>43</v>
      </c>
      <c r="H242" s="1" t="s">
        <v>51</v>
      </c>
      <c r="I242" s="24" t="s">
        <v>51</v>
      </c>
      <c r="J242" s="1" t="s">
        <v>57</v>
      </c>
      <c r="K242" s="24" t="s">
        <v>53</v>
      </c>
      <c r="L242" s="1">
        <v>3</v>
      </c>
      <c r="M242" s="1">
        <v>5</v>
      </c>
      <c r="N242" s="24">
        <v>2</v>
      </c>
      <c r="O242" s="1">
        <v>4</v>
      </c>
      <c r="P242" s="1">
        <v>5</v>
      </c>
      <c r="Q242" s="24">
        <v>3</v>
      </c>
      <c r="R242" s="1" t="s">
        <v>47</v>
      </c>
      <c r="S242" s="1" t="s">
        <v>47</v>
      </c>
      <c r="T242" s="1">
        <v>2</v>
      </c>
      <c r="U242" s="1">
        <v>3</v>
      </c>
      <c r="V242" s="1" t="s">
        <v>47</v>
      </c>
      <c r="W242" s="1" t="s">
        <v>47</v>
      </c>
      <c r="X242" s="1">
        <v>3</v>
      </c>
      <c r="Y242" s="1">
        <v>4</v>
      </c>
      <c r="Z242" s="1" t="s">
        <v>47</v>
      </c>
      <c r="AA242" s="1" t="s">
        <v>47</v>
      </c>
      <c r="AB242" s="1">
        <v>4</v>
      </c>
      <c r="AC242" s="1">
        <v>5</v>
      </c>
      <c r="AD242" s="1">
        <v>4</v>
      </c>
      <c r="AE242" s="1">
        <v>4</v>
      </c>
      <c r="AF242" s="1" t="s">
        <v>47</v>
      </c>
      <c r="AG242" s="1" t="s">
        <v>47</v>
      </c>
      <c r="AH242" s="1" t="s">
        <v>47</v>
      </c>
      <c r="AI242" s="1" t="s">
        <v>47</v>
      </c>
      <c r="AJ242" s="1" t="s">
        <v>47</v>
      </c>
      <c r="AK242" s="1" t="s">
        <v>47</v>
      </c>
      <c r="AL242" s="1" t="s">
        <v>47</v>
      </c>
      <c r="AM242" s="1" t="s">
        <v>47</v>
      </c>
      <c r="AN242" s="1" t="s">
        <v>47</v>
      </c>
      <c r="AO242" s="24" t="s">
        <v>47</v>
      </c>
      <c r="AP242" s="1" t="s">
        <v>59</v>
      </c>
      <c r="AQ242" s="1">
        <v>4</v>
      </c>
      <c r="AR242" s="25" t="s">
        <v>1746</v>
      </c>
      <c r="AS242" s="30">
        <v>180000</v>
      </c>
      <c r="AT242" s="9">
        <f>($O$3*(L242-$O$1)/$O$2+$P$3*(M242-$P$1)/$P$2+$Q$3*(N242-$P$1)/$Q$2)/SUM($O$3:$Q$3)</f>
        <v>-1.2880541571749189</v>
      </c>
      <c r="AU242" s="9">
        <f>($O$3*(O242-$O$1)/$O$2+$P$3*(P242-$P$1)/$P$2+$Q$3*(Q242-$Q$1)/$Q$2)/SUM($O$3:$Q$3)</f>
        <v>-0.40554751587456339</v>
      </c>
      <c r="AV242">
        <f>COUNT(R242:AO242)/2</f>
        <v>4</v>
      </c>
      <c r="AW242">
        <f>COUNTIF(R242:AO242,"&gt;5")/2</f>
        <v>0</v>
      </c>
      <c r="AX242" s="6">
        <f>VLOOKUP(AP242,COND!$A$10:$B$32,2,FALSE)</f>
        <v>1</v>
      </c>
      <c r="AY242" s="9">
        <f>(($AT$3*AT242+$AU$3*AU242+$AV$3*AV242+$AW$3*AW242)*AX242*IF(AQ242&lt;5,0.95,IF(AQ242&lt;7,0.975,1))+$J$3*VLOOKUP(J242,COND!$A$2:$D$7,2,FALSE)+$K$3*VLOOKUP(K242,COND!$A$2:$D$7,3,FALSE)+IF(BA242="SP",$BA$3,0)+IF($AV242&lt;3,-15,0))*IF(AND(Bat!$K$2="On",$E242&gt;20),0.75,1)</f>
        <v>22.629866908520061</v>
      </c>
      <c r="AZ242" s="28">
        <f>STANDARDIZE(AY242,AVERAGE($AY$5:$AY$963),STDEVP($AY$5:$AY$963))</f>
        <v>-3.7631082659841032E-2</v>
      </c>
      <c r="BA242" t="str">
        <f>IF(OR(AND(AQ242&gt;7,AW242&gt;1),AND(AQ242&gt;4,AV242&gt;2)),"SP","RP")</f>
        <v>RP</v>
      </c>
      <c r="BE242" t="str">
        <f>IF(AVERAGE($O242:$Q242)&gt;=6,"Likely",IF(AVERAGE($O242:$Q242)&gt;=4,"Possible","Unlikely"))</f>
        <v>Possible</v>
      </c>
      <c r="BG242" t="e">
        <f>IF(VLOOKUP($B242,'Draft List'!$D$4:$AB$124,BG$3,FALSE)&lt;&gt;0,VLOOKUP($B242,'Draft List'!$D$4:$AB$124,BG$3,FALSE),"")</f>
        <v>#N/A</v>
      </c>
      <c r="BH242" t="e">
        <f>IF(VLOOKUP($B242,'Draft List'!$D$4:$AB$124,BH$3,FALSE)&lt;&gt;0,VLOOKUP($B242,'Draft List'!$D$4:$AB$124,BH$3,FALSE),"")</f>
        <v>#N/A</v>
      </c>
      <c r="BI242" t="e">
        <f>IF(VLOOKUP($B242,'Draft List'!$D$4:$AB$124,BI$3,FALSE)&lt;&gt;0,VLOOKUP($B242,'Draft List'!$D$4:$AB$124,BI$3,FALSE),"")</f>
        <v>#N/A</v>
      </c>
      <c r="BJ242" t="e">
        <f>IF(VLOOKUP($B242,'Draft List'!$D$4:$AB$124,BJ$3,FALSE)&lt;&gt;0,VLOOKUP($B242,'Draft List'!$D$4:$AB$124,BJ$3,FALSE),"")</f>
        <v>#N/A</v>
      </c>
      <c r="BK242" t="str">
        <f>IF(OR(C242="SP",C242="MR",C242="RP",C242="CL"),"P",VLOOKUP($A242,Bat!$A$4:$AP$1196,42,FALSE))</f>
        <v>P</v>
      </c>
    </row>
    <row r="243" spans="1:63" x14ac:dyDescent="0.25">
      <c r="A243" t="str">
        <f>IF(C243="C","C-",C243)&amp;D243&amp;E243</f>
        <v>RPEd Prince21</v>
      </c>
      <c r="B243">
        <f>VLOOKUP($A243,draft_listing_pitchers_stats!$A$1:$B$1324,2,FALSE)</f>
        <v>4768</v>
      </c>
      <c r="C243" s="1" t="s">
        <v>246</v>
      </c>
      <c r="D243" s="1" t="s">
        <v>2147</v>
      </c>
      <c r="E243" s="1">
        <v>21</v>
      </c>
      <c r="F243" s="1" t="s">
        <v>43</v>
      </c>
      <c r="G243" s="1" t="s">
        <v>43</v>
      </c>
      <c r="H243" s="1" t="s">
        <v>51</v>
      </c>
      <c r="I243" s="24" t="s">
        <v>51</v>
      </c>
      <c r="J243" s="1" t="s">
        <v>57</v>
      </c>
      <c r="K243" s="24" t="s">
        <v>46</v>
      </c>
      <c r="L243" s="1">
        <v>4</v>
      </c>
      <c r="M243" s="1">
        <v>4</v>
      </c>
      <c r="N243" s="24">
        <v>2</v>
      </c>
      <c r="O243" s="1">
        <v>4</v>
      </c>
      <c r="P243" s="1">
        <v>4</v>
      </c>
      <c r="Q243" s="24">
        <v>4</v>
      </c>
      <c r="R243" s="1">
        <v>4</v>
      </c>
      <c r="S243" s="1">
        <v>4</v>
      </c>
      <c r="T243" s="1">
        <v>4</v>
      </c>
      <c r="U243" s="1">
        <v>4</v>
      </c>
      <c r="V243" s="1">
        <v>2</v>
      </c>
      <c r="W243" s="1">
        <v>3</v>
      </c>
      <c r="X243" s="1">
        <v>3</v>
      </c>
      <c r="Y243" s="1">
        <v>4</v>
      </c>
      <c r="Z243" s="1" t="s">
        <v>47</v>
      </c>
      <c r="AA243" s="1" t="s">
        <v>47</v>
      </c>
      <c r="AB243" s="1" t="s">
        <v>47</v>
      </c>
      <c r="AC243" s="1" t="s">
        <v>47</v>
      </c>
      <c r="AD243" s="1" t="s">
        <v>47</v>
      </c>
      <c r="AE243" s="1" t="s">
        <v>47</v>
      </c>
      <c r="AF243" s="1" t="s">
        <v>47</v>
      </c>
      <c r="AG243" s="1" t="s">
        <v>47</v>
      </c>
      <c r="AH243" s="1" t="s">
        <v>47</v>
      </c>
      <c r="AI243" s="1" t="s">
        <v>47</v>
      </c>
      <c r="AJ243" s="1" t="s">
        <v>47</v>
      </c>
      <c r="AK243" s="1" t="s">
        <v>47</v>
      </c>
      <c r="AL243" s="1" t="s">
        <v>47</v>
      </c>
      <c r="AM243" s="1" t="s">
        <v>47</v>
      </c>
      <c r="AN243" s="1" t="s">
        <v>47</v>
      </c>
      <c r="AO243" s="24" t="s">
        <v>47</v>
      </c>
      <c r="AP243" s="1" t="s">
        <v>212</v>
      </c>
      <c r="AQ243" s="1">
        <v>4</v>
      </c>
      <c r="AR243" s="25" t="s">
        <v>15</v>
      </c>
      <c r="AS243" s="30">
        <v>210000</v>
      </c>
      <c r="AT243" s="9">
        <f>($O$3*(L243-$O$1)/$O$2+$P$3*(M243-$P$1)/$P$2+$Q$3*(N243-$P$1)/$Q$2)/SUM($O$3:$Q$3)</f>
        <v>-1.288794549095801</v>
      </c>
      <c r="AU243" s="9">
        <f>($O$3*(O243-$O$1)/$O$2+$P$3*(P243-$P$1)/$P$2+$Q$3*(Q243-$Q$1)/$Q$2)/SUM($O$3:$Q$3)</f>
        <v>-0.35865866625050846</v>
      </c>
      <c r="AV243">
        <f>COUNT(R243:AO243)/2</f>
        <v>4</v>
      </c>
      <c r="AW243">
        <f>COUNTIF(R243:AO243,"&gt;5")/2</f>
        <v>0</v>
      </c>
      <c r="AX243" s="6">
        <f>VLOOKUP(AP243,COND!$A$10:$B$32,2,FALSE)</f>
        <v>1</v>
      </c>
      <c r="AY243" s="9">
        <f>(($AT$3*AT243+$AU$3*AU243+$AV$3*AV243+$AW$3*AW243)*AX243*IF(AQ243&lt;5,0.95,IF(AQ243&lt;7,0.975,1))+$J$3*VLOOKUP(J243,COND!$A$2:$D$7,2,FALSE)+$K$3*VLOOKUP(K243,COND!$A$2:$D$7,3,FALSE)+IF(BA243="SP",$BA$3,0)+IF($AV243&lt;3,-15,0))*IF(AND(Bat!$K$2="On",$E243&gt;20),0.75,1)</f>
        <v>22.470614376912138</v>
      </c>
      <c r="AZ243" s="28">
        <f>STANDARDIZE(AY243,AVERAGE($AY$5:$AY$963),STDEVP($AY$5:$AY$963))</f>
        <v>-5.1878578349183482E-2</v>
      </c>
      <c r="BA243" t="str">
        <f>IF(OR(AND(AQ243&gt;7,AW243&gt;1),AND(AQ243&gt;4,AV243&gt;2)),"SP","RP")</f>
        <v>RP</v>
      </c>
      <c r="BE243" t="str">
        <f>IF(AVERAGE($O243:$Q243)&gt;=6,"Likely",IF(AVERAGE($O243:$Q243)&gt;=4,"Possible","Unlikely"))</f>
        <v>Possible</v>
      </c>
      <c r="BG243" t="e">
        <f>IF(VLOOKUP($B243,'Draft List'!$D$4:$AB$124,BG$3,FALSE)&lt;&gt;0,VLOOKUP($B243,'Draft List'!$D$4:$AB$124,BG$3,FALSE),"")</f>
        <v>#N/A</v>
      </c>
      <c r="BH243" t="e">
        <f>IF(VLOOKUP($B243,'Draft List'!$D$4:$AB$124,BH$3,FALSE)&lt;&gt;0,VLOOKUP($B243,'Draft List'!$D$4:$AB$124,BH$3,FALSE),"")</f>
        <v>#N/A</v>
      </c>
      <c r="BI243" t="e">
        <f>IF(VLOOKUP($B243,'Draft List'!$D$4:$AB$124,BI$3,FALSE)&lt;&gt;0,VLOOKUP($B243,'Draft List'!$D$4:$AB$124,BI$3,FALSE),"")</f>
        <v>#N/A</v>
      </c>
      <c r="BJ243" t="e">
        <f>IF(VLOOKUP($B243,'Draft List'!$D$4:$AB$124,BJ$3,FALSE)&lt;&gt;0,VLOOKUP($B243,'Draft List'!$D$4:$AB$124,BJ$3,FALSE),"")</f>
        <v>#N/A</v>
      </c>
      <c r="BK243" t="str">
        <f>IF(OR(C243="SP",C243="MR",C243="RP",C243="CL"),"P",VLOOKUP($A243,Bat!$A$4:$AP$1196,42,FALSE))</f>
        <v>P</v>
      </c>
    </row>
    <row r="244" spans="1:63" x14ac:dyDescent="0.25">
      <c r="A244" t="str">
        <f>IF(C244="C","C-",C244)&amp;D244&amp;E244</f>
        <v>SPJason Stanley21</v>
      </c>
      <c r="B244">
        <f>VLOOKUP($A244,draft_listing_pitchers_stats!$A$1:$B$1324,2,FALSE)</f>
        <v>5692</v>
      </c>
      <c r="C244" s="1" t="s">
        <v>25</v>
      </c>
      <c r="D244" s="1" t="s">
        <v>2197</v>
      </c>
      <c r="E244" s="1">
        <v>21</v>
      </c>
      <c r="F244" s="1" t="s">
        <v>43</v>
      </c>
      <c r="G244" s="1" t="s">
        <v>43</v>
      </c>
      <c r="H244" s="1" t="s">
        <v>51</v>
      </c>
      <c r="I244" s="24" t="s">
        <v>51</v>
      </c>
      <c r="J244" s="1" t="s">
        <v>45</v>
      </c>
      <c r="K244" s="24" t="s">
        <v>45</v>
      </c>
      <c r="L244" s="1">
        <v>5</v>
      </c>
      <c r="M244" s="1">
        <v>3</v>
      </c>
      <c r="N244" s="24">
        <v>1</v>
      </c>
      <c r="O244" s="1">
        <v>5</v>
      </c>
      <c r="P244" s="1">
        <v>3</v>
      </c>
      <c r="Q244" s="24">
        <v>3</v>
      </c>
      <c r="R244" s="1">
        <v>6</v>
      </c>
      <c r="S244" s="1">
        <v>6</v>
      </c>
      <c r="T244" s="1">
        <v>4</v>
      </c>
      <c r="U244" s="1">
        <v>5</v>
      </c>
      <c r="V244" s="1">
        <v>4</v>
      </c>
      <c r="W244" s="1">
        <v>4</v>
      </c>
      <c r="X244" s="1" t="s">
        <v>47</v>
      </c>
      <c r="Y244" s="1" t="s">
        <v>47</v>
      </c>
      <c r="Z244" s="1" t="s">
        <v>47</v>
      </c>
      <c r="AA244" s="1" t="s">
        <v>47</v>
      </c>
      <c r="AB244" s="1" t="s">
        <v>47</v>
      </c>
      <c r="AC244" s="1" t="s">
        <v>47</v>
      </c>
      <c r="AD244" s="1">
        <v>5</v>
      </c>
      <c r="AE244" s="1">
        <v>5</v>
      </c>
      <c r="AF244" s="1" t="s">
        <v>47</v>
      </c>
      <c r="AG244" s="1" t="s">
        <v>47</v>
      </c>
      <c r="AH244" s="1" t="s">
        <v>47</v>
      </c>
      <c r="AI244" s="1" t="s">
        <v>47</v>
      </c>
      <c r="AJ244" s="1" t="s">
        <v>47</v>
      </c>
      <c r="AK244" s="1" t="s">
        <v>47</v>
      </c>
      <c r="AL244" s="1" t="s">
        <v>47</v>
      </c>
      <c r="AM244" s="1" t="s">
        <v>47</v>
      </c>
      <c r="AN244" s="1" t="s">
        <v>47</v>
      </c>
      <c r="AO244" s="24" t="s">
        <v>47</v>
      </c>
      <c r="AP244" s="1" t="s">
        <v>56</v>
      </c>
      <c r="AQ244" s="1">
        <v>5</v>
      </c>
      <c r="AR244" s="25" t="s">
        <v>1835</v>
      </c>
      <c r="AS244" s="30">
        <v>230000</v>
      </c>
      <c r="AT244" s="9">
        <f>($O$3*(L244-$O$1)/$O$2+$P$3*(M244-$P$1)/$P$2+$Q$3*(N244-$P$1)/$Q$2)/SUM($O$3:$Q$3)</f>
        <v>-1.5318555070707929</v>
      </c>
      <c r="AU244" s="9">
        <f>($O$3*(O244-$O$1)/$O$2+$P$3*(P244-$P$1)/$P$2+$Q$3*(Q244-$Q$1)/$Q$2)/SUM($O$3:$Q$3)</f>
        <v>-0.60171962422550074</v>
      </c>
      <c r="AV244">
        <f>COUNT(R244:AO244)/2</f>
        <v>4</v>
      </c>
      <c r="AW244">
        <f>COUNTIF(R244:AO244,"&gt;5")/2</f>
        <v>1</v>
      </c>
      <c r="AX244" s="6">
        <f>VLOOKUP(AP244,COND!$A$10:$B$32,2,FALSE)</f>
        <v>1.0249999999999999</v>
      </c>
      <c r="AY244" s="9">
        <f>(($AT$3*AT244+$AU$3*AU244+$AV$3*AV244+$AW$3*AW244)*AX244*IF(AQ244&lt;5,0.95,IF(AQ244&lt;7,0.975,1))+$J$3*VLOOKUP(J244,COND!$A$2:$D$7,2,FALSE)+$K$3*VLOOKUP(K244,COND!$A$2:$D$7,3,FALSE)+IF(BA244="SP",$BA$3,0)+IF($AV244&lt;3,-15,0))*IF(AND(Bat!$K$2="On",$E244&gt;20),0.75,1)</f>
        <v>22.315293141317028</v>
      </c>
      <c r="AZ244" s="28">
        <f>STANDARDIZE(AY244,AVERAGE($AY$5:$AY$963),STDEVP($AY$5:$AY$963))</f>
        <v>-6.5774361431947287E-2</v>
      </c>
      <c r="BA244" t="str">
        <f>IF(OR(AND(AQ244&gt;7,AW244&gt;1),AND(AQ244&gt;4,AV244&gt;2)),"SP","RP")</f>
        <v>SP</v>
      </c>
      <c r="BE244" t="str">
        <f>IF(AVERAGE($O244:$Q244)&gt;=6,"Likely",IF(AVERAGE($O244:$Q244)&gt;=4,"Possible","Unlikely"))</f>
        <v>Unlikely</v>
      </c>
      <c r="BG244" t="e">
        <f>IF(VLOOKUP($B244,'Draft List'!$D$4:$AB$124,BG$3,FALSE)&lt;&gt;0,VLOOKUP($B244,'Draft List'!$D$4:$AB$124,BG$3,FALSE),"")</f>
        <v>#N/A</v>
      </c>
      <c r="BH244" t="e">
        <f>IF(VLOOKUP($B244,'Draft List'!$D$4:$AB$124,BH$3,FALSE)&lt;&gt;0,VLOOKUP($B244,'Draft List'!$D$4:$AB$124,BH$3,FALSE),"")</f>
        <v>#N/A</v>
      </c>
      <c r="BI244" t="e">
        <f>IF(VLOOKUP($B244,'Draft List'!$D$4:$AB$124,BI$3,FALSE)&lt;&gt;0,VLOOKUP($B244,'Draft List'!$D$4:$AB$124,BI$3,FALSE),"")</f>
        <v>#N/A</v>
      </c>
      <c r="BJ244" t="e">
        <f>IF(VLOOKUP($B244,'Draft List'!$D$4:$AB$124,BJ$3,FALSE)&lt;&gt;0,VLOOKUP($B244,'Draft List'!$D$4:$AB$124,BJ$3,FALSE),"")</f>
        <v>#N/A</v>
      </c>
      <c r="BK244" t="str">
        <f>IF(OR(C244="SP",C244="MR",C244="RP",C244="CL"),"P",VLOOKUP($A244,Bat!$A$4:$AP$1196,42,FALSE))</f>
        <v>P</v>
      </c>
    </row>
    <row r="245" spans="1:63" x14ac:dyDescent="0.25">
      <c r="A245" t="str">
        <f>IF(C245="C","C-",C245)&amp;D245&amp;E245</f>
        <v>SPEric Pace18</v>
      </c>
      <c r="B245">
        <f>VLOOKUP($A245,draft_listing_pitchers_stats!$A$1:$B$1324,2,FALSE)</f>
        <v>5198</v>
      </c>
      <c r="C245" s="1" t="s">
        <v>25</v>
      </c>
      <c r="D245" s="1" t="s">
        <v>2129</v>
      </c>
      <c r="E245" s="1">
        <v>18</v>
      </c>
      <c r="F245" s="1" t="s">
        <v>43</v>
      </c>
      <c r="G245" s="1" t="s">
        <v>43</v>
      </c>
      <c r="H245" s="1" t="s">
        <v>51</v>
      </c>
      <c r="I245" s="24" t="s">
        <v>51</v>
      </c>
      <c r="J245" s="1" t="s">
        <v>45</v>
      </c>
      <c r="K245" s="24" t="s">
        <v>49</v>
      </c>
      <c r="L245" s="1">
        <v>2</v>
      </c>
      <c r="M245" s="1">
        <v>4</v>
      </c>
      <c r="N245" s="24">
        <v>2</v>
      </c>
      <c r="O245" s="1">
        <v>3</v>
      </c>
      <c r="P245" s="1">
        <v>4</v>
      </c>
      <c r="Q245" s="24">
        <v>4</v>
      </c>
      <c r="R245" s="1">
        <v>3</v>
      </c>
      <c r="S245" s="1">
        <v>4</v>
      </c>
      <c r="T245" s="1">
        <v>1</v>
      </c>
      <c r="U245" s="1">
        <v>1</v>
      </c>
      <c r="V245" s="1" t="s">
        <v>47</v>
      </c>
      <c r="W245" s="1" t="s">
        <v>47</v>
      </c>
      <c r="X245" s="1">
        <v>2</v>
      </c>
      <c r="Y245" s="1">
        <v>3</v>
      </c>
      <c r="Z245" s="1" t="s">
        <v>47</v>
      </c>
      <c r="AA245" s="1" t="s">
        <v>47</v>
      </c>
      <c r="AB245" s="1" t="s">
        <v>47</v>
      </c>
      <c r="AC245" s="1" t="s">
        <v>47</v>
      </c>
      <c r="AD245" s="1" t="s">
        <v>47</v>
      </c>
      <c r="AE245" s="1" t="s">
        <v>47</v>
      </c>
      <c r="AF245" s="1">
        <v>3</v>
      </c>
      <c r="AG245" s="1">
        <v>4</v>
      </c>
      <c r="AH245" s="1" t="s">
        <v>47</v>
      </c>
      <c r="AI245" s="1" t="s">
        <v>47</v>
      </c>
      <c r="AJ245" s="1" t="s">
        <v>47</v>
      </c>
      <c r="AK245" s="1" t="s">
        <v>47</v>
      </c>
      <c r="AL245" s="1" t="s">
        <v>47</v>
      </c>
      <c r="AM245" s="1" t="s">
        <v>47</v>
      </c>
      <c r="AN245" s="1" t="s">
        <v>47</v>
      </c>
      <c r="AO245" s="24" t="s">
        <v>47</v>
      </c>
      <c r="AP245" s="1" t="s">
        <v>211</v>
      </c>
      <c r="AQ245" s="1">
        <v>7</v>
      </c>
      <c r="AR245" s="25" t="s">
        <v>235</v>
      </c>
      <c r="AS245" s="30">
        <v>120000</v>
      </c>
      <c r="AT245" s="9">
        <f>($O$3*(L245-$O$1)/$O$2+$P$3*(M245-$P$1)/$P$2+$Q$3*(N245-$P$1)/$Q$2)/SUM($O$3:$Q$3)</f>
        <v>-1.6781771981141478</v>
      </c>
      <c r="AU245" s="9">
        <f>($O$3*(O245-$O$1)/$O$2+$P$3*(P245-$P$1)/$P$2+$Q$3*(Q245-$Q$1)/$Q$2)/SUM($O$3:$Q$3)</f>
        <v>-0.55334999075968205</v>
      </c>
      <c r="AV245">
        <f>COUNT(R245:AO245)/2</f>
        <v>4</v>
      </c>
      <c r="AW245">
        <f>COUNTIF(R245:AO245,"&gt;5")/2</f>
        <v>0</v>
      </c>
      <c r="AX245" s="6">
        <f>VLOOKUP(AP245,COND!$A$10:$B$32,2,FALSE)</f>
        <v>1</v>
      </c>
      <c r="AY245" s="9">
        <f>(($AT$3*AT245+$AU$3*AU245+$AV$3*AV245+$AW$3*AW245)*AX245*IF(AQ245&lt;5,0.95,IF(AQ245&lt;7,0.975,1))+$J$3*VLOOKUP(J245,COND!$A$2:$D$7,2,FALSE)+$K$3*VLOOKUP(K245,COND!$A$2:$D$7,3,FALSE)+IF(BA245="SP",$BA$3,0)+IF($AV245&lt;3,-15,0))*IF(AND(Bat!$K$2="On",$E245&gt;20),0.75,1)</f>
        <v>22.297364745183529</v>
      </c>
      <c r="AZ245" s="28">
        <f>STANDARDIZE(AY245,AVERAGE($AY$5:$AY$963),STDEVP($AY$5:$AY$963))</f>
        <v>-6.737832178378475E-2</v>
      </c>
      <c r="BA245" t="str">
        <f>IF(OR(AND(AQ245&gt;7,AW245&gt;1),AND(AQ245&gt;4,AV245&gt;2)),"SP","RP")</f>
        <v>SP</v>
      </c>
      <c r="BE245" t="str">
        <f>IF(AVERAGE($O245:$Q245)&gt;=6,"Likely",IF(AVERAGE($O245:$Q245)&gt;=4,"Possible","Unlikely"))</f>
        <v>Unlikely</v>
      </c>
      <c r="BG245" t="e">
        <f>IF(VLOOKUP($B245,'Draft List'!$D$4:$AB$124,BG$3,FALSE)&lt;&gt;0,VLOOKUP($B245,'Draft List'!$D$4:$AB$124,BG$3,FALSE),"")</f>
        <v>#N/A</v>
      </c>
      <c r="BH245" t="e">
        <f>IF(VLOOKUP($B245,'Draft List'!$D$4:$AB$124,BH$3,FALSE)&lt;&gt;0,VLOOKUP($B245,'Draft List'!$D$4:$AB$124,BH$3,FALSE),"")</f>
        <v>#N/A</v>
      </c>
      <c r="BI245" t="e">
        <f>IF(VLOOKUP($B245,'Draft List'!$D$4:$AB$124,BI$3,FALSE)&lt;&gt;0,VLOOKUP($B245,'Draft List'!$D$4:$AB$124,BI$3,FALSE),"")</f>
        <v>#N/A</v>
      </c>
      <c r="BJ245" t="e">
        <f>IF(VLOOKUP($B245,'Draft List'!$D$4:$AB$124,BJ$3,FALSE)&lt;&gt;0,VLOOKUP($B245,'Draft List'!$D$4:$AB$124,BJ$3,FALSE),"")</f>
        <v>#N/A</v>
      </c>
      <c r="BK245" t="str">
        <f>IF(OR(C245="SP",C245="MR",C245="RP",C245="CL"),"P",VLOOKUP($A245,Bat!$A$4:$AP$1196,42,FALSE))</f>
        <v>P</v>
      </c>
    </row>
    <row r="246" spans="1:63" x14ac:dyDescent="0.25">
      <c r="A246" t="str">
        <f>IF(C246="C","C-",C246)&amp;D246&amp;E246</f>
        <v>SPBob Hubbard18</v>
      </c>
      <c r="B246">
        <f>VLOOKUP($A246,draft_listing_pitchers_stats!$A$1:$B$1324,2,FALSE)</f>
        <v>4975</v>
      </c>
      <c r="C246" s="1" t="s">
        <v>25</v>
      </c>
      <c r="D246" s="1" t="s">
        <v>2001</v>
      </c>
      <c r="E246" s="1">
        <v>18</v>
      </c>
      <c r="F246" s="1" t="s">
        <v>43</v>
      </c>
      <c r="G246" s="1" t="s">
        <v>43</v>
      </c>
      <c r="H246" s="1" t="s">
        <v>51</v>
      </c>
      <c r="I246" s="24" t="s">
        <v>51</v>
      </c>
      <c r="J246" s="1" t="s">
        <v>57</v>
      </c>
      <c r="K246" s="24" t="s">
        <v>53</v>
      </c>
      <c r="L246" s="1">
        <v>1</v>
      </c>
      <c r="M246" s="1">
        <v>5</v>
      </c>
      <c r="N246" s="24">
        <v>1</v>
      </c>
      <c r="O246" s="1">
        <v>2</v>
      </c>
      <c r="P246" s="1">
        <v>5</v>
      </c>
      <c r="Q246" s="24">
        <v>4</v>
      </c>
      <c r="R246" s="1">
        <v>2</v>
      </c>
      <c r="S246" s="1">
        <v>3</v>
      </c>
      <c r="T246" s="1">
        <v>1</v>
      </c>
      <c r="U246" s="1">
        <v>2</v>
      </c>
      <c r="V246" s="1">
        <v>1</v>
      </c>
      <c r="W246" s="1">
        <v>1</v>
      </c>
      <c r="X246" s="1" t="s">
        <v>47</v>
      </c>
      <c r="Y246" s="1" t="s">
        <v>47</v>
      </c>
      <c r="Z246" s="1" t="s">
        <v>47</v>
      </c>
      <c r="AA246" s="1" t="s">
        <v>47</v>
      </c>
      <c r="AB246" s="1" t="s">
        <v>47</v>
      </c>
      <c r="AC246" s="1" t="s">
        <v>47</v>
      </c>
      <c r="AD246" s="1" t="s">
        <v>47</v>
      </c>
      <c r="AE246" s="1" t="s">
        <v>47</v>
      </c>
      <c r="AF246" s="1">
        <v>2</v>
      </c>
      <c r="AG246" s="1">
        <v>3</v>
      </c>
      <c r="AH246" s="1" t="s">
        <v>47</v>
      </c>
      <c r="AI246" s="1" t="s">
        <v>47</v>
      </c>
      <c r="AJ246" s="1" t="s">
        <v>47</v>
      </c>
      <c r="AK246" s="1" t="s">
        <v>47</v>
      </c>
      <c r="AL246" s="1" t="s">
        <v>47</v>
      </c>
      <c r="AM246" s="1" t="s">
        <v>47</v>
      </c>
      <c r="AN246" s="1" t="s">
        <v>47</v>
      </c>
      <c r="AO246" s="24" t="s">
        <v>47</v>
      </c>
      <c r="AP246" s="1" t="s">
        <v>70</v>
      </c>
      <c r="AQ246" s="1">
        <v>10</v>
      </c>
      <c r="AR246" s="25" t="s">
        <v>233</v>
      </c>
      <c r="AS246" s="30">
        <v>1800000</v>
      </c>
      <c r="AT246" s="9">
        <f>($O$3*(L246-$O$1)/$O$2+$P$3*(M246-$P$1)/$P$2+$Q$3*(N246-$P$1)/$Q$2)/SUM($O$3:$Q$3)</f>
        <v>-1.9197573722473762</v>
      </c>
      <c r="AU246" s="9">
        <f>($O$3*(O246-$O$1)/$O$2+$P$3*(P246-$P$1)/$P$2+$Q$3*(Q246-$Q$1)/$Q$2)/SUM($O$3:$Q$3)</f>
        <v>-0.55260959883880012</v>
      </c>
      <c r="AV246">
        <f>COUNT(R246:AO246)/2</f>
        <v>4</v>
      </c>
      <c r="AW246">
        <f>COUNTIF(R246:AO246,"&gt;5")/2</f>
        <v>0</v>
      </c>
      <c r="AX246" s="6">
        <f>VLOOKUP(AP246,COND!$A$10:$B$32,2,FALSE)</f>
        <v>0.9</v>
      </c>
      <c r="AY246" s="9">
        <f>(($AT$3*AT246+$AU$3*AU246+$AV$3*AV246+$AW$3*AW246)*AX246*IF(AQ246&lt;5,0.95,IF(AQ246&lt;7,0.975,1))+$J$3*VLOOKUP(J246,COND!$A$2:$D$7,2,FALSE)+$K$3*VLOOKUP(K246,COND!$A$2:$D$7,3,FALSE)+IF(BA246="SP",$BA$3,0)+IF($AV246&lt;3,-15,0))*IF(AND(Bat!$K$2="On",$E246&gt;20),0.75,1)</f>
        <v>22.217470893897072</v>
      </c>
      <c r="AZ246" s="28">
        <f>STANDARDIZE(AY246,AVERAGE($AY$5:$AY$963),STDEVP($AY$5:$AY$963))</f>
        <v>-7.4526009109793512E-2</v>
      </c>
      <c r="BA246" t="str">
        <f>IF(OR(AND(AQ246&gt;7,AW246&gt;1),AND(AQ246&gt;4,AV246&gt;2)),"SP","RP")</f>
        <v>SP</v>
      </c>
      <c r="BE246" t="str">
        <f>IF(AVERAGE($O246:$Q246)&gt;=6,"Likely",IF(AVERAGE($O246:$Q246)&gt;=4,"Possible","Unlikely"))</f>
        <v>Unlikely</v>
      </c>
      <c r="BG246" t="e">
        <f>IF(VLOOKUP($B246,'Draft List'!$D$4:$AB$124,BG$3,FALSE)&lt;&gt;0,VLOOKUP($B246,'Draft List'!$D$4:$AB$124,BG$3,FALSE),"")</f>
        <v>#N/A</v>
      </c>
      <c r="BH246" t="e">
        <f>IF(VLOOKUP($B246,'Draft List'!$D$4:$AB$124,BH$3,FALSE)&lt;&gt;0,VLOOKUP($B246,'Draft List'!$D$4:$AB$124,BH$3,FALSE),"")</f>
        <v>#N/A</v>
      </c>
      <c r="BI246" t="e">
        <f>IF(VLOOKUP($B246,'Draft List'!$D$4:$AB$124,BI$3,FALSE)&lt;&gt;0,VLOOKUP($B246,'Draft List'!$D$4:$AB$124,BI$3,FALSE),"")</f>
        <v>#N/A</v>
      </c>
      <c r="BJ246" t="e">
        <f>IF(VLOOKUP($B246,'Draft List'!$D$4:$AB$124,BJ$3,FALSE)&lt;&gt;0,VLOOKUP($B246,'Draft List'!$D$4:$AB$124,BJ$3,FALSE),"")</f>
        <v>#N/A</v>
      </c>
      <c r="BK246" t="str">
        <f>IF(OR(C246="SP",C246="MR",C246="RP",C246="CL"),"P",VLOOKUP($A246,Bat!$A$4:$AP$1196,42,FALSE))</f>
        <v>P</v>
      </c>
    </row>
    <row r="247" spans="1:63" x14ac:dyDescent="0.25">
      <c r="A247" t="str">
        <f>IF(C247="C","C-",C247)&amp;D247&amp;E247</f>
        <v>RPIchizo Ito21</v>
      </c>
      <c r="B247">
        <f>VLOOKUP($A247,draft_listing_pitchers_stats!$A$1:$B$1324,2,FALSE)</f>
        <v>4366</v>
      </c>
      <c r="C247" s="1" t="s">
        <v>246</v>
      </c>
      <c r="D247" s="1" t="s">
        <v>2008</v>
      </c>
      <c r="E247" s="1">
        <v>21</v>
      </c>
      <c r="F247" s="1" t="s">
        <v>55</v>
      </c>
      <c r="G247" s="1" t="s">
        <v>43</v>
      </c>
      <c r="H247" s="1" t="s">
        <v>51</v>
      </c>
      <c r="I247" s="24" t="s">
        <v>51</v>
      </c>
      <c r="J247" s="1" t="s">
        <v>53</v>
      </c>
      <c r="K247" s="24" t="s">
        <v>46</v>
      </c>
      <c r="L247" s="1">
        <v>3</v>
      </c>
      <c r="M247" s="1">
        <v>4</v>
      </c>
      <c r="N247" s="24">
        <v>1</v>
      </c>
      <c r="O247" s="1">
        <v>4</v>
      </c>
      <c r="P247" s="1">
        <v>4</v>
      </c>
      <c r="Q247" s="24">
        <v>3</v>
      </c>
      <c r="R247" s="1">
        <v>4</v>
      </c>
      <c r="S247" s="1">
        <v>4</v>
      </c>
      <c r="T247" s="1">
        <v>2</v>
      </c>
      <c r="U247" s="1">
        <v>3</v>
      </c>
      <c r="V247" s="1">
        <v>3</v>
      </c>
      <c r="W247" s="1">
        <v>4</v>
      </c>
      <c r="X247" s="1">
        <v>2</v>
      </c>
      <c r="Y247" s="1">
        <v>3</v>
      </c>
      <c r="Z247" s="1" t="s">
        <v>47</v>
      </c>
      <c r="AA247" s="1" t="s">
        <v>47</v>
      </c>
      <c r="AB247" s="1">
        <v>4</v>
      </c>
      <c r="AC247" s="1">
        <v>4</v>
      </c>
      <c r="AD247" s="1" t="s">
        <v>47</v>
      </c>
      <c r="AE247" s="1" t="s">
        <v>47</v>
      </c>
      <c r="AF247" s="1">
        <v>4</v>
      </c>
      <c r="AG247" s="1">
        <v>4</v>
      </c>
      <c r="AH247" s="1" t="s">
        <v>47</v>
      </c>
      <c r="AI247" s="1" t="s">
        <v>47</v>
      </c>
      <c r="AJ247" s="1" t="s">
        <v>47</v>
      </c>
      <c r="AK247" s="1" t="s">
        <v>47</v>
      </c>
      <c r="AL247" s="1" t="s">
        <v>47</v>
      </c>
      <c r="AM247" s="1" t="s">
        <v>47</v>
      </c>
      <c r="AN247" s="1" t="s">
        <v>47</v>
      </c>
      <c r="AO247" s="24" t="s">
        <v>47</v>
      </c>
      <c r="AP247" s="1" t="s">
        <v>58</v>
      </c>
      <c r="AQ247" s="1">
        <v>9</v>
      </c>
      <c r="AR247" s="25" t="s">
        <v>235</v>
      </c>
      <c r="AS247" s="30">
        <v>220000</v>
      </c>
      <c r="AT247" s="9">
        <f>($O$3*(L247-$O$1)/$O$2+$P$3*(M247-$P$1)/$P$2+$Q$3*(N247-$P$1)/$Q$2)/SUM($O$3:$Q$3)</f>
        <v>-1.7258064396590846</v>
      </c>
      <c r="AU247" s="9">
        <f>($O$3*(O247-$O$1)/$O$2+$P$3*(P247-$P$1)/$P$2+$Q$3*(Q247-$Q$1)/$Q$2)/SUM($O$3:$Q$3)</f>
        <v>-0.6009792323046188</v>
      </c>
      <c r="AV247">
        <f>COUNT(R247:AO247)/2</f>
        <v>6</v>
      </c>
      <c r="AW247">
        <f>COUNTIF(R247:AO247,"&gt;5")/2</f>
        <v>0</v>
      </c>
      <c r="AX247" s="6">
        <f>VLOOKUP(AP247,COND!$A$10:$B$32,2,FALSE)</f>
        <v>1</v>
      </c>
      <c r="AY247" s="9">
        <f>(($AT$3*AT247+$AU$3*AU247+$AV$3*AV247+$AW$3*AW247)*AX247*IF(AQ247&lt;5,0.95,IF(AQ247&lt;7,0.975,1))+$J$3*VLOOKUP(J247,COND!$A$2:$D$7,2,FALSE)+$K$3*VLOOKUP(K247,COND!$A$2:$D$7,3,FALSE)+IF(BA247="SP",$BA$3,0)+IF($AV247&lt;3,-15,0))*IF(AND(Bat!$K$2="On",$E247&gt;20),0.75,1)</f>
        <v>22.185254065975805</v>
      </c>
      <c r="AZ247" s="28">
        <f>STANDARDIZE(AY247,AVERAGE($AY$5:$AY$963),STDEVP($AY$5:$AY$963))</f>
        <v>-7.7408281135852228E-2</v>
      </c>
      <c r="BA247" t="str">
        <f>IF(OR(AND(AQ247&gt;7,AW247&gt;1),AND(AQ247&gt;4,AV247&gt;2)),"SP","RP")</f>
        <v>SP</v>
      </c>
      <c r="BE247" t="str">
        <f>IF(AVERAGE($O247:$Q247)&gt;=6,"Likely",IF(AVERAGE($O247:$Q247)&gt;=4,"Possible","Unlikely"))</f>
        <v>Unlikely</v>
      </c>
      <c r="BG247" t="e">
        <f>IF(VLOOKUP($B247,'Draft List'!$D$4:$AB$124,BG$3,FALSE)&lt;&gt;0,VLOOKUP($B247,'Draft List'!$D$4:$AB$124,BG$3,FALSE),"")</f>
        <v>#N/A</v>
      </c>
      <c r="BH247" t="e">
        <f>IF(VLOOKUP($B247,'Draft List'!$D$4:$AB$124,BH$3,FALSE)&lt;&gt;0,VLOOKUP($B247,'Draft List'!$D$4:$AB$124,BH$3,FALSE),"")</f>
        <v>#N/A</v>
      </c>
      <c r="BI247" t="e">
        <f>IF(VLOOKUP($B247,'Draft List'!$D$4:$AB$124,BI$3,FALSE)&lt;&gt;0,VLOOKUP($B247,'Draft List'!$D$4:$AB$124,BI$3,FALSE),"")</f>
        <v>#N/A</v>
      </c>
      <c r="BJ247" t="e">
        <f>IF(VLOOKUP($B247,'Draft List'!$D$4:$AB$124,BJ$3,FALSE)&lt;&gt;0,VLOOKUP($B247,'Draft List'!$D$4:$AB$124,BJ$3,FALSE),"")</f>
        <v>#N/A</v>
      </c>
      <c r="BK247" t="str">
        <f>IF(OR(C247="SP",C247="MR",C247="RP",C247="CL"),"P",VLOOKUP($A247,Bat!$A$4:$AP$1196,42,FALSE))</f>
        <v>P</v>
      </c>
    </row>
    <row r="248" spans="1:63" x14ac:dyDescent="0.25">
      <c r="A248" t="str">
        <f>IF(C248="C","C-",C248)&amp;D248&amp;E248</f>
        <v>SPDavid Días21</v>
      </c>
      <c r="B248">
        <f>VLOOKUP($A248,draft_listing_pitchers_stats!$A$1:$B$1324,2,FALSE)</f>
        <v>8421</v>
      </c>
      <c r="C248" s="1" t="s">
        <v>25</v>
      </c>
      <c r="D248" s="1" t="s">
        <v>1933</v>
      </c>
      <c r="E248" s="1">
        <v>21</v>
      </c>
      <c r="F248" s="1" t="s">
        <v>55</v>
      </c>
      <c r="G248" s="1" t="s">
        <v>55</v>
      </c>
      <c r="H248" s="1" t="s">
        <v>51</v>
      </c>
      <c r="I248" s="24" t="s">
        <v>51</v>
      </c>
      <c r="J248" s="1" t="s">
        <v>57</v>
      </c>
      <c r="K248" s="24" t="s">
        <v>45</v>
      </c>
      <c r="L248" s="1">
        <v>3</v>
      </c>
      <c r="M248" s="1">
        <v>4</v>
      </c>
      <c r="N248" s="24">
        <v>2</v>
      </c>
      <c r="O248" s="1">
        <v>4</v>
      </c>
      <c r="P248" s="1">
        <v>5</v>
      </c>
      <c r="Q248" s="24">
        <v>3</v>
      </c>
      <c r="R248" s="1">
        <v>5</v>
      </c>
      <c r="S248" s="1">
        <v>5</v>
      </c>
      <c r="T248" s="1">
        <v>2</v>
      </c>
      <c r="U248" s="1">
        <v>3</v>
      </c>
      <c r="V248" s="1">
        <v>3</v>
      </c>
      <c r="W248" s="1">
        <v>4</v>
      </c>
      <c r="X248" s="1">
        <v>3</v>
      </c>
      <c r="Y248" s="1">
        <v>4</v>
      </c>
      <c r="Z248" s="1" t="s">
        <v>47</v>
      </c>
      <c r="AA248" s="1" t="s">
        <v>47</v>
      </c>
      <c r="AB248" s="1" t="s">
        <v>47</v>
      </c>
      <c r="AC248" s="1" t="s">
        <v>47</v>
      </c>
      <c r="AD248" s="1" t="s">
        <v>47</v>
      </c>
      <c r="AE248" s="1" t="s">
        <v>47</v>
      </c>
      <c r="AF248" s="1">
        <v>4</v>
      </c>
      <c r="AG248" s="1">
        <v>5</v>
      </c>
      <c r="AH248" s="1" t="s">
        <v>47</v>
      </c>
      <c r="AI248" s="1" t="s">
        <v>47</v>
      </c>
      <c r="AJ248" s="1" t="s">
        <v>47</v>
      </c>
      <c r="AK248" s="1" t="s">
        <v>47</v>
      </c>
      <c r="AL248" s="1" t="s">
        <v>47</v>
      </c>
      <c r="AM248" s="1" t="s">
        <v>47</v>
      </c>
      <c r="AN248" s="1" t="s">
        <v>47</v>
      </c>
      <c r="AO248" s="24" t="s">
        <v>47</v>
      </c>
      <c r="AP248" s="1" t="s">
        <v>60</v>
      </c>
      <c r="AQ248" s="1">
        <v>4</v>
      </c>
      <c r="AR248" s="25" t="s">
        <v>235</v>
      </c>
      <c r="AS248" s="30">
        <v>220000</v>
      </c>
      <c r="AT248" s="9">
        <f>($O$3*(L248-$O$1)/$O$2+$P$3*(M248-$P$1)/$P$2+$Q$3*(N248-$P$1)/$Q$2)/SUM($O$3:$Q$3)</f>
        <v>-1.4834858736049745</v>
      </c>
      <c r="AU248" s="9">
        <f>($O$3*(O248-$O$1)/$O$2+$P$3*(P248-$P$1)/$P$2+$Q$3*(Q248-$Q$1)/$Q$2)/SUM($O$3:$Q$3)</f>
        <v>-0.40554751587456339</v>
      </c>
      <c r="AV248">
        <f>COUNT(R248:AO248)/2</f>
        <v>5</v>
      </c>
      <c r="AW248">
        <f>COUNTIF(R248:AO248,"&gt;5")/2</f>
        <v>0</v>
      </c>
      <c r="AX248" s="6">
        <f>VLOOKUP(AP248,COND!$A$10:$B$32,2,FALSE)</f>
        <v>1</v>
      </c>
      <c r="AY248" s="9">
        <f>(($AT$3*AT248+$AU$3*AU248+$AV$3*AV248+$AW$3*AW248)*AX248*IF(AQ248&lt;5,0.95,IF(AQ248&lt;7,0.975,1))+$J$3*VLOOKUP(J248,COND!$A$2:$D$7,2,FALSE)+$K$3*VLOOKUP(K248,COND!$A$2:$D$7,3,FALSE)+IF(BA248="SP",$BA$3,0)+IF($AV248&lt;3,-15,0))*IF(AND(Bat!$K$2="On",$E248&gt;20),0.75,1)</f>
        <v>22.17523488239835</v>
      </c>
      <c r="AZ248" s="28">
        <f>STANDARDIZE(AY248,AVERAGE($AY$5:$AY$963),STDEVP($AY$5:$AY$963))</f>
        <v>-7.8304645378161217E-2</v>
      </c>
      <c r="BA248" t="str">
        <f>IF(OR(AND(AQ248&gt;7,AW248&gt;1),AND(AQ248&gt;4,AV248&gt;2)),"SP","RP")</f>
        <v>RP</v>
      </c>
      <c r="BE248" t="str">
        <f>IF(AVERAGE($O248:$Q248)&gt;=6,"Likely",IF(AVERAGE($O248:$Q248)&gt;=4,"Possible","Unlikely"))</f>
        <v>Possible</v>
      </c>
      <c r="BG248" t="e">
        <f>IF(VLOOKUP($B248,'Draft List'!$D$4:$AB$124,BG$3,FALSE)&lt;&gt;0,VLOOKUP($B248,'Draft List'!$D$4:$AB$124,BG$3,FALSE),"")</f>
        <v>#N/A</v>
      </c>
      <c r="BH248" t="e">
        <f>IF(VLOOKUP($B248,'Draft List'!$D$4:$AB$124,BH$3,FALSE)&lt;&gt;0,VLOOKUP($B248,'Draft List'!$D$4:$AB$124,BH$3,FALSE),"")</f>
        <v>#N/A</v>
      </c>
      <c r="BI248" t="e">
        <f>IF(VLOOKUP($B248,'Draft List'!$D$4:$AB$124,BI$3,FALSE)&lt;&gt;0,VLOOKUP($B248,'Draft List'!$D$4:$AB$124,BI$3,FALSE),"")</f>
        <v>#N/A</v>
      </c>
      <c r="BJ248" t="e">
        <f>IF(VLOOKUP($B248,'Draft List'!$D$4:$AB$124,BJ$3,FALSE)&lt;&gt;0,VLOOKUP($B248,'Draft List'!$D$4:$AB$124,BJ$3,FALSE),"")</f>
        <v>#N/A</v>
      </c>
      <c r="BK248" t="str">
        <f>IF(OR(C248="SP",C248="MR",C248="RP",C248="CL"),"P",VLOOKUP($A248,Bat!$A$4:$AP$1196,42,FALSE))</f>
        <v>P</v>
      </c>
    </row>
    <row r="249" spans="1:63" x14ac:dyDescent="0.25">
      <c r="A249" t="str">
        <f>IF(C249="C","C-",C249)&amp;D249&amp;E249</f>
        <v>RPArnold Bannatyne18</v>
      </c>
      <c r="B249">
        <f>VLOOKUP($A249,draft_listing_pitchers_stats!$A$1:$B$1324,2,FALSE)</f>
        <v>6538</v>
      </c>
      <c r="C249" s="1" t="s">
        <v>246</v>
      </c>
      <c r="D249" s="1" t="s">
        <v>1890</v>
      </c>
      <c r="E249" s="1">
        <v>18</v>
      </c>
      <c r="F249" s="1" t="s">
        <v>43</v>
      </c>
      <c r="G249" s="1" t="s">
        <v>43</v>
      </c>
      <c r="H249" s="1" t="s">
        <v>51</v>
      </c>
      <c r="I249" s="24" t="s">
        <v>51</v>
      </c>
      <c r="J249" s="1" t="s">
        <v>49</v>
      </c>
      <c r="K249" s="24" t="s">
        <v>46</v>
      </c>
      <c r="L249" s="1">
        <v>2</v>
      </c>
      <c r="M249" s="1">
        <v>4</v>
      </c>
      <c r="N249" s="24">
        <v>2</v>
      </c>
      <c r="O249" s="1">
        <v>3</v>
      </c>
      <c r="P249" s="1">
        <v>4</v>
      </c>
      <c r="Q249" s="24">
        <v>4</v>
      </c>
      <c r="R249" s="1">
        <v>2</v>
      </c>
      <c r="S249" s="1">
        <v>3</v>
      </c>
      <c r="T249" s="1">
        <v>1</v>
      </c>
      <c r="U249" s="1">
        <v>1</v>
      </c>
      <c r="V249" s="1" t="s">
        <v>47</v>
      </c>
      <c r="W249" s="1" t="s">
        <v>47</v>
      </c>
      <c r="X249" s="1">
        <v>1</v>
      </c>
      <c r="Y249" s="1">
        <v>3</v>
      </c>
      <c r="Z249" s="1" t="s">
        <v>47</v>
      </c>
      <c r="AA249" s="1" t="s">
        <v>47</v>
      </c>
      <c r="AB249" s="1" t="s">
        <v>47</v>
      </c>
      <c r="AC249" s="1" t="s">
        <v>47</v>
      </c>
      <c r="AD249" s="1" t="s">
        <v>47</v>
      </c>
      <c r="AE249" s="1" t="s">
        <v>47</v>
      </c>
      <c r="AF249" s="1" t="s">
        <v>47</v>
      </c>
      <c r="AG249" s="1" t="s">
        <v>47</v>
      </c>
      <c r="AH249" s="1" t="s">
        <v>47</v>
      </c>
      <c r="AI249" s="1" t="s">
        <v>47</v>
      </c>
      <c r="AJ249" s="1" t="s">
        <v>47</v>
      </c>
      <c r="AK249" s="1" t="s">
        <v>47</v>
      </c>
      <c r="AL249" s="1" t="s">
        <v>47</v>
      </c>
      <c r="AM249" s="1" t="s">
        <v>47</v>
      </c>
      <c r="AN249" s="1" t="s">
        <v>47</v>
      </c>
      <c r="AO249" s="24" t="s">
        <v>47</v>
      </c>
      <c r="AP249" s="1" t="s">
        <v>68</v>
      </c>
      <c r="AQ249" s="1">
        <v>8</v>
      </c>
      <c r="AR249" s="25" t="s">
        <v>235</v>
      </c>
      <c r="AS249" s="30">
        <v>220000</v>
      </c>
      <c r="AT249" s="9">
        <f>($O$3*(L249-$O$1)/$O$2+$P$3*(M249-$P$1)/$P$2+$Q$3*(N249-$P$1)/$Q$2)/SUM($O$3:$Q$3)</f>
        <v>-1.6781771981141478</v>
      </c>
      <c r="AU249" s="9">
        <f>($O$3*(O249-$O$1)/$O$2+$P$3*(P249-$P$1)/$P$2+$Q$3*(Q249-$Q$1)/$Q$2)/SUM($O$3:$Q$3)</f>
        <v>-0.55334999075968205</v>
      </c>
      <c r="AV249">
        <f>COUNT(R249:AO249)/2</f>
        <v>3</v>
      </c>
      <c r="AW249">
        <f>COUNTIF(R249:AO249,"&gt;5")/2</f>
        <v>0</v>
      </c>
      <c r="AX249" s="6">
        <f>VLOOKUP(AP249,COND!$A$10:$B$32,2,FALSE)</f>
        <v>0.95</v>
      </c>
      <c r="AY249" s="9">
        <f>(($AT$3*AT249+$AU$3*AU249+$AV$3*AV249+$AW$3*AW249)*AX249*IF(AQ249&lt;5,0.95,IF(AQ249&lt;7,0.975,1))+$J$3*VLOOKUP(J249,COND!$A$2:$D$7,2,FALSE)+$K$3*VLOOKUP(K249,COND!$A$2:$D$7,3,FALSE)+IF(BA249="SP",$BA$3,0)+IF($AV249&lt;3,-15,0))*IF(AND(Bat!$K$2="On",$E249&gt;20),0.75,1)</f>
        <v>22.164996507924354</v>
      </c>
      <c r="AZ249" s="28">
        <f>STANDARDIZE(AY249,AVERAGE($AY$5:$AY$963),STDEVP($AY$5:$AY$963))</f>
        <v>-7.9220619489915156E-2</v>
      </c>
      <c r="BA249" t="str">
        <f>IF(OR(AND(AQ249&gt;7,AW249&gt;1),AND(AQ249&gt;4,AV249&gt;2)),"SP","RP")</f>
        <v>SP</v>
      </c>
      <c r="BE249" t="str">
        <f>IF(AVERAGE($O249:$Q249)&gt;=6,"Likely",IF(AVERAGE($O249:$Q249)&gt;=4,"Possible","Unlikely"))</f>
        <v>Unlikely</v>
      </c>
      <c r="BG249" t="e">
        <f>IF(VLOOKUP($B249,'Draft List'!$D$4:$AB$124,BG$3,FALSE)&lt;&gt;0,VLOOKUP($B249,'Draft List'!$D$4:$AB$124,BG$3,FALSE),"")</f>
        <v>#N/A</v>
      </c>
      <c r="BH249" t="e">
        <f>IF(VLOOKUP($B249,'Draft List'!$D$4:$AB$124,BH$3,FALSE)&lt;&gt;0,VLOOKUP($B249,'Draft List'!$D$4:$AB$124,BH$3,FALSE),"")</f>
        <v>#N/A</v>
      </c>
      <c r="BI249" t="e">
        <f>IF(VLOOKUP($B249,'Draft List'!$D$4:$AB$124,BI$3,FALSE)&lt;&gt;0,VLOOKUP($B249,'Draft List'!$D$4:$AB$124,BI$3,FALSE),"")</f>
        <v>#N/A</v>
      </c>
      <c r="BJ249" t="e">
        <f>IF(VLOOKUP($B249,'Draft List'!$D$4:$AB$124,BJ$3,FALSE)&lt;&gt;0,VLOOKUP($B249,'Draft List'!$D$4:$AB$124,BJ$3,FALSE),"")</f>
        <v>#N/A</v>
      </c>
      <c r="BK249" t="str">
        <f>IF(OR(C249="SP",C249="MR",C249="RP",C249="CL"),"P",VLOOKUP($A249,Bat!$A$4:$AP$1196,42,FALSE))</f>
        <v>P</v>
      </c>
    </row>
    <row r="250" spans="1:63" x14ac:dyDescent="0.25">
      <c r="A250" t="str">
        <f>IF(C250="C","C-",C250)&amp;D250&amp;E250</f>
        <v>SPRafael Márquez18</v>
      </c>
      <c r="B250">
        <f>VLOOKUP($A250,draft_listing_pitchers_stats!$A$1:$B$1324,2,FALSE)</f>
        <v>5409</v>
      </c>
      <c r="C250" s="1" t="s">
        <v>25</v>
      </c>
      <c r="D250" s="1" t="s">
        <v>2068</v>
      </c>
      <c r="E250" s="1">
        <v>18</v>
      </c>
      <c r="F250" s="1" t="s">
        <v>43</v>
      </c>
      <c r="G250" s="1" t="s">
        <v>43</v>
      </c>
      <c r="H250" s="1" t="s">
        <v>51</v>
      </c>
      <c r="I250" s="24" t="s">
        <v>51</v>
      </c>
      <c r="J250" s="1" t="s">
        <v>49</v>
      </c>
      <c r="K250" s="24" t="s">
        <v>46</v>
      </c>
      <c r="L250" s="1">
        <v>1</v>
      </c>
      <c r="M250" s="1">
        <v>4</v>
      </c>
      <c r="N250" s="24">
        <v>1</v>
      </c>
      <c r="O250" s="1">
        <v>3</v>
      </c>
      <c r="P250" s="1">
        <v>4</v>
      </c>
      <c r="Q250" s="24">
        <v>4</v>
      </c>
      <c r="R250" s="1">
        <v>2</v>
      </c>
      <c r="S250" s="1">
        <v>4</v>
      </c>
      <c r="T250" s="1">
        <v>1</v>
      </c>
      <c r="U250" s="1">
        <v>1</v>
      </c>
      <c r="V250" s="1">
        <v>1</v>
      </c>
      <c r="W250" s="1">
        <v>5</v>
      </c>
      <c r="X250" s="1" t="s">
        <v>47</v>
      </c>
      <c r="Y250" s="1" t="s">
        <v>47</v>
      </c>
      <c r="Z250" s="1" t="s">
        <v>47</v>
      </c>
      <c r="AA250" s="1" t="s">
        <v>47</v>
      </c>
      <c r="AB250" s="1" t="s">
        <v>47</v>
      </c>
      <c r="AC250" s="1" t="s">
        <v>47</v>
      </c>
      <c r="AD250" s="1" t="s">
        <v>47</v>
      </c>
      <c r="AE250" s="1" t="s">
        <v>47</v>
      </c>
      <c r="AF250" s="1" t="s">
        <v>47</v>
      </c>
      <c r="AG250" s="1" t="s">
        <v>47</v>
      </c>
      <c r="AH250" s="1" t="s">
        <v>47</v>
      </c>
      <c r="AI250" s="1" t="s">
        <v>47</v>
      </c>
      <c r="AJ250" s="1" t="s">
        <v>47</v>
      </c>
      <c r="AK250" s="1" t="s">
        <v>47</v>
      </c>
      <c r="AL250" s="1" t="s">
        <v>47</v>
      </c>
      <c r="AM250" s="1" t="s">
        <v>47</v>
      </c>
      <c r="AN250" s="1" t="s">
        <v>47</v>
      </c>
      <c r="AO250" s="24" t="s">
        <v>47</v>
      </c>
      <c r="AP250" s="1" t="s">
        <v>68</v>
      </c>
      <c r="AQ250" s="1">
        <v>9</v>
      </c>
      <c r="AR250" s="25" t="s">
        <v>235</v>
      </c>
      <c r="AS250" s="30">
        <v>200000</v>
      </c>
      <c r="AT250" s="9">
        <f>($O$3*(L250-$O$1)/$O$2+$P$3*(M250-$P$1)/$P$2+$Q$3*(N250-$P$1)/$Q$2)/SUM($O$3:$Q$3)</f>
        <v>-2.1151890886774316</v>
      </c>
      <c r="AU250" s="9">
        <f>($O$3*(O250-$O$1)/$O$2+$P$3*(P250-$P$1)/$P$2+$Q$3*(Q250-$Q$1)/$Q$2)/SUM($O$3:$Q$3)</f>
        <v>-0.55334999075968205</v>
      </c>
      <c r="AV250">
        <f>COUNT(R250:AO250)/2</f>
        <v>3</v>
      </c>
      <c r="AW250">
        <f>COUNTIF(R250:AO250,"&gt;5")/2</f>
        <v>0</v>
      </c>
      <c r="AX250" s="6">
        <f>VLOOKUP(AP250,COND!$A$10:$B$32,2,FALSE)</f>
        <v>0.95</v>
      </c>
      <c r="AY250" s="9">
        <f>(($AT$3*AT250+$AU$3*AU250+$AV$3*AV250+$AW$3*AW250)*AX250*IF(AQ250&lt;5,0.95,IF(AQ250&lt;7,0.975,1))+$J$3*VLOOKUP(J250,COND!$A$2:$D$7,2,FALSE)+$K$3*VLOOKUP(K250,COND!$A$2:$D$7,3,FALSE)+IF(BA250="SP",$BA$3,0)+IF($AV250&lt;3,-15,0))*IF(AND(Bat!$K$2="On",$E250&gt;20),0.75,1)</f>
        <v>22.08196424871733</v>
      </c>
      <c r="AZ250" s="28">
        <f>STANDARDIZE(AY250,AVERAGE($AY$5:$AY$963),STDEVP($AY$5:$AY$963))</f>
        <v>-8.6649083848905448E-2</v>
      </c>
      <c r="BA250" t="str">
        <f>IF(OR(AND(AQ250&gt;7,AW250&gt;1),AND(AQ250&gt;4,AV250&gt;2)),"SP","RP")</f>
        <v>SP</v>
      </c>
      <c r="BE250" t="str">
        <f>IF(AVERAGE($O250:$Q250)&gt;=6,"Likely",IF(AVERAGE($O250:$Q250)&gt;=4,"Possible","Unlikely"))</f>
        <v>Unlikely</v>
      </c>
      <c r="BG250" t="e">
        <f>IF(VLOOKUP($B250,'Draft List'!$D$4:$AB$124,BG$3,FALSE)&lt;&gt;0,VLOOKUP($B250,'Draft List'!$D$4:$AB$124,BG$3,FALSE),"")</f>
        <v>#N/A</v>
      </c>
      <c r="BH250" t="e">
        <f>IF(VLOOKUP($B250,'Draft List'!$D$4:$AB$124,BH$3,FALSE)&lt;&gt;0,VLOOKUP($B250,'Draft List'!$D$4:$AB$124,BH$3,FALSE),"")</f>
        <v>#N/A</v>
      </c>
      <c r="BI250" t="e">
        <f>IF(VLOOKUP($B250,'Draft List'!$D$4:$AB$124,BI$3,FALSE)&lt;&gt;0,VLOOKUP($B250,'Draft List'!$D$4:$AB$124,BI$3,FALSE),"")</f>
        <v>#N/A</v>
      </c>
      <c r="BJ250" t="e">
        <f>IF(VLOOKUP($B250,'Draft List'!$D$4:$AB$124,BJ$3,FALSE)&lt;&gt;0,VLOOKUP($B250,'Draft List'!$D$4:$AB$124,BJ$3,FALSE),"")</f>
        <v>#N/A</v>
      </c>
      <c r="BK250" t="str">
        <f>IF(OR(C250="SP",C250="MR",C250="RP",C250="CL"),"P",VLOOKUP($A250,Bat!$A$4:$AP$1196,42,FALSE))</f>
        <v>P</v>
      </c>
    </row>
    <row r="251" spans="1:63" x14ac:dyDescent="0.25">
      <c r="A251" t="str">
        <f>IF(C251="C","C-",C251)&amp;D251&amp;E251</f>
        <v>RPRay Downing21</v>
      </c>
      <c r="B251">
        <f>VLOOKUP($A251,draft_listing_pitchers_stats!$A$1:$B$1324,2,FALSE)</f>
        <v>5913</v>
      </c>
      <c r="C251" s="1" t="s">
        <v>246</v>
      </c>
      <c r="D251" s="1" t="s">
        <v>1935</v>
      </c>
      <c r="E251" s="1">
        <v>21</v>
      </c>
      <c r="F251" s="1" t="s">
        <v>43</v>
      </c>
      <c r="G251" s="1" t="s">
        <v>43</v>
      </c>
      <c r="H251" s="1" t="s">
        <v>51</v>
      </c>
      <c r="I251" s="24" t="s">
        <v>51</v>
      </c>
      <c r="J251" s="1" t="s">
        <v>46</v>
      </c>
      <c r="K251" s="24" t="s">
        <v>49</v>
      </c>
      <c r="L251" s="1">
        <v>3</v>
      </c>
      <c r="M251" s="1">
        <v>4</v>
      </c>
      <c r="N251" s="24">
        <v>2</v>
      </c>
      <c r="O251" s="1">
        <v>4</v>
      </c>
      <c r="P251" s="1">
        <v>4</v>
      </c>
      <c r="Q251" s="24">
        <v>3</v>
      </c>
      <c r="R251" s="1">
        <v>4</v>
      </c>
      <c r="S251" s="1">
        <v>4</v>
      </c>
      <c r="T251" s="1">
        <v>3</v>
      </c>
      <c r="U251" s="1">
        <v>4</v>
      </c>
      <c r="V251" s="1">
        <v>3</v>
      </c>
      <c r="W251" s="1">
        <v>3</v>
      </c>
      <c r="X251" s="1">
        <v>3</v>
      </c>
      <c r="Y251" s="1">
        <v>3</v>
      </c>
      <c r="Z251" s="1" t="s">
        <v>47</v>
      </c>
      <c r="AA251" s="1" t="s">
        <v>47</v>
      </c>
      <c r="AB251" s="1">
        <v>4</v>
      </c>
      <c r="AC251" s="1">
        <v>4</v>
      </c>
      <c r="AD251" s="1" t="s">
        <v>47</v>
      </c>
      <c r="AE251" s="1" t="s">
        <v>47</v>
      </c>
      <c r="AF251" s="1">
        <v>4</v>
      </c>
      <c r="AG251" s="1">
        <v>4</v>
      </c>
      <c r="AH251" s="1" t="s">
        <v>47</v>
      </c>
      <c r="AI251" s="1" t="s">
        <v>47</v>
      </c>
      <c r="AJ251" s="1" t="s">
        <v>47</v>
      </c>
      <c r="AK251" s="1" t="s">
        <v>47</v>
      </c>
      <c r="AL251" s="1" t="s">
        <v>47</v>
      </c>
      <c r="AM251" s="1" t="s">
        <v>47</v>
      </c>
      <c r="AN251" s="1" t="s">
        <v>47</v>
      </c>
      <c r="AO251" s="24" t="s">
        <v>47</v>
      </c>
      <c r="AP251" s="1" t="s">
        <v>59</v>
      </c>
      <c r="AQ251" s="1">
        <v>6</v>
      </c>
      <c r="AR251" s="25" t="s">
        <v>235</v>
      </c>
      <c r="AS251" s="30">
        <v>180000</v>
      </c>
      <c r="AT251" s="9">
        <f>($O$3*(L251-$O$1)/$O$2+$P$3*(M251-$P$1)/$P$2+$Q$3*(N251-$P$1)/$Q$2)/SUM($O$3:$Q$3)</f>
        <v>-1.4834858736049745</v>
      </c>
      <c r="AU251" s="9">
        <f>($O$3*(O251-$O$1)/$O$2+$P$3*(P251-$P$1)/$P$2+$Q$3*(Q251-$Q$1)/$Q$2)/SUM($O$3:$Q$3)</f>
        <v>-0.6009792323046188</v>
      </c>
      <c r="AV251">
        <f>COUNT(R251:AO251)/2</f>
        <v>6</v>
      </c>
      <c r="AW251">
        <f>COUNTIF(R251:AO251,"&gt;5")/2</f>
        <v>0</v>
      </c>
      <c r="AX251" s="6">
        <f>VLOOKUP(AP251,COND!$A$10:$B$32,2,FALSE)</f>
        <v>1</v>
      </c>
      <c r="AY251" s="9">
        <f>(($AT$3*AT251+$AU$3*AU251+$AV$3*AV251+$AW$3*AW251)*AX251*IF(AQ251&lt;5,0.95,IF(AQ251&lt;7,0.975,1))+$J$3*VLOOKUP(J251,COND!$A$2:$D$7,2,FALSE)+$K$3*VLOOKUP(K251,COND!$A$2:$D$7,3,FALSE)+IF(BA251="SP",$BA$3,0)+IF($AV251&lt;3,-15,0))*IF(AND(Bat!$K$2="On",$E251&gt;20),0.75,1)</f>
        <v>22.039125224706964</v>
      </c>
      <c r="AZ251" s="28">
        <f>STANDARDIZE(AY251,AVERAGE($AY$5:$AY$963),STDEVP($AY$5:$AY$963))</f>
        <v>-9.0481668510265789E-2</v>
      </c>
      <c r="BA251" t="str">
        <f>IF(OR(AND(AQ251&gt;7,AW251&gt;1),AND(AQ251&gt;4,AV251&gt;2)),"SP","RP")</f>
        <v>SP</v>
      </c>
      <c r="BE251" t="str">
        <f>IF(AVERAGE($O251:$Q251)&gt;=6,"Likely",IF(AVERAGE($O251:$Q251)&gt;=4,"Possible","Unlikely"))</f>
        <v>Unlikely</v>
      </c>
      <c r="BG251" t="e">
        <f>IF(VLOOKUP($B251,'Draft List'!$D$4:$AB$124,BG$3,FALSE)&lt;&gt;0,VLOOKUP($B251,'Draft List'!$D$4:$AB$124,BG$3,FALSE),"")</f>
        <v>#N/A</v>
      </c>
      <c r="BH251" t="e">
        <f>IF(VLOOKUP($B251,'Draft List'!$D$4:$AB$124,BH$3,FALSE)&lt;&gt;0,VLOOKUP($B251,'Draft List'!$D$4:$AB$124,BH$3,FALSE),"")</f>
        <v>#N/A</v>
      </c>
      <c r="BI251" t="e">
        <f>IF(VLOOKUP($B251,'Draft List'!$D$4:$AB$124,BI$3,FALSE)&lt;&gt;0,VLOOKUP($B251,'Draft List'!$D$4:$AB$124,BI$3,FALSE),"")</f>
        <v>#N/A</v>
      </c>
      <c r="BJ251" t="e">
        <f>IF(VLOOKUP($B251,'Draft List'!$D$4:$AB$124,BJ$3,FALSE)&lt;&gt;0,VLOOKUP($B251,'Draft List'!$D$4:$AB$124,BJ$3,FALSE),"")</f>
        <v>#N/A</v>
      </c>
      <c r="BK251" t="str">
        <f>IF(OR(C251="SP",C251="MR",C251="RP",C251="CL"),"P",VLOOKUP($A251,Bat!$A$4:$AP$1196,42,FALSE))</f>
        <v>P</v>
      </c>
    </row>
    <row r="252" spans="1:63" x14ac:dyDescent="0.25">
      <c r="A252" t="str">
        <f>IF(C252="C","C-",C252)&amp;D252&amp;E252</f>
        <v>RPClarence Williams21</v>
      </c>
      <c r="B252">
        <f>VLOOKUP($A252,draft_listing_pitchers_stats!$A$1:$B$1324,2,FALSE)</f>
        <v>2728</v>
      </c>
      <c r="C252" s="1" t="s">
        <v>246</v>
      </c>
      <c r="D252" s="1" t="s">
        <v>2248</v>
      </c>
      <c r="E252" s="1">
        <v>21</v>
      </c>
      <c r="F252" s="1" t="s">
        <v>43</v>
      </c>
      <c r="G252" s="1" t="s">
        <v>43</v>
      </c>
      <c r="H252" s="1" t="s">
        <v>51</v>
      </c>
      <c r="I252" s="24" t="s">
        <v>51</v>
      </c>
      <c r="J252" s="1" t="s">
        <v>45</v>
      </c>
      <c r="K252" s="24" t="s">
        <v>46</v>
      </c>
      <c r="L252" s="1">
        <v>1</v>
      </c>
      <c r="M252" s="1">
        <v>4</v>
      </c>
      <c r="N252" s="24">
        <v>2</v>
      </c>
      <c r="O252" s="1">
        <v>3</v>
      </c>
      <c r="P252" s="1">
        <v>4</v>
      </c>
      <c r="Q252" s="24">
        <v>4</v>
      </c>
      <c r="R252" s="1" t="s">
        <v>47</v>
      </c>
      <c r="S252" s="1" t="s">
        <v>47</v>
      </c>
      <c r="T252" s="1">
        <v>1</v>
      </c>
      <c r="U252" s="1">
        <v>2</v>
      </c>
      <c r="V252" s="1">
        <v>2</v>
      </c>
      <c r="W252" s="1">
        <v>2</v>
      </c>
      <c r="X252" s="1">
        <v>2</v>
      </c>
      <c r="Y252" s="1">
        <v>3</v>
      </c>
      <c r="Z252" s="1" t="s">
        <v>47</v>
      </c>
      <c r="AA252" s="1" t="s">
        <v>47</v>
      </c>
      <c r="AB252" s="1" t="s">
        <v>47</v>
      </c>
      <c r="AC252" s="1" t="s">
        <v>47</v>
      </c>
      <c r="AD252" s="1">
        <v>3</v>
      </c>
      <c r="AE252" s="1">
        <v>3</v>
      </c>
      <c r="AF252" s="1">
        <v>3</v>
      </c>
      <c r="AG252" s="1">
        <v>3</v>
      </c>
      <c r="AH252" s="1" t="s">
        <v>47</v>
      </c>
      <c r="AI252" s="1" t="s">
        <v>47</v>
      </c>
      <c r="AJ252" s="1" t="s">
        <v>47</v>
      </c>
      <c r="AK252" s="1" t="s">
        <v>47</v>
      </c>
      <c r="AL252" s="1" t="s">
        <v>47</v>
      </c>
      <c r="AM252" s="1" t="s">
        <v>47</v>
      </c>
      <c r="AN252" s="1" t="s">
        <v>47</v>
      </c>
      <c r="AO252" s="24" t="s">
        <v>47</v>
      </c>
      <c r="AP252" s="1" t="s">
        <v>212</v>
      </c>
      <c r="AQ252" s="1">
        <v>8</v>
      </c>
      <c r="AR252" s="25" t="s">
        <v>235</v>
      </c>
      <c r="AS252" s="30">
        <v>200000</v>
      </c>
      <c r="AT252" s="9">
        <f>($O$3*(L252-$O$1)/$O$2+$P$3*(M252-$P$1)/$P$2+$Q$3*(N252-$P$1)/$Q$2)/SUM($O$3:$Q$3)</f>
        <v>-1.8728685226233215</v>
      </c>
      <c r="AU252" s="9">
        <f>($O$3*(O252-$O$1)/$O$2+$P$3*(P252-$P$1)/$P$2+$Q$3*(Q252-$Q$1)/$Q$2)/SUM($O$3:$Q$3)</f>
        <v>-0.55334999075968205</v>
      </c>
      <c r="AV252">
        <f>COUNT(R252:AO252)/2</f>
        <v>5</v>
      </c>
      <c r="AW252">
        <f>COUNTIF(R252:AO252,"&gt;5")/2</f>
        <v>0</v>
      </c>
      <c r="AX252" s="6">
        <f>VLOOKUP(AP252,COND!$A$10:$B$32,2,FALSE)</f>
        <v>1</v>
      </c>
      <c r="AY252" s="9">
        <f>(($AT$3*AT252+$AU$3*AU252+$AV$3*AV252+$AW$3*AW252)*AX252*IF(AQ252&lt;5,0.95,IF(AQ252&lt;7,0.975,1))+$J$3*VLOOKUP(J252,COND!$A$2:$D$7,2,FALSE)+$K$3*VLOOKUP(K252,COND!$A$2:$D$7,3,FALSE)+IF(BA252="SP",$BA$3,0)+IF($AV252&lt;3,-15,0))*IF(AND(Bat!$K$2="On",$E252&gt;20),0.75,1)</f>
        <v>22.008426480281692</v>
      </c>
      <c r="AZ252" s="28">
        <f>STANDARDIZE(AY252,AVERAGE($AY$5:$AY$963),STDEVP($AY$5:$AY$963))</f>
        <v>-9.3228125501882864E-2</v>
      </c>
      <c r="BA252" t="str">
        <f>IF(OR(AND(AQ252&gt;7,AW252&gt;1),AND(AQ252&gt;4,AV252&gt;2)),"SP","RP")</f>
        <v>SP</v>
      </c>
      <c r="BE252" t="str">
        <f>IF(AVERAGE($O252:$Q252)&gt;=6,"Likely",IF(AVERAGE($O252:$Q252)&gt;=4,"Possible","Unlikely"))</f>
        <v>Unlikely</v>
      </c>
      <c r="BG252" t="e">
        <f>IF(VLOOKUP($B252,'Draft List'!$D$4:$AB$124,BG$3,FALSE)&lt;&gt;0,VLOOKUP($B252,'Draft List'!$D$4:$AB$124,BG$3,FALSE),"")</f>
        <v>#N/A</v>
      </c>
      <c r="BH252" t="e">
        <f>IF(VLOOKUP($B252,'Draft List'!$D$4:$AB$124,BH$3,FALSE)&lt;&gt;0,VLOOKUP($B252,'Draft List'!$D$4:$AB$124,BH$3,FALSE),"")</f>
        <v>#N/A</v>
      </c>
      <c r="BI252" t="e">
        <f>IF(VLOOKUP($B252,'Draft List'!$D$4:$AB$124,BI$3,FALSE)&lt;&gt;0,VLOOKUP($B252,'Draft List'!$D$4:$AB$124,BI$3,FALSE),"")</f>
        <v>#N/A</v>
      </c>
      <c r="BJ252" t="e">
        <f>IF(VLOOKUP($B252,'Draft List'!$D$4:$AB$124,BJ$3,FALSE)&lt;&gt;0,VLOOKUP($B252,'Draft List'!$D$4:$AB$124,BJ$3,FALSE),"")</f>
        <v>#N/A</v>
      </c>
      <c r="BK252" t="str">
        <f>IF(OR(C252="SP",C252="MR",C252="RP",C252="CL"),"P",VLOOKUP($A252,Bat!$A$4:$AP$1196,42,FALSE))</f>
        <v>P</v>
      </c>
    </row>
    <row r="253" spans="1:63" x14ac:dyDescent="0.25">
      <c r="A253" t="str">
        <f>IF(C253="C","C-",C253)&amp;D253&amp;E253</f>
        <v>SPRomán Rodríguez21</v>
      </c>
      <c r="B253">
        <f>VLOOKUP($A253,draft_listing_pitchers_stats!$A$1:$B$1324,2,FALSE)</f>
        <v>7792</v>
      </c>
      <c r="C253" s="1" t="s">
        <v>25</v>
      </c>
      <c r="D253" s="1" t="s">
        <v>2157</v>
      </c>
      <c r="E253" s="1">
        <v>21</v>
      </c>
      <c r="F253" s="1" t="s">
        <v>55</v>
      </c>
      <c r="G253" s="1" t="s">
        <v>43</v>
      </c>
      <c r="H253" s="1" t="s">
        <v>51</v>
      </c>
      <c r="I253" s="24" t="s">
        <v>51</v>
      </c>
      <c r="J253" s="1" t="s">
        <v>45</v>
      </c>
      <c r="K253" s="24" t="s">
        <v>49</v>
      </c>
      <c r="L253" s="1">
        <v>4</v>
      </c>
      <c r="M253" s="1">
        <v>4</v>
      </c>
      <c r="N253" s="24">
        <v>2</v>
      </c>
      <c r="O253" s="1">
        <v>4</v>
      </c>
      <c r="P253" s="1">
        <v>4</v>
      </c>
      <c r="Q253" s="24">
        <v>3</v>
      </c>
      <c r="R253" s="1">
        <v>5</v>
      </c>
      <c r="S253" s="1">
        <v>6</v>
      </c>
      <c r="T253" s="1">
        <v>1</v>
      </c>
      <c r="U253" s="1">
        <v>2</v>
      </c>
      <c r="V253" s="1" t="s">
        <v>47</v>
      </c>
      <c r="W253" s="1" t="s">
        <v>47</v>
      </c>
      <c r="X253" s="1" t="s">
        <v>47</v>
      </c>
      <c r="Y253" s="1" t="s">
        <v>47</v>
      </c>
      <c r="Z253" s="1">
        <v>5</v>
      </c>
      <c r="AA253" s="1">
        <v>5</v>
      </c>
      <c r="AB253" s="1" t="s">
        <v>47</v>
      </c>
      <c r="AC253" s="1" t="s">
        <v>47</v>
      </c>
      <c r="AD253" s="1" t="s">
        <v>47</v>
      </c>
      <c r="AE253" s="1" t="s">
        <v>47</v>
      </c>
      <c r="AF253" s="1" t="s">
        <v>47</v>
      </c>
      <c r="AG253" s="1" t="s">
        <v>47</v>
      </c>
      <c r="AH253" s="1" t="s">
        <v>47</v>
      </c>
      <c r="AI253" s="1" t="s">
        <v>47</v>
      </c>
      <c r="AJ253" s="1" t="s">
        <v>47</v>
      </c>
      <c r="AK253" s="1" t="s">
        <v>47</v>
      </c>
      <c r="AL253" s="1" t="s">
        <v>47</v>
      </c>
      <c r="AM253" s="1" t="s">
        <v>47</v>
      </c>
      <c r="AN253" s="1" t="s">
        <v>47</v>
      </c>
      <c r="AO253" s="24" t="s">
        <v>47</v>
      </c>
      <c r="AP253" s="1" t="s">
        <v>60</v>
      </c>
      <c r="AQ253" s="1">
        <v>6</v>
      </c>
      <c r="AR253" s="25" t="s">
        <v>233</v>
      </c>
      <c r="AS253" s="30">
        <v>210000</v>
      </c>
      <c r="AT253" s="9">
        <f>($O$3*(L253-$O$1)/$O$2+$P$3*(M253-$P$1)/$P$2+$Q$3*(N253-$P$1)/$Q$2)/SUM($O$3:$Q$3)</f>
        <v>-1.288794549095801</v>
      </c>
      <c r="AU253" s="9">
        <f>($O$3*(O253-$O$1)/$O$2+$P$3*(P253-$P$1)/$P$2+$Q$3*(Q253-$Q$1)/$Q$2)/SUM($O$3:$Q$3)</f>
        <v>-0.6009792323046188</v>
      </c>
      <c r="AV253">
        <f>COUNT(R253:AO253)/2</f>
        <v>3</v>
      </c>
      <c r="AW253">
        <f>COUNTIF(R253:AO253,"&gt;5")/2</f>
        <v>0.5</v>
      </c>
      <c r="AX253" s="6">
        <f>VLOOKUP(AP253,COND!$A$10:$B$32,2,FALSE)</f>
        <v>1</v>
      </c>
      <c r="AY253" s="9">
        <f>(($AT$3*AT253+$AU$3*AU253+$AV$3*AV253+$AW$3*AW253)*AX253*IF(AQ253&lt;5,0.95,IF(AQ253&lt;7,0.975,1))+$J$3*VLOOKUP(J253,COND!$A$2:$D$7,2,FALSE)+$K$3*VLOOKUP(K253,COND!$A$2:$D$7,3,FALSE)+IF(BA253="SP",$BA$3,0)+IF($AV253&lt;3,-15,0))*IF(AND(Bat!$K$2="On",$E253&gt;20),0.75,1)</f>
        <v>21.962715032986253</v>
      </c>
      <c r="AZ253" s="28">
        <f>STANDARDIZE(AY253,AVERAGE($AY$5:$AY$963),STDEVP($AY$5:$AY$963))</f>
        <v>-9.7317690934342019E-2</v>
      </c>
      <c r="BA253" t="str">
        <f>IF(OR(AND(AQ253&gt;7,AW253&gt;1),AND(AQ253&gt;4,AV253&gt;2)),"SP","RP")</f>
        <v>SP</v>
      </c>
      <c r="BE253" t="str">
        <f>IF(AVERAGE($O253:$Q253)&gt;=6,"Likely",IF(AVERAGE($O253:$Q253)&gt;=4,"Possible","Unlikely"))</f>
        <v>Unlikely</v>
      </c>
      <c r="BG253" t="e">
        <f>IF(VLOOKUP($B253,'Draft List'!$D$4:$AB$124,BG$3,FALSE)&lt;&gt;0,VLOOKUP($B253,'Draft List'!$D$4:$AB$124,BG$3,FALSE),"")</f>
        <v>#N/A</v>
      </c>
      <c r="BH253" t="e">
        <f>IF(VLOOKUP($B253,'Draft List'!$D$4:$AB$124,BH$3,FALSE)&lt;&gt;0,VLOOKUP($B253,'Draft List'!$D$4:$AB$124,BH$3,FALSE),"")</f>
        <v>#N/A</v>
      </c>
      <c r="BI253" t="e">
        <f>IF(VLOOKUP($B253,'Draft List'!$D$4:$AB$124,BI$3,FALSE)&lt;&gt;0,VLOOKUP($B253,'Draft List'!$D$4:$AB$124,BI$3,FALSE),"")</f>
        <v>#N/A</v>
      </c>
      <c r="BJ253" t="e">
        <f>IF(VLOOKUP($B253,'Draft List'!$D$4:$AB$124,BJ$3,FALSE)&lt;&gt;0,VLOOKUP($B253,'Draft List'!$D$4:$AB$124,BJ$3,FALSE),"")</f>
        <v>#N/A</v>
      </c>
      <c r="BK253" t="str">
        <f>IF(OR(C253="SP",C253="MR",C253="RP",C253="CL"),"P",VLOOKUP($A253,Bat!$A$4:$AP$1196,42,FALSE))</f>
        <v>P</v>
      </c>
    </row>
    <row r="254" spans="1:63" x14ac:dyDescent="0.25">
      <c r="A254" t="str">
        <f>IF(C254="C","C-",C254)&amp;D254&amp;E254</f>
        <v>SPAaron Long21</v>
      </c>
      <c r="B254">
        <f>VLOOKUP($A254,draft_listing_pitchers_stats!$A$1:$B$1324,2,FALSE)</f>
        <v>9198</v>
      </c>
      <c r="C254" s="1" t="s">
        <v>25</v>
      </c>
      <c r="D254" s="1" t="s">
        <v>2058</v>
      </c>
      <c r="E254" s="1">
        <v>21</v>
      </c>
      <c r="F254" s="1" t="s">
        <v>55</v>
      </c>
      <c r="G254" s="1" t="s">
        <v>55</v>
      </c>
      <c r="H254" s="1" t="s">
        <v>51</v>
      </c>
      <c r="I254" s="24" t="s">
        <v>51</v>
      </c>
      <c r="J254" s="1" t="s">
        <v>46</v>
      </c>
      <c r="K254" s="24" t="s">
        <v>45</v>
      </c>
      <c r="L254" s="1">
        <v>3</v>
      </c>
      <c r="M254" s="1">
        <v>3</v>
      </c>
      <c r="N254" s="24">
        <v>2</v>
      </c>
      <c r="O254" s="1">
        <v>4</v>
      </c>
      <c r="P254" s="1">
        <v>3</v>
      </c>
      <c r="Q254" s="24">
        <v>4</v>
      </c>
      <c r="R254" s="1">
        <v>4</v>
      </c>
      <c r="S254" s="1">
        <v>4</v>
      </c>
      <c r="T254" s="1">
        <v>3</v>
      </c>
      <c r="U254" s="1">
        <v>4</v>
      </c>
      <c r="V254" s="1">
        <v>3</v>
      </c>
      <c r="W254" s="1">
        <v>5</v>
      </c>
      <c r="X254" s="1">
        <v>3</v>
      </c>
      <c r="Y254" s="1">
        <v>4</v>
      </c>
      <c r="Z254" s="1" t="s">
        <v>47</v>
      </c>
      <c r="AA254" s="1" t="s">
        <v>47</v>
      </c>
      <c r="AB254" s="1" t="s">
        <v>47</v>
      </c>
      <c r="AC254" s="1" t="s">
        <v>47</v>
      </c>
      <c r="AD254" s="1" t="s">
        <v>47</v>
      </c>
      <c r="AE254" s="1" t="s">
        <v>47</v>
      </c>
      <c r="AF254" s="1" t="s">
        <v>47</v>
      </c>
      <c r="AG254" s="1" t="s">
        <v>47</v>
      </c>
      <c r="AH254" s="1" t="s">
        <v>47</v>
      </c>
      <c r="AI254" s="1" t="s">
        <v>47</v>
      </c>
      <c r="AJ254" s="1" t="s">
        <v>47</v>
      </c>
      <c r="AK254" s="1" t="s">
        <v>47</v>
      </c>
      <c r="AL254" s="1" t="s">
        <v>47</v>
      </c>
      <c r="AM254" s="1" t="s">
        <v>47</v>
      </c>
      <c r="AN254" s="1" t="s">
        <v>47</v>
      </c>
      <c r="AO254" s="24" t="s">
        <v>47</v>
      </c>
      <c r="AP254" s="1" t="s">
        <v>211</v>
      </c>
      <c r="AQ254" s="1">
        <v>6</v>
      </c>
      <c r="AR254" s="25" t="s">
        <v>15</v>
      </c>
      <c r="AS254" s="30">
        <v>180000</v>
      </c>
      <c r="AT254" s="9">
        <f>($O$3*(L254-$O$1)/$O$2+$P$3*(M254-$P$1)/$P$2+$Q$3*(N254-$P$1)/$Q$2)/SUM($O$3:$Q$3)</f>
        <v>-1.6789175900350299</v>
      </c>
      <c r="AU254" s="9">
        <f>($O$3*(O254-$O$1)/$O$2+$P$3*(P254-$P$1)/$P$2+$Q$3*(Q254-$Q$1)/$Q$2)/SUM($O$3:$Q$3)</f>
        <v>-0.55409038268056388</v>
      </c>
      <c r="AV254">
        <f>COUNT(R254:AO254)/2</f>
        <v>4</v>
      </c>
      <c r="AW254">
        <f>COUNTIF(R254:AO254,"&gt;5")/2</f>
        <v>0</v>
      </c>
      <c r="AX254" s="6">
        <f>VLOOKUP(AP254,COND!$A$10:$B$32,2,FALSE)</f>
        <v>1</v>
      </c>
      <c r="AY254" s="9">
        <f>(($AT$3*AT254+$AU$3*AU254+$AV$3*AV254+$AW$3*AW254)*AX254*IF(AQ254&lt;5,0.95,IF(AQ254&lt;7,0.975,1))+$J$3*VLOOKUP(J254,COND!$A$2:$D$7,2,FALSE)+$K$3*VLOOKUP(K254,COND!$A$2:$D$7,3,FALSE)+IF(BA254="SP",$BA$3,0)+IF($AV254&lt;3,-15,0))*IF(AND(Bat!$K$2="On",$E254&gt;20),0.75,1)</f>
        <v>21.932848607672174</v>
      </c>
      <c r="AZ254" s="28">
        <f>STANDARDIZE(AY254,AVERAGE($AY$5:$AY$963),STDEVP($AY$5:$AY$963))</f>
        <v>-9.9989684664187645E-2</v>
      </c>
      <c r="BA254" t="str">
        <f>IF(OR(AND(AQ254&gt;7,AW254&gt;1),AND(AQ254&gt;4,AV254&gt;2)),"SP","RP")</f>
        <v>SP</v>
      </c>
      <c r="BE254" t="str">
        <f>IF(AVERAGE($O254:$Q254)&gt;=6,"Likely",IF(AVERAGE($O254:$Q254)&gt;=4,"Possible","Unlikely"))</f>
        <v>Unlikely</v>
      </c>
      <c r="BG254" t="e">
        <f>IF(VLOOKUP($B254,'Draft List'!$D$4:$AB$124,BG$3,FALSE)&lt;&gt;0,VLOOKUP($B254,'Draft List'!$D$4:$AB$124,BG$3,FALSE),"")</f>
        <v>#N/A</v>
      </c>
      <c r="BH254" t="e">
        <f>IF(VLOOKUP($B254,'Draft List'!$D$4:$AB$124,BH$3,FALSE)&lt;&gt;0,VLOOKUP($B254,'Draft List'!$D$4:$AB$124,BH$3,FALSE),"")</f>
        <v>#N/A</v>
      </c>
      <c r="BI254" t="e">
        <f>IF(VLOOKUP($B254,'Draft List'!$D$4:$AB$124,BI$3,FALSE)&lt;&gt;0,VLOOKUP($B254,'Draft List'!$D$4:$AB$124,BI$3,FALSE),"")</f>
        <v>#N/A</v>
      </c>
      <c r="BJ254" t="e">
        <f>IF(VLOOKUP($B254,'Draft List'!$D$4:$AB$124,BJ$3,FALSE)&lt;&gt;0,VLOOKUP($B254,'Draft List'!$D$4:$AB$124,BJ$3,FALSE),"")</f>
        <v>#N/A</v>
      </c>
      <c r="BK254" t="str">
        <f>IF(OR(C254="SP",C254="MR",C254="RP",C254="CL"),"P",VLOOKUP($A254,Bat!$A$4:$AP$1196,42,FALSE))</f>
        <v>P</v>
      </c>
    </row>
    <row r="255" spans="1:63" x14ac:dyDescent="0.25">
      <c r="A255" t="str">
        <f>IF(C255="C","C-",C255)&amp;D255&amp;E255</f>
        <v>SPFerri Pronk18</v>
      </c>
      <c r="B255">
        <f>VLOOKUP($A255,draft_listing_pitchers_stats!$A$1:$B$1324,2,FALSE)</f>
        <v>3427</v>
      </c>
      <c r="C255" s="1" t="s">
        <v>25</v>
      </c>
      <c r="D255" s="1" t="s">
        <v>1844</v>
      </c>
      <c r="E255" s="1">
        <v>18</v>
      </c>
      <c r="F255" s="1" t="s">
        <v>43</v>
      </c>
      <c r="G255" s="1" t="s">
        <v>55</v>
      </c>
      <c r="H255" s="1" t="s">
        <v>51</v>
      </c>
      <c r="I255" s="24" t="s">
        <v>51</v>
      </c>
      <c r="J255" s="1" t="s">
        <v>49</v>
      </c>
      <c r="K255" s="24" t="s">
        <v>46</v>
      </c>
      <c r="L255" s="1">
        <v>2</v>
      </c>
      <c r="M255" s="1">
        <v>4</v>
      </c>
      <c r="N255" s="24">
        <v>1</v>
      </c>
      <c r="O255" s="1">
        <v>4</v>
      </c>
      <c r="P255" s="1">
        <v>6</v>
      </c>
      <c r="Q255" s="24">
        <v>5</v>
      </c>
      <c r="R255" s="1">
        <v>4</v>
      </c>
      <c r="S255" s="1">
        <v>6</v>
      </c>
      <c r="T255" s="1" t="s">
        <v>47</v>
      </c>
      <c r="U255" s="1" t="s">
        <v>47</v>
      </c>
      <c r="V255" s="1">
        <v>2</v>
      </c>
      <c r="W255" s="1">
        <v>6</v>
      </c>
      <c r="X255" s="1" t="s">
        <v>47</v>
      </c>
      <c r="Y255" s="1" t="s">
        <v>47</v>
      </c>
      <c r="Z255" s="1" t="s">
        <v>47</v>
      </c>
      <c r="AA255" s="1" t="s">
        <v>47</v>
      </c>
      <c r="AB255" s="1" t="s">
        <v>47</v>
      </c>
      <c r="AC255" s="1" t="s">
        <v>47</v>
      </c>
      <c r="AD255" s="1" t="s">
        <v>47</v>
      </c>
      <c r="AE255" s="1" t="s">
        <v>47</v>
      </c>
      <c r="AF255" s="1" t="s">
        <v>47</v>
      </c>
      <c r="AG255" s="1" t="s">
        <v>47</v>
      </c>
      <c r="AH255" s="1" t="s">
        <v>47</v>
      </c>
      <c r="AI255" s="1" t="s">
        <v>47</v>
      </c>
      <c r="AJ255" s="1" t="s">
        <v>47</v>
      </c>
      <c r="AK255" s="1" t="s">
        <v>47</v>
      </c>
      <c r="AL255" s="1" t="s">
        <v>47</v>
      </c>
      <c r="AM255" s="1" t="s">
        <v>47</v>
      </c>
      <c r="AN255" s="1" t="s">
        <v>47</v>
      </c>
      <c r="AO255" s="24" t="s">
        <v>47</v>
      </c>
      <c r="AP255" s="1" t="s">
        <v>59</v>
      </c>
      <c r="AQ255" s="1">
        <v>6</v>
      </c>
      <c r="AR255" s="25" t="s">
        <v>233</v>
      </c>
      <c r="AS255" s="30">
        <v>200000</v>
      </c>
      <c r="AT255" s="9">
        <f>($O$3*(L255-$O$1)/$O$2+$P$3*(M255-$P$1)/$P$2+$Q$3*(N255-$P$1)/$Q$2)/SUM($O$3:$Q$3)</f>
        <v>-1.9204977641682581</v>
      </c>
      <c r="AU255" s="9">
        <f>($O$3*(O255-$O$1)/$O$2+$P$3*(P255-$P$1)/$P$2+$Q$3*(Q255-$Q$1)/$Q$2)/SUM($O$3:$Q$3)</f>
        <v>0.27452533266371276</v>
      </c>
      <c r="AV255">
        <f>COUNT(R255:AO255)/2</f>
        <v>2</v>
      </c>
      <c r="AW255">
        <f>COUNTIF(R255:AO255,"&gt;5")/2</f>
        <v>1</v>
      </c>
      <c r="AX255" s="6">
        <f>VLOOKUP(AP255,COND!$A$10:$B$32,2,FALSE)</f>
        <v>1</v>
      </c>
      <c r="AY255" s="9">
        <f>(($AT$3*AT255+$AU$3*AU255+$AV$3*AV255+$AW$3*AW255)*AX255*IF(AQ255&lt;5,0.95,IF(AQ255&lt;7,0.975,1))+$J$3*VLOOKUP(J255,COND!$A$2:$D$7,2,FALSE)+$K$3*VLOOKUP(K255,COND!$A$2:$D$7,3,FALSE)+IF(BA255="SP",$BA$3,0)+IF($AV255&lt;3,-15,0))*IF(AND(Bat!$K$2="On",$E255&gt;20),0.75,1)</f>
        <v>21.879996922929593</v>
      </c>
      <c r="AZ255" s="28">
        <f>STANDARDIZE(AY255,AVERAGE($AY$5:$AY$963),STDEVP($AY$5:$AY$963))</f>
        <v>-0.10471805000282038</v>
      </c>
      <c r="BA255" t="str">
        <f>IF(OR(AND(AQ255&gt;7,AW255&gt;1),AND(AQ255&gt;4,AV255&gt;2)),"SP","RP")</f>
        <v>RP</v>
      </c>
      <c r="BE255" t="str">
        <f>IF(AVERAGE($O255:$Q255)&gt;=6,"Likely",IF(AVERAGE($O255:$Q255)&gt;=4,"Possible","Unlikely"))</f>
        <v>Possible</v>
      </c>
      <c r="BG255" t="e">
        <f>IF(VLOOKUP($B255,'Draft List'!$D$4:$AB$124,BG$3,FALSE)&lt;&gt;0,VLOOKUP($B255,'Draft List'!$D$4:$AB$124,BG$3,FALSE),"")</f>
        <v>#N/A</v>
      </c>
      <c r="BH255" t="e">
        <f>IF(VLOOKUP($B255,'Draft List'!$D$4:$AB$124,BH$3,FALSE)&lt;&gt;0,VLOOKUP($B255,'Draft List'!$D$4:$AB$124,BH$3,FALSE),"")</f>
        <v>#N/A</v>
      </c>
      <c r="BI255" t="e">
        <f>IF(VLOOKUP($B255,'Draft List'!$D$4:$AB$124,BI$3,FALSE)&lt;&gt;0,VLOOKUP($B255,'Draft List'!$D$4:$AB$124,BI$3,FALSE),"")</f>
        <v>#N/A</v>
      </c>
      <c r="BJ255" t="e">
        <f>IF(VLOOKUP($B255,'Draft List'!$D$4:$AB$124,BJ$3,FALSE)&lt;&gt;0,VLOOKUP($B255,'Draft List'!$D$4:$AB$124,BJ$3,FALSE),"")</f>
        <v>#N/A</v>
      </c>
      <c r="BK255" t="str">
        <f>IF(OR(C255="SP",C255="MR",C255="RP",C255="CL"),"P",VLOOKUP($A255,Bat!$A$4:$AP$1196,42,FALSE))</f>
        <v>P</v>
      </c>
    </row>
    <row r="256" spans="1:63" x14ac:dyDescent="0.25">
      <c r="A256" t="str">
        <f>IF(C256="C","C-",C256)&amp;D256&amp;E256</f>
        <v>SPJuan Silva21</v>
      </c>
      <c r="B256">
        <f>VLOOKUP($A256,draft_listing_pitchers_stats!$A$1:$B$1324,2,FALSE)</f>
        <v>6740</v>
      </c>
      <c r="C256" s="1" t="s">
        <v>25</v>
      </c>
      <c r="D256" s="1" t="s">
        <v>1851</v>
      </c>
      <c r="E256" s="1">
        <v>21</v>
      </c>
      <c r="F256" s="1" t="s">
        <v>43</v>
      </c>
      <c r="G256" s="1" t="s">
        <v>43</v>
      </c>
      <c r="H256" s="1" t="s">
        <v>51</v>
      </c>
      <c r="I256" s="24" t="s">
        <v>51</v>
      </c>
      <c r="J256" s="1" t="s">
        <v>45</v>
      </c>
      <c r="K256" s="24" t="s">
        <v>45</v>
      </c>
      <c r="L256" s="1">
        <v>3</v>
      </c>
      <c r="M256" s="1">
        <v>5</v>
      </c>
      <c r="N256" s="24">
        <v>2</v>
      </c>
      <c r="O256" s="1">
        <v>5</v>
      </c>
      <c r="P256" s="1">
        <v>6</v>
      </c>
      <c r="Q256" s="24">
        <v>4</v>
      </c>
      <c r="R256" s="1">
        <v>6</v>
      </c>
      <c r="S256" s="1">
        <v>8</v>
      </c>
      <c r="T256" s="1" t="s">
        <v>47</v>
      </c>
      <c r="U256" s="1" t="s">
        <v>47</v>
      </c>
      <c r="V256" s="1" t="s">
        <v>47</v>
      </c>
      <c r="W256" s="1" t="s">
        <v>47</v>
      </c>
      <c r="X256" s="1">
        <v>3</v>
      </c>
      <c r="Y256" s="1">
        <v>6</v>
      </c>
      <c r="Z256" s="1" t="s">
        <v>47</v>
      </c>
      <c r="AA256" s="1" t="s">
        <v>47</v>
      </c>
      <c r="AB256" s="1" t="s">
        <v>47</v>
      </c>
      <c r="AC256" s="1" t="s">
        <v>47</v>
      </c>
      <c r="AD256" s="1" t="s">
        <v>47</v>
      </c>
      <c r="AE256" s="1" t="s">
        <v>47</v>
      </c>
      <c r="AF256" s="1" t="s">
        <v>47</v>
      </c>
      <c r="AG256" s="1" t="s">
        <v>47</v>
      </c>
      <c r="AH256" s="1" t="s">
        <v>47</v>
      </c>
      <c r="AI256" s="1" t="s">
        <v>47</v>
      </c>
      <c r="AJ256" s="1" t="s">
        <v>47</v>
      </c>
      <c r="AK256" s="1" t="s">
        <v>47</v>
      </c>
      <c r="AL256" s="1" t="s">
        <v>47</v>
      </c>
      <c r="AM256" s="1" t="s">
        <v>47</v>
      </c>
      <c r="AN256" s="1" t="s">
        <v>47</v>
      </c>
      <c r="AO256" s="24" t="s">
        <v>47</v>
      </c>
      <c r="AP256" s="1" t="s">
        <v>60</v>
      </c>
      <c r="AQ256" s="1">
        <v>7</v>
      </c>
      <c r="AR256" s="25" t="s">
        <v>233</v>
      </c>
      <c r="AS256" s="30">
        <v>210000</v>
      </c>
      <c r="AT256" s="9">
        <f>($O$3*(L256-$O$1)/$O$2+$P$3*(M256-$P$1)/$P$2+$Q$3*(N256-$P$1)/$Q$2)/SUM($O$3:$Q$3)</f>
        <v>-1.2880541571749189</v>
      </c>
      <c r="AU256" s="9">
        <f>($O$3*(O256-$O$1)/$O$2+$P$3*(P256-$P$1)/$P$2+$Q$3*(Q256-$Q$1)/$Q$2)/SUM($O$3:$Q$3)</f>
        <v>0.22689609111877593</v>
      </c>
      <c r="AV256">
        <f>COUNT(R256:AO256)/2</f>
        <v>2</v>
      </c>
      <c r="AW256">
        <f>COUNTIF(R256:AO256,"&gt;5")/2</f>
        <v>1.5</v>
      </c>
      <c r="AX256" s="6">
        <f>VLOOKUP(AP256,COND!$A$10:$B$32,2,FALSE)</f>
        <v>1</v>
      </c>
      <c r="AY256" s="9">
        <f>(($AT$3*AT256+$AU$3*AU256+$AV$3*AV256+$AW$3*AW256)*AX256*IF(AQ256&lt;5,0.95,IF(AQ256&lt;7,0.975,1))+$J$3*VLOOKUP(J256,COND!$A$2:$D$7,2,FALSE)+$K$3*VLOOKUP(K256,COND!$A$2:$D$7,3,FALSE)+IF(BA256="SP",$BA$3,0)+IF($AV256&lt;3,-15,0))*IF(AND(Bat!$K$2="On",$E256&gt;20),0.75,1)</f>
        <v>21.855310990940538</v>
      </c>
      <c r="AZ256" s="28">
        <f>STANDARDIZE(AY256,AVERAGE($AY$5:$AY$963),STDEVP($AY$5:$AY$963))</f>
        <v>-0.10692657193996212</v>
      </c>
      <c r="BA256" t="str">
        <f>IF(OR(AND(AQ256&gt;7,AW256&gt;1),AND(AQ256&gt;4,AV256&gt;2)),"SP","RP")</f>
        <v>RP</v>
      </c>
      <c r="BE256" t="str">
        <f>IF(AVERAGE($O256:$Q256)&gt;=6,"Likely",IF(AVERAGE($O256:$Q256)&gt;=4,"Possible","Unlikely"))</f>
        <v>Possible</v>
      </c>
      <c r="BG256" t="e">
        <f>IF(VLOOKUP($B256,'Draft List'!$D$4:$AB$124,BG$3,FALSE)&lt;&gt;0,VLOOKUP($B256,'Draft List'!$D$4:$AB$124,BG$3,FALSE),"")</f>
        <v>#N/A</v>
      </c>
      <c r="BH256" t="e">
        <f>IF(VLOOKUP($B256,'Draft List'!$D$4:$AB$124,BH$3,FALSE)&lt;&gt;0,VLOOKUP($B256,'Draft List'!$D$4:$AB$124,BH$3,FALSE),"")</f>
        <v>#N/A</v>
      </c>
      <c r="BI256" t="e">
        <f>IF(VLOOKUP($B256,'Draft List'!$D$4:$AB$124,BI$3,FALSE)&lt;&gt;0,VLOOKUP($B256,'Draft List'!$D$4:$AB$124,BI$3,FALSE),"")</f>
        <v>#N/A</v>
      </c>
      <c r="BJ256" t="e">
        <f>IF(VLOOKUP($B256,'Draft List'!$D$4:$AB$124,BJ$3,FALSE)&lt;&gt;0,VLOOKUP($B256,'Draft List'!$D$4:$AB$124,BJ$3,FALSE),"")</f>
        <v>#N/A</v>
      </c>
      <c r="BK256" t="str">
        <f>IF(OR(C256="SP",C256="MR",C256="RP",C256="CL"),"P",VLOOKUP($A256,Bat!$A$4:$AP$1196,42,FALSE))</f>
        <v>P</v>
      </c>
    </row>
    <row r="257" spans="1:63" x14ac:dyDescent="0.25">
      <c r="A257" t="str">
        <f>IF(C257="C","C-",C257)&amp;D257&amp;E257</f>
        <v>CLTerrence Jarvis21</v>
      </c>
      <c r="B257">
        <f>VLOOKUP($A257,draft_listing_pitchers_stats!$A$1:$B$1324,2,FALSE)</f>
        <v>9368</v>
      </c>
      <c r="C257" s="1" t="s">
        <v>249</v>
      </c>
      <c r="D257" s="1" t="s">
        <v>2014</v>
      </c>
      <c r="E257" s="1">
        <v>21</v>
      </c>
      <c r="F257" s="1" t="s">
        <v>64</v>
      </c>
      <c r="G257" s="1" t="s">
        <v>43</v>
      </c>
      <c r="H257" s="1" t="s">
        <v>51</v>
      </c>
      <c r="I257" s="24" t="s">
        <v>51</v>
      </c>
      <c r="J257" s="1" t="s">
        <v>57</v>
      </c>
      <c r="K257" s="24" t="s">
        <v>57</v>
      </c>
      <c r="L257" s="1">
        <v>4</v>
      </c>
      <c r="M257" s="1">
        <v>4</v>
      </c>
      <c r="N257" s="24">
        <v>2</v>
      </c>
      <c r="O257" s="1">
        <v>5</v>
      </c>
      <c r="P257" s="1">
        <v>4</v>
      </c>
      <c r="Q257" s="24">
        <v>3</v>
      </c>
      <c r="R257" s="1">
        <v>5</v>
      </c>
      <c r="S257" s="1">
        <v>5</v>
      </c>
      <c r="T257" s="1">
        <v>4</v>
      </c>
      <c r="U257" s="1">
        <v>5</v>
      </c>
      <c r="V257" s="1" t="s">
        <v>47</v>
      </c>
      <c r="W257" s="1" t="s">
        <v>47</v>
      </c>
      <c r="X257" s="1">
        <v>3</v>
      </c>
      <c r="Y257" s="1">
        <v>3</v>
      </c>
      <c r="Z257" s="1" t="s">
        <v>47</v>
      </c>
      <c r="AA257" s="1" t="s">
        <v>47</v>
      </c>
      <c r="AB257" s="1" t="s">
        <v>47</v>
      </c>
      <c r="AC257" s="1" t="s">
        <v>47</v>
      </c>
      <c r="AD257" s="1" t="s">
        <v>47</v>
      </c>
      <c r="AE257" s="1" t="s">
        <v>47</v>
      </c>
      <c r="AF257" s="1" t="s">
        <v>47</v>
      </c>
      <c r="AG257" s="1" t="s">
        <v>47</v>
      </c>
      <c r="AH257" s="1" t="s">
        <v>47</v>
      </c>
      <c r="AI257" s="1" t="s">
        <v>47</v>
      </c>
      <c r="AJ257" s="1" t="s">
        <v>47</v>
      </c>
      <c r="AK257" s="1" t="s">
        <v>47</v>
      </c>
      <c r="AL257" s="1" t="s">
        <v>47</v>
      </c>
      <c r="AM257" s="1" t="s">
        <v>47</v>
      </c>
      <c r="AN257" s="1" t="s">
        <v>47</v>
      </c>
      <c r="AO257" s="24" t="s">
        <v>47</v>
      </c>
      <c r="AP257" s="1" t="s">
        <v>60</v>
      </c>
      <c r="AQ257" s="1">
        <v>5</v>
      </c>
      <c r="AR257" s="25" t="s">
        <v>235</v>
      </c>
      <c r="AS257" s="30">
        <v>210000</v>
      </c>
      <c r="AT257" s="9">
        <f>($O$3*(L257-$O$1)/$O$2+$P$3*(M257-$P$1)/$P$2+$Q$3*(N257-$P$1)/$Q$2)/SUM($O$3:$Q$3)</f>
        <v>-1.288794549095801</v>
      </c>
      <c r="AU257" s="9">
        <f>($O$3*(O257-$O$1)/$O$2+$P$3*(P257-$P$1)/$P$2+$Q$3*(Q257-$Q$1)/$Q$2)/SUM($O$3:$Q$3)</f>
        <v>-0.40628790779544532</v>
      </c>
      <c r="AV257">
        <f>COUNT(R257:AO257)/2</f>
        <v>3</v>
      </c>
      <c r="AW257">
        <f>COUNTIF(R257:AO257,"&gt;5")/2</f>
        <v>0</v>
      </c>
      <c r="AX257" s="6">
        <f>VLOOKUP(AP257,COND!$A$10:$B$32,2,FALSE)</f>
        <v>1</v>
      </c>
      <c r="AY257" s="9">
        <f>(($AT$3*AT257+$AU$3*AU257+$AV$3*AV257+$AW$3*AW257)*AX257*IF(AQ257&lt;5,0.95,IF(AQ257&lt;7,0.975,1))+$J$3*VLOOKUP(J257,COND!$A$2:$D$7,2,FALSE)+$K$3*VLOOKUP(K257,COND!$A$2:$D$7,3,FALSE)+IF(BA257="SP",$BA$3,0)+IF($AV257&lt;3,-15,0))*IF(AND(Bat!$K$2="On",$E257&gt;20),0.75,1)</f>
        <v>21.849820860915138</v>
      </c>
      <c r="AZ257" s="28">
        <f>STANDARDIZE(AY257,AVERAGE($AY$5:$AY$963),STDEVP($AY$5:$AY$963))</f>
        <v>-0.10741774531774803</v>
      </c>
      <c r="BA257" t="str">
        <f>IF(OR(AND(AQ257&gt;7,AW257&gt;1),AND(AQ257&gt;4,AV257&gt;2)),"SP","RP")</f>
        <v>SP</v>
      </c>
      <c r="BE257" t="str">
        <f>IF(AVERAGE($O257:$Q257)&gt;=6,"Likely",IF(AVERAGE($O257:$Q257)&gt;=4,"Possible","Unlikely"))</f>
        <v>Possible</v>
      </c>
      <c r="BG257" t="e">
        <f>IF(VLOOKUP($B257,'Draft List'!$D$4:$AB$124,BG$3,FALSE)&lt;&gt;0,VLOOKUP($B257,'Draft List'!$D$4:$AB$124,BG$3,FALSE),"")</f>
        <v>#N/A</v>
      </c>
      <c r="BH257" t="e">
        <f>IF(VLOOKUP($B257,'Draft List'!$D$4:$AB$124,BH$3,FALSE)&lt;&gt;0,VLOOKUP($B257,'Draft List'!$D$4:$AB$124,BH$3,FALSE),"")</f>
        <v>#N/A</v>
      </c>
      <c r="BI257" t="e">
        <f>IF(VLOOKUP($B257,'Draft List'!$D$4:$AB$124,BI$3,FALSE)&lt;&gt;0,VLOOKUP($B257,'Draft List'!$D$4:$AB$124,BI$3,FALSE),"")</f>
        <v>#N/A</v>
      </c>
      <c r="BJ257" t="e">
        <f>IF(VLOOKUP($B257,'Draft List'!$D$4:$AB$124,BJ$3,FALSE)&lt;&gt;0,VLOOKUP($B257,'Draft List'!$D$4:$AB$124,BJ$3,FALSE),"")</f>
        <v>#N/A</v>
      </c>
      <c r="BK257" t="str">
        <f>IF(OR(C257="SP",C257="MR",C257="RP",C257="CL"),"P",VLOOKUP($A257,Bat!$A$4:$AP$1196,42,FALSE))</f>
        <v>P</v>
      </c>
    </row>
    <row r="258" spans="1:63" x14ac:dyDescent="0.25">
      <c r="A258" t="str">
        <f>IF(C258="C","C-",C258)&amp;D258&amp;E258</f>
        <v>SPMasuhiro Sato18</v>
      </c>
      <c r="B258">
        <f>VLOOKUP($A258,draft_listing_pitchers_stats!$A$1:$B$1324,2,FALSE)</f>
        <v>9303</v>
      </c>
      <c r="C258" s="1" t="s">
        <v>25</v>
      </c>
      <c r="D258" s="1" t="s">
        <v>2173</v>
      </c>
      <c r="E258" s="1">
        <v>18</v>
      </c>
      <c r="F258" s="1" t="s">
        <v>43</v>
      </c>
      <c r="G258" s="1" t="s">
        <v>43</v>
      </c>
      <c r="H258" s="1" t="s">
        <v>51</v>
      </c>
      <c r="I258" s="24" t="s">
        <v>51</v>
      </c>
      <c r="J258" s="1" t="s">
        <v>45</v>
      </c>
      <c r="K258" s="24" t="s">
        <v>46</v>
      </c>
      <c r="L258" s="1">
        <v>2</v>
      </c>
      <c r="M258" s="1">
        <v>4</v>
      </c>
      <c r="N258" s="24">
        <v>1</v>
      </c>
      <c r="O258" s="1">
        <v>3</v>
      </c>
      <c r="P258" s="1">
        <v>4</v>
      </c>
      <c r="Q258" s="24">
        <v>4</v>
      </c>
      <c r="R258" s="1">
        <v>2</v>
      </c>
      <c r="S258" s="1">
        <v>3</v>
      </c>
      <c r="T258" s="1" t="s">
        <v>47</v>
      </c>
      <c r="U258" s="1" t="s">
        <v>47</v>
      </c>
      <c r="V258" s="1" t="s">
        <v>47</v>
      </c>
      <c r="W258" s="1" t="s">
        <v>47</v>
      </c>
      <c r="X258" s="1" t="s">
        <v>47</v>
      </c>
      <c r="Y258" s="1" t="s">
        <v>47</v>
      </c>
      <c r="Z258" s="1" t="s">
        <v>47</v>
      </c>
      <c r="AA258" s="1" t="s">
        <v>47</v>
      </c>
      <c r="AB258" s="1">
        <v>3</v>
      </c>
      <c r="AC258" s="1">
        <v>4</v>
      </c>
      <c r="AD258" s="1" t="s">
        <v>47</v>
      </c>
      <c r="AE258" s="1" t="s">
        <v>47</v>
      </c>
      <c r="AF258" s="1" t="s">
        <v>47</v>
      </c>
      <c r="AG258" s="1" t="s">
        <v>47</v>
      </c>
      <c r="AH258" s="1">
        <v>1</v>
      </c>
      <c r="AI258" s="1">
        <v>3</v>
      </c>
      <c r="AJ258" s="1" t="s">
        <v>47</v>
      </c>
      <c r="AK258" s="1" t="s">
        <v>47</v>
      </c>
      <c r="AL258" s="1" t="s">
        <v>47</v>
      </c>
      <c r="AM258" s="1" t="s">
        <v>47</v>
      </c>
      <c r="AN258" s="1" t="s">
        <v>47</v>
      </c>
      <c r="AO258" s="24" t="s">
        <v>47</v>
      </c>
      <c r="AP258" s="1" t="s">
        <v>71</v>
      </c>
      <c r="AQ258" s="1">
        <v>8</v>
      </c>
      <c r="AR258" s="25" t="s">
        <v>235</v>
      </c>
      <c r="AS258" s="30">
        <v>180000</v>
      </c>
      <c r="AT258" s="9">
        <f>($O$3*(L258-$O$1)/$O$2+$P$3*(M258-$P$1)/$P$2+$Q$3*(N258-$P$1)/$Q$2)/SUM($O$3:$Q$3)</f>
        <v>-1.9204977641682581</v>
      </c>
      <c r="AU258" s="9">
        <f>($O$3*(O258-$O$1)/$O$2+$P$3*(P258-$P$1)/$P$2+$Q$3*(Q258-$Q$1)/$Q$2)/SUM($O$3:$Q$3)</f>
        <v>-0.55334999075968205</v>
      </c>
      <c r="AV258">
        <f>COUNT(R258:AO258)/2</f>
        <v>3</v>
      </c>
      <c r="AW258">
        <f>COUNTIF(R258:AO258,"&gt;5")/2</f>
        <v>0</v>
      </c>
      <c r="AX258" s="6">
        <f>VLOOKUP(AP258,COND!$A$10:$B$32,2,FALSE)</f>
        <v>0.95</v>
      </c>
      <c r="AY258" s="9">
        <f>(($AT$3*AT258+$AU$3*AU258+$AV$3*AV258+$AW$3*AW258)*AX258*IF(AQ258&lt;5,0.95,IF(AQ258&lt;7,0.975,1))+$J$3*VLOOKUP(J258,COND!$A$2:$D$7,2,FALSE)+$K$3*VLOOKUP(K258,COND!$A$2:$D$7,3,FALSE)+IF(BA258="SP",$BA$3,0)+IF($AV258&lt;3,-15,0))*IF(AND(Bat!$K$2="On",$E258&gt;20),0.75,1)</f>
        <v>21.818955600374071</v>
      </c>
      <c r="AZ258" s="28">
        <f>STANDARDIZE(AY258,AVERAGE($AY$5:$AY$963),STDEVP($AY$5:$AY$963))</f>
        <v>-0.11017909964015177</v>
      </c>
      <c r="BA258" t="str">
        <f>IF(OR(AND(AQ258&gt;7,AW258&gt;1),AND(AQ258&gt;4,AV258&gt;2)),"SP","RP")</f>
        <v>SP</v>
      </c>
      <c r="BE258" t="str">
        <f>IF(AVERAGE($O258:$Q258)&gt;=6,"Likely",IF(AVERAGE($O258:$Q258)&gt;=4,"Possible","Unlikely"))</f>
        <v>Unlikely</v>
      </c>
      <c r="BG258" t="e">
        <f>IF(VLOOKUP($B258,'Draft List'!$D$4:$AB$124,BG$3,FALSE)&lt;&gt;0,VLOOKUP($B258,'Draft List'!$D$4:$AB$124,BG$3,FALSE),"")</f>
        <v>#N/A</v>
      </c>
      <c r="BH258" t="e">
        <f>IF(VLOOKUP($B258,'Draft List'!$D$4:$AB$124,BH$3,FALSE)&lt;&gt;0,VLOOKUP($B258,'Draft List'!$D$4:$AB$124,BH$3,FALSE),"")</f>
        <v>#N/A</v>
      </c>
      <c r="BI258" t="e">
        <f>IF(VLOOKUP($B258,'Draft List'!$D$4:$AB$124,BI$3,FALSE)&lt;&gt;0,VLOOKUP($B258,'Draft List'!$D$4:$AB$124,BI$3,FALSE),"")</f>
        <v>#N/A</v>
      </c>
      <c r="BJ258" t="e">
        <f>IF(VLOOKUP($B258,'Draft List'!$D$4:$AB$124,BJ$3,FALSE)&lt;&gt;0,VLOOKUP($B258,'Draft List'!$D$4:$AB$124,BJ$3,FALSE),"")</f>
        <v>#N/A</v>
      </c>
      <c r="BK258" t="str">
        <f>IF(OR(C258="SP",C258="MR",C258="RP",C258="CL"),"P",VLOOKUP($A258,Bat!$A$4:$AP$1196,42,FALSE))</f>
        <v>P</v>
      </c>
    </row>
    <row r="259" spans="1:63" x14ac:dyDescent="0.25">
      <c r="A259" t="str">
        <f>IF(C259="C","C-",C259)&amp;D259&amp;E259</f>
        <v>RPChance Jefferson18</v>
      </c>
      <c r="B259">
        <f>VLOOKUP($A259,draft_listing_pitchers_stats!$A$1:$B$1324,2,FALSE)</f>
        <v>4821</v>
      </c>
      <c r="C259" s="1" t="s">
        <v>246</v>
      </c>
      <c r="D259" s="1" t="s">
        <v>2015</v>
      </c>
      <c r="E259" s="1">
        <v>18</v>
      </c>
      <c r="F259" s="1" t="s">
        <v>55</v>
      </c>
      <c r="G259" s="1" t="s">
        <v>55</v>
      </c>
      <c r="H259" s="1" t="s">
        <v>51</v>
      </c>
      <c r="I259" s="24" t="s">
        <v>51</v>
      </c>
      <c r="J259" s="1" t="s">
        <v>45</v>
      </c>
      <c r="K259" s="24" t="s">
        <v>57</v>
      </c>
      <c r="L259" s="1">
        <v>2</v>
      </c>
      <c r="M259" s="1">
        <v>4</v>
      </c>
      <c r="N259" s="24">
        <v>1</v>
      </c>
      <c r="O259" s="1">
        <v>4</v>
      </c>
      <c r="P259" s="1">
        <v>5</v>
      </c>
      <c r="Q259" s="24">
        <v>3</v>
      </c>
      <c r="R259" s="1" t="s">
        <v>47</v>
      </c>
      <c r="S259" s="1" t="s">
        <v>47</v>
      </c>
      <c r="T259" s="1">
        <v>1</v>
      </c>
      <c r="U259" s="1">
        <v>3</v>
      </c>
      <c r="V259" s="1">
        <v>1</v>
      </c>
      <c r="W259" s="1">
        <v>1</v>
      </c>
      <c r="X259" s="1">
        <v>2</v>
      </c>
      <c r="Y259" s="1">
        <v>4</v>
      </c>
      <c r="Z259" s="1" t="s">
        <v>47</v>
      </c>
      <c r="AA259" s="1" t="s">
        <v>47</v>
      </c>
      <c r="AB259" s="1" t="s">
        <v>47</v>
      </c>
      <c r="AC259" s="1" t="s">
        <v>47</v>
      </c>
      <c r="AD259" s="1">
        <v>3</v>
      </c>
      <c r="AE259" s="1">
        <v>4</v>
      </c>
      <c r="AF259" s="1" t="s">
        <v>47</v>
      </c>
      <c r="AG259" s="1" t="s">
        <v>47</v>
      </c>
      <c r="AH259" s="1" t="s">
        <v>47</v>
      </c>
      <c r="AI259" s="1" t="s">
        <v>47</v>
      </c>
      <c r="AJ259" s="1" t="s">
        <v>47</v>
      </c>
      <c r="AK259" s="1" t="s">
        <v>47</v>
      </c>
      <c r="AL259" s="1" t="s">
        <v>47</v>
      </c>
      <c r="AM259" s="1" t="s">
        <v>47</v>
      </c>
      <c r="AN259" s="1" t="s">
        <v>47</v>
      </c>
      <c r="AO259" s="24" t="s">
        <v>47</v>
      </c>
      <c r="AP259" s="1" t="s">
        <v>212</v>
      </c>
      <c r="AQ259" s="1">
        <v>4</v>
      </c>
      <c r="AR259" s="25" t="s">
        <v>233</v>
      </c>
      <c r="AS259" s="30">
        <v>200000</v>
      </c>
      <c r="AT259" s="9">
        <f>($O$3*(L259-$O$1)/$O$2+$P$3*(M259-$P$1)/$P$2+$Q$3*(N259-$P$1)/$Q$2)/SUM($O$3:$Q$3)</f>
        <v>-1.9204977641682581</v>
      </c>
      <c r="AU259" s="9">
        <f>($O$3*(O259-$O$1)/$O$2+$P$3*(P259-$P$1)/$P$2+$Q$3*(Q259-$Q$1)/$Q$2)/SUM($O$3:$Q$3)</f>
        <v>-0.40554751587456339</v>
      </c>
      <c r="AV259">
        <f>COUNT(R259:AO259)/2</f>
        <v>4</v>
      </c>
      <c r="AW259">
        <f>COUNTIF(R259:AO259,"&gt;5")/2</f>
        <v>0</v>
      </c>
      <c r="AX259" s="6">
        <f>VLOOKUP(AP259,COND!$A$10:$B$32,2,FALSE)</f>
        <v>1</v>
      </c>
      <c r="AY259" s="9">
        <f>(($AT$3*AT259+$AU$3*AU259+$AV$3*AV259+$AW$3*AW259)*AX259*IF(AQ259&lt;5,0.95,IF(AQ259&lt;7,0.975,1))+$J$3*VLOOKUP(J259,COND!$A$2:$D$7,2,FALSE)+$K$3*VLOOKUP(K259,COND!$A$2:$D$7,3,FALSE)+IF(BA259="SP",$BA$3,0)+IF($AV259&lt;3,-15,0))*IF(AND(Bat!$K$2="On",$E259&gt;20),0.75,1)</f>
        <v>21.759702623191327</v>
      </c>
      <c r="AZ259" s="28">
        <f>STANDARDIZE(AY259,AVERAGE($AY$5:$AY$963),STDEVP($AY$5:$AY$963))</f>
        <v>-0.11548015531862778</v>
      </c>
      <c r="BA259" t="str">
        <f>IF(OR(AND(AQ259&gt;7,AW259&gt;1),AND(AQ259&gt;4,AV259&gt;2)),"SP","RP")</f>
        <v>RP</v>
      </c>
      <c r="BE259" t="str">
        <f>IF(AVERAGE($O259:$Q259)&gt;=6,"Likely",IF(AVERAGE($O259:$Q259)&gt;=4,"Possible","Unlikely"))</f>
        <v>Possible</v>
      </c>
      <c r="BG259" t="e">
        <f>IF(VLOOKUP($B259,'Draft List'!$D$4:$AB$124,BG$3,FALSE)&lt;&gt;0,VLOOKUP($B259,'Draft List'!$D$4:$AB$124,BG$3,FALSE),"")</f>
        <v>#N/A</v>
      </c>
      <c r="BH259" t="e">
        <f>IF(VLOOKUP($B259,'Draft List'!$D$4:$AB$124,BH$3,FALSE)&lt;&gt;0,VLOOKUP($B259,'Draft List'!$D$4:$AB$124,BH$3,FALSE),"")</f>
        <v>#N/A</v>
      </c>
      <c r="BI259" t="e">
        <f>IF(VLOOKUP($B259,'Draft List'!$D$4:$AB$124,BI$3,FALSE)&lt;&gt;0,VLOOKUP($B259,'Draft List'!$D$4:$AB$124,BI$3,FALSE),"")</f>
        <v>#N/A</v>
      </c>
      <c r="BJ259" t="e">
        <f>IF(VLOOKUP($B259,'Draft List'!$D$4:$AB$124,BJ$3,FALSE)&lt;&gt;0,VLOOKUP($B259,'Draft List'!$D$4:$AB$124,BJ$3,FALSE),"")</f>
        <v>#N/A</v>
      </c>
      <c r="BK259" t="str">
        <f>IF(OR(C259="SP",C259="MR",C259="RP",C259="CL"),"P",VLOOKUP($A259,Bat!$A$4:$AP$1196,42,FALSE))</f>
        <v>P</v>
      </c>
    </row>
    <row r="260" spans="1:63" x14ac:dyDescent="0.25">
      <c r="A260" t="str">
        <f>IF(C260="C","C-",C260)&amp;D260&amp;E260</f>
        <v>RPRaymond Alloway21</v>
      </c>
      <c r="B260">
        <f>VLOOKUP($A260,draft_listing_pitchers_stats!$A$1:$B$1324,2,FALSE)</f>
        <v>6243</v>
      </c>
      <c r="C260" s="1" t="s">
        <v>246</v>
      </c>
      <c r="D260" s="1" t="s">
        <v>1874</v>
      </c>
      <c r="E260" s="1">
        <v>21</v>
      </c>
      <c r="F260" s="1" t="s">
        <v>43</v>
      </c>
      <c r="G260" s="1" t="s">
        <v>43</v>
      </c>
      <c r="H260" s="1" t="s">
        <v>51</v>
      </c>
      <c r="I260" s="24" t="s">
        <v>51</v>
      </c>
      <c r="J260" s="1" t="s">
        <v>46</v>
      </c>
      <c r="K260" s="24" t="s">
        <v>49</v>
      </c>
      <c r="L260" s="1">
        <v>4</v>
      </c>
      <c r="M260" s="1">
        <v>4</v>
      </c>
      <c r="N260" s="24">
        <v>1</v>
      </c>
      <c r="O260" s="1">
        <v>4</v>
      </c>
      <c r="P260" s="1">
        <v>4</v>
      </c>
      <c r="Q260" s="24">
        <v>3</v>
      </c>
      <c r="R260" s="1">
        <v>6</v>
      </c>
      <c r="S260" s="1">
        <v>6</v>
      </c>
      <c r="T260" s="1">
        <v>4</v>
      </c>
      <c r="U260" s="1">
        <v>4</v>
      </c>
      <c r="V260" s="1">
        <v>3</v>
      </c>
      <c r="W260" s="1">
        <v>4</v>
      </c>
      <c r="X260" s="1" t="s">
        <v>47</v>
      </c>
      <c r="Y260" s="1" t="s">
        <v>47</v>
      </c>
      <c r="Z260" s="1" t="s">
        <v>47</v>
      </c>
      <c r="AA260" s="1" t="s">
        <v>47</v>
      </c>
      <c r="AB260" s="1" t="s">
        <v>47</v>
      </c>
      <c r="AC260" s="1" t="s">
        <v>47</v>
      </c>
      <c r="AD260" s="1" t="s">
        <v>47</v>
      </c>
      <c r="AE260" s="1" t="s">
        <v>47</v>
      </c>
      <c r="AF260" s="1" t="s">
        <v>47</v>
      </c>
      <c r="AG260" s="1" t="s">
        <v>47</v>
      </c>
      <c r="AH260" s="1" t="s">
        <v>47</v>
      </c>
      <c r="AI260" s="1" t="s">
        <v>47</v>
      </c>
      <c r="AJ260" s="1" t="s">
        <v>47</v>
      </c>
      <c r="AK260" s="1" t="s">
        <v>47</v>
      </c>
      <c r="AL260" s="1" t="s">
        <v>47</v>
      </c>
      <c r="AM260" s="1" t="s">
        <v>47</v>
      </c>
      <c r="AN260" s="1" t="s">
        <v>47</v>
      </c>
      <c r="AO260" s="24" t="s">
        <v>47</v>
      </c>
      <c r="AP260" s="1" t="s">
        <v>50</v>
      </c>
      <c r="AQ260" s="1">
        <v>6</v>
      </c>
      <c r="AR260" s="25" t="s">
        <v>235</v>
      </c>
      <c r="AS260" s="30">
        <v>220000</v>
      </c>
      <c r="AT260" s="9">
        <f>($O$3*(L260-$O$1)/$O$2+$P$3*(M260-$P$1)/$P$2+$Q$3*(N260-$P$1)/$Q$2)/SUM($O$3:$Q$3)</f>
        <v>-1.5311151151499114</v>
      </c>
      <c r="AU260" s="9">
        <f>($O$3*(O260-$O$1)/$O$2+$P$3*(P260-$P$1)/$P$2+$Q$3*(Q260-$Q$1)/$Q$2)/SUM($O$3:$Q$3)</f>
        <v>-0.6009792323046188</v>
      </c>
      <c r="AV260">
        <f>COUNT(R260:AO260)/2</f>
        <v>3</v>
      </c>
      <c r="AW260">
        <f>COUNTIF(R260:AO260,"&gt;5")/2</f>
        <v>1</v>
      </c>
      <c r="AX260" s="6">
        <f>VLOOKUP(AP260,COND!$A$10:$B$32,2,FALSE)</f>
        <v>1.05</v>
      </c>
      <c r="AY260" s="9">
        <f>(($AT$3*AT260+$AU$3*AU260+$AV$3*AV260+$AW$3*AW260)*AX260*IF(AQ260&lt;5,0.95,IF(AQ260&lt;7,0.975,1))+$J$3*VLOOKUP(J260,COND!$A$2:$D$7,2,FALSE)+$K$3*VLOOKUP(K260,COND!$A$2:$D$7,3,FALSE)+IF(BA260="SP",$BA$3,0)+IF($AV260&lt;3,-15,0))*IF(AND(Bat!$K$2="On",$E260&gt;20),0.75,1)</f>
        <v>21.736079398735988</v>
      </c>
      <c r="AZ260" s="28">
        <f>STANDARDIZE(AY260,AVERAGE($AY$5:$AY$963),STDEVP($AY$5:$AY$963))</f>
        <v>-0.11759360234014476</v>
      </c>
      <c r="BA260" t="str">
        <f>IF(OR(AND(AQ260&gt;7,AW260&gt;1),AND(AQ260&gt;4,AV260&gt;2)),"SP","RP")</f>
        <v>SP</v>
      </c>
      <c r="BE260" t="str">
        <f>IF(AVERAGE($O260:$Q260)&gt;=6,"Likely",IF(AVERAGE($O260:$Q260)&gt;=4,"Possible","Unlikely"))</f>
        <v>Unlikely</v>
      </c>
      <c r="BG260" t="e">
        <f>IF(VLOOKUP($B260,'Draft List'!$D$4:$AB$124,BG$3,FALSE)&lt;&gt;0,VLOOKUP($B260,'Draft List'!$D$4:$AB$124,BG$3,FALSE),"")</f>
        <v>#N/A</v>
      </c>
      <c r="BH260" t="e">
        <f>IF(VLOOKUP($B260,'Draft List'!$D$4:$AB$124,BH$3,FALSE)&lt;&gt;0,VLOOKUP($B260,'Draft List'!$D$4:$AB$124,BH$3,FALSE),"")</f>
        <v>#N/A</v>
      </c>
      <c r="BI260" t="e">
        <f>IF(VLOOKUP($B260,'Draft List'!$D$4:$AB$124,BI$3,FALSE)&lt;&gt;0,VLOOKUP($B260,'Draft List'!$D$4:$AB$124,BI$3,FALSE),"")</f>
        <v>#N/A</v>
      </c>
      <c r="BJ260" t="e">
        <f>IF(VLOOKUP($B260,'Draft List'!$D$4:$AB$124,BJ$3,FALSE)&lt;&gt;0,VLOOKUP($B260,'Draft List'!$D$4:$AB$124,BJ$3,FALSE),"")</f>
        <v>#N/A</v>
      </c>
      <c r="BK260" t="str">
        <f>IF(OR(C260="SP",C260="MR",C260="RP",C260="CL"),"P",VLOOKUP($A260,Bat!$A$4:$AP$1196,42,FALSE))</f>
        <v>P</v>
      </c>
    </row>
    <row r="261" spans="1:63" x14ac:dyDescent="0.25">
      <c r="A261" t="str">
        <f>IF(C261="C","C-",C261)&amp;D261&amp;E261</f>
        <v>RPTed Hamilton21</v>
      </c>
      <c r="B261">
        <f>VLOOKUP($A261,draft_listing_pitchers_stats!$A$1:$B$1324,2,FALSE)</f>
        <v>4758</v>
      </c>
      <c r="C261" s="1" t="s">
        <v>246</v>
      </c>
      <c r="D261" s="1" t="s">
        <v>1975</v>
      </c>
      <c r="E261" s="1">
        <v>21</v>
      </c>
      <c r="F261" s="1" t="s">
        <v>43</v>
      </c>
      <c r="G261" s="1" t="s">
        <v>43</v>
      </c>
      <c r="H261" s="1" t="s">
        <v>51</v>
      </c>
      <c r="I261" s="24" t="s">
        <v>51</v>
      </c>
      <c r="J261" s="1" t="s">
        <v>45</v>
      </c>
      <c r="K261" s="24" t="s">
        <v>49</v>
      </c>
      <c r="L261" s="1">
        <v>3</v>
      </c>
      <c r="M261" s="1">
        <v>4</v>
      </c>
      <c r="N261" s="24">
        <v>1</v>
      </c>
      <c r="O261" s="1">
        <v>4</v>
      </c>
      <c r="P261" s="1">
        <v>4</v>
      </c>
      <c r="Q261" s="24">
        <v>3</v>
      </c>
      <c r="R261" s="1">
        <v>4</v>
      </c>
      <c r="S261" s="1">
        <v>5</v>
      </c>
      <c r="T261" s="1">
        <v>2</v>
      </c>
      <c r="U261" s="1">
        <v>2</v>
      </c>
      <c r="V261" s="1">
        <v>2</v>
      </c>
      <c r="W261" s="1">
        <v>3</v>
      </c>
      <c r="X261" s="1">
        <v>2</v>
      </c>
      <c r="Y261" s="1">
        <v>2</v>
      </c>
      <c r="Z261" s="1" t="s">
        <v>47</v>
      </c>
      <c r="AA261" s="1" t="s">
        <v>47</v>
      </c>
      <c r="AB261" s="1" t="s">
        <v>47</v>
      </c>
      <c r="AC261" s="1" t="s">
        <v>47</v>
      </c>
      <c r="AD261" s="1" t="s">
        <v>47</v>
      </c>
      <c r="AE261" s="1" t="s">
        <v>47</v>
      </c>
      <c r="AF261" s="1" t="s">
        <v>47</v>
      </c>
      <c r="AG261" s="1" t="s">
        <v>47</v>
      </c>
      <c r="AH261" s="1" t="s">
        <v>47</v>
      </c>
      <c r="AI261" s="1" t="s">
        <v>47</v>
      </c>
      <c r="AJ261" s="1" t="s">
        <v>47</v>
      </c>
      <c r="AK261" s="1" t="s">
        <v>47</v>
      </c>
      <c r="AL261" s="1" t="s">
        <v>47</v>
      </c>
      <c r="AM261" s="1" t="s">
        <v>47</v>
      </c>
      <c r="AN261" s="1" t="s">
        <v>47</v>
      </c>
      <c r="AO261" s="24" t="s">
        <v>47</v>
      </c>
      <c r="AP261" s="1" t="s">
        <v>59</v>
      </c>
      <c r="AQ261" s="1">
        <v>6</v>
      </c>
      <c r="AR261" s="25" t="s">
        <v>235</v>
      </c>
      <c r="AS261" s="30">
        <v>180000</v>
      </c>
      <c r="AT261" s="9">
        <f>($O$3*(L261-$O$1)/$O$2+$P$3*(M261-$P$1)/$P$2+$Q$3*(N261-$P$1)/$Q$2)/SUM($O$3:$Q$3)</f>
        <v>-1.7258064396590846</v>
      </c>
      <c r="AU261" s="9">
        <f>($O$3*(O261-$O$1)/$O$2+$P$3*(P261-$P$1)/$P$2+$Q$3*(Q261-$Q$1)/$Q$2)/SUM($O$3:$Q$3)</f>
        <v>-0.6009792323046188</v>
      </c>
      <c r="AV261">
        <f>COUNT(R261:AO261)/2</f>
        <v>4</v>
      </c>
      <c r="AW261">
        <f>COUNTIF(R261:AO261,"&gt;5")/2</f>
        <v>0</v>
      </c>
      <c r="AX261" s="6">
        <f>VLOOKUP(AP261,COND!$A$10:$B$32,2,FALSE)</f>
        <v>1</v>
      </c>
      <c r="AY261" s="9">
        <f>(($AT$3*AT261+$AU$3*AU261+$AV$3*AV261+$AW$3*AW261)*AX261*IF(AQ261&lt;5,0.95,IF(AQ261&lt;7,0.975,1))+$J$3*VLOOKUP(J261,COND!$A$2:$D$7,2,FALSE)+$K$3*VLOOKUP(K261,COND!$A$2:$D$7,3,FALSE)+IF(BA261="SP",$BA$3,0)+IF($AV261&lt;3,-15,0))*IF(AND(Bat!$K$2="On",$E261&gt;20),0.75,1)</f>
        <v>21.609372714326412</v>
      </c>
      <c r="AZ261" s="28">
        <f>STANDARDIZE(AY261,AVERAGE($AY$5:$AY$963),STDEVP($AY$5:$AY$963))</f>
        <v>-0.12892939036002268</v>
      </c>
      <c r="BA261" t="str">
        <f>IF(OR(AND(AQ261&gt;7,AW261&gt;1),AND(AQ261&gt;4,AV261&gt;2)),"SP","RP")</f>
        <v>SP</v>
      </c>
      <c r="BE261" t="str">
        <f>IF(AVERAGE($O261:$Q261)&gt;=6,"Likely",IF(AVERAGE($O261:$Q261)&gt;=4,"Possible","Unlikely"))</f>
        <v>Unlikely</v>
      </c>
      <c r="BG261" t="e">
        <f>IF(VLOOKUP($B261,'Draft List'!$D$4:$AB$124,BG$3,FALSE)&lt;&gt;0,VLOOKUP($B261,'Draft List'!$D$4:$AB$124,BG$3,FALSE),"")</f>
        <v>#N/A</v>
      </c>
      <c r="BH261" t="e">
        <f>IF(VLOOKUP($B261,'Draft List'!$D$4:$AB$124,BH$3,FALSE)&lt;&gt;0,VLOOKUP($B261,'Draft List'!$D$4:$AB$124,BH$3,FALSE),"")</f>
        <v>#N/A</v>
      </c>
      <c r="BI261" t="e">
        <f>IF(VLOOKUP($B261,'Draft List'!$D$4:$AB$124,BI$3,FALSE)&lt;&gt;0,VLOOKUP($B261,'Draft List'!$D$4:$AB$124,BI$3,FALSE),"")</f>
        <v>#N/A</v>
      </c>
      <c r="BJ261" t="e">
        <f>IF(VLOOKUP($B261,'Draft List'!$D$4:$AB$124,BJ$3,FALSE)&lt;&gt;0,VLOOKUP($B261,'Draft List'!$D$4:$AB$124,BJ$3,FALSE),"")</f>
        <v>#N/A</v>
      </c>
      <c r="BK261" t="str">
        <f>IF(OR(C261="SP",C261="MR",C261="RP",C261="CL"),"P",VLOOKUP($A261,Bat!$A$4:$AP$1196,42,FALSE))</f>
        <v>P</v>
      </c>
    </row>
    <row r="262" spans="1:63" x14ac:dyDescent="0.25">
      <c r="A262" t="str">
        <f>IF(C262="C","C-",C262)&amp;D262&amp;E262</f>
        <v>RPHikaru Sakai21</v>
      </c>
      <c r="B262">
        <f>VLOOKUP($A262,draft_listing_pitchers_stats!$A$1:$B$1324,2,FALSE)</f>
        <v>4213</v>
      </c>
      <c r="C262" s="1" t="s">
        <v>246</v>
      </c>
      <c r="D262" s="1" t="s">
        <v>2165</v>
      </c>
      <c r="E262" s="1">
        <v>21</v>
      </c>
      <c r="F262" s="1" t="s">
        <v>43</v>
      </c>
      <c r="G262" s="1" t="s">
        <v>43</v>
      </c>
      <c r="H262" s="1" t="s">
        <v>51</v>
      </c>
      <c r="I262" s="24" t="s">
        <v>51</v>
      </c>
      <c r="J262" s="1" t="s">
        <v>57</v>
      </c>
      <c r="K262" s="24" t="s">
        <v>46</v>
      </c>
      <c r="L262" s="1">
        <v>3</v>
      </c>
      <c r="M262" s="1">
        <v>5</v>
      </c>
      <c r="N262" s="24">
        <v>1</v>
      </c>
      <c r="O262" s="1">
        <v>4</v>
      </c>
      <c r="P262" s="1">
        <v>5</v>
      </c>
      <c r="Q262" s="24">
        <v>3</v>
      </c>
      <c r="R262" s="1">
        <v>4</v>
      </c>
      <c r="S262" s="1">
        <v>4</v>
      </c>
      <c r="T262" s="1">
        <v>2</v>
      </c>
      <c r="U262" s="1">
        <v>4</v>
      </c>
      <c r="V262" s="1" t="s">
        <v>47</v>
      </c>
      <c r="W262" s="1" t="s">
        <v>47</v>
      </c>
      <c r="X262" s="1">
        <v>2</v>
      </c>
      <c r="Y262" s="1">
        <v>2</v>
      </c>
      <c r="Z262" s="1" t="s">
        <v>47</v>
      </c>
      <c r="AA262" s="1" t="s">
        <v>47</v>
      </c>
      <c r="AB262" s="1">
        <v>4</v>
      </c>
      <c r="AC262" s="1">
        <v>4</v>
      </c>
      <c r="AD262" s="1" t="s">
        <v>47</v>
      </c>
      <c r="AE262" s="1" t="s">
        <v>47</v>
      </c>
      <c r="AF262" s="1" t="s">
        <v>47</v>
      </c>
      <c r="AG262" s="1" t="s">
        <v>47</v>
      </c>
      <c r="AH262" s="1" t="s">
        <v>47</v>
      </c>
      <c r="AI262" s="1" t="s">
        <v>47</v>
      </c>
      <c r="AJ262" s="1" t="s">
        <v>47</v>
      </c>
      <c r="AK262" s="1" t="s">
        <v>47</v>
      </c>
      <c r="AL262" s="1" t="s">
        <v>47</v>
      </c>
      <c r="AM262" s="1" t="s">
        <v>47</v>
      </c>
      <c r="AN262" s="1" t="s">
        <v>47</v>
      </c>
      <c r="AO262" s="24" t="s">
        <v>47</v>
      </c>
      <c r="AP262" s="1" t="s">
        <v>211</v>
      </c>
      <c r="AQ262" s="1">
        <v>3</v>
      </c>
      <c r="AR262" s="25" t="s">
        <v>233</v>
      </c>
      <c r="AS262" s="30">
        <v>190000</v>
      </c>
      <c r="AT262" s="9">
        <f>($O$3*(L262-$O$1)/$O$2+$P$3*(M262-$P$1)/$P$2+$Q$3*(N262-$P$1)/$Q$2)/SUM($O$3:$Q$3)</f>
        <v>-1.5303747232290292</v>
      </c>
      <c r="AU262" s="9">
        <f>($O$3*(O262-$O$1)/$O$2+$P$3*(P262-$P$1)/$P$2+$Q$3*(Q262-$Q$1)/$Q$2)/SUM($O$3:$Q$3)</f>
        <v>-0.40554751587456339</v>
      </c>
      <c r="AV262">
        <f>COUNT(R262:AO262)/2</f>
        <v>4</v>
      </c>
      <c r="AW262">
        <f>COUNTIF(R262:AO262,"&gt;5")/2</f>
        <v>0</v>
      </c>
      <c r="AX262" s="6">
        <f>VLOOKUP(AP262,COND!$A$10:$B$32,2,FALSE)</f>
        <v>1</v>
      </c>
      <c r="AY262" s="9">
        <f>(($AT$3*AT262+$AU$3*AU262+$AV$3*AV262+$AW$3*AW262)*AX262*IF(AQ262&lt;5,0.95,IF(AQ262&lt;7,0.975,1))+$J$3*VLOOKUP(J262,COND!$A$2:$D$7,2,FALSE)+$K$3*VLOOKUP(K262,COND!$A$2:$D$7,3,FALSE)+IF(BA262="SP",$BA$3,0)+IF($AV262&lt;3,-15,0))*IF(AND(Bat!$K$2="On",$E262&gt;20),0.75,1)</f>
        <v>21.533826000969782</v>
      </c>
      <c r="AZ262" s="28">
        <f>STANDARDIZE(AY262,AVERAGE($AY$5:$AY$963),STDEVP($AY$5:$AY$963))</f>
        <v>-0.13568816186603888</v>
      </c>
      <c r="BA262" t="str">
        <f>IF(OR(AND(AQ262&gt;7,AW262&gt;1),AND(AQ262&gt;4,AV262&gt;2)),"SP","RP")</f>
        <v>RP</v>
      </c>
      <c r="BE262" t="str">
        <f>IF(AVERAGE($O262:$Q262)&gt;=6,"Likely",IF(AVERAGE($O262:$Q262)&gt;=4,"Possible","Unlikely"))</f>
        <v>Possible</v>
      </c>
      <c r="BG262" t="e">
        <f>IF(VLOOKUP($B262,'Draft List'!$D$4:$AB$124,BG$3,FALSE)&lt;&gt;0,VLOOKUP($B262,'Draft List'!$D$4:$AB$124,BG$3,FALSE),"")</f>
        <v>#N/A</v>
      </c>
      <c r="BH262" t="e">
        <f>IF(VLOOKUP($B262,'Draft List'!$D$4:$AB$124,BH$3,FALSE)&lt;&gt;0,VLOOKUP($B262,'Draft List'!$D$4:$AB$124,BH$3,FALSE),"")</f>
        <v>#N/A</v>
      </c>
      <c r="BI262" t="e">
        <f>IF(VLOOKUP($B262,'Draft List'!$D$4:$AB$124,BI$3,FALSE)&lt;&gt;0,VLOOKUP($B262,'Draft List'!$D$4:$AB$124,BI$3,FALSE),"")</f>
        <v>#N/A</v>
      </c>
      <c r="BJ262" t="e">
        <f>IF(VLOOKUP($B262,'Draft List'!$D$4:$AB$124,BJ$3,FALSE)&lt;&gt;0,VLOOKUP($B262,'Draft List'!$D$4:$AB$124,BJ$3,FALSE),"")</f>
        <v>#N/A</v>
      </c>
      <c r="BK262" t="str">
        <f>IF(OR(C262="SP",C262="MR",C262="RP",C262="CL"),"P",VLOOKUP($A262,Bat!$A$4:$AP$1196,42,FALSE))</f>
        <v>P</v>
      </c>
    </row>
    <row r="263" spans="1:63" x14ac:dyDescent="0.25">
      <c r="A263" t="str">
        <f>IF(C263="C","C-",C263)&amp;D263&amp;E263</f>
        <v>SPMatt Sewell21</v>
      </c>
      <c r="B263">
        <f>VLOOKUP($A263,draft_listing_pitchers_stats!$A$1:$B$1324,2,FALSE)</f>
        <v>6256</v>
      </c>
      <c r="C263" s="1" t="s">
        <v>25</v>
      </c>
      <c r="D263" s="1" t="s">
        <v>2179</v>
      </c>
      <c r="E263" s="1">
        <v>21</v>
      </c>
      <c r="F263" s="1" t="s">
        <v>55</v>
      </c>
      <c r="G263" s="1" t="s">
        <v>55</v>
      </c>
      <c r="H263" s="1" t="s">
        <v>51</v>
      </c>
      <c r="I263" s="24" t="s">
        <v>51</v>
      </c>
      <c r="J263" s="1" t="s">
        <v>46</v>
      </c>
      <c r="K263" s="24" t="s">
        <v>49</v>
      </c>
      <c r="L263" s="1">
        <v>4</v>
      </c>
      <c r="M263" s="1">
        <v>3</v>
      </c>
      <c r="N263" s="24">
        <v>2</v>
      </c>
      <c r="O263" s="1">
        <v>4</v>
      </c>
      <c r="P263" s="1">
        <v>4</v>
      </c>
      <c r="Q263" s="24">
        <v>3</v>
      </c>
      <c r="R263" s="1">
        <v>5</v>
      </c>
      <c r="S263" s="1">
        <v>6</v>
      </c>
      <c r="T263" s="1">
        <v>1</v>
      </c>
      <c r="U263" s="1">
        <v>1</v>
      </c>
      <c r="V263" s="1">
        <v>4</v>
      </c>
      <c r="W263" s="1">
        <v>4</v>
      </c>
      <c r="X263" s="1" t="s">
        <v>47</v>
      </c>
      <c r="Y263" s="1" t="s">
        <v>47</v>
      </c>
      <c r="Z263" s="1" t="s">
        <v>47</v>
      </c>
      <c r="AA263" s="1" t="s">
        <v>47</v>
      </c>
      <c r="AB263" s="1" t="s">
        <v>47</v>
      </c>
      <c r="AC263" s="1" t="s">
        <v>47</v>
      </c>
      <c r="AD263" s="1">
        <v>4</v>
      </c>
      <c r="AE263" s="1">
        <v>5</v>
      </c>
      <c r="AF263" s="1" t="s">
        <v>47</v>
      </c>
      <c r="AG263" s="1" t="s">
        <v>47</v>
      </c>
      <c r="AH263" s="1" t="s">
        <v>47</v>
      </c>
      <c r="AI263" s="1" t="s">
        <v>47</v>
      </c>
      <c r="AJ263" s="1" t="s">
        <v>47</v>
      </c>
      <c r="AK263" s="1" t="s">
        <v>47</v>
      </c>
      <c r="AL263" s="1" t="s">
        <v>47</v>
      </c>
      <c r="AM263" s="1" t="s">
        <v>47</v>
      </c>
      <c r="AN263" s="1" t="s">
        <v>47</v>
      </c>
      <c r="AO263" s="24" t="s">
        <v>47</v>
      </c>
      <c r="AP263" s="1" t="s">
        <v>62</v>
      </c>
      <c r="AQ263" s="1">
        <v>7</v>
      </c>
      <c r="AR263" s="25" t="s">
        <v>15</v>
      </c>
      <c r="AS263" s="30">
        <v>130000</v>
      </c>
      <c r="AT263" s="9">
        <f>($O$3*(L263-$O$1)/$O$2+$P$3*(M263-$P$1)/$P$2+$Q$3*(N263-$P$1)/$Q$2)/SUM($O$3:$Q$3)</f>
        <v>-1.4842262655258562</v>
      </c>
      <c r="AU263" s="9">
        <f>($O$3*(O263-$O$1)/$O$2+$P$3*(P263-$P$1)/$P$2+$Q$3*(Q263-$Q$1)/$Q$2)/SUM($O$3:$Q$3)</f>
        <v>-0.6009792323046188</v>
      </c>
      <c r="AV263">
        <f>COUNT(R263:AO263)/2</f>
        <v>4</v>
      </c>
      <c r="AW263">
        <f>COUNTIF(R263:AO263,"&gt;5")/2</f>
        <v>0.5</v>
      </c>
      <c r="AX263" s="6">
        <f>VLOOKUP(AP263,COND!$A$10:$B$32,2,FALSE)</f>
        <v>1.0249999999999999</v>
      </c>
      <c r="AY263" s="9">
        <f>(($AT$3*AT263+$AU$3*AU263+$AV$3*AV263+$AW$3*AW263)*AX263*IF(AQ263&lt;5,0.95,IF(AQ263&lt;7,0.975,1))+$J$3*VLOOKUP(J263,COND!$A$2:$D$7,2,FALSE)+$K$3*VLOOKUP(K263,COND!$A$2:$D$7,3,FALSE)+IF(BA263="SP",$BA$3,0)+IF($AV263&lt;3,-15,0))*IF(AND(Bat!$K$2="On",$E263&gt;20),0.75,1)</f>
        <v>21.451284353322514</v>
      </c>
      <c r="AZ263" s="28">
        <f>STANDARDIZE(AY263,AVERAGE($AY$5:$AY$963),STDEVP($AY$5:$AY$963))</f>
        <v>-0.14307273376057555</v>
      </c>
      <c r="BA263" t="str">
        <f>IF(OR(AND(AQ263&gt;7,AW263&gt;1),AND(AQ263&gt;4,AV263&gt;2)),"SP","RP")</f>
        <v>SP</v>
      </c>
      <c r="BE263" t="str">
        <f>IF(AVERAGE($O263:$Q263)&gt;=6,"Likely",IF(AVERAGE($O263:$Q263)&gt;=4,"Possible","Unlikely"))</f>
        <v>Unlikely</v>
      </c>
      <c r="BG263" t="e">
        <f>IF(VLOOKUP($B263,'Draft List'!$D$4:$AB$124,BG$3,FALSE)&lt;&gt;0,VLOOKUP($B263,'Draft List'!$D$4:$AB$124,BG$3,FALSE),"")</f>
        <v>#N/A</v>
      </c>
      <c r="BH263" t="e">
        <f>IF(VLOOKUP($B263,'Draft List'!$D$4:$AB$124,BH$3,FALSE)&lt;&gt;0,VLOOKUP($B263,'Draft List'!$D$4:$AB$124,BH$3,FALSE),"")</f>
        <v>#N/A</v>
      </c>
      <c r="BI263" t="e">
        <f>IF(VLOOKUP($B263,'Draft List'!$D$4:$AB$124,BI$3,FALSE)&lt;&gt;0,VLOOKUP($B263,'Draft List'!$D$4:$AB$124,BI$3,FALSE),"")</f>
        <v>#N/A</v>
      </c>
      <c r="BJ263" t="e">
        <f>IF(VLOOKUP($B263,'Draft List'!$D$4:$AB$124,BJ$3,FALSE)&lt;&gt;0,VLOOKUP($B263,'Draft List'!$D$4:$AB$124,BJ$3,FALSE),"")</f>
        <v>#N/A</v>
      </c>
      <c r="BK263" t="str">
        <f>IF(OR(C263="SP",C263="MR",C263="RP",C263="CL"),"P",VLOOKUP($A263,Bat!$A$4:$AP$1196,42,FALSE))</f>
        <v>P</v>
      </c>
    </row>
    <row r="264" spans="1:63" x14ac:dyDescent="0.25">
      <c r="A264" t="str">
        <f>IF(C264="C","C-",C264)&amp;D264&amp;E264</f>
        <v>SPCharles Patterson21</v>
      </c>
      <c r="B264">
        <f>VLOOKUP($A264,draft_listing_pitchers_stats!$A$1:$B$1324,2,FALSE)</f>
        <v>8890</v>
      </c>
      <c r="C264" s="1" t="s">
        <v>25</v>
      </c>
      <c r="D264" s="1" t="s">
        <v>2134</v>
      </c>
      <c r="E264" s="1">
        <v>21</v>
      </c>
      <c r="F264" s="1" t="s">
        <v>43</v>
      </c>
      <c r="G264" s="1" t="s">
        <v>43</v>
      </c>
      <c r="H264" s="1" t="s">
        <v>51</v>
      </c>
      <c r="I264" s="24" t="s">
        <v>51</v>
      </c>
      <c r="J264" s="1" t="s">
        <v>46</v>
      </c>
      <c r="K264" s="24" t="s">
        <v>45</v>
      </c>
      <c r="L264" s="1">
        <v>4</v>
      </c>
      <c r="M264" s="1">
        <v>3</v>
      </c>
      <c r="N264" s="24">
        <v>3</v>
      </c>
      <c r="O264" s="1">
        <v>4</v>
      </c>
      <c r="P264" s="1">
        <v>3</v>
      </c>
      <c r="Q264" s="24">
        <v>4</v>
      </c>
      <c r="R264" s="1">
        <v>5</v>
      </c>
      <c r="S264" s="1">
        <v>5</v>
      </c>
      <c r="T264" s="1">
        <v>5</v>
      </c>
      <c r="U264" s="1">
        <v>5</v>
      </c>
      <c r="V264" s="1" t="s">
        <v>47</v>
      </c>
      <c r="W264" s="1" t="s">
        <v>47</v>
      </c>
      <c r="X264" s="1">
        <v>4</v>
      </c>
      <c r="Y264" s="1">
        <v>5</v>
      </c>
      <c r="Z264" s="1" t="s">
        <v>47</v>
      </c>
      <c r="AA264" s="1" t="s">
        <v>47</v>
      </c>
      <c r="AB264" s="1" t="s">
        <v>47</v>
      </c>
      <c r="AC264" s="1" t="s">
        <v>47</v>
      </c>
      <c r="AD264" s="1" t="s">
        <v>47</v>
      </c>
      <c r="AE264" s="1" t="s">
        <v>47</v>
      </c>
      <c r="AF264" s="1" t="s">
        <v>47</v>
      </c>
      <c r="AG264" s="1" t="s">
        <v>47</v>
      </c>
      <c r="AH264" s="1" t="s">
        <v>47</v>
      </c>
      <c r="AI264" s="1" t="s">
        <v>47</v>
      </c>
      <c r="AJ264" s="1" t="s">
        <v>47</v>
      </c>
      <c r="AK264" s="1" t="s">
        <v>47</v>
      </c>
      <c r="AL264" s="1" t="s">
        <v>47</v>
      </c>
      <c r="AM264" s="1" t="s">
        <v>47</v>
      </c>
      <c r="AN264" s="1" t="s">
        <v>47</v>
      </c>
      <c r="AO264" s="24" t="s">
        <v>47</v>
      </c>
      <c r="AP264" s="1" t="s">
        <v>58</v>
      </c>
      <c r="AQ264" s="1">
        <v>9</v>
      </c>
      <c r="AR264" s="25" t="s">
        <v>15</v>
      </c>
      <c r="AS264" s="30">
        <v>230000</v>
      </c>
      <c r="AT264" s="9">
        <f>($O$3*(L264-$O$1)/$O$2+$P$3*(M264-$P$1)/$P$2+$Q$3*(N264-$P$1)/$Q$2)/SUM($O$3:$Q$3)</f>
        <v>-1.2419056994717459</v>
      </c>
      <c r="AU264" s="9">
        <f>($O$3*(O264-$O$1)/$O$2+$P$3*(P264-$P$1)/$P$2+$Q$3*(Q264-$Q$1)/$Q$2)/SUM($O$3:$Q$3)</f>
        <v>-0.55409038268056388</v>
      </c>
      <c r="AV264">
        <f>COUNT(R264:AO264)/2</f>
        <v>3</v>
      </c>
      <c r="AW264">
        <f>COUNTIF(R264:AO264,"&gt;5")/2</f>
        <v>0</v>
      </c>
      <c r="AX264" s="6">
        <f>VLOOKUP(AP264,COND!$A$10:$B$32,2,FALSE)</f>
        <v>1</v>
      </c>
      <c r="AY264" s="9">
        <f>(($AT$3*AT264+$AU$3*AU264+$AV$3*AV264+$AW$3*AW264)*AX264*IF(AQ264&lt;5,0.95,IF(AQ264&lt;7,0.975,1))+$J$3*VLOOKUP(J264,COND!$A$2:$D$7,2,FALSE)+$K$3*VLOOKUP(K264,COND!$A$2:$D$7,3,FALSE)+IF(BA264="SP",$BA$3,0)+IF($AV264&lt;3,-15,0))*IF(AND(Bat!$K$2="On",$E264&gt;20),0.75,1)</f>
        <v>21.419811206494373</v>
      </c>
      <c r="AZ264" s="28">
        <f>STANDARDIZE(AY264,AVERAGE($AY$5:$AY$963),STDEVP($AY$5:$AY$963))</f>
        <v>-0.14588847250731002</v>
      </c>
      <c r="BA264" t="str">
        <f>IF(OR(AND(AQ264&gt;7,AW264&gt;1),AND(AQ264&gt;4,AV264&gt;2)),"SP","RP")</f>
        <v>SP</v>
      </c>
      <c r="BE264" t="str">
        <f>IF(AVERAGE($O264:$Q264)&gt;=6,"Likely",IF(AVERAGE($O264:$Q264)&gt;=4,"Possible","Unlikely"))</f>
        <v>Unlikely</v>
      </c>
      <c r="BG264" t="e">
        <f>IF(VLOOKUP($B264,'Draft List'!$D$4:$AB$124,BG$3,FALSE)&lt;&gt;0,VLOOKUP($B264,'Draft List'!$D$4:$AB$124,BG$3,FALSE),"")</f>
        <v>#N/A</v>
      </c>
      <c r="BH264" t="e">
        <f>IF(VLOOKUP($B264,'Draft List'!$D$4:$AB$124,BH$3,FALSE)&lt;&gt;0,VLOOKUP($B264,'Draft List'!$D$4:$AB$124,BH$3,FALSE),"")</f>
        <v>#N/A</v>
      </c>
      <c r="BI264" t="e">
        <f>IF(VLOOKUP($B264,'Draft List'!$D$4:$AB$124,BI$3,FALSE)&lt;&gt;0,VLOOKUP($B264,'Draft List'!$D$4:$AB$124,BI$3,FALSE),"")</f>
        <v>#N/A</v>
      </c>
      <c r="BJ264" t="e">
        <f>IF(VLOOKUP($B264,'Draft List'!$D$4:$AB$124,BJ$3,FALSE)&lt;&gt;0,VLOOKUP($B264,'Draft List'!$D$4:$AB$124,BJ$3,FALSE),"")</f>
        <v>#N/A</v>
      </c>
      <c r="BK264" t="str">
        <f>IF(OR(C264="SP",C264="MR",C264="RP",C264="CL"),"P",VLOOKUP($A264,Bat!$A$4:$AP$1196,42,FALSE))</f>
        <v>P</v>
      </c>
    </row>
    <row r="265" spans="1:63" x14ac:dyDescent="0.25">
      <c r="A265" t="str">
        <f>IF(C265="C","C-",C265)&amp;D265&amp;E265</f>
        <v>RPHenry Baxter18</v>
      </c>
      <c r="B265">
        <f>VLOOKUP($A265,draft_listing_pitchers_stats!$A$1:$B$1324,2,FALSE)</f>
        <v>4705</v>
      </c>
      <c r="C265" s="1" t="s">
        <v>246</v>
      </c>
      <c r="D265" s="1" t="s">
        <v>1893</v>
      </c>
      <c r="E265" s="1">
        <v>18</v>
      </c>
      <c r="F265" s="1" t="s">
        <v>43</v>
      </c>
      <c r="G265" s="1" t="s">
        <v>43</v>
      </c>
      <c r="H265" s="1" t="s">
        <v>51</v>
      </c>
      <c r="I265" s="24" t="s">
        <v>51</v>
      </c>
      <c r="J265" s="1" t="s">
        <v>57</v>
      </c>
      <c r="K265" s="24" t="s">
        <v>53</v>
      </c>
      <c r="L265" s="1">
        <v>2</v>
      </c>
      <c r="M265" s="1">
        <v>4</v>
      </c>
      <c r="N265" s="24">
        <v>2</v>
      </c>
      <c r="O265" s="1">
        <v>3</v>
      </c>
      <c r="P265" s="1">
        <v>4</v>
      </c>
      <c r="Q265" s="24">
        <v>4</v>
      </c>
      <c r="R265" s="1">
        <v>2</v>
      </c>
      <c r="S265" s="1">
        <v>3</v>
      </c>
      <c r="T265" s="1" t="s">
        <v>47</v>
      </c>
      <c r="U265" s="1" t="s">
        <v>47</v>
      </c>
      <c r="V265" s="1">
        <v>1</v>
      </c>
      <c r="W265" s="1">
        <v>2</v>
      </c>
      <c r="X265" s="1" t="s">
        <v>47</v>
      </c>
      <c r="Y265" s="1" t="s">
        <v>47</v>
      </c>
      <c r="Z265" s="1" t="s">
        <v>47</v>
      </c>
      <c r="AA265" s="1" t="s">
        <v>47</v>
      </c>
      <c r="AB265" s="1" t="s">
        <v>47</v>
      </c>
      <c r="AC265" s="1" t="s">
        <v>47</v>
      </c>
      <c r="AD265" s="1" t="s">
        <v>47</v>
      </c>
      <c r="AE265" s="1" t="s">
        <v>47</v>
      </c>
      <c r="AF265" s="1">
        <v>2</v>
      </c>
      <c r="AG265" s="1">
        <v>3</v>
      </c>
      <c r="AH265" s="1" t="s">
        <v>47</v>
      </c>
      <c r="AI265" s="1" t="s">
        <v>47</v>
      </c>
      <c r="AJ265" s="1" t="s">
        <v>47</v>
      </c>
      <c r="AK265" s="1" t="s">
        <v>47</v>
      </c>
      <c r="AL265" s="1" t="s">
        <v>47</v>
      </c>
      <c r="AM265" s="1" t="s">
        <v>47</v>
      </c>
      <c r="AN265" s="1" t="s">
        <v>47</v>
      </c>
      <c r="AO265" s="24" t="s">
        <v>47</v>
      </c>
      <c r="AP265" s="1" t="s">
        <v>71</v>
      </c>
      <c r="AQ265" s="1">
        <v>9</v>
      </c>
      <c r="AR265" s="25" t="s">
        <v>235</v>
      </c>
      <c r="AS265" s="30">
        <v>1700000</v>
      </c>
      <c r="AT265" s="9">
        <f>($O$3*(L265-$O$1)/$O$2+$P$3*(M265-$P$1)/$P$2+$Q$3*(N265-$P$1)/$Q$2)/SUM($O$3:$Q$3)</f>
        <v>-1.6781771981141478</v>
      </c>
      <c r="AU265" s="9">
        <f>($O$3*(O265-$O$1)/$O$2+$P$3*(P265-$P$1)/$P$2+$Q$3*(Q265-$Q$1)/$Q$2)/SUM($O$3:$Q$3)</f>
        <v>-0.55334999075968205</v>
      </c>
      <c r="AV265">
        <f>COUNT(R265:AO265)/2</f>
        <v>3</v>
      </c>
      <c r="AW265">
        <f>COUNTIF(R265:AO265,"&gt;5")/2</f>
        <v>0</v>
      </c>
      <c r="AX265" s="6">
        <f>VLOOKUP(AP265,COND!$A$10:$B$32,2,FALSE)</f>
        <v>0.95</v>
      </c>
      <c r="AY265" s="9">
        <f>(($AT$3*AT265+$AU$3*AU265+$AV$3*AV265+$AW$3*AW265)*AX265*IF(AQ265&lt;5,0.95,IF(AQ265&lt;7,0.975,1))+$J$3*VLOOKUP(J265,COND!$A$2:$D$7,2,FALSE)+$K$3*VLOOKUP(K265,COND!$A$2:$D$7,3,FALSE)+IF(BA265="SP",$BA$3,0)+IF($AV265&lt;3,-15,0))*IF(AND(Bat!$K$2="On",$E265&gt;20),0.75,1)</f>
        <v>21.414996507924354</v>
      </c>
      <c r="AZ265" s="28">
        <f>STANDARDIZE(AY265,AVERAGE($AY$5:$AY$963),STDEVP($AY$5:$AY$963))</f>
        <v>-0.14631921854587673</v>
      </c>
      <c r="BA265" t="str">
        <f>IF(OR(AND(AQ265&gt;7,AW265&gt;1),AND(AQ265&gt;4,AV265&gt;2)),"SP","RP")</f>
        <v>SP</v>
      </c>
      <c r="BE265" t="str">
        <f>IF(AVERAGE($O265:$Q265)&gt;=6,"Likely",IF(AVERAGE($O265:$Q265)&gt;=4,"Possible","Unlikely"))</f>
        <v>Unlikely</v>
      </c>
      <c r="BG265" t="e">
        <f>IF(VLOOKUP($B265,'Draft List'!$D$4:$AB$124,BG$3,FALSE)&lt;&gt;0,VLOOKUP($B265,'Draft List'!$D$4:$AB$124,BG$3,FALSE),"")</f>
        <v>#N/A</v>
      </c>
      <c r="BH265" t="e">
        <f>IF(VLOOKUP($B265,'Draft List'!$D$4:$AB$124,BH$3,FALSE)&lt;&gt;0,VLOOKUP($B265,'Draft List'!$D$4:$AB$124,BH$3,FALSE),"")</f>
        <v>#N/A</v>
      </c>
      <c r="BI265" t="e">
        <f>IF(VLOOKUP($B265,'Draft List'!$D$4:$AB$124,BI$3,FALSE)&lt;&gt;0,VLOOKUP($B265,'Draft List'!$D$4:$AB$124,BI$3,FALSE),"")</f>
        <v>#N/A</v>
      </c>
      <c r="BJ265" t="e">
        <f>IF(VLOOKUP($B265,'Draft List'!$D$4:$AB$124,BJ$3,FALSE)&lt;&gt;0,VLOOKUP($B265,'Draft List'!$D$4:$AB$124,BJ$3,FALSE),"")</f>
        <v>#N/A</v>
      </c>
      <c r="BK265" t="str">
        <f>IF(OR(C265="SP",C265="MR",C265="RP",C265="CL"),"P",VLOOKUP($A265,Bat!$A$4:$AP$1196,42,FALSE))</f>
        <v>P</v>
      </c>
    </row>
    <row r="266" spans="1:63" x14ac:dyDescent="0.25">
      <c r="A266" t="str">
        <f>IF(C266="C","C-",C266)&amp;D266&amp;E266</f>
        <v>RPMunemitsu Uchida21</v>
      </c>
      <c r="B266">
        <f>VLOOKUP($A266,draft_listing_pitchers_stats!$A$1:$B$1324,2,FALSE)</f>
        <v>3849</v>
      </c>
      <c r="C266" s="1" t="s">
        <v>246</v>
      </c>
      <c r="D266" s="1" t="s">
        <v>2231</v>
      </c>
      <c r="E266" s="1">
        <v>21</v>
      </c>
      <c r="F266" s="1" t="s">
        <v>55</v>
      </c>
      <c r="G266" s="1" t="s">
        <v>55</v>
      </c>
      <c r="H266" s="1" t="s">
        <v>51</v>
      </c>
      <c r="I266" s="24" t="s">
        <v>51</v>
      </c>
      <c r="J266" s="1" t="s">
        <v>49</v>
      </c>
      <c r="K266" s="24" t="s">
        <v>46</v>
      </c>
      <c r="L266" s="1">
        <v>4</v>
      </c>
      <c r="M266" s="1">
        <v>4</v>
      </c>
      <c r="N266" s="24">
        <v>1</v>
      </c>
      <c r="O266" s="1">
        <v>5</v>
      </c>
      <c r="P266" s="1">
        <v>4</v>
      </c>
      <c r="Q266" s="24">
        <v>2</v>
      </c>
      <c r="R266" s="1">
        <v>5</v>
      </c>
      <c r="S266" s="1">
        <v>6</v>
      </c>
      <c r="T266" s="1">
        <v>4</v>
      </c>
      <c r="U266" s="1">
        <v>5</v>
      </c>
      <c r="V266" s="1" t="s">
        <v>47</v>
      </c>
      <c r="W266" s="1" t="s">
        <v>47</v>
      </c>
      <c r="X266" s="1">
        <v>3</v>
      </c>
      <c r="Y266" s="1">
        <v>3</v>
      </c>
      <c r="Z266" s="1" t="s">
        <v>47</v>
      </c>
      <c r="AA266" s="1" t="s">
        <v>47</v>
      </c>
      <c r="AB266" s="1" t="s">
        <v>47</v>
      </c>
      <c r="AC266" s="1" t="s">
        <v>47</v>
      </c>
      <c r="AD266" s="1" t="s">
        <v>47</v>
      </c>
      <c r="AE266" s="1" t="s">
        <v>47</v>
      </c>
      <c r="AF266" s="1">
        <v>5</v>
      </c>
      <c r="AG266" s="1">
        <v>5</v>
      </c>
      <c r="AH266" s="1" t="s">
        <v>47</v>
      </c>
      <c r="AI266" s="1" t="s">
        <v>47</v>
      </c>
      <c r="AJ266" s="1" t="s">
        <v>47</v>
      </c>
      <c r="AK266" s="1" t="s">
        <v>47</v>
      </c>
      <c r="AL266" s="1">
        <v>3</v>
      </c>
      <c r="AM266" s="1">
        <v>4</v>
      </c>
      <c r="AN266" s="1" t="s">
        <v>47</v>
      </c>
      <c r="AO266" s="24" t="s">
        <v>47</v>
      </c>
      <c r="AP266" s="1" t="s">
        <v>60</v>
      </c>
      <c r="AQ266" s="1">
        <v>6</v>
      </c>
      <c r="AR266" s="25" t="s">
        <v>15</v>
      </c>
      <c r="AS266" s="30">
        <v>200000</v>
      </c>
      <c r="AT266" s="9">
        <f>($O$3*(L266-$O$1)/$O$2+$P$3*(M266-$P$1)/$P$2+$Q$3*(N266-$P$1)/$Q$2)/SUM($O$3:$Q$3)</f>
        <v>-1.5311151151499114</v>
      </c>
      <c r="AU266" s="9">
        <f>($O$3*(O266-$O$1)/$O$2+$P$3*(P266-$P$1)/$P$2+$Q$3*(Q266-$Q$1)/$Q$2)/SUM($O$3:$Q$3)</f>
        <v>-0.64860847384955567</v>
      </c>
      <c r="AV266">
        <f>COUNT(R266:AO266)/2</f>
        <v>5</v>
      </c>
      <c r="AW266">
        <f>COUNTIF(R266:AO266,"&gt;5")/2</f>
        <v>0.5</v>
      </c>
      <c r="AX266" s="6">
        <f>VLOOKUP(AP266,COND!$A$10:$B$32,2,FALSE)</f>
        <v>1</v>
      </c>
      <c r="AY266" s="9">
        <f>(($AT$3*AT266+$AU$3*AU266+$AV$3*AV266+$AW$3*AW266)*AX266*IF(AQ266&lt;5,0.95,IF(AQ266&lt;7,0.975,1))+$J$3*VLOOKUP(J266,COND!$A$2:$D$7,2,FALSE)+$K$3*VLOOKUP(K266,COND!$A$2:$D$7,3,FALSE)+IF(BA266="SP",$BA$3,0)+IF($AV266&lt;3,-15,0))*IF(AND(Bat!$K$2="On",$E266&gt;20),0.75,1)</f>
        <v>21.369192312479434</v>
      </c>
      <c r="AZ266" s="28">
        <f>STANDARDIZE(AY266,AVERAGE($AY$5:$AY$963),STDEVP($AY$5:$AY$963))</f>
        <v>-0.15041708167286277</v>
      </c>
      <c r="BA266" t="str">
        <f>IF(OR(AND(AQ266&gt;7,AW266&gt;1),AND(AQ266&gt;4,AV266&gt;2)),"SP","RP")</f>
        <v>SP</v>
      </c>
      <c r="BE266" t="str">
        <f>IF(AVERAGE($O266:$Q266)&gt;=6,"Likely",IF(AVERAGE($O266:$Q266)&gt;=4,"Possible","Unlikely"))</f>
        <v>Unlikely</v>
      </c>
      <c r="BG266" t="e">
        <f>IF(VLOOKUP($B266,'Draft List'!$D$4:$AB$124,BG$3,FALSE)&lt;&gt;0,VLOOKUP($B266,'Draft List'!$D$4:$AB$124,BG$3,FALSE),"")</f>
        <v>#N/A</v>
      </c>
      <c r="BH266" t="e">
        <f>IF(VLOOKUP($B266,'Draft List'!$D$4:$AB$124,BH$3,FALSE)&lt;&gt;0,VLOOKUP($B266,'Draft List'!$D$4:$AB$124,BH$3,FALSE),"")</f>
        <v>#N/A</v>
      </c>
      <c r="BI266" t="e">
        <f>IF(VLOOKUP($B266,'Draft List'!$D$4:$AB$124,BI$3,FALSE)&lt;&gt;0,VLOOKUP($B266,'Draft List'!$D$4:$AB$124,BI$3,FALSE),"")</f>
        <v>#N/A</v>
      </c>
      <c r="BJ266" t="e">
        <f>IF(VLOOKUP($B266,'Draft List'!$D$4:$AB$124,BJ$3,FALSE)&lt;&gt;0,VLOOKUP($B266,'Draft List'!$D$4:$AB$124,BJ$3,FALSE),"")</f>
        <v>#N/A</v>
      </c>
      <c r="BK266" t="str">
        <f>IF(OR(C266="SP",C266="MR",C266="RP",C266="CL"),"P",VLOOKUP($A266,Bat!$A$4:$AP$1196,42,FALSE))</f>
        <v>P</v>
      </c>
    </row>
    <row r="267" spans="1:63" x14ac:dyDescent="0.25">
      <c r="A267" t="str">
        <f>IF(C267="C","C-",C267)&amp;D267&amp;E267</f>
        <v>CLDave MacIntyre21</v>
      </c>
      <c r="B267">
        <f>VLOOKUP($A267,draft_listing_pitchers_stats!$A$1:$B$1324,2,FALSE)</f>
        <v>6274</v>
      </c>
      <c r="C267" s="1" t="s">
        <v>249</v>
      </c>
      <c r="D267" s="1" t="s">
        <v>2064</v>
      </c>
      <c r="E267" s="1">
        <v>21</v>
      </c>
      <c r="F267" s="1" t="s">
        <v>43</v>
      </c>
      <c r="G267" s="1" t="s">
        <v>43</v>
      </c>
      <c r="H267" s="1" t="s">
        <v>51</v>
      </c>
      <c r="I267" s="24" t="s">
        <v>51</v>
      </c>
      <c r="J267" s="1" t="s">
        <v>49</v>
      </c>
      <c r="K267" s="24" t="s">
        <v>49</v>
      </c>
      <c r="L267" s="1">
        <v>4</v>
      </c>
      <c r="M267" s="1">
        <v>4</v>
      </c>
      <c r="N267" s="24">
        <v>1</v>
      </c>
      <c r="O267" s="1">
        <v>5</v>
      </c>
      <c r="P267" s="1">
        <v>4</v>
      </c>
      <c r="Q267" s="24">
        <v>2</v>
      </c>
      <c r="R267" s="1">
        <v>5</v>
      </c>
      <c r="S267" s="1">
        <v>6</v>
      </c>
      <c r="T267" s="1">
        <v>1</v>
      </c>
      <c r="U267" s="1">
        <v>2</v>
      </c>
      <c r="V267" s="1">
        <v>2</v>
      </c>
      <c r="W267" s="1">
        <v>3</v>
      </c>
      <c r="X267" s="1">
        <v>3</v>
      </c>
      <c r="Y267" s="1">
        <v>5</v>
      </c>
      <c r="Z267" s="1" t="s">
        <v>47</v>
      </c>
      <c r="AA267" s="1" t="s">
        <v>47</v>
      </c>
      <c r="AB267" s="1" t="s">
        <v>47</v>
      </c>
      <c r="AC267" s="1" t="s">
        <v>47</v>
      </c>
      <c r="AD267" s="1" t="s">
        <v>47</v>
      </c>
      <c r="AE267" s="1" t="s">
        <v>47</v>
      </c>
      <c r="AF267" s="1" t="s">
        <v>47</v>
      </c>
      <c r="AG267" s="1" t="s">
        <v>47</v>
      </c>
      <c r="AH267" s="1" t="s">
        <v>47</v>
      </c>
      <c r="AI267" s="1" t="s">
        <v>47</v>
      </c>
      <c r="AJ267" s="1" t="s">
        <v>47</v>
      </c>
      <c r="AK267" s="1" t="s">
        <v>47</v>
      </c>
      <c r="AL267" s="1" t="s">
        <v>47</v>
      </c>
      <c r="AM267" s="1" t="s">
        <v>47</v>
      </c>
      <c r="AN267" s="1" t="s">
        <v>47</v>
      </c>
      <c r="AO267" s="24" t="s">
        <v>47</v>
      </c>
      <c r="AP267" s="1" t="s">
        <v>56</v>
      </c>
      <c r="AQ267" s="1">
        <v>6</v>
      </c>
      <c r="AR267" s="25" t="s">
        <v>235</v>
      </c>
      <c r="AS267" s="30">
        <v>220000</v>
      </c>
      <c r="AT267" s="9">
        <f>($O$3*(L267-$O$1)/$O$2+$P$3*(M267-$P$1)/$P$2+$Q$3*(N267-$P$1)/$Q$2)/SUM($O$3:$Q$3)</f>
        <v>-1.5311151151499114</v>
      </c>
      <c r="AU267" s="9">
        <f>($O$3*(O267-$O$1)/$O$2+$P$3*(P267-$P$1)/$P$2+$Q$3*(Q267-$Q$1)/$Q$2)/SUM($O$3:$Q$3)</f>
        <v>-0.64860847384955567</v>
      </c>
      <c r="AV267">
        <f>COUNT(R267:AO267)/2</f>
        <v>4</v>
      </c>
      <c r="AW267">
        <f>COUNTIF(R267:AO267,"&gt;5")/2</f>
        <v>0.5</v>
      </c>
      <c r="AX267" s="6">
        <f>VLOOKUP(AP267,COND!$A$10:$B$32,2,FALSE)</f>
        <v>1.0249999999999999</v>
      </c>
      <c r="AY267" s="9">
        <f>(($AT$3*AT267+$AU$3*AU267+$AV$3*AV267+$AW$3*AW267)*AX267*IF(AQ267&lt;5,0.95,IF(AQ267&lt;7,0.975,1))+$J$3*VLOOKUP(J267,COND!$A$2:$D$7,2,FALSE)+$K$3*VLOOKUP(K267,COND!$A$2:$D$7,3,FALSE)+IF(BA267="SP",$BA$3,0)+IF($AV267&lt;3,-15,0))*IF(AND(Bat!$K$2="On",$E267&gt;20),0.75,1)</f>
        <v>21.353640870291422</v>
      </c>
      <c r="AZ267" s="28">
        <f>STANDARDIZE(AY267,AVERAGE($AY$5:$AY$963),STDEVP($AY$5:$AY$963))</f>
        <v>-0.15180838831835003</v>
      </c>
      <c r="BA267" t="str">
        <f>IF(OR(AND(AQ267&gt;7,AW267&gt;1),AND(AQ267&gt;4,AV267&gt;2)),"SP","RP")</f>
        <v>SP</v>
      </c>
      <c r="BE267" t="str">
        <f>IF(AVERAGE($O267:$Q267)&gt;=6,"Likely",IF(AVERAGE($O267:$Q267)&gt;=4,"Possible","Unlikely"))</f>
        <v>Unlikely</v>
      </c>
      <c r="BG267" t="e">
        <f>IF(VLOOKUP($B267,'Draft List'!$D$4:$AB$124,BG$3,FALSE)&lt;&gt;0,VLOOKUP($B267,'Draft List'!$D$4:$AB$124,BG$3,FALSE),"")</f>
        <v>#N/A</v>
      </c>
      <c r="BH267" t="e">
        <f>IF(VLOOKUP($B267,'Draft List'!$D$4:$AB$124,BH$3,FALSE)&lt;&gt;0,VLOOKUP($B267,'Draft List'!$D$4:$AB$124,BH$3,FALSE),"")</f>
        <v>#N/A</v>
      </c>
      <c r="BI267" t="e">
        <f>IF(VLOOKUP($B267,'Draft List'!$D$4:$AB$124,BI$3,FALSE)&lt;&gt;0,VLOOKUP($B267,'Draft List'!$D$4:$AB$124,BI$3,FALSE),"")</f>
        <v>#N/A</v>
      </c>
      <c r="BJ267" t="e">
        <f>IF(VLOOKUP($B267,'Draft List'!$D$4:$AB$124,BJ$3,FALSE)&lt;&gt;0,VLOOKUP($B267,'Draft List'!$D$4:$AB$124,BJ$3,FALSE),"")</f>
        <v>#N/A</v>
      </c>
      <c r="BK267" t="str">
        <f>IF(OR(C267="SP",C267="MR",C267="RP",C267="CL"),"P",VLOOKUP($A267,Bat!$A$4:$AP$1196,42,FALSE))</f>
        <v>P</v>
      </c>
    </row>
    <row r="268" spans="1:63" x14ac:dyDescent="0.25">
      <c r="A268" t="str">
        <f>IF(C268="C","C-",C268)&amp;D268&amp;E268</f>
        <v>SPShunsho Sugiura18</v>
      </c>
      <c r="B268">
        <f>VLOOKUP($A268,draft_listing_pitchers_stats!$A$1:$B$1324,2,FALSE)</f>
        <v>8673</v>
      </c>
      <c r="C268" s="1" t="s">
        <v>25</v>
      </c>
      <c r="D268" s="1" t="s">
        <v>2202</v>
      </c>
      <c r="E268" s="1">
        <v>18</v>
      </c>
      <c r="F268" s="1" t="s">
        <v>43</v>
      </c>
      <c r="G268" s="1" t="s">
        <v>43</v>
      </c>
      <c r="H268" s="1" t="s">
        <v>51</v>
      </c>
      <c r="I268" s="24" t="s">
        <v>51</v>
      </c>
      <c r="J268" s="1" t="s">
        <v>53</v>
      </c>
      <c r="K268" s="24" t="s">
        <v>53</v>
      </c>
      <c r="L268" s="1">
        <v>2</v>
      </c>
      <c r="M268" s="1">
        <v>4</v>
      </c>
      <c r="N268" s="24">
        <v>1</v>
      </c>
      <c r="O268" s="1">
        <v>4</v>
      </c>
      <c r="P268" s="1">
        <v>4</v>
      </c>
      <c r="Q268" s="24">
        <v>3</v>
      </c>
      <c r="R268" s="1">
        <v>4</v>
      </c>
      <c r="S268" s="1">
        <v>6</v>
      </c>
      <c r="T268" s="1">
        <v>1</v>
      </c>
      <c r="U268" s="1">
        <v>5</v>
      </c>
      <c r="V268" s="1" t="s">
        <v>47</v>
      </c>
      <c r="W268" s="1" t="s">
        <v>47</v>
      </c>
      <c r="X268" s="1">
        <v>2</v>
      </c>
      <c r="Y268" s="1">
        <v>4</v>
      </c>
      <c r="Z268" s="1" t="s">
        <v>47</v>
      </c>
      <c r="AA268" s="1" t="s">
        <v>47</v>
      </c>
      <c r="AB268" s="1" t="s">
        <v>47</v>
      </c>
      <c r="AC268" s="1" t="s">
        <v>47</v>
      </c>
      <c r="AD268" s="1" t="s">
        <v>47</v>
      </c>
      <c r="AE268" s="1" t="s">
        <v>47</v>
      </c>
      <c r="AF268" s="1" t="s">
        <v>47</v>
      </c>
      <c r="AG268" s="1" t="s">
        <v>47</v>
      </c>
      <c r="AH268" s="1" t="s">
        <v>47</v>
      </c>
      <c r="AI268" s="1" t="s">
        <v>47</v>
      </c>
      <c r="AJ268" s="1" t="s">
        <v>47</v>
      </c>
      <c r="AK268" s="1" t="s">
        <v>47</v>
      </c>
      <c r="AL268" s="1" t="s">
        <v>47</v>
      </c>
      <c r="AM268" s="1" t="s">
        <v>47</v>
      </c>
      <c r="AN268" s="1" t="s">
        <v>47</v>
      </c>
      <c r="AO268" s="24" t="s">
        <v>47</v>
      </c>
      <c r="AP268" s="1" t="s">
        <v>60</v>
      </c>
      <c r="AQ268" s="1">
        <v>4</v>
      </c>
      <c r="AR268" s="25" t="s">
        <v>235</v>
      </c>
      <c r="AS268" s="30">
        <v>2400000</v>
      </c>
      <c r="AT268" s="9">
        <f>($O$3*(L268-$O$1)/$O$2+$P$3*(M268-$P$1)/$P$2+$Q$3*(N268-$P$1)/$Q$2)/SUM($O$3:$Q$3)</f>
        <v>-1.9204977641682581</v>
      </c>
      <c r="AU268" s="9">
        <f>($O$3*(O268-$O$1)/$O$2+$P$3*(P268-$P$1)/$P$2+$Q$3*(Q268-$Q$1)/$Q$2)/SUM($O$3:$Q$3)</f>
        <v>-0.6009792323046188</v>
      </c>
      <c r="AV268">
        <f>COUNT(R268:AO268)/2</f>
        <v>3</v>
      </c>
      <c r="AW268">
        <f>COUNTIF(R268:AO268,"&gt;5")/2</f>
        <v>0.5</v>
      </c>
      <c r="AX268" s="6">
        <f>VLOOKUP(AP268,COND!$A$10:$B$32,2,FALSE)</f>
        <v>1</v>
      </c>
      <c r="AY268" s="9">
        <f>(($AT$3*AT268+$AU$3*AU268+$AV$3*AV268+$AW$3*AW268)*AX268*IF(AQ268&lt;5,0.95,IF(AQ268&lt;7,0.975,1))+$J$3*VLOOKUP(J268,COND!$A$2:$D$7,2,FALSE)+$K$3*VLOOKUP(K268,COND!$A$2:$D$7,3,FALSE)+IF(BA268="SP",$BA$3,0)+IF($AV268&lt;3,-15,0))*IF(AND(Bat!$K$2="On",$E268&gt;20),0.75,1)</f>
        <v>21.307750011020275</v>
      </c>
      <c r="AZ268" s="28">
        <f>STANDARDIZE(AY268,AVERAGE($AY$5:$AY$963),STDEVP($AY$5:$AY$963))</f>
        <v>-0.15591400480710765</v>
      </c>
      <c r="BA268" t="str">
        <f>IF(OR(AND(AQ268&gt;7,AW268&gt;1),AND(AQ268&gt;4,AV268&gt;2)),"SP","RP")</f>
        <v>RP</v>
      </c>
      <c r="BE268" t="str">
        <f>IF(AVERAGE($O268:$Q268)&gt;=6,"Likely",IF(AVERAGE($O268:$Q268)&gt;=4,"Possible","Unlikely"))</f>
        <v>Unlikely</v>
      </c>
      <c r="BG268" t="e">
        <f>IF(VLOOKUP($B268,'Draft List'!$D$4:$AB$124,BG$3,FALSE)&lt;&gt;0,VLOOKUP($B268,'Draft List'!$D$4:$AB$124,BG$3,FALSE),"")</f>
        <v>#N/A</v>
      </c>
      <c r="BH268" t="e">
        <f>IF(VLOOKUP($B268,'Draft List'!$D$4:$AB$124,BH$3,FALSE)&lt;&gt;0,VLOOKUP($B268,'Draft List'!$D$4:$AB$124,BH$3,FALSE),"")</f>
        <v>#N/A</v>
      </c>
      <c r="BI268" t="e">
        <f>IF(VLOOKUP($B268,'Draft List'!$D$4:$AB$124,BI$3,FALSE)&lt;&gt;0,VLOOKUP($B268,'Draft List'!$D$4:$AB$124,BI$3,FALSE),"")</f>
        <v>#N/A</v>
      </c>
      <c r="BJ268" t="e">
        <f>IF(VLOOKUP($B268,'Draft List'!$D$4:$AB$124,BJ$3,FALSE)&lt;&gt;0,VLOOKUP($B268,'Draft List'!$D$4:$AB$124,BJ$3,FALSE),"")</f>
        <v>#N/A</v>
      </c>
      <c r="BK268" t="str">
        <f>IF(OR(C268="SP",C268="MR",C268="RP",C268="CL"),"P",VLOOKUP($A268,Bat!$A$4:$AP$1196,42,FALSE))</f>
        <v>P</v>
      </c>
    </row>
    <row r="269" spans="1:63" x14ac:dyDescent="0.25">
      <c r="A269" t="str">
        <f>IF(C269="C","C-",C269)&amp;D269&amp;E269</f>
        <v>RPSimone Mensaraz21</v>
      </c>
      <c r="B269">
        <f>VLOOKUP($A269,draft_listing_pitchers_stats!$A$1:$B$1324,2,FALSE)</f>
        <v>10827</v>
      </c>
      <c r="C269" s="1" t="s">
        <v>246</v>
      </c>
      <c r="D269" s="1" t="s">
        <v>2087</v>
      </c>
      <c r="E269" s="1">
        <v>21</v>
      </c>
      <c r="F269" s="1" t="s">
        <v>55</v>
      </c>
      <c r="G269" s="1" t="s">
        <v>55</v>
      </c>
      <c r="H269" s="1" t="s">
        <v>51</v>
      </c>
      <c r="I269" s="24" t="s">
        <v>51</v>
      </c>
      <c r="J269" s="1" t="s">
        <v>57</v>
      </c>
      <c r="K269" s="24" t="s">
        <v>57</v>
      </c>
      <c r="L269" s="1">
        <v>3</v>
      </c>
      <c r="M269" s="1">
        <v>4</v>
      </c>
      <c r="N269" s="24">
        <v>2</v>
      </c>
      <c r="O269" s="1">
        <v>4</v>
      </c>
      <c r="P269" s="1">
        <v>4</v>
      </c>
      <c r="Q269" s="24">
        <v>4</v>
      </c>
      <c r="R269" s="1" t="s">
        <v>47</v>
      </c>
      <c r="S269" s="1" t="s">
        <v>47</v>
      </c>
      <c r="T269" s="1">
        <v>3</v>
      </c>
      <c r="U269" s="1">
        <v>4</v>
      </c>
      <c r="V269" s="1">
        <v>3</v>
      </c>
      <c r="W269" s="1">
        <v>4</v>
      </c>
      <c r="X269" s="1">
        <v>2</v>
      </c>
      <c r="Y269" s="1">
        <v>2</v>
      </c>
      <c r="Z269" s="1" t="s">
        <v>47</v>
      </c>
      <c r="AA269" s="1" t="s">
        <v>47</v>
      </c>
      <c r="AB269" s="1" t="s">
        <v>47</v>
      </c>
      <c r="AC269" s="1" t="s">
        <v>47</v>
      </c>
      <c r="AD269" s="1">
        <v>4</v>
      </c>
      <c r="AE269" s="1">
        <v>5</v>
      </c>
      <c r="AF269" s="1" t="s">
        <v>47</v>
      </c>
      <c r="AG269" s="1" t="s">
        <v>47</v>
      </c>
      <c r="AH269" s="1" t="s">
        <v>47</v>
      </c>
      <c r="AI269" s="1" t="s">
        <v>47</v>
      </c>
      <c r="AJ269" s="1" t="s">
        <v>47</v>
      </c>
      <c r="AK269" s="1" t="s">
        <v>47</v>
      </c>
      <c r="AL269" s="1" t="s">
        <v>47</v>
      </c>
      <c r="AM269" s="1" t="s">
        <v>47</v>
      </c>
      <c r="AN269" s="1" t="s">
        <v>47</v>
      </c>
      <c r="AO269" s="24" t="s">
        <v>47</v>
      </c>
      <c r="AP269" s="1" t="s">
        <v>59</v>
      </c>
      <c r="AQ269" s="1">
        <v>4</v>
      </c>
      <c r="AR269" s="25" t="s">
        <v>233</v>
      </c>
      <c r="AS269" s="30">
        <v>180000</v>
      </c>
      <c r="AT269" s="9">
        <f>($O$3*(L269-$O$1)/$O$2+$P$3*(M269-$P$1)/$P$2+$Q$3*(N269-$P$1)/$Q$2)/SUM($O$3:$Q$3)</f>
        <v>-1.4834858736049745</v>
      </c>
      <c r="AU269" s="9">
        <f>($O$3*(O269-$O$1)/$O$2+$P$3*(P269-$P$1)/$P$2+$Q$3*(Q269-$Q$1)/$Q$2)/SUM($O$3:$Q$3)</f>
        <v>-0.35865866625050846</v>
      </c>
      <c r="AV269">
        <f>COUNT(R269:AO269)/2</f>
        <v>4</v>
      </c>
      <c r="AW269">
        <f>COUNTIF(R269:AO269,"&gt;5")/2</f>
        <v>0</v>
      </c>
      <c r="AX269" s="6">
        <f>VLOOKUP(AP269,COND!$A$10:$B$32,2,FALSE)</f>
        <v>1</v>
      </c>
      <c r="AY269" s="9">
        <f>(($AT$3*AT269+$AU$3*AU269+$AV$3*AV269+$AW$3*AW269)*AX269*IF(AQ269&lt;5,0.95,IF(AQ269&lt;7,0.975,1))+$J$3*VLOOKUP(J269,COND!$A$2:$D$7,2,FALSE)+$K$3*VLOOKUP(K269,COND!$A$2:$D$7,3,FALSE)+IF(BA269="SP",$BA$3,0)+IF($AV269&lt;3,-15,0))*IF(AND(Bat!$K$2="On",$E269&gt;20),0.75,1)</f>
        <v>21.233623025255394</v>
      </c>
      <c r="AZ269" s="28">
        <f>STANDARDIZE(AY269,AVERAGE($AY$5:$AY$963),STDEVP($AY$5:$AY$963))</f>
        <v>-0.16254576066986062</v>
      </c>
      <c r="BA269" t="str">
        <f>IF(OR(AND(AQ269&gt;7,AW269&gt;1),AND(AQ269&gt;4,AV269&gt;2)),"SP","RP")</f>
        <v>RP</v>
      </c>
      <c r="BE269" t="str">
        <f>IF(AVERAGE($O269:$Q269)&gt;=6,"Likely",IF(AVERAGE($O269:$Q269)&gt;=4,"Possible","Unlikely"))</f>
        <v>Possible</v>
      </c>
      <c r="BG269" t="e">
        <f>IF(VLOOKUP($B269,'Draft List'!$D$4:$AB$124,BG$3,FALSE)&lt;&gt;0,VLOOKUP($B269,'Draft List'!$D$4:$AB$124,BG$3,FALSE),"")</f>
        <v>#N/A</v>
      </c>
      <c r="BH269" t="e">
        <f>IF(VLOOKUP($B269,'Draft List'!$D$4:$AB$124,BH$3,FALSE)&lt;&gt;0,VLOOKUP($B269,'Draft List'!$D$4:$AB$124,BH$3,FALSE),"")</f>
        <v>#N/A</v>
      </c>
      <c r="BI269" t="e">
        <f>IF(VLOOKUP($B269,'Draft List'!$D$4:$AB$124,BI$3,FALSE)&lt;&gt;0,VLOOKUP($B269,'Draft List'!$D$4:$AB$124,BI$3,FALSE),"")</f>
        <v>#N/A</v>
      </c>
      <c r="BJ269" t="e">
        <f>IF(VLOOKUP($B269,'Draft List'!$D$4:$AB$124,BJ$3,FALSE)&lt;&gt;0,VLOOKUP($B269,'Draft List'!$D$4:$AB$124,BJ$3,FALSE),"")</f>
        <v>#N/A</v>
      </c>
      <c r="BK269" t="str">
        <f>IF(OR(C269="SP",C269="MR",C269="RP",C269="CL"),"P",VLOOKUP($A269,Bat!$A$4:$AP$1196,42,FALSE))</f>
        <v>P</v>
      </c>
    </row>
    <row r="270" spans="1:63" x14ac:dyDescent="0.25">
      <c r="A270" t="str">
        <f>IF(C270="C","C-",C270)&amp;D270&amp;E270</f>
        <v>SPJosé Pérez18</v>
      </c>
      <c r="B270">
        <f>VLOOKUP($A270,draft_listing_pitchers_stats!$A$1:$B$1324,2,FALSE)</f>
        <v>5473</v>
      </c>
      <c r="C270" s="1" t="s">
        <v>25</v>
      </c>
      <c r="D270" s="1" t="s">
        <v>1840</v>
      </c>
      <c r="E270" s="1">
        <v>18</v>
      </c>
      <c r="F270" s="1" t="s">
        <v>55</v>
      </c>
      <c r="G270" s="1" t="s">
        <v>55</v>
      </c>
      <c r="H270" s="1" t="s">
        <v>51</v>
      </c>
      <c r="I270" s="24" t="s">
        <v>51</v>
      </c>
      <c r="J270" s="1" t="s">
        <v>45</v>
      </c>
      <c r="K270" s="24" t="s">
        <v>45</v>
      </c>
      <c r="L270" s="1">
        <v>1</v>
      </c>
      <c r="M270" s="1">
        <v>4</v>
      </c>
      <c r="N270" s="24">
        <v>1</v>
      </c>
      <c r="O270" s="1">
        <v>3</v>
      </c>
      <c r="P270" s="1">
        <v>5</v>
      </c>
      <c r="Q270" s="24">
        <v>3</v>
      </c>
      <c r="R270" s="1">
        <v>2</v>
      </c>
      <c r="S270" s="1">
        <v>3</v>
      </c>
      <c r="T270" s="1" t="s">
        <v>47</v>
      </c>
      <c r="U270" s="1" t="s">
        <v>47</v>
      </c>
      <c r="V270" s="1">
        <v>1</v>
      </c>
      <c r="W270" s="1">
        <v>3</v>
      </c>
      <c r="X270" s="1" t="s">
        <v>47</v>
      </c>
      <c r="Y270" s="1" t="s">
        <v>47</v>
      </c>
      <c r="Z270" s="1" t="s">
        <v>47</v>
      </c>
      <c r="AA270" s="1" t="s">
        <v>47</v>
      </c>
      <c r="AB270" s="1" t="s">
        <v>47</v>
      </c>
      <c r="AC270" s="1" t="s">
        <v>47</v>
      </c>
      <c r="AD270" s="1" t="s">
        <v>47</v>
      </c>
      <c r="AE270" s="1" t="s">
        <v>47</v>
      </c>
      <c r="AF270" s="1" t="s">
        <v>47</v>
      </c>
      <c r="AG270" s="1" t="s">
        <v>47</v>
      </c>
      <c r="AH270" s="1">
        <v>1</v>
      </c>
      <c r="AI270" s="1">
        <v>2</v>
      </c>
      <c r="AJ270" s="1" t="s">
        <v>47</v>
      </c>
      <c r="AK270" s="1" t="s">
        <v>47</v>
      </c>
      <c r="AL270" s="1" t="s">
        <v>47</v>
      </c>
      <c r="AM270" s="1" t="s">
        <v>47</v>
      </c>
      <c r="AN270" s="1" t="s">
        <v>47</v>
      </c>
      <c r="AO270" s="24" t="s">
        <v>47</v>
      </c>
      <c r="AP270" s="1" t="s">
        <v>71</v>
      </c>
      <c r="AQ270" s="1">
        <v>8</v>
      </c>
      <c r="AR270" s="25" t="s">
        <v>233</v>
      </c>
      <c r="AS270" s="30">
        <v>200000</v>
      </c>
      <c r="AT270" s="9">
        <f>($O$3*(L270-$O$1)/$O$2+$P$3*(M270-$P$1)/$P$2+$Q$3*(N270-$P$1)/$Q$2)/SUM($O$3:$Q$3)</f>
        <v>-2.1151890886774316</v>
      </c>
      <c r="AU270" s="9">
        <f>($O$3*(O270-$O$1)/$O$2+$P$3*(P270-$P$1)/$P$2+$Q$3*(Q270-$Q$1)/$Q$2)/SUM($O$3:$Q$3)</f>
        <v>-0.60023884038373687</v>
      </c>
      <c r="AV270">
        <f>COUNT(R270:AO270)/2</f>
        <v>3</v>
      </c>
      <c r="AW270">
        <f>COUNTIF(R270:AO270,"&gt;5")/2</f>
        <v>0</v>
      </c>
      <c r="AX270" s="6">
        <f>VLOOKUP(AP270,COND!$A$10:$B$32,2,FALSE)</f>
        <v>0.95</v>
      </c>
      <c r="AY270" s="9">
        <f>(($AT$3*AT270+$AU$3*AU270+$AV$3*AV270+$AW$3*AW270)*AX270*IF(AQ270&lt;5,0.95,IF(AQ270&lt;7,0.975,1))+$J$3*VLOOKUP(J270,COND!$A$2:$D$7,2,FALSE)+$K$3*VLOOKUP(K270,COND!$A$2:$D$7,3,FALSE)+IF(BA270="SP",$BA$3,0)+IF($AV270&lt;3,-15,0))*IF(AND(Bat!$K$2="On",$E270&gt;20),0.75,1)</f>
        <v>21.19107610586029</v>
      </c>
      <c r="AZ270" s="28">
        <f>STANDARDIZE(AY270,AVERAGE($AY$5:$AY$963),STDEVP($AY$5:$AY$963))</f>
        <v>-0.16635221225060512</v>
      </c>
      <c r="BA270" t="str">
        <f>IF(OR(AND(AQ270&gt;7,AW270&gt;1),AND(AQ270&gt;4,AV270&gt;2)),"SP","RP")</f>
        <v>SP</v>
      </c>
      <c r="BE270" t="str">
        <f>IF(AVERAGE($O270:$Q270)&gt;=6,"Likely",IF(AVERAGE($O270:$Q270)&gt;=4,"Possible","Unlikely"))</f>
        <v>Unlikely</v>
      </c>
      <c r="BG270" t="e">
        <f>IF(VLOOKUP($B270,'Draft List'!$D$4:$AB$124,BG$3,FALSE)&lt;&gt;0,VLOOKUP($B270,'Draft List'!$D$4:$AB$124,BG$3,FALSE),"")</f>
        <v>#N/A</v>
      </c>
      <c r="BH270" t="e">
        <f>IF(VLOOKUP($B270,'Draft List'!$D$4:$AB$124,BH$3,FALSE)&lt;&gt;0,VLOOKUP($B270,'Draft List'!$D$4:$AB$124,BH$3,FALSE),"")</f>
        <v>#N/A</v>
      </c>
      <c r="BI270" t="e">
        <f>IF(VLOOKUP($B270,'Draft List'!$D$4:$AB$124,BI$3,FALSE)&lt;&gt;0,VLOOKUP($B270,'Draft List'!$D$4:$AB$124,BI$3,FALSE),"")</f>
        <v>#N/A</v>
      </c>
      <c r="BJ270" t="e">
        <f>IF(VLOOKUP($B270,'Draft List'!$D$4:$AB$124,BJ$3,FALSE)&lt;&gt;0,VLOOKUP($B270,'Draft List'!$D$4:$AB$124,BJ$3,FALSE),"")</f>
        <v>#N/A</v>
      </c>
      <c r="BK270" t="str">
        <f>IF(OR(C270="SP",C270="MR",C270="RP",C270="CL"),"P",VLOOKUP($A270,Bat!$A$4:$AP$1196,42,FALSE))</f>
        <v>P</v>
      </c>
    </row>
    <row r="271" spans="1:63" x14ac:dyDescent="0.25">
      <c r="A271" t="str">
        <f>IF(C271="C","C-",C271)&amp;D271&amp;E271</f>
        <v>SPJosuke Kanno21</v>
      </c>
      <c r="B271">
        <f>VLOOKUP($A271,draft_listing_pitchers_stats!$A$1:$B$1324,2,FALSE)</f>
        <v>4258</v>
      </c>
      <c r="C271" s="1" t="s">
        <v>25</v>
      </c>
      <c r="D271" s="1" t="s">
        <v>2022</v>
      </c>
      <c r="E271" s="1">
        <v>21</v>
      </c>
      <c r="F271" s="1" t="s">
        <v>43</v>
      </c>
      <c r="G271" s="1" t="s">
        <v>43</v>
      </c>
      <c r="H271" s="1" t="s">
        <v>51</v>
      </c>
      <c r="I271" s="24" t="s">
        <v>51</v>
      </c>
      <c r="J271" s="1" t="s">
        <v>53</v>
      </c>
      <c r="K271" s="24" t="s">
        <v>46</v>
      </c>
      <c r="L271" s="1">
        <v>3</v>
      </c>
      <c r="M271" s="1">
        <v>4</v>
      </c>
      <c r="N271" s="24">
        <v>1</v>
      </c>
      <c r="O271" s="1">
        <v>3</v>
      </c>
      <c r="P271" s="1">
        <v>5</v>
      </c>
      <c r="Q271" s="24">
        <v>3</v>
      </c>
      <c r="R271" s="1">
        <v>4</v>
      </c>
      <c r="S271" s="1">
        <v>4</v>
      </c>
      <c r="T271" s="1">
        <v>2</v>
      </c>
      <c r="U271" s="1">
        <v>2</v>
      </c>
      <c r="V271" s="1" t="s">
        <v>47</v>
      </c>
      <c r="W271" s="1" t="s">
        <v>47</v>
      </c>
      <c r="X271" s="1">
        <v>3</v>
      </c>
      <c r="Y271" s="1">
        <v>3</v>
      </c>
      <c r="Z271" s="1" t="s">
        <v>47</v>
      </c>
      <c r="AA271" s="1" t="s">
        <v>47</v>
      </c>
      <c r="AB271" s="1" t="s">
        <v>47</v>
      </c>
      <c r="AC271" s="1" t="s">
        <v>47</v>
      </c>
      <c r="AD271" s="1" t="s">
        <v>47</v>
      </c>
      <c r="AE271" s="1" t="s">
        <v>47</v>
      </c>
      <c r="AF271" s="1" t="s">
        <v>47</v>
      </c>
      <c r="AG271" s="1" t="s">
        <v>47</v>
      </c>
      <c r="AH271" s="1" t="s">
        <v>47</v>
      </c>
      <c r="AI271" s="1" t="s">
        <v>47</v>
      </c>
      <c r="AJ271" s="1" t="s">
        <v>47</v>
      </c>
      <c r="AK271" s="1" t="s">
        <v>47</v>
      </c>
      <c r="AL271" s="1" t="s">
        <v>47</v>
      </c>
      <c r="AM271" s="1" t="s">
        <v>47</v>
      </c>
      <c r="AN271" s="1" t="s">
        <v>47</v>
      </c>
      <c r="AO271" s="24" t="s">
        <v>47</v>
      </c>
      <c r="AP271" s="1" t="s">
        <v>59</v>
      </c>
      <c r="AQ271" s="1">
        <v>8</v>
      </c>
      <c r="AR271" s="25" t="s">
        <v>235</v>
      </c>
      <c r="AS271" s="30">
        <v>220000</v>
      </c>
      <c r="AT271" s="9">
        <f>($O$3*(L271-$O$1)/$O$2+$P$3*(M271-$P$1)/$P$2+$Q$3*(N271-$P$1)/$Q$2)/SUM($O$3:$Q$3)</f>
        <v>-1.7258064396590846</v>
      </c>
      <c r="AU271" s="9">
        <f>($O$3*(O271-$O$1)/$O$2+$P$3*(P271-$P$1)/$P$2+$Q$3*(Q271-$Q$1)/$Q$2)/SUM($O$3:$Q$3)</f>
        <v>-0.60023884038373687</v>
      </c>
      <c r="AV271">
        <f>COUNT(R271:AO271)/2</f>
        <v>3</v>
      </c>
      <c r="AW271">
        <f>COUNTIF(R271:AO271,"&gt;5")/2</f>
        <v>0</v>
      </c>
      <c r="AX271" s="6">
        <f>VLOOKUP(AP271,COND!$A$10:$B$32,2,FALSE)</f>
        <v>1</v>
      </c>
      <c r="AY271" s="9">
        <f>(($AT$3*AT271+$AU$3*AU271+$AV$3*AV271+$AW$3*AW271)*AX271*IF(AQ271&lt;5,0.95,IF(AQ271&lt;7,0.975,1))+$J$3*VLOOKUP(J271,COND!$A$2:$D$7,2,FALSE)+$K$3*VLOOKUP(K271,COND!$A$2:$D$7,3,FALSE)+IF(BA271="SP",$BA$3,0)+IF($AV271&lt;3,-15,0))*IF(AND(Bat!$K$2="On",$E271&gt;20),0.75,1)</f>
        <v>21.150061904393446</v>
      </c>
      <c r="AZ271" s="28">
        <f>STANDARDIZE(AY271,AVERAGE($AY$5:$AY$963),STDEVP($AY$5:$AY$963))</f>
        <v>-0.17002153953037069</v>
      </c>
      <c r="BA271" t="str">
        <f>IF(OR(AND(AQ271&gt;7,AW271&gt;1),AND(AQ271&gt;4,AV271&gt;2)),"SP","RP")</f>
        <v>SP</v>
      </c>
      <c r="BE271" t="str">
        <f>IF(AVERAGE($O271:$Q271)&gt;=6,"Likely",IF(AVERAGE($O271:$Q271)&gt;=4,"Possible","Unlikely"))</f>
        <v>Unlikely</v>
      </c>
      <c r="BG271" t="e">
        <f>IF(VLOOKUP($B271,'Draft List'!$D$4:$AB$124,BG$3,FALSE)&lt;&gt;0,VLOOKUP($B271,'Draft List'!$D$4:$AB$124,BG$3,FALSE),"")</f>
        <v>#N/A</v>
      </c>
      <c r="BH271" t="e">
        <f>IF(VLOOKUP($B271,'Draft List'!$D$4:$AB$124,BH$3,FALSE)&lt;&gt;0,VLOOKUP($B271,'Draft List'!$D$4:$AB$124,BH$3,FALSE),"")</f>
        <v>#N/A</v>
      </c>
      <c r="BI271" t="e">
        <f>IF(VLOOKUP($B271,'Draft List'!$D$4:$AB$124,BI$3,FALSE)&lt;&gt;0,VLOOKUP($B271,'Draft List'!$D$4:$AB$124,BI$3,FALSE),"")</f>
        <v>#N/A</v>
      </c>
      <c r="BJ271" t="e">
        <f>IF(VLOOKUP($B271,'Draft List'!$D$4:$AB$124,BJ$3,FALSE)&lt;&gt;0,VLOOKUP($B271,'Draft List'!$D$4:$AB$124,BJ$3,FALSE),"")</f>
        <v>#N/A</v>
      </c>
      <c r="BK271" t="str">
        <f>IF(OR(C271="SP",C271="MR",C271="RP",C271="CL"),"P",VLOOKUP($A271,Bat!$A$4:$AP$1196,42,FALSE))</f>
        <v>P</v>
      </c>
    </row>
    <row r="272" spans="1:63" x14ac:dyDescent="0.25">
      <c r="A272" t="str">
        <f>IF(C272="C","C-",C272)&amp;D272&amp;E272</f>
        <v>SPScott McJannett21</v>
      </c>
      <c r="B272">
        <f>VLOOKUP($A272,draft_listing_pitchers_stats!$A$1:$B$1324,2,FALSE)</f>
        <v>8445</v>
      </c>
      <c r="C272" s="1" t="s">
        <v>25</v>
      </c>
      <c r="D272" s="1" t="s">
        <v>2081</v>
      </c>
      <c r="E272" s="1">
        <v>21</v>
      </c>
      <c r="F272" s="1" t="s">
        <v>43</v>
      </c>
      <c r="G272" s="1" t="s">
        <v>43</v>
      </c>
      <c r="H272" s="1" t="s">
        <v>51</v>
      </c>
      <c r="I272" s="24" t="s">
        <v>51</v>
      </c>
      <c r="J272" s="1" t="s">
        <v>45</v>
      </c>
      <c r="K272" s="24" t="s">
        <v>46</v>
      </c>
      <c r="L272" s="1">
        <v>2</v>
      </c>
      <c r="M272" s="1">
        <v>5</v>
      </c>
      <c r="N272" s="24">
        <v>2</v>
      </c>
      <c r="O272" s="1">
        <v>2</v>
      </c>
      <c r="P272" s="1">
        <v>5</v>
      </c>
      <c r="Q272" s="24">
        <v>4</v>
      </c>
      <c r="R272" s="1">
        <v>5</v>
      </c>
      <c r="S272" s="1">
        <v>5</v>
      </c>
      <c r="T272" s="1">
        <v>1</v>
      </c>
      <c r="U272" s="1">
        <v>1</v>
      </c>
      <c r="V272" s="1">
        <v>3</v>
      </c>
      <c r="W272" s="1">
        <v>3</v>
      </c>
      <c r="X272" s="1" t="s">
        <v>47</v>
      </c>
      <c r="Y272" s="1" t="s">
        <v>47</v>
      </c>
      <c r="Z272" s="1" t="s">
        <v>47</v>
      </c>
      <c r="AA272" s="1" t="s">
        <v>47</v>
      </c>
      <c r="AB272" s="1" t="s">
        <v>47</v>
      </c>
      <c r="AC272" s="1" t="s">
        <v>47</v>
      </c>
      <c r="AD272" s="1" t="s">
        <v>47</v>
      </c>
      <c r="AE272" s="1" t="s">
        <v>47</v>
      </c>
      <c r="AF272" s="1" t="s">
        <v>47</v>
      </c>
      <c r="AG272" s="1" t="s">
        <v>47</v>
      </c>
      <c r="AH272" s="1" t="s">
        <v>47</v>
      </c>
      <c r="AI272" s="1" t="s">
        <v>47</v>
      </c>
      <c r="AJ272" s="1" t="s">
        <v>47</v>
      </c>
      <c r="AK272" s="1" t="s">
        <v>47</v>
      </c>
      <c r="AL272" s="1" t="s">
        <v>47</v>
      </c>
      <c r="AM272" s="1" t="s">
        <v>47</v>
      </c>
      <c r="AN272" s="1" t="s">
        <v>47</v>
      </c>
      <c r="AO272" s="24" t="s">
        <v>47</v>
      </c>
      <c r="AP272" s="1" t="s">
        <v>62</v>
      </c>
      <c r="AQ272" s="1">
        <v>8</v>
      </c>
      <c r="AR272" s="25" t="s">
        <v>234</v>
      </c>
      <c r="AS272" s="30">
        <v>200000</v>
      </c>
      <c r="AT272" s="9">
        <f>($O$3*(L272-$O$1)/$O$2+$P$3*(M272-$P$1)/$P$2+$Q$3*(N272-$P$1)/$Q$2)/SUM($O$3:$Q$3)</f>
        <v>-1.4827454816840926</v>
      </c>
      <c r="AU272" s="9">
        <f>($O$3*(O272-$O$1)/$O$2+$P$3*(P272-$P$1)/$P$2+$Q$3*(Q272-$Q$1)/$Q$2)/SUM($O$3:$Q$3)</f>
        <v>-0.55260959883880012</v>
      </c>
      <c r="AV272">
        <f>COUNT(R272:AO272)/2</f>
        <v>3</v>
      </c>
      <c r="AW272">
        <f>COUNTIF(R272:AO272,"&gt;5")/2</f>
        <v>0</v>
      </c>
      <c r="AX272" s="6">
        <f>VLOOKUP(AP272,COND!$A$10:$B$32,2,FALSE)</f>
        <v>1.0249999999999999</v>
      </c>
      <c r="AY272" s="9">
        <f>(($AT$3*AT272+$AU$3*AU272+$AV$3*AV272+$AW$3*AW272)*AX272*IF(AQ272&lt;5,0.95,IF(AQ272&lt;7,0.975,1))+$J$3*VLOOKUP(J272,COND!$A$2:$D$7,2,FALSE)+$K$3*VLOOKUP(K272,COND!$A$2:$D$7,3,FALSE)+IF(BA272="SP",$BA$3,0)+IF($AV272&lt;3,-15,0))*IF(AND(Bat!$K$2="On",$E272&gt;20),0.75,1)</f>
        <v>21.143790400059359</v>
      </c>
      <c r="AZ272" s="28">
        <f>STANDARDIZE(AY272,AVERAGE($AY$5:$AY$963),STDEVP($AY$5:$AY$963))</f>
        <v>-0.1705826184034249</v>
      </c>
      <c r="BA272" t="str">
        <f>IF(OR(AND(AQ272&gt;7,AW272&gt;1),AND(AQ272&gt;4,AV272&gt;2)),"SP","RP")</f>
        <v>SP</v>
      </c>
      <c r="BE272" t="str">
        <f>IF(AVERAGE($O272:$Q272)&gt;=6,"Likely",IF(AVERAGE($O272:$Q272)&gt;=4,"Possible","Unlikely"))</f>
        <v>Unlikely</v>
      </c>
      <c r="BG272" t="e">
        <f>IF(VLOOKUP($B272,'Draft List'!$D$4:$AB$124,BG$3,FALSE)&lt;&gt;0,VLOOKUP($B272,'Draft List'!$D$4:$AB$124,BG$3,FALSE),"")</f>
        <v>#N/A</v>
      </c>
      <c r="BH272" t="e">
        <f>IF(VLOOKUP($B272,'Draft List'!$D$4:$AB$124,BH$3,FALSE)&lt;&gt;0,VLOOKUP($B272,'Draft List'!$D$4:$AB$124,BH$3,FALSE),"")</f>
        <v>#N/A</v>
      </c>
      <c r="BI272" t="e">
        <f>IF(VLOOKUP($B272,'Draft List'!$D$4:$AB$124,BI$3,FALSE)&lt;&gt;0,VLOOKUP($B272,'Draft List'!$D$4:$AB$124,BI$3,FALSE),"")</f>
        <v>#N/A</v>
      </c>
      <c r="BJ272" t="e">
        <f>IF(VLOOKUP($B272,'Draft List'!$D$4:$AB$124,BJ$3,FALSE)&lt;&gt;0,VLOOKUP($B272,'Draft List'!$D$4:$AB$124,BJ$3,FALSE),"")</f>
        <v>#N/A</v>
      </c>
      <c r="BK272" t="str">
        <f>IF(OR(C272="SP",C272="MR",C272="RP",C272="CL"),"P",VLOOKUP($A272,Bat!$A$4:$AP$1196,42,FALSE))</f>
        <v>P</v>
      </c>
    </row>
    <row r="273" spans="1:63" x14ac:dyDescent="0.25">
      <c r="A273" t="str">
        <f>IF(C273="C","C-",C273)&amp;D273&amp;E273</f>
        <v>SPJason Hicks20</v>
      </c>
      <c r="B273">
        <f>VLOOKUP($A273,draft_listing_pitchers_stats!$A$1:$B$1324,2,FALSE)</f>
        <v>10981</v>
      </c>
      <c r="C273" s="1" t="s">
        <v>25</v>
      </c>
      <c r="D273" s="1" t="s">
        <v>1992</v>
      </c>
      <c r="E273" s="1">
        <v>20</v>
      </c>
      <c r="F273" s="1" t="s">
        <v>64</v>
      </c>
      <c r="G273" s="1" t="s">
        <v>43</v>
      </c>
      <c r="H273" s="1" t="s">
        <v>51</v>
      </c>
      <c r="I273" s="24" t="s">
        <v>51</v>
      </c>
      <c r="J273" s="1" t="s">
        <v>46</v>
      </c>
      <c r="K273" s="24" t="s">
        <v>45</v>
      </c>
      <c r="L273" s="1">
        <v>3</v>
      </c>
      <c r="M273" s="1">
        <v>4</v>
      </c>
      <c r="N273" s="24">
        <v>1</v>
      </c>
      <c r="O273" s="1">
        <v>4</v>
      </c>
      <c r="P273" s="1">
        <v>4</v>
      </c>
      <c r="Q273" s="24">
        <v>3</v>
      </c>
      <c r="R273" s="1">
        <v>5</v>
      </c>
      <c r="S273" s="1">
        <v>6</v>
      </c>
      <c r="T273" s="1">
        <v>2</v>
      </c>
      <c r="U273" s="1">
        <v>4</v>
      </c>
      <c r="V273" s="1">
        <v>4</v>
      </c>
      <c r="W273" s="1">
        <v>4</v>
      </c>
      <c r="X273" s="1">
        <v>3</v>
      </c>
      <c r="Y273" s="1">
        <v>3</v>
      </c>
      <c r="Z273" s="1" t="s">
        <v>47</v>
      </c>
      <c r="AA273" s="1" t="s">
        <v>47</v>
      </c>
      <c r="AB273" s="1" t="s">
        <v>47</v>
      </c>
      <c r="AC273" s="1" t="s">
        <v>47</v>
      </c>
      <c r="AD273" s="1" t="s">
        <v>47</v>
      </c>
      <c r="AE273" s="1" t="s">
        <v>47</v>
      </c>
      <c r="AF273" s="1" t="s">
        <v>47</v>
      </c>
      <c r="AG273" s="1" t="s">
        <v>47</v>
      </c>
      <c r="AH273" s="1" t="s">
        <v>47</v>
      </c>
      <c r="AI273" s="1" t="s">
        <v>47</v>
      </c>
      <c r="AJ273" s="1" t="s">
        <v>47</v>
      </c>
      <c r="AK273" s="1" t="s">
        <v>47</v>
      </c>
      <c r="AL273" s="1" t="s">
        <v>47</v>
      </c>
      <c r="AM273" s="1" t="s">
        <v>47</v>
      </c>
      <c r="AN273" s="1" t="s">
        <v>47</v>
      </c>
      <c r="AO273" s="24" t="s">
        <v>47</v>
      </c>
      <c r="AP273" s="1" t="s">
        <v>62</v>
      </c>
      <c r="AQ273" s="1">
        <v>8</v>
      </c>
      <c r="AR273" s="25" t="s">
        <v>235</v>
      </c>
      <c r="AS273" s="30">
        <v>210000</v>
      </c>
      <c r="AT273" s="9">
        <f>($O$3*(L273-$O$1)/$O$2+$P$3*(M273-$P$1)/$P$2+$Q$3*(N273-$P$1)/$Q$2)/SUM($O$3:$Q$3)</f>
        <v>-1.7258064396590846</v>
      </c>
      <c r="AU273" s="9">
        <f>($O$3*(O273-$O$1)/$O$2+$P$3*(P273-$P$1)/$P$2+$Q$3*(Q273-$Q$1)/$Q$2)/SUM($O$3:$Q$3)</f>
        <v>-0.6009792323046188</v>
      </c>
      <c r="AV273">
        <f>COUNT(R273:AO273)/2</f>
        <v>4</v>
      </c>
      <c r="AW273">
        <f>COUNTIF(R273:AO273,"&gt;5")/2</f>
        <v>0.5</v>
      </c>
      <c r="AX273" s="6">
        <f>VLOOKUP(AP273,COND!$A$10:$B$32,2,FALSE)</f>
        <v>1.0249999999999999</v>
      </c>
      <c r="AY273" s="9">
        <f>(($AT$3*AT273+$AU$3*AU273+$AV$3*AV273+$AW$3*AW273)*AX273*IF(AQ273&lt;5,0.95,IF(AQ273&lt;7,0.975,1))+$J$3*VLOOKUP(J273,COND!$A$2:$D$7,2,FALSE)+$K$3*VLOOKUP(K273,COND!$A$2:$D$7,3,FALSE)+IF(BA273="SP",$BA$3,0)+IF($AV273&lt;3,-15,0))*IF(AND(Bat!$K$2="On",$E273&gt;20),0.75,1)</f>
        <v>21.101760417625204</v>
      </c>
      <c r="AZ273" s="28">
        <f>STANDARDIZE(AY273,AVERAGE($AY$5:$AY$963),STDEVP($AY$5:$AY$963))</f>
        <v>-0.17434282232299617</v>
      </c>
      <c r="BA273" t="str">
        <f>IF(OR(AND(AQ273&gt;7,AW273&gt;1),AND(AQ273&gt;4,AV273&gt;2)),"SP","RP")</f>
        <v>SP</v>
      </c>
      <c r="BE273" t="str">
        <f>IF(AVERAGE($O273:$Q273)&gt;=6,"Likely",IF(AVERAGE($O273:$Q273)&gt;=4,"Possible","Unlikely"))</f>
        <v>Unlikely</v>
      </c>
      <c r="BG273" t="e">
        <f>IF(VLOOKUP($B273,'Draft List'!$D$4:$AB$124,BG$3,FALSE)&lt;&gt;0,VLOOKUP($B273,'Draft List'!$D$4:$AB$124,BG$3,FALSE),"")</f>
        <v>#N/A</v>
      </c>
      <c r="BH273" t="e">
        <f>IF(VLOOKUP($B273,'Draft List'!$D$4:$AB$124,BH$3,FALSE)&lt;&gt;0,VLOOKUP($B273,'Draft List'!$D$4:$AB$124,BH$3,FALSE),"")</f>
        <v>#N/A</v>
      </c>
      <c r="BI273" t="e">
        <f>IF(VLOOKUP($B273,'Draft List'!$D$4:$AB$124,BI$3,FALSE)&lt;&gt;0,VLOOKUP($B273,'Draft List'!$D$4:$AB$124,BI$3,FALSE),"")</f>
        <v>#N/A</v>
      </c>
      <c r="BJ273" t="e">
        <f>IF(VLOOKUP($B273,'Draft List'!$D$4:$AB$124,BJ$3,FALSE)&lt;&gt;0,VLOOKUP($B273,'Draft List'!$D$4:$AB$124,BJ$3,FALSE),"")</f>
        <v>#N/A</v>
      </c>
      <c r="BK273" t="str">
        <f>IF(OR(C273="SP",C273="MR",C273="RP",C273="CL"),"P",VLOOKUP($A273,Bat!$A$4:$AP$1196,42,FALSE))</f>
        <v>P</v>
      </c>
    </row>
    <row r="274" spans="1:63" x14ac:dyDescent="0.25">
      <c r="A274" t="str">
        <f>IF(C274="C","C-",C274)&amp;D274&amp;E274</f>
        <v>RPWesley Martin21</v>
      </c>
      <c r="B274">
        <f>VLOOKUP($A274,draft_listing_pitchers_stats!$A$1:$B$1324,2,FALSE)</f>
        <v>9971</v>
      </c>
      <c r="C274" s="1" t="s">
        <v>246</v>
      </c>
      <c r="D274" s="1" t="s">
        <v>2070</v>
      </c>
      <c r="E274" s="1">
        <v>21</v>
      </c>
      <c r="F274" s="1" t="s">
        <v>55</v>
      </c>
      <c r="G274" s="1" t="s">
        <v>55</v>
      </c>
      <c r="H274" s="1" t="s">
        <v>51</v>
      </c>
      <c r="I274" s="24" t="s">
        <v>51</v>
      </c>
      <c r="J274" s="1" t="s">
        <v>45</v>
      </c>
      <c r="K274" s="24" t="s">
        <v>45</v>
      </c>
      <c r="L274" s="1">
        <v>4</v>
      </c>
      <c r="M274" s="1">
        <v>4</v>
      </c>
      <c r="N274" s="24">
        <v>1</v>
      </c>
      <c r="O274" s="1">
        <v>4</v>
      </c>
      <c r="P274" s="1">
        <v>4</v>
      </c>
      <c r="Q274" s="24">
        <v>3</v>
      </c>
      <c r="R274" s="1">
        <v>5</v>
      </c>
      <c r="S274" s="1">
        <v>5</v>
      </c>
      <c r="T274" s="1">
        <v>3</v>
      </c>
      <c r="U274" s="1">
        <v>3</v>
      </c>
      <c r="V274" s="1">
        <v>3</v>
      </c>
      <c r="W274" s="1">
        <v>3</v>
      </c>
      <c r="X274" s="1" t="s">
        <v>47</v>
      </c>
      <c r="Y274" s="1" t="s">
        <v>47</v>
      </c>
      <c r="Z274" s="1" t="s">
        <v>47</v>
      </c>
      <c r="AA274" s="1" t="s">
        <v>47</v>
      </c>
      <c r="AB274" s="1" t="s">
        <v>47</v>
      </c>
      <c r="AC274" s="1" t="s">
        <v>47</v>
      </c>
      <c r="AD274" s="1" t="s">
        <v>47</v>
      </c>
      <c r="AE274" s="1" t="s">
        <v>47</v>
      </c>
      <c r="AF274" s="1" t="s">
        <v>47</v>
      </c>
      <c r="AG274" s="1" t="s">
        <v>47</v>
      </c>
      <c r="AH274" s="1" t="s">
        <v>47</v>
      </c>
      <c r="AI274" s="1" t="s">
        <v>47</v>
      </c>
      <c r="AJ274" s="1" t="s">
        <v>47</v>
      </c>
      <c r="AK274" s="1" t="s">
        <v>47</v>
      </c>
      <c r="AL274" s="1" t="s">
        <v>47</v>
      </c>
      <c r="AM274" s="1" t="s">
        <v>47</v>
      </c>
      <c r="AN274" s="1" t="s">
        <v>47</v>
      </c>
      <c r="AO274" s="24" t="s">
        <v>47</v>
      </c>
      <c r="AP274" s="1" t="s">
        <v>60</v>
      </c>
      <c r="AQ274" s="1">
        <v>6</v>
      </c>
      <c r="AR274" s="25" t="s">
        <v>233</v>
      </c>
      <c r="AS274" s="30">
        <v>240000</v>
      </c>
      <c r="AT274" s="9">
        <f>($O$3*(L274-$O$1)/$O$2+$P$3*(M274-$P$1)/$P$2+$Q$3*(N274-$P$1)/$Q$2)/SUM($O$3:$Q$3)</f>
        <v>-1.5311151151499114</v>
      </c>
      <c r="AU274" s="9">
        <f>($O$3*(O274-$O$1)/$O$2+$P$3*(P274-$P$1)/$P$2+$Q$3*(Q274-$Q$1)/$Q$2)/SUM($O$3:$Q$3)</f>
        <v>-0.6009792323046188</v>
      </c>
      <c r="AV274">
        <f>COUNT(R274:AO274)/2</f>
        <v>3</v>
      </c>
      <c r="AW274">
        <f>COUNTIF(R274:AO274,"&gt;5")/2</f>
        <v>0</v>
      </c>
      <c r="AX274" s="6">
        <f>VLOOKUP(AP274,COND!$A$10:$B$32,2,FALSE)</f>
        <v>1</v>
      </c>
      <c r="AY274" s="9">
        <f>(($AT$3*AT274+$AU$3*AU274+$AV$3*AV274+$AW$3*AW274)*AX274*IF(AQ274&lt;5,0.95,IF(AQ274&lt;7,0.975,1))+$J$3*VLOOKUP(J274,COND!$A$2:$D$7,2,FALSE)+$K$3*VLOOKUP(K274,COND!$A$2:$D$7,3,FALSE)+IF(BA274="SP",$BA$3,0)+IF($AV274&lt;3,-15,0))*IF(AND(Bat!$K$2="On",$E274&gt;20),0.75,1)</f>
        <v>21.006087522605704</v>
      </c>
      <c r="AZ274" s="28">
        <f>STANDARDIZE(AY274,AVERAGE($AY$5:$AY$963),STDEVP($AY$5:$AY$963))</f>
        <v>-0.18290217862091163</v>
      </c>
      <c r="BA274" t="str">
        <f>IF(OR(AND(AQ274&gt;7,AW274&gt;1),AND(AQ274&gt;4,AV274&gt;2)),"SP","RP")</f>
        <v>SP</v>
      </c>
      <c r="BE274" t="str">
        <f>IF(AVERAGE($O274:$Q274)&gt;=6,"Likely",IF(AVERAGE($O274:$Q274)&gt;=4,"Possible","Unlikely"))</f>
        <v>Unlikely</v>
      </c>
      <c r="BG274" t="e">
        <f>IF(VLOOKUP($B274,'Draft List'!$D$4:$AB$124,BG$3,FALSE)&lt;&gt;0,VLOOKUP($B274,'Draft List'!$D$4:$AB$124,BG$3,FALSE),"")</f>
        <v>#N/A</v>
      </c>
      <c r="BH274" t="e">
        <f>IF(VLOOKUP($B274,'Draft List'!$D$4:$AB$124,BH$3,FALSE)&lt;&gt;0,VLOOKUP($B274,'Draft List'!$D$4:$AB$124,BH$3,FALSE),"")</f>
        <v>#N/A</v>
      </c>
      <c r="BI274" t="e">
        <f>IF(VLOOKUP($B274,'Draft List'!$D$4:$AB$124,BI$3,FALSE)&lt;&gt;0,VLOOKUP($B274,'Draft List'!$D$4:$AB$124,BI$3,FALSE),"")</f>
        <v>#N/A</v>
      </c>
      <c r="BJ274" t="e">
        <f>IF(VLOOKUP($B274,'Draft List'!$D$4:$AB$124,BJ$3,FALSE)&lt;&gt;0,VLOOKUP($B274,'Draft List'!$D$4:$AB$124,BJ$3,FALSE),"")</f>
        <v>#N/A</v>
      </c>
      <c r="BK274" t="str">
        <f>IF(OR(C274="SP",C274="MR",C274="RP",C274="CL"),"P",VLOOKUP($A274,Bat!$A$4:$AP$1196,42,FALSE))</f>
        <v>P</v>
      </c>
    </row>
    <row r="275" spans="1:63" x14ac:dyDescent="0.25">
      <c r="A275" t="str">
        <f>IF(C275="C","C-",C275)&amp;D275&amp;E275</f>
        <v>SPChance Johnston18</v>
      </c>
      <c r="B275">
        <f>VLOOKUP($A275,draft_listing_pitchers_stats!$A$1:$B$1324,2,FALSE)</f>
        <v>4793</v>
      </c>
      <c r="C275" s="1" t="s">
        <v>25</v>
      </c>
      <c r="D275" s="1" t="s">
        <v>2017</v>
      </c>
      <c r="E275" s="1">
        <v>18</v>
      </c>
      <c r="F275" s="1" t="s">
        <v>43</v>
      </c>
      <c r="G275" s="1" t="s">
        <v>55</v>
      </c>
      <c r="H275" s="1" t="s">
        <v>51</v>
      </c>
      <c r="I275" s="24" t="s">
        <v>51</v>
      </c>
      <c r="J275" s="1" t="s">
        <v>46</v>
      </c>
      <c r="K275" s="24" t="s">
        <v>45</v>
      </c>
      <c r="L275" s="1">
        <v>2</v>
      </c>
      <c r="M275" s="1">
        <v>4</v>
      </c>
      <c r="N275" s="24">
        <v>1</v>
      </c>
      <c r="O275" s="1">
        <v>3</v>
      </c>
      <c r="P275" s="1">
        <v>5</v>
      </c>
      <c r="Q275" s="24">
        <v>3</v>
      </c>
      <c r="R275" s="1">
        <v>3</v>
      </c>
      <c r="S275" s="1">
        <v>4</v>
      </c>
      <c r="T275" s="1">
        <v>1</v>
      </c>
      <c r="U275" s="1">
        <v>4</v>
      </c>
      <c r="V275" s="1" t="s">
        <v>47</v>
      </c>
      <c r="W275" s="1" t="s">
        <v>47</v>
      </c>
      <c r="X275" s="1">
        <v>2</v>
      </c>
      <c r="Y275" s="1">
        <v>3</v>
      </c>
      <c r="Z275" s="1" t="s">
        <v>47</v>
      </c>
      <c r="AA275" s="1" t="s">
        <v>47</v>
      </c>
      <c r="AB275" s="1" t="s">
        <v>47</v>
      </c>
      <c r="AC275" s="1" t="s">
        <v>47</v>
      </c>
      <c r="AD275" s="1" t="s">
        <v>47</v>
      </c>
      <c r="AE275" s="1" t="s">
        <v>47</v>
      </c>
      <c r="AF275" s="1">
        <v>3</v>
      </c>
      <c r="AG275" s="1">
        <v>4</v>
      </c>
      <c r="AH275" s="1" t="s">
        <v>47</v>
      </c>
      <c r="AI275" s="1" t="s">
        <v>47</v>
      </c>
      <c r="AJ275" s="1" t="s">
        <v>47</v>
      </c>
      <c r="AK275" s="1" t="s">
        <v>47</v>
      </c>
      <c r="AL275" s="1" t="s">
        <v>47</v>
      </c>
      <c r="AM275" s="1" t="s">
        <v>47</v>
      </c>
      <c r="AN275" s="1" t="s">
        <v>47</v>
      </c>
      <c r="AO275" s="24" t="s">
        <v>47</v>
      </c>
      <c r="AP275" s="1" t="s">
        <v>212</v>
      </c>
      <c r="AQ275" s="1">
        <v>6</v>
      </c>
      <c r="AR275" s="25" t="s">
        <v>233</v>
      </c>
      <c r="AS275" s="30">
        <v>220000</v>
      </c>
      <c r="AT275" s="9">
        <f>($O$3*(L275-$O$1)/$O$2+$P$3*(M275-$P$1)/$P$2+$Q$3*(N275-$P$1)/$Q$2)/SUM($O$3:$Q$3)</f>
        <v>-1.9204977641682581</v>
      </c>
      <c r="AU275" s="9">
        <f>($O$3*(O275-$O$1)/$O$2+$P$3*(P275-$P$1)/$P$2+$Q$3*(Q275-$Q$1)/$Q$2)/SUM($O$3:$Q$3)</f>
        <v>-0.60023884038373687</v>
      </c>
      <c r="AV275">
        <f>COUNT(R275:AO275)/2</f>
        <v>4</v>
      </c>
      <c r="AW275">
        <f>COUNTIF(R275:AO275,"&gt;5")/2</f>
        <v>0</v>
      </c>
      <c r="AX275" s="6">
        <f>VLOOKUP(AP275,COND!$A$10:$B$32,2,FALSE)</f>
        <v>1</v>
      </c>
      <c r="AY275" s="9">
        <f>(($AT$3*AT275+$AU$3*AU275+$AV$3*AV275+$AW$3*AW275)*AX275*IF(AQ275&lt;5,0.95,IF(AQ275&lt;7,0.975,1))+$J$3*VLOOKUP(J275,COND!$A$2:$D$7,2,FALSE)+$K$3*VLOOKUP(K275,COND!$A$2:$D$7,3,FALSE)+IF(BA275="SP",$BA$3,0)+IF($AV275&lt;3,-15,0))*IF(AND(Bat!$K$2="On",$E275&gt;20),0.75,1)</f>
        <v>20.985845548504322</v>
      </c>
      <c r="AZ275" s="28">
        <f>STANDARDIZE(AY275,AVERAGE($AY$5:$AY$963),STDEVP($AY$5:$AY$963))</f>
        <v>-0.18471312276001794</v>
      </c>
      <c r="BA275" t="str">
        <f>IF(OR(AND(AQ275&gt;7,AW275&gt;1),AND(AQ275&gt;4,AV275&gt;2)),"SP","RP")</f>
        <v>SP</v>
      </c>
      <c r="BE275" t="str">
        <f>IF(AVERAGE($O275:$Q275)&gt;=6,"Likely",IF(AVERAGE($O275:$Q275)&gt;=4,"Possible","Unlikely"))</f>
        <v>Unlikely</v>
      </c>
      <c r="BG275" t="e">
        <f>IF(VLOOKUP($B275,'Draft List'!$D$4:$AB$124,BG$3,FALSE)&lt;&gt;0,VLOOKUP($B275,'Draft List'!$D$4:$AB$124,BG$3,FALSE),"")</f>
        <v>#N/A</v>
      </c>
      <c r="BH275" t="e">
        <f>IF(VLOOKUP($B275,'Draft List'!$D$4:$AB$124,BH$3,FALSE)&lt;&gt;0,VLOOKUP($B275,'Draft List'!$D$4:$AB$124,BH$3,FALSE),"")</f>
        <v>#N/A</v>
      </c>
      <c r="BI275" t="e">
        <f>IF(VLOOKUP($B275,'Draft List'!$D$4:$AB$124,BI$3,FALSE)&lt;&gt;0,VLOOKUP($B275,'Draft List'!$D$4:$AB$124,BI$3,FALSE),"")</f>
        <v>#N/A</v>
      </c>
      <c r="BJ275" t="e">
        <f>IF(VLOOKUP($B275,'Draft List'!$D$4:$AB$124,BJ$3,FALSE)&lt;&gt;0,VLOOKUP($B275,'Draft List'!$D$4:$AB$124,BJ$3,FALSE),"")</f>
        <v>#N/A</v>
      </c>
      <c r="BK275" t="str">
        <f>IF(OR(C275="SP",C275="MR",C275="RP",C275="CL"),"P",VLOOKUP($A275,Bat!$A$4:$AP$1196,42,FALSE))</f>
        <v>P</v>
      </c>
    </row>
    <row r="276" spans="1:63" x14ac:dyDescent="0.25">
      <c r="A276" t="str">
        <f>IF(C276="C","C-",C276)&amp;D276&amp;E276</f>
        <v>RPArchie Tassell18</v>
      </c>
      <c r="B276">
        <f>VLOOKUP($A276,draft_listing_pitchers_stats!$A$1:$B$1324,2,FALSE)</f>
        <v>13679</v>
      </c>
      <c r="C276" s="1" t="s">
        <v>246</v>
      </c>
      <c r="D276" s="1" t="s">
        <v>2216</v>
      </c>
      <c r="E276" s="1">
        <v>18</v>
      </c>
      <c r="F276" s="1" t="s">
        <v>55</v>
      </c>
      <c r="G276" s="1" t="s">
        <v>43</v>
      </c>
      <c r="H276" s="1" t="s">
        <v>51</v>
      </c>
      <c r="I276" s="24" t="s">
        <v>51</v>
      </c>
      <c r="J276" s="1" t="s">
        <v>46</v>
      </c>
      <c r="K276" s="24" t="s">
        <v>49</v>
      </c>
      <c r="L276" s="1">
        <v>2</v>
      </c>
      <c r="M276" s="1">
        <v>4</v>
      </c>
      <c r="N276" s="24">
        <v>1</v>
      </c>
      <c r="O276" s="1">
        <v>3</v>
      </c>
      <c r="P276" s="1">
        <v>4</v>
      </c>
      <c r="Q276" s="24">
        <v>4</v>
      </c>
      <c r="R276" s="1">
        <v>2</v>
      </c>
      <c r="S276" s="1">
        <v>3</v>
      </c>
      <c r="T276" s="1">
        <v>1</v>
      </c>
      <c r="U276" s="1">
        <v>3</v>
      </c>
      <c r="V276" s="1">
        <v>1</v>
      </c>
      <c r="W276" s="1">
        <v>3</v>
      </c>
      <c r="X276" s="1">
        <v>1</v>
      </c>
      <c r="Y276" s="1">
        <v>3</v>
      </c>
      <c r="Z276" s="1" t="s">
        <v>47</v>
      </c>
      <c r="AA276" s="1" t="s">
        <v>47</v>
      </c>
      <c r="AB276" s="1" t="s">
        <v>47</v>
      </c>
      <c r="AC276" s="1" t="s">
        <v>47</v>
      </c>
      <c r="AD276" s="1" t="s">
        <v>47</v>
      </c>
      <c r="AE276" s="1" t="s">
        <v>47</v>
      </c>
      <c r="AF276" s="1" t="s">
        <v>47</v>
      </c>
      <c r="AG276" s="1" t="s">
        <v>47</v>
      </c>
      <c r="AH276" s="1" t="s">
        <v>47</v>
      </c>
      <c r="AI276" s="1" t="s">
        <v>47</v>
      </c>
      <c r="AJ276" s="1" t="s">
        <v>47</v>
      </c>
      <c r="AK276" s="1" t="s">
        <v>47</v>
      </c>
      <c r="AL276" s="1" t="s">
        <v>47</v>
      </c>
      <c r="AM276" s="1" t="s">
        <v>47</v>
      </c>
      <c r="AN276" s="1" t="s">
        <v>47</v>
      </c>
      <c r="AO276" s="24" t="s">
        <v>47</v>
      </c>
      <c r="AP276" s="1" t="s">
        <v>71</v>
      </c>
      <c r="AQ276" s="1">
        <v>4</v>
      </c>
      <c r="AR276" s="25" t="s">
        <v>235</v>
      </c>
      <c r="AS276" s="30">
        <v>2800000</v>
      </c>
      <c r="AT276" s="9">
        <f>($O$3*(L276-$O$1)/$O$2+$P$3*(M276-$P$1)/$P$2+$Q$3*(N276-$P$1)/$Q$2)/SUM($O$3:$Q$3)</f>
        <v>-1.9204977641682581</v>
      </c>
      <c r="AU276" s="9">
        <f>($O$3*(O276-$O$1)/$O$2+$P$3*(P276-$P$1)/$P$2+$Q$3*(Q276-$Q$1)/$Q$2)/SUM($O$3:$Q$3)</f>
        <v>-0.55334999075968205</v>
      </c>
      <c r="AV276">
        <f>COUNT(R276:AO276)/2</f>
        <v>4</v>
      </c>
      <c r="AW276">
        <f>COUNTIF(R276:AO276,"&gt;5")/2</f>
        <v>0</v>
      </c>
      <c r="AX276" s="6">
        <f>VLOOKUP(AP276,COND!$A$10:$B$32,2,FALSE)</f>
        <v>0.95</v>
      </c>
      <c r="AY276" s="9">
        <f>(($AT$3*AT276+$AU$3*AU276+$AV$3*AV276+$AW$3*AW276)*AX276*IF(AQ276&lt;5,0.95,IF(AQ276&lt;7,0.975,1))+$J$3*VLOOKUP(J276,COND!$A$2:$D$7,2,FALSE)+$K$3*VLOOKUP(K276,COND!$A$2:$D$7,3,FALSE)+IF(BA276="SP",$BA$3,0)+IF($AV276&lt;3,-15,0))*IF(AND(Bat!$K$2="On",$E276&gt;20),0.75,1)</f>
        <v>20.928882820355369</v>
      </c>
      <c r="AZ276" s="28">
        <f>STANDARDIZE(AY276,AVERAGE($AY$5:$AY$963),STDEVP($AY$5:$AY$963))</f>
        <v>-0.18980928176961839</v>
      </c>
      <c r="BA276" t="str">
        <f>IF(OR(AND(AQ276&gt;7,AW276&gt;1),AND(AQ276&gt;4,AV276&gt;2)),"SP","RP")</f>
        <v>RP</v>
      </c>
      <c r="BE276" t="str">
        <f>IF(AVERAGE($O276:$Q276)&gt;=6,"Likely",IF(AVERAGE($O276:$Q276)&gt;=4,"Possible","Unlikely"))</f>
        <v>Unlikely</v>
      </c>
      <c r="BG276" t="e">
        <f>IF(VLOOKUP($B276,'Draft List'!$D$4:$AB$124,BG$3,FALSE)&lt;&gt;0,VLOOKUP($B276,'Draft List'!$D$4:$AB$124,BG$3,FALSE),"")</f>
        <v>#N/A</v>
      </c>
      <c r="BH276" t="e">
        <f>IF(VLOOKUP($B276,'Draft List'!$D$4:$AB$124,BH$3,FALSE)&lt;&gt;0,VLOOKUP($B276,'Draft List'!$D$4:$AB$124,BH$3,FALSE),"")</f>
        <v>#N/A</v>
      </c>
      <c r="BI276" t="e">
        <f>IF(VLOOKUP($B276,'Draft List'!$D$4:$AB$124,BI$3,FALSE)&lt;&gt;0,VLOOKUP($B276,'Draft List'!$D$4:$AB$124,BI$3,FALSE),"")</f>
        <v>#N/A</v>
      </c>
      <c r="BJ276" t="e">
        <f>IF(VLOOKUP($B276,'Draft List'!$D$4:$AB$124,BJ$3,FALSE)&lt;&gt;0,VLOOKUP($B276,'Draft List'!$D$4:$AB$124,BJ$3,FALSE),"")</f>
        <v>#N/A</v>
      </c>
      <c r="BK276" t="str">
        <f>IF(OR(C276="SP",C276="MR",C276="RP",C276="CL"),"P",VLOOKUP($A276,Bat!$A$4:$AP$1196,42,FALSE))</f>
        <v>P</v>
      </c>
    </row>
    <row r="277" spans="1:63" x14ac:dyDescent="0.25">
      <c r="A277" t="str">
        <f>IF(C277="C","C-",C277)&amp;D277&amp;E277</f>
        <v>RPSatoru Matsuo21</v>
      </c>
      <c r="B277">
        <f>VLOOKUP($A277,draft_listing_pitchers_stats!$A$1:$B$1324,2,FALSE)</f>
        <v>3952</v>
      </c>
      <c r="C277" s="1" t="s">
        <v>246</v>
      </c>
      <c r="D277" s="1" t="s">
        <v>2076</v>
      </c>
      <c r="E277" s="1">
        <v>21</v>
      </c>
      <c r="F277" s="1" t="s">
        <v>55</v>
      </c>
      <c r="G277" s="1" t="s">
        <v>55</v>
      </c>
      <c r="H277" s="1" t="s">
        <v>51</v>
      </c>
      <c r="I277" s="24" t="s">
        <v>51</v>
      </c>
      <c r="J277" s="1" t="s">
        <v>57</v>
      </c>
      <c r="K277" s="24" t="s">
        <v>49</v>
      </c>
      <c r="L277" s="1">
        <v>3</v>
      </c>
      <c r="M277" s="1">
        <v>4</v>
      </c>
      <c r="N277" s="24">
        <v>1</v>
      </c>
      <c r="O277" s="1">
        <v>4</v>
      </c>
      <c r="P277" s="1">
        <v>4</v>
      </c>
      <c r="Q277" s="24">
        <v>3</v>
      </c>
      <c r="R277" s="1">
        <v>6</v>
      </c>
      <c r="S277" s="1">
        <v>6</v>
      </c>
      <c r="T277" s="1">
        <v>1</v>
      </c>
      <c r="U277" s="1">
        <v>1</v>
      </c>
      <c r="V277" s="1">
        <v>3</v>
      </c>
      <c r="W277" s="1">
        <v>3</v>
      </c>
      <c r="X277" s="1" t="s">
        <v>47</v>
      </c>
      <c r="Y277" s="1" t="s">
        <v>47</v>
      </c>
      <c r="Z277" s="1" t="s">
        <v>47</v>
      </c>
      <c r="AA277" s="1" t="s">
        <v>47</v>
      </c>
      <c r="AB277" s="1" t="s">
        <v>47</v>
      </c>
      <c r="AC277" s="1" t="s">
        <v>47</v>
      </c>
      <c r="AD277" s="1" t="s">
        <v>47</v>
      </c>
      <c r="AE277" s="1" t="s">
        <v>47</v>
      </c>
      <c r="AF277" s="1" t="s">
        <v>47</v>
      </c>
      <c r="AG277" s="1" t="s">
        <v>47</v>
      </c>
      <c r="AH277" s="1" t="s">
        <v>47</v>
      </c>
      <c r="AI277" s="1" t="s">
        <v>47</v>
      </c>
      <c r="AJ277" s="1">
        <v>3</v>
      </c>
      <c r="AK277" s="1">
        <v>3</v>
      </c>
      <c r="AL277" s="1" t="s">
        <v>47</v>
      </c>
      <c r="AM277" s="1" t="s">
        <v>47</v>
      </c>
      <c r="AN277" s="1" t="s">
        <v>47</v>
      </c>
      <c r="AO277" s="24" t="s">
        <v>47</v>
      </c>
      <c r="AP277" s="1" t="s">
        <v>48</v>
      </c>
      <c r="AQ277" s="1">
        <v>6</v>
      </c>
      <c r="AR277" s="25" t="s">
        <v>235</v>
      </c>
      <c r="AS277" s="30">
        <v>220000</v>
      </c>
      <c r="AT277" s="9">
        <f>($O$3*(L277-$O$1)/$O$2+$P$3*(M277-$P$1)/$P$2+$Q$3*(N277-$P$1)/$Q$2)/SUM($O$3:$Q$3)</f>
        <v>-1.7258064396590846</v>
      </c>
      <c r="AU277" s="9">
        <f>($O$3*(O277-$O$1)/$O$2+$P$3*(P277-$P$1)/$P$2+$Q$3*(Q277-$Q$1)/$Q$2)/SUM($O$3:$Q$3)</f>
        <v>-0.6009792323046188</v>
      </c>
      <c r="AV277">
        <f>COUNT(R277:AO277)/2</f>
        <v>4</v>
      </c>
      <c r="AW277">
        <f>COUNTIF(R277:AO277,"&gt;5")/2</f>
        <v>1</v>
      </c>
      <c r="AX277" s="6">
        <f>VLOOKUP(AP277,COND!$A$10:$B$32,2,FALSE)</f>
        <v>1.05</v>
      </c>
      <c r="AY277" s="9">
        <f>(($AT$3*AT277+$AU$3*AU277+$AV$3*AV277+$AW$3*AW277)*AX277*IF(AQ277&lt;5,0.95,IF(AQ277&lt;7,0.975,1))+$J$3*VLOOKUP(J277,COND!$A$2:$D$7,2,FALSE)+$K$3*VLOOKUP(K277,COND!$A$2:$D$7,3,FALSE)+IF(BA277="SP",$BA$3,0)+IF($AV277&lt;3,-15,0))*IF(AND(Bat!$K$2="On",$E277&gt;20),0.75,1)</f>
        <v>20.854528850042733</v>
      </c>
      <c r="AZ277" s="28">
        <f>STANDARDIZE(AY277,AVERAGE($AY$5:$AY$963),STDEVP($AY$5:$AY$963))</f>
        <v>-0.19646134475925361</v>
      </c>
      <c r="BA277" t="str">
        <f>IF(OR(AND(AQ277&gt;7,AW277&gt;1),AND(AQ277&gt;4,AV277&gt;2)),"SP","RP")</f>
        <v>SP</v>
      </c>
      <c r="BE277" t="str">
        <f>IF(AVERAGE($O277:$Q277)&gt;=6,"Likely",IF(AVERAGE($O277:$Q277)&gt;=4,"Possible","Unlikely"))</f>
        <v>Unlikely</v>
      </c>
      <c r="BG277" t="e">
        <f>IF(VLOOKUP($B277,'Draft List'!$D$4:$AB$124,BG$3,FALSE)&lt;&gt;0,VLOOKUP($B277,'Draft List'!$D$4:$AB$124,BG$3,FALSE),"")</f>
        <v>#N/A</v>
      </c>
      <c r="BH277" t="e">
        <f>IF(VLOOKUP($B277,'Draft List'!$D$4:$AB$124,BH$3,FALSE)&lt;&gt;0,VLOOKUP($B277,'Draft List'!$D$4:$AB$124,BH$3,FALSE),"")</f>
        <v>#N/A</v>
      </c>
      <c r="BI277" t="e">
        <f>IF(VLOOKUP($B277,'Draft List'!$D$4:$AB$124,BI$3,FALSE)&lt;&gt;0,VLOOKUP($B277,'Draft List'!$D$4:$AB$124,BI$3,FALSE),"")</f>
        <v>#N/A</v>
      </c>
      <c r="BJ277" t="e">
        <f>IF(VLOOKUP($B277,'Draft List'!$D$4:$AB$124,BJ$3,FALSE)&lt;&gt;0,VLOOKUP($B277,'Draft List'!$D$4:$AB$124,BJ$3,FALSE),"")</f>
        <v>#N/A</v>
      </c>
      <c r="BK277" t="str">
        <f>IF(OR(C277="SP",C277="MR",C277="RP",C277="CL"),"P",VLOOKUP($A277,Bat!$A$4:$AP$1196,42,FALSE))</f>
        <v>P</v>
      </c>
    </row>
    <row r="278" spans="1:63" x14ac:dyDescent="0.25">
      <c r="A278" t="str">
        <f>IF(C278="C","C-",C278)&amp;D278&amp;E278</f>
        <v>RPBruce Klein21</v>
      </c>
      <c r="B278">
        <f>VLOOKUP($A278,draft_listing_pitchers_stats!$A$1:$B$1324,2,FALSE)</f>
        <v>10375</v>
      </c>
      <c r="C278" s="1" t="s">
        <v>246</v>
      </c>
      <c r="D278" s="1" t="s">
        <v>2040</v>
      </c>
      <c r="E278" s="1">
        <v>21</v>
      </c>
      <c r="F278" s="1" t="s">
        <v>43</v>
      </c>
      <c r="G278" s="1" t="s">
        <v>43</v>
      </c>
      <c r="H278" s="1" t="s">
        <v>51</v>
      </c>
      <c r="I278" s="24" t="s">
        <v>51</v>
      </c>
      <c r="J278" s="1" t="s">
        <v>45</v>
      </c>
      <c r="K278" s="24" t="s">
        <v>46</v>
      </c>
      <c r="L278" s="1">
        <v>4</v>
      </c>
      <c r="M278" s="1">
        <v>4</v>
      </c>
      <c r="N278" s="24">
        <v>1</v>
      </c>
      <c r="O278" s="1">
        <v>5</v>
      </c>
      <c r="P278" s="1">
        <v>4</v>
      </c>
      <c r="Q278" s="24">
        <v>2</v>
      </c>
      <c r="R278" s="1">
        <v>6</v>
      </c>
      <c r="S278" s="1">
        <v>6</v>
      </c>
      <c r="T278" s="1">
        <v>4</v>
      </c>
      <c r="U278" s="1">
        <v>5</v>
      </c>
      <c r="V278" s="1" t="s">
        <v>47</v>
      </c>
      <c r="W278" s="1" t="s">
        <v>47</v>
      </c>
      <c r="X278" s="1">
        <v>3</v>
      </c>
      <c r="Y278" s="1">
        <v>3</v>
      </c>
      <c r="Z278" s="1" t="s">
        <v>47</v>
      </c>
      <c r="AA278" s="1" t="s">
        <v>47</v>
      </c>
      <c r="AB278" s="1" t="s">
        <v>47</v>
      </c>
      <c r="AC278" s="1" t="s">
        <v>47</v>
      </c>
      <c r="AD278" s="1" t="s">
        <v>47</v>
      </c>
      <c r="AE278" s="1" t="s">
        <v>47</v>
      </c>
      <c r="AF278" s="1">
        <v>4</v>
      </c>
      <c r="AG278" s="1">
        <v>4</v>
      </c>
      <c r="AH278" s="1" t="s">
        <v>47</v>
      </c>
      <c r="AI278" s="1" t="s">
        <v>47</v>
      </c>
      <c r="AJ278" s="1" t="s">
        <v>47</v>
      </c>
      <c r="AK278" s="1" t="s">
        <v>47</v>
      </c>
      <c r="AL278" s="1" t="s">
        <v>47</v>
      </c>
      <c r="AM278" s="1" t="s">
        <v>47</v>
      </c>
      <c r="AN278" s="1" t="s">
        <v>47</v>
      </c>
      <c r="AO278" s="24" t="s">
        <v>47</v>
      </c>
      <c r="AP278" s="1" t="s">
        <v>56</v>
      </c>
      <c r="AQ278" s="1">
        <v>7</v>
      </c>
      <c r="AR278" s="25" t="s">
        <v>15</v>
      </c>
      <c r="AS278" s="30">
        <v>190000</v>
      </c>
      <c r="AT278" s="9">
        <f>($O$3*(L278-$O$1)/$O$2+$P$3*(M278-$P$1)/$P$2+$Q$3*(N278-$P$1)/$Q$2)/SUM($O$3:$Q$3)</f>
        <v>-1.5311151151499114</v>
      </c>
      <c r="AU278" s="9">
        <f>($O$3*(O278-$O$1)/$O$2+$P$3*(P278-$P$1)/$P$2+$Q$3*(Q278-$Q$1)/$Q$2)/SUM($O$3:$Q$3)</f>
        <v>-0.64860847384955567</v>
      </c>
      <c r="AV278">
        <f>COUNT(R278:AO278)/2</f>
        <v>4</v>
      </c>
      <c r="AW278">
        <f>COUNTIF(R278:AO278,"&gt;5")/2</f>
        <v>1</v>
      </c>
      <c r="AX278" s="6">
        <f>VLOOKUP(AP278,COND!$A$10:$B$32,2,FALSE)</f>
        <v>1.0249999999999999</v>
      </c>
      <c r="AY278" s="9">
        <f>(($AT$3*AT278+$AU$3*AU278+$AV$3*AV278+$AW$3*AW278)*AX278*IF(AQ278&lt;5,0.95,IF(AQ278&lt;7,0.975,1))+$J$3*VLOOKUP(J278,COND!$A$2:$D$7,2,FALSE)+$K$3*VLOOKUP(K278,COND!$A$2:$D$7,3,FALSE)+IF(BA278="SP",$BA$3,0)+IF($AV278&lt;3,-15,0))*IF(AND(Bat!$K$2="On",$E278&gt;20),0.75,1)</f>
        <v>20.805897687478378</v>
      </c>
      <c r="AZ278" s="28">
        <f>STANDARDIZE(AY278,AVERAGE($AY$5:$AY$963),STDEVP($AY$5:$AY$963))</f>
        <v>-0.20081212193062822</v>
      </c>
      <c r="BA278" t="str">
        <f>IF(OR(AND(AQ278&gt;7,AW278&gt;1),AND(AQ278&gt;4,AV278&gt;2)),"SP","RP")</f>
        <v>SP</v>
      </c>
      <c r="BE278" t="str">
        <f>IF(AVERAGE($O278:$Q278)&gt;=6,"Likely",IF(AVERAGE($O278:$Q278)&gt;=4,"Possible","Unlikely"))</f>
        <v>Unlikely</v>
      </c>
      <c r="BG278" t="e">
        <f>IF(VLOOKUP($B278,'Draft List'!$D$4:$AB$124,BG$3,FALSE)&lt;&gt;0,VLOOKUP($B278,'Draft List'!$D$4:$AB$124,BG$3,FALSE),"")</f>
        <v>#N/A</v>
      </c>
      <c r="BH278" t="e">
        <f>IF(VLOOKUP($B278,'Draft List'!$D$4:$AB$124,BH$3,FALSE)&lt;&gt;0,VLOOKUP($B278,'Draft List'!$D$4:$AB$124,BH$3,FALSE),"")</f>
        <v>#N/A</v>
      </c>
      <c r="BI278" t="e">
        <f>IF(VLOOKUP($B278,'Draft List'!$D$4:$AB$124,BI$3,FALSE)&lt;&gt;0,VLOOKUP($B278,'Draft List'!$D$4:$AB$124,BI$3,FALSE),"")</f>
        <v>#N/A</v>
      </c>
      <c r="BJ278" t="e">
        <f>IF(VLOOKUP($B278,'Draft List'!$D$4:$AB$124,BJ$3,FALSE)&lt;&gt;0,VLOOKUP($B278,'Draft List'!$D$4:$AB$124,BJ$3,FALSE),"")</f>
        <v>#N/A</v>
      </c>
      <c r="BK278" t="str">
        <f>IF(OR(C278="SP",C278="MR",C278="RP",C278="CL"),"P",VLOOKUP($A278,Bat!$A$4:$AP$1196,42,FALSE))</f>
        <v>P</v>
      </c>
    </row>
    <row r="279" spans="1:63" x14ac:dyDescent="0.25">
      <c r="A279" t="str">
        <f>IF(C279="C","C-",C279)&amp;D279&amp;E279</f>
        <v>RPGustavo Padilla21</v>
      </c>
      <c r="B279">
        <f>VLOOKUP($A279,draft_listing_pitchers_stats!$A$1:$B$1324,2,FALSE)</f>
        <v>5733</v>
      </c>
      <c r="C279" s="1" t="s">
        <v>246</v>
      </c>
      <c r="D279" s="1" t="s">
        <v>2130</v>
      </c>
      <c r="E279" s="1">
        <v>21</v>
      </c>
      <c r="F279" s="1" t="s">
        <v>43</v>
      </c>
      <c r="G279" s="1" t="s">
        <v>43</v>
      </c>
      <c r="H279" s="1" t="s">
        <v>51</v>
      </c>
      <c r="I279" s="24" t="s">
        <v>51</v>
      </c>
      <c r="J279" s="1" t="s">
        <v>45</v>
      </c>
      <c r="K279" s="24" t="s">
        <v>45</v>
      </c>
      <c r="L279" s="1">
        <v>4</v>
      </c>
      <c r="M279" s="1">
        <v>4</v>
      </c>
      <c r="N279" s="24">
        <v>1</v>
      </c>
      <c r="O279" s="1">
        <v>4</v>
      </c>
      <c r="P279" s="1">
        <v>4</v>
      </c>
      <c r="Q279" s="24">
        <v>3</v>
      </c>
      <c r="R279" s="1" t="s">
        <v>47</v>
      </c>
      <c r="S279" s="1" t="s">
        <v>47</v>
      </c>
      <c r="T279" s="1">
        <v>3</v>
      </c>
      <c r="U279" s="1">
        <v>3</v>
      </c>
      <c r="V279" s="1">
        <v>2</v>
      </c>
      <c r="W279" s="1">
        <v>2</v>
      </c>
      <c r="X279" s="1">
        <v>3</v>
      </c>
      <c r="Y279" s="1">
        <v>3</v>
      </c>
      <c r="Z279" s="1" t="s">
        <v>47</v>
      </c>
      <c r="AA279" s="1" t="s">
        <v>47</v>
      </c>
      <c r="AB279" s="1" t="s">
        <v>47</v>
      </c>
      <c r="AC279" s="1" t="s">
        <v>47</v>
      </c>
      <c r="AD279" s="1">
        <v>5</v>
      </c>
      <c r="AE279" s="1">
        <v>5</v>
      </c>
      <c r="AF279" s="1" t="s">
        <v>47</v>
      </c>
      <c r="AG279" s="1" t="s">
        <v>47</v>
      </c>
      <c r="AH279" s="1" t="s">
        <v>47</v>
      </c>
      <c r="AI279" s="1" t="s">
        <v>47</v>
      </c>
      <c r="AJ279" s="1" t="s">
        <v>47</v>
      </c>
      <c r="AK279" s="1" t="s">
        <v>47</v>
      </c>
      <c r="AL279" s="1" t="s">
        <v>47</v>
      </c>
      <c r="AM279" s="1" t="s">
        <v>47</v>
      </c>
      <c r="AN279" s="1" t="s">
        <v>47</v>
      </c>
      <c r="AO279" s="24" t="s">
        <v>47</v>
      </c>
      <c r="AP279" s="1" t="s">
        <v>56</v>
      </c>
      <c r="AQ279" s="1">
        <v>7</v>
      </c>
      <c r="AR279" s="25" t="s">
        <v>233</v>
      </c>
      <c r="AS279" s="30">
        <v>220000</v>
      </c>
      <c r="AT279" s="9">
        <f>($O$3*(L279-$O$1)/$O$2+$P$3*(M279-$P$1)/$P$2+$Q$3*(N279-$P$1)/$Q$2)/SUM($O$3:$Q$3)</f>
        <v>-1.5311151151499114</v>
      </c>
      <c r="AU279" s="9">
        <f>($O$3*(O279-$O$1)/$O$2+$P$3*(P279-$P$1)/$P$2+$Q$3*(Q279-$Q$1)/$Q$2)/SUM($O$3:$Q$3)</f>
        <v>-0.6009792323046188</v>
      </c>
      <c r="AV279">
        <f>COUNT(R279:AO279)/2</f>
        <v>4</v>
      </c>
      <c r="AW279">
        <f>COUNTIF(R279:AO279,"&gt;5")/2</f>
        <v>0</v>
      </c>
      <c r="AX279" s="6">
        <f>VLOOKUP(AP279,COND!$A$10:$B$32,2,FALSE)</f>
        <v>1.0249999999999999</v>
      </c>
      <c r="AY279" s="9">
        <f>(($AT$3*AT279+$AU$3*AU279+$AV$3*AV279+$AW$3*AW279)*AX279*IF(AQ279&lt;5,0.95,IF(AQ279&lt;7,0.975,1))+$J$3*VLOOKUP(J279,COND!$A$2:$D$7,2,FALSE)+$K$3*VLOOKUP(K279,COND!$A$2:$D$7,3,FALSE)+IF(BA279="SP",$BA$3,0)+IF($AV279&lt;3,-15,0))*IF(AND(Bat!$K$2="On",$E279&gt;20),0.75,1)</f>
        <v>20.801047139149581</v>
      </c>
      <c r="AZ279" s="28">
        <f>STANDARDIZE(AY279,AVERAGE($AY$5:$AY$963),STDEVP($AY$5:$AY$963))</f>
        <v>-0.20124607526064892</v>
      </c>
      <c r="BA279" t="str">
        <f>IF(OR(AND(AQ279&gt;7,AW279&gt;1),AND(AQ279&gt;4,AV279&gt;2)),"SP","RP")</f>
        <v>SP</v>
      </c>
      <c r="BE279" t="str">
        <f>IF(AVERAGE($O279:$Q279)&gt;=6,"Likely",IF(AVERAGE($O279:$Q279)&gt;=4,"Possible","Unlikely"))</f>
        <v>Unlikely</v>
      </c>
      <c r="BG279" t="e">
        <f>IF(VLOOKUP($B279,'Draft List'!$D$4:$AB$124,BG$3,FALSE)&lt;&gt;0,VLOOKUP($B279,'Draft List'!$D$4:$AB$124,BG$3,FALSE),"")</f>
        <v>#N/A</v>
      </c>
      <c r="BH279" t="e">
        <f>IF(VLOOKUP($B279,'Draft List'!$D$4:$AB$124,BH$3,FALSE)&lt;&gt;0,VLOOKUP($B279,'Draft List'!$D$4:$AB$124,BH$3,FALSE),"")</f>
        <v>#N/A</v>
      </c>
      <c r="BI279" t="e">
        <f>IF(VLOOKUP($B279,'Draft List'!$D$4:$AB$124,BI$3,FALSE)&lt;&gt;0,VLOOKUP($B279,'Draft List'!$D$4:$AB$124,BI$3,FALSE),"")</f>
        <v>#N/A</v>
      </c>
      <c r="BJ279" t="e">
        <f>IF(VLOOKUP($B279,'Draft List'!$D$4:$AB$124,BJ$3,FALSE)&lt;&gt;0,VLOOKUP($B279,'Draft List'!$D$4:$AB$124,BJ$3,FALSE),"")</f>
        <v>#N/A</v>
      </c>
      <c r="BK279" t="str">
        <f>IF(OR(C279="SP",C279="MR",C279="RP",C279="CL"),"P",VLOOKUP($A279,Bat!$A$4:$AP$1196,42,FALSE))</f>
        <v>P</v>
      </c>
    </row>
    <row r="280" spans="1:63" x14ac:dyDescent="0.25">
      <c r="A280" t="str">
        <f>IF(C280="C","C-",C280)&amp;D280&amp;E280</f>
        <v>RPIsaac Sperring21</v>
      </c>
      <c r="B280">
        <f>VLOOKUP($A280,draft_listing_pitchers_stats!$A$1:$B$1324,2,FALSE)</f>
        <v>6878</v>
      </c>
      <c r="C280" s="1" t="s">
        <v>246</v>
      </c>
      <c r="D280" s="1" t="s">
        <v>2195</v>
      </c>
      <c r="E280" s="1">
        <v>21</v>
      </c>
      <c r="F280" s="1" t="s">
        <v>43</v>
      </c>
      <c r="G280" s="1" t="s">
        <v>43</v>
      </c>
      <c r="H280" s="1" t="s">
        <v>51</v>
      </c>
      <c r="I280" s="24" t="s">
        <v>51</v>
      </c>
      <c r="J280" s="1" t="s">
        <v>46</v>
      </c>
      <c r="K280" s="24" t="s">
        <v>45</v>
      </c>
      <c r="L280" s="1">
        <v>3</v>
      </c>
      <c r="M280" s="1">
        <v>4</v>
      </c>
      <c r="N280" s="24">
        <v>1</v>
      </c>
      <c r="O280" s="1">
        <v>4</v>
      </c>
      <c r="P280" s="1">
        <v>4</v>
      </c>
      <c r="Q280" s="24">
        <v>3</v>
      </c>
      <c r="R280" s="1">
        <v>5</v>
      </c>
      <c r="S280" s="1">
        <v>5</v>
      </c>
      <c r="T280" s="1">
        <v>2</v>
      </c>
      <c r="U280" s="1">
        <v>4</v>
      </c>
      <c r="V280" s="1">
        <v>2</v>
      </c>
      <c r="W280" s="1">
        <v>2</v>
      </c>
      <c r="X280" s="1">
        <v>3</v>
      </c>
      <c r="Y280" s="1">
        <v>3</v>
      </c>
      <c r="Z280" s="1" t="s">
        <v>47</v>
      </c>
      <c r="AA280" s="1" t="s">
        <v>47</v>
      </c>
      <c r="AB280" s="1" t="s">
        <v>47</v>
      </c>
      <c r="AC280" s="1" t="s">
        <v>47</v>
      </c>
      <c r="AD280" s="1" t="s">
        <v>47</v>
      </c>
      <c r="AE280" s="1" t="s">
        <v>47</v>
      </c>
      <c r="AF280" s="1" t="s">
        <v>47</v>
      </c>
      <c r="AG280" s="1" t="s">
        <v>47</v>
      </c>
      <c r="AH280" s="1" t="s">
        <v>47</v>
      </c>
      <c r="AI280" s="1" t="s">
        <v>47</v>
      </c>
      <c r="AJ280" s="1" t="s">
        <v>47</v>
      </c>
      <c r="AK280" s="1" t="s">
        <v>47</v>
      </c>
      <c r="AL280" s="1" t="s">
        <v>47</v>
      </c>
      <c r="AM280" s="1" t="s">
        <v>47</v>
      </c>
      <c r="AN280" s="1" t="s">
        <v>47</v>
      </c>
      <c r="AO280" s="24" t="s">
        <v>47</v>
      </c>
      <c r="AP280" s="1" t="s">
        <v>60</v>
      </c>
      <c r="AQ280" s="1">
        <v>8</v>
      </c>
      <c r="AR280" s="25" t="s">
        <v>15</v>
      </c>
      <c r="AS280" s="30">
        <v>140000</v>
      </c>
      <c r="AT280" s="9">
        <f>($O$3*(L280-$O$1)/$O$2+$P$3*(M280-$P$1)/$P$2+$Q$3*(N280-$P$1)/$Q$2)/SUM($O$3:$Q$3)</f>
        <v>-1.7258064396590846</v>
      </c>
      <c r="AU280" s="9">
        <f>($O$3*(O280-$O$1)/$O$2+$P$3*(P280-$P$1)/$P$2+$Q$3*(Q280-$Q$1)/$Q$2)/SUM($O$3:$Q$3)</f>
        <v>-0.6009792323046188</v>
      </c>
      <c r="AV280">
        <f>COUNT(R280:AO280)/2</f>
        <v>4</v>
      </c>
      <c r="AW280">
        <f>COUNTIF(R280:AO280,"&gt;5")/2</f>
        <v>0</v>
      </c>
      <c r="AX280" s="6">
        <f>VLOOKUP(AP280,COND!$A$10:$B$32,2,FALSE)</f>
        <v>1</v>
      </c>
      <c r="AY280" s="9">
        <f>(($AT$3*AT280+$AU$3*AU280+$AV$3*AV280+$AW$3*AW280)*AX280*IF(AQ280&lt;5,0.95,IF(AQ280&lt;7,0.975,1))+$J$3*VLOOKUP(J280,COND!$A$2:$D$7,2,FALSE)+$K$3*VLOOKUP(K280,COND!$A$2:$D$7,3,FALSE)+IF(BA280="SP",$BA$3,0)+IF($AV280&lt;3,-15,0))*IF(AND(Bat!$K$2="On",$E280&gt;20),0.75,1)</f>
        <v>20.735254065975809</v>
      </c>
      <c r="AZ280" s="28">
        <f>STANDARDIZE(AY280,AVERAGE($AY$5:$AY$963),STDEVP($AY$5:$AY$963))</f>
        <v>-0.20713223931071087</v>
      </c>
      <c r="BA280" t="str">
        <f>IF(OR(AND(AQ280&gt;7,AW280&gt;1),AND(AQ280&gt;4,AV280&gt;2)),"SP","RP")</f>
        <v>SP</v>
      </c>
      <c r="BE280" t="str">
        <f>IF(AVERAGE($O280:$Q280)&gt;=6,"Likely",IF(AVERAGE($O280:$Q280)&gt;=4,"Possible","Unlikely"))</f>
        <v>Unlikely</v>
      </c>
      <c r="BG280" t="e">
        <f>IF(VLOOKUP($B280,'Draft List'!$D$4:$AB$124,BG$3,FALSE)&lt;&gt;0,VLOOKUP($B280,'Draft List'!$D$4:$AB$124,BG$3,FALSE),"")</f>
        <v>#N/A</v>
      </c>
      <c r="BH280" t="e">
        <f>IF(VLOOKUP($B280,'Draft List'!$D$4:$AB$124,BH$3,FALSE)&lt;&gt;0,VLOOKUP($B280,'Draft List'!$D$4:$AB$124,BH$3,FALSE),"")</f>
        <v>#N/A</v>
      </c>
      <c r="BI280" t="e">
        <f>IF(VLOOKUP($B280,'Draft List'!$D$4:$AB$124,BI$3,FALSE)&lt;&gt;0,VLOOKUP($B280,'Draft List'!$D$4:$AB$124,BI$3,FALSE),"")</f>
        <v>#N/A</v>
      </c>
      <c r="BJ280" t="e">
        <f>IF(VLOOKUP($B280,'Draft List'!$D$4:$AB$124,BJ$3,FALSE)&lt;&gt;0,VLOOKUP($B280,'Draft List'!$D$4:$AB$124,BJ$3,FALSE),"")</f>
        <v>#N/A</v>
      </c>
      <c r="BK280" t="str">
        <f>IF(OR(C280="SP",C280="MR",C280="RP",C280="CL"),"P",VLOOKUP($A280,Bat!$A$4:$AP$1196,42,FALSE))</f>
        <v>P</v>
      </c>
    </row>
    <row r="281" spans="1:63" x14ac:dyDescent="0.25">
      <c r="A281" t="str">
        <f>IF(C281="C","C-",C281)&amp;D281&amp;E281</f>
        <v>SPClement Godfrey21</v>
      </c>
      <c r="B281">
        <f>VLOOKUP($A281,draft_listing_pitchers_stats!$A$1:$B$1324,2,FALSE)</f>
        <v>4734</v>
      </c>
      <c r="C281" s="1" t="s">
        <v>25</v>
      </c>
      <c r="D281" s="1" t="s">
        <v>1963</v>
      </c>
      <c r="E281" s="1">
        <v>21</v>
      </c>
      <c r="F281" s="1" t="s">
        <v>55</v>
      </c>
      <c r="G281" s="1" t="s">
        <v>55</v>
      </c>
      <c r="H281" s="1" t="s">
        <v>51</v>
      </c>
      <c r="I281" s="24" t="s">
        <v>51</v>
      </c>
      <c r="J281" s="1" t="s">
        <v>57</v>
      </c>
      <c r="K281" s="24" t="s">
        <v>46</v>
      </c>
      <c r="L281" s="1">
        <v>3</v>
      </c>
      <c r="M281" s="1">
        <v>4</v>
      </c>
      <c r="N281" s="24">
        <v>2</v>
      </c>
      <c r="O281" s="1">
        <v>3</v>
      </c>
      <c r="P281" s="1">
        <v>4</v>
      </c>
      <c r="Q281" s="24">
        <v>4</v>
      </c>
      <c r="R281" s="1">
        <v>4</v>
      </c>
      <c r="S281" s="1">
        <v>4</v>
      </c>
      <c r="T281" s="1">
        <v>1</v>
      </c>
      <c r="U281" s="1">
        <v>3</v>
      </c>
      <c r="V281" s="1">
        <v>3</v>
      </c>
      <c r="W281" s="1">
        <v>3</v>
      </c>
      <c r="X281" s="1">
        <v>3</v>
      </c>
      <c r="Y281" s="1">
        <v>3</v>
      </c>
      <c r="Z281" s="1" t="s">
        <v>47</v>
      </c>
      <c r="AA281" s="1" t="s">
        <v>47</v>
      </c>
      <c r="AB281" s="1" t="s">
        <v>47</v>
      </c>
      <c r="AC281" s="1" t="s">
        <v>47</v>
      </c>
      <c r="AD281" s="1" t="s">
        <v>47</v>
      </c>
      <c r="AE281" s="1" t="s">
        <v>47</v>
      </c>
      <c r="AF281" s="1">
        <v>4</v>
      </c>
      <c r="AG281" s="1">
        <v>4</v>
      </c>
      <c r="AH281" s="1" t="s">
        <v>47</v>
      </c>
      <c r="AI281" s="1" t="s">
        <v>47</v>
      </c>
      <c r="AJ281" s="1" t="s">
        <v>47</v>
      </c>
      <c r="AK281" s="1" t="s">
        <v>47</v>
      </c>
      <c r="AL281" s="1" t="s">
        <v>47</v>
      </c>
      <c r="AM281" s="1" t="s">
        <v>47</v>
      </c>
      <c r="AN281" s="1" t="s">
        <v>47</v>
      </c>
      <c r="AO281" s="24" t="s">
        <v>47</v>
      </c>
      <c r="AP281" s="1" t="s">
        <v>58</v>
      </c>
      <c r="AQ281" s="1">
        <v>8</v>
      </c>
      <c r="AR281" s="25" t="s">
        <v>1835</v>
      </c>
      <c r="AS281" s="30">
        <v>230000</v>
      </c>
      <c r="AT281" s="9">
        <f>($O$3*(L281-$O$1)/$O$2+$P$3*(M281-$P$1)/$P$2+$Q$3*(N281-$P$1)/$Q$2)/SUM($O$3:$Q$3)</f>
        <v>-1.4834858736049745</v>
      </c>
      <c r="AU281" s="9">
        <f>($O$3*(O281-$O$1)/$O$2+$P$3*(P281-$P$1)/$P$2+$Q$3*(Q281-$Q$1)/$Q$2)/SUM($O$3:$Q$3)</f>
        <v>-0.55334999075968205</v>
      </c>
      <c r="AV281">
        <f>COUNT(R281:AO281)/2</f>
        <v>5</v>
      </c>
      <c r="AW281">
        <f>COUNTIF(R281:AO281,"&gt;5")/2</f>
        <v>0</v>
      </c>
      <c r="AX281" s="6">
        <f>VLOOKUP(AP281,COND!$A$10:$B$32,2,FALSE)</f>
        <v>1</v>
      </c>
      <c r="AY281" s="9">
        <f>(($AT$3*AT281+$AU$3*AU281+$AV$3*AV281+$AW$3*AW281)*AX281*IF(AQ281&lt;5,0.95,IF(AQ281&lt;7,0.975,1))+$J$3*VLOOKUP(J281,COND!$A$2:$D$7,2,FALSE)+$K$3*VLOOKUP(K281,COND!$A$2:$D$7,3,FALSE)+IF(BA281="SP",$BA$3,0)+IF($AV281&lt;3,-15,0))*IF(AND(Bat!$K$2="On",$E281&gt;20),0.75,1)</f>
        <v>20.586303010085363</v>
      </c>
      <c r="AZ281" s="28">
        <f>STANDARDIZE(AY281,AVERAGE($AY$5:$AY$963),STDEVP($AY$5:$AY$963))</f>
        <v>-0.22045811554825112</v>
      </c>
      <c r="BA281" t="str">
        <f>IF(OR(AND(AQ281&gt;7,AW281&gt;1),AND(AQ281&gt;4,AV281&gt;2)),"SP","RP")</f>
        <v>SP</v>
      </c>
      <c r="BE281" t="str">
        <f>IF(AVERAGE($O281:$Q281)&gt;=6,"Likely",IF(AVERAGE($O281:$Q281)&gt;=4,"Possible","Unlikely"))</f>
        <v>Unlikely</v>
      </c>
      <c r="BG281" t="e">
        <f>IF(VLOOKUP($B281,'Draft List'!$D$4:$AB$124,BG$3,FALSE)&lt;&gt;0,VLOOKUP($B281,'Draft List'!$D$4:$AB$124,BG$3,FALSE),"")</f>
        <v>#N/A</v>
      </c>
      <c r="BH281" t="e">
        <f>IF(VLOOKUP($B281,'Draft List'!$D$4:$AB$124,BH$3,FALSE)&lt;&gt;0,VLOOKUP($B281,'Draft List'!$D$4:$AB$124,BH$3,FALSE),"")</f>
        <v>#N/A</v>
      </c>
      <c r="BI281" t="e">
        <f>IF(VLOOKUP($B281,'Draft List'!$D$4:$AB$124,BI$3,FALSE)&lt;&gt;0,VLOOKUP($B281,'Draft List'!$D$4:$AB$124,BI$3,FALSE),"")</f>
        <v>#N/A</v>
      </c>
      <c r="BJ281" t="e">
        <f>IF(VLOOKUP($B281,'Draft List'!$D$4:$AB$124,BJ$3,FALSE)&lt;&gt;0,VLOOKUP($B281,'Draft List'!$D$4:$AB$124,BJ$3,FALSE),"")</f>
        <v>#N/A</v>
      </c>
      <c r="BK281" t="str">
        <f>IF(OR(C281="SP",C281="MR",C281="RP",C281="CL"),"P",VLOOKUP($A281,Bat!$A$4:$AP$1196,42,FALSE))</f>
        <v>P</v>
      </c>
    </row>
    <row r="282" spans="1:63" x14ac:dyDescent="0.25">
      <c r="A282" t="str">
        <f>IF(C282="C","C-",C282)&amp;D282&amp;E282</f>
        <v>RPAkio Kichida21</v>
      </c>
      <c r="B282">
        <f>VLOOKUP($A282,draft_listing_pitchers_stats!$A$1:$B$1324,2,FALSE)</f>
        <v>7304</v>
      </c>
      <c r="C282" s="1" t="s">
        <v>246</v>
      </c>
      <c r="D282" s="1" t="s">
        <v>2030</v>
      </c>
      <c r="E282" s="1">
        <v>21</v>
      </c>
      <c r="F282" s="1" t="s">
        <v>43</v>
      </c>
      <c r="G282" s="1" t="s">
        <v>43</v>
      </c>
      <c r="H282" s="1" t="s">
        <v>51</v>
      </c>
      <c r="I282" s="24" t="s">
        <v>51</v>
      </c>
      <c r="J282" s="1" t="s">
        <v>46</v>
      </c>
      <c r="K282" s="24" t="s">
        <v>45</v>
      </c>
      <c r="L282" s="1">
        <v>3</v>
      </c>
      <c r="M282" s="1">
        <v>4</v>
      </c>
      <c r="N282" s="24">
        <v>2</v>
      </c>
      <c r="O282" s="1">
        <v>4</v>
      </c>
      <c r="P282" s="1">
        <v>4</v>
      </c>
      <c r="Q282" s="24">
        <v>3</v>
      </c>
      <c r="R282" s="1">
        <v>4</v>
      </c>
      <c r="S282" s="1">
        <v>5</v>
      </c>
      <c r="T282" s="1">
        <v>1</v>
      </c>
      <c r="U282" s="1">
        <v>1</v>
      </c>
      <c r="V282" s="1" t="s">
        <v>47</v>
      </c>
      <c r="W282" s="1" t="s">
        <v>47</v>
      </c>
      <c r="X282" s="1" t="s">
        <v>47</v>
      </c>
      <c r="Y282" s="1" t="s">
        <v>47</v>
      </c>
      <c r="Z282" s="1" t="s">
        <v>47</v>
      </c>
      <c r="AA282" s="1" t="s">
        <v>47</v>
      </c>
      <c r="AB282" s="1">
        <v>3</v>
      </c>
      <c r="AC282" s="1">
        <v>5</v>
      </c>
      <c r="AD282" s="1" t="s">
        <v>47</v>
      </c>
      <c r="AE282" s="1" t="s">
        <v>47</v>
      </c>
      <c r="AF282" s="1" t="s">
        <v>47</v>
      </c>
      <c r="AG282" s="1" t="s">
        <v>47</v>
      </c>
      <c r="AH282" s="1" t="s">
        <v>47</v>
      </c>
      <c r="AI282" s="1" t="s">
        <v>47</v>
      </c>
      <c r="AJ282" s="1" t="s">
        <v>47</v>
      </c>
      <c r="AK282" s="1" t="s">
        <v>47</v>
      </c>
      <c r="AL282" s="1" t="s">
        <v>47</v>
      </c>
      <c r="AM282" s="1" t="s">
        <v>47</v>
      </c>
      <c r="AN282" s="1" t="s">
        <v>47</v>
      </c>
      <c r="AO282" s="24" t="s">
        <v>47</v>
      </c>
      <c r="AP282" s="1" t="s">
        <v>59</v>
      </c>
      <c r="AQ282" s="1">
        <v>9</v>
      </c>
      <c r="AR282" s="25" t="s">
        <v>235</v>
      </c>
      <c r="AS282" s="30">
        <v>210000</v>
      </c>
      <c r="AT282" s="9">
        <f>($O$3*(L282-$O$1)/$O$2+$P$3*(M282-$P$1)/$P$2+$Q$3*(N282-$P$1)/$Q$2)/SUM($O$3:$Q$3)</f>
        <v>-1.4834858736049745</v>
      </c>
      <c r="AU282" s="9">
        <f>($O$3*(O282-$O$1)/$O$2+$P$3*(P282-$P$1)/$P$2+$Q$3*(Q282-$Q$1)/$Q$2)/SUM($O$3:$Q$3)</f>
        <v>-0.6009792323046188</v>
      </c>
      <c r="AV282">
        <f>COUNT(R282:AO282)/2</f>
        <v>3</v>
      </c>
      <c r="AW282">
        <f>COUNTIF(R282:AO282,"&gt;5")/2</f>
        <v>0</v>
      </c>
      <c r="AX282" s="6">
        <f>VLOOKUP(AP282,COND!$A$10:$B$32,2,FALSE)</f>
        <v>1</v>
      </c>
      <c r="AY282" s="9">
        <f>(($AT$3*AT282+$AU$3*AU282+$AV$3*AV282+$AW$3*AW282)*AX282*IF(AQ282&lt;5,0.95,IF(AQ282&lt;7,0.975,1))+$J$3*VLOOKUP(J282,COND!$A$2:$D$7,2,FALSE)+$K$3*VLOOKUP(K282,COND!$A$2:$D$7,3,FALSE)+IF(BA282="SP",$BA$3,0)+IF($AV282&lt;3,-15,0))*IF(AND(Bat!$K$2="On",$E282&gt;20),0.75,1)</f>
        <v>20.433718179186627</v>
      </c>
      <c r="AZ282" s="28">
        <f>STANDARDIZE(AY282,AVERAGE($AY$5:$AY$963),STDEVP($AY$5:$AY$963))</f>
        <v>-0.23410908673557906</v>
      </c>
      <c r="BA282" t="str">
        <f>IF(OR(AND(AQ282&gt;7,AW282&gt;1),AND(AQ282&gt;4,AV282&gt;2)),"SP","RP")</f>
        <v>SP</v>
      </c>
      <c r="BE282" t="str">
        <f>IF(AVERAGE($O282:$Q282)&gt;=6,"Likely",IF(AVERAGE($O282:$Q282)&gt;=4,"Possible","Unlikely"))</f>
        <v>Unlikely</v>
      </c>
      <c r="BG282" t="e">
        <f>IF(VLOOKUP($B282,'Draft List'!$D$4:$AB$124,BG$3,FALSE)&lt;&gt;0,VLOOKUP($B282,'Draft List'!$D$4:$AB$124,BG$3,FALSE),"")</f>
        <v>#N/A</v>
      </c>
      <c r="BH282" t="e">
        <f>IF(VLOOKUP($B282,'Draft List'!$D$4:$AB$124,BH$3,FALSE)&lt;&gt;0,VLOOKUP($B282,'Draft List'!$D$4:$AB$124,BH$3,FALSE),"")</f>
        <v>#N/A</v>
      </c>
      <c r="BI282" t="e">
        <f>IF(VLOOKUP($B282,'Draft List'!$D$4:$AB$124,BI$3,FALSE)&lt;&gt;0,VLOOKUP($B282,'Draft List'!$D$4:$AB$124,BI$3,FALSE),"")</f>
        <v>#N/A</v>
      </c>
      <c r="BJ282" t="e">
        <f>IF(VLOOKUP($B282,'Draft List'!$D$4:$AB$124,BJ$3,FALSE)&lt;&gt;0,VLOOKUP($B282,'Draft List'!$D$4:$AB$124,BJ$3,FALSE),"")</f>
        <v>#N/A</v>
      </c>
      <c r="BK282" t="str">
        <f>IF(OR(C282="SP",C282="MR",C282="RP",C282="CL"),"P",VLOOKUP($A282,Bat!$A$4:$AP$1196,42,FALSE))</f>
        <v>P</v>
      </c>
    </row>
    <row r="283" spans="1:63" x14ac:dyDescent="0.25">
      <c r="A283" t="str">
        <f>IF(C283="C","C-",C283)&amp;D283&amp;E283</f>
        <v>RPEd Williams18</v>
      </c>
      <c r="B283">
        <f>VLOOKUP($A283,draft_listing_pitchers_stats!$A$1:$B$1324,2,FALSE)</f>
        <v>4901</v>
      </c>
      <c r="C283" s="1" t="s">
        <v>246</v>
      </c>
      <c r="D283" s="1" t="s">
        <v>2249</v>
      </c>
      <c r="E283" s="1">
        <v>18</v>
      </c>
      <c r="F283" s="1" t="s">
        <v>55</v>
      </c>
      <c r="G283" s="1" t="s">
        <v>43</v>
      </c>
      <c r="H283" s="1" t="s">
        <v>51</v>
      </c>
      <c r="I283" s="24" t="s">
        <v>51</v>
      </c>
      <c r="J283" s="1" t="s">
        <v>45</v>
      </c>
      <c r="K283" s="24" t="s">
        <v>49</v>
      </c>
      <c r="L283" s="1">
        <v>2</v>
      </c>
      <c r="M283" s="1">
        <v>4</v>
      </c>
      <c r="N283" s="24">
        <v>1</v>
      </c>
      <c r="O283" s="1">
        <v>3</v>
      </c>
      <c r="P283" s="1">
        <v>4</v>
      </c>
      <c r="Q283" s="24">
        <v>4</v>
      </c>
      <c r="R283" s="1">
        <v>4</v>
      </c>
      <c r="S283" s="1">
        <v>4</v>
      </c>
      <c r="T283" s="1">
        <v>1</v>
      </c>
      <c r="U283" s="1">
        <v>3</v>
      </c>
      <c r="V283" s="1" t="s">
        <v>47</v>
      </c>
      <c r="W283" s="1" t="s">
        <v>47</v>
      </c>
      <c r="X283" s="1">
        <v>2</v>
      </c>
      <c r="Y283" s="1">
        <v>3</v>
      </c>
      <c r="Z283" s="1" t="s">
        <v>47</v>
      </c>
      <c r="AA283" s="1" t="s">
        <v>47</v>
      </c>
      <c r="AB283" s="1" t="s">
        <v>47</v>
      </c>
      <c r="AC283" s="1" t="s">
        <v>47</v>
      </c>
      <c r="AD283" s="1" t="s">
        <v>47</v>
      </c>
      <c r="AE283" s="1" t="s">
        <v>47</v>
      </c>
      <c r="AF283" s="1" t="s">
        <v>47</v>
      </c>
      <c r="AG283" s="1" t="s">
        <v>47</v>
      </c>
      <c r="AH283" s="1" t="s">
        <v>47</v>
      </c>
      <c r="AI283" s="1" t="s">
        <v>47</v>
      </c>
      <c r="AJ283" s="1" t="s">
        <v>47</v>
      </c>
      <c r="AK283" s="1" t="s">
        <v>47</v>
      </c>
      <c r="AL283" s="1" t="s">
        <v>47</v>
      </c>
      <c r="AM283" s="1" t="s">
        <v>47</v>
      </c>
      <c r="AN283" s="1" t="s">
        <v>47</v>
      </c>
      <c r="AO283" s="24" t="s">
        <v>47</v>
      </c>
      <c r="AP283" s="1" t="s">
        <v>58</v>
      </c>
      <c r="AQ283" s="1">
        <v>4</v>
      </c>
      <c r="AR283" s="25" t="s">
        <v>234</v>
      </c>
      <c r="AS283" s="30">
        <v>190000</v>
      </c>
      <c r="AT283" s="9">
        <f>($O$3*(L283-$O$1)/$O$2+$P$3*(M283-$P$1)/$P$2+$Q$3*(N283-$P$1)/$Q$2)/SUM($O$3:$Q$3)</f>
        <v>-1.9204977641682581</v>
      </c>
      <c r="AU283" s="9">
        <f>($O$3*(O283-$O$1)/$O$2+$P$3*(P283-$P$1)/$P$2+$Q$3*(Q283-$Q$1)/$Q$2)/SUM($O$3:$Q$3)</f>
        <v>-0.55334999075968205</v>
      </c>
      <c r="AV283">
        <f>COUNT(R283:AO283)/2</f>
        <v>3</v>
      </c>
      <c r="AW283">
        <f>COUNTIF(R283:AO283,"&gt;5")/2</f>
        <v>0</v>
      </c>
      <c r="AX283" s="6">
        <f>VLOOKUP(AP283,COND!$A$10:$B$32,2,FALSE)</f>
        <v>1</v>
      </c>
      <c r="AY283" s="9">
        <f>(($AT$3*AT283+$AU$3*AU283+$AV$3*AV283+$AW$3*AW283)*AX283*IF(AQ283&lt;5,0.95,IF(AQ283&lt;7,0.975,1))+$J$3*VLOOKUP(J283,COND!$A$2:$D$7,2,FALSE)+$K$3*VLOOKUP(K283,COND!$A$2:$D$7,3,FALSE)+IF(BA283="SP",$BA$3,0)+IF($AV283&lt;3,-15,0))*IF(AND(Bat!$K$2="On",$E283&gt;20),0.75,1)</f>
        <v>20.418955600374073</v>
      </c>
      <c r="AZ283" s="28">
        <f>STANDARDIZE(AY283,AVERAGE($AY$5:$AY$963),STDEVP($AY$5:$AY$963))</f>
        <v>-0.23542981787794656</v>
      </c>
      <c r="BA283" t="str">
        <f>IF(OR(AND(AQ283&gt;7,AW283&gt;1),AND(AQ283&gt;4,AV283&gt;2)),"SP","RP")</f>
        <v>RP</v>
      </c>
      <c r="BE283" t="str">
        <f>IF(AVERAGE($O283:$Q283)&gt;=6,"Likely",IF(AVERAGE($O283:$Q283)&gt;=4,"Possible","Unlikely"))</f>
        <v>Unlikely</v>
      </c>
      <c r="BG283" t="e">
        <f>IF(VLOOKUP($B283,'Draft List'!$D$4:$AB$124,BG$3,FALSE)&lt;&gt;0,VLOOKUP($B283,'Draft List'!$D$4:$AB$124,BG$3,FALSE),"")</f>
        <v>#N/A</v>
      </c>
      <c r="BH283" t="e">
        <f>IF(VLOOKUP($B283,'Draft List'!$D$4:$AB$124,BH$3,FALSE)&lt;&gt;0,VLOOKUP($B283,'Draft List'!$D$4:$AB$124,BH$3,FALSE),"")</f>
        <v>#N/A</v>
      </c>
      <c r="BI283" t="e">
        <f>IF(VLOOKUP($B283,'Draft List'!$D$4:$AB$124,BI$3,FALSE)&lt;&gt;0,VLOOKUP($B283,'Draft List'!$D$4:$AB$124,BI$3,FALSE),"")</f>
        <v>#N/A</v>
      </c>
      <c r="BJ283" t="e">
        <f>IF(VLOOKUP($B283,'Draft List'!$D$4:$AB$124,BJ$3,FALSE)&lt;&gt;0,VLOOKUP($B283,'Draft List'!$D$4:$AB$124,BJ$3,FALSE),"")</f>
        <v>#N/A</v>
      </c>
      <c r="BK283" t="str">
        <f>IF(OR(C283="SP",C283="MR",C283="RP",C283="CL"),"P",VLOOKUP($A283,Bat!$A$4:$AP$1196,42,FALSE))</f>
        <v>P</v>
      </c>
    </row>
    <row r="284" spans="1:63" x14ac:dyDescent="0.25">
      <c r="A284" t="str">
        <f>IF(C284="C","C-",C284)&amp;D284&amp;E284</f>
        <v>RPTakeji Kimura18</v>
      </c>
      <c r="B284">
        <f>VLOOKUP($A284,draft_listing_pitchers_stats!$A$1:$B$1324,2,FALSE)</f>
        <v>9385</v>
      </c>
      <c r="C284" s="1" t="s">
        <v>246</v>
      </c>
      <c r="D284" s="1" t="s">
        <v>2035</v>
      </c>
      <c r="E284" s="1">
        <v>18</v>
      </c>
      <c r="F284" s="1" t="s">
        <v>55</v>
      </c>
      <c r="G284" s="1" t="s">
        <v>55</v>
      </c>
      <c r="H284" s="1" t="s">
        <v>51</v>
      </c>
      <c r="I284" s="24" t="s">
        <v>51</v>
      </c>
      <c r="J284" s="1" t="s">
        <v>45</v>
      </c>
      <c r="K284" s="24" t="s">
        <v>45</v>
      </c>
      <c r="L284" s="1">
        <v>2</v>
      </c>
      <c r="M284" s="1">
        <v>4</v>
      </c>
      <c r="N284" s="24">
        <v>1</v>
      </c>
      <c r="O284" s="1">
        <v>4</v>
      </c>
      <c r="P284" s="1">
        <v>5</v>
      </c>
      <c r="Q284" s="24">
        <v>2</v>
      </c>
      <c r="R284" s="1">
        <v>3</v>
      </c>
      <c r="S284" s="1">
        <v>4</v>
      </c>
      <c r="T284" s="1">
        <v>1</v>
      </c>
      <c r="U284" s="1">
        <v>4</v>
      </c>
      <c r="V284" s="1" t="s">
        <v>47</v>
      </c>
      <c r="W284" s="1" t="s">
        <v>47</v>
      </c>
      <c r="X284" s="1">
        <v>2</v>
      </c>
      <c r="Y284" s="1">
        <v>3</v>
      </c>
      <c r="Z284" s="1" t="s">
        <v>47</v>
      </c>
      <c r="AA284" s="1" t="s">
        <v>47</v>
      </c>
      <c r="AB284" s="1" t="s">
        <v>47</v>
      </c>
      <c r="AC284" s="1" t="s">
        <v>47</v>
      </c>
      <c r="AD284" s="1">
        <v>3</v>
      </c>
      <c r="AE284" s="1">
        <v>4</v>
      </c>
      <c r="AF284" s="1" t="s">
        <v>47</v>
      </c>
      <c r="AG284" s="1" t="s">
        <v>47</v>
      </c>
      <c r="AH284" s="1" t="s">
        <v>47</v>
      </c>
      <c r="AI284" s="1" t="s">
        <v>47</v>
      </c>
      <c r="AJ284" s="1" t="s">
        <v>47</v>
      </c>
      <c r="AK284" s="1" t="s">
        <v>47</v>
      </c>
      <c r="AL284" s="1" t="s">
        <v>47</v>
      </c>
      <c r="AM284" s="1" t="s">
        <v>47</v>
      </c>
      <c r="AN284" s="1" t="s">
        <v>47</v>
      </c>
      <c r="AO284" s="24" t="s">
        <v>47</v>
      </c>
      <c r="AP284" s="1" t="s">
        <v>67</v>
      </c>
      <c r="AQ284" s="1">
        <v>5</v>
      </c>
      <c r="AR284" s="25" t="s">
        <v>235</v>
      </c>
      <c r="AS284" s="30">
        <v>190000</v>
      </c>
      <c r="AT284" s="9">
        <f>($O$3*(L284-$O$1)/$O$2+$P$3*(M284-$P$1)/$P$2+$Q$3*(N284-$P$1)/$Q$2)/SUM($O$3:$Q$3)</f>
        <v>-1.9204977641682581</v>
      </c>
      <c r="AU284" s="9">
        <f>($O$3*(O284-$O$1)/$O$2+$P$3*(P284-$P$1)/$P$2+$Q$3*(Q284-$Q$1)/$Q$2)/SUM($O$3:$Q$3)</f>
        <v>-0.64786808192867373</v>
      </c>
      <c r="AV284">
        <f>COUNT(R284:AO284)/2</f>
        <v>4</v>
      </c>
      <c r="AW284">
        <f>COUNTIF(R284:AO284,"&gt;5")/2</f>
        <v>0</v>
      </c>
      <c r="AX284" s="6">
        <f>VLOOKUP(AP284,COND!$A$10:$B$32,2,FALSE)</f>
        <v>1</v>
      </c>
      <c r="AY284" s="9">
        <f>(($AT$3*AT284+$AU$3*AU284+$AV$3*AV284+$AW$3*AW284)*AX284*IF(AQ284&lt;5,0.95,IF(AQ284&lt;7,0.975,1))+$J$3*VLOOKUP(J284,COND!$A$2:$D$7,2,FALSE)+$K$3*VLOOKUP(K284,COND!$A$2:$D$7,3,FALSE)+IF(BA284="SP",$BA$3,0)+IF($AV284&lt;3,-15,0))*IF(AND(Bat!$K$2="On",$E284&gt;20),0.75,1)</f>
        <v>20.357075338378053</v>
      </c>
      <c r="AZ284" s="28">
        <f>STANDARDIZE(AY284,AVERAGE($AY$5:$AY$963),STDEVP($AY$5:$AY$963))</f>
        <v>-0.2409659230634783</v>
      </c>
      <c r="BA284" t="str">
        <f>IF(OR(AND(AQ284&gt;7,AW284&gt;1),AND(AQ284&gt;4,AV284&gt;2)),"SP","RP")</f>
        <v>SP</v>
      </c>
      <c r="BE284" t="str">
        <f>IF(AVERAGE($O284:$Q284)&gt;=6,"Likely",IF(AVERAGE($O284:$Q284)&gt;=4,"Possible","Unlikely"))</f>
        <v>Unlikely</v>
      </c>
      <c r="BG284" t="e">
        <f>IF(VLOOKUP($B284,'Draft List'!$D$4:$AB$124,BG$3,FALSE)&lt;&gt;0,VLOOKUP($B284,'Draft List'!$D$4:$AB$124,BG$3,FALSE),"")</f>
        <v>#N/A</v>
      </c>
      <c r="BH284" t="e">
        <f>IF(VLOOKUP($B284,'Draft List'!$D$4:$AB$124,BH$3,FALSE)&lt;&gt;0,VLOOKUP($B284,'Draft List'!$D$4:$AB$124,BH$3,FALSE),"")</f>
        <v>#N/A</v>
      </c>
      <c r="BI284" t="e">
        <f>IF(VLOOKUP($B284,'Draft List'!$D$4:$AB$124,BI$3,FALSE)&lt;&gt;0,VLOOKUP($B284,'Draft List'!$D$4:$AB$124,BI$3,FALSE),"")</f>
        <v>#N/A</v>
      </c>
      <c r="BJ284" t="e">
        <f>IF(VLOOKUP($B284,'Draft List'!$D$4:$AB$124,BJ$3,FALSE)&lt;&gt;0,VLOOKUP($B284,'Draft List'!$D$4:$AB$124,BJ$3,FALSE),"")</f>
        <v>#N/A</v>
      </c>
      <c r="BK284" t="str">
        <f>IF(OR(C284="SP",C284="MR",C284="RP",C284="CL"),"P",VLOOKUP($A284,Bat!$A$4:$AP$1196,42,FALSE))</f>
        <v>P</v>
      </c>
    </row>
    <row r="285" spans="1:63" x14ac:dyDescent="0.25">
      <c r="A285" t="str">
        <f>IF(C285="C","C-",C285)&amp;D285&amp;E285</f>
        <v>RPMike Landreth18</v>
      </c>
      <c r="B285">
        <f>VLOOKUP($A285,draft_listing_pitchers_stats!$A$1:$B$1324,2,FALSE)</f>
        <v>5191</v>
      </c>
      <c r="C285" s="1" t="s">
        <v>246</v>
      </c>
      <c r="D285" s="1" t="s">
        <v>1828</v>
      </c>
      <c r="E285" s="1">
        <v>18</v>
      </c>
      <c r="F285" s="1" t="s">
        <v>43</v>
      </c>
      <c r="G285" s="1" t="s">
        <v>43</v>
      </c>
      <c r="H285" s="1" t="s">
        <v>51</v>
      </c>
      <c r="I285" s="24" t="s">
        <v>51</v>
      </c>
      <c r="J285" s="1" t="s">
        <v>45</v>
      </c>
      <c r="K285" s="24" t="s">
        <v>45</v>
      </c>
      <c r="L285" s="1">
        <v>2</v>
      </c>
      <c r="M285" s="1">
        <v>5</v>
      </c>
      <c r="N285" s="24">
        <v>2</v>
      </c>
      <c r="O285" s="1">
        <v>4</v>
      </c>
      <c r="P285" s="1">
        <v>7</v>
      </c>
      <c r="Q285" s="24">
        <v>4</v>
      </c>
      <c r="R285" s="1" t="s">
        <v>47</v>
      </c>
      <c r="S285" s="1" t="s">
        <v>47</v>
      </c>
      <c r="T285" s="1" t="s">
        <v>47</v>
      </c>
      <c r="U285" s="1" t="s">
        <v>47</v>
      </c>
      <c r="V285" s="1" t="s">
        <v>47</v>
      </c>
      <c r="W285" s="1" t="s">
        <v>47</v>
      </c>
      <c r="X285" s="1">
        <v>2</v>
      </c>
      <c r="Y285" s="1">
        <v>3</v>
      </c>
      <c r="Z285" s="1">
        <v>4</v>
      </c>
      <c r="AA285" s="1">
        <v>6</v>
      </c>
      <c r="AB285" s="1" t="s">
        <v>47</v>
      </c>
      <c r="AC285" s="1" t="s">
        <v>47</v>
      </c>
      <c r="AD285" s="1" t="s">
        <v>47</v>
      </c>
      <c r="AE285" s="1" t="s">
        <v>47</v>
      </c>
      <c r="AF285" s="1" t="s">
        <v>47</v>
      </c>
      <c r="AG285" s="1" t="s">
        <v>47</v>
      </c>
      <c r="AH285" s="1" t="s">
        <v>47</v>
      </c>
      <c r="AI285" s="1" t="s">
        <v>47</v>
      </c>
      <c r="AJ285" s="1" t="s">
        <v>47</v>
      </c>
      <c r="AK285" s="1" t="s">
        <v>47</v>
      </c>
      <c r="AL285" s="1" t="s">
        <v>47</v>
      </c>
      <c r="AM285" s="1" t="s">
        <v>47</v>
      </c>
      <c r="AN285" s="1" t="s">
        <v>47</v>
      </c>
      <c r="AO285" s="24" t="s">
        <v>47</v>
      </c>
      <c r="AP285" s="1" t="s">
        <v>212</v>
      </c>
      <c r="AQ285" s="1">
        <v>4</v>
      </c>
      <c r="AR285" s="25" t="s">
        <v>1746</v>
      </c>
      <c r="AS285" s="30">
        <v>210000</v>
      </c>
      <c r="AT285" s="9">
        <f>($O$3*(L285-$O$1)/$O$2+$P$3*(M285-$P$1)/$P$2+$Q$3*(N285-$P$1)/$Q$2)/SUM($O$3:$Q$3)</f>
        <v>-1.4827454816840926</v>
      </c>
      <c r="AU285" s="9">
        <f>($O$3*(O285-$O$1)/$O$2+$P$3*(P285-$P$1)/$P$2+$Q$3*(Q285-$Q$1)/$Q$2)/SUM($O$3:$Q$3)</f>
        <v>0.22763648303965781</v>
      </c>
      <c r="AV285">
        <f>COUNT(R285:AO285)/2</f>
        <v>2</v>
      </c>
      <c r="AW285">
        <f>COUNTIF(R285:AO285,"&gt;5")/2</f>
        <v>0.5</v>
      </c>
      <c r="AX285" s="6">
        <f>VLOOKUP(AP285,COND!$A$10:$B$32,2,FALSE)</f>
        <v>1</v>
      </c>
      <c r="AY285" s="9">
        <f>(($AT$3*AT285+$AU$3*AU285+$AV$3*AV285+$AW$3*AW285)*AX285*IF(AQ285&lt;5,0.95,IF(AQ285&lt;7,0.975,1))+$J$3*VLOOKUP(J285,COND!$A$2:$D$7,2,FALSE)+$K$3*VLOOKUP(K285,COND!$A$2:$D$7,3,FALSE)+IF(BA285="SP",$BA$3,0)+IF($AV285&lt;3,-15,0))*IF(AND(Bat!$K$2="On",$E285&gt;20),0.75,1)</f>
        <v>20.302121536233521</v>
      </c>
      <c r="AZ285" s="28">
        <f>STANDARDIZE(AY285,AVERAGE($AY$5:$AY$963),STDEVP($AY$5:$AY$963))</f>
        <v>-0.24588235391240704</v>
      </c>
      <c r="BA285" t="str">
        <f>IF(OR(AND(AQ285&gt;7,AW285&gt;1),AND(AQ285&gt;4,AV285&gt;2)),"SP","RP")</f>
        <v>RP</v>
      </c>
      <c r="BE285" t="str">
        <f>IF(AVERAGE($O285:$Q285)&gt;=6,"Likely",IF(AVERAGE($O285:$Q285)&gt;=4,"Possible","Unlikely"))</f>
        <v>Possible</v>
      </c>
      <c r="BG285" t="e">
        <f>IF(VLOOKUP($B285,'Draft List'!$D$4:$AB$124,BG$3,FALSE)&lt;&gt;0,VLOOKUP($B285,'Draft List'!$D$4:$AB$124,BG$3,FALSE),"")</f>
        <v>#N/A</v>
      </c>
      <c r="BH285" t="e">
        <f>IF(VLOOKUP($B285,'Draft List'!$D$4:$AB$124,BH$3,FALSE)&lt;&gt;0,VLOOKUP($B285,'Draft List'!$D$4:$AB$124,BH$3,FALSE),"")</f>
        <v>#N/A</v>
      </c>
      <c r="BI285" t="e">
        <f>IF(VLOOKUP($B285,'Draft List'!$D$4:$AB$124,BI$3,FALSE)&lt;&gt;0,VLOOKUP($B285,'Draft List'!$D$4:$AB$124,BI$3,FALSE),"")</f>
        <v>#N/A</v>
      </c>
      <c r="BJ285" t="e">
        <f>IF(VLOOKUP($B285,'Draft List'!$D$4:$AB$124,BJ$3,FALSE)&lt;&gt;0,VLOOKUP($B285,'Draft List'!$D$4:$AB$124,BJ$3,FALSE),"")</f>
        <v>#N/A</v>
      </c>
      <c r="BK285" t="str">
        <f>IF(OR(C285="SP",C285="MR",C285="RP",C285="CL"),"P",VLOOKUP($A285,Bat!$A$4:$AP$1196,42,FALSE))</f>
        <v>P</v>
      </c>
    </row>
    <row r="286" spans="1:63" x14ac:dyDescent="0.25">
      <c r="A286" t="str">
        <f>IF(C286="C","C-",C286)&amp;D286&amp;E286</f>
        <v>RPMasahiro Fujimoto21</v>
      </c>
      <c r="B286">
        <f>VLOOKUP($A286,draft_listing_pitchers_stats!$A$1:$B$1324,2,FALSE)</f>
        <v>3987</v>
      </c>
      <c r="C286" s="1" t="s">
        <v>246</v>
      </c>
      <c r="D286" s="1" t="s">
        <v>1954</v>
      </c>
      <c r="E286" s="1">
        <v>21</v>
      </c>
      <c r="F286" s="1" t="s">
        <v>43</v>
      </c>
      <c r="G286" s="1" t="s">
        <v>43</v>
      </c>
      <c r="H286" s="1" t="s">
        <v>51</v>
      </c>
      <c r="I286" s="24" t="s">
        <v>51</v>
      </c>
      <c r="J286" s="1" t="s">
        <v>57</v>
      </c>
      <c r="K286" s="24" t="s">
        <v>53</v>
      </c>
      <c r="L286" s="1">
        <v>3</v>
      </c>
      <c r="M286" s="1">
        <v>4</v>
      </c>
      <c r="N286" s="24">
        <v>1</v>
      </c>
      <c r="O286" s="1">
        <v>4</v>
      </c>
      <c r="P286" s="1">
        <v>4</v>
      </c>
      <c r="Q286" s="24">
        <v>3</v>
      </c>
      <c r="R286" s="1">
        <v>5</v>
      </c>
      <c r="S286" s="1">
        <v>5</v>
      </c>
      <c r="T286" s="1">
        <v>2</v>
      </c>
      <c r="U286" s="1">
        <v>3</v>
      </c>
      <c r="V286" s="1">
        <v>3</v>
      </c>
      <c r="W286" s="1">
        <v>4</v>
      </c>
      <c r="X286" s="1">
        <v>3</v>
      </c>
      <c r="Y286" s="1">
        <v>4</v>
      </c>
      <c r="Z286" s="1" t="s">
        <v>47</v>
      </c>
      <c r="AA286" s="1" t="s">
        <v>47</v>
      </c>
      <c r="AB286" s="1" t="s">
        <v>47</v>
      </c>
      <c r="AC286" s="1" t="s">
        <v>47</v>
      </c>
      <c r="AD286" s="1" t="s">
        <v>47</v>
      </c>
      <c r="AE286" s="1" t="s">
        <v>47</v>
      </c>
      <c r="AF286" s="1" t="s">
        <v>47</v>
      </c>
      <c r="AG286" s="1" t="s">
        <v>47</v>
      </c>
      <c r="AH286" s="1" t="s">
        <v>47</v>
      </c>
      <c r="AI286" s="1" t="s">
        <v>47</v>
      </c>
      <c r="AJ286" s="1" t="s">
        <v>47</v>
      </c>
      <c r="AK286" s="1" t="s">
        <v>47</v>
      </c>
      <c r="AL286" s="1" t="s">
        <v>47</v>
      </c>
      <c r="AM286" s="1" t="s">
        <v>47</v>
      </c>
      <c r="AN286" s="1" t="s">
        <v>47</v>
      </c>
      <c r="AO286" s="24" t="s">
        <v>47</v>
      </c>
      <c r="AP286" s="1" t="s">
        <v>60</v>
      </c>
      <c r="AQ286" s="1">
        <v>7</v>
      </c>
      <c r="AR286" s="25" t="s">
        <v>15</v>
      </c>
      <c r="AS286" s="30">
        <v>220000</v>
      </c>
      <c r="AT286" s="9">
        <f>($O$3*(L286-$O$1)/$O$2+$P$3*(M286-$P$1)/$P$2+$Q$3*(N286-$P$1)/$Q$2)/SUM($O$3:$Q$3)</f>
        <v>-1.7258064396590846</v>
      </c>
      <c r="AU286" s="9">
        <f>($O$3*(O286-$O$1)/$O$2+$P$3*(P286-$P$1)/$P$2+$Q$3*(Q286-$Q$1)/$Q$2)/SUM($O$3:$Q$3)</f>
        <v>-0.6009792323046188</v>
      </c>
      <c r="AV286">
        <f>COUNT(R286:AO286)/2</f>
        <v>4</v>
      </c>
      <c r="AW286">
        <f>COUNTIF(R286:AO286,"&gt;5")/2</f>
        <v>0</v>
      </c>
      <c r="AX286" s="6">
        <f>VLOOKUP(AP286,COND!$A$10:$B$32,2,FALSE)</f>
        <v>1</v>
      </c>
      <c r="AY286" s="9">
        <f>(($AT$3*AT286+$AU$3*AU286+$AV$3*AV286+$AW$3*AW286)*AX286*IF(AQ286&lt;5,0.95,IF(AQ286&lt;7,0.975,1))+$J$3*VLOOKUP(J286,COND!$A$2:$D$7,2,FALSE)+$K$3*VLOOKUP(K286,COND!$A$2:$D$7,3,FALSE)+IF(BA286="SP",$BA$3,0)+IF($AV286&lt;3,-15,0))*IF(AND(Bat!$K$2="On",$E286&gt;20),0.75,1)</f>
        <v>20.285254065975806</v>
      </c>
      <c r="AZ286" s="28">
        <f>STANDARDIZE(AY286,AVERAGE($AY$5:$AY$963),STDEVP($AY$5:$AY$963))</f>
        <v>-0.24739139874428806</v>
      </c>
      <c r="BA286" t="str">
        <f>IF(OR(AND(AQ286&gt;7,AW286&gt;1),AND(AQ286&gt;4,AV286&gt;2)),"SP","RP")</f>
        <v>SP</v>
      </c>
      <c r="BE286" t="str">
        <f>IF(AVERAGE($O286:$Q286)&gt;=6,"Likely",IF(AVERAGE($O286:$Q286)&gt;=4,"Possible","Unlikely"))</f>
        <v>Unlikely</v>
      </c>
      <c r="BG286" t="e">
        <f>IF(VLOOKUP($B286,'Draft List'!$D$4:$AB$124,BG$3,FALSE)&lt;&gt;0,VLOOKUP($B286,'Draft List'!$D$4:$AB$124,BG$3,FALSE),"")</f>
        <v>#N/A</v>
      </c>
      <c r="BH286" t="e">
        <f>IF(VLOOKUP($B286,'Draft List'!$D$4:$AB$124,BH$3,FALSE)&lt;&gt;0,VLOOKUP($B286,'Draft List'!$D$4:$AB$124,BH$3,FALSE),"")</f>
        <v>#N/A</v>
      </c>
      <c r="BI286" t="e">
        <f>IF(VLOOKUP($B286,'Draft List'!$D$4:$AB$124,BI$3,FALSE)&lt;&gt;0,VLOOKUP($B286,'Draft List'!$D$4:$AB$124,BI$3,FALSE),"")</f>
        <v>#N/A</v>
      </c>
      <c r="BJ286" t="e">
        <f>IF(VLOOKUP($B286,'Draft List'!$D$4:$AB$124,BJ$3,FALSE)&lt;&gt;0,VLOOKUP($B286,'Draft List'!$D$4:$AB$124,BJ$3,FALSE),"")</f>
        <v>#N/A</v>
      </c>
      <c r="BK286" t="str">
        <f>IF(OR(C286="SP",C286="MR",C286="RP",C286="CL"),"P",VLOOKUP($A286,Bat!$A$4:$AP$1196,42,FALSE))</f>
        <v>P</v>
      </c>
    </row>
    <row r="287" spans="1:63" x14ac:dyDescent="0.25">
      <c r="A287" t="str">
        <f>IF(C287="C","C-",C287)&amp;D287&amp;E287</f>
        <v>RPMototsune Abe21</v>
      </c>
      <c r="B287">
        <f>VLOOKUP($A287,draft_listing_pitchers_stats!$A$1:$B$1324,2,FALSE)</f>
        <v>6881</v>
      </c>
      <c r="C287" s="1" t="s">
        <v>246</v>
      </c>
      <c r="D287" s="1" t="s">
        <v>1870</v>
      </c>
      <c r="E287" s="1">
        <v>21</v>
      </c>
      <c r="F287" s="1" t="s">
        <v>43</v>
      </c>
      <c r="G287" s="1" t="s">
        <v>55</v>
      </c>
      <c r="H287" s="1" t="s">
        <v>51</v>
      </c>
      <c r="I287" s="24" t="s">
        <v>51</v>
      </c>
      <c r="J287" s="1" t="s">
        <v>45</v>
      </c>
      <c r="K287" s="24" t="s">
        <v>45</v>
      </c>
      <c r="L287" s="1">
        <v>3</v>
      </c>
      <c r="M287" s="1">
        <v>4</v>
      </c>
      <c r="N287" s="24">
        <v>2</v>
      </c>
      <c r="O287" s="1">
        <v>3</v>
      </c>
      <c r="P287" s="1">
        <v>4</v>
      </c>
      <c r="Q287" s="24">
        <v>4</v>
      </c>
      <c r="R287" s="1">
        <v>4</v>
      </c>
      <c r="S287" s="1">
        <v>4</v>
      </c>
      <c r="T287" s="1">
        <v>1</v>
      </c>
      <c r="U287" s="1">
        <v>2</v>
      </c>
      <c r="V287" s="1">
        <v>2</v>
      </c>
      <c r="W287" s="1">
        <v>3</v>
      </c>
      <c r="X287" s="1" t="s">
        <v>47</v>
      </c>
      <c r="Y287" s="1" t="s">
        <v>47</v>
      </c>
      <c r="Z287" s="1" t="s">
        <v>47</v>
      </c>
      <c r="AA287" s="1" t="s">
        <v>47</v>
      </c>
      <c r="AB287" s="1" t="s">
        <v>47</v>
      </c>
      <c r="AC287" s="1" t="s">
        <v>47</v>
      </c>
      <c r="AD287" s="1" t="s">
        <v>47</v>
      </c>
      <c r="AE287" s="1" t="s">
        <v>47</v>
      </c>
      <c r="AF287" s="1" t="s">
        <v>47</v>
      </c>
      <c r="AG287" s="1" t="s">
        <v>47</v>
      </c>
      <c r="AH287" s="1" t="s">
        <v>47</v>
      </c>
      <c r="AI287" s="1" t="s">
        <v>47</v>
      </c>
      <c r="AJ287" s="1" t="s">
        <v>47</v>
      </c>
      <c r="AK287" s="1" t="s">
        <v>47</v>
      </c>
      <c r="AL287" s="1" t="s">
        <v>47</v>
      </c>
      <c r="AM287" s="1" t="s">
        <v>47</v>
      </c>
      <c r="AN287" s="1" t="s">
        <v>47</v>
      </c>
      <c r="AO287" s="24" t="s">
        <v>47</v>
      </c>
      <c r="AP287" s="1" t="s">
        <v>59</v>
      </c>
      <c r="AQ287" s="1">
        <v>3</v>
      </c>
      <c r="AR287" s="25" t="s">
        <v>233</v>
      </c>
      <c r="AS287" s="30">
        <v>190000</v>
      </c>
      <c r="AT287" s="9">
        <f>($O$3*(L287-$O$1)/$O$2+$P$3*(M287-$P$1)/$P$2+$Q$3*(N287-$P$1)/$Q$2)/SUM($O$3:$Q$3)</f>
        <v>-1.4834858736049745</v>
      </c>
      <c r="AU287" s="9">
        <f>($O$3*(O287-$O$1)/$O$2+$P$3*(P287-$P$1)/$P$2+$Q$3*(Q287-$Q$1)/$Q$2)/SUM($O$3:$Q$3)</f>
        <v>-0.55334999075968205</v>
      </c>
      <c r="AV287">
        <f>COUNT(R287:AO287)/2</f>
        <v>3</v>
      </c>
      <c r="AW287">
        <f>COUNTIF(R287:AO287,"&gt;5")/2</f>
        <v>0</v>
      </c>
      <c r="AX287" s="6">
        <f>VLOOKUP(AP287,COND!$A$10:$B$32,2,FALSE)</f>
        <v>1</v>
      </c>
      <c r="AY287" s="9">
        <f>(($AT$3*AT287+$AU$3*AU287+$AV$3*AV287+$AW$3*AW287)*AX287*IF(AQ287&lt;5,0.95,IF(AQ287&lt;7,0.975,1))+$J$3*VLOOKUP(J287,COND!$A$2:$D$7,2,FALSE)+$K$3*VLOOKUP(K287,COND!$A$2:$D$7,3,FALSE)+IF(BA287="SP",$BA$3,0)+IF($AV287&lt;3,-15,0))*IF(AND(Bat!$K$2="On",$E287&gt;20),0.75,1)</f>
        <v>20.201987859581095</v>
      </c>
      <c r="AZ287" s="28">
        <f>STANDARDIZE(AY287,AVERAGE($AY$5:$AY$963),STDEVP($AY$5:$AY$963))</f>
        <v>-0.25484079314134095</v>
      </c>
      <c r="BA287" t="str">
        <f>IF(OR(AND(AQ287&gt;7,AW287&gt;1),AND(AQ287&gt;4,AV287&gt;2)),"SP","RP")</f>
        <v>RP</v>
      </c>
      <c r="BE287" t="str">
        <f>IF(AVERAGE($O287:$Q287)&gt;=6,"Likely",IF(AVERAGE($O287:$Q287)&gt;=4,"Possible","Unlikely"))</f>
        <v>Unlikely</v>
      </c>
      <c r="BG287" t="e">
        <f>IF(VLOOKUP($B287,'Draft List'!$D$4:$AB$124,BG$3,FALSE)&lt;&gt;0,VLOOKUP($B287,'Draft List'!$D$4:$AB$124,BG$3,FALSE),"")</f>
        <v>#N/A</v>
      </c>
      <c r="BH287" t="e">
        <f>IF(VLOOKUP($B287,'Draft List'!$D$4:$AB$124,BH$3,FALSE)&lt;&gt;0,VLOOKUP($B287,'Draft List'!$D$4:$AB$124,BH$3,FALSE),"")</f>
        <v>#N/A</v>
      </c>
      <c r="BI287" t="e">
        <f>IF(VLOOKUP($B287,'Draft List'!$D$4:$AB$124,BI$3,FALSE)&lt;&gt;0,VLOOKUP($B287,'Draft List'!$D$4:$AB$124,BI$3,FALSE),"")</f>
        <v>#N/A</v>
      </c>
      <c r="BJ287" t="e">
        <f>IF(VLOOKUP($B287,'Draft List'!$D$4:$AB$124,BJ$3,FALSE)&lt;&gt;0,VLOOKUP($B287,'Draft List'!$D$4:$AB$124,BJ$3,FALSE),"")</f>
        <v>#N/A</v>
      </c>
      <c r="BK287" t="str">
        <f>IF(OR(C287="SP",C287="MR",C287="RP",C287="CL"),"P",VLOOKUP($A287,Bat!$A$4:$AP$1196,42,FALSE))</f>
        <v>P</v>
      </c>
    </row>
    <row r="288" spans="1:63" x14ac:dyDescent="0.25">
      <c r="A288" t="str">
        <f>IF(C288="C","C-",C288)&amp;D288&amp;E288</f>
        <v>CLRonald Johnston21</v>
      </c>
      <c r="B288">
        <f>VLOOKUP($A288,draft_listing_pitchers_stats!$A$1:$B$1324,2,FALSE)</f>
        <v>10316</v>
      </c>
      <c r="C288" s="1" t="s">
        <v>249</v>
      </c>
      <c r="D288" s="1" t="s">
        <v>1823</v>
      </c>
      <c r="E288" s="1">
        <v>21</v>
      </c>
      <c r="F288" s="1" t="s">
        <v>43</v>
      </c>
      <c r="G288" s="1" t="s">
        <v>43</v>
      </c>
      <c r="H288" s="1" t="s">
        <v>51</v>
      </c>
      <c r="I288" s="24" t="s">
        <v>51</v>
      </c>
      <c r="J288" s="1" t="s">
        <v>49</v>
      </c>
      <c r="K288" s="24" t="s">
        <v>49</v>
      </c>
      <c r="L288" s="1">
        <v>3</v>
      </c>
      <c r="M288" s="1">
        <v>6</v>
      </c>
      <c r="N288" s="24">
        <v>2</v>
      </c>
      <c r="O288" s="1">
        <v>5</v>
      </c>
      <c r="P288" s="1">
        <v>7</v>
      </c>
      <c r="Q288" s="24">
        <v>3</v>
      </c>
      <c r="R288" s="1" t="s">
        <v>47</v>
      </c>
      <c r="S288" s="1" t="s">
        <v>47</v>
      </c>
      <c r="T288" s="1" t="s">
        <v>47</v>
      </c>
      <c r="U288" s="1" t="s">
        <v>47</v>
      </c>
      <c r="V288" s="1">
        <v>3</v>
      </c>
      <c r="W288" s="1">
        <v>5</v>
      </c>
      <c r="X288" s="1" t="s">
        <v>47</v>
      </c>
      <c r="Y288" s="1" t="s">
        <v>47</v>
      </c>
      <c r="Z288" s="1" t="s">
        <v>47</v>
      </c>
      <c r="AA288" s="1" t="s">
        <v>47</v>
      </c>
      <c r="AB288" s="1" t="s">
        <v>47</v>
      </c>
      <c r="AC288" s="1" t="s">
        <v>47</v>
      </c>
      <c r="AD288" s="1">
        <v>5</v>
      </c>
      <c r="AE288" s="1">
        <v>7</v>
      </c>
      <c r="AF288" s="1" t="s">
        <v>47</v>
      </c>
      <c r="AG288" s="1" t="s">
        <v>47</v>
      </c>
      <c r="AH288" s="1" t="s">
        <v>47</v>
      </c>
      <c r="AI288" s="1" t="s">
        <v>47</v>
      </c>
      <c r="AJ288" s="1" t="s">
        <v>47</v>
      </c>
      <c r="AK288" s="1" t="s">
        <v>47</v>
      </c>
      <c r="AL288" s="1" t="s">
        <v>47</v>
      </c>
      <c r="AM288" s="1" t="s">
        <v>47</v>
      </c>
      <c r="AN288" s="1" t="s">
        <v>47</v>
      </c>
      <c r="AO288" s="24" t="s">
        <v>47</v>
      </c>
      <c r="AP288" s="1" t="s">
        <v>62</v>
      </c>
      <c r="AQ288" s="1">
        <v>3</v>
      </c>
      <c r="AR288" s="25" t="s">
        <v>1746</v>
      </c>
      <c r="AS288" s="30">
        <v>200000</v>
      </c>
      <c r="AT288" s="9">
        <f>($O$3*(L288-$O$1)/$O$2+$P$3*(M288-$P$1)/$P$2+$Q$3*(N288-$P$1)/$Q$2)/SUM($O$3:$Q$3)</f>
        <v>-1.0926224407448637</v>
      </c>
      <c r="AU288" s="9">
        <f>($O$3*(O288-$O$1)/$O$2+$P$3*(P288-$P$1)/$P$2+$Q$3*(Q288-$Q$1)/$Q$2)/SUM($O$3:$Q$3)</f>
        <v>0.18000724149472094</v>
      </c>
      <c r="AV288">
        <f>COUNT(R288:AO288)/2</f>
        <v>2</v>
      </c>
      <c r="AW288">
        <f>COUNTIF(R288:AO288,"&gt;5")/2</f>
        <v>0.5</v>
      </c>
      <c r="AX288" s="6">
        <f>VLOOKUP(AP288,COND!$A$10:$B$32,2,FALSE)</f>
        <v>1.0249999999999999</v>
      </c>
      <c r="AY288" s="9">
        <f>(($AT$3*AT288+$AU$3*AU288+$AV$3*AV288+$AW$3*AW288)*AX288*IF(AQ288&lt;5,0.95,IF(AQ288&lt;7,0.975,1))+$J$3*VLOOKUP(J288,COND!$A$2:$D$7,2,FALSE)+$K$3*VLOOKUP(K288,COND!$A$2:$D$7,3,FALSE)+IF(BA288="SP",$BA$3,0)+IF($AV288&lt;3,-15,0))*IF(AND(Bat!$K$2="On",$E288&gt;20),0.75,1)</f>
        <v>20.183071557774625</v>
      </c>
      <c r="AZ288" s="28">
        <f>STANDARDIZE(AY288,AVERAGE($AY$5:$AY$963),STDEVP($AY$5:$AY$963))</f>
        <v>-0.25653313627538621</v>
      </c>
      <c r="BA288" t="str">
        <f>IF(OR(AND(AQ288&gt;7,AW288&gt;1),AND(AQ288&gt;4,AV288&gt;2)),"SP","RP")</f>
        <v>RP</v>
      </c>
      <c r="BE288" t="str">
        <f>IF(AVERAGE($O288:$Q288)&gt;=6,"Likely",IF(AVERAGE($O288:$Q288)&gt;=4,"Possible","Unlikely"))</f>
        <v>Possible</v>
      </c>
      <c r="BG288" t="e">
        <f>IF(VLOOKUP($B288,'Draft List'!$D$4:$AB$124,BG$3,FALSE)&lt;&gt;0,VLOOKUP($B288,'Draft List'!$D$4:$AB$124,BG$3,FALSE),"")</f>
        <v>#N/A</v>
      </c>
      <c r="BH288" t="e">
        <f>IF(VLOOKUP($B288,'Draft List'!$D$4:$AB$124,BH$3,FALSE)&lt;&gt;0,VLOOKUP($B288,'Draft List'!$D$4:$AB$124,BH$3,FALSE),"")</f>
        <v>#N/A</v>
      </c>
      <c r="BI288" t="e">
        <f>IF(VLOOKUP($B288,'Draft List'!$D$4:$AB$124,BI$3,FALSE)&lt;&gt;0,VLOOKUP($B288,'Draft List'!$D$4:$AB$124,BI$3,FALSE),"")</f>
        <v>#N/A</v>
      </c>
      <c r="BJ288" t="e">
        <f>IF(VLOOKUP($B288,'Draft List'!$D$4:$AB$124,BJ$3,FALSE)&lt;&gt;0,VLOOKUP($B288,'Draft List'!$D$4:$AB$124,BJ$3,FALSE),"")</f>
        <v>#N/A</v>
      </c>
      <c r="BK288" t="str">
        <f>IF(OR(C288="SP",C288="MR",C288="RP",C288="CL"),"P",VLOOKUP($A288,Bat!$A$4:$AP$1196,42,FALSE))</f>
        <v>P</v>
      </c>
    </row>
    <row r="289" spans="1:63" x14ac:dyDescent="0.25">
      <c r="A289" t="str">
        <f>IF(C289="C","C-",C289)&amp;D289&amp;E289</f>
        <v>SPCésar Féliz21</v>
      </c>
      <c r="B289">
        <f>VLOOKUP($A289,draft_listing_pitchers_stats!$A$1:$B$1324,2,FALSE)</f>
        <v>10726</v>
      </c>
      <c r="C289" s="1" t="s">
        <v>25</v>
      </c>
      <c r="D289" s="1" t="s">
        <v>1947</v>
      </c>
      <c r="E289" s="1">
        <v>21</v>
      </c>
      <c r="F289" s="1" t="s">
        <v>43</v>
      </c>
      <c r="G289" s="1" t="s">
        <v>43</v>
      </c>
      <c r="H289" s="1" t="s">
        <v>51</v>
      </c>
      <c r="I289" s="24" t="s">
        <v>51</v>
      </c>
      <c r="J289" s="1" t="s">
        <v>57</v>
      </c>
      <c r="K289" s="24" t="s">
        <v>46</v>
      </c>
      <c r="L289" s="1">
        <v>3</v>
      </c>
      <c r="M289" s="1">
        <v>4</v>
      </c>
      <c r="N289" s="24">
        <v>2</v>
      </c>
      <c r="O289" s="1">
        <v>3</v>
      </c>
      <c r="P289" s="1">
        <v>4</v>
      </c>
      <c r="Q289" s="24">
        <v>4</v>
      </c>
      <c r="R289" s="1">
        <v>5</v>
      </c>
      <c r="S289" s="1">
        <v>5</v>
      </c>
      <c r="T289" s="1">
        <v>3</v>
      </c>
      <c r="U289" s="1">
        <v>3</v>
      </c>
      <c r="V289" s="1" t="s">
        <v>47</v>
      </c>
      <c r="W289" s="1" t="s">
        <v>47</v>
      </c>
      <c r="X289" s="1">
        <v>3</v>
      </c>
      <c r="Y289" s="1">
        <v>4</v>
      </c>
      <c r="Z289" s="1" t="s">
        <v>47</v>
      </c>
      <c r="AA289" s="1" t="s">
        <v>47</v>
      </c>
      <c r="AB289" s="1" t="s">
        <v>47</v>
      </c>
      <c r="AC289" s="1" t="s">
        <v>47</v>
      </c>
      <c r="AD289" s="1" t="s">
        <v>47</v>
      </c>
      <c r="AE289" s="1" t="s">
        <v>47</v>
      </c>
      <c r="AF289" s="1" t="s">
        <v>47</v>
      </c>
      <c r="AG289" s="1" t="s">
        <v>47</v>
      </c>
      <c r="AH289" s="1" t="s">
        <v>47</v>
      </c>
      <c r="AI289" s="1" t="s">
        <v>47</v>
      </c>
      <c r="AJ289" s="1" t="s">
        <v>47</v>
      </c>
      <c r="AK289" s="1" t="s">
        <v>47</v>
      </c>
      <c r="AL289" s="1" t="s">
        <v>47</v>
      </c>
      <c r="AM289" s="1" t="s">
        <v>47</v>
      </c>
      <c r="AN289" s="1" t="s">
        <v>47</v>
      </c>
      <c r="AO289" s="24" t="s">
        <v>47</v>
      </c>
      <c r="AP289" s="1" t="s">
        <v>60</v>
      </c>
      <c r="AQ289" s="1">
        <v>6</v>
      </c>
      <c r="AR289" s="25" t="s">
        <v>233</v>
      </c>
      <c r="AS289" s="30">
        <v>180000</v>
      </c>
      <c r="AT289" s="9">
        <f>($O$3*(L289-$O$1)/$O$2+$P$3*(M289-$P$1)/$P$2+$Q$3*(N289-$P$1)/$Q$2)/SUM($O$3:$Q$3)</f>
        <v>-1.4834858736049745</v>
      </c>
      <c r="AU289" s="9">
        <f>($O$3*(O289-$O$1)/$O$2+$P$3*(P289-$P$1)/$P$2+$Q$3*(Q289-$Q$1)/$Q$2)/SUM($O$3:$Q$3)</f>
        <v>-0.55334999075968205</v>
      </c>
      <c r="AV289">
        <f>COUNT(R289:AO289)/2</f>
        <v>3</v>
      </c>
      <c r="AW289">
        <f>COUNTIF(R289:AO289,"&gt;5")/2</f>
        <v>0</v>
      </c>
      <c r="AX289" s="6">
        <f>VLOOKUP(AP289,COND!$A$10:$B$32,2,FALSE)</f>
        <v>1</v>
      </c>
      <c r="AY289" s="9">
        <f>(($AT$3*AT289+$AU$3*AU289+$AV$3*AV289+$AW$3*AW289)*AX289*IF(AQ289&lt;5,0.95,IF(AQ289&lt;7,0.975,1))+$J$3*VLOOKUP(J289,COND!$A$2:$D$7,2,FALSE)+$K$3*VLOOKUP(K289,COND!$A$2:$D$7,3,FALSE)+IF(BA289="SP",$BA$3,0)+IF($AV289&lt;3,-15,0))*IF(AND(Bat!$K$2="On",$E289&gt;20),0.75,1)</f>
        <v>20.144145434833227</v>
      </c>
      <c r="AZ289" s="28">
        <f>STANDARDIZE(AY289,AVERAGE($AY$5:$AY$963),STDEVP($AY$5:$AY$963))</f>
        <v>-0.26001565403011673</v>
      </c>
      <c r="BA289" t="str">
        <f>IF(OR(AND(AQ289&gt;7,AW289&gt;1),AND(AQ289&gt;4,AV289&gt;2)),"SP","RP")</f>
        <v>SP</v>
      </c>
      <c r="BE289" t="str">
        <f>IF(AVERAGE($O289:$Q289)&gt;=6,"Likely",IF(AVERAGE($O289:$Q289)&gt;=4,"Possible","Unlikely"))</f>
        <v>Unlikely</v>
      </c>
      <c r="BG289" t="e">
        <f>IF(VLOOKUP($B289,'Draft List'!$D$4:$AB$124,BG$3,FALSE)&lt;&gt;0,VLOOKUP($B289,'Draft List'!$D$4:$AB$124,BG$3,FALSE),"")</f>
        <v>#N/A</v>
      </c>
      <c r="BH289" t="e">
        <f>IF(VLOOKUP($B289,'Draft List'!$D$4:$AB$124,BH$3,FALSE)&lt;&gt;0,VLOOKUP($B289,'Draft List'!$D$4:$AB$124,BH$3,FALSE),"")</f>
        <v>#N/A</v>
      </c>
      <c r="BI289" t="e">
        <f>IF(VLOOKUP($B289,'Draft List'!$D$4:$AB$124,BI$3,FALSE)&lt;&gt;0,VLOOKUP($B289,'Draft List'!$D$4:$AB$124,BI$3,FALSE),"")</f>
        <v>#N/A</v>
      </c>
      <c r="BJ289" t="e">
        <f>IF(VLOOKUP($B289,'Draft List'!$D$4:$AB$124,BJ$3,FALSE)&lt;&gt;0,VLOOKUP($B289,'Draft List'!$D$4:$AB$124,BJ$3,FALSE),"")</f>
        <v>#N/A</v>
      </c>
      <c r="BK289" t="str">
        <f>IF(OR(C289="SP",C289="MR",C289="RP",C289="CL"),"P",VLOOKUP($A289,Bat!$A$4:$AP$1196,42,FALSE))</f>
        <v>P</v>
      </c>
    </row>
    <row r="290" spans="1:63" x14ac:dyDescent="0.25">
      <c r="A290" t="str">
        <f>IF(C290="C","C-",C290)&amp;D290&amp;E290</f>
        <v>RPTsuginori Otsuka21</v>
      </c>
      <c r="B290">
        <f>VLOOKUP($A290,draft_listing_pitchers_stats!$A$1:$B$1324,2,FALSE)</f>
        <v>4475</v>
      </c>
      <c r="C290" s="1" t="s">
        <v>246</v>
      </c>
      <c r="D290" s="1" t="s">
        <v>2127</v>
      </c>
      <c r="E290" s="1">
        <v>21</v>
      </c>
      <c r="F290" s="1" t="s">
        <v>43</v>
      </c>
      <c r="G290" s="1" t="s">
        <v>43</v>
      </c>
      <c r="H290" s="1" t="s">
        <v>51</v>
      </c>
      <c r="I290" s="24" t="s">
        <v>51</v>
      </c>
      <c r="J290" s="1" t="s">
        <v>46</v>
      </c>
      <c r="K290" s="24" t="s">
        <v>53</v>
      </c>
      <c r="L290" s="1">
        <v>4</v>
      </c>
      <c r="M290" s="1">
        <v>4</v>
      </c>
      <c r="N290" s="24">
        <v>2</v>
      </c>
      <c r="O290" s="1">
        <v>4</v>
      </c>
      <c r="P290" s="1">
        <v>4</v>
      </c>
      <c r="Q290" s="24">
        <v>3</v>
      </c>
      <c r="R290" s="1">
        <v>4</v>
      </c>
      <c r="S290" s="1">
        <v>5</v>
      </c>
      <c r="T290" s="1">
        <v>2</v>
      </c>
      <c r="U290" s="1">
        <v>2</v>
      </c>
      <c r="V290" s="1">
        <v>4</v>
      </c>
      <c r="W290" s="1">
        <v>4</v>
      </c>
      <c r="X290" s="1" t="s">
        <v>47</v>
      </c>
      <c r="Y290" s="1" t="s">
        <v>47</v>
      </c>
      <c r="Z290" s="1" t="s">
        <v>47</v>
      </c>
      <c r="AA290" s="1" t="s">
        <v>47</v>
      </c>
      <c r="AB290" s="1">
        <v>4</v>
      </c>
      <c r="AC290" s="1">
        <v>4</v>
      </c>
      <c r="AD290" s="1" t="s">
        <v>47</v>
      </c>
      <c r="AE290" s="1" t="s">
        <v>47</v>
      </c>
      <c r="AF290" s="1" t="s">
        <v>47</v>
      </c>
      <c r="AG290" s="1" t="s">
        <v>47</v>
      </c>
      <c r="AH290" s="1" t="s">
        <v>47</v>
      </c>
      <c r="AI290" s="1" t="s">
        <v>47</v>
      </c>
      <c r="AJ290" s="1" t="s">
        <v>47</v>
      </c>
      <c r="AK290" s="1" t="s">
        <v>47</v>
      </c>
      <c r="AL290" s="1" t="s">
        <v>47</v>
      </c>
      <c r="AM290" s="1" t="s">
        <v>47</v>
      </c>
      <c r="AN290" s="1" t="s">
        <v>47</v>
      </c>
      <c r="AO290" s="24" t="s">
        <v>47</v>
      </c>
      <c r="AP290" s="1" t="s">
        <v>211</v>
      </c>
      <c r="AQ290" s="1">
        <v>3</v>
      </c>
      <c r="AR290" s="25" t="s">
        <v>15</v>
      </c>
      <c r="AS290" s="30">
        <v>130000</v>
      </c>
      <c r="AT290" s="9">
        <f>($O$3*(L290-$O$1)/$O$2+$P$3*(M290-$P$1)/$P$2+$Q$3*(N290-$P$1)/$Q$2)/SUM($O$3:$Q$3)</f>
        <v>-1.288794549095801</v>
      </c>
      <c r="AU290" s="9">
        <f>($O$3*(O290-$O$1)/$O$2+$P$3*(P290-$P$1)/$P$2+$Q$3*(Q290-$Q$1)/$Q$2)/SUM($O$3:$Q$3)</f>
        <v>-0.6009792323046188</v>
      </c>
      <c r="AV290">
        <f>COUNT(R290:AO290)/2</f>
        <v>4</v>
      </c>
      <c r="AW290">
        <f>COUNTIF(R290:AO290,"&gt;5")/2</f>
        <v>0</v>
      </c>
      <c r="AX290" s="6">
        <f>VLOOKUP(AP290,COND!$A$10:$B$32,2,FALSE)</f>
        <v>1</v>
      </c>
      <c r="AY290" s="9">
        <f>(($AT$3*AT290+$AU$3*AU290+$AV$3*AV290+$AW$3*AW290)*AX290*IF(AQ290&lt;5,0.95,IF(AQ290&lt;7,0.975,1))+$J$3*VLOOKUP(J290,COND!$A$2:$D$7,2,FALSE)+$K$3*VLOOKUP(K290,COND!$A$2:$D$7,3,FALSE)+IF(BA290="SP",$BA$3,0)+IF($AV290&lt;3,-15,0))*IF(AND(Bat!$K$2="On",$E290&gt;20),0.75,1)</f>
        <v>20.116523621884042</v>
      </c>
      <c r="AZ290" s="28">
        <f>STANDARDIZE(AY290,AVERAGE($AY$5:$AY$963),STDEVP($AY$5:$AY$963))</f>
        <v>-0.26248683396648492</v>
      </c>
      <c r="BA290" t="str">
        <f>IF(OR(AND(AQ290&gt;7,AW290&gt;1),AND(AQ290&gt;4,AV290&gt;2)),"SP","RP")</f>
        <v>RP</v>
      </c>
      <c r="BE290" t="str">
        <f>IF(AVERAGE($O290:$Q290)&gt;=6,"Likely",IF(AVERAGE($O290:$Q290)&gt;=4,"Possible","Unlikely"))</f>
        <v>Unlikely</v>
      </c>
      <c r="BG290" t="e">
        <f>IF(VLOOKUP($B290,'Draft List'!$D$4:$AB$124,BG$3,FALSE)&lt;&gt;0,VLOOKUP($B290,'Draft List'!$D$4:$AB$124,BG$3,FALSE),"")</f>
        <v>#N/A</v>
      </c>
      <c r="BH290" t="e">
        <f>IF(VLOOKUP($B290,'Draft List'!$D$4:$AB$124,BH$3,FALSE)&lt;&gt;0,VLOOKUP($B290,'Draft List'!$D$4:$AB$124,BH$3,FALSE),"")</f>
        <v>#N/A</v>
      </c>
      <c r="BI290" t="e">
        <f>IF(VLOOKUP($B290,'Draft List'!$D$4:$AB$124,BI$3,FALSE)&lt;&gt;0,VLOOKUP($B290,'Draft List'!$D$4:$AB$124,BI$3,FALSE),"")</f>
        <v>#N/A</v>
      </c>
      <c r="BJ290" t="e">
        <f>IF(VLOOKUP($B290,'Draft List'!$D$4:$AB$124,BJ$3,FALSE)&lt;&gt;0,VLOOKUP($B290,'Draft List'!$D$4:$AB$124,BJ$3,FALSE),"")</f>
        <v>#N/A</v>
      </c>
      <c r="BK290" t="str">
        <f>IF(OR(C290="SP",C290="MR",C290="RP",C290="CL"),"P",VLOOKUP($A290,Bat!$A$4:$AP$1196,42,FALSE))</f>
        <v>P</v>
      </c>
    </row>
    <row r="291" spans="1:63" x14ac:dyDescent="0.25">
      <c r="A291" t="str">
        <f>IF(C291="C","C-",C291)&amp;D291&amp;E291</f>
        <v>RPOliver González21</v>
      </c>
      <c r="B291">
        <f>VLOOKUP($A291,draft_listing_pitchers_stats!$A$1:$B$1324,2,FALSE)</f>
        <v>11510</v>
      </c>
      <c r="C291" s="1" t="s">
        <v>246</v>
      </c>
      <c r="D291" s="1" t="s">
        <v>1967</v>
      </c>
      <c r="E291" s="1">
        <v>21</v>
      </c>
      <c r="F291" s="1" t="s">
        <v>64</v>
      </c>
      <c r="G291" s="1" t="s">
        <v>43</v>
      </c>
      <c r="H291" s="1" t="s">
        <v>51</v>
      </c>
      <c r="I291" s="24" t="s">
        <v>51</v>
      </c>
      <c r="J291" s="1" t="s">
        <v>45</v>
      </c>
      <c r="K291" s="24" t="s">
        <v>46</v>
      </c>
      <c r="L291" s="1">
        <v>3</v>
      </c>
      <c r="M291" s="1">
        <v>4</v>
      </c>
      <c r="N291" s="24">
        <v>1</v>
      </c>
      <c r="O291" s="1">
        <v>4</v>
      </c>
      <c r="P291" s="1">
        <v>4</v>
      </c>
      <c r="Q291" s="24">
        <v>3</v>
      </c>
      <c r="R291" s="1">
        <v>5</v>
      </c>
      <c r="S291" s="1">
        <v>5</v>
      </c>
      <c r="T291" s="1">
        <v>2</v>
      </c>
      <c r="U291" s="1">
        <v>3</v>
      </c>
      <c r="V291" s="1">
        <v>2</v>
      </c>
      <c r="W291" s="1">
        <v>3</v>
      </c>
      <c r="X291" s="1" t="s">
        <v>47</v>
      </c>
      <c r="Y291" s="1" t="s">
        <v>47</v>
      </c>
      <c r="Z291" s="1" t="s">
        <v>47</v>
      </c>
      <c r="AA291" s="1" t="s">
        <v>47</v>
      </c>
      <c r="AB291" s="1" t="s">
        <v>47</v>
      </c>
      <c r="AC291" s="1" t="s">
        <v>47</v>
      </c>
      <c r="AD291" s="1" t="s">
        <v>47</v>
      </c>
      <c r="AE291" s="1" t="s">
        <v>47</v>
      </c>
      <c r="AF291" s="1" t="s">
        <v>47</v>
      </c>
      <c r="AG291" s="1" t="s">
        <v>47</v>
      </c>
      <c r="AH291" s="1" t="s">
        <v>47</v>
      </c>
      <c r="AI291" s="1" t="s">
        <v>47</v>
      </c>
      <c r="AJ291" s="1" t="s">
        <v>47</v>
      </c>
      <c r="AK291" s="1" t="s">
        <v>47</v>
      </c>
      <c r="AL291" s="1" t="s">
        <v>47</v>
      </c>
      <c r="AM291" s="1" t="s">
        <v>47</v>
      </c>
      <c r="AN291" s="1" t="s">
        <v>47</v>
      </c>
      <c r="AO291" s="24" t="s">
        <v>47</v>
      </c>
      <c r="AP291" s="1" t="s">
        <v>62</v>
      </c>
      <c r="AQ291" s="1">
        <v>8</v>
      </c>
      <c r="AR291" s="25" t="s">
        <v>235</v>
      </c>
      <c r="AS291" s="30">
        <v>180000</v>
      </c>
      <c r="AT291" s="9">
        <f>($O$3*(L291-$O$1)/$O$2+$P$3*(M291-$P$1)/$P$2+$Q$3*(N291-$P$1)/$Q$2)/SUM($O$3:$Q$3)</f>
        <v>-1.7258064396590846</v>
      </c>
      <c r="AU291" s="9">
        <f>($O$3*(O291-$O$1)/$O$2+$P$3*(P291-$P$1)/$P$2+$Q$3*(Q291-$Q$1)/$Q$2)/SUM($O$3:$Q$3)</f>
        <v>-0.6009792323046188</v>
      </c>
      <c r="AV291">
        <f>COUNT(R291:AO291)/2</f>
        <v>3</v>
      </c>
      <c r="AW291">
        <f>COUNTIF(R291:AO291,"&gt;5")/2</f>
        <v>0</v>
      </c>
      <c r="AX291" s="6">
        <f>VLOOKUP(AP291,COND!$A$10:$B$32,2,FALSE)</f>
        <v>1.0249999999999999</v>
      </c>
      <c r="AY291" s="9">
        <f>(($AT$3*AT291+$AU$3*AU291+$AV$3*AV291+$AW$3*AW291)*AX291*IF(AQ291&lt;5,0.95,IF(AQ291&lt;7,0.975,1))+$J$3*VLOOKUP(J291,COND!$A$2:$D$7,2,FALSE)+$K$3*VLOOKUP(K291,COND!$A$2:$D$7,3,FALSE)+IF(BA291="SP",$BA$3,0)+IF($AV291&lt;3,-15,0))*IF(AND(Bat!$K$2="On",$E291&gt;20),0.75,1)</f>
        <v>20.102385417625204</v>
      </c>
      <c r="AZ291" s="28">
        <f>STANDARDIZE(AY291,AVERAGE($AY$5:$AY$963),STDEVP($AY$5:$AY$963))</f>
        <v>-0.263751705565065</v>
      </c>
      <c r="BA291" t="str">
        <f>IF(OR(AND(AQ291&gt;7,AW291&gt;1),AND(AQ291&gt;4,AV291&gt;2)),"SP","RP")</f>
        <v>SP</v>
      </c>
      <c r="BE291" t="str">
        <f>IF(AVERAGE($O291:$Q291)&gt;=6,"Likely",IF(AVERAGE($O291:$Q291)&gt;=4,"Possible","Unlikely"))</f>
        <v>Unlikely</v>
      </c>
      <c r="BG291" t="e">
        <f>IF(VLOOKUP($B291,'Draft List'!$D$4:$AB$124,BG$3,FALSE)&lt;&gt;0,VLOOKUP($B291,'Draft List'!$D$4:$AB$124,BG$3,FALSE),"")</f>
        <v>#N/A</v>
      </c>
      <c r="BH291" t="e">
        <f>IF(VLOOKUP($B291,'Draft List'!$D$4:$AB$124,BH$3,FALSE)&lt;&gt;0,VLOOKUP($B291,'Draft List'!$D$4:$AB$124,BH$3,FALSE),"")</f>
        <v>#N/A</v>
      </c>
      <c r="BI291" t="e">
        <f>IF(VLOOKUP($B291,'Draft List'!$D$4:$AB$124,BI$3,FALSE)&lt;&gt;0,VLOOKUP($B291,'Draft List'!$D$4:$AB$124,BI$3,FALSE),"")</f>
        <v>#N/A</v>
      </c>
      <c r="BJ291" t="e">
        <f>IF(VLOOKUP($B291,'Draft List'!$D$4:$AB$124,BJ$3,FALSE)&lt;&gt;0,VLOOKUP($B291,'Draft List'!$D$4:$AB$124,BJ$3,FALSE),"")</f>
        <v>#N/A</v>
      </c>
      <c r="BK291" t="str">
        <f>IF(OR(C291="SP",C291="MR",C291="RP",C291="CL"),"P",VLOOKUP($A291,Bat!$A$4:$AP$1196,42,FALSE))</f>
        <v>P</v>
      </c>
    </row>
    <row r="292" spans="1:63" x14ac:dyDescent="0.25">
      <c r="A292" t="str">
        <f>IF(C292="C","C-",C292)&amp;D292&amp;E292</f>
        <v>CLJerry James21</v>
      </c>
      <c r="B292">
        <f>VLOOKUP($A292,draft_listing_pitchers_stats!$A$1:$B$1324,2,FALSE)</f>
        <v>10456</v>
      </c>
      <c r="C292" s="1" t="s">
        <v>249</v>
      </c>
      <c r="D292" s="1" t="s">
        <v>2013</v>
      </c>
      <c r="E292" s="1">
        <v>21</v>
      </c>
      <c r="F292" s="1" t="s">
        <v>64</v>
      </c>
      <c r="G292" s="1" t="s">
        <v>43</v>
      </c>
      <c r="H292" s="1" t="s">
        <v>51</v>
      </c>
      <c r="I292" s="24" t="s">
        <v>51</v>
      </c>
      <c r="J292" s="1" t="s">
        <v>57</v>
      </c>
      <c r="K292" s="24" t="s">
        <v>49</v>
      </c>
      <c r="L292" s="1">
        <v>4</v>
      </c>
      <c r="M292" s="1">
        <v>3</v>
      </c>
      <c r="N292" s="24">
        <v>3</v>
      </c>
      <c r="O292" s="1">
        <v>4</v>
      </c>
      <c r="P292" s="1">
        <v>3</v>
      </c>
      <c r="Q292" s="24">
        <v>4</v>
      </c>
      <c r="R292" s="1">
        <v>5</v>
      </c>
      <c r="S292" s="1">
        <v>6</v>
      </c>
      <c r="T292" s="1">
        <v>1</v>
      </c>
      <c r="U292" s="1">
        <v>1</v>
      </c>
      <c r="V292" s="1">
        <v>3</v>
      </c>
      <c r="W292" s="1">
        <v>3</v>
      </c>
      <c r="X292" s="1">
        <v>4</v>
      </c>
      <c r="Y292" s="1">
        <v>5</v>
      </c>
      <c r="Z292" s="1" t="s">
        <v>47</v>
      </c>
      <c r="AA292" s="1" t="s">
        <v>47</v>
      </c>
      <c r="AB292" s="1" t="s">
        <v>47</v>
      </c>
      <c r="AC292" s="1" t="s">
        <v>47</v>
      </c>
      <c r="AD292" s="1" t="s">
        <v>47</v>
      </c>
      <c r="AE292" s="1" t="s">
        <v>47</v>
      </c>
      <c r="AF292" s="1" t="s">
        <v>47</v>
      </c>
      <c r="AG292" s="1" t="s">
        <v>47</v>
      </c>
      <c r="AH292" s="1">
        <v>4</v>
      </c>
      <c r="AI292" s="1">
        <v>4</v>
      </c>
      <c r="AJ292" s="1" t="s">
        <v>47</v>
      </c>
      <c r="AK292" s="1" t="s">
        <v>47</v>
      </c>
      <c r="AL292" s="1" t="s">
        <v>47</v>
      </c>
      <c r="AM292" s="1" t="s">
        <v>47</v>
      </c>
      <c r="AN292" s="1" t="s">
        <v>47</v>
      </c>
      <c r="AO292" s="24" t="s">
        <v>47</v>
      </c>
      <c r="AP292" s="1" t="s">
        <v>56</v>
      </c>
      <c r="AQ292" s="1">
        <v>2</v>
      </c>
      <c r="AR292" s="25" t="s">
        <v>15</v>
      </c>
      <c r="AS292" s="30">
        <v>220000</v>
      </c>
      <c r="AT292" s="9">
        <f>($O$3*(L292-$O$1)/$O$2+$P$3*(M292-$P$1)/$P$2+$Q$3*(N292-$P$1)/$Q$2)/SUM($O$3:$Q$3)</f>
        <v>-1.2419056994717459</v>
      </c>
      <c r="AU292" s="9">
        <f>($O$3*(O292-$O$1)/$O$2+$P$3*(P292-$P$1)/$P$2+$Q$3*(Q292-$Q$1)/$Q$2)/SUM($O$3:$Q$3)</f>
        <v>-0.55409038268056388</v>
      </c>
      <c r="AV292">
        <f>COUNT(R292:AO292)/2</f>
        <v>5</v>
      </c>
      <c r="AW292">
        <f>COUNTIF(R292:AO292,"&gt;5")/2</f>
        <v>0.5</v>
      </c>
      <c r="AX292" s="6">
        <f>VLOOKUP(AP292,COND!$A$10:$B$32,2,FALSE)</f>
        <v>1.0249999999999999</v>
      </c>
      <c r="AY292" s="9">
        <f>(($AT$3*AT292+$AU$3*AU292+$AV$3*AV292+$AW$3*AW292)*AX292*IF(AQ292&lt;5,0.95,IF(AQ292&lt;7,0.975,1))+$J$3*VLOOKUP(J292,COND!$A$2:$D$7,2,FALSE)+$K$3*VLOOKUP(K292,COND!$A$2:$D$7,3,FALSE)+IF(BA292="SP",$BA$3,0)+IF($AV292&lt;3,-15,0))*IF(AND(Bat!$K$2="On",$E292&gt;20),0.75,1)</f>
        <v>20.079884912323898</v>
      </c>
      <c r="AZ292" s="28">
        <f>STANDARDIZE(AY292,AVERAGE($AY$5:$AY$963),STDEVP($AY$5:$AY$963))</f>
        <v>-0.26576470874342345</v>
      </c>
      <c r="BA292" t="str">
        <f>IF(OR(AND(AQ292&gt;7,AW292&gt;1),AND(AQ292&gt;4,AV292&gt;2)),"SP","RP")</f>
        <v>RP</v>
      </c>
      <c r="BE292" t="str">
        <f>IF(AVERAGE($O292:$Q292)&gt;=6,"Likely",IF(AVERAGE($O292:$Q292)&gt;=4,"Possible","Unlikely"))</f>
        <v>Unlikely</v>
      </c>
      <c r="BG292" t="e">
        <f>IF(VLOOKUP($B292,'Draft List'!$D$4:$AB$124,BG$3,FALSE)&lt;&gt;0,VLOOKUP($B292,'Draft List'!$D$4:$AB$124,BG$3,FALSE),"")</f>
        <v>#N/A</v>
      </c>
      <c r="BH292" t="e">
        <f>IF(VLOOKUP($B292,'Draft List'!$D$4:$AB$124,BH$3,FALSE)&lt;&gt;0,VLOOKUP($B292,'Draft List'!$D$4:$AB$124,BH$3,FALSE),"")</f>
        <v>#N/A</v>
      </c>
      <c r="BI292" t="e">
        <f>IF(VLOOKUP($B292,'Draft List'!$D$4:$AB$124,BI$3,FALSE)&lt;&gt;0,VLOOKUP($B292,'Draft List'!$D$4:$AB$124,BI$3,FALSE),"")</f>
        <v>#N/A</v>
      </c>
      <c r="BJ292" t="e">
        <f>IF(VLOOKUP($B292,'Draft List'!$D$4:$AB$124,BJ$3,FALSE)&lt;&gt;0,VLOOKUP($B292,'Draft List'!$D$4:$AB$124,BJ$3,FALSE),"")</f>
        <v>#N/A</v>
      </c>
      <c r="BK292" t="str">
        <f>IF(OR(C292="SP",C292="MR",C292="RP",C292="CL"),"P",VLOOKUP($A292,Bat!$A$4:$AP$1196,42,FALSE))</f>
        <v>P</v>
      </c>
    </row>
    <row r="293" spans="1:63" x14ac:dyDescent="0.25">
      <c r="A293" t="str">
        <f>IF(C293="C","C-",C293)&amp;D293&amp;E293</f>
        <v>RPJoji Ito18</v>
      </c>
      <c r="B293">
        <f>VLOOKUP($A293,draft_listing_pitchers_stats!$A$1:$B$1324,2,FALSE)</f>
        <v>13695</v>
      </c>
      <c r="C293" s="1" t="s">
        <v>246</v>
      </c>
      <c r="D293" s="1" t="s">
        <v>2009</v>
      </c>
      <c r="E293" s="1">
        <v>18</v>
      </c>
      <c r="F293" s="1" t="s">
        <v>64</v>
      </c>
      <c r="G293" s="1" t="s">
        <v>43</v>
      </c>
      <c r="H293" s="1" t="s">
        <v>51</v>
      </c>
      <c r="I293" s="24" t="s">
        <v>51</v>
      </c>
      <c r="J293" s="1" t="s">
        <v>49</v>
      </c>
      <c r="K293" s="24" t="s">
        <v>45</v>
      </c>
      <c r="L293" s="1">
        <v>2</v>
      </c>
      <c r="M293" s="1">
        <v>4</v>
      </c>
      <c r="N293" s="24">
        <v>1</v>
      </c>
      <c r="O293" s="1">
        <v>4</v>
      </c>
      <c r="P293" s="1">
        <v>4</v>
      </c>
      <c r="Q293" s="24">
        <v>3</v>
      </c>
      <c r="R293" s="1">
        <v>3</v>
      </c>
      <c r="S293" s="1">
        <v>4</v>
      </c>
      <c r="T293" s="1">
        <v>1</v>
      </c>
      <c r="U293" s="1">
        <v>1</v>
      </c>
      <c r="V293" s="1">
        <v>1</v>
      </c>
      <c r="W293" s="1">
        <v>3</v>
      </c>
      <c r="X293" s="1" t="s">
        <v>47</v>
      </c>
      <c r="Y293" s="1" t="s">
        <v>47</v>
      </c>
      <c r="Z293" s="1" t="s">
        <v>47</v>
      </c>
      <c r="AA293" s="1" t="s">
        <v>47</v>
      </c>
      <c r="AB293" s="1" t="s">
        <v>47</v>
      </c>
      <c r="AC293" s="1" t="s">
        <v>47</v>
      </c>
      <c r="AD293" s="1" t="s">
        <v>47</v>
      </c>
      <c r="AE293" s="1" t="s">
        <v>47</v>
      </c>
      <c r="AF293" s="1" t="s">
        <v>47</v>
      </c>
      <c r="AG293" s="1" t="s">
        <v>47</v>
      </c>
      <c r="AH293" s="1" t="s">
        <v>47</v>
      </c>
      <c r="AI293" s="1" t="s">
        <v>47</v>
      </c>
      <c r="AJ293" s="1" t="s">
        <v>47</v>
      </c>
      <c r="AK293" s="1" t="s">
        <v>47</v>
      </c>
      <c r="AL293" s="1" t="s">
        <v>47</v>
      </c>
      <c r="AM293" s="1" t="s">
        <v>47</v>
      </c>
      <c r="AN293" s="1" t="s">
        <v>47</v>
      </c>
      <c r="AO293" s="24" t="s">
        <v>47</v>
      </c>
      <c r="AP293" s="1" t="s">
        <v>71</v>
      </c>
      <c r="AQ293" s="1">
        <v>4</v>
      </c>
      <c r="AR293" s="25" t="s">
        <v>235</v>
      </c>
      <c r="AS293" s="30">
        <v>200000</v>
      </c>
      <c r="AT293" s="9">
        <f>($O$3*(L293-$O$1)/$O$2+$P$3*(M293-$P$1)/$P$2+$Q$3*(N293-$P$1)/$Q$2)/SUM($O$3:$Q$3)</f>
        <v>-1.9204977641682581</v>
      </c>
      <c r="AU293" s="9">
        <f>($O$3*(O293-$O$1)/$O$2+$P$3*(P293-$P$1)/$P$2+$Q$3*(Q293-$Q$1)/$Q$2)/SUM($O$3:$Q$3)</f>
        <v>-0.6009792323046188</v>
      </c>
      <c r="AV293">
        <f>COUNT(R293:AO293)/2</f>
        <v>3</v>
      </c>
      <c r="AW293">
        <f>COUNTIF(R293:AO293,"&gt;5")/2</f>
        <v>0</v>
      </c>
      <c r="AX293" s="6">
        <f>VLOOKUP(AP293,COND!$A$10:$B$32,2,FALSE)</f>
        <v>0.95</v>
      </c>
      <c r="AY293" s="9">
        <f>(($AT$3*AT293+$AU$3*AU293+$AV$3*AV293+$AW$3*AW293)*AX293*IF(AQ293&lt;5,0.95,IF(AQ293&lt;7,0.975,1))+$J$3*VLOOKUP(J293,COND!$A$2:$D$7,2,FALSE)+$K$3*VLOOKUP(K293,COND!$A$2:$D$7,3,FALSE)+IF(BA293="SP",$BA$3,0)+IF($AV293&lt;3,-15,0))*IF(AND(Bat!$K$2="On",$E293&gt;20),0.75,1)</f>
        <v>20.053300010469261</v>
      </c>
      <c r="AZ293" s="28">
        <f>STANDARDIZE(AY293,AVERAGE($AY$5:$AY$963),STDEVP($AY$5:$AY$963))</f>
        <v>-0.26814312163740528</v>
      </c>
      <c r="BA293" t="str">
        <f>IF(OR(AND(AQ293&gt;7,AW293&gt;1),AND(AQ293&gt;4,AV293&gt;2)),"SP","RP")</f>
        <v>RP</v>
      </c>
      <c r="BE293" t="str">
        <f>IF(AVERAGE($O293:$Q293)&gt;=6,"Likely",IF(AVERAGE($O293:$Q293)&gt;=4,"Possible","Unlikely"))</f>
        <v>Unlikely</v>
      </c>
      <c r="BG293" t="e">
        <f>IF(VLOOKUP($B293,'Draft List'!$D$4:$AB$124,BG$3,FALSE)&lt;&gt;0,VLOOKUP($B293,'Draft List'!$D$4:$AB$124,BG$3,FALSE),"")</f>
        <v>#N/A</v>
      </c>
      <c r="BH293" t="e">
        <f>IF(VLOOKUP($B293,'Draft List'!$D$4:$AB$124,BH$3,FALSE)&lt;&gt;0,VLOOKUP($B293,'Draft List'!$D$4:$AB$124,BH$3,FALSE),"")</f>
        <v>#N/A</v>
      </c>
      <c r="BI293" t="e">
        <f>IF(VLOOKUP($B293,'Draft List'!$D$4:$AB$124,BI$3,FALSE)&lt;&gt;0,VLOOKUP($B293,'Draft List'!$D$4:$AB$124,BI$3,FALSE),"")</f>
        <v>#N/A</v>
      </c>
      <c r="BJ293" t="e">
        <f>IF(VLOOKUP($B293,'Draft List'!$D$4:$AB$124,BJ$3,FALSE)&lt;&gt;0,VLOOKUP($B293,'Draft List'!$D$4:$AB$124,BJ$3,FALSE),"")</f>
        <v>#N/A</v>
      </c>
      <c r="BK293" t="str">
        <f>IF(OR(C293="SP",C293="MR",C293="RP",C293="CL"),"P",VLOOKUP($A293,Bat!$A$4:$AP$1196,42,FALSE))</f>
        <v>P</v>
      </c>
    </row>
    <row r="294" spans="1:63" x14ac:dyDescent="0.25">
      <c r="A294" t="str">
        <f>IF(C294="C","C-",C294)&amp;D294&amp;E294</f>
        <v>RPShigetaka Nakanishi21</v>
      </c>
      <c r="B294">
        <f>VLOOKUP($A294,draft_listing_pitchers_stats!$A$1:$B$1324,2,FALSE)</f>
        <v>6587</v>
      </c>
      <c r="C294" s="1" t="s">
        <v>246</v>
      </c>
      <c r="D294" s="1" t="s">
        <v>2109</v>
      </c>
      <c r="E294" s="1">
        <v>21</v>
      </c>
      <c r="F294" s="1" t="s">
        <v>55</v>
      </c>
      <c r="G294" s="1" t="s">
        <v>43</v>
      </c>
      <c r="H294" s="1" t="s">
        <v>51</v>
      </c>
      <c r="I294" s="24" t="s">
        <v>51</v>
      </c>
      <c r="J294" s="1" t="s">
        <v>53</v>
      </c>
      <c r="K294" s="24" t="s">
        <v>49</v>
      </c>
      <c r="L294" s="1">
        <v>2</v>
      </c>
      <c r="M294" s="1">
        <v>4</v>
      </c>
      <c r="N294" s="24">
        <v>2</v>
      </c>
      <c r="O294" s="1">
        <v>4</v>
      </c>
      <c r="P294" s="1">
        <v>4</v>
      </c>
      <c r="Q294" s="24">
        <v>3</v>
      </c>
      <c r="R294" s="1">
        <v>5</v>
      </c>
      <c r="S294" s="1">
        <v>5</v>
      </c>
      <c r="T294" s="1">
        <v>1</v>
      </c>
      <c r="U294" s="1">
        <v>1</v>
      </c>
      <c r="V294" s="1" t="s">
        <v>47</v>
      </c>
      <c r="W294" s="1" t="s">
        <v>47</v>
      </c>
      <c r="X294" s="1" t="s">
        <v>47</v>
      </c>
      <c r="Y294" s="1" t="s">
        <v>47</v>
      </c>
      <c r="Z294" s="1" t="s">
        <v>47</v>
      </c>
      <c r="AA294" s="1" t="s">
        <v>47</v>
      </c>
      <c r="AB294" s="1" t="s">
        <v>47</v>
      </c>
      <c r="AC294" s="1" t="s">
        <v>47</v>
      </c>
      <c r="AD294" s="1">
        <v>4</v>
      </c>
      <c r="AE294" s="1">
        <v>4</v>
      </c>
      <c r="AF294" s="1" t="s">
        <v>47</v>
      </c>
      <c r="AG294" s="1" t="s">
        <v>47</v>
      </c>
      <c r="AH294" s="1" t="s">
        <v>47</v>
      </c>
      <c r="AI294" s="1" t="s">
        <v>47</v>
      </c>
      <c r="AJ294" s="1" t="s">
        <v>47</v>
      </c>
      <c r="AK294" s="1" t="s">
        <v>47</v>
      </c>
      <c r="AL294" s="1" t="s">
        <v>47</v>
      </c>
      <c r="AM294" s="1" t="s">
        <v>47</v>
      </c>
      <c r="AN294" s="1" t="s">
        <v>47</v>
      </c>
      <c r="AO294" s="24" t="s">
        <v>47</v>
      </c>
      <c r="AP294" s="1" t="s">
        <v>62</v>
      </c>
      <c r="AQ294" s="1">
        <v>2</v>
      </c>
      <c r="AR294" s="25" t="s">
        <v>235</v>
      </c>
      <c r="AS294" s="30">
        <v>120000</v>
      </c>
      <c r="AT294" s="9">
        <f>($O$3*(L294-$O$1)/$O$2+$P$3*(M294-$P$1)/$P$2+$Q$3*(N294-$P$1)/$Q$2)/SUM($O$3:$Q$3)</f>
        <v>-1.6781771981141478</v>
      </c>
      <c r="AU294" s="9">
        <f>($O$3*(O294-$O$1)/$O$2+$P$3*(P294-$P$1)/$P$2+$Q$3*(Q294-$Q$1)/$Q$2)/SUM($O$3:$Q$3)</f>
        <v>-0.6009792323046188</v>
      </c>
      <c r="AV294">
        <f>COUNT(R294:AO294)/2</f>
        <v>3</v>
      </c>
      <c r="AW294">
        <f>COUNTIF(R294:AO294,"&gt;5")/2</f>
        <v>0</v>
      </c>
      <c r="AX294" s="6">
        <f>VLOOKUP(AP294,COND!$A$10:$B$32,2,FALSE)</f>
        <v>1.0249999999999999</v>
      </c>
      <c r="AY294" s="9">
        <f>(($AT$3*AT294+$AU$3*AU294+$AV$3*AV294+$AW$3*AW294)*AX294*IF(AQ294&lt;5,0.95,IF(AQ294&lt;7,0.975,1))+$J$3*VLOOKUP(J294,COND!$A$2:$D$7,2,FALSE)+$K$3*VLOOKUP(K294,COND!$A$2:$D$7,3,FALSE)+IF(BA294="SP",$BA$3,0)+IF($AV294&lt;3,-15,0))*IF(AND(Bat!$K$2="On",$E294&gt;20),0.75,1)</f>
        <v>20.04154194153482</v>
      </c>
      <c r="AZ294" s="28">
        <f>STANDARDIZE(AY294,AVERAGE($AY$5:$AY$963),STDEVP($AY$5:$AY$963))</f>
        <v>-0.26919505490821116</v>
      </c>
      <c r="BA294" t="str">
        <f>IF(OR(AND(AQ294&gt;7,AW294&gt;1),AND(AQ294&gt;4,AV294&gt;2)),"SP","RP")</f>
        <v>RP</v>
      </c>
      <c r="BE294" t="str">
        <f>IF(AVERAGE($O294:$Q294)&gt;=6,"Likely",IF(AVERAGE($O294:$Q294)&gt;=4,"Possible","Unlikely"))</f>
        <v>Unlikely</v>
      </c>
      <c r="BG294" t="e">
        <f>IF(VLOOKUP($B294,'Draft List'!$D$4:$AB$124,BG$3,FALSE)&lt;&gt;0,VLOOKUP($B294,'Draft List'!$D$4:$AB$124,BG$3,FALSE),"")</f>
        <v>#N/A</v>
      </c>
      <c r="BH294" t="e">
        <f>IF(VLOOKUP($B294,'Draft List'!$D$4:$AB$124,BH$3,FALSE)&lt;&gt;0,VLOOKUP($B294,'Draft List'!$D$4:$AB$124,BH$3,FALSE),"")</f>
        <v>#N/A</v>
      </c>
      <c r="BI294" t="e">
        <f>IF(VLOOKUP($B294,'Draft List'!$D$4:$AB$124,BI$3,FALSE)&lt;&gt;0,VLOOKUP($B294,'Draft List'!$D$4:$AB$124,BI$3,FALSE),"")</f>
        <v>#N/A</v>
      </c>
      <c r="BJ294" t="e">
        <f>IF(VLOOKUP($B294,'Draft List'!$D$4:$AB$124,BJ$3,FALSE)&lt;&gt;0,VLOOKUP($B294,'Draft List'!$D$4:$AB$124,BJ$3,FALSE),"")</f>
        <v>#N/A</v>
      </c>
      <c r="BK294" t="str">
        <f>IF(OR(C294="SP",C294="MR",C294="RP",C294="CL"),"P",VLOOKUP($A294,Bat!$A$4:$AP$1196,42,FALSE))</f>
        <v>P</v>
      </c>
    </row>
    <row r="295" spans="1:63" x14ac:dyDescent="0.25">
      <c r="A295" t="str">
        <f>IF(C295="C","C-",C295)&amp;D295&amp;E295</f>
        <v>RPBritt Dorsey21</v>
      </c>
      <c r="B295">
        <f>VLOOKUP($A295,draft_listing_pitchers_stats!$A$1:$B$1324,2,FALSE)</f>
        <v>7616</v>
      </c>
      <c r="C295" s="1" t="s">
        <v>246</v>
      </c>
      <c r="D295" s="1" t="s">
        <v>1808</v>
      </c>
      <c r="E295" s="1">
        <v>21</v>
      </c>
      <c r="F295" s="1" t="s">
        <v>43</v>
      </c>
      <c r="G295" s="1" t="s">
        <v>43</v>
      </c>
      <c r="H295" s="1" t="s">
        <v>51</v>
      </c>
      <c r="I295" s="24" t="s">
        <v>51</v>
      </c>
      <c r="J295" s="1" t="s">
        <v>57</v>
      </c>
      <c r="K295" s="24" t="s">
        <v>45</v>
      </c>
      <c r="L295" s="1">
        <v>3</v>
      </c>
      <c r="M295" s="1">
        <v>4</v>
      </c>
      <c r="N295" s="24">
        <v>3</v>
      </c>
      <c r="O295" s="1">
        <v>4</v>
      </c>
      <c r="P295" s="1">
        <v>5</v>
      </c>
      <c r="Q295" s="24">
        <v>6</v>
      </c>
      <c r="R295" s="1">
        <v>4</v>
      </c>
      <c r="S295" s="1">
        <v>5</v>
      </c>
      <c r="T295" s="1" t="s">
        <v>47</v>
      </c>
      <c r="U295" s="1" t="s">
        <v>47</v>
      </c>
      <c r="V295" s="1">
        <v>2</v>
      </c>
      <c r="W295" s="1">
        <v>5</v>
      </c>
      <c r="X295" s="1" t="s">
        <v>47</v>
      </c>
      <c r="Y295" s="1" t="s">
        <v>47</v>
      </c>
      <c r="Z295" s="1" t="s">
        <v>47</v>
      </c>
      <c r="AA295" s="1" t="s">
        <v>47</v>
      </c>
      <c r="AB295" s="1" t="s">
        <v>47</v>
      </c>
      <c r="AC295" s="1" t="s">
        <v>47</v>
      </c>
      <c r="AD295" s="1" t="s">
        <v>47</v>
      </c>
      <c r="AE295" s="1" t="s">
        <v>47</v>
      </c>
      <c r="AF295" s="1" t="s">
        <v>47</v>
      </c>
      <c r="AG295" s="1" t="s">
        <v>47</v>
      </c>
      <c r="AH295" s="1" t="s">
        <v>47</v>
      </c>
      <c r="AI295" s="1" t="s">
        <v>47</v>
      </c>
      <c r="AJ295" s="1" t="s">
        <v>47</v>
      </c>
      <c r="AK295" s="1" t="s">
        <v>47</v>
      </c>
      <c r="AL295" s="1" t="s">
        <v>47</v>
      </c>
      <c r="AM295" s="1" t="s">
        <v>47</v>
      </c>
      <c r="AN295" s="1" t="s">
        <v>47</v>
      </c>
      <c r="AO295" s="24" t="s">
        <v>47</v>
      </c>
      <c r="AP295" s="1" t="s">
        <v>212</v>
      </c>
      <c r="AQ295" s="1">
        <v>4</v>
      </c>
      <c r="AR295" s="25" t="s">
        <v>234</v>
      </c>
      <c r="AS295" s="30">
        <v>95000</v>
      </c>
      <c r="AT295" s="9">
        <f>($O$3*(L295-$O$1)/$O$2+$P$3*(M295-$P$1)/$P$2+$Q$3*(N295-$P$1)/$Q$2)/SUM($O$3:$Q$3)</f>
        <v>-1.2411653075508642</v>
      </c>
      <c r="AU295" s="9">
        <f>($O$3*(O295-$O$1)/$O$2+$P$3*(P295-$P$1)/$P$2+$Q$3*(Q295-$Q$1)/$Q$2)/SUM($O$3:$Q$3)</f>
        <v>0.32141418228776775</v>
      </c>
      <c r="AV295">
        <f>COUNT(R295:AO295)/2</f>
        <v>2</v>
      </c>
      <c r="AW295">
        <f>COUNTIF(R295:AO295,"&gt;5")/2</f>
        <v>0</v>
      </c>
      <c r="AX295" s="6">
        <f>VLOOKUP(AP295,COND!$A$10:$B$32,2,FALSE)</f>
        <v>1</v>
      </c>
      <c r="AY295" s="9">
        <f>(($AT$3*AT295+$AU$3*AU295+$AV$3*AV295+$AW$3*AW295)*AX295*IF(AQ295&lt;5,0.95,IF(AQ295&lt;7,0.975,1))+$J$3*VLOOKUP(J295,COND!$A$2:$D$7,2,FALSE)+$K$3*VLOOKUP(K295,COND!$A$2:$D$7,3,FALSE)+IF(BA295="SP",$BA$3,0)+IF($AV295&lt;3,-15,0))*IF(AND(Bat!$K$2="On",$E295&gt;20),0.75,1)</f>
        <v>20.036048055032921</v>
      </c>
      <c r="AZ295" s="28">
        <f>STANDARDIZE(AY295,AVERAGE($AY$5:$AY$963),STDEVP($AY$5:$AY$963))</f>
        <v>-0.26968656435841099</v>
      </c>
      <c r="BA295" t="str">
        <f>IF(OR(AND(AQ295&gt;7,AW295&gt;1),AND(AQ295&gt;4,AV295&gt;2)),"SP","RP")</f>
        <v>RP</v>
      </c>
      <c r="BE295" t="str">
        <f>IF(AVERAGE($O295:$Q295)&gt;=6,"Likely",IF(AVERAGE($O295:$Q295)&gt;=4,"Possible","Unlikely"))</f>
        <v>Possible</v>
      </c>
      <c r="BG295" t="e">
        <f>IF(VLOOKUP($B295,'Draft List'!$D$4:$AB$124,BG$3,FALSE)&lt;&gt;0,VLOOKUP($B295,'Draft List'!$D$4:$AB$124,BG$3,FALSE),"")</f>
        <v>#N/A</v>
      </c>
      <c r="BH295" t="e">
        <f>IF(VLOOKUP($B295,'Draft List'!$D$4:$AB$124,BH$3,FALSE)&lt;&gt;0,VLOOKUP($B295,'Draft List'!$D$4:$AB$124,BH$3,FALSE),"")</f>
        <v>#N/A</v>
      </c>
      <c r="BI295" t="e">
        <f>IF(VLOOKUP($B295,'Draft List'!$D$4:$AB$124,BI$3,FALSE)&lt;&gt;0,VLOOKUP($B295,'Draft List'!$D$4:$AB$124,BI$3,FALSE),"")</f>
        <v>#N/A</v>
      </c>
      <c r="BJ295" t="e">
        <f>IF(VLOOKUP($B295,'Draft List'!$D$4:$AB$124,BJ$3,FALSE)&lt;&gt;0,VLOOKUP($B295,'Draft List'!$D$4:$AB$124,BJ$3,FALSE),"")</f>
        <v>#N/A</v>
      </c>
      <c r="BK295" t="str">
        <f>IF(OR(C295="SP",C295="MR",C295="RP",C295="CL"),"P",VLOOKUP($A295,Bat!$A$4:$AP$1196,42,FALSE))</f>
        <v>P</v>
      </c>
    </row>
    <row r="296" spans="1:63" x14ac:dyDescent="0.25">
      <c r="A296" t="str">
        <f>IF(C296="C","C-",C296)&amp;D296&amp;E296</f>
        <v>RPShosuke Daisen21</v>
      </c>
      <c r="B296">
        <f>VLOOKUP($A296,draft_listing_pitchers_stats!$A$1:$B$1324,2,FALSE)</f>
        <v>3842</v>
      </c>
      <c r="C296" s="1" t="s">
        <v>246</v>
      </c>
      <c r="D296" s="1" t="s">
        <v>1925</v>
      </c>
      <c r="E296" s="1">
        <v>21</v>
      </c>
      <c r="F296" s="1" t="s">
        <v>55</v>
      </c>
      <c r="G296" s="1" t="s">
        <v>55</v>
      </c>
      <c r="H296" s="1" t="s">
        <v>51</v>
      </c>
      <c r="I296" s="24" t="s">
        <v>51</v>
      </c>
      <c r="J296" s="1" t="s">
        <v>46</v>
      </c>
      <c r="K296" s="24" t="s">
        <v>45</v>
      </c>
      <c r="L296" s="1">
        <v>4</v>
      </c>
      <c r="M296" s="1">
        <v>3</v>
      </c>
      <c r="N296" s="24">
        <v>2</v>
      </c>
      <c r="O296" s="1">
        <v>4</v>
      </c>
      <c r="P296" s="1">
        <v>3</v>
      </c>
      <c r="Q296" s="24">
        <v>4</v>
      </c>
      <c r="R296" s="1">
        <v>5</v>
      </c>
      <c r="S296" s="1">
        <v>6</v>
      </c>
      <c r="T296" s="1">
        <v>2</v>
      </c>
      <c r="U296" s="1">
        <v>3</v>
      </c>
      <c r="V296" s="1" t="s">
        <v>47</v>
      </c>
      <c r="W296" s="1" t="s">
        <v>47</v>
      </c>
      <c r="X296" s="1" t="s">
        <v>47</v>
      </c>
      <c r="Y296" s="1" t="s">
        <v>47</v>
      </c>
      <c r="Z296" s="1" t="s">
        <v>47</v>
      </c>
      <c r="AA296" s="1" t="s">
        <v>47</v>
      </c>
      <c r="AB296" s="1" t="s">
        <v>47</v>
      </c>
      <c r="AC296" s="1" t="s">
        <v>47</v>
      </c>
      <c r="AD296" s="1">
        <v>4</v>
      </c>
      <c r="AE296" s="1">
        <v>5</v>
      </c>
      <c r="AF296" s="1" t="s">
        <v>47</v>
      </c>
      <c r="AG296" s="1" t="s">
        <v>47</v>
      </c>
      <c r="AH296" s="1" t="s">
        <v>47</v>
      </c>
      <c r="AI296" s="1" t="s">
        <v>47</v>
      </c>
      <c r="AJ296" s="1" t="s">
        <v>47</v>
      </c>
      <c r="AK296" s="1" t="s">
        <v>47</v>
      </c>
      <c r="AL296" s="1" t="s">
        <v>47</v>
      </c>
      <c r="AM296" s="1" t="s">
        <v>47</v>
      </c>
      <c r="AN296" s="1" t="s">
        <v>47</v>
      </c>
      <c r="AO296" s="24" t="s">
        <v>47</v>
      </c>
      <c r="AP296" s="1" t="s">
        <v>50</v>
      </c>
      <c r="AQ296" s="1">
        <v>4</v>
      </c>
      <c r="AR296" s="25" t="s">
        <v>1835</v>
      </c>
      <c r="AS296" s="30">
        <v>200000</v>
      </c>
      <c r="AT296" s="9">
        <f>($O$3*(L296-$O$1)/$O$2+$P$3*(M296-$P$1)/$P$2+$Q$3*(N296-$P$1)/$Q$2)/SUM($O$3:$Q$3)</f>
        <v>-1.4842262655258562</v>
      </c>
      <c r="AU296" s="9">
        <f>($O$3*(O296-$O$1)/$O$2+$P$3*(P296-$P$1)/$P$2+$Q$3*(Q296-$Q$1)/$Q$2)/SUM($O$3:$Q$3)</f>
        <v>-0.55409038268056388</v>
      </c>
      <c r="AV296">
        <f>COUNT(R296:AO296)/2</f>
        <v>3</v>
      </c>
      <c r="AW296">
        <f>COUNTIF(R296:AO296,"&gt;5")/2</f>
        <v>0.5</v>
      </c>
      <c r="AX296" s="6">
        <f>VLOOKUP(AP296,COND!$A$10:$B$32,2,FALSE)</f>
        <v>1.05</v>
      </c>
      <c r="AY296" s="9">
        <f>(($AT$3*AT296+$AU$3*AU296+$AV$3*AV296+$AW$3*AW296)*AX296*IF(AQ296&lt;5,0.95,IF(AQ296&lt;7,0.975,1))+$J$3*VLOOKUP(J296,COND!$A$2:$D$7,2,FALSE)+$K$3*VLOOKUP(K296,COND!$A$2:$D$7,3,FALSE)+IF(BA296="SP",$BA$3,0)+IF($AV296&lt;3,-15,0))*IF(AND(Bat!$K$2="On",$E296&gt;20),0.75,1)</f>
        <v>20.020606225550342</v>
      </c>
      <c r="AZ296" s="28">
        <f>STANDARDIZE(AY296,AVERAGE($AY$5:$AY$963),STDEVP($AY$5:$AY$963))</f>
        <v>-0.27106806452526716</v>
      </c>
      <c r="BA296" t="str">
        <f>IF(OR(AND(AQ296&gt;7,AW296&gt;1),AND(AQ296&gt;4,AV296&gt;2)),"SP","RP")</f>
        <v>RP</v>
      </c>
      <c r="BE296" t="str">
        <f>IF(AVERAGE($O296:$Q296)&gt;=6,"Likely",IF(AVERAGE($O296:$Q296)&gt;=4,"Possible","Unlikely"))</f>
        <v>Unlikely</v>
      </c>
      <c r="BG296" t="e">
        <f>IF(VLOOKUP($B296,'Draft List'!$D$4:$AB$124,BG$3,FALSE)&lt;&gt;0,VLOOKUP($B296,'Draft List'!$D$4:$AB$124,BG$3,FALSE),"")</f>
        <v>#N/A</v>
      </c>
      <c r="BH296" t="e">
        <f>IF(VLOOKUP($B296,'Draft List'!$D$4:$AB$124,BH$3,FALSE)&lt;&gt;0,VLOOKUP($B296,'Draft List'!$D$4:$AB$124,BH$3,FALSE),"")</f>
        <v>#N/A</v>
      </c>
      <c r="BI296" t="e">
        <f>IF(VLOOKUP($B296,'Draft List'!$D$4:$AB$124,BI$3,FALSE)&lt;&gt;0,VLOOKUP($B296,'Draft List'!$D$4:$AB$124,BI$3,FALSE),"")</f>
        <v>#N/A</v>
      </c>
      <c r="BJ296" t="e">
        <f>IF(VLOOKUP($B296,'Draft List'!$D$4:$AB$124,BJ$3,FALSE)&lt;&gt;0,VLOOKUP($B296,'Draft List'!$D$4:$AB$124,BJ$3,FALSE),"")</f>
        <v>#N/A</v>
      </c>
      <c r="BK296" t="str">
        <f>IF(OR(C296="SP",C296="MR",C296="RP",C296="CL"),"P",VLOOKUP($A296,Bat!$A$4:$AP$1196,42,FALSE))</f>
        <v>P</v>
      </c>
    </row>
    <row r="297" spans="1:63" x14ac:dyDescent="0.25">
      <c r="A297" t="str">
        <f>IF(C297="C","C-",C297)&amp;D297&amp;E297</f>
        <v>RPNobukazu Tanaka21</v>
      </c>
      <c r="B297">
        <f>VLOOKUP($A297,draft_listing_pitchers_stats!$A$1:$B$1324,2,FALSE)</f>
        <v>4473</v>
      </c>
      <c r="C297" s="1" t="s">
        <v>246</v>
      </c>
      <c r="D297" s="1" t="s">
        <v>2215</v>
      </c>
      <c r="E297" s="1">
        <v>21</v>
      </c>
      <c r="F297" s="1" t="s">
        <v>43</v>
      </c>
      <c r="G297" s="1" t="s">
        <v>43</v>
      </c>
      <c r="H297" s="1" t="s">
        <v>51</v>
      </c>
      <c r="I297" s="24" t="s">
        <v>51</v>
      </c>
      <c r="J297" s="1" t="s">
        <v>57</v>
      </c>
      <c r="K297" s="24" t="s">
        <v>53</v>
      </c>
      <c r="L297" s="1">
        <v>3</v>
      </c>
      <c r="M297" s="1">
        <v>4</v>
      </c>
      <c r="N297" s="24">
        <v>1</v>
      </c>
      <c r="O297" s="1">
        <v>4</v>
      </c>
      <c r="P297" s="1">
        <v>4</v>
      </c>
      <c r="Q297" s="24">
        <v>3</v>
      </c>
      <c r="R297" s="1">
        <v>4</v>
      </c>
      <c r="S297" s="1">
        <v>5</v>
      </c>
      <c r="T297" s="1">
        <v>2</v>
      </c>
      <c r="U297" s="1">
        <v>3</v>
      </c>
      <c r="V297" s="1" t="s">
        <v>47</v>
      </c>
      <c r="W297" s="1" t="s">
        <v>47</v>
      </c>
      <c r="X297" s="1" t="s">
        <v>47</v>
      </c>
      <c r="Y297" s="1" t="s">
        <v>47</v>
      </c>
      <c r="Z297" s="1" t="s">
        <v>47</v>
      </c>
      <c r="AA297" s="1" t="s">
        <v>47</v>
      </c>
      <c r="AB297" s="1">
        <v>4</v>
      </c>
      <c r="AC297" s="1">
        <v>5</v>
      </c>
      <c r="AD297" s="1" t="s">
        <v>47</v>
      </c>
      <c r="AE297" s="1" t="s">
        <v>47</v>
      </c>
      <c r="AF297" s="1" t="s">
        <v>47</v>
      </c>
      <c r="AG297" s="1" t="s">
        <v>47</v>
      </c>
      <c r="AH297" s="1" t="s">
        <v>47</v>
      </c>
      <c r="AI297" s="1" t="s">
        <v>47</v>
      </c>
      <c r="AJ297" s="1" t="s">
        <v>47</v>
      </c>
      <c r="AK297" s="1" t="s">
        <v>47</v>
      </c>
      <c r="AL297" s="1" t="s">
        <v>47</v>
      </c>
      <c r="AM297" s="1" t="s">
        <v>47</v>
      </c>
      <c r="AN297" s="1" t="s">
        <v>47</v>
      </c>
      <c r="AO297" s="24" t="s">
        <v>47</v>
      </c>
      <c r="AP297" s="1" t="s">
        <v>58</v>
      </c>
      <c r="AQ297" s="1">
        <v>10</v>
      </c>
      <c r="AR297" s="25" t="s">
        <v>233</v>
      </c>
      <c r="AS297" s="30">
        <v>190000</v>
      </c>
      <c r="AT297" s="9">
        <f>($O$3*(L297-$O$1)/$O$2+$P$3*(M297-$P$1)/$P$2+$Q$3*(N297-$P$1)/$Q$2)/SUM($O$3:$Q$3)</f>
        <v>-1.7258064396590846</v>
      </c>
      <c r="AU297" s="9">
        <f>($O$3*(O297-$O$1)/$O$2+$P$3*(P297-$P$1)/$P$2+$Q$3*(Q297-$Q$1)/$Q$2)/SUM($O$3:$Q$3)</f>
        <v>-0.6009792323046188</v>
      </c>
      <c r="AV297">
        <f>COUNT(R297:AO297)/2</f>
        <v>3</v>
      </c>
      <c r="AW297">
        <f>COUNTIF(R297:AO297,"&gt;5")/2</f>
        <v>0</v>
      </c>
      <c r="AX297" s="6">
        <f>VLOOKUP(AP297,COND!$A$10:$B$32,2,FALSE)</f>
        <v>1</v>
      </c>
      <c r="AY297" s="9">
        <f>(($AT$3*AT297+$AU$3*AU297+$AV$3*AV297+$AW$3*AW297)*AX297*IF(AQ297&lt;5,0.95,IF(AQ297&lt;7,0.975,1))+$J$3*VLOOKUP(J297,COND!$A$2:$D$7,2,FALSE)+$K$3*VLOOKUP(K297,COND!$A$2:$D$7,3,FALSE)+IF(BA297="SP",$BA$3,0)+IF($AV297&lt;3,-15,0))*IF(AND(Bat!$K$2="On",$E297&gt;20),0.75,1)</f>
        <v>19.935254065975808</v>
      </c>
      <c r="AZ297" s="28">
        <f>STANDARDIZE(AY297,AVERAGE($AY$5:$AY$963),STDEVP($AY$5:$AY$963))</f>
        <v>-0.27870407830373661</v>
      </c>
      <c r="BA297" t="str">
        <f>IF(OR(AND(AQ297&gt;7,AW297&gt;1),AND(AQ297&gt;4,AV297&gt;2)),"SP","RP")</f>
        <v>SP</v>
      </c>
      <c r="BE297" t="str">
        <f>IF(AVERAGE($O297:$Q297)&gt;=6,"Likely",IF(AVERAGE($O297:$Q297)&gt;=4,"Possible","Unlikely"))</f>
        <v>Unlikely</v>
      </c>
      <c r="BG297" t="e">
        <f>IF(VLOOKUP($B297,'Draft List'!$D$4:$AB$124,BG$3,FALSE)&lt;&gt;0,VLOOKUP($B297,'Draft List'!$D$4:$AB$124,BG$3,FALSE),"")</f>
        <v>#N/A</v>
      </c>
      <c r="BH297" t="e">
        <f>IF(VLOOKUP($B297,'Draft List'!$D$4:$AB$124,BH$3,FALSE)&lt;&gt;0,VLOOKUP($B297,'Draft List'!$D$4:$AB$124,BH$3,FALSE),"")</f>
        <v>#N/A</v>
      </c>
      <c r="BI297" t="e">
        <f>IF(VLOOKUP($B297,'Draft List'!$D$4:$AB$124,BI$3,FALSE)&lt;&gt;0,VLOOKUP($B297,'Draft List'!$D$4:$AB$124,BI$3,FALSE),"")</f>
        <v>#N/A</v>
      </c>
      <c r="BJ297" t="e">
        <f>IF(VLOOKUP($B297,'Draft List'!$D$4:$AB$124,BJ$3,FALSE)&lt;&gt;0,VLOOKUP($B297,'Draft List'!$D$4:$AB$124,BJ$3,FALSE),"")</f>
        <v>#N/A</v>
      </c>
      <c r="BK297" t="str">
        <f>IF(OR(C297="SP",C297="MR",C297="RP",C297="CL"),"P",VLOOKUP($A297,Bat!$A$4:$AP$1196,42,FALSE))</f>
        <v>P</v>
      </c>
    </row>
    <row r="298" spans="1:63" x14ac:dyDescent="0.25">
      <c r="A298" t="str">
        <f>IF(C298="C","C-",C298)&amp;D298&amp;E298</f>
        <v>RPRamón Esparza21</v>
      </c>
      <c r="B298">
        <f>VLOOKUP($A298,draft_listing_pitchers_stats!$A$1:$B$1324,2,FALSE)</f>
        <v>13780</v>
      </c>
      <c r="C298" s="1" t="s">
        <v>246</v>
      </c>
      <c r="D298" s="1" t="s">
        <v>1945</v>
      </c>
      <c r="E298" s="1">
        <v>21</v>
      </c>
      <c r="F298" s="1" t="s">
        <v>43</v>
      </c>
      <c r="G298" s="1" t="s">
        <v>55</v>
      </c>
      <c r="H298" s="1" t="s">
        <v>51</v>
      </c>
      <c r="I298" s="24" t="s">
        <v>51</v>
      </c>
      <c r="J298" s="1" t="s">
        <v>57</v>
      </c>
      <c r="K298" s="24" t="s">
        <v>53</v>
      </c>
      <c r="L298" s="1">
        <v>3</v>
      </c>
      <c r="M298" s="1">
        <v>4</v>
      </c>
      <c r="N298" s="24">
        <v>1</v>
      </c>
      <c r="O298" s="1">
        <v>4</v>
      </c>
      <c r="P298" s="1">
        <v>4</v>
      </c>
      <c r="Q298" s="24">
        <v>3</v>
      </c>
      <c r="R298" s="1">
        <v>4</v>
      </c>
      <c r="S298" s="1">
        <v>5</v>
      </c>
      <c r="T298" s="1">
        <v>1</v>
      </c>
      <c r="U298" s="1">
        <v>1</v>
      </c>
      <c r="V298" s="1" t="s">
        <v>47</v>
      </c>
      <c r="W298" s="1" t="s">
        <v>47</v>
      </c>
      <c r="X298" s="1">
        <v>3</v>
      </c>
      <c r="Y298" s="1">
        <v>4</v>
      </c>
      <c r="Z298" s="1" t="s">
        <v>47</v>
      </c>
      <c r="AA298" s="1" t="s">
        <v>47</v>
      </c>
      <c r="AB298" s="1" t="s">
        <v>47</v>
      </c>
      <c r="AC298" s="1" t="s">
        <v>47</v>
      </c>
      <c r="AD298" s="1" t="s">
        <v>47</v>
      </c>
      <c r="AE298" s="1" t="s">
        <v>47</v>
      </c>
      <c r="AF298" s="1" t="s">
        <v>47</v>
      </c>
      <c r="AG298" s="1" t="s">
        <v>47</v>
      </c>
      <c r="AH298" s="1" t="s">
        <v>47</v>
      </c>
      <c r="AI298" s="1" t="s">
        <v>47</v>
      </c>
      <c r="AJ298" s="1" t="s">
        <v>47</v>
      </c>
      <c r="AK298" s="1" t="s">
        <v>47</v>
      </c>
      <c r="AL298" s="1" t="s">
        <v>47</v>
      </c>
      <c r="AM298" s="1" t="s">
        <v>47</v>
      </c>
      <c r="AN298" s="1" t="s">
        <v>47</v>
      </c>
      <c r="AO298" s="24" t="s">
        <v>47</v>
      </c>
      <c r="AP298" s="1" t="s">
        <v>211</v>
      </c>
      <c r="AQ298" s="1">
        <v>8</v>
      </c>
      <c r="AR298" s="25" t="s">
        <v>15</v>
      </c>
      <c r="AS298" s="30">
        <v>230000</v>
      </c>
      <c r="AT298" s="9">
        <f>($O$3*(L298-$O$1)/$O$2+$P$3*(M298-$P$1)/$P$2+$Q$3*(N298-$P$1)/$Q$2)/SUM($O$3:$Q$3)</f>
        <v>-1.7258064396590846</v>
      </c>
      <c r="AU298" s="9">
        <f>($O$3*(O298-$O$1)/$O$2+$P$3*(P298-$P$1)/$P$2+$Q$3*(Q298-$Q$1)/$Q$2)/SUM($O$3:$Q$3)</f>
        <v>-0.6009792323046188</v>
      </c>
      <c r="AV298">
        <f>COUNT(R298:AO298)/2</f>
        <v>3</v>
      </c>
      <c r="AW298">
        <f>COUNTIF(R298:AO298,"&gt;5")/2</f>
        <v>0</v>
      </c>
      <c r="AX298" s="6">
        <f>VLOOKUP(AP298,COND!$A$10:$B$32,2,FALSE)</f>
        <v>1</v>
      </c>
      <c r="AY298" s="9">
        <f>(($AT$3*AT298+$AU$3*AU298+$AV$3*AV298+$AW$3*AW298)*AX298*IF(AQ298&lt;5,0.95,IF(AQ298&lt;7,0.975,1))+$J$3*VLOOKUP(J298,COND!$A$2:$D$7,2,FALSE)+$K$3*VLOOKUP(K298,COND!$A$2:$D$7,3,FALSE)+IF(BA298="SP",$BA$3,0)+IF($AV298&lt;3,-15,0))*IF(AND(Bat!$K$2="On",$E298&gt;20),0.75,1)</f>
        <v>19.935254065975808</v>
      </c>
      <c r="AZ298" s="28">
        <f>STANDARDIZE(AY298,AVERAGE($AY$5:$AY$963),STDEVP($AY$5:$AY$963))</f>
        <v>-0.27870407830373661</v>
      </c>
      <c r="BA298" t="str">
        <f>IF(OR(AND(AQ298&gt;7,AW298&gt;1),AND(AQ298&gt;4,AV298&gt;2)),"SP","RP")</f>
        <v>SP</v>
      </c>
      <c r="BE298" t="str">
        <f>IF(AVERAGE($O298:$Q298)&gt;=6,"Likely",IF(AVERAGE($O298:$Q298)&gt;=4,"Possible","Unlikely"))</f>
        <v>Unlikely</v>
      </c>
      <c r="BG298" t="e">
        <f>IF(VLOOKUP($B298,'Draft List'!$D$4:$AB$124,BG$3,FALSE)&lt;&gt;0,VLOOKUP($B298,'Draft List'!$D$4:$AB$124,BG$3,FALSE),"")</f>
        <v>#N/A</v>
      </c>
      <c r="BH298" t="e">
        <f>IF(VLOOKUP($B298,'Draft List'!$D$4:$AB$124,BH$3,FALSE)&lt;&gt;0,VLOOKUP($B298,'Draft List'!$D$4:$AB$124,BH$3,FALSE),"")</f>
        <v>#N/A</v>
      </c>
      <c r="BI298" t="e">
        <f>IF(VLOOKUP($B298,'Draft List'!$D$4:$AB$124,BI$3,FALSE)&lt;&gt;0,VLOOKUP($B298,'Draft List'!$D$4:$AB$124,BI$3,FALSE),"")</f>
        <v>#N/A</v>
      </c>
      <c r="BJ298" t="e">
        <f>IF(VLOOKUP($B298,'Draft List'!$D$4:$AB$124,BJ$3,FALSE)&lt;&gt;0,VLOOKUP($B298,'Draft List'!$D$4:$AB$124,BJ$3,FALSE),"")</f>
        <v>#N/A</v>
      </c>
      <c r="BK298" t="str">
        <f>IF(OR(C298="SP",C298="MR",C298="RP",C298="CL"),"P",VLOOKUP($A298,Bat!$A$4:$AP$1196,42,FALSE))</f>
        <v>P</v>
      </c>
    </row>
    <row r="299" spans="1:63" x14ac:dyDescent="0.25">
      <c r="A299" t="str">
        <f>IF(C299="C","C-",C299)&amp;D299&amp;E299</f>
        <v>RPIeyoshi Asano21</v>
      </c>
      <c r="B299">
        <f>VLOOKUP($A299,draft_listing_pitchers_stats!$A$1:$B$1324,2,FALSE)</f>
        <v>6589</v>
      </c>
      <c r="C299" s="1" t="s">
        <v>246</v>
      </c>
      <c r="D299" s="1" t="s">
        <v>1881</v>
      </c>
      <c r="E299" s="1">
        <v>21</v>
      </c>
      <c r="F299" s="1" t="s">
        <v>43</v>
      </c>
      <c r="G299" s="1" t="s">
        <v>43</v>
      </c>
      <c r="H299" s="1" t="s">
        <v>51</v>
      </c>
      <c r="I299" s="24" t="s">
        <v>51</v>
      </c>
      <c r="J299" s="1" t="s">
        <v>45</v>
      </c>
      <c r="K299" s="24" t="s">
        <v>46</v>
      </c>
      <c r="L299" s="1">
        <v>3</v>
      </c>
      <c r="M299" s="1">
        <v>3</v>
      </c>
      <c r="N299" s="24">
        <v>2</v>
      </c>
      <c r="O299" s="1">
        <v>4</v>
      </c>
      <c r="P299" s="1">
        <v>3</v>
      </c>
      <c r="Q299" s="24">
        <v>4</v>
      </c>
      <c r="R299" s="1">
        <v>5</v>
      </c>
      <c r="S299" s="1">
        <v>5</v>
      </c>
      <c r="T299" s="1">
        <v>2</v>
      </c>
      <c r="U299" s="1">
        <v>3</v>
      </c>
      <c r="V299" s="1" t="s">
        <v>47</v>
      </c>
      <c r="W299" s="1" t="s">
        <v>47</v>
      </c>
      <c r="X299" s="1">
        <v>2</v>
      </c>
      <c r="Y299" s="1">
        <v>2</v>
      </c>
      <c r="Z299" s="1" t="s">
        <v>47</v>
      </c>
      <c r="AA299" s="1" t="s">
        <v>47</v>
      </c>
      <c r="AB299" s="1" t="s">
        <v>47</v>
      </c>
      <c r="AC299" s="1" t="s">
        <v>47</v>
      </c>
      <c r="AD299" s="1" t="s">
        <v>47</v>
      </c>
      <c r="AE299" s="1" t="s">
        <v>47</v>
      </c>
      <c r="AF299" s="1" t="s">
        <v>47</v>
      </c>
      <c r="AG299" s="1" t="s">
        <v>47</v>
      </c>
      <c r="AH299" s="1" t="s">
        <v>47</v>
      </c>
      <c r="AI299" s="1" t="s">
        <v>47</v>
      </c>
      <c r="AJ299" s="1" t="s">
        <v>47</v>
      </c>
      <c r="AK299" s="1" t="s">
        <v>47</v>
      </c>
      <c r="AL299" s="1" t="s">
        <v>47</v>
      </c>
      <c r="AM299" s="1" t="s">
        <v>47</v>
      </c>
      <c r="AN299" s="1" t="s">
        <v>47</v>
      </c>
      <c r="AO299" s="24" t="s">
        <v>47</v>
      </c>
      <c r="AP299" s="1" t="s">
        <v>60</v>
      </c>
      <c r="AQ299" s="1">
        <v>3</v>
      </c>
      <c r="AR299" s="25" t="s">
        <v>1835</v>
      </c>
      <c r="AS299" s="30">
        <v>210000</v>
      </c>
      <c r="AT299" s="9">
        <f>($O$3*(L299-$O$1)/$O$2+$P$3*(M299-$P$1)/$P$2+$Q$3*(N299-$P$1)/$Q$2)/SUM($O$3:$Q$3)</f>
        <v>-1.6789175900350299</v>
      </c>
      <c r="AU299" s="9">
        <f>($O$3*(O299-$O$1)/$O$2+$P$3*(P299-$P$1)/$P$2+$Q$3*(Q299-$Q$1)/$Q$2)/SUM($O$3:$Q$3)</f>
        <v>-0.55409038268056388</v>
      </c>
      <c r="AV299">
        <f>COUNT(R299:AO299)/2</f>
        <v>3</v>
      </c>
      <c r="AW299">
        <f>COUNTIF(R299:AO299,"&gt;5")/2</f>
        <v>0</v>
      </c>
      <c r="AX299" s="6">
        <f>VLOOKUP(AP299,COND!$A$10:$B$32,2,FALSE)</f>
        <v>1</v>
      </c>
      <c r="AY299" s="9">
        <f>(($AT$3*AT299+$AU$3*AU299+$AV$3*AV299+$AW$3*AW299)*AX299*IF(AQ299&lt;5,0.95,IF(AQ299&lt;7,0.975,1))+$J$3*VLOOKUP(J299,COND!$A$2:$D$7,2,FALSE)+$K$3*VLOOKUP(K299,COND!$A$2:$D$7,3,FALSE)+IF(BA299="SP",$BA$3,0)+IF($AV299&lt;3,-15,0))*IF(AND(Bat!$K$2="On",$E299&gt;20),0.75,1)</f>
        <v>19.85078838696263</v>
      </c>
      <c r="AZ299" s="28">
        <f>STANDARDIZE(AY299,AVERAGE($AY$5:$AY$963),STDEVP($AY$5:$AY$963))</f>
        <v>-0.28626078327719628</v>
      </c>
      <c r="BA299" t="str">
        <f>IF(OR(AND(AQ299&gt;7,AW299&gt;1),AND(AQ299&gt;4,AV299&gt;2)),"SP","RP")</f>
        <v>RP</v>
      </c>
      <c r="BE299" t="str">
        <f>IF(AVERAGE($O299:$Q299)&gt;=6,"Likely",IF(AVERAGE($O299:$Q299)&gt;=4,"Possible","Unlikely"))</f>
        <v>Unlikely</v>
      </c>
      <c r="BG299" t="e">
        <f>IF(VLOOKUP($B299,'Draft List'!$D$4:$AB$124,BG$3,FALSE)&lt;&gt;0,VLOOKUP($B299,'Draft List'!$D$4:$AB$124,BG$3,FALSE),"")</f>
        <v>#N/A</v>
      </c>
      <c r="BH299" t="e">
        <f>IF(VLOOKUP($B299,'Draft List'!$D$4:$AB$124,BH$3,FALSE)&lt;&gt;0,VLOOKUP($B299,'Draft List'!$D$4:$AB$124,BH$3,FALSE),"")</f>
        <v>#N/A</v>
      </c>
      <c r="BI299" t="e">
        <f>IF(VLOOKUP($B299,'Draft List'!$D$4:$AB$124,BI$3,FALSE)&lt;&gt;0,VLOOKUP($B299,'Draft List'!$D$4:$AB$124,BI$3,FALSE),"")</f>
        <v>#N/A</v>
      </c>
      <c r="BJ299" t="e">
        <f>IF(VLOOKUP($B299,'Draft List'!$D$4:$AB$124,BJ$3,FALSE)&lt;&gt;0,VLOOKUP($B299,'Draft List'!$D$4:$AB$124,BJ$3,FALSE),"")</f>
        <v>#N/A</v>
      </c>
      <c r="BK299" t="str">
        <f>IF(OR(C299="SP",C299="MR",C299="RP",C299="CL"),"P",VLOOKUP($A299,Bat!$A$4:$AP$1196,42,FALSE))</f>
        <v>P</v>
      </c>
    </row>
    <row r="300" spans="1:63" x14ac:dyDescent="0.25">
      <c r="A300" t="str">
        <f>IF(C300="C","C-",C300)&amp;D300&amp;E300</f>
        <v>RPShun Hakui21</v>
      </c>
      <c r="B300">
        <f>VLOOKUP($A300,draft_listing_pitchers_stats!$A$1:$B$1324,2,FALSE)</f>
        <v>13793</v>
      </c>
      <c r="C300" s="1" t="s">
        <v>246</v>
      </c>
      <c r="D300" s="1" t="s">
        <v>1974</v>
      </c>
      <c r="E300" s="1">
        <v>21</v>
      </c>
      <c r="F300" s="1" t="s">
        <v>55</v>
      </c>
      <c r="G300" s="1" t="s">
        <v>55</v>
      </c>
      <c r="H300" s="1" t="s">
        <v>51</v>
      </c>
      <c r="I300" s="24" t="s">
        <v>51</v>
      </c>
      <c r="J300" s="1" t="s">
        <v>57</v>
      </c>
      <c r="K300" s="24" t="s">
        <v>49</v>
      </c>
      <c r="L300" s="1">
        <v>3</v>
      </c>
      <c r="M300" s="1">
        <v>4</v>
      </c>
      <c r="N300" s="24">
        <v>1</v>
      </c>
      <c r="O300" s="1">
        <v>4</v>
      </c>
      <c r="P300" s="1">
        <v>4</v>
      </c>
      <c r="Q300" s="24">
        <v>3</v>
      </c>
      <c r="R300" s="1">
        <v>4</v>
      </c>
      <c r="S300" s="1">
        <v>4</v>
      </c>
      <c r="T300" s="1">
        <v>2</v>
      </c>
      <c r="U300" s="1">
        <v>3</v>
      </c>
      <c r="V300" s="1" t="s">
        <v>47</v>
      </c>
      <c r="W300" s="1" t="s">
        <v>47</v>
      </c>
      <c r="X300" s="1">
        <v>4</v>
      </c>
      <c r="Y300" s="1">
        <v>4</v>
      </c>
      <c r="Z300" s="1" t="s">
        <v>47</v>
      </c>
      <c r="AA300" s="1" t="s">
        <v>47</v>
      </c>
      <c r="AB300" s="1" t="s">
        <v>47</v>
      </c>
      <c r="AC300" s="1" t="s">
        <v>47</v>
      </c>
      <c r="AD300" s="1" t="s">
        <v>47</v>
      </c>
      <c r="AE300" s="1" t="s">
        <v>47</v>
      </c>
      <c r="AF300" s="1">
        <v>4</v>
      </c>
      <c r="AG300" s="1">
        <v>4</v>
      </c>
      <c r="AH300" s="1" t="s">
        <v>47</v>
      </c>
      <c r="AI300" s="1" t="s">
        <v>47</v>
      </c>
      <c r="AJ300" s="1" t="s">
        <v>47</v>
      </c>
      <c r="AK300" s="1" t="s">
        <v>47</v>
      </c>
      <c r="AL300" s="1" t="s">
        <v>47</v>
      </c>
      <c r="AM300" s="1" t="s">
        <v>47</v>
      </c>
      <c r="AN300" s="1" t="s">
        <v>47</v>
      </c>
      <c r="AO300" s="24" t="s">
        <v>47</v>
      </c>
      <c r="AP300" s="1" t="s">
        <v>60</v>
      </c>
      <c r="AQ300" s="1">
        <v>8</v>
      </c>
      <c r="AR300" s="25" t="s">
        <v>15</v>
      </c>
      <c r="AS300" s="30">
        <v>105000</v>
      </c>
      <c r="AT300" s="9">
        <f>($O$3*(L300-$O$1)/$O$2+$P$3*(M300-$P$1)/$P$2+$Q$3*(N300-$P$1)/$Q$2)/SUM($O$3:$Q$3)</f>
        <v>-1.7258064396590846</v>
      </c>
      <c r="AU300" s="9">
        <f>($O$3*(O300-$O$1)/$O$2+$P$3*(P300-$P$1)/$P$2+$Q$3*(Q300-$Q$1)/$Q$2)/SUM($O$3:$Q$3)</f>
        <v>-0.6009792323046188</v>
      </c>
      <c r="AV300">
        <f>COUNT(R300:AO300)/2</f>
        <v>4</v>
      </c>
      <c r="AW300">
        <f>COUNTIF(R300:AO300,"&gt;5")/2</f>
        <v>0</v>
      </c>
      <c r="AX300" s="6">
        <f>VLOOKUP(AP300,COND!$A$10:$B$32,2,FALSE)</f>
        <v>1</v>
      </c>
      <c r="AY300" s="9">
        <f>(($AT$3*AT300+$AU$3*AU300+$AV$3*AV300+$AW$3*AW300)*AX300*IF(AQ300&lt;5,0.95,IF(AQ300&lt;7,0.975,1))+$J$3*VLOOKUP(J300,COND!$A$2:$D$7,2,FALSE)+$K$3*VLOOKUP(K300,COND!$A$2:$D$7,3,FALSE)+IF(BA300="SP",$BA$3,0)+IF($AV300&lt;3,-15,0))*IF(AND(Bat!$K$2="On",$E300&gt;20),0.75,1)</f>
        <v>19.835254065975811</v>
      </c>
      <c r="AZ300" s="28">
        <f>STANDARDIZE(AY300,AVERAGE($AY$5:$AY$963),STDEVP($AY$5:$AY$963))</f>
        <v>-0.28765055817786461</v>
      </c>
      <c r="BA300" t="str">
        <f>IF(OR(AND(AQ300&gt;7,AW300&gt;1),AND(AQ300&gt;4,AV300&gt;2)),"SP","RP")</f>
        <v>SP</v>
      </c>
      <c r="BE300" t="str">
        <f>IF(AVERAGE($O300:$Q300)&gt;=6,"Likely",IF(AVERAGE($O300:$Q300)&gt;=4,"Possible","Unlikely"))</f>
        <v>Unlikely</v>
      </c>
      <c r="BG300" t="e">
        <f>IF(VLOOKUP($B300,'Draft List'!$D$4:$AB$124,BG$3,FALSE)&lt;&gt;0,VLOOKUP($B300,'Draft List'!$D$4:$AB$124,BG$3,FALSE),"")</f>
        <v>#N/A</v>
      </c>
      <c r="BH300" t="e">
        <f>IF(VLOOKUP($B300,'Draft List'!$D$4:$AB$124,BH$3,FALSE)&lt;&gt;0,VLOOKUP($B300,'Draft List'!$D$4:$AB$124,BH$3,FALSE),"")</f>
        <v>#N/A</v>
      </c>
      <c r="BI300" t="e">
        <f>IF(VLOOKUP($B300,'Draft List'!$D$4:$AB$124,BI$3,FALSE)&lt;&gt;0,VLOOKUP($B300,'Draft List'!$D$4:$AB$124,BI$3,FALSE),"")</f>
        <v>#N/A</v>
      </c>
      <c r="BJ300" t="e">
        <f>IF(VLOOKUP($B300,'Draft List'!$D$4:$AB$124,BJ$3,FALSE)&lt;&gt;0,VLOOKUP($B300,'Draft List'!$D$4:$AB$124,BJ$3,FALSE),"")</f>
        <v>#N/A</v>
      </c>
      <c r="BK300" t="str">
        <f>IF(OR(C300="SP",C300="MR",C300="RP",C300="CL"),"P",VLOOKUP($A300,Bat!$A$4:$AP$1196,42,FALSE))</f>
        <v>P</v>
      </c>
    </row>
    <row r="301" spans="1:63" x14ac:dyDescent="0.25">
      <c r="A301" t="str">
        <f>IF(C301="C","C-",C301)&amp;D301&amp;E301</f>
        <v>RPPatrick Stinson21</v>
      </c>
      <c r="B301">
        <f>VLOOKUP($A301,draft_listing_pitchers_stats!$A$1:$B$1324,2,FALSE)</f>
        <v>9789</v>
      </c>
      <c r="C301" s="1" t="s">
        <v>246</v>
      </c>
      <c r="D301" s="1" t="s">
        <v>2199</v>
      </c>
      <c r="E301" s="1">
        <v>21</v>
      </c>
      <c r="F301" s="1" t="s">
        <v>43</v>
      </c>
      <c r="G301" s="1" t="s">
        <v>43</v>
      </c>
      <c r="H301" s="1" t="s">
        <v>51</v>
      </c>
      <c r="I301" s="24" t="s">
        <v>51</v>
      </c>
      <c r="J301" s="1" t="s">
        <v>57</v>
      </c>
      <c r="K301" s="24" t="s">
        <v>53</v>
      </c>
      <c r="L301" s="1">
        <v>3</v>
      </c>
      <c r="M301" s="1">
        <v>4</v>
      </c>
      <c r="N301" s="24">
        <v>2</v>
      </c>
      <c r="O301" s="1">
        <v>3</v>
      </c>
      <c r="P301" s="1">
        <v>4</v>
      </c>
      <c r="Q301" s="24">
        <v>4</v>
      </c>
      <c r="R301" s="1">
        <v>3</v>
      </c>
      <c r="S301" s="1">
        <v>4</v>
      </c>
      <c r="T301" s="1">
        <v>2</v>
      </c>
      <c r="U301" s="1">
        <v>3</v>
      </c>
      <c r="V301" s="1">
        <v>2</v>
      </c>
      <c r="W301" s="1">
        <v>3</v>
      </c>
      <c r="X301" s="1">
        <v>2</v>
      </c>
      <c r="Y301" s="1">
        <v>3</v>
      </c>
      <c r="Z301" s="1" t="s">
        <v>47</v>
      </c>
      <c r="AA301" s="1" t="s">
        <v>47</v>
      </c>
      <c r="AB301" s="1" t="s">
        <v>47</v>
      </c>
      <c r="AC301" s="1" t="s">
        <v>47</v>
      </c>
      <c r="AD301" s="1" t="s">
        <v>47</v>
      </c>
      <c r="AE301" s="1" t="s">
        <v>47</v>
      </c>
      <c r="AF301" s="1" t="s">
        <v>47</v>
      </c>
      <c r="AG301" s="1" t="s">
        <v>47</v>
      </c>
      <c r="AH301" s="1" t="s">
        <v>47</v>
      </c>
      <c r="AI301" s="1" t="s">
        <v>47</v>
      </c>
      <c r="AJ301" s="1" t="s">
        <v>47</v>
      </c>
      <c r="AK301" s="1" t="s">
        <v>47</v>
      </c>
      <c r="AL301" s="1" t="s">
        <v>47</v>
      </c>
      <c r="AM301" s="1" t="s">
        <v>47</v>
      </c>
      <c r="AN301" s="1" t="s">
        <v>47</v>
      </c>
      <c r="AO301" s="24" t="s">
        <v>47</v>
      </c>
      <c r="AP301" s="1" t="s">
        <v>67</v>
      </c>
      <c r="AQ301" s="1">
        <v>4</v>
      </c>
      <c r="AR301" s="25" t="s">
        <v>233</v>
      </c>
      <c r="AS301" s="30">
        <v>105000</v>
      </c>
      <c r="AT301" s="9">
        <f>($O$3*(L301-$O$1)/$O$2+$P$3*(M301-$P$1)/$P$2+$Q$3*(N301-$P$1)/$Q$2)/SUM($O$3:$Q$3)</f>
        <v>-1.4834858736049745</v>
      </c>
      <c r="AU301" s="9">
        <f>($O$3*(O301-$O$1)/$O$2+$P$3*(P301-$P$1)/$P$2+$Q$3*(Q301-$Q$1)/$Q$2)/SUM($O$3:$Q$3)</f>
        <v>-0.55334999075968205</v>
      </c>
      <c r="AV301">
        <f>COUNT(R301:AO301)/2</f>
        <v>4</v>
      </c>
      <c r="AW301">
        <f>COUNTIF(R301:AO301,"&gt;5")/2</f>
        <v>0</v>
      </c>
      <c r="AX301" s="6">
        <f>VLOOKUP(AP301,COND!$A$10:$B$32,2,FALSE)</f>
        <v>1</v>
      </c>
      <c r="AY301" s="9">
        <f>(($AT$3*AT301+$AU$3*AU301+$AV$3*AV301+$AW$3*AW301)*AX301*IF(AQ301&lt;5,0.95,IF(AQ301&lt;7,0.975,1))+$J$3*VLOOKUP(J301,COND!$A$2:$D$7,2,FALSE)+$K$3*VLOOKUP(K301,COND!$A$2:$D$7,3,FALSE)+IF(BA301="SP",$BA$3,0)+IF($AV301&lt;3,-15,0))*IF(AND(Bat!$K$2="On",$E301&gt;20),0.75,1)</f>
        <v>19.784487859581098</v>
      </c>
      <c r="AZ301" s="28">
        <f>STANDARDIZE(AY301,AVERAGE($AY$5:$AY$963),STDEVP($AY$5:$AY$963))</f>
        <v>-0.29219234661582594</v>
      </c>
      <c r="BA301" t="str">
        <f>IF(OR(AND(AQ301&gt;7,AW301&gt;1),AND(AQ301&gt;4,AV301&gt;2)),"SP","RP")</f>
        <v>RP</v>
      </c>
      <c r="BE301" t="str">
        <f>IF(AVERAGE($O301:$Q301)&gt;=6,"Likely",IF(AVERAGE($O301:$Q301)&gt;=4,"Possible","Unlikely"))</f>
        <v>Unlikely</v>
      </c>
      <c r="BG301" t="e">
        <f>IF(VLOOKUP($B301,'Draft List'!$D$4:$AB$124,BG$3,FALSE)&lt;&gt;0,VLOOKUP($B301,'Draft List'!$D$4:$AB$124,BG$3,FALSE),"")</f>
        <v>#N/A</v>
      </c>
      <c r="BH301" t="e">
        <f>IF(VLOOKUP($B301,'Draft List'!$D$4:$AB$124,BH$3,FALSE)&lt;&gt;0,VLOOKUP($B301,'Draft List'!$D$4:$AB$124,BH$3,FALSE),"")</f>
        <v>#N/A</v>
      </c>
      <c r="BI301" t="e">
        <f>IF(VLOOKUP($B301,'Draft List'!$D$4:$AB$124,BI$3,FALSE)&lt;&gt;0,VLOOKUP($B301,'Draft List'!$D$4:$AB$124,BI$3,FALSE),"")</f>
        <v>#N/A</v>
      </c>
      <c r="BJ301" t="e">
        <f>IF(VLOOKUP($B301,'Draft List'!$D$4:$AB$124,BJ$3,FALSE)&lt;&gt;0,VLOOKUP($B301,'Draft List'!$D$4:$AB$124,BJ$3,FALSE),"")</f>
        <v>#N/A</v>
      </c>
      <c r="BK301" t="str">
        <f>IF(OR(C301="SP",C301="MR",C301="RP",C301="CL"),"P",VLOOKUP($A301,Bat!$A$4:$AP$1196,42,FALSE))</f>
        <v>P</v>
      </c>
    </row>
    <row r="302" spans="1:63" x14ac:dyDescent="0.25">
      <c r="A302" t="str">
        <f>IF(C302="C","C-",C302)&amp;D302&amp;E302</f>
        <v>RPYasuhiro Hagiwara18</v>
      </c>
      <c r="B302">
        <f>VLOOKUP($A302,draft_listing_pitchers_stats!$A$1:$B$1324,2,FALSE)</f>
        <v>8627</v>
      </c>
      <c r="C302" s="1" t="s">
        <v>246</v>
      </c>
      <c r="D302" s="1" t="s">
        <v>1973</v>
      </c>
      <c r="E302" s="1">
        <v>18</v>
      </c>
      <c r="F302" s="1" t="s">
        <v>55</v>
      </c>
      <c r="G302" s="1" t="s">
        <v>55</v>
      </c>
      <c r="H302" s="1" t="s">
        <v>51</v>
      </c>
      <c r="I302" s="24" t="s">
        <v>51</v>
      </c>
      <c r="J302" s="1" t="s">
        <v>45</v>
      </c>
      <c r="K302" s="24" t="s">
        <v>45</v>
      </c>
      <c r="L302" s="1">
        <v>2</v>
      </c>
      <c r="M302" s="1">
        <v>4</v>
      </c>
      <c r="N302" s="24">
        <v>1</v>
      </c>
      <c r="O302" s="1">
        <v>4</v>
      </c>
      <c r="P302" s="1">
        <v>4</v>
      </c>
      <c r="Q302" s="24">
        <v>3</v>
      </c>
      <c r="R302" s="1">
        <v>2</v>
      </c>
      <c r="S302" s="1">
        <v>4</v>
      </c>
      <c r="T302" s="1">
        <v>1</v>
      </c>
      <c r="U302" s="1">
        <v>1</v>
      </c>
      <c r="V302" s="1" t="s">
        <v>47</v>
      </c>
      <c r="W302" s="1" t="s">
        <v>47</v>
      </c>
      <c r="X302" s="1">
        <v>1</v>
      </c>
      <c r="Y302" s="1">
        <v>3</v>
      </c>
      <c r="Z302" s="1" t="s">
        <v>47</v>
      </c>
      <c r="AA302" s="1" t="s">
        <v>47</v>
      </c>
      <c r="AB302" s="1" t="s">
        <v>47</v>
      </c>
      <c r="AC302" s="1" t="s">
        <v>47</v>
      </c>
      <c r="AD302" s="1" t="s">
        <v>47</v>
      </c>
      <c r="AE302" s="1" t="s">
        <v>47</v>
      </c>
      <c r="AF302" s="1" t="s">
        <v>47</v>
      </c>
      <c r="AG302" s="1" t="s">
        <v>47</v>
      </c>
      <c r="AH302" s="1" t="s">
        <v>47</v>
      </c>
      <c r="AI302" s="1" t="s">
        <v>47</v>
      </c>
      <c r="AJ302" s="1" t="s">
        <v>47</v>
      </c>
      <c r="AK302" s="1" t="s">
        <v>47</v>
      </c>
      <c r="AL302" s="1" t="s">
        <v>47</v>
      </c>
      <c r="AM302" s="1" t="s">
        <v>47</v>
      </c>
      <c r="AN302" s="1" t="s">
        <v>47</v>
      </c>
      <c r="AO302" s="24" t="s">
        <v>47</v>
      </c>
      <c r="AP302" s="1" t="s">
        <v>71</v>
      </c>
      <c r="AQ302" s="1">
        <v>3</v>
      </c>
      <c r="AR302" s="25" t="s">
        <v>235</v>
      </c>
      <c r="AS302" s="30">
        <v>200000</v>
      </c>
      <c r="AT302" s="9">
        <f>($O$3*(L302-$O$1)/$O$2+$P$3*(M302-$P$1)/$P$2+$Q$3*(N302-$P$1)/$Q$2)/SUM($O$3:$Q$3)</f>
        <v>-1.9204977641682581</v>
      </c>
      <c r="AU302" s="9">
        <f>($O$3*(O302-$O$1)/$O$2+$P$3*(P302-$P$1)/$P$2+$Q$3*(Q302-$Q$1)/$Q$2)/SUM($O$3:$Q$3)</f>
        <v>-0.6009792323046188</v>
      </c>
      <c r="AV302">
        <f>COUNT(R302:AO302)/2</f>
        <v>3</v>
      </c>
      <c r="AW302">
        <f>COUNTIF(R302:AO302,"&gt;5")/2</f>
        <v>0</v>
      </c>
      <c r="AX302" s="6">
        <f>VLOOKUP(AP302,COND!$A$10:$B$32,2,FALSE)</f>
        <v>0.95</v>
      </c>
      <c r="AY302" s="9">
        <f>(($AT$3*AT302+$AU$3*AU302+$AV$3*AV302+$AW$3*AW302)*AX302*IF(AQ302&lt;5,0.95,IF(AQ302&lt;7,0.975,1))+$J$3*VLOOKUP(J302,COND!$A$2:$D$7,2,FALSE)+$K$3*VLOOKUP(K302,COND!$A$2:$D$7,3,FALSE)+IF(BA302="SP",$BA$3,0)+IF($AV302&lt;3,-15,0))*IF(AND(Bat!$K$2="On",$E302&gt;20),0.75,1)</f>
        <v>19.75330001046926</v>
      </c>
      <c r="AZ302" s="28">
        <f>STANDARDIZE(AY302,AVERAGE($AY$5:$AY$963),STDEVP($AY$5:$AY$963))</f>
        <v>-0.29498256125979</v>
      </c>
      <c r="BA302" t="str">
        <f>IF(OR(AND(AQ302&gt;7,AW302&gt;1),AND(AQ302&gt;4,AV302&gt;2)),"SP","RP")</f>
        <v>RP</v>
      </c>
      <c r="BE302" t="str">
        <f>IF(AVERAGE($O302:$Q302)&gt;=6,"Likely",IF(AVERAGE($O302:$Q302)&gt;=4,"Possible","Unlikely"))</f>
        <v>Unlikely</v>
      </c>
      <c r="BG302" t="e">
        <f>IF(VLOOKUP($B302,'Draft List'!$D$4:$AB$124,BG$3,FALSE)&lt;&gt;0,VLOOKUP($B302,'Draft List'!$D$4:$AB$124,BG$3,FALSE),"")</f>
        <v>#N/A</v>
      </c>
      <c r="BH302" t="e">
        <f>IF(VLOOKUP($B302,'Draft List'!$D$4:$AB$124,BH$3,FALSE)&lt;&gt;0,VLOOKUP($B302,'Draft List'!$D$4:$AB$124,BH$3,FALSE),"")</f>
        <v>#N/A</v>
      </c>
      <c r="BI302" t="e">
        <f>IF(VLOOKUP($B302,'Draft List'!$D$4:$AB$124,BI$3,FALSE)&lt;&gt;0,VLOOKUP($B302,'Draft List'!$D$4:$AB$124,BI$3,FALSE),"")</f>
        <v>#N/A</v>
      </c>
      <c r="BJ302" t="e">
        <f>IF(VLOOKUP($B302,'Draft List'!$D$4:$AB$124,BJ$3,FALSE)&lt;&gt;0,VLOOKUP($B302,'Draft List'!$D$4:$AB$124,BJ$3,FALSE),"")</f>
        <v>#N/A</v>
      </c>
      <c r="BK302" t="str">
        <f>IF(OR(C302="SP",C302="MR",C302="RP",C302="CL"),"P",VLOOKUP($A302,Bat!$A$4:$AP$1196,42,FALSE))</f>
        <v>P</v>
      </c>
    </row>
    <row r="303" spans="1:63" x14ac:dyDescent="0.25">
      <c r="A303" t="str">
        <f>IF(C303="C","C-",C303)&amp;D303&amp;E303</f>
        <v>SPBen McLaughlin18</v>
      </c>
      <c r="B303">
        <f>VLOOKUP($A303,draft_listing_pitchers_stats!$A$1:$B$1324,2,FALSE)</f>
        <v>5268</v>
      </c>
      <c r="C303" s="1" t="s">
        <v>25</v>
      </c>
      <c r="D303" s="1" t="s">
        <v>2083</v>
      </c>
      <c r="E303" s="1">
        <v>18</v>
      </c>
      <c r="F303" s="1" t="s">
        <v>55</v>
      </c>
      <c r="G303" s="1" t="s">
        <v>55</v>
      </c>
      <c r="H303" s="1" t="s">
        <v>51</v>
      </c>
      <c r="I303" s="24" t="s">
        <v>51</v>
      </c>
      <c r="J303" s="1" t="s">
        <v>45</v>
      </c>
      <c r="K303" s="24" t="s">
        <v>46</v>
      </c>
      <c r="L303" s="1">
        <v>2</v>
      </c>
      <c r="M303" s="1">
        <v>4</v>
      </c>
      <c r="N303" s="24">
        <v>1</v>
      </c>
      <c r="O303" s="1">
        <v>4</v>
      </c>
      <c r="P303" s="1">
        <v>5</v>
      </c>
      <c r="Q303" s="24">
        <v>2</v>
      </c>
      <c r="R303" s="1">
        <v>4</v>
      </c>
      <c r="S303" s="1">
        <v>5</v>
      </c>
      <c r="T303" s="1">
        <v>1</v>
      </c>
      <c r="U303" s="1">
        <v>2</v>
      </c>
      <c r="V303" s="1" t="s">
        <v>47</v>
      </c>
      <c r="W303" s="1" t="s">
        <v>47</v>
      </c>
      <c r="X303" s="1">
        <v>2</v>
      </c>
      <c r="Y303" s="1">
        <v>5</v>
      </c>
      <c r="Z303" s="1" t="s">
        <v>47</v>
      </c>
      <c r="AA303" s="1" t="s">
        <v>47</v>
      </c>
      <c r="AB303" s="1" t="s">
        <v>47</v>
      </c>
      <c r="AC303" s="1" t="s">
        <v>47</v>
      </c>
      <c r="AD303" s="1" t="s">
        <v>47</v>
      </c>
      <c r="AE303" s="1" t="s">
        <v>47</v>
      </c>
      <c r="AF303" s="1" t="s">
        <v>47</v>
      </c>
      <c r="AG303" s="1" t="s">
        <v>47</v>
      </c>
      <c r="AH303" s="1" t="s">
        <v>47</v>
      </c>
      <c r="AI303" s="1" t="s">
        <v>47</v>
      </c>
      <c r="AJ303" s="1" t="s">
        <v>47</v>
      </c>
      <c r="AK303" s="1" t="s">
        <v>47</v>
      </c>
      <c r="AL303" s="1" t="s">
        <v>47</v>
      </c>
      <c r="AM303" s="1" t="s">
        <v>47</v>
      </c>
      <c r="AN303" s="1" t="s">
        <v>47</v>
      </c>
      <c r="AO303" s="24" t="s">
        <v>47</v>
      </c>
      <c r="AP303" s="1" t="s">
        <v>59</v>
      </c>
      <c r="AQ303" s="1">
        <v>6</v>
      </c>
      <c r="AR303" s="25" t="s">
        <v>235</v>
      </c>
      <c r="AS303" s="30">
        <v>240000</v>
      </c>
      <c r="AT303" s="9">
        <f>($O$3*(L303-$O$1)/$O$2+$P$3*(M303-$P$1)/$P$2+$Q$3*(N303-$P$1)/$Q$2)/SUM($O$3:$Q$3)</f>
        <v>-1.9204977641682581</v>
      </c>
      <c r="AU303" s="9">
        <f>($O$3*(O303-$O$1)/$O$2+$P$3*(P303-$P$1)/$P$2+$Q$3*(Q303-$Q$1)/$Q$2)/SUM($O$3:$Q$3)</f>
        <v>-0.64786808192867373</v>
      </c>
      <c r="AV303">
        <f>COUNT(R303:AO303)/2</f>
        <v>3</v>
      </c>
      <c r="AW303">
        <f>COUNTIF(R303:AO303,"&gt;5")/2</f>
        <v>0</v>
      </c>
      <c r="AX303" s="6">
        <f>VLOOKUP(AP303,COND!$A$10:$B$32,2,FALSE)</f>
        <v>1</v>
      </c>
      <c r="AY303" s="9">
        <f>(($AT$3*AT303+$AU$3*AU303+$AV$3*AV303+$AW$3*AW303)*AX303*IF(AQ303&lt;5,0.95,IF(AQ303&lt;7,0.975,1))+$J$3*VLOOKUP(J303,COND!$A$2:$D$7,2,FALSE)+$K$3*VLOOKUP(K303,COND!$A$2:$D$7,3,FALSE)+IF(BA303="SP",$BA$3,0)+IF($AV303&lt;3,-15,0))*IF(AND(Bat!$K$2="On",$E303&gt;20),0.75,1)</f>
        <v>19.715825338378053</v>
      </c>
      <c r="AZ303" s="28">
        <f>STANDARDIZE(AY303,AVERAGE($AY$5:$AY$963),STDEVP($AY$5:$AY$963))</f>
        <v>-0.29833522525632539</v>
      </c>
      <c r="BA303" t="str">
        <f>IF(OR(AND(AQ303&gt;7,AW303&gt;1),AND(AQ303&gt;4,AV303&gt;2)),"SP","RP")</f>
        <v>SP</v>
      </c>
      <c r="BE303" t="str">
        <f>IF(AVERAGE($O303:$Q303)&gt;=6,"Likely",IF(AVERAGE($O303:$Q303)&gt;=4,"Possible","Unlikely"))</f>
        <v>Unlikely</v>
      </c>
      <c r="BG303" t="e">
        <f>IF(VLOOKUP($B303,'Draft List'!$D$4:$AB$124,BG$3,FALSE)&lt;&gt;0,VLOOKUP($B303,'Draft List'!$D$4:$AB$124,BG$3,FALSE),"")</f>
        <v>#N/A</v>
      </c>
      <c r="BH303" t="e">
        <f>IF(VLOOKUP($B303,'Draft List'!$D$4:$AB$124,BH$3,FALSE)&lt;&gt;0,VLOOKUP($B303,'Draft List'!$D$4:$AB$124,BH$3,FALSE),"")</f>
        <v>#N/A</v>
      </c>
      <c r="BI303" t="e">
        <f>IF(VLOOKUP($B303,'Draft List'!$D$4:$AB$124,BI$3,FALSE)&lt;&gt;0,VLOOKUP($B303,'Draft List'!$D$4:$AB$124,BI$3,FALSE),"")</f>
        <v>#N/A</v>
      </c>
      <c r="BJ303" t="e">
        <f>IF(VLOOKUP($B303,'Draft List'!$D$4:$AB$124,BJ$3,FALSE)&lt;&gt;0,VLOOKUP($B303,'Draft List'!$D$4:$AB$124,BJ$3,FALSE),"")</f>
        <v>#N/A</v>
      </c>
      <c r="BK303" t="str">
        <f>IF(OR(C303="SP",C303="MR",C303="RP",C303="CL"),"P",VLOOKUP($A303,Bat!$A$4:$AP$1196,42,FALSE))</f>
        <v>P</v>
      </c>
    </row>
    <row r="304" spans="1:63" x14ac:dyDescent="0.25">
      <c r="A304" t="str">
        <f>IF(C304="C","C-",C304)&amp;D304&amp;E304</f>
        <v>RPRob Darke21</v>
      </c>
      <c r="B304">
        <f>VLOOKUP($A304,draft_listing_pitchers_stats!$A$1:$B$1324,2,FALSE)</f>
        <v>13767</v>
      </c>
      <c r="C304" s="1" t="s">
        <v>246</v>
      </c>
      <c r="D304" s="1" t="s">
        <v>1927</v>
      </c>
      <c r="E304" s="1">
        <v>21</v>
      </c>
      <c r="F304" s="1" t="s">
        <v>55</v>
      </c>
      <c r="G304" s="1" t="s">
        <v>55</v>
      </c>
      <c r="H304" s="1" t="s">
        <v>51</v>
      </c>
      <c r="I304" s="24" t="s">
        <v>51</v>
      </c>
      <c r="J304" s="1" t="s">
        <v>46</v>
      </c>
      <c r="K304" s="24" t="s">
        <v>53</v>
      </c>
      <c r="L304" s="1">
        <v>3</v>
      </c>
      <c r="M304" s="1">
        <v>4</v>
      </c>
      <c r="N304" s="24">
        <v>1</v>
      </c>
      <c r="O304" s="1">
        <v>4</v>
      </c>
      <c r="P304" s="1">
        <v>4</v>
      </c>
      <c r="Q304" s="24">
        <v>3</v>
      </c>
      <c r="R304" s="1">
        <v>4</v>
      </c>
      <c r="S304" s="1">
        <v>5</v>
      </c>
      <c r="T304" s="1" t="s">
        <v>47</v>
      </c>
      <c r="U304" s="1" t="s">
        <v>47</v>
      </c>
      <c r="V304" s="1" t="s">
        <v>47</v>
      </c>
      <c r="W304" s="1" t="s">
        <v>47</v>
      </c>
      <c r="X304" s="1">
        <v>3</v>
      </c>
      <c r="Y304" s="1">
        <v>4</v>
      </c>
      <c r="Z304" s="1" t="s">
        <v>47</v>
      </c>
      <c r="AA304" s="1" t="s">
        <v>47</v>
      </c>
      <c r="AB304" s="1" t="s">
        <v>47</v>
      </c>
      <c r="AC304" s="1" t="s">
        <v>47</v>
      </c>
      <c r="AD304" s="1" t="s">
        <v>47</v>
      </c>
      <c r="AE304" s="1" t="s">
        <v>47</v>
      </c>
      <c r="AF304" s="1">
        <v>4</v>
      </c>
      <c r="AG304" s="1">
        <v>5</v>
      </c>
      <c r="AH304" s="1" t="s">
        <v>47</v>
      </c>
      <c r="AI304" s="1" t="s">
        <v>47</v>
      </c>
      <c r="AJ304" s="1" t="s">
        <v>47</v>
      </c>
      <c r="AK304" s="1" t="s">
        <v>47</v>
      </c>
      <c r="AL304" s="1" t="s">
        <v>47</v>
      </c>
      <c r="AM304" s="1" t="s">
        <v>47</v>
      </c>
      <c r="AN304" s="1" t="s">
        <v>47</v>
      </c>
      <c r="AO304" s="24" t="s">
        <v>47</v>
      </c>
      <c r="AP304" s="1" t="s">
        <v>211</v>
      </c>
      <c r="AQ304" s="1">
        <v>4</v>
      </c>
      <c r="AR304" s="25" t="s">
        <v>234</v>
      </c>
      <c r="AS304" s="30">
        <v>210000</v>
      </c>
      <c r="AT304" s="9">
        <f>($O$3*(L304-$O$1)/$O$2+$P$3*(M304-$P$1)/$P$2+$Q$3*(N304-$P$1)/$Q$2)/SUM($O$3:$Q$3)</f>
        <v>-1.7258064396590846</v>
      </c>
      <c r="AU304" s="9">
        <f>($O$3*(O304-$O$1)/$O$2+$P$3*(P304-$P$1)/$P$2+$Q$3*(Q304-$Q$1)/$Q$2)/SUM($O$3:$Q$3)</f>
        <v>-0.6009792323046188</v>
      </c>
      <c r="AV304">
        <f>COUNT(R304:AO304)/2</f>
        <v>3</v>
      </c>
      <c r="AW304">
        <f>COUNTIF(R304:AO304,"&gt;5")/2</f>
        <v>0</v>
      </c>
      <c r="AX304" s="6">
        <f>VLOOKUP(AP304,COND!$A$10:$B$32,2,FALSE)</f>
        <v>1</v>
      </c>
      <c r="AY304" s="9">
        <f>(($AT$3*AT304+$AU$3*AU304+$AV$3*AV304+$AW$3*AW304)*AX304*IF(AQ304&lt;5,0.95,IF(AQ304&lt;7,0.975,1))+$J$3*VLOOKUP(J304,COND!$A$2:$D$7,2,FALSE)+$K$3*VLOOKUP(K304,COND!$A$2:$D$7,3,FALSE)+IF(BA304="SP",$BA$3,0)+IF($AV304&lt;3,-15,0))*IF(AND(Bat!$K$2="On",$E304&gt;20),0.75,1)</f>
        <v>19.700991362677016</v>
      </c>
      <c r="AZ304" s="28">
        <f>STANDARDIZE(AY304,AVERAGE($AY$5:$AY$963),STDEVP($AY$5:$AY$963))</f>
        <v>-0.29966234390695179</v>
      </c>
      <c r="BA304" t="str">
        <f>IF(OR(AND(AQ304&gt;7,AW304&gt;1),AND(AQ304&gt;4,AV304&gt;2)),"SP","RP")</f>
        <v>RP</v>
      </c>
      <c r="BE304" t="str">
        <f>IF(AVERAGE($O304:$Q304)&gt;=6,"Likely",IF(AVERAGE($O304:$Q304)&gt;=4,"Possible","Unlikely"))</f>
        <v>Unlikely</v>
      </c>
      <c r="BG304" t="e">
        <f>IF(VLOOKUP($B304,'Draft List'!$D$4:$AB$124,BG$3,FALSE)&lt;&gt;0,VLOOKUP($B304,'Draft List'!$D$4:$AB$124,BG$3,FALSE),"")</f>
        <v>#N/A</v>
      </c>
      <c r="BH304" t="e">
        <f>IF(VLOOKUP($B304,'Draft List'!$D$4:$AB$124,BH$3,FALSE)&lt;&gt;0,VLOOKUP($B304,'Draft List'!$D$4:$AB$124,BH$3,FALSE),"")</f>
        <v>#N/A</v>
      </c>
      <c r="BI304" t="e">
        <f>IF(VLOOKUP($B304,'Draft List'!$D$4:$AB$124,BI$3,FALSE)&lt;&gt;0,VLOOKUP($B304,'Draft List'!$D$4:$AB$124,BI$3,FALSE),"")</f>
        <v>#N/A</v>
      </c>
      <c r="BJ304" t="e">
        <f>IF(VLOOKUP($B304,'Draft List'!$D$4:$AB$124,BJ$3,FALSE)&lt;&gt;0,VLOOKUP($B304,'Draft List'!$D$4:$AB$124,BJ$3,FALSE),"")</f>
        <v>#N/A</v>
      </c>
      <c r="BK304" t="str">
        <f>IF(OR(C304="SP",C304="MR",C304="RP",C304="CL"),"P",VLOOKUP($A304,Bat!$A$4:$AP$1196,42,FALSE))</f>
        <v>P</v>
      </c>
    </row>
    <row r="305" spans="1:63" x14ac:dyDescent="0.25">
      <c r="A305" t="str">
        <f>IF(C305="C","C-",C305)&amp;D305&amp;E305</f>
        <v>RPDusty Ball21</v>
      </c>
      <c r="B305">
        <f>VLOOKUP($A305,draft_listing_pitchers_stats!$A$1:$B$1324,2,FALSE)</f>
        <v>9585</v>
      </c>
      <c r="C305" s="1" t="s">
        <v>246</v>
      </c>
      <c r="D305" s="1" t="s">
        <v>1888</v>
      </c>
      <c r="E305" s="1">
        <v>21</v>
      </c>
      <c r="F305" s="1" t="s">
        <v>55</v>
      </c>
      <c r="G305" s="1" t="s">
        <v>55</v>
      </c>
      <c r="H305" s="1" t="s">
        <v>51</v>
      </c>
      <c r="I305" s="24" t="s">
        <v>51</v>
      </c>
      <c r="J305" s="1" t="s">
        <v>49</v>
      </c>
      <c r="K305" s="24" t="s">
        <v>46</v>
      </c>
      <c r="L305" s="1">
        <v>3</v>
      </c>
      <c r="M305" s="1">
        <v>3</v>
      </c>
      <c r="N305" s="24">
        <v>1</v>
      </c>
      <c r="O305" s="1">
        <v>4</v>
      </c>
      <c r="P305" s="1">
        <v>4</v>
      </c>
      <c r="Q305" s="24">
        <v>3</v>
      </c>
      <c r="R305" s="1">
        <v>5</v>
      </c>
      <c r="S305" s="1">
        <v>5</v>
      </c>
      <c r="T305" s="1">
        <v>2</v>
      </c>
      <c r="U305" s="1">
        <v>3</v>
      </c>
      <c r="V305" s="1">
        <v>2</v>
      </c>
      <c r="W305" s="1">
        <v>3</v>
      </c>
      <c r="X305" s="1">
        <v>3</v>
      </c>
      <c r="Y305" s="1">
        <v>3</v>
      </c>
      <c r="Z305" s="1" t="s">
        <v>47</v>
      </c>
      <c r="AA305" s="1" t="s">
        <v>47</v>
      </c>
      <c r="AB305" s="1" t="s">
        <v>47</v>
      </c>
      <c r="AC305" s="1" t="s">
        <v>47</v>
      </c>
      <c r="AD305" s="1" t="s">
        <v>47</v>
      </c>
      <c r="AE305" s="1" t="s">
        <v>47</v>
      </c>
      <c r="AF305" s="1" t="s">
        <v>47</v>
      </c>
      <c r="AG305" s="1" t="s">
        <v>47</v>
      </c>
      <c r="AH305" s="1" t="s">
        <v>47</v>
      </c>
      <c r="AI305" s="1" t="s">
        <v>47</v>
      </c>
      <c r="AJ305" s="1" t="s">
        <v>47</v>
      </c>
      <c r="AK305" s="1" t="s">
        <v>47</v>
      </c>
      <c r="AL305" s="1" t="s">
        <v>47</v>
      </c>
      <c r="AM305" s="1" t="s">
        <v>47</v>
      </c>
      <c r="AN305" s="1" t="s">
        <v>47</v>
      </c>
      <c r="AO305" s="24" t="s">
        <v>47</v>
      </c>
      <c r="AP305" s="1" t="s">
        <v>60</v>
      </c>
      <c r="AQ305" s="1">
        <v>3</v>
      </c>
      <c r="AR305" s="25" t="s">
        <v>15</v>
      </c>
      <c r="AS305" s="30">
        <v>200000</v>
      </c>
      <c r="AT305" s="9">
        <f>($O$3*(L305-$O$1)/$O$2+$P$3*(M305-$P$1)/$P$2+$Q$3*(N305-$P$1)/$Q$2)/SUM($O$3:$Q$3)</f>
        <v>-1.9212381560891401</v>
      </c>
      <c r="AU305" s="9">
        <f>($O$3*(O305-$O$1)/$O$2+$P$3*(P305-$P$1)/$P$2+$Q$3*(Q305-$Q$1)/$Q$2)/SUM($O$3:$Q$3)</f>
        <v>-0.6009792323046188</v>
      </c>
      <c r="AV305">
        <f>COUNT(R305:AO305)/2</f>
        <v>4</v>
      </c>
      <c r="AW305">
        <f>COUNTIF(R305:AO305,"&gt;5")/2</f>
        <v>0</v>
      </c>
      <c r="AX305" s="6">
        <f>VLOOKUP(AP305,COND!$A$10:$B$32,2,FALSE)</f>
        <v>1</v>
      </c>
      <c r="AY305" s="9">
        <f>(($AT$3*AT305+$AU$3*AU305+$AV$3*AV305+$AW$3*AW305)*AX305*IF(AQ305&lt;5,0.95,IF(AQ305&lt;7,0.975,1))+$J$3*VLOOKUP(J305,COND!$A$2:$D$7,2,FALSE)+$K$3*VLOOKUP(K305,COND!$A$2:$D$7,3,FALSE)+IF(BA305="SP",$BA$3,0)+IF($AV305&lt;3,-15,0))*IF(AND(Bat!$K$2="On",$E305&gt;20),0.75,1)</f>
        <v>19.546359336555305</v>
      </c>
      <c r="AZ305" s="28">
        <f>STANDARDIZE(AY305,AVERAGE($AY$5:$AY$963),STDEVP($AY$5:$AY$963))</f>
        <v>-0.3134964670028873</v>
      </c>
      <c r="BA305" t="str">
        <f>IF(OR(AND(AQ305&gt;7,AW305&gt;1),AND(AQ305&gt;4,AV305&gt;2)),"SP","RP")</f>
        <v>RP</v>
      </c>
      <c r="BE305" t="str">
        <f>IF(AVERAGE($O305:$Q305)&gt;=6,"Likely",IF(AVERAGE($O305:$Q305)&gt;=4,"Possible","Unlikely"))</f>
        <v>Unlikely</v>
      </c>
      <c r="BG305" t="e">
        <f>IF(VLOOKUP($B305,'Draft List'!$D$4:$AB$124,BG$3,FALSE)&lt;&gt;0,VLOOKUP($B305,'Draft List'!$D$4:$AB$124,BG$3,FALSE),"")</f>
        <v>#N/A</v>
      </c>
      <c r="BH305" t="e">
        <f>IF(VLOOKUP($B305,'Draft List'!$D$4:$AB$124,BH$3,FALSE)&lt;&gt;0,VLOOKUP($B305,'Draft List'!$D$4:$AB$124,BH$3,FALSE),"")</f>
        <v>#N/A</v>
      </c>
      <c r="BI305" t="e">
        <f>IF(VLOOKUP($B305,'Draft List'!$D$4:$AB$124,BI$3,FALSE)&lt;&gt;0,VLOOKUP($B305,'Draft List'!$D$4:$AB$124,BI$3,FALSE),"")</f>
        <v>#N/A</v>
      </c>
      <c r="BJ305" t="e">
        <f>IF(VLOOKUP($B305,'Draft List'!$D$4:$AB$124,BJ$3,FALSE)&lt;&gt;0,VLOOKUP($B305,'Draft List'!$D$4:$AB$124,BJ$3,FALSE),"")</f>
        <v>#N/A</v>
      </c>
      <c r="BK305" t="str">
        <f>IF(OR(C305="SP",C305="MR",C305="RP",C305="CL"),"P",VLOOKUP($A305,Bat!$A$4:$AP$1196,42,FALSE))</f>
        <v>P</v>
      </c>
    </row>
    <row r="306" spans="1:63" x14ac:dyDescent="0.25">
      <c r="A306" t="str">
        <f>IF(C306="C","C-",C306)&amp;D306&amp;E306</f>
        <v>RPTyler Craig21</v>
      </c>
      <c r="B306">
        <f>VLOOKUP($A306,draft_listing_pitchers_stats!$A$1:$B$1324,2,FALSE)</f>
        <v>9138</v>
      </c>
      <c r="C306" s="1" t="s">
        <v>246</v>
      </c>
      <c r="D306" s="1" t="s">
        <v>1922</v>
      </c>
      <c r="E306" s="1">
        <v>21</v>
      </c>
      <c r="F306" s="1" t="s">
        <v>43</v>
      </c>
      <c r="G306" s="1" t="s">
        <v>43</v>
      </c>
      <c r="H306" s="1" t="s">
        <v>51</v>
      </c>
      <c r="I306" s="24" t="s">
        <v>51</v>
      </c>
      <c r="J306" s="1" t="s">
        <v>57</v>
      </c>
      <c r="K306" s="24" t="s">
        <v>45</v>
      </c>
      <c r="L306" s="1">
        <v>3</v>
      </c>
      <c r="M306" s="1">
        <v>4</v>
      </c>
      <c r="N306" s="24">
        <v>1</v>
      </c>
      <c r="O306" s="1">
        <v>4</v>
      </c>
      <c r="P306" s="1">
        <v>4</v>
      </c>
      <c r="Q306" s="24">
        <v>3</v>
      </c>
      <c r="R306" s="1">
        <v>4</v>
      </c>
      <c r="S306" s="1">
        <v>4</v>
      </c>
      <c r="T306" s="1">
        <v>1</v>
      </c>
      <c r="U306" s="1">
        <v>1</v>
      </c>
      <c r="V306" s="1">
        <v>2</v>
      </c>
      <c r="W306" s="1">
        <v>3</v>
      </c>
      <c r="X306" s="1" t="s">
        <v>47</v>
      </c>
      <c r="Y306" s="1" t="s">
        <v>47</v>
      </c>
      <c r="Z306" s="1" t="s">
        <v>47</v>
      </c>
      <c r="AA306" s="1" t="s">
        <v>47</v>
      </c>
      <c r="AB306" s="1" t="s">
        <v>47</v>
      </c>
      <c r="AC306" s="1" t="s">
        <v>47</v>
      </c>
      <c r="AD306" s="1" t="s">
        <v>47</v>
      </c>
      <c r="AE306" s="1" t="s">
        <v>47</v>
      </c>
      <c r="AF306" s="1">
        <v>3</v>
      </c>
      <c r="AG306" s="1">
        <v>4</v>
      </c>
      <c r="AH306" s="1" t="s">
        <v>47</v>
      </c>
      <c r="AI306" s="1" t="s">
        <v>47</v>
      </c>
      <c r="AJ306" s="1" t="s">
        <v>47</v>
      </c>
      <c r="AK306" s="1" t="s">
        <v>47</v>
      </c>
      <c r="AL306" s="1" t="s">
        <v>47</v>
      </c>
      <c r="AM306" s="1" t="s">
        <v>47</v>
      </c>
      <c r="AN306" s="1" t="s">
        <v>47</v>
      </c>
      <c r="AO306" s="24" t="s">
        <v>47</v>
      </c>
      <c r="AP306" s="1" t="s">
        <v>212</v>
      </c>
      <c r="AQ306" s="1">
        <v>7</v>
      </c>
      <c r="AR306" s="25" t="s">
        <v>15</v>
      </c>
      <c r="AS306" s="30">
        <v>210000</v>
      </c>
      <c r="AT306" s="9">
        <f>($O$3*(L306-$O$1)/$O$2+$P$3*(M306-$P$1)/$P$2+$Q$3*(N306-$P$1)/$Q$2)/SUM($O$3:$Q$3)</f>
        <v>-1.7258064396590846</v>
      </c>
      <c r="AU306" s="9">
        <f>($O$3*(O306-$O$1)/$O$2+$P$3*(P306-$P$1)/$P$2+$Q$3*(Q306-$Q$1)/$Q$2)/SUM($O$3:$Q$3)</f>
        <v>-0.6009792323046188</v>
      </c>
      <c r="AV306">
        <f>COUNT(R306:AO306)/2</f>
        <v>4</v>
      </c>
      <c r="AW306">
        <f>COUNTIF(R306:AO306,"&gt;5")/2</f>
        <v>0</v>
      </c>
      <c r="AX306" s="6">
        <f>VLOOKUP(AP306,COND!$A$10:$B$32,2,FALSE)</f>
        <v>1</v>
      </c>
      <c r="AY306" s="9">
        <f>(($AT$3*AT306+$AU$3*AU306+$AV$3*AV306+$AW$3*AW306)*AX306*IF(AQ306&lt;5,0.95,IF(AQ306&lt;7,0.975,1))+$J$3*VLOOKUP(J306,COND!$A$2:$D$7,2,FALSE)+$K$3*VLOOKUP(K306,COND!$A$2:$D$7,3,FALSE)+IF(BA306="SP",$BA$3,0)+IF($AV306&lt;3,-15,0))*IF(AND(Bat!$K$2="On",$E306&gt;20),0.75,1)</f>
        <v>19.535254065975806</v>
      </c>
      <c r="AZ306" s="28">
        <f>STANDARDIZE(AY306,AVERAGE($AY$5:$AY$963),STDEVP($AY$5:$AY$963))</f>
        <v>-0.31448999780024961</v>
      </c>
      <c r="BA306" t="str">
        <f>IF(OR(AND(AQ306&gt;7,AW306&gt;1),AND(AQ306&gt;4,AV306&gt;2)),"SP","RP")</f>
        <v>SP</v>
      </c>
      <c r="BE306" t="str">
        <f>IF(AVERAGE($O306:$Q306)&gt;=6,"Likely",IF(AVERAGE($O306:$Q306)&gt;=4,"Possible","Unlikely"))</f>
        <v>Unlikely</v>
      </c>
      <c r="BG306" t="e">
        <f>IF(VLOOKUP($B306,'Draft List'!$D$4:$AB$124,BG$3,FALSE)&lt;&gt;0,VLOOKUP($B306,'Draft List'!$D$4:$AB$124,BG$3,FALSE),"")</f>
        <v>#N/A</v>
      </c>
      <c r="BH306" t="e">
        <f>IF(VLOOKUP($B306,'Draft List'!$D$4:$AB$124,BH$3,FALSE)&lt;&gt;0,VLOOKUP($B306,'Draft List'!$D$4:$AB$124,BH$3,FALSE),"")</f>
        <v>#N/A</v>
      </c>
      <c r="BI306" t="e">
        <f>IF(VLOOKUP($B306,'Draft List'!$D$4:$AB$124,BI$3,FALSE)&lt;&gt;0,VLOOKUP($B306,'Draft List'!$D$4:$AB$124,BI$3,FALSE),"")</f>
        <v>#N/A</v>
      </c>
      <c r="BJ306" t="e">
        <f>IF(VLOOKUP($B306,'Draft List'!$D$4:$AB$124,BJ$3,FALSE)&lt;&gt;0,VLOOKUP($B306,'Draft List'!$D$4:$AB$124,BJ$3,FALSE),"")</f>
        <v>#N/A</v>
      </c>
      <c r="BK306" t="str">
        <f>IF(OR(C306="SP",C306="MR",C306="RP",C306="CL"),"P",VLOOKUP($A306,Bat!$A$4:$AP$1196,42,FALSE))</f>
        <v>P</v>
      </c>
    </row>
    <row r="307" spans="1:63" x14ac:dyDescent="0.25">
      <c r="A307" t="str">
        <f>IF(C307="C","C-",C307)&amp;D307&amp;E307</f>
        <v>SPNakamaro Kato21</v>
      </c>
      <c r="B307">
        <f>VLOOKUP($A307,draft_listing_pitchers_stats!$A$1:$B$1324,2,FALSE)</f>
        <v>4583</v>
      </c>
      <c r="C307" s="1" t="s">
        <v>25</v>
      </c>
      <c r="D307" s="1" t="s">
        <v>2023</v>
      </c>
      <c r="E307" s="1">
        <v>21</v>
      </c>
      <c r="F307" s="1" t="s">
        <v>55</v>
      </c>
      <c r="G307" s="1" t="s">
        <v>55</v>
      </c>
      <c r="H307" s="1" t="s">
        <v>51</v>
      </c>
      <c r="I307" s="24" t="s">
        <v>51</v>
      </c>
      <c r="J307" s="1" t="s">
        <v>57</v>
      </c>
      <c r="K307" s="24" t="s">
        <v>45</v>
      </c>
      <c r="L307" s="1">
        <v>3</v>
      </c>
      <c r="M307" s="1">
        <v>4</v>
      </c>
      <c r="N307" s="24">
        <v>1</v>
      </c>
      <c r="O307" s="1">
        <v>4</v>
      </c>
      <c r="P307" s="1">
        <v>4</v>
      </c>
      <c r="Q307" s="24">
        <v>3</v>
      </c>
      <c r="R307" s="1">
        <v>4</v>
      </c>
      <c r="S307" s="1">
        <v>5</v>
      </c>
      <c r="T307" s="1">
        <v>1</v>
      </c>
      <c r="U307" s="1">
        <v>1</v>
      </c>
      <c r="V307" s="1" t="s">
        <v>47</v>
      </c>
      <c r="W307" s="1" t="s">
        <v>47</v>
      </c>
      <c r="X307" s="1" t="s">
        <v>47</v>
      </c>
      <c r="Y307" s="1" t="s">
        <v>47</v>
      </c>
      <c r="Z307" s="1">
        <v>3</v>
      </c>
      <c r="AA307" s="1">
        <v>4</v>
      </c>
      <c r="AB307" s="1" t="s">
        <v>47</v>
      </c>
      <c r="AC307" s="1" t="s">
        <v>47</v>
      </c>
      <c r="AD307" s="1" t="s">
        <v>47</v>
      </c>
      <c r="AE307" s="1" t="s">
        <v>47</v>
      </c>
      <c r="AF307" s="1" t="s">
        <v>47</v>
      </c>
      <c r="AG307" s="1" t="s">
        <v>47</v>
      </c>
      <c r="AH307" s="1" t="s">
        <v>47</v>
      </c>
      <c r="AI307" s="1" t="s">
        <v>47</v>
      </c>
      <c r="AJ307" s="1" t="s">
        <v>47</v>
      </c>
      <c r="AK307" s="1" t="s">
        <v>47</v>
      </c>
      <c r="AL307" s="1" t="s">
        <v>47</v>
      </c>
      <c r="AM307" s="1" t="s">
        <v>47</v>
      </c>
      <c r="AN307" s="1" t="s">
        <v>47</v>
      </c>
      <c r="AO307" s="24" t="s">
        <v>47</v>
      </c>
      <c r="AP307" s="1" t="s">
        <v>59</v>
      </c>
      <c r="AQ307" s="1">
        <v>6</v>
      </c>
      <c r="AR307" s="25" t="s">
        <v>15</v>
      </c>
      <c r="AS307" s="30">
        <v>230000</v>
      </c>
      <c r="AT307" s="9">
        <f>($O$3*(L307-$O$1)/$O$2+$P$3*(M307-$P$1)/$P$2+$Q$3*(N307-$P$1)/$Q$2)/SUM($O$3:$Q$3)</f>
        <v>-1.7258064396590846</v>
      </c>
      <c r="AU307" s="9">
        <f>($O$3*(O307-$O$1)/$O$2+$P$3*(P307-$P$1)/$P$2+$Q$3*(Q307-$Q$1)/$Q$2)/SUM($O$3:$Q$3)</f>
        <v>-0.6009792323046188</v>
      </c>
      <c r="AV307">
        <f>COUNT(R307:AO307)/2</f>
        <v>3</v>
      </c>
      <c r="AW307">
        <f>COUNTIF(R307:AO307,"&gt;5")/2</f>
        <v>0</v>
      </c>
      <c r="AX307" s="6">
        <f>VLOOKUP(AP307,COND!$A$10:$B$32,2,FALSE)</f>
        <v>1</v>
      </c>
      <c r="AY307" s="9">
        <f>(($AT$3*AT307+$AU$3*AU307+$AV$3*AV307+$AW$3*AW307)*AX307*IF(AQ307&lt;5,0.95,IF(AQ307&lt;7,0.975,1))+$J$3*VLOOKUP(J307,COND!$A$2:$D$7,2,FALSE)+$K$3*VLOOKUP(K307,COND!$A$2:$D$7,3,FALSE)+IF(BA307="SP",$BA$3,0)+IF($AV307&lt;3,-15,0))*IF(AND(Bat!$K$2="On",$E307&gt;20),0.75,1)</f>
        <v>19.468122714326412</v>
      </c>
      <c r="AZ307" s="28">
        <f>STANDARDIZE(AY307,AVERAGE($AY$5:$AY$963),STDEVP($AY$5:$AY$963))</f>
        <v>-0.32049589066479289</v>
      </c>
      <c r="BA307" t="str">
        <f>IF(OR(AND(AQ307&gt;7,AW307&gt;1),AND(AQ307&gt;4,AV307&gt;2)),"SP","RP")</f>
        <v>SP</v>
      </c>
      <c r="BE307" t="str">
        <f>IF(AVERAGE($O307:$Q307)&gt;=6,"Likely",IF(AVERAGE($O307:$Q307)&gt;=4,"Possible","Unlikely"))</f>
        <v>Unlikely</v>
      </c>
      <c r="BG307" t="e">
        <f>IF(VLOOKUP($B307,'Draft List'!$D$4:$AB$124,BG$3,FALSE)&lt;&gt;0,VLOOKUP($B307,'Draft List'!$D$4:$AB$124,BG$3,FALSE),"")</f>
        <v>#N/A</v>
      </c>
      <c r="BH307" t="e">
        <f>IF(VLOOKUP($B307,'Draft List'!$D$4:$AB$124,BH$3,FALSE)&lt;&gt;0,VLOOKUP($B307,'Draft List'!$D$4:$AB$124,BH$3,FALSE),"")</f>
        <v>#N/A</v>
      </c>
      <c r="BI307" t="e">
        <f>IF(VLOOKUP($B307,'Draft List'!$D$4:$AB$124,BI$3,FALSE)&lt;&gt;0,VLOOKUP($B307,'Draft List'!$D$4:$AB$124,BI$3,FALSE),"")</f>
        <v>#N/A</v>
      </c>
      <c r="BJ307" t="e">
        <f>IF(VLOOKUP($B307,'Draft List'!$D$4:$AB$124,BJ$3,FALSE)&lt;&gt;0,VLOOKUP($B307,'Draft List'!$D$4:$AB$124,BJ$3,FALSE),"")</f>
        <v>#N/A</v>
      </c>
      <c r="BK307" t="str">
        <f>IF(OR(C307="SP",C307="MR",C307="RP",C307="CL"),"P",VLOOKUP($A307,Bat!$A$4:$AP$1196,42,FALSE))</f>
        <v>P</v>
      </c>
    </row>
    <row r="308" spans="1:63" x14ac:dyDescent="0.25">
      <c r="A308" t="str">
        <f>IF(C308="C","C-",C308)&amp;D308&amp;E308</f>
        <v>RPDaniel Tatum18</v>
      </c>
      <c r="B308">
        <f>VLOOKUP($A308,draft_listing_pitchers_stats!$A$1:$B$1324,2,FALSE)</f>
        <v>4997</v>
      </c>
      <c r="C308" s="1" t="s">
        <v>246</v>
      </c>
      <c r="D308" s="1" t="s">
        <v>2217</v>
      </c>
      <c r="E308" s="1">
        <v>18</v>
      </c>
      <c r="F308" s="1" t="s">
        <v>43</v>
      </c>
      <c r="G308" s="1" t="s">
        <v>43</v>
      </c>
      <c r="H308" s="1" t="s">
        <v>51</v>
      </c>
      <c r="I308" s="24" t="s">
        <v>51</v>
      </c>
      <c r="J308" s="1" t="s">
        <v>53</v>
      </c>
      <c r="K308" s="24" t="s">
        <v>46</v>
      </c>
      <c r="L308" s="1">
        <v>1</v>
      </c>
      <c r="M308" s="1">
        <v>5</v>
      </c>
      <c r="N308" s="24">
        <v>1</v>
      </c>
      <c r="O308" s="1">
        <v>2</v>
      </c>
      <c r="P308" s="1">
        <v>5</v>
      </c>
      <c r="Q308" s="24">
        <v>3</v>
      </c>
      <c r="R308" s="1">
        <v>2</v>
      </c>
      <c r="S308" s="1">
        <v>2</v>
      </c>
      <c r="T308" s="1">
        <v>1</v>
      </c>
      <c r="U308" s="1">
        <v>3</v>
      </c>
      <c r="V308" s="1">
        <v>1</v>
      </c>
      <c r="W308" s="1">
        <v>1</v>
      </c>
      <c r="X308" s="1">
        <v>1</v>
      </c>
      <c r="Y308" s="1">
        <v>2</v>
      </c>
      <c r="Z308" s="1" t="s">
        <v>47</v>
      </c>
      <c r="AA308" s="1" t="s">
        <v>47</v>
      </c>
      <c r="AB308" s="1" t="s">
        <v>47</v>
      </c>
      <c r="AC308" s="1" t="s">
        <v>47</v>
      </c>
      <c r="AD308" s="1" t="s">
        <v>47</v>
      </c>
      <c r="AE308" s="1" t="s">
        <v>47</v>
      </c>
      <c r="AF308" s="1" t="s">
        <v>47</v>
      </c>
      <c r="AG308" s="1" t="s">
        <v>47</v>
      </c>
      <c r="AH308" s="1" t="s">
        <v>47</v>
      </c>
      <c r="AI308" s="1" t="s">
        <v>47</v>
      </c>
      <c r="AJ308" s="1" t="s">
        <v>47</v>
      </c>
      <c r="AK308" s="1" t="s">
        <v>47</v>
      </c>
      <c r="AL308" s="1" t="s">
        <v>47</v>
      </c>
      <c r="AM308" s="1" t="s">
        <v>47</v>
      </c>
      <c r="AN308" s="1" t="s">
        <v>47</v>
      </c>
      <c r="AO308" s="24" t="s">
        <v>47</v>
      </c>
      <c r="AP308" s="1" t="s">
        <v>70</v>
      </c>
      <c r="AQ308" s="1">
        <v>6</v>
      </c>
      <c r="AR308" s="25" t="s">
        <v>235</v>
      </c>
      <c r="AS308" s="30">
        <v>210000</v>
      </c>
      <c r="AT308" s="9">
        <f>($O$3*(L308-$O$1)/$O$2+$P$3*(M308-$P$1)/$P$2+$Q$3*(N308-$P$1)/$Q$2)/SUM($O$3:$Q$3)</f>
        <v>-1.9197573722473762</v>
      </c>
      <c r="AU308" s="9">
        <f>($O$3*(O308-$O$1)/$O$2+$P$3*(P308-$P$1)/$P$2+$Q$3*(Q308-$Q$1)/$Q$2)/SUM($O$3:$Q$3)</f>
        <v>-0.79493016489291046</v>
      </c>
      <c r="AV308">
        <f>COUNT(R308:AO308)/2</f>
        <v>4</v>
      </c>
      <c r="AW308">
        <f>COUNTIF(R308:AO308,"&gt;5")/2</f>
        <v>0</v>
      </c>
      <c r="AX308" s="6">
        <f>VLOOKUP(AP308,COND!$A$10:$B$32,2,FALSE)</f>
        <v>0.9</v>
      </c>
      <c r="AY308" s="9">
        <f>(($AT$3*AT308+$AU$3*AU308+$AV$3*AV308+$AW$3*AW308)*AX308*IF(AQ308&lt;5,0.95,IF(AQ308&lt;7,0.975,1))+$J$3*VLOOKUP(J308,COND!$A$2:$D$7,2,FALSE)+$K$3*VLOOKUP(K308,COND!$A$2:$D$7,3,FALSE)+IF(BA308="SP",$BA$3,0)+IF($AV308&lt;3,-15,0))*IF(AND(Bat!$K$2="On",$E308&gt;20),0.75,1)</f>
        <v>19.390558187300009</v>
      </c>
      <c r="AZ308" s="28">
        <f>STANDARDIZE(AY308,AVERAGE($AY$5:$AY$963),STDEVP($AY$5:$AY$963))</f>
        <v>-0.32743518546467282</v>
      </c>
      <c r="BA308" t="str">
        <f>IF(OR(AND(AQ308&gt;7,AW308&gt;1),AND(AQ308&gt;4,AV308&gt;2)),"SP","RP")</f>
        <v>SP</v>
      </c>
      <c r="BE308" t="str">
        <f>IF(AVERAGE($O308:$Q308)&gt;=6,"Likely",IF(AVERAGE($O308:$Q308)&gt;=4,"Possible","Unlikely"))</f>
        <v>Unlikely</v>
      </c>
      <c r="BG308" t="e">
        <f>IF(VLOOKUP($B308,'Draft List'!$D$4:$AB$124,BG$3,FALSE)&lt;&gt;0,VLOOKUP($B308,'Draft List'!$D$4:$AB$124,BG$3,FALSE),"")</f>
        <v>#N/A</v>
      </c>
      <c r="BH308" t="e">
        <f>IF(VLOOKUP($B308,'Draft List'!$D$4:$AB$124,BH$3,FALSE)&lt;&gt;0,VLOOKUP($B308,'Draft List'!$D$4:$AB$124,BH$3,FALSE),"")</f>
        <v>#N/A</v>
      </c>
      <c r="BI308" t="e">
        <f>IF(VLOOKUP($B308,'Draft List'!$D$4:$AB$124,BI$3,FALSE)&lt;&gt;0,VLOOKUP($B308,'Draft List'!$D$4:$AB$124,BI$3,FALSE),"")</f>
        <v>#N/A</v>
      </c>
      <c r="BJ308" t="e">
        <f>IF(VLOOKUP($B308,'Draft List'!$D$4:$AB$124,BJ$3,FALSE)&lt;&gt;0,VLOOKUP($B308,'Draft List'!$D$4:$AB$124,BJ$3,FALSE),"")</f>
        <v>#N/A</v>
      </c>
      <c r="BK308" t="str">
        <f>IF(OR(C308="SP",C308="MR",C308="RP",C308="CL"),"P",VLOOKUP($A308,Bat!$A$4:$AP$1196,42,FALSE))</f>
        <v>P</v>
      </c>
    </row>
    <row r="309" spans="1:63" x14ac:dyDescent="0.25">
      <c r="A309" t="str">
        <f>IF(C309="C","C-",C309)&amp;D309&amp;E309</f>
        <v>RPErik Decker21</v>
      </c>
      <c r="B309">
        <f>VLOOKUP($A309,draft_listing_pitchers_stats!$A$1:$B$1324,2,FALSE)</f>
        <v>11523</v>
      </c>
      <c r="C309" s="1" t="s">
        <v>246</v>
      </c>
      <c r="D309" s="1" t="s">
        <v>1931</v>
      </c>
      <c r="E309" s="1">
        <v>21</v>
      </c>
      <c r="F309" s="1" t="s">
        <v>43</v>
      </c>
      <c r="G309" s="1" t="s">
        <v>43</v>
      </c>
      <c r="H309" s="1" t="s">
        <v>51</v>
      </c>
      <c r="I309" s="24" t="s">
        <v>51</v>
      </c>
      <c r="J309" s="1" t="s">
        <v>45</v>
      </c>
      <c r="K309" s="24" t="s">
        <v>49</v>
      </c>
      <c r="L309" s="1">
        <v>4</v>
      </c>
      <c r="M309" s="1">
        <v>4</v>
      </c>
      <c r="N309" s="24">
        <v>2</v>
      </c>
      <c r="O309" s="1">
        <v>4</v>
      </c>
      <c r="P309" s="1">
        <v>4</v>
      </c>
      <c r="Q309" s="24">
        <v>3</v>
      </c>
      <c r="R309" s="1">
        <v>5</v>
      </c>
      <c r="S309" s="1">
        <v>5</v>
      </c>
      <c r="T309" s="1" t="s">
        <v>47</v>
      </c>
      <c r="U309" s="1" t="s">
        <v>47</v>
      </c>
      <c r="V309" s="1">
        <v>2</v>
      </c>
      <c r="W309" s="1">
        <v>3</v>
      </c>
      <c r="X309" s="1">
        <v>3</v>
      </c>
      <c r="Y309" s="1">
        <v>4</v>
      </c>
      <c r="Z309" s="1" t="s">
        <v>47</v>
      </c>
      <c r="AA309" s="1" t="s">
        <v>47</v>
      </c>
      <c r="AB309" s="1" t="s">
        <v>47</v>
      </c>
      <c r="AC309" s="1" t="s">
        <v>47</v>
      </c>
      <c r="AD309" s="1" t="s">
        <v>47</v>
      </c>
      <c r="AE309" s="1" t="s">
        <v>47</v>
      </c>
      <c r="AF309" s="1" t="s">
        <v>47</v>
      </c>
      <c r="AG309" s="1" t="s">
        <v>47</v>
      </c>
      <c r="AH309" s="1" t="s">
        <v>47</v>
      </c>
      <c r="AI309" s="1" t="s">
        <v>47</v>
      </c>
      <c r="AJ309" s="1" t="s">
        <v>47</v>
      </c>
      <c r="AK309" s="1" t="s">
        <v>47</v>
      </c>
      <c r="AL309" s="1" t="s">
        <v>47</v>
      </c>
      <c r="AM309" s="1" t="s">
        <v>47</v>
      </c>
      <c r="AN309" s="1" t="s">
        <v>47</v>
      </c>
      <c r="AO309" s="24" t="s">
        <v>47</v>
      </c>
      <c r="AP309" s="1" t="s">
        <v>62</v>
      </c>
      <c r="AQ309" s="1">
        <v>4</v>
      </c>
      <c r="AR309" s="25" t="s">
        <v>233</v>
      </c>
      <c r="AS309" s="30">
        <v>210000</v>
      </c>
      <c r="AT309" s="9">
        <f>($O$3*(L309-$O$1)/$O$2+$P$3*(M309-$P$1)/$P$2+$Q$3*(N309-$P$1)/$Q$2)/SUM($O$3:$Q$3)</f>
        <v>-1.288794549095801</v>
      </c>
      <c r="AU309" s="9">
        <f>($O$3*(O309-$O$1)/$O$2+$P$3*(P309-$P$1)/$P$2+$Q$3*(Q309-$Q$1)/$Q$2)/SUM($O$3:$Q$3)</f>
        <v>-0.6009792323046188</v>
      </c>
      <c r="AV309">
        <f>COUNT(R309:AO309)/2</f>
        <v>3</v>
      </c>
      <c r="AW309">
        <f>COUNTIF(R309:AO309,"&gt;5")/2</f>
        <v>0</v>
      </c>
      <c r="AX309" s="6">
        <f>VLOOKUP(AP309,COND!$A$10:$B$32,2,FALSE)</f>
        <v>1.0249999999999999</v>
      </c>
      <c r="AY309" s="9">
        <f>(($AT$3*AT309+$AU$3*AU309+$AV$3*AV309+$AW$3*AW309)*AX309*IF(AQ309&lt;5,0.95,IF(AQ309&lt;7,0.975,1))+$J$3*VLOOKUP(J309,COND!$A$2:$D$7,2,FALSE)+$K$3*VLOOKUP(K309,COND!$A$2:$D$7,3,FALSE)+IF(BA309="SP",$BA$3,0)+IF($AV309&lt;3,-15,0))*IF(AND(Bat!$K$2="On",$E309&gt;20),0.75,1)</f>
        <v>19.367374212431145</v>
      </c>
      <c r="AZ309" s="28">
        <f>STANDARDIZE(AY309,AVERAGE($AY$5:$AY$963),STDEVP($AY$5:$AY$963))</f>
        <v>-0.3295093351103387</v>
      </c>
      <c r="BA309" t="str">
        <f>IF(OR(AND(AQ309&gt;7,AW309&gt;1),AND(AQ309&gt;4,AV309&gt;2)),"SP","RP")</f>
        <v>RP</v>
      </c>
      <c r="BE309" t="str">
        <f>IF(AVERAGE($O309:$Q309)&gt;=6,"Likely",IF(AVERAGE($O309:$Q309)&gt;=4,"Possible","Unlikely"))</f>
        <v>Unlikely</v>
      </c>
      <c r="BG309" t="e">
        <f>IF(VLOOKUP($B309,'Draft List'!$D$4:$AB$124,BG$3,FALSE)&lt;&gt;0,VLOOKUP($B309,'Draft List'!$D$4:$AB$124,BG$3,FALSE),"")</f>
        <v>#N/A</v>
      </c>
      <c r="BH309" t="e">
        <f>IF(VLOOKUP($B309,'Draft List'!$D$4:$AB$124,BH$3,FALSE)&lt;&gt;0,VLOOKUP($B309,'Draft List'!$D$4:$AB$124,BH$3,FALSE),"")</f>
        <v>#N/A</v>
      </c>
      <c r="BI309" t="e">
        <f>IF(VLOOKUP($B309,'Draft List'!$D$4:$AB$124,BI$3,FALSE)&lt;&gt;0,VLOOKUP($B309,'Draft List'!$D$4:$AB$124,BI$3,FALSE),"")</f>
        <v>#N/A</v>
      </c>
      <c r="BJ309" t="e">
        <f>IF(VLOOKUP($B309,'Draft List'!$D$4:$AB$124,BJ$3,FALSE)&lt;&gt;0,VLOOKUP($B309,'Draft List'!$D$4:$AB$124,BJ$3,FALSE),"")</f>
        <v>#N/A</v>
      </c>
      <c r="BK309" t="str">
        <f>IF(OR(C309="SP",C309="MR",C309="RP",C309="CL"),"P",VLOOKUP($A309,Bat!$A$4:$AP$1196,42,FALSE))</f>
        <v>P</v>
      </c>
    </row>
    <row r="310" spans="1:63" x14ac:dyDescent="0.25">
      <c r="A310" t="str">
        <f>IF(C310="C","C-",C310)&amp;D310&amp;E310</f>
        <v>RPKyung-wan Kim21</v>
      </c>
      <c r="B310">
        <f>VLOOKUP($A310,draft_listing_pitchers_stats!$A$1:$B$1324,2,FALSE)</f>
        <v>9845</v>
      </c>
      <c r="C310" s="1" t="s">
        <v>246</v>
      </c>
      <c r="D310" s="1" t="s">
        <v>2032</v>
      </c>
      <c r="E310" s="1">
        <v>21</v>
      </c>
      <c r="F310" s="1" t="s">
        <v>43</v>
      </c>
      <c r="G310" s="1" t="s">
        <v>43</v>
      </c>
      <c r="H310" s="1" t="s">
        <v>51</v>
      </c>
      <c r="I310" s="24" t="s">
        <v>51</v>
      </c>
      <c r="J310" s="1" t="s">
        <v>57</v>
      </c>
      <c r="K310" s="24" t="s">
        <v>46</v>
      </c>
      <c r="L310" s="1">
        <v>4</v>
      </c>
      <c r="M310" s="1">
        <v>4</v>
      </c>
      <c r="N310" s="24">
        <v>1</v>
      </c>
      <c r="O310" s="1">
        <v>4</v>
      </c>
      <c r="P310" s="1">
        <v>4</v>
      </c>
      <c r="Q310" s="24">
        <v>3</v>
      </c>
      <c r="R310" s="1">
        <v>5</v>
      </c>
      <c r="S310" s="1">
        <v>5</v>
      </c>
      <c r="T310" s="1">
        <v>2</v>
      </c>
      <c r="U310" s="1">
        <v>3</v>
      </c>
      <c r="V310" s="1">
        <v>3</v>
      </c>
      <c r="W310" s="1">
        <v>3</v>
      </c>
      <c r="X310" s="1">
        <v>3</v>
      </c>
      <c r="Y310" s="1">
        <v>3</v>
      </c>
      <c r="Z310" s="1" t="s">
        <v>47</v>
      </c>
      <c r="AA310" s="1" t="s">
        <v>47</v>
      </c>
      <c r="AB310" s="1" t="s">
        <v>47</v>
      </c>
      <c r="AC310" s="1" t="s">
        <v>47</v>
      </c>
      <c r="AD310" s="1" t="s">
        <v>47</v>
      </c>
      <c r="AE310" s="1" t="s">
        <v>47</v>
      </c>
      <c r="AF310" s="1" t="s">
        <v>47</v>
      </c>
      <c r="AG310" s="1" t="s">
        <v>47</v>
      </c>
      <c r="AH310" s="1" t="s">
        <v>47</v>
      </c>
      <c r="AI310" s="1" t="s">
        <v>47</v>
      </c>
      <c r="AJ310" s="1" t="s">
        <v>47</v>
      </c>
      <c r="AK310" s="1" t="s">
        <v>47</v>
      </c>
      <c r="AL310" s="1" t="s">
        <v>47</v>
      </c>
      <c r="AM310" s="1" t="s">
        <v>47</v>
      </c>
      <c r="AN310" s="1" t="s">
        <v>47</v>
      </c>
      <c r="AO310" s="24" t="s">
        <v>47</v>
      </c>
      <c r="AP310" s="1" t="s">
        <v>60</v>
      </c>
      <c r="AQ310" s="1">
        <v>9</v>
      </c>
      <c r="AR310" s="25" t="s">
        <v>235</v>
      </c>
      <c r="AS310" s="30">
        <v>200000</v>
      </c>
      <c r="AT310" s="9">
        <f>($O$3*(L310-$O$1)/$O$2+$P$3*(M310-$P$1)/$P$2+$Q$3*(N310-$P$1)/$Q$2)/SUM($O$3:$Q$3)</f>
        <v>-1.5311151151499114</v>
      </c>
      <c r="AU310" s="9">
        <f>($O$3*(O310-$O$1)/$O$2+$P$3*(P310-$P$1)/$P$2+$Q$3*(Q310-$Q$1)/$Q$2)/SUM($O$3:$Q$3)</f>
        <v>-0.6009792323046188</v>
      </c>
      <c r="AV310">
        <f>COUNT(R310:AO310)/2</f>
        <v>4</v>
      </c>
      <c r="AW310">
        <f>COUNTIF(R310:AO310,"&gt;5")/2</f>
        <v>0</v>
      </c>
      <c r="AX310" s="6">
        <f>VLOOKUP(AP310,COND!$A$10:$B$32,2,FALSE)</f>
        <v>1</v>
      </c>
      <c r="AY310" s="9">
        <f>(($AT$3*AT310+$AU$3*AU310+$AV$3*AV310+$AW$3*AW310)*AX310*IF(AQ310&lt;5,0.95,IF(AQ310&lt;7,0.975,1))+$J$3*VLOOKUP(J310,COND!$A$2:$D$7,2,FALSE)+$K$3*VLOOKUP(K310,COND!$A$2:$D$7,3,FALSE)+IF(BA310="SP",$BA$3,0)+IF($AV310&lt;3,-15,0))*IF(AND(Bat!$K$2="On",$E310&gt;20),0.75,1)</f>
        <v>19.274192330877639</v>
      </c>
      <c r="AZ310" s="28">
        <f>STANDARDIZE(AY310,AVERAGE($AY$5:$AY$963),STDEVP($AY$5:$AY$963))</f>
        <v>-0.33784583338985702</v>
      </c>
      <c r="BA310" t="str">
        <f>IF(OR(AND(AQ310&gt;7,AW310&gt;1),AND(AQ310&gt;4,AV310&gt;2)),"SP","RP")</f>
        <v>SP</v>
      </c>
      <c r="BE310" t="str">
        <f>IF(AVERAGE($O310:$Q310)&gt;=6,"Likely",IF(AVERAGE($O310:$Q310)&gt;=4,"Possible","Unlikely"))</f>
        <v>Unlikely</v>
      </c>
      <c r="BG310" t="e">
        <f>IF(VLOOKUP($B310,'Draft List'!$D$4:$AB$124,BG$3,FALSE)&lt;&gt;0,VLOOKUP($B310,'Draft List'!$D$4:$AB$124,BG$3,FALSE),"")</f>
        <v>#N/A</v>
      </c>
      <c r="BH310" t="e">
        <f>IF(VLOOKUP($B310,'Draft List'!$D$4:$AB$124,BH$3,FALSE)&lt;&gt;0,VLOOKUP($B310,'Draft List'!$D$4:$AB$124,BH$3,FALSE),"")</f>
        <v>#N/A</v>
      </c>
      <c r="BI310" t="e">
        <f>IF(VLOOKUP($B310,'Draft List'!$D$4:$AB$124,BI$3,FALSE)&lt;&gt;0,VLOOKUP($B310,'Draft List'!$D$4:$AB$124,BI$3,FALSE),"")</f>
        <v>#N/A</v>
      </c>
      <c r="BJ310" t="e">
        <f>IF(VLOOKUP($B310,'Draft List'!$D$4:$AB$124,BJ$3,FALSE)&lt;&gt;0,VLOOKUP($B310,'Draft List'!$D$4:$AB$124,BJ$3,FALSE),"")</f>
        <v>#N/A</v>
      </c>
      <c r="BK310" t="str">
        <f>IF(OR(C310="SP",C310="MR",C310="RP",C310="CL"),"P",VLOOKUP($A310,Bat!$A$4:$AP$1196,42,FALSE))</f>
        <v>P</v>
      </c>
    </row>
    <row r="311" spans="1:63" x14ac:dyDescent="0.25">
      <c r="A311" t="str">
        <f>IF(C311="C","C-",C311)&amp;D311&amp;E311</f>
        <v>RPPaul Sharp18</v>
      </c>
      <c r="B311">
        <f>VLOOKUP($A311,draft_listing_pitchers_stats!$A$1:$B$1324,2,FALSE)</f>
        <v>5000</v>
      </c>
      <c r="C311" s="1" t="s">
        <v>246</v>
      </c>
      <c r="D311" s="1" t="s">
        <v>2180</v>
      </c>
      <c r="E311" s="1">
        <v>18</v>
      </c>
      <c r="F311" s="1" t="s">
        <v>64</v>
      </c>
      <c r="G311" s="1" t="s">
        <v>43</v>
      </c>
      <c r="H311" s="1" t="s">
        <v>51</v>
      </c>
      <c r="I311" s="24" t="s">
        <v>51</v>
      </c>
      <c r="J311" s="1" t="s">
        <v>45</v>
      </c>
      <c r="K311" s="24" t="s">
        <v>57</v>
      </c>
      <c r="L311" s="1">
        <v>2</v>
      </c>
      <c r="M311" s="1">
        <v>5</v>
      </c>
      <c r="N311" s="24">
        <v>1</v>
      </c>
      <c r="O311" s="1">
        <v>3</v>
      </c>
      <c r="P311" s="1">
        <v>6</v>
      </c>
      <c r="Q311" s="24">
        <v>2</v>
      </c>
      <c r="R311" s="1">
        <v>3</v>
      </c>
      <c r="S311" s="1">
        <v>3</v>
      </c>
      <c r="T311" s="1">
        <v>1</v>
      </c>
      <c r="U311" s="1">
        <v>1</v>
      </c>
      <c r="V311" s="1" t="s">
        <v>47</v>
      </c>
      <c r="W311" s="1" t="s">
        <v>47</v>
      </c>
      <c r="X311" s="1">
        <v>2</v>
      </c>
      <c r="Y311" s="1">
        <v>3</v>
      </c>
      <c r="Z311" s="1" t="s">
        <v>47</v>
      </c>
      <c r="AA311" s="1" t="s">
        <v>47</v>
      </c>
      <c r="AB311" s="1" t="s">
        <v>47</v>
      </c>
      <c r="AC311" s="1" t="s">
        <v>47</v>
      </c>
      <c r="AD311" s="1">
        <v>3</v>
      </c>
      <c r="AE311" s="1">
        <v>3</v>
      </c>
      <c r="AF311" s="1">
        <v>3</v>
      </c>
      <c r="AG311" s="1">
        <v>3</v>
      </c>
      <c r="AH311" s="1" t="s">
        <v>47</v>
      </c>
      <c r="AI311" s="1" t="s">
        <v>47</v>
      </c>
      <c r="AJ311" s="1" t="s">
        <v>47</v>
      </c>
      <c r="AK311" s="1" t="s">
        <v>47</v>
      </c>
      <c r="AL311" s="1" t="s">
        <v>47</v>
      </c>
      <c r="AM311" s="1" t="s">
        <v>47</v>
      </c>
      <c r="AN311" s="1" t="s">
        <v>47</v>
      </c>
      <c r="AO311" s="24" t="s">
        <v>47</v>
      </c>
      <c r="AP311" s="1" t="s">
        <v>212</v>
      </c>
      <c r="AQ311" s="1">
        <v>6</v>
      </c>
      <c r="AR311" s="25" t="s">
        <v>234</v>
      </c>
      <c r="AS311" s="30">
        <v>220000</v>
      </c>
      <c r="AT311" s="9">
        <f>($O$3*(L311-$O$1)/$O$2+$P$3*(M311-$P$1)/$P$2+$Q$3*(N311-$P$1)/$Q$2)/SUM($O$3:$Q$3)</f>
        <v>-1.7250660477382029</v>
      </c>
      <c r="AU311" s="9">
        <f>($O$3*(O311-$O$1)/$O$2+$P$3*(P311-$P$1)/$P$2+$Q$3*(Q311-$Q$1)/$Q$2)/SUM($O$3:$Q$3)</f>
        <v>-0.6471276900077918</v>
      </c>
      <c r="AV311">
        <f>COUNT(R311:AO311)/2</f>
        <v>5</v>
      </c>
      <c r="AW311">
        <f>COUNTIF(R311:AO311,"&gt;5")/2</f>
        <v>0</v>
      </c>
      <c r="AX311" s="6">
        <f>VLOOKUP(AP311,COND!$A$10:$B$32,2,FALSE)</f>
        <v>1</v>
      </c>
      <c r="AY311" s="9">
        <f>(($AT$3*AT311+$AU$3*AU311+$AV$3*AV311+$AW$3*AW311)*AX311*IF(AQ311&lt;5,0.95,IF(AQ311&lt;7,0.975,1))+$J$3*VLOOKUP(J311,COND!$A$2:$D$7,2,FALSE)+$K$3*VLOOKUP(K311,COND!$A$2:$D$7,3,FALSE)+IF(BA311="SP",$BA$3,0)+IF($AV311&lt;3,-15,0))*IF(AND(Bat!$K$2="On",$E311&gt;20),0.75,1)</f>
        <v>19.250872165539111</v>
      </c>
      <c r="AZ311" s="28">
        <f>STANDARDIZE(AY311,AVERAGE($AY$5:$AY$963),STDEVP($AY$5:$AY$963))</f>
        <v>-0.33993216728848191</v>
      </c>
      <c r="BA311" t="str">
        <f>IF(OR(AND(AQ311&gt;7,AW311&gt;1),AND(AQ311&gt;4,AV311&gt;2)),"SP","RP")</f>
        <v>SP</v>
      </c>
      <c r="BE311" t="str">
        <f>IF(AVERAGE($O311:$Q311)&gt;=6,"Likely",IF(AVERAGE($O311:$Q311)&gt;=4,"Possible","Unlikely"))</f>
        <v>Unlikely</v>
      </c>
      <c r="BG311" t="e">
        <f>IF(VLOOKUP($B311,'Draft List'!$D$4:$AB$124,BG$3,FALSE)&lt;&gt;0,VLOOKUP($B311,'Draft List'!$D$4:$AB$124,BG$3,FALSE),"")</f>
        <v>#N/A</v>
      </c>
      <c r="BH311" t="e">
        <f>IF(VLOOKUP($B311,'Draft List'!$D$4:$AB$124,BH$3,FALSE)&lt;&gt;0,VLOOKUP($B311,'Draft List'!$D$4:$AB$124,BH$3,FALSE),"")</f>
        <v>#N/A</v>
      </c>
      <c r="BI311" t="e">
        <f>IF(VLOOKUP($B311,'Draft List'!$D$4:$AB$124,BI$3,FALSE)&lt;&gt;0,VLOOKUP($B311,'Draft List'!$D$4:$AB$124,BI$3,FALSE),"")</f>
        <v>#N/A</v>
      </c>
      <c r="BJ311" t="e">
        <f>IF(VLOOKUP($B311,'Draft List'!$D$4:$AB$124,BJ$3,FALSE)&lt;&gt;0,VLOOKUP($B311,'Draft List'!$D$4:$AB$124,BJ$3,FALSE),"")</f>
        <v>#N/A</v>
      </c>
      <c r="BK311" t="str">
        <f>IF(OR(C311="SP",C311="MR",C311="RP",C311="CL"),"P",VLOOKUP($A311,Bat!$A$4:$AP$1196,42,FALSE))</f>
        <v>P</v>
      </c>
    </row>
    <row r="312" spans="1:63" x14ac:dyDescent="0.25">
      <c r="A312" t="str">
        <f>IF(C312="C","C-",C312)&amp;D312&amp;E312</f>
        <v>SPFloyd Jackson21</v>
      </c>
      <c r="B312">
        <f>VLOOKUP($A312,draft_listing_pitchers_stats!$A$1:$B$1324,2,FALSE)</f>
        <v>11529</v>
      </c>
      <c r="C312" s="1" t="s">
        <v>25</v>
      </c>
      <c r="D312" s="1" t="s">
        <v>2011</v>
      </c>
      <c r="E312" s="1">
        <v>21</v>
      </c>
      <c r="F312" s="1" t="s">
        <v>43</v>
      </c>
      <c r="G312" s="1" t="s">
        <v>43</v>
      </c>
      <c r="H312" s="1" t="s">
        <v>51</v>
      </c>
      <c r="I312" s="24" t="s">
        <v>51</v>
      </c>
      <c r="J312" s="1" t="s">
        <v>57</v>
      </c>
      <c r="K312" s="24" t="s">
        <v>45</v>
      </c>
      <c r="L312" s="1">
        <v>3</v>
      </c>
      <c r="M312" s="1">
        <v>4</v>
      </c>
      <c r="N312" s="24">
        <v>1</v>
      </c>
      <c r="O312" s="1">
        <v>4</v>
      </c>
      <c r="P312" s="1">
        <v>4</v>
      </c>
      <c r="Q312" s="24">
        <v>3</v>
      </c>
      <c r="R312" s="1">
        <v>5</v>
      </c>
      <c r="S312" s="1">
        <v>5</v>
      </c>
      <c r="T312" s="1">
        <v>1</v>
      </c>
      <c r="U312" s="1">
        <v>1</v>
      </c>
      <c r="V312" s="1" t="s">
        <v>47</v>
      </c>
      <c r="W312" s="1" t="s">
        <v>47</v>
      </c>
      <c r="X312" s="1">
        <v>3</v>
      </c>
      <c r="Y312" s="1">
        <v>4</v>
      </c>
      <c r="Z312" s="1" t="s">
        <v>47</v>
      </c>
      <c r="AA312" s="1" t="s">
        <v>47</v>
      </c>
      <c r="AB312" s="1" t="s">
        <v>47</v>
      </c>
      <c r="AC312" s="1" t="s">
        <v>47</v>
      </c>
      <c r="AD312" s="1" t="s">
        <v>47</v>
      </c>
      <c r="AE312" s="1" t="s">
        <v>47</v>
      </c>
      <c r="AF312" s="1" t="s">
        <v>47</v>
      </c>
      <c r="AG312" s="1" t="s">
        <v>47</v>
      </c>
      <c r="AH312" s="1" t="s">
        <v>47</v>
      </c>
      <c r="AI312" s="1" t="s">
        <v>47</v>
      </c>
      <c r="AJ312" s="1" t="s">
        <v>47</v>
      </c>
      <c r="AK312" s="1" t="s">
        <v>47</v>
      </c>
      <c r="AL312" s="1" t="s">
        <v>47</v>
      </c>
      <c r="AM312" s="1" t="s">
        <v>47</v>
      </c>
      <c r="AN312" s="1" t="s">
        <v>47</v>
      </c>
      <c r="AO312" s="24" t="s">
        <v>47</v>
      </c>
      <c r="AP312" s="1" t="s">
        <v>60</v>
      </c>
      <c r="AQ312" s="1">
        <v>10</v>
      </c>
      <c r="AR312" s="25" t="s">
        <v>233</v>
      </c>
      <c r="AS312" s="30">
        <v>230000</v>
      </c>
      <c r="AT312" s="9">
        <f>($O$3*(L312-$O$1)/$O$2+$P$3*(M312-$P$1)/$P$2+$Q$3*(N312-$P$1)/$Q$2)/SUM($O$3:$Q$3)</f>
        <v>-1.7258064396590846</v>
      </c>
      <c r="AU312" s="9">
        <f>($O$3*(O312-$O$1)/$O$2+$P$3*(P312-$P$1)/$P$2+$Q$3*(Q312-$Q$1)/$Q$2)/SUM($O$3:$Q$3)</f>
        <v>-0.6009792323046188</v>
      </c>
      <c r="AV312">
        <f>COUNT(R312:AO312)/2</f>
        <v>3</v>
      </c>
      <c r="AW312">
        <f>COUNTIF(R312:AO312,"&gt;5")/2</f>
        <v>0</v>
      </c>
      <c r="AX312" s="6">
        <f>VLOOKUP(AP312,COND!$A$10:$B$32,2,FALSE)</f>
        <v>1</v>
      </c>
      <c r="AY312" s="9">
        <f>(($AT$3*AT312+$AU$3*AU312+$AV$3*AV312+$AW$3*AW312)*AX312*IF(AQ312&lt;5,0.95,IF(AQ312&lt;7,0.975,1))+$J$3*VLOOKUP(J312,COND!$A$2:$D$7,2,FALSE)+$K$3*VLOOKUP(K312,COND!$A$2:$D$7,3,FALSE)+IF(BA312="SP",$BA$3,0)+IF($AV312&lt;3,-15,0))*IF(AND(Bat!$K$2="On",$E312&gt;20),0.75,1)</f>
        <v>19.185254065975808</v>
      </c>
      <c r="AZ312" s="28">
        <f>STANDARDIZE(AY312,AVERAGE($AY$5:$AY$963),STDEVP($AY$5:$AY$963))</f>
        <v>-0.34580267735969816</v>
      </c>
      <c r="BA312" t="str">
        <f>IF(OR(AND(AQ312&gt;7,AW312&gt;1),AND(AQ312&gt;4,AV312&gt;2)),"SP","RP")</f>
        <v>SP</v>
      </c>
      <c r="BE312" t="str">
        <f>IF(AVERAGE($O312:$Q312)&gt;=6,"Likely",IF(AVERAGE($O312:$Q312)&gt;=4,"Possible","Unlikely"))</f>
        <v>Unlikely</v>
      </c>
      <c r="BG312" t="e">
        <f>IF(VLOOKUP($B312,'Draft List'!$D$4:$AB$124,BG$3,FALSE)&lt;&gt;0,VLOOKUP($B312,'Draft List'!$D$4:$AB$124,BG$3,FALSE),"")</f>
        <v>#N/A</v>
      </c>
      <c r="BH312" t="e">
        <f>IF(VLOOKUP($B312,'Draft List'!$D$4:$AB$124,BH$3,FALSE)&lt;&gt;0,VLOOKUP($B312,'Draft List'!$D$4:$AB$124,BH$3,FALSE),"")</f>
        <v>#N/A</v>
      </c>
      <c r="BI312" t="e">
        <f>IF(VLOOKUP($B312,'Draft List'!$D$4:$AB$124,BI$3,FALSE)&lt;&gt;0,VLOOKUP($B312,'Draft List'!$D$4:$AB$124,BI$3,FALSE),"")</f>
        <v>#N/A</v>
      </c>
      <c r="BJ312" t="e">
        <f>IF(VLOOKUP($B312,'Draft List'!$D$4:$AB$124,BJ$3,FALSE)&lt;&gt;0,VLOOKUP($B312,'Draft List'!$D$4:$AB$124,BJ$3,FALSE),"")</f>
        <v>#N/A</v>
      </c>
      <c r="BK312" t="str">
        <f>IF(OR(C312="SP",C312="MR",C312="RP",C312="CL"),"P",VLOOKUP($A312,Bat!$A$4:$AP$1196,42,FALSE))</f>
        <v>P</v>
      </c>
    </row>
    <row r="313" spans="1:63" x14ac:dyDescent="0.25">
      <c r="A313" t="str">
        <f>IF(C313="C","C-",C313)&amp;D313&amp;E313</f>
        <v>RPDanny Thompson21</v>
      </c>
      <c r="B313">
        <f>VLOOKUP($A313,draft_listing_pitchers_stats!$A$1:$B$1324,2,FALSE)</f>
        <v>5793</v>
      </c>
      <c r="C313" s="1" t="s">
        <v>246</v>
      </c>
      <c r="D313" s="1" t="s">
        <v>2222</v>
      </c>
      <c r="E313" s="1">
        <v>21</v>
      </c>
      <c r="F313" s="1" t="s">
        <v>43</v>
      </c>
      <c r="G313" s="1" t="s">
        <v>43</v>
      </c>
      <c r="H313" s="1" t="s">
        <v>51</v>
      </c>
      <c r="I313" s="24" t="s">
        <v>51</v>
      </c>
      <c r="J313" s="1" t="s">
        <v>46</v>
      </c>
      <c r="K313" s="24" t="s">
        <v>57</v>
      </c>
      <c r="L313" s="1">
        <v>4</v>
      </c>
      <c r="M313" s="1">
        <v>5</v>
      </c>
      <c r="N313" s="24">
        <v>1</v>
      </c>
      <c r="O313" s="1">
        <v>4</v>
      </c>
      <c r="P313" s="1">
        <v>5</v>
      </c>
      <c r="Q313" s="24">
        <v>2</v>
      </c>
      <c r="R313" s="1">
        <v>5</v>
      </c>
      <c r="S313" s="1">
        <v>5</v>
      </c>
      <c r="T313" s="1">
        <v>1</v>
      </c>
      <c r="U313" s="1">
        <v>2</v>
      </c>
      <c r="V313" s="1">
        <v>3</v>
      </c>
      <c r="W313" s="1">
        <v>3</v>
      </c>
      <c r="X313" s="1">
        <v>3</v>
      </c>
      <c r="Y313" s="1">
        <v>4</v>
      </c>
      <c r="Z313" s="1" t="s">
        <v>47</v>
      </c>
      <c r="AA313" s="1" t="s">
        <v>47</v>
      </c>
      <c r="AB313" s="1">
        <v>4</v>
      </c>
      <c r="AC313" s="1">
        <v>5</v>
      </c>
      <c r="AD313" s="1" t="s">
        <v>47</v>
      </c>
      <c r="AE313" s="1" t="s">
        <v>47</v>
      </c>
      <c r="AF313" s="1">
        <v>5</v>
      </c>
      <c r="AG313" s="1">
        <v>5</v>
      </c>
      <c r="AH313" s="1" t="s">
        <v>47</v>
      </c>
      <c r="AI313" s="1" t="s">
        <v>47</v>
      </c>
      <c r="AJ313" s="1" t="s">
        <v>47</v>
      </c>
      <c r="AK313" s="1" t="s">
        <v>47</v>
      </c>
      <c r="AL313" s="1" t="s">
        <v>47</v>
      </c>
      <c r="AM313" s="1" t="s">
        <v>47</v>
      </c>
      <c r="AN313" s="1" t="s">
        <v>47</v>
      </c>
      <c r="AO313" s="24" t="s">
        <v>47</v>
      </c>
      <c r="AP313" s="1" t="s">
        <v>56</v>
      </c>
      <c r="AQ313" s="1">
        <v>5</v>
      </c>
      <c r="AR313" s="25" t="s">
        <v>233</v>
      </c>
      <c r="AS313" s="30">
        <v>180000</v>
      </c>
      <c r="AT313" s="9">
        <f>($O$3*(L313-$O$1)/$O$2+$P$3*(M313-$P$1)/$P$2+$Q$3*(N313-$P$1)/$Q$2)/SUM($O$3:$Q$3)</f>
        <v>-1.3356833987198555</v>
      </c>
      <c r="AU313" s="9">
        <f>($O$3*(O313-$O$1)/$O$2+$P$3*(P313-$P$1)/$P$2+$Q$3*(Q313-$Q$1)/$Q$2)/SUM($O$3:$Q$3)</f>
        <v>-0.64786808192867373</v>
      </c>
      <c r="AV313">
        <f>COUNT(R313:AO313)/2</f>
        <v>6</v>
      </c>
      <c r="AW313">
        <f>COUNTIF(R313:AO313,"&gt;5")/2</f>
        <v>0</v>
      </c>
      <c r="AX313" s="6">
        <f>VLOOKUP(AP313,COND!$A$10:$B$32,2,FALSE)</f>
        <v>1.0249999999999999</v>
      </c>
      <c r="AY313" s="9">
        <f>(($AT$3*AT313+$AU$3*AU313+$AV$3*AV313+$AW$3*AW313)*AX313*IF(AQ313&lt;5,0.95,IF(AQ313&lt;7,0.975,1))+$J$3*VLOOKUP(J313,COND!$A$2:$D$7,2,FALSE)+$K$3*VLOOKUP(K313,COND!$A$2:$D$7,3,FALSE)+IF(BA313="SP",$BA$3,0)+IF($AV313&lt;3,-15,0))*IF(AND(Bat!$K$2="On",$E313&gt;20),0.75,1)</f>
        <v>19.082454493131507</v>
      </c>
      <c r="AZ313" s="28">
        <f>STANDARDIZE(AY313,AVERAGE($AY$5:$AY$963),STDEVP($AY$5:$AY$963))</f>
        <v>-0.35499962045490335</v>
      </c>
      <c r="BA313" t="str">
        <f>IF(OR(AND(AQ313&gt;7,AW313&gt;1),AND(AQ313&gt;4,AV313&gt;2)),"SP","RP")</f>
        <v>SP</v>
      </c>
      <c r="BE313" t="str">
        <f>IF(AVERAGE($O313:$Q313)&gt;=6,"Likely",IF(AVERAGE($O313:$Q313)&gt;=4,"Possible","Unlikely"))</f>
        <v>Unlikely</v>
      </c>
      <c r="BG313" t="e">
        <f>IF(VLOOKUP($B313,'Draft List'!$D$4:$AB$124,BG$3,FALSE)&lt;&gt;0,VLOOKUP($B313,'Draft List'!$D$4:$AB$124,BG$3,FALSE),"")</f>
        <v>#N/A</v>
      </c>
      <c r="BH313" t="e">
        <f>IF(VLOOKUP($B313,'Draft List'!$D$4:$AB$124,BH$3,FALSE)&lt;&gt;0,VLOOKUP($B313,'Draft List'!$D$4:$AB$124,BH$3,FALSE),"")</f>
        <v>#N/A</v>
      </c>
      <c r="BI313" t="e">
        <f>IF(VLOOKUP($B313,'Draft List'!$D$4:$AB$124,BI$3,FALSE)&lt;&gt;0,VLOOKUP($B313,'Draft List'!$D$4:$AB$124,BI$3,FALSE),"")</f>
        <v>#N/A</v>
      </c>
      <c r="BJ313" t="e">
        <f>IF(VLOOKUP($B313,'Draft List'!$D$4:$AB$124,BJ$3,FALSE)&lt;&gt;0,VLOOKUP($B313,'Draft List'!$D$4:$AB$124,BJ$3,FALSE),"")</f>
        <v>#N/A</v>
      </c>
      <c r="BK313" t="str">
        <f>IF(OR(C313="SP",C313="MR",C313="RP",C313="CL"),"P",VLOOKUP($A313,Bat!$A$4:$AP$1196,42,FALSE))</f>
        <v>P</v>
      </c>
    </row>
    <row r="314" spans="1:63" x14ac:dyDescent="0.25">
      <c r="A314" t="str">
        <f>IF(C314="C","C-",C314)&amp;D314&amp;E314</f>
        <v>RPClarence Massey21</v>
      </c>
      <c r="B314">
        <f>VLOOKUP($A314,draft_listing_pitchers_stats!$A$1:$B$1324,2,FALSE)</f>
        <v>7354</v>
      </c>
      <c r="C314" s="1" t="s">
        <v>246</v>
      </c>
      <c r="D314" s="1" t="s">
        <v>2072</v>
      </c>
      <c r="E314" s="1">
        <v>21</v>
      </c>
      <c r="F314" s="1" t="s">
        <v>43</v>
      </c>
      <c r="G314" s="1" t="s">
        <v>43</v>
      </c>
      <c r="H314" s="1" t="s">
        <v>51</v>
      </c>
      <c r="I314" s="24" t="s">
        <v>51</v>
      </c>
      <c r="J314" s="1" t="s">
        <v>46</v>
      </c>
      <c r="K314" s="24" t="s">
        <v>57</v>
      </c>
      <c r="L314" s="1">
        <v>4</v>
      </c>
      <c r="M314" s="1">
        <v>4</v>
      </c>
      <c r="N314" s="24">
        <v>2</v>
      </c>
      <c r="O314" s="1">
        <v>4</v>
      </c>
      <c r="P314" s="1">
        <v>4</v>
      </c>
      <c r="Q314" s="24">
        <v>3</v>
      </c>
      <c r="R314" s="1">
        <v>4</v>
      </c>
      <c r="S314" s="1">
        <v>4</v>
      </c>
      <c r="T314" s="1" t="s">
        <v>47</v>
      </c>
      <c r="U314" s="1" t="s">
        <v>47</v>
      </c>
      <c r="V314" s="1">
        <v>3</v>
      </c>
      <c r="W314" s="1">
        <v>4</v>
      </c>
      <c r="X314" s="1">
        <v>3</v>
      </c>
      <c r="Y314" s="1">
        <v>4</v>
      </c>
      <c r="Z314" s="1" t="s">
        <v>47</v>
      </c>
      <c r="AA314" s="1" t="s">
        <v>47</v>
      </c>
      <c r="AB314" s="1" t="s">
        <v>47</v>
      </c>
      <c r="AC314" s="1" t="s">
        <v>47</v>
      </c>
      <c r="AD314" s="1" t="s">
        <v>47</v>
      </c>
      <c r="AE314" s="1" t="s">
        <v>47</v>
      </c>
      <c r="AF314" s="1" t="s">
        <v>47</v>
      </c>
      <c r="AG314" s="1" t="s">
        <v>47</v>
      </c>
      <c r="AH314" s="1" t="s">
        <v>47</v>
      </c>
      <c r="AI314" s="1" t="s">
        <v>47</v>
      </c>
      <c r="AJ314" s="1" t="s">
        <v>47</v>
      </c>
      <c r="AK314" s="1" t="s">
        <v>47</v>
      </c>
      <c r="AL314" s="1" t="s">
        <v>47</v>
      </c>
      <c r="AM314" s="1" t="s">
        <v>47</v>
      </c>
      <c r="AN314" s="1" t="s">
        <v>47</v>
      </c>
      <c r="AO314" s="24" t="s">
        <v>47</v>
      </c>
      <c r="AP314" s="1" t="s">
        <v>212</v>
      </c>
      <c r="AQ314" s="1">
        <v>8</v>
      </c>
      <c r="AR314" s="25" t="s">
        <v>233</v>
      </c>
      <c r="AS314" s="30">
        <v>220000</v>
      </c>
      <c r="AT314" s="9">
        <f>($O$3*(L314-$O$1)/$O$2+$P$3*(M314-$P$1)/$P$2+$Q$3*(N314-$P$1)/$Q$2)/SUM($O$3:$Q$3)</f>
        <v>-1.288794549095801</v>
      </c>
      <c r="AU314" s="9">
        <f>($O$3*(O314-$O$1)/$O$2+$P$3*(P314-$P$1)/$P$2+$Q$3*(Q314-$Q$1)/$Q$2)/SUM($O$3:$Q$3)</f>
        <v>-0.6009792323046188</v>
      </c>
      <c r="AV314">
        <f>COUNT(R314:AO314)/2</f>
        <v>3</v>
      </c>
      <c r="AW314">
        <f>COUNTIF(R314:AO314,"&gt;5")/2</f>
        <v>0</v>
      </c>
      <c r="AX314" s="6">
        <f>VLOOKUP(AP314,COND!$A$10:$B$32,2,FALSE)</f>
        <v>1</v>
      </c>
      <c r="AY314" s="9">
        <f>(($AT$3*AT314+$AU$3*AU314+$AV$3*AV314+$AW$3*AW314)*AX314*IF(AQ314&lt;5,0.95,IF(AQ314&lt;7,0.975,1))+$J$3*VLOOKUP(J314,COND!$A$2:$D$7,2,FALSE)+$K$3*VLOOKUP(K314,COND!$A$2:$D$7,3,FALSE)+IF(BA314="SP",$BA$3,0)+IF($AV314&lt;3,-15,0))*IF(AND(Bat!$K$2="On",$E314&gt;20),0.75,1)</f>
        <v>18.972656444088464</v>
      </c>
      <c r="AZ314" s="28">
        <f>STANDARDIZE(AY314,AVERAGE($AY$5:$AY$963),STDEVP($AY$5:$AY$963))</f>
        <v>-0.36482268081472458</v>
      </c>
      <c r="BA314" t="str">
        <f>IF(OR(AND(AQ314&gt;7,AW314&gt;1),AND(AQ314&gt;4,AV314&gt;2)),"SP","RP")</f>
        <v>SP</v>
      </c>
      <c r="BE314" t="str">
        <f>IF(AVERAGE($O314:$Q314)&gt;=6,"Likely",IF(AVERAGE($O314:$Q314)&gt;=4,"Possible","Unlikely"))</f>
        <v>Unlikely</v>
      </c>
      <c r="BG314" t="e">
        <f>IF(VLOOKUP($B314,'Draft List'!$D$4:$AB$124,BG$3,FALSE)&lt;&gt;0,VLOOKUP($B314,'Draft List'!$D$4:$AB$124,BG$3,FALSE),"")</f>
        <v>#N/A</v>
      </c>
      <c r="BH314" t="e">
        <f>IF(VLOOKUP($B314,'Draft List'!$D$4:$AB$124,BH$3,FALSE)&lt;&gt;0,VLOOKUP($B314,'Draft List'!$D$4:$AB$124,BH$3,FALSE),"")</f>
        <v>#N/A</v>
      </c>
      <c r="BI314" t="e">
        <f>IF(VLOOKUP($B314,'Draft List'!$D$4:$AB$124,BI$3,FALSE)&lt;&gt;0,VLOOKUP($B314,'Draft List'!$D$4:$AB$124,BI$3,FALSE),"")</f>
        <v>#N/A</v>
      </c>
      <c r="BJ314" t="e">
        <f>IF(VLOOKUP($B314,'Draft List'!$D$4:$AB$124,BJ$3,FALSE)&lt;&gt;0,VLOOKUP($B314,'Draft List'!$D$4:$AB$124,BJ$3,FALSE),"")</f>
        <v>#N/A</v>
      </c>
      <c r="BK314" t="str">
        <f>IF(OR(C314="SP",C314="MR",C314="RP",C314="CL"),"P",VLOOKUP($A314,Bat!$A$4:$AP$1196,42,FALSE))</f>
        <v>P</v>
      </c>
    </row>
    <row r="315" spans="1:63" x14ac:dyDescent="0.25">
      <c r="A315" t="str">
        <f>IF(C315="C","C-",C315)&amp;D315&amp;E315</f>
        <v>RPKieran Wallace21</v>
      </c>
      <c r="B315">
        <f>VLOOKUP($A315,draft_listing_pitchers_stats!$A$1:$B$1324,2,FALSE)</f>
        <v>6985</v>
      </c>
      <c r="C315" s="1" t="s">
        <v>246</v>
      </c>
      <c r="D315" s="1" t="s">
        <v>2240</v>
      </c>
      <c r="E315" s="1">
        <v>21</v>
      </c>
      <c r="F315" s="1" t="s">
        <v>43</v>
      </c>
      <c r="G315" s="1" t="s">
        <v>55</v>
      </c>
      <c r="H315" s="1" t="s">
        <v>51</v>
      </c>
      <c r="I315" s="24" t="s">
        <v>51</v>
      </c>
      <c r="J315" s="1" t="s">
        <v>46</v>
      </c>
      <c r="K315" s="24" t="s">
        <v>57</v>
      </c>
      <c r="L315" s="1">
        <v>2</v>
      </c>
      <c r="M315" s="1">
        <v>4</v>
      </c>
      <c r="N315" s="24">
        <v>2</v>
      </c>
      <c r="O315" s="1">
        <v>4</v>
      </c>
      <c r="P315" s="1">
        <v>4</v>
      </c>
      <c r="Q315" s="24">
        <v>3</v>
      </c>
      <c r="R315" s="1">
        <v>4</v>
      </c>
      <c r="S315" s="1">
        <v>4</v>
      </c>
      <c r="T315" s="1">
        <v>1</v>
      </c>
      <c r="U315" s="1">
        <v>1</v>
      </c>
      <c r="V315" s="1" t="s">
        <v>47</v>
      </c>
      <c r="W315" s="1" t="s">
        <v>47</v>
      </c>
      <c r="X315" s="1">
        <v>2</v>
      </c>
      <c r="Y315" s="1">
        <v>3</v>
      </c>
      <c r="Z315" s="1" t="s">
        <v>47</v>
      </c>
      <c r="AA315" s="1" t="s">
        <v>47</v>
      </c>
      <c r="AB315" s="1" t="s">
        <v>47</v>
      </c>
      <c r="AC315" s="1" t="s">
        <v>47</v>
      </c>
      <c r="AD315" s="1" t="s">
        <v>47</v>
      </c>
      <c r="AE315" s="1" t="s">
        <v>47</v>
      </c>
      <c r="AF315" s="1" t="s">
        <v>47</v>
      </c>
      <c r="AG315" s="1" t="s">
        <v>47</v>
      </c>
      <c r="AH315" s="1" t="s">
        <v>47</v>
      </c>
      <c r="AI315" s="1" t="s">
        <v>47</v>
      </c>
      <c r="AJ315" s="1" t="s">
        <v>47</v>
      </c>
      <c r="AK315" s="1" t="s">
        <v>47</v>
      </c>
      <c r="AL315" s="1" t="s">
        <v>47</v>
      </c>
      <c r="AM315" s="1" t="s">
        <v>47</v>
      </c>
      <c r="AN315" s="1" t="s">
        <v>47</v>
      </c>
      <c r="AO315" s="24" t="s">
        <v>47</v>
      </c>
      <c r="AP315" s="1" t="s">
        <v>211</v>
      </c>
      <c r="AQ315" s="1">
        <v>7</v>
      </c>
      <c r="AR315" s="25" t="s">
        <v>233</v>
      </c>
      <c r="AS315" s="30">
        <v>180000</v>
      </c>
      <c r="AT315" s="9">
        <f>($O$3*(L315-$O$1)/$O$2+$P$3*(M315-$P$1)/$P$2+$Q$3*(N315-$P$1)/$Q$2)/SUM($O$3:$Q$3)</f>
        <v>-1.6781771981141478</v>
      </c>
      <c r="AU315" s="9">
        <f>($O$3*(O315-$O$1)/$O$2+$P$3*(P315-$P$1)/$P$2+$Q$3*(Q315-$Q$1)/$Q$2)/SUM($O$3:$Q$3)</f>
        <v>-0.6009792323046188</v>
      </c>
      <c r="AV315">
        <f>COUNT(R315:AO315)/2</f>
        <v>3</v>
      </c>
      <c r="AW315">
        <f>COUNTIF(R315:AO315,"&gt;5")/2</f>
        <v>0</v>
      </c>
      <c r="AX315" s="6">
        <f>VLOOKUP(AP315,COND!$A$10:$B$32,2,FALSE)</f>
        <v>1</v>
      </c>
      <c r="AY315" s="9">
        <f>(($AT$3*AT315+$AU$3*AU315+$AV$3*AV315+$AW$3*AW315)*AX315*IF(AQ315&lt;5,0.95,IF(AQ315&lt;7,0.975,1))+$J$3*VLOOKUP(J315,COND!$A$2:$D$7,2,FALSE)+$K$3*VLOOKUP(K315,COND!$A$2:$D$7,3,FALSE)+IF(BA315="SP",$BA$3,0)+IF($AV315&lt;3,-15,0))*IF(AND(Bat!$K$2="On",$E315&gt;20),0.75,1)</f>
        <v>18.894779914284793</v>
      </c>
      <c r="AZ315" s="28">
        <f>STANDARDIZE(AY315,AVERAGE($AY$5:$AY$963),STDEVP($AY$5:$AY$963))</f>
        <v>-0.37178988888027947</v>
      </c>
      <c r="BA315" t="str">
        <f>IF(OR(AND(AQ315&gt;7,AW315&gt;1),AND(AQ315&gt;4,AV315&gt;2)),"SP","RP")</f>
        <v>SP</v>
      </c>
      <c r="BE315" t="str">
        <f>IF(AVERAGE($O315:$Q315)&gt;=6,"Likely",IF(AVERAGE($O315:$Q315)&gt;=4,"Possible","Unlikely"))</f>
        <v>Unlikely</v>
      </c>
      <c r="BG315" t="e">
        <f>IF(VLOOKUP($B315,'Draft List'!$D$4:$AB$124,BG$3,FALSE)&lt;&gt;0,VLOOKUP($B315,'Draft List'!$D$4:$AB$124,BG$3,FALSE),"")</f>
        <v>#N/A</v>
      </c>
      <c r="BH315" t="e">
        <f>IF(VLOOKUP($B315,'Draft List'!$D$4:$AB$124,BH$3,FALSE)&lt;&gt;0,VLOOKUP($B315,'Draft List'!$D$4:$AB$124,BH$3,FALSE),"")</f>
        <v>#N/A</v>
      </c>
      <c r="BI315" t="e">
        <f>IF(VLOOKUP($B315,'Draft List'!$D$4:$AB$124,BI$3,FALSE)&lt;&gt;0,VLOOKUP($B315,'Draft List'!$D$4:$AB$124,BI$3,FALSE),"")</f>
        <v>#N/A</v>
      </c>
      <c r="BJ315" t="e">
        <f>IF(VLOOKUP($B315,'Draft List'!$D$4:$AB$124,BJ$3,FALSE)&lt;&gt;0,VLOOKUP($B315,'Draft List'!$D$4:$AB$124,BJ$3,FALSE),"")</f>
        <v>#N/A</v>
      </c>
      <c r="BK315" t="str">
        <f>IF(OR(C315="SP",C315="MR",C315="RP",C315="CL"),"P",VLOOKUP($A315,Bat!$A$4:$AP$1196,42,FALSE))</f>
        <v>P</v>
      </c>
    </row>
    <row r="316" spans="1:63" x14ac:dyDescent="0.25">
      <c r="A316" t="str">
        <f>IF(C316="C","C-",C316)&amp;D316&amp;E316</f>
        <v>SPArnie Schmidt21</v>
      </c>
      <c r="B316">
        <f>VLOOKUP($A316,draft_listing_pitchers_stats!$A$1:$B$1324,2,FALSE)</f>
        <v>11496</v>
      </c>
      <c r="C316" s="1" t="s">
        <v>25</v>
      </c>
      <c r="D316" s="1" t="s">
        <v>2176</v>
      </c>
      <c r="E316" s="1">
        <v>21</v>
      </c>
      <c r="F316" s="1" t="s">
        <v>55</v>
      </c>
      <c r="G316" s="1" t="s">
        <v>55</v>
      </c>
      <c r="H316" s="1" t="s">
        <v>51</v>
      </c>
      <c r="I316" s="24" t="s">
        <v>51</v>
      </c>
      <c r="J316" s="1" t="s">
        <v>57</v>
      </c>
      <c r="K316" s="24" t="s">
        <v>46</v>
      </c>
      <c r="L316" s="1">
        <v>3</v>
      </c>
      <c r="M316" s="1">
        <v>4</v>
      </c>
      <c r="N316" s="24">
        <v>1</v>
      </c>
      <c r="O316" s="1">
        <v>4</v>
      </c>
      <c r="P316" s="1">
        <v>4</v>
      </c>
      <c r="Q316" s="24">
        <v>3</v>
      </c>
      <c r="R316" s="1">
        <v>5</v>
      </c>
      <c r="S316" s="1">
        <v>5</v>
      </c>
      <c r="T316" s="1">
        <v>1</v>
      </c>
      <c r="U316" s="1">
        <v>1</v>
      </c>
      <c r="V316" s="1">
        <v>3</v>
      </c>
      <c r="W316" s="1">
        <v>5</v>
      </c>
      <c r="X316" s="1" t="s">
        <v>47</v>
      </c>
      <c r="Y316" s="1" t="s">
        <v>47</v>
      </c>
      <c r="Z316" s="1" t="s">
        <v>47</v>
      </c>
      <c r="AA316" s="1" t="s">
        <v>47</v>
      </c>
      <c r="AB316" s="1" t="s">
        <v>47</v>
      </c>
      <c r="AC316" s="1" t="s">
        <v>47</v>
      </c>
      <c r="AD316" s="1" t="s">
        <v>47</v>
      </c>
      <c r="AE316" s="1" t="s">
        <v>47</v>
      </c>
      <c r="AF316" s="1" t="s">
        <v>47</v>
      </c>
      <c r="AG316" s="1" t="s">
        <v>47</v>
      </c>
      <c r="AH316" s="1" t="s">
        <v>47</v>
      </c>
      <c r="AI316" s="1" t="s">
        <v>47</v>
      </c>
      <c r="AJ316" s="1" t="s">
        <v>47</v>
      </c>
      <c r="AK316" s="1" t="s">
        <v>47</v>
      </c>
      <c r="AL316" s="1" t="s">
        <v>47</v>
      </c>
      <c r="AM316" s="1" t="s">
        <v>47</v>
      </c>
      <c r="AN316" s="1" t="s">
        <v>47</v>
      </c>
      <c r="AO316" s="24" t="s">
        <v>47</v>
      </c>
      <c r="AP316" s="1" t="s">
        <v>60</v>
      </c>
      <c r="AQ316" s="1">
        <v>10</v>
      </c>
      <c r="AR316" s="25" t="s">
        <v>233</v>
      </c>
      <c r="AS316" s="30">
        <v>200000</v>
      </c>
      <c r="AT316" s="9">
        <f>($O$3*(L316-$O$1)/$O$2+$P$3*(M316-$P$1)/$P$2+$Q$3*(N316-$P$1)/$Q$2)/SUM($O$3:$Q$3)</f>
        <v>-1.7258064396590846</v>
      </c>
      <c r="AU316" s="9">
        <f>($O$3*(O316-$O$1)/$O$2+$P$3*(P316-$P$1)/$P$2+$Q$3*(Q316-$Q$1)/$Q$2)/SUM($O$3:$Q$3)</f>
        <v>-0.6009792323046188</v>
      </c>
      <c r="AV316">
        <f>COUNT(R316:AO316)/2</f>
        <v>3</v>
      </c>
      <c r="AW316">
        <f>COUNTIF(R316:AO316,"&gt;5")/2</f>
        <v>0</v>
      </c>
      <c r="AX316" s="6">
        <f>VLOOKUP(AP316,COND!$A$10:$B$32,2,FALSE)</f>
        <v>1</v>
      </c>
      <c r="AY316" s="9">
        <f>(($AT$3*AT316+$AU$3*AU316+$AV$3*AV316+$AW$3*AW316)*AX316*IF(AQ316&lt;5,0.95,IF(AQ316&lt;7,0.975,1))+$J$3*VLOOKUP(J316,COND!$A$2:$D$7,2,FALSE)+$K$3*VLOOKUP(K316,COND!$A$2:$D$7,3,FALSE)+IF(BA316="SP",$BA$3,0)+IF($AV316&lt;3,-15,0))*IF(AND(Bat!$K$2="On",$E316&gt;20),0.75,1)</f>
        <v>18.885254065975808</v>
      </c>
      <c r="AZ316" s="28">
        <f>STANDARDIZE(AY316,AVERAGE($AY$5:$AY$963),STDEVP($AY$5:$AY$963))</f>
        <v>-0.37264211698208288</v>
      </c>
      <c r="BA316" t="str">
        <f>IF(OR(AND(AQ316&gt;7,AW316&gt;1),AND(AQ316&gt;4,AV316&gt;2)),"SP","RP")</f>
        <v>SP</v>
      </c>
      <c r="BE316" t="str">
        <f>IF(AVERAGE($O316:$Q316)&gt;=6,"Likely",IF(AVERAGE($O316:$Q316)&gt;=4,"Possible","Unlikely"))</f>
        <v>Unlikely</v>
      </c>
      <c r="BG316" t="e">
        <f>IF(VLOOKUP($B316,'Draft List'!$D$4:$AB$124,BG$3,FALSE)&lt;&gt;0,VLOOKUP($B316,'Draft List'!$D$4:$AB$124,BG$3,FALSE),"")</f>
        <v>#N/A</v>
      </c>
      <c r="BH316" t="e">
        <f>IF(VLOOKUP($B316,'Draft List'!$D$4:$AB$124,BH$3,FALSE)&lt;&gt;0,VLOOKUP($B316,'Draft List'!$D$4:$AB$124,BH$3,FALSE),"")</f>
        <v>#N/A</v>
      </c>
      <c r="BI316" t="e">
        <f>IF(VLOOKUP($B316,'Draft List'!$D$4:$AB$124,BI$3,FALSE)&lt;&gt;0,VLOOKUP($B316,'Draft List'!$D$4:$AB$124,BI$3,FALSE),"")</f>
        <v>#N/A</v>
      </c>
      <c r="BJ316" t="e">
        <f>IF(VLOOKUP($B316,'Draft List'!$D$4:$AB$124,BJ$3,FALSE)&lt;&gt;0,VLOOKUP($B316,'Draft List'!$D$4:$AB$124,BJ$3,FALSE),"")</f>
        <v>#N/A</v>
      </c>
      <c r="BK316" t="str">
        <f>IF(OR(C316="SP",C316="MR",C316="RP",C316="CL"),"P",VLOOKUP($A316,Bat!$A$4:$AP$1196,42,FALSE))</f>
        <v>P</v>
      </c>
    </row>
    <row r="317" spans="1:63" x14ac:dyDescent="0.25">
      <c r="A317" t="str">
        <f>IF(C317="C","C-",C317)&amp;D317&amp;E317</f>
        <v>RPBill Springer21</v>
      </c>
      <c r="B317">
        <f>VLOOKUP($A317,draft_listing_pitchers_stats!$A$1:$B$1324,2,FALSE)</f>
        <v>5719</v>
      </c>
      <c r="C317" s="1" t="s">
        <v>246</v>
      </c>
      <c r="D317" s="1" t="s">
        <v>2196</v>
      </c>
      <c r="E317" s="1">
        <v>21</v>
      </c>
      <c r="F317" s="1" t="s">
        <v>64</v>
      </c>
      <c r="G317" s="1" t="s">
        <v>43</v>
      </c>
      <c r="H317" s="1" t="s">
        <v>51</v>
      </c>
      <c r="I317" s="24" t="s">
        <v>51</v>
      </c>
      <c r="J317" s="1" t="s">
        <v>57</v>
      </c>
      <c r="K317" s="24" t="s">
        <v>53</v>
      </c>
      <c r="L317" s="1">
        <v>3</v>
      </c>
      <c r="M317" s="1">
        <v>4</v>
      </c>
      <c r="N317" s="24">
        <v>2</v>
      </c>
      <c r="O317" s="1">
        <v>4</v>
      </c>
      <c r="P317" s="1">
        <v>4</v>
      </c>
      <c r="Q317" s="24">
        <v>3</v>
      </c>
      <c r="R317" s="1">
        <v>4</v>
      </c>
      <c r="S317" s="1">
        <v>5</v>
      </c>
      <c r="T317" s="1">
        <v>1</v>
      </c>
      <c r="U317" s="1">
        <v>1</v>
      </c>
      <c r="V317" s="1" t="s">
        <v>47</v>
      </c>
      <c r="W317" s="1" t="s">
        <v>47</v>
      </c>
      <c r="X317" s="1">
        <v>3</v>
      </c>
      <c r="Y317" s="1">
        <v>4</v>
      </c>
      <c r="Z317" s="1" t="s">
        <v>47</v>
      </c>
      <c r="AA317" s="1" t="s">
        <v>47</v>
      </c>
      <c r="AB317" s="1" t="s">
        <v>47</v>
      </c>
      <c r="AC317" s="1" t="s">
        <v>47</v>
      </c>
      <c r="AD317" s="1" t="s">
        <v>47</v>
      </c>
      <c r="AE317" s="1" t="s">
        <v>47</v>
      </c>
      <c r="AF317" s="1">
        <v>4</v>
      </c>
      <c r="AG317" s="1">
        <v>4</v>
      </c>
      <c r="AH317" s="1" t="s">
        <v>47</v>
      </c>
      <c r="AI317" s="1" t="s">
        <v>47</v>
      </c>
      <c r="AJ317" s="1" t="s">
        <v>47</v>
      </c>
      <c r="AK317" s="1" t="s">
        <v>47</v>
      </c>
      <c r="AL317" s="1" t="s">
        <v>47</v>
      </c>
      <c r="AM317" s="1" t="s">
        <v>47</v>
      </c>
      <c r="AN317" s="1" t="s">
        <v>47</v>
      </c>
      <c r="AO317" s="24" t="s">
        <v>47</v>
      </c>
      <c r="AP317" s="1" t="s">
        <v>59</v>
      </c>
      <c r="AQ317" s="1">
        <v>3</v>
      </c>
      <c r="AR317" s="25" t="s">
        <v>233</v>
      </c>
      <c r="AS317" s="30">
        <v>210000</v>
      </c>
      <c r="AT317" s="9">
        <f>($O$3*(L317-$O$1)/$O$2+$P$3*(M317-$P$1)/$P$2+$Q$3*(N317-$P$1)/$Q$2)/SUM($O$3:$Q$3)</f>
        <v>-1.4834858736049745</v>
      </c>
      <c r="AU317" s="9">
        <f>($O$3*(O317-$O$1)/$O$2+$P$3*(P317-$P$1)/$P$2+$Q$3*(Q317-$Q$1)/$Q$2)/SUM($O$3:$Q$3)</f>
        <v>-0.6009792323046188</v>
      </c>
      <c r="AV317">
        <f>COUNT(R317:AO317)/2</f>
        <v>4</v>
      </c>
      <c r="AW317">
        <f>COUNTIF(R317:AO317,"&gt;5")/2</f>
        <v>0</v>
      </c>
      <c r="AX317" s="6">
        <f>VLOOKUP(AP317,COND!$A$10:$B$32,2,FALSE)</f>
        <v>1</v>
      </c>
      <c r="AY317" s="9">
        <f>(($AT$3*AT317+$AU$3*AU317+$AV$3*AV317+$AW$3*AW317)*AX317*IF(AQ317&lt;5,0.95,IF(AQ317&lt;7,0.975,1))+$J$3*VLOOKUP(J317,COND!$A$2:$D$7,2,FALSE)+$K$3*VLOOKUP(K317,COND!$A$2:$D$7,3,FALSE)+IF(BA317="SP",$BA$3,0)+IF($AV317&lt;3,-15,0))*IF(AND(Bat!$K$2="On",$E317&gt;20),0.75,1)</f>
        <v>18.879532270227298</v>
      </c>
      <c r="AZ317" s="28">
        <f>STANDARDIZE(AY317,AVERAGE($AY$5:$AY$963),STDEVP($AY$5:$AY$963))</f>
        <v>-0.37315401628716205</v>
      </c>
      <c r="BA317" t="str">
        <f>IF(OR(AND(AQ317&gt;7,AW317&gt;1),AND(AQ317&gt;4,AV317&gt;2)),"SP","RP")</f>
        <v>RP</v>
      </c>
      <c r="BE317" t="str">
        <f>IF(AVERAGE($O317:$Q317)&gt;=6,"Likely",IF(AVERAGE($O317:$Q317)&gt;=4,"Possible","Unlikely"))</f>
        <v>Unlikely</v>
      </c>
      <c r="BG317" t="e">
        <f>IF(VLOOKUP($B317,'Draft List'!$D$4:$AB$124,BG$3,FALSE)&lt;&gt;0,VLOOKUP($B317,'Draft List'!$D$4:$AB$124,BG$3,FALSE),"")</f>
        <v>#N/A</v>
      </c>
      <c r="BH317" t="e">
        <f>IF(VLOOKUP($B317,'Draft List'!$D$4:$AB$124,BH$3,FALSE)&lt;&gt;0,VLOOKUP($B317,'Draft List'!$D$4:$AB$124,BH$3,FALSE),"")</f>
        <v>#N/A</v>
      </c>
      <c r="BI317" t="e">
        <f>IF(VLOOKUP($B317,'Draft List'!$D$4:$AB$124,BI$3,FALSE)&lt;&gt;0,VLOOKUP($B317,'Draft List'!$D$4:$AB$124,BI$3,FALSE),"")</f>
        <v>#N/A</v>
      </c>
      <c r="BJ317" t="e">
        <f>IF(VLOOKUP($B317,'Draft List'!$D$4:$AB$124,BJ$3,FALSE)&lt;&gt;0,VLOOKUP($B317,'Draft List'!$D$4:$AB$124,BJ$3,FALSE),"")</f>
        <v>#N/A</v>
      </c>
      <c r="BK317" t="str">
        <f>IF(OR(C317="SP",C317="MR",C317="RP",C317="CL"),"P",VLOOKUP($A317,Bat!$A$4:$AP$1196,42,FALSE))</f>
        <v>P</v>
      </c>
    </row>
    <row r="318" spans="1:63" x14ac:dyDescent="0.25">
      <c r="A318" t="str">
        <f>IF(C318="C","C-",C318)&amp;D318&amp;E318</f>
        <v>RPRic Mayer18</v>
      </c>
      <c r="B318">
        <f>VLOOKUP($A318,draft_listing_pitchers_stats!$A$1:$B$1324,2,FALSE)</f>
        <v>4938</v>
      </c>
      <c r="C318" s="1" t="s">
        <v>246</v>
      </c>
      <c r="D318" s="1" t="s">
        <v>2077</v>
      </c>
      <c r="E318" s="1">
        <v>18</v>
      </c>
      <c r="F318" s="1" t="s">
        <v>55</v>
      </c>
      <c r="G318" s="1" t="s">
        <v>55</v>
      </c>
      <c r="H318" s="1" t="s">
        <v>51</v>
      </c>
      <c r="I318" s="24" t="s">
        <v>51</v>
      </c>
      <c r="J318" s="1" t="s">
        <v>57</v>
      </c>
      <c r="K318" s="24" t="s">
        <v>49</v>
      </c>
      <c r="L318" s="1">
        <v>1</v>
      </c>
      <c r="M318" s="1">
        <v>5</v>
      </c>
      <c r="N318" s="24">
        <v>1</v>
      </c>
      <c r="O318" s="1">
        <v>4</v>
      </c>
      <c r="P318" s="1">
        <v>5</v>
      </c>
      <c r="Q318" s="24">
        <v>2</v>
      </c>
      <c r="R318" s="1">
        <v>4</v>
      </c>
      <c r="S318" s="1">
        <v>5</v>
      </c>
      <c r="T318" s="1">
        <v>1</v>
      </c>
      <c r="U318" s="1">
        <v>4</v>
      </c>
      <c r="V318" s="1">
        <v>2</v>
      </c>
      <c r="W318" s="1">
        <v>3</v>
      </c>
      <c r="X318" s="1" t="s">
        <v>47</v>
      </c>
      <c r="Y318" s="1" t="s">
        <v>47</v>
      </c>
      <c r="Z318" s="1" t="s">
        <v>47</v>
      </c>
      <c r="AA318" s="1" t="s">
        <v>47</v>
      </c>
      <c r="AB318" s="1" t="s">
        <v>47</v>
      </c>
      <c r="AC318" s="1" t="s">
        <v>47</v>
      </c>
      <c r="AD318" s="1" t="s">
        <v>47</v>
      </c>
      <c r="AE318" s="1" t="s">
        <v>47</v>
      </c>
      <c r="AF318" s="1" t="s">
        <v>47</v>
      </c>
      <c r="AG318" s="1" t="s">
        <v>47</v>
      </c>
      <c r="AH318" s="1" t="s">
        <v>47</v>
      </c>
      <c r="AI318" s="1" t="s">
        <v>47</v>
      </c>
      <c r="AJ318" s="1" t="s">
        <v>47</v>
      </c>
      <c r="AK318" s="1" t="s">
        <v>47</v>
      </c>
      <c r="AL318" s="1" t="s">
        <v>47</v>
      </c>
      <c r="AM318" s="1" t="s">
        <v>47</v>
      </c>
      <c r="AN318" s="1" t="s">
        <v>47</v>
      </c>
      <c r="AO318" s="24" t="s">
        <v>47</v>
      </c>
      <c r="AP318" s="1" t="s">
        <v>59</v>
      </c>
      <c r="AQ318" s="1">
        <v>6</v>
      </c>
      <c r="AR318" s="25" t="s">
        <v>233</v>
      </c>
      <c r="AS318" s="30">
        <v>190000</v>
      </c>
      <c r="AT318" s="9">
        <f>($O$3*(L318-$O$1)/$O$2+$P$3*(M318-$P$1)/$P$2+$Q$3*(N318-$P$1)/$Q$2)/SUM($O$3:$Q$3)</f>
        <v>-1.9197573722473762</v>
      </c>
      <c r="AU318" s="9">
        <f>($O$3*(O318-$O$1)/$O$2+$P$3*(P318-$P$1)/$P$2+$Q$3*(Q318-$Q$1)/$Q$2)/SUM($O$3:$Q$3)</f>
        <v>-0.64786808192867373</v>
      </c>
      <c r="AV318">
        <f>COUNT(R318:AO318)/2</f>
        <v>3</v>
      </c>
      <c r="AW318">
        <f>COUNTIF(R318:AO318,"&gt;5")/2</f>
        <v>0</v>
      </c>
      <c r="AX318" s="6">
        <f>VLOOKUP(AP318,COND!$A$10:$B$32,2,FALSE)</f>
        <v>1</v>
      </c>
      <c r="AY318" s="9">
        <f>(($AT$3*AT318+$AU$3*AU318+$AV$3*AV318+$AW$3*AW318)*AX318*IF(AQ318&lt;5,0.95,IF(AQ318&lt;7,0.975,1))+$J$3*VLOOKUP(J318,COND!$A$2:$D$7,2,FALSE)+$K$3*VLOOKUP(K318,COND!$A$2:$D$7,3,FALSE)+IF(BA318="SP",$BA$3,0)+IF($AV318&lt;3,-15,0))*IF(AND(Bat!$K$2="On",$E318&gt;20),0.75,1)</f>
        <v>18.815969714802627</v>
      </c>
      <c r="AZ318" s="28">
        <f>STANDARDIZE(AY318,AVERAGE($AY$5:$AY$963),STDEVP($AY$5:$AY$963))</f>
        <v>-0.37884062751571179</v>
      </c>
      <c r="BA318" t="str">
        <f>IF(OR(AND(AQ318&gt;7,AW318&gt;1),AND(AQ318&gt;4,AV318&gt;2)),"SP","RP")</f>
        <v>SP</v>
      </c>
      <c r="BE318" t="str">
        <f>IF(AVERAGE($O318:$Q318)&gt;=6,"Likely",IF(AVERAGE($O318:$Q318)&gt;=4,"Possible","Unlikely"))</f>
        <v>Unlikely</v>
      </c>
      <c r="BG318" t="e">
        <f>IF(VLOOKUP($B318,'Draft List'!$D$4:$AB$124,BG$3,FALSE)&lt;&gt;0,VLOOKUP($B318,'Draft List'!$D$4:$AB$124,BG$3,FALSE),"")</f>
        <v>#N/A</v>
      </c>
      <c r="BH318" t="e">
        <f>IF(VLOOKUP($B318,'Draft List'!$D$4:$AB$124,BH$3,FALSE)&lt;&gt;0,VLOOKUP($B318,'Draft List'!$D$4:$AB$124,BH$3,FALSE),"")</f>
        <v>#N/A</v>
      </c>
      <c r="BI318" t="e">
        <f>IF(VLOOKUP($B318,'Draft List'!$D$4:$AB$124,BI$3,FALSE)&lt;&gt;0,VLOOKUP($B318,'Draft List'!$D$4:$AB$124,BI$3,FALSE),"")</f>
        <v>#N/A</v>
      </c>
      <c r="BJ318" t="e">
        <f>IF(VLOOKUP($B318,'Draft List'!$D$4:$AB$124,BJ$3,FALSE)&lt;&gt;0,VLOOKUP($B318,'Draft List'!$D$4:$AB$124,BJ$3,FALSE),"")</f>
        <v>#N/A</v>
      </c>
      <c r="BK318" t="str">
        <f>IF(OR(C318="SP",C318="MR",C318="RP",C318="CL"),"P",VLOOKUP($A318,Bat!$A$4:$AP$1196,42,FALSE))</f>
        <v>P</v>
      </c>
    </row>
    <row r="319" spans="1:63" x14ac:dyDescent="0.25">
      <c r="A319" t="str">
        <f>IF(C319="C","C-",C319)&amp;D319&amp;E319</f>
        <v>RPTony Albright18</v>
      </c>
      <c r="B319">
        <f>VLOOKUP($A319,draft_listing_pitchers_stats!$A$1:$B$1324,2,FALSE)</f>
        <v>13282</v>
      </c>
      <c r="C319" s="1" t="s">
        <v>246</v>
      </c>
      <c r="D319" s="1" t="s">
        <v>1872</v>
      </c>
      <c r="E319" s="1">
        <v>18</v>
      </c>
      <c r="F319" s="1" t="s">
        <v>43</v>
      </c>
      <c r="G319" s="1" t="s">
        <v>43</v>
      </c>
      <c r="H319" s="1" t="s">
        <v>51</v>
      </c>
      <c r="I319" s="24" t="s">
        <v>51</v>
      </c>
      <c r="J319" s="1" t="s">
        <v>46</v>
      </c>
      <c r="K319" s="24" t="s">
        <v>49</v>
      </c>
      <c r="L319" s="1">
        <v>1</v>
      </c>
      <c r="M319" s="1">
        <v>4</v>
      </c>
      <c r="N319" s="24">
        <v>2</v>
      </c>
      <c r="O319" s="1">
        <v>2</v>
      </c>
      <c r="P319" s="1">
        <v>4</v>
      </c>
      <c r="Q319" s="24">
        <v>4</v>
      </c>
      <c r="R319" s="1">
        <v>2</v>
      </c>
      <c r="S319" s="1">
        <v>2</v>
      </c>
      <c r="T319" s="1" t="s">
        <v>47</v>
      </c>
      <c r="U319" s="1" t="s">
        <v>47</v>
      </c>
      <c r="V319" s="1">
        <v>1</v>
      </c>
      <c r="W319" s="1">
        <v>1</v>
      </c>
      <c r="X319" s="1">
        <v>1</v>
      </c>
      <c r="Y319" s="1">
        <v>3</v>
      </c>
      <c r="Z319" s="1" t="s">
        <v>47</v>
      </c>
      <c r="AA319" s="1" t="s">
        <v>47</v>
      </c>
      <c r="AB319" s="1" t="s">
        <v>47</v>
      </c>
      <c r="AC319" s="1" t="s">
        <v>47</v>
      </c>
      <c r="AD319" s="1" t="s">
        <v>47</v>
      </c>
      <c r="AE319" s="1" t="s">
        <v>47</v>
      </c>
      <c r="AF319" s="1" t="s">
        <v>47</v>
      </c>
      <c r="AG319" s="1" t="s">
        <v>47</v>
      </c>
      <c r="AH319" s="1" t="s">
        <v>47</v>
      </c>
      <c r="AI319" s="1" t="s">
        <v>47</v>
      </c>
      <c r="AJ319" s="1" t="s">
        <v>47</v>
      </c>
      <c r="AK319" s="1" t="s">
        <v>47</v>
      </c>
      <c r="AL319" s="1" t="s">
        <v>47</v>
      </c>
      <c r="AM319" s="1" t="s">
        <v>47</v>
      </c>
      <c r="AN319" s="1" t="s">
        <v>47</v>
      </c>
      <c r="AO319" s="24" t="s">
        <v>47</v>
      </c>
      <c r="AP319" s="1" t="s">
        <v>68</v>
      </c>
      <c r="AQ319" s="1">
        <v>5</v>
      </c>
      <c r="AR319" s="25" t="s">
        <v>233</v>
      </c>
      <c r="AS319" s="30">
        <v>2200000</v>
      </c>
      <c r="AT319" s="9">
        <f>($O$3*(L319-$O$1)/$O$2+$P$3*(M319-$P$1)/$P$2+$Q$3*(N319-$P$1)/$Q$2)/SUM($O$3:$Q$3)</f>
        <v>-1.8728685226233215</v>
      </c>
      <c r="AU319" s="9">
        <f>($O$3*(O319-$O$1)/$O$2+$P$3*(P319-$P$1)/$P$2+$Q$3*(Q319-$Q$1)/$Q$2)/SUM($O$3:$Q$3)</f>
        <v>-0.74804131526885542</v>
      </c>
      <c r="AV319">
        <f>COUNT(R319:AO319)/2</f>
        <v>3</v>
      </c>
      <c r="AW319">
        <f>COUNTIF(R319:AO319,"&gt;5")/2</f>
        <v>0</v>
      </c>
      <c r="AX319" s="6">
        <f>VLOOKUP(AP319,COND!$A$10:$B$32,2,FALSE)</f>
        <v>0.95</v>
      </c>
      <c r="AY319" s="9">
        <f>(($AT$3*AT319+$AU$3*AU319+$AV$3*AV319+$AW$3*AW319)*AX319*IF(AQ319&lt;5,0.95,IF(AQ319&lt;7,0.975,1))+$J$3*VLOOKUP(J319,COND!$A$2:$D$7,2,FALSE)+$K$3*VLOOKUP(K319,COND!$A$2:$D$7,3,FALSE)+IF(BA319="SP",$BA$3,0)+IF($AV319&lt;3,-15,0))*IF(AND(Bat!$K$2="On",$E319&gt;20),0.75,1)</f>
        <v>18.768148240828488</v>
      </c>
      <c r="AZ319" s="28">
        <f>STANDARDIZE(AY319,AVERAGE($AY$5:$AY$963),STDEVP($AY$5:$AY$963))</f>
        <v>-0.38311896606031959</v>
      </c>
      <c r="BA319" t="str">
        <f>IF(OR(AND(AQ319&gt;7,AW319&gt;1),AND(AQ319&gt;4,AV319&gt;2)),"SP","RP")</f>
        <v>SP</v>
      </c>
      <c r="BE319" t="str">
        <f>IF(AVERAGE($O319:$Q319)&gt;=6,"Likely",IF(AVERAGE($O319:$Q319)&gt;=4,"Possible","Unlikely"))</f>
        <v>Unlikely</v>
      </c>
      <c r="BG319" t="e">
        <f>IF(VLOOKUP($B319,'Draft List'!$D$4:$AB$124,BG$3,FALSE)&lt;&gt;0,VLOOKUP($B319,'Draft List'!$D$4:$AB$124,BG$3,FALSE),"")</f>
        <v>#N/A</v>
      </c>
      <c r="BH319" t="e">
        <f>IF(VLOOKUP($B319,'Draft List'!$D$4:$AB$124,BH$3,FALSE)&lt;&gt;0,VLOOKUP($B319,'Draft List'!$D$4:$AB$124,BH$3,FALSE),"")</f>
        <v>#N/A</v>
      </c>
      <c r="BI319" t="e">
        <f>IF(VLOOKUP($B319,'Draft List'!$D$4:$AB$124,BI$3,FALSE)&lt;&gt;0,VLOOKUP($B319,'Draft List'!$D$4:$AB$124,BI$3,FALSE),"")</f>
        <v>#N/A</v>
      </c>
      <c r="BJ319" t="e">
        <f>IF(VLOOKUP($B319,'Draft List'!$D$4:$AB$124,BJ$3,FALSE)&lt;&gt;0,VLOOKUP($B319,'Draft List'!$D$4:$AB$124,BJ$3,FALSE),"")</f>
        <v>#N/A</v>
      </c>
      <c r="BK319" t="str">
        <f>IF(OR(C319="SP",C319="MR",C319="RP",C319="CL"),"P",VLOOKUP($A319,Bat!$A$4:$AP$1196,42,FALSE))</f>
        <v>P</v>
      </c>
    </row>
    <row r="320" spans="1:63" x14ac:dyDescent="0.25">
      <c r="A320" t="str">
        <f>IF(C320="C","C-",C320)&amp;D320&amp;E320</f>
        <v>RPTomás Silva18</v>
      </c>
      <c r="B320">
        <f>VLOOKUP($A320,draft_listing_pitchers_stats!$A$1:$B$1324,2,FALSE)</f>
        <v>4709</v>
      </c>
      <c r="C320" s="1" t="s">
        <v>246</v>
      </c>
      <c r="D320" s="1" t="s">
        <v>2187</v>
      </c>
      <c r="E320" s="1">
        <v>18</v>
      </c>
      <c r="F320" s="1" t="s">
        <v>43</v>
      </c>
      <c r="G320" s="1" t="s">
        <v>43</v>
      </c>
      <c r="H320" s="1" t="s">
        <v>51</v>
      </c>
      <c r="I320" s="24" t="s">
        <v>51</v>
      </c>
      <c r="J320" s="1" t="s">
        <v>49</v>
      </c>
      <c r="K320" s="24" t="s">
        <v>53</v>
      </c>
      <c r="L320" s="1">
        <v>2</v>
      </c>
      <c r="M320" s="1">
        <v>4</v>
      </c>
      <c r="N320" s="24">
        <v>1</v>
      </c>
      <c r="O320" s="1">
        <v>2</v>
      </c>
      <c r="P320" s="1">
        <v>4</v>
      </c>
      <c r="Q320" s="24">
        <v>4</v>
      </c>
      <c r="R320" s="1">
        <v>4</v>
      </c>
      <c r="S320" s="1">
        <v>4</v>
      </c>
      <c r="T320" s="1">
        <v>1</v>
      </c>
      <c r="U320" s="1">
        <v>2</v>
      </c>
      <c r="V320" s="1" t="s">
        <v>47</v>
      </c>
      <c r="W320" s="1" t="s">
        <v>47</v>
      </c>
      <c r="X320" s="1">
        <v>2</v>
      </c>
      <c r="Y320" s="1">
        <v>3</v>
      </c>
      <c r="Z320" s="1" t="s">
        <v>47</v>
      </c>
      <c r="AA320" s="1" t="s">
        <v>47</v>
      </c>
      <c r="AB320" s="1" t="s">
        <v>47</v>
      </c>
      <c r="AC320" s="1" t="s">
        <v>47</v>
      </c>
      <c r="AD320" s="1" t="s">
        <v>47</v>
      </c>
      <c r="AE320" s="1" t="s">
        <v>47</v>
      </c>
      <c r="AF320" s="1" t="s">
        <v>47</v>
      </c>
      <c r="AG320" s="1" t="s">
        <v>47</v>
      </c>
      <c r="AH320" s="1" t="s">
        <v>47</v>
      </c>
      <c r="AI320" s="1" t="s">
        <v>47</v>
      </c>
      <c r="AJ320" s="1" t="s">
        <v>47</v>
      </c>
      <c r="AK320" s="1" t="s">
        <v>47</v>
      </c>
      <c r="AL320" s="1" t="s">
        <v>47</v>
      </c>
      <c r="AM320" s="1" t="s">
        <v>47</v>
      </c>
      <c r="AN320" s="1" t="s">
        <v>47</v>
      </c>
      <c r="AO320" s="24" t="s">
        <v>47</v>
      </c>
      <c r="AP320" s="1" t="s">
        <v>58</v>
      </c>
      <c r="AQ320" s="1">
        <v>9</v>
      </c>
      <c r="AR320" s="25" t="s">
        <v>233</v>
      </c>
      <c r="AS320" s="30">
        <v>1900000</v>
      </c>
      <c r="AT320" s="9">
        <f>($O$3*(L320-$O$1)/$O$2+$P$3*(M320-$P$1)/$P$2+$Q$3*(N320-$P$1)/$Q$2)/SUM($O$3:$Q$3)</f>
        <v>-1.9204977641682581</v>
      </c>
      <c r="AU320" s="9">
        <f>($O$3*(O320-$O$1)/$O$2+$P$3*(P320-$P$1)/$P$2+$Q$3*(Q320-$Q$1)/$Q$2)/SUM($O$3:$Q$3)</f>
        <v>-0.74804131526885542</v>
      </c>
      <c r="AV320">
        <f>COUNT(R320:AO320)/2</f>
        <v>3</v>
      </c>
      <c r="AW320">
        <f>COUNTIF(R320:AO320,"&gt;5")/2</f>
        <v>0</v>
      </c>
      <c r="AX320" s="6">
        <f>VLOOKUP(AP320,COND!$A$10:$B$32,2,FALSE)</f>
        <v>1</v>
      </c>
      <c r="AY320" s="9">
        <f>(($AT$3*AT320+$AU$3*AU320+$AV$3*AV320+$AW$3*AW320)*AX320*IF(AQ320&lt;5,0.95,IF(AQ320&lt;7,0.975,1))+$J$3*VLOOKUP(J320,COND!$A$2:$D$7,2,FALSE)+$K$3*VLOOKUP(K320,COND!$A$2:$D$7,3,FALSE)+IF(BA320="SP",$BA$3,0)+IF($AV320&lt;3,-15,0))*IF(AND(Bat!$K$2="On",$E320&gt;20),0.75,1)</f>
        <v>18.75507414178924</v>
      </c>
      <c r="AZ320" s="28">
        <f>STANDARDIZE(AY320,AVERAGE($AY$5:$AY$963),STDEVP($AY$5:$AY$963))</f>
        <v>-0.38428863769958949</v>
      </c>
      <c r="BA320" t="str">
        <f>IF(OR(AND(AQ320&gt;7,AW320&gt;1),AND(AQ320&gt;4,AV320&gt;2)),"SP","RP")</f>
        <v>SP</v>
      </c>
      <c r="BE320" t="str">
        <f>IF(AVERAGE($O320:$Q320)&gt;=6,"Likely",IF(AVERAGE($O320:$Q320)&gt;=4,"Possible","Unlikely"))</f>
        <v>Unlikely</v>
      </c>
      <c r="BG320" t="e">
        <f>IF(VLOOKUP($B320,'Draft List'!$D$4:$AB$124,BG$3,FALSE)&lt;&gt;0,VLOOKUP($B320,'Draft List'!$D$4:$AB$124,BG$3,FALSE),"")</f>
        <v>#N/A</v>
      </c>
      <c r="BH320" t="e">
        <f>IF(VLOOKUP($B320,'Draft List'!$D$4:$AB$124,BH$3,FALSE)&lt;&gt;0,VLOOKUP($B320,'Draft List'!$D$4:$AB$124,BH$3,FALSE),"")</f>
        <v>#N/A</v>
      </c>
      <c r="BI320" t="e">
        <f>IF(VLOOKUP($B320,'Draft List'!$D$4:$AB$124,BI$3,FALSE)&lt;&gt;0,VLOOKUP($B320,'Draft List'!$D$4:$AB$124,BI$3,FALSE),"")</f>
        <v>#N/A</v>
      </c>
      <c r="BJ320" t="e">
        <f>IF(VLOOKUP($B320,'Draft List'!$D$4:$AB$124,BJ$3,FALSE)&lt;&gt;0,VLOOKUP($B320,'Draft List'!$D$4:$AB$124,BJ$3,FALSE),"")</f>
        <v>#N/A</v>
      </c>
      <c r="BK320" t="str">
        <f>IF(OR(C320="SP",C320="MR",C320="RP",C320="CL"),"P",VLOOKUP($A320,Bat!$A$4:$AP$1196,42,FALSE))</f>
        <v>P</v>
      </c>
    </row>
    <row r="321" spans="1:63" x14ac:dyDescent="0.25">
      <c r="A321" t="str">
        <f>IF(C321="C","C-",C321)&amp;D321&amp;E321</f>
        <v>RPSojuro Sugano21</v>
      </c>
      <c r="B321">
        <f>VLOOKUP($A321,draft_listing_pitchers_stats!$A$1:$B$1324,2,FALSE)</f>
        <v>4320</v>
      </c>
      <c r="C321" s="1" t="s">
        <v>246</v>
      </c>
      <c r="D321" s="1" t="s">
        <v>2201</v>
      </c>
      <c r="E321" s="1">
        <v>21</v>
      </c>
      <c r="F321" s="1" t="s">
        <v>43</v>
      </c>
      <c r="G321" s="1" t="s">
        <v>43</v>
      </c>
      <c r="H321" s="1" t="s">
        <v>51</v>
      </c>
      <c r="I321" s="24" t="s">
        <v>51</v>
      </c>
      <c r="J321" s="1" t="s">
        <v>49</v>
      </c>
      <c r="K321" s="24" t="s">
        <v>46</v>
      </c>
      <c r="L321" s="1">
        <v>4</v>
      </c>
      <c r="M321" s="1">
        <v>4</v>
      </c>
      <c r="N321" s="24">
        <v>1</v>
      </c>
      <c r="O321" s="1">
        <v>5</v>
      </c>
      <c r="P321" s="1">
        <v>4</v>
      </c>
      <c r="Q321" s="24">
        <v>2</v>
      </c>
      <c r="R321" s="1">
        <v>5</v>
      </c>
      <c r="S321" s="1">
        <v>6</v>
      </c>
      <c r="T321" s="1">
        <v>1</v>
      </c>
      <c r="U321" s="1">
        <v>2</v>
      </c>
      <c r="V321" s="1" t="s">
        <v>47</v>
      </c>
      <c r="W321" s="1" t="s">
        <v>47</v>
      </c>
      <c r="X321" s="1">
        <v>3</v>
      </c>
      <c r="Y321" s="1">
        <v>5</v>
      </c>
      <c r="Z321" s="1" t="s">
        <v>47</v>
      </c>
      <c r="AA321" s="1" t="s">
        <v>47</v>
      </c>
      <c r="AB321" s="1" t="s">
        <v>47</v>
      </c>
      <c r="AC321" s="1" t="s">
        <v>47</v>
      </c>
      <c r="AD321" s="1" t="s">
        <v>47</v>
      </c>
      <c r="AE321" s="1" t="s">
        <v>47</v>
      </c>
      <c r="AF321" s="1" t="s">
        <v>47</v>
      </c>
      <c r="AG321" s="1" t="s">
        <v>47</v>
      </c>
      <c r="AH321" s="1" t="s">
        <v>47</v>
      </c>
      <c r="AI321" s="1" t="s">
        <v>47</v>
      </c>
      <c r="AJ321" s="1" t="s">
        <v>47</v>
      </c>
      <c r="AK321" s="1" t="s">
        <v>47</v>
      </c>
      <c r="AL321" s="1" t="s">
        <v>47</v>
      </c>
      <c r="AM321" s="1" t="s">
        <v>47</v>
      </c>
      <c r="AN321" s="1" t="s">
        <v>47</v>
      </c>
      <c r="AO321" s="24" t="s">
        <v>47</v>
      </c>
      <c r="AP321" s="1" t="s">
        <v>62</v>
      </c>
      <c r="AQ321" s="1">
        <v>2</v>
      </c>
      <c r="AR321" s="25" t="s">
        <v>15</v>
      </c>
      <c r="AS321" s="30">
        <v>210000</v>
      </c>
      <c r="AT321" s="9">
        <f>($O$3*(L321-$O$1)/$O$2+$P$3*(M321-$P$1)/$P$2+$Q$3*(N321-$P$1)/$Q$2)/SUM($O$3:$Q$3)</f>
        <v>-1.5311151151499114</v>
      </c>
      <c r="AU321" s="9">
        <f>($O$3*(O321-$O$1)/$O$2+$P$3*(P321-$P$1)/$P$2+$Q$3*(Q321-$Q$1)/$Q$2)/SUM($O$3:$Q$3)</f>
        <v>-0.64860847384955567</v>
      </c>
      <c r="AV321">
        <f>COUNT(R321:AO321)/2</f>
        <v>3</v>
      </c>
      <c r="AW321">
        <f>COUNTIF(R321:AO321,"&gt;5")/2</f>
        <v>0.5</v>
      </c>
      <c r="AX321" s="6">
        <f>VLOOKUP(AP321,COND!$A$10:$B$32,2,FALSE)</f>
        <v>1.0249999999999999</v>
      </c>
      <c r="AY321" s="9">
        <f>(($AT$3*AT321+$AU$3*AU321+$AV$3*AV321+$AW$3*AW321)*AX321*IF(AQ321&lt;5,0.95,IF(AQ321&lt;7,0.975,1))+$J$3*VLOOKUP(J321,COND!$A$2:$D$7,2,FALSE)+$K$3*VLOOKUP(K321,COND!$A$2:$D$7,3,FALSE)+IF(BA321="SP",$BA$3,0)+IF($AV321&lt;3,-15,0))*IF(AND(Bat!$K$2="On",$E321&gt;20),0.75,1)</f>
        <v>18.701196553104459</v>
      </c>
      <c r="AZ321" s="28">
        <f>STANDARDIZE(AY321,AVERAGE($AY$5:$AY$963),STDEVP($AY$5:$AY$963))</f>
        <v>-0.38910878532793897</v>
      </c>
      <c r="BA321" t="str">
        <f>IF(OR(AND(AQ321&gt;7,AW321&gt;1),AND(AQ321&gt;4,AV321&gt;2)),"SP","RP")</f>
        <v>RP</v>
      </c>
      <c r="BE321" t="str">
        <f>IF(AVERAGE($O321:$Q321)&gt;=6,"Likely",IF(AVERAGE($O321:$Q321)&gt;=4,"Possible","Unlikely"))</f>
        <v>Unlikely</v>
      </c>
      <c r="BG321" t="e">
        <f>IF(VLOOKUP($B321,'Draft List'!$D$4:$AB$124,BG$3,FALSE)&lt;&gt;0,VLOOKUP($B321,'Draft List'!$D$4:$AB$124,BG$3,FALSE),"")</f>
        <v>#N/A</v>
      </c>
      <c r="BH321" t="e">
        <f>IF(VLOOKUP($B321,'Draft List'!$D$4:$AB$124,BH$3,FALSE)&lt;&gt;0,VLOOKUP($B321,'Draft List'!$D$4:$AB$124,BH$3,FALSE),"")</f>
        <v>#N/A</v>
      </c>
      <c r="BI321" t="e">
        <f>IF(VLOOKUP($B321,'Draft List'!$D$4:$AB$124,BI$3,FALSE)&lt;&gt;0,VLOOKUP($B321,'Draft List'!$D$4:$AB$124,BI$3,FALSE),"")</f>
        <v>#N/A</v>
      </c>
      <c r="BJ321" t="e">
        <f>IF(VLOOKUP($B321,'Draft List'!$D$4:$AB$124,BJ$3,FALSE)&lt;&gt;0,VLOOKUP($B321,'Draft List'!$D$4:$AB$124,BJ$3,FALSE),"")</f>
        <v>#N/A</v>
      </c>
      <c r="BK321" t="str">
        <f>IF(OR(C321="SP",C321="MR",C321="RP",C321="CL"),"P",VLOOKUP($A321,Bat!$A$4:$AP$1196,42,FALSE))</f>
        <v>P</v>
      </c>
    </row>
    <row r="322" spans="1:63" x14ac:dyDescent="0.25">
      <c r="A322" t="str">
        <f>IF(C322="C","C-",C322)&amp;D322&amp;E322</f>
        <v>RPLuis Morales21</v>
      </c>
      <c r="B322">
        <f>VLOOKUP($A322,draft_listing_pitchers_stats!$A$1:$B$1324,2,FALSE)</f>
        <v>11566</v>
      </c>
      <c r="C322" s="1" t="s">
        <v>246</v>
      </c>
      <c r="D322" s="1" t="s">
        <v>2096</v>
      </c>
      <c r="E322" s="1">
        <v>21</v>
      </c>
      <c r="F322" s="1" t="s">
        <v>55</v>
      </c>
      <c r="G322" s="1" t="s">
        <v>55</v>
      </c>
      <c r="H322" s="1" t="s">
        <v>51</v>
      </c>
      <c r="I322" s="24" t="s">
        <v>51</v>
      </c>
      <c r="J322" s="1" t="s">
        <v>53</v>
      </c>
      <c r="K322" s="24" t="s">
        <v>57</v>
      </c>
      <c r="L322" s="1">
        <v>3</v>
      </c>
      <c r="M322" s="1">
        <v>4</v>
      </c>
      <c r="N322" s="24">
        <v>1</v>
      </c>
      <c r="O322" s="1">
        <v>4</v>
      </c>
      <c r="P322" s="1">
        <v>5</v>
      </c>
      <c r="Q322" s="24">
        <v>2</v>
      </c>
      <c r="R322" s="1" t="s">
        <v>47</v>
      </c>
      <c r="S322" s="1" t="s">
        <v>47</v>
      </c>
      <c r="T322" s="1">
        <v>2</v>
      </c>
      <c r="U322" s="1">
        <v>3</v>
      </c>
      <c r="V322" s="1" t="s">
        <v>47</v>
      </c>
      <c r="W322" s="1" t="s">
        <v>47</v>
      </c>
      <c r="X322" s="1">
        <v>4</v>
      </c>
      <c r="Y322" s="1">
        <v>4</v>
      </c>
      <c r="Z322" s="1" t="s">
        <v>47</v>
      </c>
      <c r="AA322" s="1" t="s">
        <v>47</v>
      </c>
      <c r="AB322" s="1" t="s">
        <v>47</v>
      </c>
      <c r="AC322" s="1" t="s">
        <v>47</v>
      </c>
      <c r="AD322" s="1">
        <v>4</v>
      </c>
      <c r="AE322" s="1">
        <v>5</v>
      </c>
      <c r="AF322" s="1" t="s">
        <v>47</v>
      </c>
      <c r="AG322" s="1" t="s">
        <v>47</v>
      </c>
      <c r="AH322" s="1" t="s">
        <v>47</v>
      </c>
      <c r="AI322" s="1" t="s">
        <v>47</v>
      </c>
      <c r="AJ322" s="1" t="s">
        <v>47</v>
      </c>
      <c r="AK322" s="1" t="s">
        <v>47</v>
      </c>
      <c r="AL322" s="1" t="s">
        <v>47</v>
      </c>
      <c r="AM322" s="1" t="s">
        <v>47</v>
      </c>
      <c r="AN322" s="1" t="s">
        <v>47</v>
      </c>
      <c r="AO322" s="24" t="s">
        <v>47</v>
      </c>
      <c r="AP322" s="1" t="s">
        <v>56</v>
      </c>
      <c r="AQ322" s="1">
        <v>8</v>
      </c>
      <c r="AR322" s="25" t="s">
        <v>233</v>
      </c>
      <c r="AS322" s="30">
        <v>230000</v>
      </c>
      <c r="AT322" s="9">
        <f>($O$3*(L322-$O$1)/$O$2+$P$3*(M322-$P$1)/$P$2+$Q$3*(N322-$P$1)/$Q$2)/SUM($O$3:$Q$3)</f>
        <v>-1.7258064396590846</v>
      </c>
      <c r="AU322" s="9">
        <f>($O$3*(O322-$O$1)/$O$2+$P$3*(P322-$P$1)/$P$2+$Q$3*(Q322-$Q$1)/$Q$2)/SUM($O$3:$Q$3)</f>
        <v>-0.64786808192867373</v>
      </c>
      <c r="AV322">
        <f>COUNT(R322:AO322)/2</f>
        <v>3</v>
      </c>
      <c r="AW322">
        <f>COUNTIF(R322:AO322,"&gt;5")/2</f>
        <v>0</v>
      </c>
      <c r="AX322" s="6">
        <f>VLOOKUP(AP322,COND!$A$10:$B$32,2,FALSE)</f>
        <v>1.0249999999999999</v>
      </c>
      <c r="AY322" s="9">
        <f>(($AT$3*AT322+$AU$3*AU322+$AV$3*AV322+$AW$3*AW322)*AX322*IF(AQ322&lt;5,0.95,IF(AQ322&lt;7,0.975,1))+$J$3*VLOOKUP(J322,COND!$A$2:$D$7,2,FALSE)+$K$3*VLOOKUP(K322,COND!$A$2:$D$7,3,FALSE)+IF(BA322="SP",$BA$3,0)+IF($AV322&lt;3,-15,0))*IF(AND(Bat!$K$2="On",$E322&gt;20),0.75,1)</f>
        <v>18.69116400033208</v>
      </c>
      <c r="AZ322" s="28">
        <f>STANDARDIZE(AY322,AVERAGE($AY$5:$AY$963),STDEVP($AY$5:$AY$963))</f>
        <v>-0.39000634564258119</v>
      </c>
      <c r="BA322" t="str">
        <f>IF(OR(AND(AQ322&gt;7,AW322&gt;1),AND(AQ322&gt;4,AV322&gt;2)),"SP","RP")</f>
        <v>SP</v>
      </c>
      <c r="BE322" t="str">
        <f>IF(AVERAGE($O322:$Q322)&gt;=6,"Likely",IF(AVERAGE($O322:$Q322)&gt;=4,"Possible","Unlikely"))</f>
        <v>Unlikely</v>
      </c>
      <c r="BG322" t="e">
        <f>IF(VLOOKUP($B322,'Draft List'!$D$4:$AB$124,BG$3,FALSE)&lt;&gt;0,VLOOKUP($B322,'Draft List'!$D$4:$AB$124,BG$3,FALSE),"")</f>
        <v>#N/A</v>
      </c>
      <c r="BH322" t="e">
        <f>IF(VLOOKUP($B322,'Draft List'!$D$4:$AB$124,BH$3,FALSE)&lt;&gt;0,VLOOKUP($B322,'Draft List'!$D$4:$AB$124,BH$3,FALSE),"")</f>
        <v>#N/A</v>
      </c>
      <c r="BI322" t="e">
        <f>IF(VLOOKUP($B322,'Draft List'!$D$4:$AB$124,BI$3,FALSE)&lt;&gt;0,VLOOKUP($B322,'Draft List'!$D$4:$AB$124,BI$3,FALSE),"")</f>
        <v>#N/A</v>
      </c>
      <c r="BJ322" t="e">
        <f>IF(VLOOKUP($B322,'Draft List'!$D$4:$AB$124,BJ$3,FALSE)&lt;&gt;0,VLOOKUP($B322,'Draft List'!$D$4:$AB$124,BJ$3,FALSE),"")</f>
        <v>#N/A</v>
      </c>
      <c r="BK322" t="str">
        <f>IF(OR(C322="SP",C322="MR",C322="RP",C322="CL"),"P",VLOOKUP($A322,Bat!$A$4:$AP$1196,42,FALSE))</f>
        <v>P</v>
      </c>
    </row>
    <row r="323" spans="1:63" x14ac:dyDescent="0.25">
      <c r="A323" t="str">
        <f>IF(C323="C","C-",C323)&amp;D323&amp;E323</f>
        <v>SPKeitaro Ota18</v>
      </c>
      <c r="B323">
        <f>VLOOKUP($A323,draft_listing_pitchers_stats!$A$1:$B$1324,2,FALSE)</f>
        <v>3290</v>
      </c>
      <c r="C323" s="1" t="s">
        <v>25</v>
      </c>
      <c r="D323" s="1" t="s">
        <v>2126</v>
      </c>
      <c r="E323" s="1">
        <v>18</v>
      </c>
      <c r="F323" s="1" t="s">
        <v>55</v>
      </c>
      <c r="G323" s="1" t="s">
        <v>55</v>
      </c>
      <c r="H323" s="1" t="s">
        <v>51</v>
      </c>
      <c r="I323" s="24" t="s">
        <v>51</v>
      </c>
      <c r="J323" s="1" t="s">
        <v>45</v>
      </c>
      <c r="K323" s="24" t="s">
        <v>57</v>
      </c>
      <c r="L323" s="1">
        <v>2</v>
      </c>
      <c r="M323" s="1">
        <v>4</v>
      </c>
      <c r="N323" s="24">
        <v>1</v>
      </c>
      <c r="O323" s="1">
        <v>3</v>
      </c>
      <c r="P323" s="1">
        <v>4</v>
      </c>
      <c r="Q323" s="24">
        <v>4</v>
      </c>
      <c r="R323" s="1">
        <v>3</v>
      </c>
      <c r="S323" s="1">
        <v>4</v>
      </c>
      <c r="T323" s="1">
        <v>1</v>
      </c>
      <c r="U323" s="1">
        <v>1</v>
      </c>
      <c r="V323" s="1">
        <v>2</v>
      </c>
      <c r="W323" s="1">
        <v>3</v>
      </c>
      <c r="X323" s="1" t="s">
        <v>47</v>
      </c>
      <c r="Y323" s="1" t="s">
        <v>47</v>
      </c>
      <c r="Z323" s="1" t="s">
        <v>47</v>
      </c>
      <c r="AA323" s="1" t="s">
        <v>47</v>
      </c>
      <c r="AB323" s="1" t="s">
        <v>47</v>
      </c>
      <c r="AC323" s="1" t="s">
        <v>47</v>
      </c>
      <c r="AD323" s="1" t="s">
        <v>47</v>
      </c>
      <c r="AE323" s="1" t="s">
        <v>47</v>
      </c>
      <c r="AF323" s="1" t="s">
        <v>47</v>
      </c>
      <c r="AG323" s="1" t="s">
        <v>47</v>
      </c>
      <c r="AH323" s="1" t="s">
        <v>47</v>
      </c>
      <c r="AI323" s="1" t="s">
        <v>47</v>
      </c>
      <c r="AJ323" s="1" t="s">
        <v>47</v>
      </c>
      <c r="AK323" s="1" t="s">
        <v>47</v>
      </c>
      <c r="AL323" s="1" t="s">
        <v>47</v>
      </c>
      <c r="AM323" s="1" t="s">
        <v>47</v>
      </c>
      <c r="AN323" s="1" t="s">
        <v>47</v>
      </c>
      <c r="AO323" s="24" t="s">
        <v>47</v>
      </c>
      <c r="AP323" s="1" t="s">
        <v>67</v>
      </c>
      <c r="AQ323" s="1">
        <v>3</v>
      </c>
      <c r="AR323" s="25" t="s">
        <v>233</v>
      </c>
      <c r="AS323" s="30">
        <v>230000</v>
      </c>
      <c r="AT323" s="9">
        <f>($O$3*(L323-$O$1)/$O$2+$P$3*(M323-$P$1)/$P$2+$Q$3*(N323-$P$1)/$Q$2)/SUM($O$3:$Q$3)</f>
        <v>-1.9204977641682581</v>
      </c>
      <c r="AU323" s="9">
        <f>($O$3*(O323-$O$1)/$O$2+$P$3*(P323-$P$1)/$P$2+$Q$3*(Q323-$Q$1)/$Q$2)/SUM($O$3:$Q$3)</f>
        <v>-0.55334999075968205</v>
      </c>
      <c r="AV323">
        <f>COUNT(R323:AO323)/2</f>
        <v>3</v>
      </c>
      <c r="AW323">
        <f>COUNTIF(R323:AO323,"&gt;5")/2</f>
        <v>0</v>
      </c>
      <c r="AX323" s="6">
        <f>VLOOKUP(AP323,COND!$A$10:$B$32,2,FALSE)</f>
        <v>1</v>
      </c>
      <c r="AY323" s="9">
        <f>(($AT$3*AT323+$AU$3*AU323+$AV$3*AV323+$AW$3*AW323)*AX323*IF(AQ323&lt;5,0.95,IF(AQ323&lt;7,0.975,1))+$J$3*VLOOKUP(J323,COND!$A$2:$D$7,2,FALSE)+$K$3*VLOOKUP(K323,COND!$A$2:$D$7,3,FALSE)+IF(BA323="SP",$BA$3,0)+IF($AV323&lt;3,-15,0))*IF(AND(Bat!$K$2="On",$E323&gt;20),0.75,1)</f>
        <v>18.618955600374072</v>
      </c>
      <c r="AZ323" s="28">
        <f>STANDARDIZE(AY323,AVERAGE($AY$5:$AY$963),STDEVP($AY$5:$AY$963))</f>
        <v>-0.39646645561225441</v>
      </c>
      <c r="BA323" t="str">
        <f>IF(OR(AND(AQ323&gt;7,AW323&gt;1),AND(AQ323&gt;4,AV323&gt;2)),"SP","RP")</f>
        <v>RP</v>
      </c>
      <c r="BE323" t="str">
        <f>IF(AVERAGE($O323:$Q323)&gt;=6,"Likely",IF(AVERAGE($O323:$Q323)&gt;=4,"Possible","Unlikely"))</f>
        <v>Unlikely</v>
      </c>
      <c r="BG323" t="e">
        <f>IF(VLOOKUP($B323,'Draft List'!$D$4:$AB$124,BG$3,FALSE)&lt;&gt;0,VLOOKUP($B323,'Draft List'!$D$4:$AB$124,BG$3,FALSE),"")</f>
        <v>#N/A</v>
      </c>
      <c r="BH323" t="e">
        <f>IF(VLOOKUP($B323,'Draft List'!$D$4:$AB$124,BH$3,FALSE)&lt;&gt;0,VLOOKUP($B323,'Draft List'!$D$4:$AB$124,BH$3,FALSE),"")</f>
        <v>#N/A</v>
      </c>
      <c r="BI323" t="e">
        <f>IF(VLOOKUP($B323,'Draft List'!$D$4:$AB$124,BI$3,FALSE)&lt;&gt;0,VLOOKUP($B323,'Draft List'!$D$4:$AB$124,BI$3,FALSE),"")</f>
        <v>#N/A</v>
      </c>
      <c r="BJ323" t="e">
        <f>IF(VLOOKUP($B323,'Draft List'!$D$4:$AB$124,BJ$3,FALSE)&lt;&gt;0,VLOOKUP($B323,'Draft List'!$D$4:$AB$124,BJ$3,FALSE),"")</f>
        <v>#N/A</v>
      </c>
      <c r="BK323" t="str">
        <f>IF(OR(C323="SP",C323="MR",C323="RP",C323="CL"),"P",VLOOKUP($A323,Bat!$A$4:$AP$1196,42,FALSE))</f>
        <v>P</v>
      </c>
    </row>
    <row r="324" spans="1:63" x14ac:dyDescent="0.25">
      <c r="A324" t="str">
        <f>IF(C324="C","C-",C324)&amp;D324&amp;E324</f>
        <v>SPCliff Geldof18</v>
      </c>
      <c r="B324">
        <f>VLOOKUP($A324,draft_listing_pitchers_stats!$A$1:$B$1324,2,FALSE)</f>
        <v>3287</v>
      </c>
      <c r="C324" s="1" t="s">
        <v>25</v>
      </c>
      <c r="D324" s="1" t="s">
        <v>1962</v>
      </c>
      <c r="E324" s="1">
        <v>18</v>
      </c>
      <c r="F324" s="1" t="s">
        <v>55</v>
      </c>
      <c r="G324" s="1" t="s">
        <v>43</v>
      </c>
      <c r="H324" s="1" t="s">
        <v>51</v>
      </c>
      <c r="I324" s="24" t="s">
        <v>51</v>
      </c>
      <c r="J324" s="1" t="s">
        <v>45</v>
      </c>
      <c r="K324" s="24" t="s">
        <v>53</v>
      </c>
      <c r="L324" s="1">
        <v>1</v>
      </c>
      <c r="M324" s="1">
        <v>4</v>
      </c>
      <c r="N324" s="24">
        <v>1</v>
      </c>
      <c r="O324" s="1">
        <v>3</v>
      </c>
      <c r="P324" s="1">
        <v>4</v>
      </c>
      <c r="Q324" s="24">
        <v>3</v>
      </c>
      <c r="R324" s="1" t="s">
        <v>47</v>
      </c>
      <c r="S324" s="1" t="s">
        <v>47</v>
      </c>
      <c r="T324" s="1" t="s">
        <v>47</v>
      </c>
      <c r="U324" s="1" t="s">
        <v>47</v>
      </c>
      <c r="V324" s="1" t="s">
        <v>47</v>
      </c>
      <c r="W324" s="1" t="s">
        <v>47</v>
      </c>
      <c r="X324" s="1">
        <v>1</v>
      </c>
      <c r="Y324" s="1">
        <v>4</v>
      </c>
      <c r="Z324" s="1" t="s">
        <v>47</v>
      </c>
      <c r="AA324" s="1" t="s">
        <v>47</v>
      </c>
      <c r="AB324" s="1" t="s">
        <v>47</v>
      </c>
      <c r="AC324" s="1" t="s">
        <v>47</v>
      </c>
      <c r="AD324" s="1">
        <v>3</v>
      </c>
      <c r="AE324" s="1">
        <v>4</v>
      </c>
      <c r="AF324" s="1" t="s">
        <v>47</v>
      </c>
      <c r="AG324" s="1" t="s">
        <v>47</v>
      </c>
      <c r="AH324" s="1">
        <v>1</v>
      </c>
      <c r="AI324" s="1">
        <v>5</v>
      </c>
      <c r="AJ324" s="1" t="s">
        <v>47</v>
      </c>
      <c r="AK324" s="1" t="s">
        <v>47</v>
      </c>
      <c r="AL324" s="1" t="s">
        <v>47</v>
      </c>
      <c r="AM324" s="1" t="s">
        <v>47</v>
      </c>
      <c r="AN324" s="1" t="s">
        <v>47</v>
      </c>
      <c r="AO324" s="24" t="s">
        <v>47</v>
      </c>
      <c r="AP324" s="1" t="s">
        <v>71</v>
      </c>
      <c r="AQ324" s="1">
        <v>6</v>
      </c>
      <c r="AR324" s="25" t="s">
        <v>233</v>
      </c>
      <c r="AS324" s="30">
        <v>2800000</v>
      </c>
      <c r="AT324" s="9">
        <f>($O$3*(L324-$O$1)/$O$2+$P$3*(M324-$P$1)/$P$2+$Q$3*(N324-$P$1)/$Q$2)/SUM($O$3:$Q$3)</f>
        <v>-2.1151890886774316</v>
      </c>
      <c r="AU324" s="9">
        <f>($O$3*(O324-$O$1)/$O$2+$P$3*(P324-$P$1)/$P$2+$Q$3*(Q324-$Q$1)/$Q$2)/SUM($O$3:$Q$3)</f>
        <v>-0.7956705568137924</v>
      </c>
      <c r="AV324">
        <f>COUNT(R324:AO324)/2</f>
        <v>3</v>
      </c>
      <c r="AW324">
        <f>COUNTIF(R324:AO324,"&gt;5")/2</f>
        <v>0</v>
      </c>
      <c r="AX324" s="6">
        <f>VLOOKUP(AP324,COND!$A$10:$B$32,2,FALSE)</f>
        <v>0.95</v>
      </c>
      <c r="AY324" s="9">
        <f>(($AT$3*AT324+$AU$3*AU324+$AV$3*AV324+$AW$3*AW324)*AX324*IF(AQ324&lt;5,0.95,IF(AQ324&lt;7,0.975,1))+$J$3*VLOOKUP(J324,COND!$A$2:$D$7,2,FALSE)+$K$3*VLOOKUP(K324,COND!$A$2:$D$7,3,FALSE)+IF(BA324="SP",$BA$3,0)+IF($AV324&lt;3,-15,0))*IF(AND(Bat!$K$2="On",$E324&gt;20),0.75,1)</f>
        <v>18.590926656347001</v>
      </c>
      <c r="AZ324" s="28">
        <f>STANDARDIZE(AY324,AVERAGE($AY$5:$AY$963),STDEVP($AY$5:$AY$963))</f>
        <v>-0.3989740594485669</v>
      </c>
      <c r="BA324" t="str">
        <f>IF(OR(AND(AQ324&gt;7,AW324&gt;1),AND(AQ324&gt;4,AV324&gt;2)),"SP","RP")</f>
        <v>SP</v>
      </c>
      <c r="BE324" t="str">
        <f>IF(AVERAGE($O324:$Q324)&gt;=6,"Likely",IF(AVERAGE($O324:$Q324)&gt;=4,"Possible","Unlikely"))</f>
        <v>Unlikely</v>
      </c>
      <c r="BG324" t="e">
        <f>IF(VLOOKUP($B324,'Draft List'!$D$4:$AB$124,BG$3,FALSE)&lt;&gt;0,VLOOKUP($B324,'Draft List'!$D$4:$AB$124,BG$3,FALSE),"")</f>
        <v>#N/A</v>
      </c>
      <c r="BH324" t="e">
        <f>IF(VLOOKUP($B324,'Draft List'!$D$4:$AB$124,BH$3,FALSE)&lt;&gt;0,VLOOKUP($B324,'Draft List'!$D$4:$AB$124,BH$3,FALSE),"")</f>
        <v>#N/A</v>
      </c>
      <c r="BI324" t="e">
        <f>IF(VLOOKUP($B324,'Draft List'!$D$4:$AB$124,BI$3,FALSE)&lt;&gt;0,VLOOKUP($B324,'Draft List'!$D$4:$AB$124,BI$3,FALSE),"")</f>
        <v>#N/A</v>
      </c>
      <c r="BJ324" t="e">
        <f>IF(VLOOKUP($B324,'Draft List'!$D$4:$AB$124,BJ$3,FALSE)&lt;&gt;0,VLOOKUP($B324,'Draft List'!$D$4:$AB$124,BJ$3,FALSE),"")</f>
        <v>#N/A</v>
      </c>
      <c r="BK324" t="str">
        <f>IF(OR(C324="SP",C324="MR",C324="RP",C324="CL"),"P",VLOOKUP($A324,Bat!$A$4:$AP$1196,42,FALSE))</f>
        <v>P</v>
      </c>
    </row>
    <row r="325" spans="1:63" x14ac:dyDescent="0.25">
      <c r="A325" t="str">
        <f>IF(C325="C","C-",C325)&amp;D325&amp;E325</f>
        <v>CLDavid Jones21</v>
      </c>
      <c r="B325">
        <f>VLOOKUP($A325,draft_listing_pitchers_stats!$A$1:$B$1324,2,FALSE)</f>
        <v>10969</v>
      </c>
      <c r="C325" s="1" t="s">
        <v>249</v>
      </c>
      <c r="D325" s="1" t="s">
        <v>2018</v>
      </c>
      <c r="E325" s="1">
        <v>21</v>
      </c>
      <c r="F325" s="1" t="s">
        <v>43</v>
      </c>
      <c r="G325" s="1" t="s">
        <v>43</v>
      </c>
      <c r="H325" s="1" t="s">
        <v>51</v>
      </c>
      <c r="I325" s="24" t="s">
        <v>51</v>
      </c>
      <c r="J325" s="1" t="s">
        <v>57</v>
      </c>
      <c r="K325" s="24" t="s">
        <v>53</v>
      </c>
      <c r="L325" s="1">
        <v>4</v>
      </c>
      <c r="M325" s="1">
        <v>4</v>
      </c>
      <c r="N325" s="24">
        <v>2</v>
      </c>
      <c r="O325" s="1">
        <v>4</v>
      </c>
      <c r="P325" s="1">
        <v>4</v>
      </c>
      <c r="Q325" s="24">
        <v>3</v>
      </c>
      <c r="R325" s="1">
        <v>4</v>
      </c>
      <c r="S325" s="1">
        <v>5</v>
      </c>
      <c r="T325" s="1">
        <v>2</v>
      </c>
      <c r="U325" s="1">
        <v>3</v>
      </c>
      <c r="V325" s="1" t="s">
        <v>47</v>
      </c>
      <c r="W325" s="1" t="s">
        <v>47</v>
      </c>
      <c r="X325" s="1">
        <v>3</v>
      </c>
      <c r="Y325" s="1">
        <v>4</v>
      </c>
      <c r="Z325" s="1" t="s">
        <v>47</v>
      </c>
      <c r="AA325" s="1" t="s">
        <v>47</v>
      </c>
      <c r="AB325" s="1" t="s">
        <v>47</v>
      </c>
      <c r="AC325" s="1" t="s">
        <v>47</v>
      </c>
      <c r="AD325" s="1" t="s">
        <v>47</v>
      </c>
      <c r="AE325" s="1" t="s">
        <v>47</v>
      </c>
      <c r="AF325" s="1" t="s">
        <v>47</v>
      </c>
      <c r="AG325" s="1" t="s">
        <v>47</v>
      </c>
      <c r="AH325" s="1" t="s">
        <v>47</v>
      </c>
      <c r="AI325" s="1" t="s">
        <v>47</v>
      </c>
      <c r="AJ325" s="1" t="s">
        <v>47</v>
      </c>
      <c r="AK325" s="1" t="s">
        <v>47</v>
      </c>
      <c r="AL325" s="1" t="s">
        <v>47</v>
      </c>
      <c r="AM325" s="1" t="s">
        <v>47</v>
      </c>
      <c r="AN325" s="1" t="s">
        <v>47</v>
      </c>
      <c r="AO325" s="24" t="s">
        <v>47</v>
      </c>
      <c r="AP325" s="1" t="s">
        <v>59</v>
      </c>
      <c r="AQ325" s="1">
        <v>2</v>
      </c>
      <c r="AR325" s="25" t="s">
        <v>235</v>
      </c>
      <c r="AS325" s="30">
        <v>180000</v>
      </c>
      <c r="AT325" s="9">
        <f>($O$3*(L325-$O$1)/$O$2+$P$3*(M325-$P$1)/$P$2+$Q$3*(N325-$P$1)/$Q$2)/SUM($O$3:$Q$3)</f>
        <v>-1.288794549095801</v>
      </c>
      <c r="AU325" s="9">
        <f>($O$3*(O325-$O$1)/$O$2+$P$3*(P325-$P$1)/$P$2+$Q$3*(Q325-$Q$1)/$Q$2)/SUM($O$3:$Q$3)</f>
        <v>-0.6009792323046188</v>
      </c>
      <c r="AV325">
        <f>COUNT(R325:AO325)/2</f>
        <v>3</v>
      </c>
      <c r="AW325">
        <f>COUNTIF(R325:AO325,"&gt;5")/2</f>
        <v>0</v>
      </c>
      <c r="AX325" s="6">
        <f>VLOOKUP(AP325,COND!$A$10:$B$32,2,FALSE)</f>
        <v>1</v>
      </c>
      <c r="AY325" s="9">
        <f>(($AT$3*AT325+$AU$3*AU325+$AV$3*AV325+$AW$3*AW325)*AX325*IF(AQ325&lt;5,0.95,IF(AQ325&lt;7,0.975,1))+$J$3*VLOOKUP(J325,COND!$A$2:$D$7,2,FALSE)+$K$3*VLOOKUP(K325,COND!$A$2:$D$7,3,FALSE)+IF(BA325="SP",$BA$3,0)+IF($AV325&lt;3,-15,0))*IF(AND(Bat!$K$2="On",$E325&gt;20),0.75,1)</f>
        <v>18.584023621884043</v>
      </c>
      <c r="AZ325" s="28">
        <f>STANDARDIZE(AY325,AVERAGE($AY$5:$AY$963),STDEVP($AY$5:$AY$963))</f>
        <v>-0.39959163803749959</v>
      </c>
      <c r="BA325" t="str">
        <f>IF(OR(AND(AQ325&gt;7,AW325&gt;1),AND(AQ325&gt;4,AV325&gt;2)),"SP","RP")</f>
        <v>RP</v>
      </c>
      <c r="BE325" t="str">
        <f>IF(AVERAGE($O325:$Q325)&gt;=6,"Likely",IF(AVERAGE($O325:$Q325)&gt;=4,"Possible","Unlikely"))</f>
        <v>Unlikely</v>
      </c>
      <c r="BG325" t="e">
        <f>IF(VLOOKUP($B325,'Draft List'!$D$4:$AB$124,BG$3,FALSE)&lt;&gt;0,VLOOKUP($B325,'Draft List'!$D$4:$AB$124,BG$3,FALSE),"")</f>
        <v>#N/A</v>
      </c>
      <c r="BH325" t="e">
        <f>IF(VLOOKUP($B325,'Draft List'!$D$4:$AB$124,BH$3,FALSE)&lt;&gt;0,VLOOKUP($B325,'Draft List'!$D$4:$AB$124,BH$3,FALSE),"")</f>
        <v>#N/A</v>
      </c>
      <c r="BI325" t="e">
        <f>IF(VLOOKUP($B325,'Draft List'!$D$4:$AB$124,BI$3,FALSE)&lt;&gt;0,VLOOKUP($B325,'Draft List'!$D$4:$AB$124,BI$3,FALSE),"")</f>
        <v>#N/A</v>
      </c>
      <c r="BJ325" t="e">
        <f>IF(VLOOKUP($B325,'Draft List'!$D$4:$AB$124,BJ$3,FALSE)&lt;&gt;0,VLOOKUP($B325,'Draft List'!$D$4:$AB$124,BJ$3,FALSE),"")</f>
        <v>#N/A</v>
      </c>
      <c r="BK325" t="str">
        <f>IF(OR(C325="SP",C325="MR",C325="RP",C325="CL"),"P",VLOOKUP($A325,Bat!$A$4:$AP$1196,42,FALSE))</f>
        <v>P</v>
      </c>
    </row>
    <row r="326" spans="1:63" x14ac:dyDescent="0.25">
      <c r="A326" t="str">
        <f>IF(C326="C","C-",C326)&amp;D326&amp;E326</f>
        <v>RPLorenzo Lorenzo18</v>
      </c>
      <c r="B326">
        <f>VLOOKUP($A326,draft_listing_pitchers_stats!$A$1:$B$1324,2,FALSE)</f>
        <v>4703</v>
      </c>
      <c r="C326" s="1" t="s">
        <v>246</v>
      </c>
      <c r="D326" s="1" t="s">
        <v>2061</v>
      </c>
      <c r="E326" s="1">
        <v>18</v>
      </c>
      <c r="F326" s="1" t="s">
        <v>43</v>
      </c>
      <c r="G326" s="1" t="s">
        <v>43</v>
      </c>
      <c r="H326" s="1" t="s">
        <v>51</v>
      </c>
      <c r="I326" s="24" t="s">
        <v>51</v>
      </c>
      <c r="J326" s="1" t="s">
        <v>46</v>
      </c>
      <c r="K326" s="24" t="s">
        <v>45</v>
      </c>
      <c r="L326" s="1">
        <v>2</v>
      </c>
      <c r="M326" s="1">
        <v>4</v>
      </c>
      <c r="N326" s="24">
        <v>1</v>
      </c>
      <c r="O326" s="1">
        <v>3</v>
      </c>
      <c r="P326" s="1">
        <v>4</v>
      </c>
      <c r="Q326" s="24">
        <v>3</v>
      </c>
      <c r="R326" s="1">
        <v>2</v>
      </c>
      <c r="S326" s="1">
        <v>3</v>
      </c>
      <c r="T326" s="1">
        <v>1</v>
      </c>
      <c r="U326" s="1">
        <v>2</v>
      </c>
      <c r="V326" s="1">
        <v>1</v>
      </c>
      <c r="W326" s="1">
        <v>2</v>
      </c>
      <c r="X326" s="1">
        <v>1</v>
      </c>
      <c r="Y326" s="1">
        <v>2</v>
      </c>
      <c r="Z326" s="1" t="s">
        <v>47</v>
      </c>
      <c r="AA326" s="1" t="s">
        <v>47</v>
      </c>
      <c r="AB326" s="1" t="s">
        <v>47</v>
      </c>
      <c r="AC326" s="1" t="s">
        <v>47</v>
      </c>
      <c r="AD326" s="1" t="s">
        <v>47</v>
      </c>
      <c r="AE326" s="1" t="s">
        <v>47</v>
      </c>
      <c r="AF326" s="1">
        <v>2</v>
      </c>
      <c r="AG326" s="1">
        <v>2</v>
      </c>
      <c r="AH326" s="1">
        <v>1</v>
      </c>
      <c r="AI326" s="1">
        <v>2</v>
      </c>
      <c r="AJ326" s="1" t="s">
        <v>47</v>
      </c>
      <c r="AK326" s="1" t="s">
        <v>47</v>
      </c>
      <c r="AL326" s="1" t="s">
        <v>47</v>
      </c>
      <c r="AM326" s="1" t="s">
        <v>47</v>
      </c>
      <c r="AN326" s="1" t="s">
        <v>47</v>
      </c>
      <c r="AO326" s="24" t="s">
        <v>47</v>
      </c>
      <c r="AP326" s="1" t="s">
        <v>68</v>
      </c>
      <c r="AQ326" s="1">
        <v>5</v>
      </c>
      <c r="AR326" s="25" t="s">
        <v>233</v>
      </c>
      <c r="AS326" s="30">
        <v>230000</v>
      </c>
      <c r="AT326" s="9">
        <f>($O$3*(L326-$O$1)/$O$2+$P$3*(M326-$P$1)/$P$2+$Q$3*(N326-$P$1)/$Q$2)/SUM($O$3:$Q$3)</f>
        <v>-1.9204977641682581</v>
      </c>
      <c r="AU326" s="9">
        <f>($O$3*(O326-$O$1)/$O$2+$P$3*(P326-$P$1)/$P$2+$Q$3*(Q326-$Q$1)/$Q$2)/SUM($O$3:$Q$3)</f>
        <v>-0.7956705568137924</v>
      </c>
      <c r="AV326">
        <f>COUNT(R326:AO326)/2</f>
        <v>6</v>
      </c>
      <c r="AW326">
        <f>COUNTIF(R326:AO326,"&gt;5")/2</f>
        <v>0</v>
      </c>
      <c r="AX326" s="6">
        <f>VLOOKUP(AP326,COND!$A$10:$B$32,2,FALSE)</f>
        <v>0.95</v>
      </c>
      <c r="AY326" s="9">
        <f>(($AT$3*AT326+$AU$3*AU326+$AV$3*AV326+$AW$3*AW326)*AX326*IF(AQ326&lt;5,0.95,IF(AQ326&lt;7,0.975,1))+$J$3*VLOOKUP(J326,COND!$A$2:$D$7,2,FALSE)+$K$3*VLOOKUP(K326,COND!$A$2:$D$7,3,FALSE)+IF(BA326="SP",$BA$3,0)+IF($AV326&lt;3,-15,0))*IF(AND(Bat!$K$2="On",$E326&gt;20),0.75,1)</f>
        <v>18.549555724212325</v>
      </c>
      <c r="AZ326" s="28">
        <f>STANDARDIZE(AY326,AVERAGE($AY$5:$AY$963),STDEVP($AY$5:$AY$963))</f>
        <v>-0.40267530156573494</v>
      </c>
      <c r="BA326" t="str">
        <f>IF(OR(AND(AQ326&gt;7,AW326&gt;1),AND(AQ326&gt;4,AV326&gt;2)),"SP","RP")</f>
        <v>SP</v>
      </c>
      <c r="BE326" t="str">
        <f>IF(AVERAGE($O326:$Q326)&gt;=6,"Likely",IF(AVERAGE($O326:$Q326)&gt;=4,"Possible","Unlikely"))</f>
        <v>Unlikely</v>
      </c>
      <c r="BG326" t="e">
        <f>IF(VLOOKUP($B326,'Draft List'!$D$4:$AB$124,BG$3,FALSE)&lt;&gt;0,VLOOKUP($B326,'Draft List'!$D$4:$AB$124,BG$3,FALSE),"")</f>
        <v>#N/A</v>
      </c>
      <c r="BH326" t="e">
        <f>IF(VLOOKUP($B326,'Draft List'!$D$4:$AB$124,BH$3,FALSE)&lt;&gt;0,VLOOKUP($B326,'Draft List'!$D$4:$AB$124,BH$3,FALSE),"")</f>
        <v>#N/A</v>
      </c>
      <c r="BI326" t="e">
        <f>IF(VLOOKUP($B326,'Draft List'!$D$4:$AB$124,BI$3,FALSE)&lt;&gt;0,VLOOKUP($B326,'Draft List'!$D$4:$AB$124,BI$3,FALSE),"")</f>
        <v>#N/A</v>
      </c>
      <c r="BJ326" t="e">
        <f>IF(VLOOKUP($B326,'Draft List'!$D$4:$AB$124,BJ$3,FALSE)&lt;&gt;0,VLOOKUP($B326,'Draft List'!$D$4:$AB$124,BJ$3,FALSE),"")</f>
        <v>#N/A</v>
      </c>
      <c r="BK326" t="str">
        <f>IF(OR(C326="SP",C326="MR",C326="RP",C326="CL"),"P",VLOOKUP($A326,Bat!$A$4:$AP$1196,42,FALSE))</f>
        <v>P</v>
      </c>
    </row>
    <row r="327" spans="1:63" x14ac:dyDescent="0.25">
      <c r="A327" t="str">
        <f>IF(C327="C","C-",C327)&amp;D327&amp;E327</f>
        <v>SPGlenn Powell21</v>
      </c>
      <c r="B327">
        <f>VLOOKUP($A327,draft_listing_pitchers_stats!$A$1:$B$1324,2,FALSE)</f>
        <v>9487</v>
      </c>
      <c r="C327" s="1" t="s">
        <v>25</v>
      </c>
      <c r="D327" s="1" t="s">
        <v>1843</v>
      </c>
      <c r="E327" s="1">
        <v>21</v>
      </c>
      <c r="F327" s="1" t="s">
        <v>55</v>
      </c>
      <c r="G327" s="1" t="s">
        <v>55</v>
      </c>
      <c r="H327" s="1" t="s">
        <v>51</v>
      </c>
      <c r="I327" s="24" t="s">
        <v>51</v>
      </c>
      <c r="J327" s="1" t="s">
        <v>57</v>
      </c>
      <c r="K327" s="24" t="s">
        <v>46</v>
      </c>
      <c r="L327" s="1">
        <v>3</v>
      </c>
      <c r="M327" s="1">
        <v>6</v>
      </c>
      <c r="N327" s="24">
        <v>2</v>
      </c>
      <c r="O327" s="1">
        <v>4</v>
      </c>
      <c r="P327" s="1">
        <v>8</v>
      </c>
      <c r="Q327" s="24">
        <v>3</v>
      </c>
      <c r="R327" s="1">
        <v>5</v>
      </c>
      <c r="S327" s="1">
        <v>6</v>
      </c>
      <c r="T327" s="1" t="s">
        <v>47</v>
      </c>
      <c r="U327" s="1" t="s">
        <v>47</v>
      </c>
      <c r="V327" s="1">
        <v>3</v>
      </c>
      <c r="W327" s="1">
        <v>6</v>
      </c>
      <c r="X327" s="1" t="s">
        <v>47</v>
      </c>
      <c r="Y327" s="1" t="s">
        <v>47</v>
      </c>
      <c r="Z327" s="1" t="s">
        <v>47</v>
      </c>
      <c r="AA327" s="1" t="s">
        <v>47</v>
      </c>
      <c r="AB327" s="1" t="s">
        <v>47</v>
      </c>
      <c r="AC327" s="1" t="s">
        <v>47</v>
      </c>
      <c r="AD327" s="1" t="s">
        <v>47</v>
      </c>
      <c r="AE327" s="1" t="s">
        <v>47</v>
      </c>
      <c r="AF327" s="1" t="s">
        <v>47</v>
      </c>
      <c r="AG327" s="1" t="s">
        <v>47</v>
      </c>
      <c r="AH327" s="1" t="s">
        <v>47</v>
      </c>
      <c r="AI327" s="1" t="s">
        <v>47</v>
      </c>
      <c r="AJ327" s="1" t="s">
        <v>47</v>
      </c>
      <c r="AK327" s="1" t="s">
        <v>47</v>
      </c>
      <c r="AL327" s="1" t="s">
        <v>47</v>
      </c>
      <c r="AM327" s="1" t="s">
        <v>47</v>
      </c>
      <c r="AN327" s="1" t="s">
        <v>47</v>
      </c>
      <c r="AO327" s="24" t="s">
        <v>47</v>
      </c>
      <c r="AP327" s="1" t="s">
        <v>58</v>
      </c>
      <c r="AQ327" s="1">
        <v>8</v>
      </c>
      <c r="AR327" s="25" t="s">
        <v>1746</v>
      </c>
      <c r="AS327" s="30">
        <v>230000</v>
      </c>
      <c r="AT327" s="9">
        <f>($O$3*(L327-$O$1)/$O$2+$P$3*(M327-$P$1)/$P$2+$Q$3*(N327-$P$1)/$Q$2)/SUM($O$3:$Q$3)</f>
        <v>-1.0926224407448637</v>
      </c>
      <c r="AU327" s="9">
        <f>($O$3*(O327-$O$1)/$O$2+$P$3*(P327-$P$1)/$P$2+$Q$3*(Q327-$Q$1)/$Q$2)/SUM($O$3:$Q$3)</f>
        <v>0.18074763341560293</v>
      </c>
      <c r="AV327">
        <f>COUNT(R327:AO327)/2</f>
        <v>2</v>
      </c>
      <c r="AW327">
        <f>COUNTIF(R327:AO327,"&gt;5")/2</f>
        <v>1</v>
      </c>
      <c r="AX327" s="6">
        <f>VLOOKUP(AP327,COND!$A$10:$B$32,2,FALSE)</f>
        <v>1</v>
      </c>
      <c r="AY327" s="9">
        <f>(($AT$3*AT327+$AU$3*AU327+$AV$3*AV327+$AW$3*AW327)*AX327*IF(AQ327&lt;5,0.95,IF(AQ327&lt;7,0.975,1))+$J$3*VLOOKUP(J327,COND!$A$2:$D$7,2,FALSE)+$K$3*VLOOKUP(K327,COND!$A$2:$D$7,3,FALSE)+IF(BA327="SP",$BA$3,0)+IF($AV327&lt;3,-15,0))*IF(AND(Bat!$K$2="On",$E327&gt;20),0.75,1)</f>
        <v>18.54642818016309</v>
      </c>
      <c r="AZ327" s="28">
        <f>STANDARDIZE(AY327,AVERAGE($AY$5:$AY$963),STDEVP($AY$5:$AY$963))</f>
        <v>-0.40295510666465423</v>
      </c>
      <c r="BA327" t="str">
        <f>IF(OR(AND(AQ327&gt;7,AW327&gt;1),AND(AQ327&gt;4,AV327&gt;2)),"SP","RP")</f>
        <v>RP</v>
      </c>
      <c r="BE327" t="str">
        <f>IF(AVERAGE($O327:$Q327)&gt;=6,"Likely",IF(AVERAGE($O327:$Q327)&gt;=4,"Possible","Unlikely"))</f>
        <v>Possible</v>
      </c>
      <c r="BG327" t="e">
        <f>IF(VLOOKUP($B327,'Draft List'!$D$4:$AB$124,BG$3,FALSE)&lt;&gt;0,VLOOKUP($B327,'Draft List'!$D$4:$AB$124,BG$3,FALSE),"")</f>
        <v>#N/A</v>
      </c>
      <c r="BH327" t="e">
        <f>IF(VLOOKUP($B327,'Draft List'!$D$4:$AB$124,BH$3,FALSE)&lt;&gt;0,VLOOKUP($B327,'Draft List'!$D$4:$AB$124,BH$3,FALSE),"")</f>
        <v>#N/A</v>
      </c>
      <c r="BI327" t="e">
        <f>IF(VLOOKUP($B327,'Draft List'!$D$4:$AB$124,BI$3,FALSE)&lt;&gt;0,VLOOKUP($B327,'Draft List'!$D$4:$AB$124,BI$3,FALSE),"")</f>
        <v>#N/A</v>
      </c>
      <c r="BJ327" t="e">
        <f>IF(VLOOKUP($B327,'Draft List'!$D$4:$AB$124,BJ$3,FALSE)&lt;&gt;0,VLOOKUP($B327,'Draft List'!$D$4:$AB$124,BJ$3,FALSE),"")</f>
        <v>#N/A</v>
      </c>
      <c r="BK327" t="str">
        <f>IF(OR(C327="SP",C327="MR",C327="RP",C327="CL"),"P",VLOOKUP($A327,Bat!$A$4:$AP$1196,42,FALSE))</f>
        <v>P</v>
      </c>
    </row>
    <row r="328" spans="1:63" x14ac:dyDescent="0.25">
      <c r="A328" t="str">
        <f>IF(C328="C","C-",C328)&amp;D328&amp;E328</f>
        <v>SPBobby Brown18</v>
      </c>
      <c r="B328">
        <f>VLOOKUP($A328,draft_listing_pitchers_stats!$A$1:$B$1324,2,FALSE)</f>
        <v>5539</v>
      </c>
      <c r="C328" s="1" t="s">
        <v>25</v>
      </c>
      <c r="D328" s="1" t="s">
        <v>1904</v>
      </c>
      <c r="E328" s="1">
        <v>18</v>
      </c>
      <c r="F328" s="1" t="s">
        <v>55</v>
      </c>
      <c r="G328" s="1" t="s">
        <v>55</v>
      </c>
      <c r="H328" s="1" t="s">
        <v>51</v>
      </c>
      <c r="I328" s="24" t="s">
        <v>51</v>
      </c>
      <c r="J328" s="1" t="s">
        <v>49</v>
      </c>
      <c r="K328" s="24" t="s">
        <v>57</v>
      </c>
      <c r="L328" s="1">
        <v>2</v>
      </c>
      <c r="M328" s="1">
        <v>4</v>
      </c>
      <c r="N328" s="24">
        <v>1</v>
      </c>
      <c r="O328" s="1">
        <v>4</v>
      </c>
      <c r="P328" s="1">
        <v>5</v>
      </c>
      <c r="Q328" s="24">
        <v>2</v>
      </c>
      <c r="R328" s="1">
        <v>4</v>
      </c>
      <c r="S328" s="1">
        <v>5</v>
      </c>
      <c r="T328" s="1" t="s">
        <v>47</v>
      </c>
      <c r="U328" s="1" t="s">
        <v>47</v>
      </c>
      <c r="V328" s="1">
        <v>2</v>
      </c>
      <c r="W328" s="1">
        <v>3</v>
      </c>
      <c r="X328" s="1" t="s">
        <v>47</v>
      </c>
      <c r="Y328" s="1" t="s">
        <v>47</v>
      </c>
      <c r="Z328" s="1">
        <v>4</v>
      </c>
      <c r="AA328" s="1">
        <v>4</v>
      </c>
      <c r="AB328" s="1" t="s">
        <v>47</v>
      </c>
      <c r="AC328" s="1" t="s">
        <v>47</v>
      </c>
      <c r="AD328" s="1" t="s">
        <v>47</v>
      </c>
      <c r="AE328" s="1" t="s">
        <v>47</v>
      </c>
      <c r="AF328" s="1" t="s">
        <v>47</v>
      </c>
      <c r="AG328" s="1" t="s">
        <v>47</v>
      </c>
      <c r="AH328" s="1" t="s">
        <v>47</v>
      </c>
      <c r="AI328" s="1" t="s">
        <v>47</v>
      </c>
      <c r="AJ328" s="1" t="s">
        <v>47</v>
      </c>
      <c r="AK328" s="1" t="s">
        <v>47</v>
      </c>
      <c r="AL328" s="1" t="s">
        <v>47</v>
      </c>
      <c r="AM328" s="1" t="s">
        <v>47</v>
      </c>
      <c r="AN328" s="1" t="s">
        <v>47</v>
      </c>
      <c r="AO328" s="24" t="s">
        <v>47</v>
      </c>
      <c r="AP328" s="1" t="s">
        <v>59</v>
      </c>
      <c r="AQ328" s="1">
        <v>7</v>
      </c>
      <c r="AR328" s="25" t="s">
        <v>235</v>
      </c>
      <c r="AS328" s="30">
        <v>200000</v>
      </c>
      <c r="AT328" s="9">
        <f>($O$3*(L328-$O$1)/$O$2+$P$3*(M328-$P$1)/$P$2+$Q$3*(N328-$P$1)/$Q$2)/SUM($O$3:$Q$3)</f>
        <v>-1.9204977641682581</v>
      </c>
      <c r="AU328" s="9">
        <f>($O$3*(O328-$O$1)/$O$2+$P$3*(P328-$P$1)/$P$2+$Q$3*(Q328-$Q$1)/$Q$2)/SUM($O$3:$Q$3)</f>
        <v>-0.64786808192867373</v>
      </c>
      <c r="AV328">
        <f>COUNT(R328:AO328)/2</f>
        <v>3</v>
      </c>
      <c r="AW328">
        <f>COUNTIF(R328:AO328,"&gt;5")/2</f>
        <v>0</v>
      </c>
      <c r="AX328" s="6">
        <f>VLOOKUP(AP328,COND!$A$10:$B$32,2,FALSE)</f>
        <v>1</v>
      </c>
      <c r="AY328" s="9">
        <f>(($AT$3*AT328+$AU$3*AU328+$AV$3*AV328+$AW$3*AW328)*AX328*IF(AQ328&lt;5,0.95,IF(AQ328&lt;7,0.975,1))+$J$3*VLOOKUP(J328,COND!$A$2:$D$7,2,FALSE)+$K$3*VLOOKUP(K328,COND!$A$2:$D$7,3,FALSE)+IF(BA328="SP",$BA$3,0)+IF($AV328&lt;3,-15,0))*IF(AND(Bat!$K$2="On",$E328&gt;20),0.75,1)</f>
        <v>18.508538808592874</v>
      </c>
      <c r="AZ328" s="28">
        <f>STANDARDIZE(AY328,AVERAGE($AY$5:$AY$963),STDEVP($AY$5:$AY$963))</f>
        <v>-0.40634487166661731</v>
      </c>
      <c r="BA328" t="str">
        <f>IF(OR(AND(AQ328&gt;7,AW328&gt;1),AND(AQ328&gt;4,AV328&gt;2)),"SP","RP")</f>
        <v>SP</v>
      </c>
      <c r="BE328" t="str">
        <f>IF(AVERAGE($O328:$Q328)&gt;=6,"Likely",IF(AVERAGE($O328:$Q328)&gt;=4,"Possible","Unlikely"))</f>
        <v>Unlikely</v>
      </c>
      <c r="BG328" t="e">
        <f>IF(VLOOKUP($B328,'Draft List'!$D$4:$AB$124,BG$3,FALSE)&lt;&gt;0,VLOOKUP($B328,'Draft List'!$D$4:$AB$124,BG$3,FALSE),"")</f>
        <v>#N/A</v>
      </c>
      <c r="BH328" t="e">
        <f>IF(VLOOKUP($B328,'Draft List'!$D$4:$AB$124,BH$3,FALSE)&lt;&gt;0,VLOOKUP($B328,'Draft List'!$D$4:$AB$124,BH$3,FALSE),"")</f>
        <v>#N/A</v>
      </c>
      <c r="BI328" t="e">
        <f>IF(VLOOKUP($B328,'Draft List'!$D$4:$AB$124,BI$3,FALSE)&lt;&gt;0,VLOOKUP($B328,'Draft List'!$D$4:$AB$124,BI$3,FALSE),"")</f>
        <v>#N/A</v>
      </c>
      <c r="BJ328" t="e">
        <f>IF(VLOOKUP($B328,'Draft List'!$D$4:$AB$124,BJ$3,FALSE)&lt;&gt;0,VLOOKUP($B328,'Draft List'!$D$4:$AB$124,BJ$3,FALSE),"")</f>
        <v>#N/A</v>
      </c>
      <c r="BK328" t="str">
        <f>IF(OR(C328="SP",C328="MR",C328="RP",C328="CL"),"P",VLOOKUP($A328,Bat!$A$4:$AP$1196,42,FALSE))</f>
        <v>P</v>
      </c>
    </row>
    <row r="329" spans="1:63" x14ac:dyDescent="0.25">
      <c r="A329" t="str">
        <f>IF(C329="C","C-",C329)&amp;D329&amp;E329</f>
        <v>RPKiyoemon Tanaka17</v>
      </c>
      <c r="B329">
        <f>VLOOKUP($A329,draft_listing_pitchers_stats!$A$1:$B$1324,2,FALSE)</f>
        <v>9375</v>
      </c>
      <c r="C329" s="1" t="s">
        <v>246</v>
      </c>
      <c r="D329" s="1" t="s">
        <v>2214</v>
      </c>
      <c r="E329" s="1">
        <v>17</v>
      </c>
      <c r="F329" s="1" t="s">
        <v>43</v>
      </c>
      <c r="G329" s="1" t="s">
        <v>43</v>
      </c>
      <c r="H329" s="1" t="s">
        <v>51</v>
      </c>
      <c r="I329" s="24" t="s">
        <v>51</v>
      </c>
      <c r="J329" s="1" t="s">
        <v>53</v>
      </c>
      <c r="K329" s="24" t="s">
        <v>45</v>
      </c>
      <c r="L329" s="1">
        <v>1</v>
      </c>
      <c r="M329" s="1">
        <v>3</v>
      </c>
      <c r="N329" s="24">
        <v>2</v>
      </c>
      <c r="O329" s="1">
        <v>3</v>
      </c>
      <c r="P329" s="1">
        <v>3</v>
      </c>
      <c r="Q329" s="24">
        <v>4</v>
      </c>
      <c r="R329" s="1">
        <v>2</v>
      </c>
      <c r="S329" s="1">
        <v>2</v>
      </c>
      <c r="T329" s="1">
        <v>1</v>
      </c>
      <c r="U329" s="1">
        <v>1</v>
      </c>
      <c r="V329" s="1" t="s">
        <v>47</v>
      </c>
      <c r="W329" s="1" t="s">
        <v>47</v>
      </c>
      <c r="X329" s="1" t="s">
        <v>47</v>
      </c>
      <c r="Y329" s="1" t="s">
        <v>47</v>
      </c>
      <c r="Z329" s="1">
        <v>2</v>
      </c>
      <c r="AA329" s="1">
        <v>4</v>
      </c>
      <c r="AB329" s="1" t="s">
        <v>47</v>
      </c>
      <c r="AC329" s="1" t="s">
        <v>47</v>
      </c>
      <c r="AD329" s="1" t="s">
        <v>47</v>
      </c>
      <c r="AE329" s="1" t="s">
        <v>47</v>
      </c>
      <c r="AF329" s="1" t="s">
        <v>47</v>
      </c>
      <c r="AG329" s="1" t="s">
        <v>47</v>
      </c>
      <c r="AH329" s="1" t="s">
        <v>47</v>
      </c>
      <c r="AI329" s="1" t="s">
        <v>47</v>
      </c>
      <c r="AJ329" s="1" t="s">
        <v>47</v>
      </c>
      <c r="AK329" s="1" t="s">
        <v>47</v>
      </c>
      <c r="AL329" s="1" t="s">
        <v>47</v>
      </c>
      <c r="AM329" s="1" t="s">
        <v>47</v>
      </c>
      <c r="AN329" s="1" t="s">
        <v>47</v>
      </c>
      <c r="AO329" s="24" t="s">
        <v>47</v>
      </c>
      <c r="AP329" s="1" t="s">
        <v>70</v>
      </c>
      <c r="AQ329" s="1">
        <v>4</v>
      </c>
      <c r="AR329" s="25" t="s">
        <v>15</v>
      </c>
      <c r="AS329" s="30">
        <v>210000</v>
      </c>
      <c r="AT329" s="9">
        <f>($O$3*(L329-$O$1)/$O$2+$P$3*(M329-$P$1)/$P$2+$Q$3*(N329-$P$1)/$Q$2)/SUM($O$3:$Q$3)</f>
        <v>-2.0683002390533769</v>
      </c>
      <c r="AU329" s="9">
        <f>($O$3*(O329-$O$1)/$O$2+$P$3*(P329-$P$1)/$P$2+$Q$3*(Q329-$Q$1)/$Q$2)/SUM($O$3:$Q$3)</f>
        <v>-0.74878170718973724</v>
      </c>
      <c r="AV329">
        <f>COUNT(R329:AO329)/2</f>
        <v>3</v>
      </c>
      <c r="AW329">
        <f>COUNTIF(R329:AO329,"&gt;5")/2</f>
        <v>0</v>
      </c>
      <c r="AX329" s="6">
        <f>VLOOKUP(AP329,COND!$A$10:$B$32,2,FALSE)</f>
        <v>0.9</v>
      </c>
      <c r="AY329" s="9">
        <f>(($AT$3*AT329+$AU$3*AU329+$AV$3*AV329+$AW$3*AW329)*AX329*IF(AQ329&lt;5,0.95,IF(AQ329&lt;7,0.975,1))+$J$3*VLOOKUP(J329,COND!$A$2:$D$7,2,FALSE)+$K$3*VLOOKUP(K329,COND!$A$2:$D$7,3,FALSE)+IF(BA329="SP",$BA$3,0)+IF($AV329&lt;3,-15,0))*IF(AND(Bat!$K$2="On",$E329&gt;20),0.75,1)</f>
        <v>18.489903466177367</v>
      </c>
      <c r="AZ329" s="28">
        <f>STANDARDIZE(AY329,AVERAGE($AY$5:$AY$963),STDEVP($AY$5:$AY$963))</f>
        <v>-0.40801207882529555</v>
      </c>
      <c r="BA329" t="str">
        <f>IF(OR(AND(AQ329&gt;7,AW329&gt;1),AND(AQ329&gt;4,AV329&gt;2)),"SP","RP")</f>
        <v>RP</v>
      </c>
      <c r="BE329" t="str">
        <f>IF(AVERAGE($O329:$Q329)&gt;=6,"Likely",IF(AVERAGE($O329:$Q329)&gt;=4,"Possible","Unlikely"))</f>
        <v>Unlikely</v>
      </c>
      <c r="BG329" t="e">
        <f>IF(VLOOKUP($B329,'Draft List'!$D$4:$AB$124,BG$3,FALSE)&lt;&gt;0,VLOOKUP($B329,'Draft List'!$D$4:$AB$124,BG$3,FALSE),"")</f>
        <v>#N/A</v>
      </c>
      <c r="BH329" t="e">
        <f>IF(VLOOKUP($B329,'Draft List'!$D$4:$AB$124,BH$3,FALSE)&lt;&gt;0,VLOOKUP($B329,'Draft List'!$D$4:$AB$124,BH$3,FALSE),"")</f>
        <v>#N/A</v>
      </c>
      <c r="BI329" t="e">
        <f>IF(VLOOKUP($B329,'Draft List'!$D$4:$AB$124,BI$3,FALSE)&lt;&gt;0,VLOOKUP($B329,'Draft List'!$D$4:$AB$124,BI$3,FALSE),"")</f>
        <v>#N/A</v>
      </c>
      <c r="BJ329" t="e">
        <f>IF(VLOOKUP($B329,'Draft List'!$D$4:$AB$124,BJ$3,FALSE)&lt;&gt;0,VLOOKUP($B329,'Draft List'!$D$4:$AB$124,BJ$3,FALSE),"")</f>
        <v>#N/A</v>
      </c>
      <c r="BK329" t="str">
        <f>IF(OR(C329="SP",C329="MR",C329="RP",C329="CL"),"P",VLOOKUP($A329,Bat!$A$4:$AP$1196,42,FALSE))</f>
        <v>P</v>
      </c>
    </row>
    <row r="330" spans="1:63" x14ac:dyDescent="0.25">
      <c r="A330" t="str">
        <f>IF(C330="C","C-",C330)&amp;D330&amp;E330</f>
        <v>RPIchizo Takeuchi21</v>
      </c>
      <c r="B330">
        <f>VLOOKUP($A330,draft_listing_pitchers_stats!$A$1:$B$1324,2,FALSE)</f>
        <v>4501</v>
      </c>
      <c r="C330" s="1" t="s">
        <v>246</v>
      </c>
      <c r="D330" s="1" t="s">
        <v>2210</v>
      </c>
      <c r="E330" s="1">
        <v>21</v>
      </c>
      <c r="F330" s="1" t="s">
        <v>43</v>
      </c>
      <c r="G330" s="1" t="s">
        <v>43</v>
      </c>
      <c r="H330" s="1" t="s">
        <v>51</v>
      </c>
      <c r="I330" s="24" t="s">
        <v>51</v>
      </c>
      <c r="J330" s="1" t="s">
        <v>57</v>
      </c>
      <c r="K330" s="24" t="s">
        <v>49</v>
      </c>
      <c r="L330" s="1">
        <v>3</v>
      </c>
      <c r="M330" s="1">
        <v>5</v>
      </c>
      <c r="N330" s="24">
        <v>2</v>
      </c>
      <c r="O330" s="1">
        <v>3</v>
      </c>
      <c r="P330" s="1">
        <v>5</v>
      </c>
      <c r="Q330" s="24">
        <v>3</v>
      </c>
      <c r="R330" s="1">
        <v>3</v>
      </c>
      <c r="S330" s="1">
        <v>4</v>
      </c>
      <c r="T330" s="1">
        <v>1</v>
      </c>
      <c r="U330" s="1">
        <v>2</v>
      </c>
      <c r="V330" s="1">
        <v>2</v>
      </c>
      <c r="W330" s="1">
        <v>3</v>
      </c>
      <c r="X330" s="1" t="s">
        <v>47</v>
      </c>
      <c r="Y330" s="1" t="s">
        <v>47</v>
      </c>
      <c r="Z330" s="1" t="s">
        <v>47</v>
      </c>
      <c r="AA330" s="1" t="s">
        <v>47</v>
      </c>
      <c r="AB330" s="1">
        <v>3</v>
      </c>
      <c r="AC330" s="1">
        <v>3</v>
      </c>
      <c r="AD330" s="1" t="s">
        <v>47</v>
      </c>
      <c r="AE330" s="1" t="s">
        <v>47</v>
      </c>
      <c r="AF330" s="1" t="s">
        <v>47</v>
      </c>
      <c r="AG330" s="1" t="s">
        <v>47</v>
      </c>
      <c r="AH330" s="1" t="s">
        <v>47</v>
      </c>
      <c r="AI330" s="1" t="s">
        <v>47</v>
      </c>
      <c r="AJ330" s="1" t="s">
        <v>47</v>
      </c>
      <c r="AK330" s="1" t="s">
        <v>47</v>
      </c>
      <c r="AL330" s="1" t="s">
        <v>47</v>
      </c>
      <c r="AM330" s="1" t="s">
        <v>47</v>
      </c>
      <c r="AN330" s="1" t="s">
        <v>47</v>
      </c>
      <c r="AO330" s="24" t="s">
        <v>47</v>
      </c>
      <c r="AP330" s="1" t="s">
        <v>212</v>
      </c>
      <c r="AQ330" s="1">
        <v>4</v>
      </c>
      <c r="AR330" s="25" t="s">
        <v>234</v>
      </c>
      <c r="AS330" s="30">
        <v>190000</v>
      </c>
      <c r="AT330" s="9">
        <f>($O$3*(L330-$O$1)/$O$2+$P$3*(M330-$P$1)/$P$2+$Q$3*(N330-$P$1)/$Q$2)/SUM($O$3:$Q$3)</f>
        <v>-1.2880541571749189</v>
      </c>
      <c r="AU330" s="9">
        <f>($O$3*(O330-$O$1)/$O$2+$P$3*(P330-$P$1)/$P$2+$Q$3*(Q330-$Q$1)/$Q$2)/SUM($O$3:$Q$3)</f>
        <v>-0.60023884038373687</v>
      </c>
      <c r="AV330">
        <f>COUNT(R330:AO330)/2</f>
        <v>4</v>
      </c>
      <c r="AW330">
        <f>COUNTIF(R330:AO330,"&gt;5")/2</f>
        <v>0</v>
      </c>
      <c r="AX330" s="6">
        <f>VLOOKUP(AP330,COND!$A$10:$B$32,2,FALSE)</f>
        <v>1</v>
      </c>
      <c r="AY330" s="9">
        <f>(($AT$3*AT330+$AU$3*AU330+$AV$3*AV330+$AW$3*AW330)*AX330*IF(AQ330&lt;5,0.95,IF(AQ330&lt;7,0.975,1))+$J$3*VLOOKUP(J330,COND!$A$2:$D$7,2,FALSE)+$K$3*VLOOKUP(K330,COND!$A$2:$D$7,3,FALSE)+IF(BA330="SP",$BA$3,0)+IF($AV330&lt;3,-15,0))*IF(AND(Bat!$K$2="On",$E330&gt;20),0.75,1)</f>
        <v>18.480731742845766</v>
      </c>
      <c r="AZ330" s="28">
        <f>STANDARDIZE(AY330,AVERAGE($AY$5:$AY$963),STDEVP($AY$5:$AY$963))</f>
        <v>-0.40883262520726793</v>
      </c>
      <c r="BA330" t="str">
        <f>IF(OR(AND(AQ330&gt;7,AW330&gt;1),AND(AQ330&gt;4,AV330&gt;2)),"SP","RP")</f>
        <v>RP</v>
      </c>
      <c r="BE330" t="str">
        <f>IF(AVERAGE($O330:$Q330)&gt;=6,"Likely",IF(AVERAGE($O330:$Q330)&gt;=4,"Possible","Unlikely"))</f>
        <v>Unlikely</v>
      </c>
      <c r="BG330" t="e">
        <f>IF(VLOOKUP($B330,'Draft List'!$D$4:$AB$124,BG$3,FALSE)&lt;&gt;0,VLOOKUP($B330,'Draft List'!$D$4:$AB$124,BG$3,FALSE),"")</f>
        <v>#N/A</v>
      </c>
      <c r="BH330" t="e">
        <f>IF(VLOOKUP($B330,'Draft List'!$D$4:$AB$124,BH$3,FALSE)&lt;&gt;0,VLOOKUP($B330,'Draft List'!$D$4:$AB$124,BH$3,FALSE),"")</f>
        <v>#N/A</v>
      </c>
      <c r="BI330" t="e">
        <f>IF(VLOOKUP($B330,'Draft List'!$D$4:$AB$124,BI$3,FALSE)&lt;&gt;0,VLOOKUP($B330,'Draft List'!$D$4:$AB$124,BI$3,FALSE),"")</f>
        <v>#N/A</v>
      </c>
      <c r="BJ330" t="e">
        <f>IF(VLOOKUP($B330,'Draft List'!$D$4:$AB$124,BJ$3,FALSE)&lt;&gt;0,VLOOKUP($B330,'Draft List'!$D$4:$AB$124,BJ$3,FALSE),"")</f>
        <v>#N/A</v>
      </c>
      <c r="BK330" t="str">
        <f>IF(OR(C330="SP",C330="MR",C330="RP",C330="CL"),"P",VLOOKUP($A330,Bat!$A$4:$AP$1196,42,FALSE))</f>
        <v>P</v>
      </c>
    </row>
    <row r="331" spans="1:63" x14ac:dyDescent="0.25">
      <c r="A331" t="str">
        <f>IF(C331="C","C-",C331)&amp;D331&amp;E331</f>
        <v>RPIsao Ogawa18</v>
      </c>
      <c r="B331">
        <f>VLOOKUP($A331,draft_listing_pitchers_stats!$A$1:$B$1324,2,FALSE)</f>
        <v>9272</v>
      </c>
      <c r="C331" s="1" t="s">
        <v>246</v>
      </c>
      <c r="D331" s="1" t="s">
        <v>2116</v>
      </c>
      <c r="E331" s="1">
        <v>18</v>
      </c>
      <c r="F331" s="1" t="s">
        <v>55</v>
      </c>
      <c r="G331" s="1" t="s">
        <v>55</v>
      </c>
      <c r="H331" s="1" t="s">
        <v>51</v>
      </c>
      <c r="I331" s="24" t="s">
        <v>51</v>
      </c>
      <c r="J331" s="1" t="s">
        <v>46</v>
      </c>
      <c r="K331" s="24" t="s">
        <v>45</v>
      </c>
      <c r="L331" s="1">
        <v>2</v>
      </c>
      <c r="M331" s="1">
        <v>3</v>
      </c>
      <c r="N331" s="24">
        <v>3</v>
      </c>
      <c r="O331" s="1">
        <v>2</v>
      </c>
      <c r="P331" s="1">
        <v>3</v>
      </c>
      <c r="Q331" s="24">
        <v>5</v>
      </c>
      <c r="R331" s="1">
        <v>3</v>
      </c>
      <c r="S331" s="1">
        <v>3</v>
      </c>
      <c r="T331" s="1">
        <v>1</v>
      </c>
      <c r="U331" s="1">
        <v>2</v>
      </c>
      <c r="V331" s="1">
        <v>1</v>
      </c>
      <c r="W331" s="1">
        <v>3</v>
      </c>
      <c r="X331" s="1" t="s">
        <v>47</v>
      </c>
      <c r="Y331" s="1" t="s">
        <v>47</v>
      </c>
      <c r="Z331" s="1" t="s">
        <v>47</v>
      </c>
      <c r="AA331" s="1" t="s">
        <v>47</v>
      </c>
      <c r="AB331" s="1" t="s">
        <v>47</v>
      </c>
      <c r="AC331" s="1" t="s">
        <v>47</v>
      </c>
      <c r="AD331" s="1" t="s">
        <v>47</v>
      </c>
      <c r="AE331" s="1" t="s">
        <v>47</v>
      </c>
      <c r="AF331" s="1" t="s">
        <v>47</v>
      </c>
      <c r="AG331" s="1" t="s">
        <v>47</v>
      </c>
      <c r="AH331" s="1" t="s">
        <v>47</v>
      </c>
      <c r="AI331" s="1" t="s">
        <v>47</v>
      </c>
      <c r="AJ331" s="1" t="s">
        <v>47</v>
      </c>
      <c r="AK331" s="1" t="s">
        <v>47</v>
      </c>
      <c r="AL331" s="1" t="s">
        <v>47</v>
      </c>
      <c r="AM331" s="1" t="s">
        <v>47</v>
      </c>
      <c r="AN331" s="1" t="s">
        <v>47</v>
      </c>
      <c r="AO331" s="24" t="s">
        <v>47</v>
      </c>
      <c r="AP331" s="1" t="s">
        <v>67</v>
      </c>
      <c r="AQ331" s="1">
        <v>9</v>
      </c>
      <c r="AR331" s="25" t="s">
        <v>15</v>
      </c>
      <c r="AS331" s="30">
        <v>180000</v>
      </c>
      <c r="AT331" s="9">
        <f>($O$3*(L331-$O$1)/$O$2+$P$3*(M331-$P$1)/$P$2+$Q$3*(N331-$P$1)/$Q$2)/SUM($O$3:$Q$3)</f>
        <v>-1.6312883484900931</v>
      </c>
      <c r="AU331" s="9">
        <f>($O$3*(O331-$O$1)/$O$2+$P$3*(P331-$P$1)/$P$2+$Q$3*(Q331-$Q$1)/$Q$2)/SUM($O$3:$Q$3)</f>
        <v>-0.7011524656448006</v>
      </c>
      <c r="AV331">
        <f>COUNT(R331:AO331)/2</f>
        <v>3</v>
      </c>
      <c r="AW331">
        <f>COUNTIF(R331:AO331,"&gt;5")/2</f>
        <v>0</v>
      </c>
      <c r="AX331" s="6">
        <f>VLOOKUP(AP331,COND!$A$10:$B$32,2,FALSE)</f>
        <v>1</v>
      </c>
      <c r="AY331" s="9">
        <f>(($AT$3*AT331+$AU$3*AU331+$AV$3*AV331+$AW$3*AW331)*AX331*IF(AQ331&lt;5,0.95,IF(AQ331&lt;7,0.975,1))+$J$3*VLOOKUP(J331,COND!$A$2:$D$7,2,FALSE)+$K$3*VLOOKUP(K331,COND!$A$2:$D$7,3,FALSE)+IF(BA331="SP",$BA$3,0)+IF($AV331&lt;3,-15,0))*IF(AND(Bat!$K$2="On",$E331&gt;20),0.75,1)</f>
        <v>18.40069301740597</v>
      </c>
      <c r="AZ331" s="28">
        <f>STANDARDIZE(AY331,AVERAGE($AY$5:$AY$963),STDEVP($AY$5:$AY$963))</f>
        <v>-0.41599327367024796</v>
      </c>
      <c r="BA331" t="str">
        <f>IF(OR(AND(AQ331&gt;7,AW331&gt;1),AND(AQ331&gt;4,AV331&gt;2)),"SP","RP")</f>
        <v>SP</v>
      </c>
      <c r="BE331" t="str">
        <f>IF(AVERAGE($O331:$Q331)&gt;=6,"Likely",IF(AVERAGE($O331:$Q331)&gt;=4,"Possible","Unlikely"))</f>
        <v>Unlikely</v>
      </c>
      <c r="BG331" t="e">
        <f>IF(VLOOKUP($B331,'Draft List'!$D$4:$AB$124,BG$3,FALSE)&lt;&gt;0,VLOOKUP($B331,'Draft List'!$D$4:$AB$124,BG$3,FALSE),"")</f>
        <v>#N/A</v>
      </c>
      <c r="BH331" t="e">
        <f>IF(VLOOKUP($B331,'Draft List'!$D$4:$AB$124,BH$3,FALSE)&lt;&gt;0,VLOOKUP($B331,'Draft List'!$D$4:$AB$124,BH$3,FALSE),"")</f>
        <v>#N/A</v>
      </c>
      <c r="BI331" t="e">
        <f>IF(VLOOKUP($B331,'Draft List'!$D$4:$AB$124,BI$3,FALSE)&lt;&gt;0,VLOOKUP($B331,'Draft List'!$D$4:$AB$124,BI$3,FALSE),"")</f>
        <v>#N/A</v>
      </c>
      <c r="BJ331" t="e">
        <f>IF(VLOOKUP($B331,'Draft List'!$D$4:$AB$124,BJ$3,FALSE)&lt;&gt;0,VLOOKUP($B331,'Draft List'!$D$4:$AB$124,BJ$3,FALSE),"")</f>
        <v>#N/A</v>
      </c>
      <c r="BK331" t="str">
        <f>IF(OR(C331="SP",C331="MR",C331="RP",C331="CL"),"P",VLOOKUP($A331,Bat!$A$4:$AP$1196,42,FALSE))</f>
        <v>P</v>
      </c>
    </row>
    <row r="332" spans="1:63" x14ac:dyDescent="0.25">
      <c r="A332" t="str">
        <f>IF(C332="C","C-",C332)&amp;D332&amp;E332</f>
        <v>RPLeonardo Hernández18</v>
      </c>
      <c r="B332">
        <f>VLOOKUP($A332,draft_listing_pitchers_stats!$A$1:$B$1324,2,FALSE)</f>
        <v>4817</v>
      </c>
      <c r="C332" s="1" t="s">
        <v>246</v>
      </c>
      <c r="D332" s="1" t="s">
        <v>1988</v>
      </c>
      <c r="E332" s="1">
        <v>18</v>
      </c>
      <c r="F332" s="1" t="s">
        <v>55</v>
      </c>
      <c r="G332" s="1" t="s">
        <v>55</v>
      </c>
      <c r="H332" s="1" t="s">
        <v>51</v>
      </c>
      <c r="I332" s="24" t="s">
        <v>51</v>
      </c>
      <c r="J332" s="1" t="s">
        <v>45</v>
      </c>
      <c r="K332" s="24" t="s">
        <v>57</v>
      </c>
      <c r="L332" s="1">
        <v>1</v>
      </c>
      <c r="M332" s="1">
        <v>3</v>
      </c>
      <c r="N332" s="24">
        <v>1</v>
      </c>
      <c r="O332" s="1">
        <v>2</v>
      </c>
      <c r="P332" s="1">
        <v>3</v>
      </c>
      <c r="Q332" s="24">
        <v>5</v>
      </c>
      <c r="R332" s="1">
        <v>2</v>
      </c>
      <c r="S332" s="1">
        <v>2</v>
      </c>
      <c r="T332" s="1">
        <v>1</v>
      </c>
      <c r="U332" s="1">
        <v>2</v>
      </c>
      <c r="V332" s="1">
        <v>1</v>
      </c>
      <c r="W332" s="1">
        <v>2</v>
      </c>
      <c r="X332" s="1">
        <v>1</v>
      </c>
      <c r="Y332" s="1">
        <v>2</v>
      </c>
      <c r="Z332" s="1" t="s">
        <v>47</v>
      </c>
      <c r="AA332" s="1" t="s">
        <v>47</v>
      </c>
      <c r="AB332" s="1" t="s">
        <v>47</v>
      </c>
      <c r="AC332" s="1" t="s">
        <v>47</v>
      </c>
      <c r="AD332" s="1" t="s">
        <v>47</v>
      </c>
      <c r="AE332" s="1" t="s">
        <v>47</v>
      </c>
      <c r="AF332" s="1" t="s">
        <v>47</v>
      </c>
      <c r="AG332" s="1" t="s">
        <v>47</v>
      </c>
      <c r="AH332" s="1" t="s">
        <v>47</v>
      </c>
      <c r="AI332" s="1" t="s">
        <v>47</v>
      </c>
      <c r="AJ332" s="1" t="s">
        <v>47</v>
      </c>
      <c r="AK332" s="1" t="s">
        <v>47</v>
      </c>
      <c r="AL332" s="1" t="s">
        <v>47</v>
      </c>
      <c r="AM332" s="1" t="s">
        <v>47</v>
      </c>
      <c r="AN332" s="1" t="s">
        <v>47</v>
      </c>
      <c r="AO332" s="24" t="s">
        <v>47</v>
      </c>
      <c r="AP332" s="1" t="s">
        <v>68</v>
      </c>
      <c r="AQ332" s="1">
        <v>6</v>
      </c>
      <c r="AR332" s="25" t="s">
        <v>15</v>
      </c>
      <c r="AS332" s="30">
        <v>210000</v>
      </c>
      <c r="AT332" s="9">
        <f>($O$3*(L332-$O$1)/$O$2+$P$3*(M332-$P$1)/$P$2+$Q$3*(N332-$P$1)/$Q$2)/SUM($O$3:$Q$3)</f>
        <v>-2.310620805107487</v>
      </c>
      <c r="AU332" s="9">
        <f>($O$3*(O332-$O$1)/$O$2+$P$3*(P332-$P$1)/$P$2+$Q$3*(Q332-$Q$1)/$Q$2)/SUM($O$3:$Q$3)</f>
        <v>-0.7011524656448006</v>
      </c>
      <c r="AV332">
        <f>COUNT(R332:AO332)/2</f>
        <v>4</v>
      </c>
      <c r="AW332">
        <f>COUNTIF(R332:AO332,"&gt;5")/2</f>
        <v>0</v>
      </c>
      <c r="AX332" s="6">
        <f>VLOOKUP(AP332,COND!$A$10:$B$32,2,FALSE)</f>
        <v>0.95</v>
      </c>
      <c r="AY332" s="9">
        <f>(($AT$3*AT332+$AU$3*AU332+$AV$3*AV332+$AW$3*AW332)*AX332*IF(AQ332&lt;5,0.95,IF(AQ332&lt;7,0.975,1))+$J$3*VLOOKUP(J332,COND!$A$2:$D$7,2,FALSE)+$K$3*VLOOKUP(K332,COND!$A$2:$D$7,3,FALSE)+IF(BA332="SP",$BA$3,0)+IF($AV332&lt;3,-15,0))*IF(AND(Bat!$K$2="On",$E332&gt;20),0.75,1)</f>
        <v>18.379858069783907</v>
      </c>
      <c r="AZ332" s="28">
        <f>STANDARDIZE(AY332,AVERAGE($AY$5:$AY$963),STDEVP($AY$5:$AY$963))</f>
        <v>-0.41785726806604101</v>
      </c>
      <c r="BA332" t="str">
        <f>IF(OR(AND(AQ332&gt;7,AW332&gt;1),AND(AQ332&gt;4,AV332&gt;2)),"SP","RP")</f>
        <v>SP</v>
      </c>
      <c r="BE332" t="str">
        <f>IF(AVERAGE($O332:$Q332)&gt;=6,"Likely",IF(AVERAGE($O332:$Q332)&gt;=4,"Possible","Unlikely"))</f>
        <v>Unlikely</v>
      </c>
      <c r="BG332" t="e">
        <f>IF(VLOOKUP($B332,'Draft List'!$D$4:$AB$124,BG$3,FALSE)&lt;&gt;0,VLOOKUP($B332,'Draft List'!$D$4:$AB$124,BG$3,FALSE),"")</f>
        <v>#N/A</v>
      </c>
      <c r="BH332" t="e">
        <f>IF(VLOOKUP($B332,'Draft List'!$D$4:$AB$124,BH$3,FALSE)&lt;&gt;0,VLOOKUP($B332,'Draft List'!$D$4:$AB$124,BH$3,FALSE),"")</f>
        <v>#N/A</v>
      </c>
      <c r="BI332" t="e">
        <f>IF(VLOOKUP($B332,'Draft List'!$D$4:$AB$124,BI$3,FALSE)&lt;&gt;0,VLOOKUP($B332,'Draft List'!$D$4:$AB$124,BI$3,FALSE),"")</f>
        <v>#N/A</v>
      </c>
      <c r="BJ332" t="e">
        <f>IF(VLOOKUP($B332,'Draft List'!$D$4:$AB$124,BJ$3,FALSE)&lt;&gt;0,VLOOKUP($B332,'Draft List'!$D$4:$AB$124,BJ$3,FALSE),"")</f>
        <v>#N/A</v>
      </c>
      <c r="BK332" t="str">
        <f>IF(OR(C332="SP",C332="MR",C332="RP",C332="CL"),"P",VLOOKUP($A332,Bat!$A$4:$AP$1196,42,FALSE))</f>
        <v>P</v>
      </c>
    </row>
    <row r="333" spans="1:63" x14ac:dyDescent="0.25">
      <c r="A333" t="str">
        <f>IF(C333="C","C-",C333)&amp;D333&amp;E333</f>
        <v>RPPaul Branch21</v>
      </c>
      <c r="B333">
        <f>VLOOKUP($A333,draft_listing_pitchers_stats!$A$1:$B$1324,2,FALSE)</f>
        <v>2093</v>
      </c>
      <c r="C333" s="1" t="s">
        <v>246</v>
      </c>
      <c r="D333" s="1" t="s">
        <v>1902</v>
      </c>
      <c r="E333" s="1">
        <v>21</v>
      </c>
      <c r="F333" s="1" t="s">
        <v>43</v>
      </c>
      <c r="G333" s="1" t="s">
        <v>43</v>
      </c>
      <c r="H333" s="1" t="s">
        <v>51</v>
      </c>
      <c r="I333" s="24" t="s">
        <v>51</v>
      </c>
      <c r="J333" s="1" t="s">
        <v>57</v>
      </c>
      <c r="K333" s="24" t="s">
        <v>46</v>
      </c>
      <c r="L333" s="1">
        <v>4</v>
      </c>
      <c r="M333" s="1">
        <v>5</v>
      </c>
      <c r="N333" s="24">
        <v>1</v>
      </c>
      <c r="O333" s="1">
        <v>4</v>
      </c>
      <c r="P333" s="1">
        <v>5</v>
      </c>
      <c r="Q333" s="24">
        <v>2</v>
      </c>
      <c r="R333" s="1">
        <v>4</v>
      </c>
      <c r="S333" s="1">
        <v>4</v>
      </c>
      <c r="T333" s="1">
        <v>1</v>
      </c>
      <c r="U333" s="1">
        <v>2</v>
      </c>
      <c r="V333" s="1" t="s">
        <v>47</v>
      </c>
      <c r="W333" s="1" t="s">
        <v>47</v>
      </c>
      <c r="X333" s="1" t="s">
        <v>47</v>
      </c>
      <c r="Y333" s="1" t="s">
        <v>47</v>
      </c>
      <c r="Z333" s="1" t="s">
        <v>47</v>
      </c>
      <c r="AA333" s="1" t="s">
        <v>47</v>
      </c>
      <c r="AB333" s="1" t="s">
        <v>47</v>
      </c>
      <c r="AC333" s="1" t="s">
        <v>47</v>
      </c>
      <c r="AD333" s="1">
        <v>4</v>
      </c>
      <c r="AE333" s="1">
        <v>4</v>
      </c>
      <c r="AF333" s="1" t="s">
        <v>47</v>
      </c>
      <c r="AG333" s="1" t="s">
        <v>47</v>
      </c>
      <c r="AH333" s="1" t="s">
        <v>47</v>
      </c>
      <c r="AI333" s="1" t="s">
        <v>47</v>
      </c>
      <c r="AJ333" s="1" t="s">
        <v>47</v>
      </c>
      <c r="AK333" s="1" t="s">
        <v>47</v>
      </c>
      <c r="AL333" s="1" t="s">
        <v>47</v>
      </c>
      <c r="AM333" s="1" t="s">
        <v>47</v>
      </c>
      <c r="AN333" s="1" t="s">
        <v>47</v>
      </c>
      <c r="AO333" s="24" t="s">
        <v>47</v>
      </c>
      <c r="AP333" s="1" t="s">
        <v>58</v>
      </c>
      <c r="AQ333" s="1">
        <v>6</v>
      </c>
      <c r="AR333" s="25" t="s">
        <v>234</v>
      </c>
      <c r="AS333" s="30">
        <v>180000</v>
      </c>
      <c r="AT333" s="9">
        <f>($O$3*(L333-$O$1)/$O$2+$P$3*(M333-$P$1)/$P$2+$Q$3*(N333-$P$1)/$Q$2)/SUM($O$3:$Q$3)</f>
        <v>-1.3356833987198555</v>
      </c>
      <c r="AU333" s="9">
        <f>($O$3*(O333-$O$1)/$O$2+$P$3*(P333-$P$1)/$P$2+$Q$3*(Q333-$Q$1)/$Q$2)/SUM($O$3:$Q$3)</f>
        <v>-0.64786808192867373</v>
      </c>
      <c r="AV333">
        <f>COUNT(R333:AO333)/2</f>
        <v>3</v>
      </c>
      <c r="AW333">
        <f>COUNTIF(R333:AO333,"&gt;5")/2</f>
        <v>0</v>
      </c>
      <c r="AX333" s="6">
        <f>VLOOKUP(AP333,COND!$A$10:$B$32,2,FALSE)</f>
        <v>1</v>
      </c>
      <c r="AY333" s="9">
        <f>(($AT$3*AT333+$AU$3*AU333+$AV$3*AV333+$AW$3*AW333)*AX333*IF(AQ333&lt;5,0.95,IF(AQ333&lt;7,0.975,1))+$J$3*VLOOKUP(J333,COND!$A$2:$D$7,2,FALSE)+$K$3*VLOOKUP(K333,COND!$A$2:$D$7,3,FALSE)+IF(BA333="SP",$BA$3,0)+IF($AV333&lt;3,-15,0))*IF(AND(Bat!$K$2="On",$E333&gt;20),0.75,1)</f>
        <v>18.329864139640492</v>
      </c>
      <c r="AZ333" s="28">
        <f>STANDARDIZE(AY333,AVERAGE($AY$5:$AY$963),STDEVP($AY$5:$AY$963))</f>
        <v>-0.4223299649646074</v>
      </c>
      <c r="BA333" t="str">
        <f>IF(OR(AND(AQ333&gt;7,AW333&gt;1),AND(AQ333&gt;4,AV333&gt;2)),"SP","RP")</f>
        <v>SP</v>
      </c>
      <c r="BE333" t="str">
        <f>IF(AVERAGE($O333:$Q333)&gt;=6,"Likely",IF(AVERAGE($O333:$Q333)&gt;=4,"Possible","Unlikely"))</f>
        <v>Unlikely</v>
      </c>
      <c r="BG333" t="e">
        <f>IF(VLOOKUP($B333,'Draft List'!$D$4:$AB$124,BG$3,FALSE)&lt;&gt;0,VLOOKUP($B333,'Draft List'!$D$4:$AB$124,BG$3,FALSE),"")</f>
        <v>#N/A</v>
      </c>
      <c r="BH333" t="e">
        <f>IF(VLOOKUP($B333,'Draft List'!$D$4:$AB$124,BH$3,FALSE)&lt;&gt;0,VLOOKUP($B333,'Draft List'!$D$4:$AB$124,BH$3,FALSE),"")</f>
        <v>#N/A</v>
      </c>
      <c r="BI333" t="e">
        <f>IF(VLOOKUP($B333,'Draft List'!$D$4:$AB$124,BI$3,FALSE)&lt;&gt;0,VLOOKUP($B333,'Draft List'!$D$4:$AB$124,BI$3,FALSE),"")</f>
        <v>#N/A</v>
      </c>
      <c r="BJ333" t="e">
        <f>IF(VLOOKUP($B333,'Draft List'!$D$4:$AB$124,BJ$3,FALSE)&lt;&gt;0,VLOOKUP($B333,'Draft List'!$D$4:$AB$124,BJ$3,FALSE),"")</f>
        <v>#N/A</v>
      </c>
      <c r="BK333" t="str">
        <f>IF(OR(C333="SP",C333="MR",C333="RP",C333="CL"),"P",VLOOKUP($A333,Bat!$A$4:$AP$1196,42,FALSE))</f>
        <v>P</v>
      </c>
    </row>
    <row r="334" spans="1:63" x14ac:dyDescent="0.25">
      <c r="A334" t="str">
        <f>IF(C334="C","C-",C334)&amp;D334&amp;E334</f>
        <v>SPYoshi Oyama21</v>
      </c>
      <c r="B334">
        <f>VLOOKUP($A334,draft_listing_pitchers_stats!$A$1:$B$1324,2,FALSE)</f>
        <v>4407</v>
      </c>
      <c r="C334" s="1" t="s">
        <v>25</v>
      </c>
      <c r="D334" s="1" t="s">
        <v>2128</v>
      </c>
      <c r="E334" s="1">
        <v>21</v>
      </c>
      <c r="F334" s="1" t="s">
        <v>43</v>
      </c>
      <c r="G334" s="1" t="s">
        <v>43</v>
      </c>
      <c r="H334" s="1" t="s">
        <v>51</v>
      </c>
      <c r="I334" s="24" t="s">
        <v>51</v>
      </c>
      <c r="J334" s="1" t="s">
        <v>49</v>
      </c>
      <c r="K334" s="24" t="s">
        <v>53</v>
      </c>
      <c r="L334" s="1">
        <v>4</v>
      </c>
      <c r="M334" s="1">
        <v>3</v>
      </c>
      <c r="N334" s="24">
        <v>1</v>
      </c>
      <c r="O334" s="1">
        <v>5</v>
      </c>
      <c r="P334" s="1">
        <v>3</v>
      </c>
      <c r="Q334" s="24">
        <v>2</v>
      </c>
      <c r="R334" s="1">
        <v>5</v>
      </c>
      <c r="S334" s="1">
        <v>6</v>
      </c>
      <c r="T334" s="1">
        <v>2</v>
      </c>
      <c r="U334" s="1">
        <v>3</v>
      </c>
      <c r="V334" s="1">
        <v>3</v>
      </c>
      <c r="W334" s="1">
        <v>4</v>
      </c>
      <c r="X334" s="1">
        <v>4</v>
      </c>
      <c r="Y334" s="1">
        <v>5</v>
      </c>
      <c r="Z334" s="1" t="s">
        <v>47</v>
      </c>
      <c r="AA334" s="1" t="s">
        <v>47</v>
      </c>
      <c r="AB334" s="1" t="s">
        <v>47</v>
      </c>
      <c r="AC334" s="1" t="s">
        <v>47</v>
      </c>
      <c r="AD334" s="1" t="s">
        <v>47</v>
      </c>
      <c r="AE334" s="1" t="s">
        <v>47</v>
      </c>
      <c r="AF334" s="1">
        <v>4</v>
      </c>
      <c r="AG334" s="1">
        <v>5</v>
      </c>
      <c r="AH334" s="1" t="s">
        <v>47</v>
      </c>
      <c r="AI334" s="1" t="s">
        <v>47</v>
      </c>
      <c r="AJ334" s="1" t="s">
        <v>47</v>
      </c>
      <c r="AK334" s="1" t="s">
        <v>47</v>
      </c>
      <c r="AL334" s="1" t="s">
        <v>47</v>
      </c>
      <c r="AM334" s="1" t="s">
        <v>47</v>
      </c>
      <c r="AN334" s="1" t="s">
        <v>47</v>
      </c>
      <c r="AO334" s="24" t="s">
        <v>47</v>
      </c>
      <c r="AP334" s="1" t="s">
        <v>60</v>
      </c>
      <c r="AQ334" s="1">
        <v>7</v>
      </c>
      <c r="AR334" s="25" t="s">
        <v>15</v>
      </c>
      <c r="AS334" s="30">
        <v>230000</v>
      </c>
      <c r="AT334" s="9">
        <f>($O$3*(L334-$O$1)/$O$2+$P$3*(M334-$P$1)/$P$2+$Q$3*(N334-$P$1)/$Q$2)/SUM($O$3:$Q$3)</f>
        <v>-1.7265468315799666</v>
      </c>
      <c r="AU334" s="9">
        <f>($O$3*(O334-$O$1)/$O$2+$P$3*(P334-$P$1)/$P$2+$Q$3*(Q334-$Q$1)/$Q$2)/SUM($O$3:$Q$3)</f>
        <v>-0.84404019027961108</v>
      </c>
      <c r="AV334">
        <f>COUNT(R334:AO334)/2</f>
        <v>5</v>
      </c>
      <c r="AW334">
        <f>COUNTIF(R334:AO334,"&gt;5")/2</f>
        <v>0.5</v>
      </c>
      <c r="AX334" s="6">
        <f>VLOOKUP(AP334,COND!$A$10:$B$32,2,FALSE)</f>
        <v>1</v>
      </c>
      <c r="AY334" s="9">
        <f>(($AT$3*AT334+$AU$3*AU334+$AV$3*AV334+$AW$3*AW334)*AX334*IF(AQ334&lt;5,0.95,IF(AQ334&lt;7,0.975,1))+$J$3*VLOOKUP(J334,COND!$A$2:$D$7,2,FALSE)+$K$3*VLOOKUP(K334,COND!$A$2:$D$7,3,FALSE)+IF(BA334="SP",$BA$3,0)+IF($AV334&lt;3,-15,0))*IF(AND(Bat!$K$2="On",$E334&gt;20),0.75,1)</f>
        <v>18.198886828091783</v>
      </c>
      <c r="AZ334" s="28">
        <f>STANDARDIZE(AY334,AVERAGE($AY$5:$AY$963),STDEVP($AY$5:$AY$963))</f>
        <v>-0.43404782378198675</v>
      </c>
      <c r="BA334" t="str">
        <f>IF(OR(AND(AQ334&gt;7,AW334&gt;1),AND(AQ334&gt;4,AV334&gt;2)),"SP","RP")</f>
        <v>SP</v>
      </c>
      <c r="BE334" t="str">
        <f>IF(AVERAGE($O334:$Q334)&gt;=6,"Likely",IF(AVERAGE($O334:$Q334)&gt;=4,"Possible","Unlikely"))</f>
        <v>Unlikely</v>
      </c>
      <c r="BG334" t="e">
        <f>IF(VLOOKUP($B334,'Draft List'!$D$4:$AB$124,BG$3,FALSE)&lt;&gt;0,VLOOKUP($B334,'Draft List'!$D$4:$AB$124,BG$3,FALSE),"")</f>
        <v>#N/A</v>
      </c>
      <c r="BH334" t="e">
        <f>IF(VLOOKUP($B334,'Draft List'!$D$4:$AB$124,BH$3,FALSE)&lt;&gt;0,VLOOKUP($B334,'Draft List'!$D$4:$AB$124,BH$3,FALSE),"")</f>
        <v>#N/A</v>
      </c>
      <c r="BI334" t="e">
        <f>IF(VLOOKUP($B334,'Draft List'!$D$4:$AB$124,BI$3,FALSE)&lt;&gt;0,VLOOKUP($B334,'Draft List'!$D$4:$AB$124,BI$3,FALSE),"")</f>
        <v>#N/A</v>
      </c>
      <c r="BJ334" t="e">
        <f>IF(VLOOKUP($B334,'Draft List'!$D$4:$AB$124,BJ$3,FALSE)&lt;&gt;0,VLOOKUP($B334,'Draft List'!$D$4:$AB$124,BJ$3,FALSE),"")</f>
        <v>#N/A</v>
      </c>
      <c r="BK334" t="str">
        <f>IF(OR(C334="SP",C334="MR",C334="RP",C334="CL"),"P",VLOOKUP($A334,Bat!$A$4:$AP$1196,42,FALSE))</f>
        <v>P</v>
      </c>
    </row>
    <row r="335" spans="1:63" x14ac:dyDescent="0.25">
      <c r="A335" t="str">
        <f>IF(C335="C","C-",C335)&amp;D335&amp;E335</f>
        <v>SPMorihiro Uchida21</v>
      </c>
      <c r="B335">
        <f>VLOOKUP($A335,draft_listing_pitchers_stats!$A$1:$B$1324,2,FALSE)</f>
        <v>4549</v>
      </c>
      <c r="C335" s="1" t="s">
        <v>25</v>
      </c>
      <c r="D335" s="1" t="s">
        <v>2230</v>
      </c>
      <c r="E335" s="1">
        <v>21</v>
      </c>
      <c r="F335" s="1" t="s">
        <v>55</v>
      </c>
      <c r="G335" s="1" t="s">
        <v>43</v>
      </c>
      <c r="H335" s="1" t="s">
        <v>51</v>
      </c>
      <c r="I335" s="24" t="s">
        <v>51</v>
      </c>
      <c r="J335" s="1" t="s">
        <v>53</v>
      </c>
      <c r="K335" s="24" t="s">
        <v>45</v>
      </c>
      <c r="L335" s="1">
        <v>3</v>
      </c>
      <c r="M335" s="1">
        <v>3</v>
      </c>
      <c r="N335" s="24">
        <v>1</v>
      </c>
      <c r="O335" s="1">
        <v>4</v>
      </c>
      <c r="P335" s="1">
        <v>3</v>
      </c>
      <c r="Q335" s="24">
        <v>3</v>
      </c>
      <c r="R335" s="1">
        <v>5</v>
      </c>
      <c r="S335" s="1">
        <v>6</v>
      </c>
      <c r="T335" s="1">
        <v>4</v>
      </c>
      <c r="U335" s="1">
        <v>5</v>
      </c>
      <c r="V335" s="1">
        <v>3</v>
      </c>
      <c r="W335" s="1">
        <v>5</v>
      </c>
      <c r="X335" s="1" t="s">
        <v>47</v>
      </c>
      <c r="Y335" s="1" t="s">
        <v>47</v>
      </c>
      <c r="Z335" s="1" t="s">
        <v>47</v>
      </c>
      <c r="AA335" s="1" t="s">
        <v>47</v>
      </c>
      <c r="AB335" s="1" t="s">
        <v>47</v>
      </c>
      <c r="AC335" s="1" t="s">
        <v>47</v>
      </c>
      <c r="AD335" s="1" t="s">
        <v>47</v>
      </c>
      <c r="AE335" s="1" t="s">
        <v>47</v>
      </c>
      <c r="AF335" s="1" t="s">
        <v>47</v>
      </c>
      <c r="AG335" s="1" t="s">
        <v>47</v>
      </c>
      <c r="AH335" s="1" t="s">
        <v>47</v>
      </c>
      <c r="AI335" s="1" t="s">
        <v>47</v>
      </c>
      <c r="AJ335" s="1" t="s">
        <v>47</v>
      </c>
      <c r="AK335" s="1" t="s">
        <v>47</v>
      </c>
      <c r="AL335" s="1" t="s">
        <v>47</v>
      </c>
      <c r="AM335" s="1" t="s">
        <v>47</v>
      </c>
      <c r="AN335" s="1" t="s">
        <v>47</v>
      </c>
      <c r="AO335" s="24" t="s">
        <v>47</v>
      </c>
      <c r="AP335" s="1" t="s">
        <v>62</v>
      </c>
      <c r="AQ335" s="1">
        <v>6</v>
      </c>
      <c r="AR335" s="25" t="s">
        <v>15</v>
      </c>
      <c r="AS335" s="30">
        <v>200000</v>
      </c>
      <c r="AT335" s="9">
        <f>($O$3*(L335-$O$1)/$O$2+$P$3*(M335-$P$1)/$P$2+$Q$3*(N335-$P$1)/$Q$2)/SUM($O$3:$Q$3)</f>
        <v>-1.9212381560891401</v>
      </c>
      <c r="AU335" s="9">
        <f>($O$3*(O335-$O$1)/$O$2+$P$3*(P335-$P$1)/$P$2+$Q$3*(Q335-$Q$1)/$Q$2)/SUM($O$3:$Q$3)</f>
        <v>-0.79641094873467422</v>
      </c>
      <c r="AV335">
        <f>COUNT(R335:AO335)/2</f>
        <v>3</v>
      </c>
      <c r="AW335">
        <f>COUNTIF(R335:AO335,"&gt;5")/2</f>
        <v>0.5</v>
      </c>
      <c r="AX335" s="6">
        <f>VLOOKUP(AP335,COND!$A$10:$B$32,2,FALSE)</f>
        <v>1.0249999999999999</v>
      </c>
      <c r="AY335" s="9">
        <f>(($AT$3*AT335+$AU$3*AU335+$AV$3*AV335+$AW$3*AW335)*AX335*IF(AQ335&lt;5,0.95,IF(AQ335&lt;7,0.975,1))+$J$3*VLOOKUP(J335,COND!$A$2:$D$7,2,FALSE)+$K$3*VLOOKUP(K335,COND!$A$2:$D$7,3,FALSE)+IF(BA335="SP",$BA$3,0)+IF($AV335&lt;3,-15,0))*IF(AND(Bat!$K$2="On",$E335&gt;20),0.75,1)</f>
        <v>18.121681810717384</v>
      </c>
      <c r="AZ335" s="28">
        <f>STANDARDIZE(AY335,AVERAGE($AY$5:$AY$963),STDEVP($AY$5:$AY$963))</f>
        <v>-0.44095495512320465</v>
      </c>
      <c r="BA335" t="str">
        <f>IF(OR(AND(AQ335&gt;7,AW335&gt;1),AND(AQ335&gt;4,AV335&gt;2)),"SP","RP")</f>
        <v>SP</v>
      </c>
      <c r="BE335" t="str">
        <f>IF(AVERAGE($O335:$Q335)&gt;=6,"Likely",IF(AVERAGE($O335:$Q335)&gt;=4,"Possible","Unlikely"))</f>
        <v>Unlikely</v>
      </c>
      <c r="BG335" t="e">
        <f>IF(VLOOKUP($B335,'Draft List'!$D$4:$AB$124,BG$3,FALSE)&lt;&gt;0,VLOOKUP($B335,'Draft List'!$D$4:$AB$124,BG$3,FALSE),"")</f>
        <v>#N/A</v>
      </c>
      <c r="BH335" t="e">
        <f>IF(VLOOKUP($B335,'Draft List'!$D$4:$AB$124,BH$3,FALSE)&lt;&gt;0,VLOOKUP($B335,'Draft List'!$D$4:$AB$124,BH$3,FALSE),"")</f>
        <v>#N/A</v>
      </c>
      <c r="BI335" t="e">
        <f>IF(VLOOKUP($B335,'Draft List'!$D$4:$AB$124,BI$3,FALSE)&lt;&gt;0,VLOOKUP($B335,'Draft List'!$D$4:$AB$124,BI$3,FALSE),"")</f>
        <v>#N/A</v>
      </c>
      <c r="BJ335" t="e">
        <f>IF(VLOOKUP($B335,'Draft List'!$D$4:$AB$124,BJ$3,FALSE)&lt;&gt;0,VLOOKUP($B335,'Draft List'!$D$4:$AB$124,BJ$3,FALSE),"")</f>
        <v>#N/A</v>
      </c>
      <c r="BK335" t="str">
        <f>IF(OR(C335="SP",C335="MR",C335="RP",C335="CL"),"P",VLOOKUP($A335,Bat!$A$4:$AP$1196,42,FALSE))</f>
        <v>P</v>
      </c>
    </row>
    <row r="336" spans="1:63" x14ac:dyDescent="0.25">
      <c r="A336" t="str">
        <f>IF(C336="C","C-",C336)&amp;D336&amp;E336</f>
        <v>SPCamila Bovay21</v>
      </c>
      <c r="B336">
        <f>VLOOKUP($A336,draft_listing_pitchers_stats!$A$1:$B$1324,2,FALSE)</f>
        <v>9230</v>
      </c>
      <c r="C336" s="1" t="s">
        <v>25</v>
      </c>
      <c r="D336" s="1" t="s">
        <v>1900</v>
      </c>
      <c r="E336" s="1">
        <v>21</v>
      </c>
      <c r="F336" s="1" t="s">
        <v>55</v>
      </c>
      <c r="G336" s="1" t="s">
        <v>55</v>
      </c>
      <c r="H336" s="1" t="s">
        <v>51</v>
      </c>
      <c r="I336" s="24" t="s">
        <v>51</v>
      </c>
      <c r="J336" s="1" t="s">
        <v>45</v>
      </c>
      <c r="K336" s="24" t="s">
        <v>45</v>
      </c>
      <c r="L336" s="1">
        <v>3</v>
      </c>
      <c r="M336" s="1">
        <v>3</v>
      </c>
      <c r="N336" s="24">
        <v>2</v>
      </c>
      <c r="O336" s="1">
        <v>3</v>
      </c>
      <c r="P336" s="1">
        <v>3</v>
      </c>
      <c r="Q336" s="24">
        <v>4</v>
      </c>
      <c r="R336" s="1">
        <v>4</v>
      </c>
      <c r="S336" s="1">
        <v>4</v>
      </c>
      <c r="T336" s="1">
        <v>2</v>
      </c>
      <c r="U336" s="1">
        <v>3</v>
      </c>
      <c r="V336" s="1">
        <v>2</v>
      </c>
      <c r="W336" s="1">
        <v>3</v>
      </c>
      <c r="X336" s="1">
        <v>3</v>
      </c>
      <c r="Y336" s="1">
        <v>4</v>
      </c>
      <c r="Z336" s="1" t="s">
        <v>47</v>
      </c>
      <c r="AA336" s="1" t="s">
        <v>47</v>
      </c>
      <c r="AB336" s="1" t="s">
        <v>47</v>
      </c>
      <c r="AC336" s="1" t="s">
        <v>47</v>
      </c>
      <c r="AD336" s="1" t="s">
        <v>47</v>
      </c>
      <c r="AE336" s="1" t="s">
        <v>47</v>
      </c>
      <c r="AF336" s="1" t="s">
        <v>47</v>
      </c>
      <c r="AG336" s="1" t="s">
        <v>47</v>
      </c>
      <c r="AH336" s="1" t="s">
        <v>47</v>
      </c>
      <c r="AI336" s="1" t="s">
        <v>47</v>
      </c>
      <c r="AJ336" s="1" t="s">
        <v>47</v>
      </c>
      <c r="AK336" s="1" t="s">
        <v>47</v>
      </c>
      <c r="AL336" s="1" t="s">
        <v>47</v>
      </c>
      <c r="AM336" s="1" t="s">
        <v>47</v>
      </c>
      <c r="AN336" s="1" t="s">
        <v>47</v>
      </c>
      <c r="AO336" s="24" t="s">
        <v>47</v>
      </c>
      <c r="AP336" s="1" t="s">
        <v>59</v>
      </c>
      <c r="AQ336" s="1">
        <v>10</v>
      </c>
      <c r="AR336" s="25" t="s">
        <v>1835</v>
      </c>
      <c r="AS336" s="30">
        <v>130000</v>
      </c>
      <c r="AT336" s="9">
        <f>($O$3*(L336-$O$1)/$O$2+$P$3*(M336-$P$1)/$P$2+$Q$3*(N336-$P$1)/$Q$2)/SUM($O$3:$Q$3)</f>
        <v>-1.6789175900350299</v>
      </c>
      <c r="AU336" s="9">
        <f>($O$3*(O336-$O$1)/$O$2+$P$3*(P336-$P$1)/$P$2+$Q$3*(Q336-$Q$1)/$Q$2)/SUM($O$3:$Q$3)</f>
        <v>-0.74878170718973724</v>
      </c>
      <c r="AV336">
        <f>COUNT(R336:AO336)/2</f>
        <v>4</v>
      </c>
      <c r="AW336">
        <f>COUNTIF(R336:AO336,"&gt;5")/2</f>
        <v>0</v>
      </c>
      <c r="AX336" s="6">
        <f>VLOOKUP(AP336,COND!$A$10:$B$32,2,FALSE)</f>
        <v>1</v>
      </c>
      <c r="AY336" s="9">
        <f>(($AT$3*AT336+$AU$3*AU336+$AV$3*AV336+$AW$3*AW336)*AX336*IF(AQ336&lt;5,0.95,IF(AQ336&lt;7,0.975,1))+$J$3*VLOOKUP(J336,COND!$A$2:$D$7,2,FALSE)+$K$3*VLOOKUP(K336,COND!$A$2:$D$7,3,FALSE)+IF(BA336="SP",$BA$3,0)+IF($AV336&lt;3,-15,0))*IF(AND(Bat!$K$2="On",$E336&gt;20),0.75,1)</f>
        <v>18.08858233819825</v>
      </c>
      <c r="AZ336" s="28">
        <f>STANDARDIZE(AY336,AVERAGE($AY$5:$AY$963),STDEVP($AY$5:$AY$963))</f>
        <v>-0.44391619277057148</v>
      </c>
      <c r="BA336" t="str">
        <f>IF(OR(AND(AQ336&gt;7,AW336&gt;1),AND(AQ336&gt;4,AV336&gt;2)),"SP","RP")</f>
        <v>SP</v>
      </c>
      <c r="BE336" t="str">
        <f>IF(AVERAGE($O336:$Q336)&gt;=6,"Likely",IF(AVERAGE($O336:$Q336)&gt;=4,"Possible","Unlikely"))</f>
        <v>Unlikely</v>
      </c>
      <c r="BG336" t="e">
        <f>IF(VLOOKUP($B336,'Draft List'!$D$4:$AB$124,BG$3,FALSE)&lt;&gt;0,VLOOKUP($B336,'Draft List'!$D$4:$AB$124,BG$3,FALSE),"")</f>
        <v>#N/A</v>
      </c>
      <c r="BH336" t="e">
        <f>IF(VLOOKUP($B336,'Draft List'!$D$4:$AB$124,BH$3,FALSE)&lt;&gt;0,VLOOKUP($B336,'Draft List'!$D$4:$AB$124,BH$3,FALSE),"")</f>
        <v>#N/A</v>
      </c>
      <c r="BI336" t="e">
        <f>IF(VLOOKUP($B336,'Draft List'!$D$4:$AB$124,BI$3,FALSE)&lt;&gt;0,VLOOKUP($B336,'Draft List'!$D$4:$AB$124,BI$3,FALSE),"")</f>
        <v>#N/A</v>
      </c>
      <c r="BJ336" t="e">
        <f>IF(VLOOKUP($B336,'Draft List'!$D$4:$AB$124,BJ$3,FALSE)&lt;&gt;0,VLOOKUP($B336,'Draft List'!$D$4:$AB$124,BJ$3,FALSE),"")</f>
        <v>#N/A</v>
      </c>
      <c r="BK336" t="str">
        <f>IF(OR(C336="SP",C336="MR",C336="RP",C336="CL"),"P",VLOOKUP($A336,Bat!$A$4:$AP$1196,42,FALSE))</f>
        <v>P</v>
      </c>
    </row>
    <row r="337" spans="1:63" x14ac:dyDescent="0.25">
      <c r="A337" t="str">
        <f>IF(C337="C","C-",C337)&amp;D337&amp;E337</f>
        <v>RPRich Simmons21</v>
      </c>
      <c r="B337">
        <f>VLOOKUP($A337,draft_listing_pitchers_stats!$A$1:$B$1324,2,FALSE)</f>
        <v>6699</v>
      </c>
      <c r="C337" s="1" t="s">
        <v>246</v>
      </c>
      <c r="D337" s="1" t="s">
        <v>2189</v>
      </c>
      <c r="E337" s="1">
        <v>21</v>
      </c>
      <c r="F337" s="1" t="s">
        <v>43</v>
      </c>
      <c r="G337" s="1" t="s">
        <v>43</v>
      </c>
      <c r="H337" s="1" t="s">
        <v>51</v>
      </c>
      <c r="I337" s="24" t="s">
        <v>51</v>
      </c>
      <c r="J337" s="1" t="s">
        <v>57</v>
      </c>
      <c r="K337" s="24" t="s">
        <v>45</v>
      </c>
      <c r="L337" s="1">
        <v>3</v>
      </c>
      <c r="M337" s="1">
        <v>4</v>
      </c>
      <c r="N337" s="24">
        <v>1</v>
      </c>
      <c r="O337" s="1">
        <v>4</v>
      </c>
      <c r="P337" s="1">
        <v>4</v>
      </c>
      <c r="Q337" s="24">
        <v>3</v>
      </c>
      <c r="R337" s="1">
        <v>4</v>
      </c>
      <c r="S337" s="1">
        <v>5</v>
      </c>
      <c r="T337" s="1">
        <v>1</v>
      </c>
      <c r="U337" s="1">
        <v>2</v>
      </c>
      <c r="V337" s="1" t="s">
        <v>47</v>
      </c>
      <c r="W337" s="1" t="s">
        <v>47</v>
      </c>
      <c r="X337" s="1">
        <v>3</v>
      </c>
      <c r="Y337" s="1">
        <v>3</v>
      </c>
      <c r="Z337" s="1" t="s">
        <v>47</v>
      </c>
      <c r="AA337" s="1" t="s">
        <v>47</v>
      </c>
      <c r="AB337" s="1" t="s">
        <v>47</v>
      </c>
      <c r="AC337" s="1" t="s">
        <v>47</v>
      </c>
      <c r="AD337" s="1" t="s">
        <v>47</v>
      </c>
      <c r="AE337" s="1" t="s">
        <v>47</v>
      </c>
      <c r="AF337" s="1" t="s">
        <v>47</v>
      </c>
      <c r="AG337" s="1" t="s">
        <v>47</v>
      </c>
      <c r="AH337" s="1" t="s">
        <v>47</v>
      </c>
      <c r="AI337" s="1" t="s">
        <v>47</v>
      </c>
      <c r="AJ337" s="1" t="s">
        <v>47</v>
      </c>
      <c r="AK337" s="1" t="s">
        <v>47</v>
      </c>
      <c r="AL337" s="1">
        <v>2</v>
      </c>
      <c r="AM337" s="1">
        <v>4</v>
      </c>
      <c r="AN337" s="1" t="s">
        <v>47</v>
      </c>
      <c r="AO337" s="24" t="s">
        <v>47</v>
      </c>
      <c r="AP337" s="1" t="s">
        <v>60</v>
      </c>
      <c r="AQ337" s="1">
        <v>2</v>
      </c>
      <c r="AR337" s="25" t="s">
        <v>235</v>
      </c>
      <c r="AS337" s="30">
        <v>220000</v>
      </c>
      <c r="AT337" s="9">
        <f>($O$3*(L337-$O$1)/$O$2+$P$3*(M337-$P$1)/$P$2+$Q$3*(N337-$P$1)/$Q$2)/SUM($O$3:$Q$3)</f>
        <v>-1.7258064396590846</v>
      </c>
      <c r="AU337" s="9">
        <f>($O$3*(O337-$O$1)/$O$2+$P$3*(P337-$P$1)/$P$2+$Q$3*(Q337-$Q$1)/$Q$2)/SUM($O$3:$Q$3)</f>
        <v>-0.6009792323046188</v>
      </c>
      <c r="AV337">
        <f>COUNT(R337:AO337)/2</f>
        <v>4</v>
      </c>
      <c r="AW337">
        <f>COUNTIF(R337:AO337,"&gt;5")/2</f>
        <v>0</v>
      </c>
      <c r="AX337" s="6">
        <f>VLOOKUP(AP337,COND!$A$10:$B$32,2,FALSE)</f>
        <v>1</v>
      </c>
      <c r="AY337" s="9">
        <f>(($AT$3*AT337+$AU$3*AU337+$AV$3*AV337+$AW$3*AW337)*AX337*IF(AQ337&lt;5,0.95,IF(AQ337&lt;7,0.975,1))+$J$3*VLOOKUP(J337,COND!$A$2:$D$7,2,FALSE)+$K$3*VLOOKUP(K337,COND!$A$2:$D$7,3,FALSE)+IF(BA337="SP",$BA$3,0)+IF($AV337&lt;3,-15,0))*IF(AND(Bat!$K$2="On",$E337&gt;20),0.75,1)</f>
        <v>18.083491362677016</v>
      </c>
      <c r="AZ337" s="28">
        <f>STANDARDIZE(AY337,AVERAGE($AY$5:$AY$963),STDEVP($AY$5:$AY$963))</f>
        <v>-0.44437165587097555</v>
      </c>
      <c r="BA337" t="str">
        <f>IF(OR(AND(AQ337&gt;7,AW337&gt;1),AND(AQ337&gt;4,AV337&gt;2)),"SP","RP")</f>
        <v>RP</v>
      </c>
      <c r="BE337" t="str">
        <f>IF(AVERAGE($O337:$Q337)&gt;=6,"Likely",IF(AVERAGE($O337:$Q337)&gt;=4,"Possible","Unlikely"))</f>
        <v>Unlikely</v>
      </c>
      <c r="BG337" t="e">
        <f>IF(VLOOKUP($B337,'Draft List'!$D$4:$AB$124,BG$3,FALSE)&lt;&gt;0,VLOOKUP($B337,'Draft List'!$D$4:$AB$124,BG$3,FALSE),"")</f>
        <v>#N/A</v>
      </c>
      <c r="BH337" t="e">
        <f>IF(VLOOKUP($B337,'Draft List'!$D$4:$AB$124,BH$3,FALSE)&lt;&gt;0,VLOOKUP($B337,'Draft List'!$D$4:$AB$124,BH$3,FALSE),"")</f>
        <v>#N/A</v>
      </c>
      <c r="BI337" t="e">
        <f>IF(VLOOKUP($B337,'Draft List'!$D$4:$AB$124,BI$3,FALSE)&lt;&gt;0,VLOOKUP($B337,'Draft List'!$D$4:$AB$124,BI$3,FALSE),"")</f>
        <v>#N/A</v>
      </c>
      <c r="BJ337" t="e">
        <f>IF(VLOOKUP($B337,'Draft List'!$D$4:$AB$124,BJ$3,FALSE)&lt;&gt;0,VLOOKUP($B337,'Draft List'!$D$4:$AB$124,BJ$3,FALSE),"")</f>
        <v>#N/A</v>
      </c>
      <c r="BK337" t="str">
        <f>IF(OR(C337="SP",C337="MR",C337="RP",C337="CL"),"P",VLOOKUP($A337,Bat!$A$4:$AP$1196,42,FALSE))</f>
        <v>P</v>
      </c>
    </row>
    <row r="338" spans="1:63" x14ac:dyDescent="0.25">
      <c r="A338" t="str">
        <f>IF(C338="C","C-",C338)&amp;D338&amp;E338</f>
        <v>RPArmando Córdova21</v>
      </c>
      <c r="B338">
        <f>VLOOKUP($A338,draft_listing_pitchers_stats!$A$1:$B$1324,2,FALSE)</f>
        <v>10723</v>
      </c>
      <c r="C338" s="1" t="s">
        <v>246</v>
      </c>
      <c r="D338" s="1" t="s">
        <v>1919</v>
      </c>
      <c r="E338" s="1">
        <v>21</v>
      </c>
      <c r="F338" s="1" t="s">
        <v>43</v>
      </c>
      <c r="G338" s="1" t="s">
        <v>43</v>
      </c>
      <c r="H338" s="1" t="s">
        <v>51</v>
      </c>
      <c r="I338" s="24" t="s">
        <v>51</v>
      </c>
      <c r="J338" s="1" t="s">
        <v>46</v>
      </c>
      <c r="K338" s="24" t="s">
        <v>53</v>
      </c>
      <c r="L338" s="1">
        <v>3</v>
      </c>
      <c r="M338" s="1">
        <v>4</v>
      </c>
      <c r="N338" s="24">
        <v>2</v>
      </c>
      <c r="O338" s="1">
        <v>3</v>
      </c>
      <c r="P338" s="1">
        <v>4</v>
      </c>
      <c r="Q338" s="24">
        <v>3</v>
      </c>
      <c r="R338" s="1">
        <v>4</v>
      </c>
      <c r="S338" s="1">
        <v>4</v>
      </c>
      <c r="T338" s="1">
        <v>3</v>
      </c>
      <c r="U338" s="1">
        <v>3</v>
      </c>
      <c r="V338" s="1">
        <v>2</v>
      </c>
      <c r="W338" s="1">
        <v>3</v>
      </c>
      <c r="X338" s="1">
        <v>3</v>
      </c>
      <c r="Y338" s="1">
        <v>4</v>
      </c>
      <c r="Z338" s="1" t="s">
        <v>47</v>
      </c>
      <c r="AA338" s="1" t="s">
        <v>47</v>
      </c>
      <c r="AB338" s="1" t="s">
        <v>47</v>
      </c>
      <c r="AC338" s="1" t="s">
        <v>47</v>
      </c>
      <c r="AD338" s="1" t="s">
        <v>47</v>
      </c>
      <c r="AE338" s="1" t="s">
        <v>47</v>
      </c>
      <c r="AF338" s="1" t="s">
        <v>47</v>
      </c>
      <c r="AG338" s="1" t="s">
        <v>47</v>
      </c>
      <c r="AH338" s="1" t="s">
        <v>47</v>
      </c>
      <c r="AI338" s="1" t="s">
        <v>47</v>
      </c>
      <c r="AJ338" s="1" t="s">
        <v>47</v>
      </c>
      <c r="AK338" s="1" t="s">
        <v>47</v>
      </c>
      <c r="AL338" s="1" t="s">
        <v>47</v>
      </c>
      <c r="AM338" s="1" t="s">
        <v>47</v>
      </c>
      <c r="AN338" s="1" t="s">
        <v>47</v>
      </c>
      <c r="AO338" s="24" t="s">
        <v>47</v>
      </c>
      <c r="AP338" s="1" t="s">
        <v>59</v>
      </c>
      <c r="AQ338" s="1">
        <v>5</v>
      </c>
      <c r="AR338" s="25" t="s">
        <v>233</v>
      </c>
      <c r="AS338" s="30">
        <v>120000</v>
      </c>
      <c r="AT338" s="9">
        <f>($O$3*(L338-$O$1)/$O$2+$P$3*(M338-$P$1)/$P$2+$Q$3*(N338-$P$1)/$Q$2)/SUM($O$3:$Q$3)</f>
        <v>-1.4834858736049745</v>
      </c>
      <c r="AU338" s="9">
        <f>($O$3*(O338-$O$1)/$O$2+$P$3*(P338-$P$1)/$P$2+$Q$3*(Q338-$Q$1)/$Q$2)/SUM($O$3:$Q$3)</f>
        <v>-0.7956705568137924</v>
      </c>
      <c r="AV338">
        <f>COUNT(R338:AO338)/2</f>
        <v>4</v>
      </c>
      <c r="AW338">
        <f>COUNTIF(R338:AO338,"&gt;5")/2</f>
        <v>0</v>
      </c>
      <c r="AX338" s="6">
        <f>VLOOKUP(AP338,COND!$A$10:$B$32,2,FALSE)</f>
        <v>1</v>
      </c>
      <c r="AY338" s="9">
        <f>(($AT$3*AT338+$AU$3*AU338+$AV$3*AV338+$AW$3*AW338)*AX338*IF(AQ338&lt;5,0.95,IF(AQ338&lt;7,0.975,1))+$J$3*VLOOKUP(J338,COND!$A$2:$D$7,2,FALSE)+$K$3*VLOOKUP(K338,COND!$A$2:$D$7,3,FALSE)+IF(BA338="SP",$BA$3,0)+IF($AV338&lt;3,-15,0))*IF(AND(Bat!$K$2="On",$E338&gt;20),0.75,1)</f>
        <v>18.010144396778081</v>
      </c>
      <c r="AZ338" s="28">
        <f>STANDARDIZE(AY338,AVERAGE($AY$5:$AY$963),STDEVP($AY$5:$AY$963))</f>
        <v>-0.45093362741340742</v>
      </c>
      <c r="BA338" t="str">
        <f>IF(OR(AND(AQ338&gt;7,AW338&gt;1),AND(AQ338&gt;4,AV338&gt;2)),"SP","RP")</f>
        <v>SP</v>
      </c>
      <c r="BE338" t="str">
        <f>IF(AVERAGE($O338:$Q338)&gt;=6,"Likely",IF(AVERAGE($O338:$Q338)&gt;=4,"Possible","Unlikely"))</f>
        <v>Unlikely</v>
      </c>
      <c r="BG338" t="e">
        <f>IF(VLOOKUP($B338,'Draft List'!$D$4:$AB$124,BG$3,FALSE)&lt;&gt;0,VLOOKUP($B338,'Draft List'!$D$4:$AB$124,BG$3,FALSE),"")</f>
        <v>#N/A</v>
      </c>
      <c r="BH338" t="e">
        <f>IF(VLOOKUP($B338,'Draft List'!$D$4:$AB$124,BH$3,FALSE)&lt;&gt;0,VLOOKUP($B338,'Draft List'!$D$4:$AB$124,BH$3,FALSE),"")</f>
        <v>#N/A</v>
      </c>
      <c r="BI338" t="e">
        <f>IF(VLOOKUP($B338,'Draft List'!$D$4:$AB$124,BI$3,FALSE)&lt;&gt;0,VLOOKUP($B338,'Draft List'!$D$4:$AB$124,BI$3,FALSE),"")</f>
        <v>#N/A</v>
      </c>
      <c r="BJ338" t="e">
        <f>IF(VLOOKUP($B338,'Draft List'!$D$4:$AB$124,BJ$3,FALSE)&lt;&gt;0,VLOOKUP($B338,'Draft List'!$D$4:$AB$124,BJ$3,FALSE),"")</f>
        <v>#N/A</v>
      </c>
      <c r="BK338" t="str">
        <f>IF(OR(C338="SP",C338="MR",C338="RP",C338="CL"),"P",VLOOKUP($A338,Bat!$A$4:$AP$1196,42,FALSE))</f>
        <v>P</v>
      </c>
    </row>
    <row r="339" spans="1:63" x14ac:dyDescent="0.25">
      <c r="A339" t="str">
        <f>IF(C339="C","C-",C339)&amp;D339&amp;E339</f>
        <v>RPMiguel Angel Vega21</v>
      </c>
      <c r="B339">
        <f>VLOOKUP($A339,draft_listing_pitchers_stats!$A$1:$B$1324,2,FALSE)</f>
        <v>4777</v>
      </c>
      <c r="C339" s="1" t="s">
        <v>246</v>
      </c>
      <c r="D339" s="1" t="s">
        <v>2236</v>
      </c>
      <c r="E339" s="1">
        <v>21</v>
      </c>
      <c r="F339" s="1" t="s">
        <v>43</v>
      </c>
      <c r="G339" s="1" t="s">
        <v>43</v>
      </c>
      <c r="H339" s="1" t="s">
        <v>51</v>
      </c>
      <c r="I339" s="24" t="s">
        <v>51</v>
      </c>
      <c r="J339" s="1" t="s">
        <v>57</v>
      </c>
      <c r="K339" s="24" t="s">
        <v>49</v>
      </c>
      <c r="L339" s="1">
        <v>3</v>
      </c>
      <c r="M339" s="1">
        <v>3</v>
      </c>
      <c r="N339" s="24">
        <v>2</v>
      </c>
      <c r="O339" s="1">
        <v>3</v>
      </c>
      <c r="P339" s="1">
        <v>3</v>
      </c>
      <c r="Q339" s="24">
        <v>4</v>
      </c>
      <c r="R339" s="1">
        <v>4</v>
      </c>
      <c r="S339" s="1">
        <v>4</v>
      </c>
      <c r="T339" s="1">
        <v>2</v>
      </c>
      <c r="U339" s="1">
        <v>2</v>
      </c>
      <c r="V339" s="1">
        <v>2</v>
      </c>
      <c r="W339" s="1">
        <v>3</v>
      </c>
      <c r="X339" s="1" t="s">
        <v>47</v>
      </c>
      <c r="Y339" s="1" t="s">
        <v>47</v>
      </c>
      <c r="Z339" s="1" t="s">
        <v>47</v>
      </c>
      <c r="AA339" s="1" t="s">
        <v>47</v>
      </c>
      <c r="AB339" s="1">
        <v>3</v>
      </c>
      <c r="AC339" s="1">
        <v>3</v>
      </c>
      <c r="AD339" s="1" t="s">
        <v>47</v>
      </c>
      <c r="AE339" s="1" t="s">
        <v>47</v>
      </c>
      <c r="AF339" s="1">
        <v>4</v>
      </c>
      <c r="AG339" s="1">
        <v>4</v>
      </c>
      <c r="AH339" s="1">
        <v>3</v>
      </c>
      <c r="AI339" s="1">
        <v>3</v>
      </c>
      <c r="AJ339" s="1" t="s">
        <v>47</v>
      </c>
      <c r="AK339" s="1" t="s">
        <v>47</v>
      </c>
      <c r="AL339" s="1" t="s">
        <v>47</v>
      </c>
      <c r="AM339" s="1" t="s">
        <v>47</v>
      </c>
      <c r="AN339" s="1" t="s">
        <v>47</v>
      </c>
      <c r="AO339" s="24" t="s">
        <v>47</v>
      </c>
      <c r="AP339" s="1" t="s">
        <v>59</v>
      </c>
      <c r="AQ339" s="1">
        <v>6</v>
      </c>
      <c r="AR339" s="25" t="s">
        <v>15</v>
      </c>
      <c r="AS339" s="30">
        <v>200000</v>
      </c>
      <c r="AT339" s="9">
        <f>($O$3*(L339-$O$1)/$O$2+$P$3*(M339-$P$1)/$P$2+$Q$3*(N339-$P$1)/$Q$2)/SUM($O$3:$Q$3)</f>
        <v>-1.6789175900350299</v>
      </c>
      <c r="AU339" s="9">
        <f>($O$3*(O339-$O$1)/$O$2+$P$3*(P339-$P$1)/$P$2+$Q$3*(Q339-$Q$1)/$Q$2)/SUM($O$3:$Q$3)</f>
        <v>-0.74878170718973724</v>
      </c>
      <c r="AV339">
        <f>COUNT(R339:AO339)/2</f>
        <v>6</v>
      </c>
      <c r="AW339">
        <f>COUNTIF(R339:AO339,"&gt;5")/2</f>
        <v>0</v>
      </c>
      <c r="AX339" s="6">
        <f>VLOOKUP(AP339,COND!$A$10:$B$32,2,FALSE)</f>
        <v>1</v>
      </c>
      <c r="AY339" s="9">
        <f>(($AT$3*AT339+$AU$3*AU339+$AV$3*AV339+$AW$3*AW339)*AX339*IF(AQ339&lt;5,0.95,IF(AQ339&lt;7,0.975,1))+$J$3*VLOOKUP(J339,COND!$A$2:$D$7,2,FALSE)+$K$3*VLOOKUP(K339,COND!$A$2:$D$7,3,FALSE)+IF(BA339="SP",$BA$3,0)+IF($AV339&lt;3,-15,0))*IF(AND(Bat!$K$2="On",$E339&gt;20),0.75,1)</f>
        <v>17.918867779743294</v>
      </c>
      <c r="AZ339" s="28">
        <f>STANDARDIZE(AY339,AVERAGE($AY$5:$AY$963),STDEVP($AY$5:$AY$963))</f>
        <v>-0.45909967158620968</v>
      </c>
      <c r="BA339" t="str">
        <f>IF(OR(AND(AQ339&gt;7,AW339&gt;1),AND(AQ339&gt;4,AV339&gt;2)),"SP","RP")</f>
        <v>SP</v>
      </c>
      <c r="BE339" t="str">
        <f>IF(AVERAGE($O339:$Q339)&gt;=6,"Likely",IF(AVERAGE($O339:$Q339)&gt;=4,"Possible","Unlikely"))</f>
        <v>Unlikely</v>
      </c>
      <c r="BG339" t="e">
        <f>IF(VLOOKUP($B339,'Draft List'!$D$4:$AB$124,BG$3,FALSE)&lt;&gt;0,VLOOKUP($B339,'Draft List'!$D$4:$AB$124,BG$3,FALSE),"")</f>
        <v>#N/A</v>
      </c>
      <c r="BH339" t="e">
        <f>IF(VLOOKUP($B339,'Draft List'!$D$4:$AB$124,BH$3,FALSE)&lt;&gt;0,VLOOKUP($B339,'Draft List'!$D$4:$AB$124,BH$3,FALSE),"")</f>
        <v>#N/A</v>
      </c>
      <c r="BI339" t="e">
        <f>IF(VLOOKUP($B339,'Draft List'!$D$4:$AB$124,BI$3,FALSE)&lt;&gt;0,VLOOKUP($B339,'Draft List'!$D$4:$AB$124,BI$3,FALSE),"")</f>
        <v>#N/A</v>
      </c>
      <c r="BJ339" t="e">
        <f>IF(VLOOKUP($B339,'Draft List'!$D$4:$AB$124,BJ$3,FALSE)&lt;&gt;0,VLOOKUP($B339,'Draft List'!$D$4:$AB$124,BJ$3,FALSE),"")</f>
        <v>#N/A</v>
      </c>
      <c r="BK339" t="str">
        <f>IF(OR(C339="SP",C339="MR",C339="RP",C339="CL"),"P",VLOOKUP($A339,Bat!$A$4:$AP$1196,42,FALSE))</f>
        <v>P</v>
      </c>
    </row>
    <row r="340" spans="1:63" x14ac:dyDescent="0.25">
      <c r="A340" t="str">
        <f>IF(C340="C","C-",C340)&amp;D340&amp;E340</f>
        <v>RPTsuneyo Kokawa18</v>
      </c>
      <c r="B340">
        <f>VLOOKUP($A340,draft_listing_pitchers_stats!$A$1:$B$1324,2,FALSE)</f>
        <v>9155</v>
      </c>
      <c r="C340" s="1" t="s">
        <v>246</v>
      </c>
      <c r="D340" s="1" t="s">
        <v>2044</v>
      </c>
      <c r="E340" s="1">
        <v>18</v>
      </c>
      <c r="F340" s="1" t="s">
        <v>55</v>
      </c>
      <c r="G340" s="1" t="s">
        <v>55</v>
      </c>
      <c r="H340" s="1" t="s">
        <v>51</v>
      </c>
      <c r="I340" s="24" t="s">
        <v>51</v>
      </c>
      <c r="J340" s="1" t="s">
        <v>46</v>
      </c>
      <c r="K340" s="24" t="s">
        <v>53</v>
      </c>
      <c r="L340" s="1">
        <v>2</v>
      </c>
      <c r="M340" s="1">
        <v>5</v>
      </c>
      <c r="N340" s="24">
        <v>1</v>
      </c>
      <c r="O340" s="1">
        <v>3</v>
      </c>
      <c r="P340" s="1">
        <v>5</v>
      </c>
      <c r="Q340" s="24">
        <v>2</v>
      </c>
      <c r="R340" s="1">
        <v>2</v>
      </c>
      <c r="S340" s="1">
        <v>3</v>
      </c>
      <c r="T340" s="1">
        <v>1</v>
      </c>
      <c r="U340" s="1">
        <v>2</v>
      </c>
      <c r="V340" s="1" t="s">
        <v>47</v>
      </c>
      <c r="W340" s="1" t="s">
        <v>47</v>
      </c>
      <c r="X340" s="1" t="s">
        <v>47</v>
      </c>
      <c r="Y340" s="1" t="s">
        <v>47</v>
      </c>
      <c r="Z340" s="1" t="s">
        <v>47</v>
      </c>
      <c r="AA340" s="1" t="s">
        <v>47</v>
      </c>
      <c r="AB340" s="1">
        <v>2</v>
      </c>
      <c r="AC340" s="1">
        <v>4</v>
      </c>
      <c r="AD340" s="1" t="s">
        <v>47</v>
      </c>
      <c r="AE340" s="1" t="s">
        <v>47</v>
      </c>
      <c r="AF340" s="1" t="s">
        <v>47</v>
      </c>
      <c r="AG340" s="1" t="s">
        <v>47</v>
      </c>
      <c r="AH340" s="1" t="s">
        <v>47</v>
      </c>
      <c r="AI340" s="1" t="s">
        <v>47</v>
      </c>
      <c r="AJ340" s="1" t="s">
        <v>47</v>
      </c>
      <c r="AK340" s="1" t="s">
        <v>47</v>
      </c>
      <c r="AL340" s="1" t="s">
        <v>47</v>
      </c>
      <c r="AM340" s="1" t="s">
        <v>47</v>
      </c>
      <c r="AN340" s="1" t="s">
        <v>47</v>
      </c>
      <c r="AO340" s="24" t="s">
        <v>47</v>
      </c>
      <c r="AP340" s="1" t="s">
        <v>70</v>
      </c>
      <c r="AQ340" s="1">
        <v>8</v>
      </c>
      <c r="AR340" s="25" t="s">
        <v>235</v>
      </c>
      <c r="AS340" s="30">
        <v>2200000</v>
      </c>
      <c r="AT340" s="9">
        <f>($O$3*(L340-$O$1)/$O$2+$P$3*(M340-$P$1)/$P$2+$Q$3*(N340-$P$1)/$Q$2)/SUM($O$3:$Q$3)</f>
        <v>-1.7250660477382029</v>
      </c>
      <c r="AU340" s="9">
        <f>($O$3*(O340-$O$1)/$O$2+$P$3*(P340-$P$1)/$P$2+$Q$3*(Q340-$Q$1)/$Q$2)/SUM($O$3:$Q$3)</f>
        <v>-0.84255940643784732</v>
      </c>
      <c r="AV340">
        <f>COUNT(R340:AO340)/2</f>
        <v>3</v>
      </c>
      <c r="AW340">
        <f>COUNTIF(R340:AO340,"&gt;5")/2</f>
        <v>0</v>
      </c>
      <c r="AX340" s="6">
        <f>VLOOKUP(AP340,COND!$A$10:$B$32,2,FALSE)</f>
        <v>0.9</v>
      </c>
      <c r="AY340" s="9">
        <f>(($AT$3*AT340+$AU$3*AU340+$AV$3*AV340+$AW$3*AW340)*AX340*IF(AQ340&lt;5,0.95,IF(AQ340&lt;7,0.975,1))+$J$3*VLOOKUP(J340,COND!$A$2:$D$7,2,FALSE)+$K$3*VLOOKUP(K340,COND!$A$2:$D$7,3,FALSE)+IF(BA340="SP",$BA$3,0)+IF($AV340&lt;3,-15,0))*IF(AND(Bat!$K$2="On",$E340&gt;20),0.75,1)</f>
        <v>17.918418795525874</v>
      </c>
      <c r="AZ340" s="28">
        <f>STANDARDIZE(AY340,AVERAGE($AY$5:$AY$963),STDEVP($AY$5:$AY$963))</f>
        <v>-0.45913983986885926</v>
      </c>
      <c r="BA340" t="str">
        <f>IF(OR(AND(AQ340&gt;7,AW340&gt;1),AND(AQ340&gt;4,AV340&gt;2)),"SP","RP")</f>
        <v>SP</v>
      </c>
      <c r="BE340" t="str">
        <f>IF(AVERAGE($O340:$Q340)&gt;=6,"Likely",IF(AVERAGE($O340:$Q340)&gt;=4,"Possible","Unlikely"))</f>
        <v>Unlikely</v>
      </c>
      <c r="BG340" t="e">
        <f>IF(VLOOKUP($B340,'Draft List'!$D$4:$AB$124,BG$3,FALSE)&lt;&gt;0,VLOOKUP($B340,'Draft List'!$D$4:$AB$124,BG$3,FALSE),"")</f>
        <v>#N/A</v>
      </c>
      <c r="BH340" t="e">
        <f>IF(VLOOKUP($B340,'Draft List'!$D$4:$AB$124,BH$3,FALSE)&lt;&gt;0,VLOOKUP($B340,'Draft List'!$D$4:$AB$124,BH$3,FALSE),"")</f>
        <v>#N/A</v>
      </c>
      <c r="BI340" t="e">
        <f>IF(VLOOKUP($B340,'Draft List'!$D$4:$AB$124,BI$3,FALSE)&lt;&gt;0,VLOOKUP($B340,'Draft List'!$D$4:$AB$124,BI$3,FALSE),"")</f>
        <v>#N/A</v>
      </c>
      <c r="BJ340" t="e">
        <f>IF(VLOOKUP($B340,'Draft List'!$D$4:$AB$124,BJ$3,FALSE)&lt;&gt;0,VLOOKUP($B340,'Draft List'!$D$4:$AB$124,BJ$3,FALSE),"")</f>
        <v>#N/A</v>
      </c>
      <c r="BK340" t="str">
        <f>IF(OR(C340="SP",C340="MR",C340="RP",C340="CL"),"P",VLOOKUP($A340,Bat!$A$4:$AP$1196,42,FALSE))</f>
        <v>P</v>
      </c>
    </row>
    <row r="341" spans="1:63" x14ac:dyDescent="0.25">
      <c r="A341" t="str">
        <f>IF(C341="C","C-",C341)&amp;D341&amp;E341</f>
        <v>RPShoichi Ueno21</v>
      </c>
      <c r="B341">
        <f>VLOOKUP($A341,draft_listing_pitchers_stats!$A$1:$B$1324,2,FALSE)</f>
        <v>3995</v>
      </c>
      <c r="C341" s="1" t="s">
        <v>246</v>
      </c>
      <c r="D341" s="1" t="s">
        <v>2233</v>
      </c>
      <c r="E341" s="1">
        <v>21</v>
      </c>
      <c r="F341" s="1" t="s">
        <v>43</v>
      </c>
      <c r="G341" s="1" t="s">
        <v>43</v>
      </c>
      <c r="H341" s="1" t="s">
        <v>51</v>
      </c>
      <c r="I341" s="24" t="s">
        <v>51</v>
      </c>
      <c r="J341" s="1" t="s">
        <v>46</v>
      </c>
      <c r="K341" s="24" t="s">
        <v>46</v>
      </c>
      <c r="L341" s="1">
        <v>4</v>
      </c>
      <c r="M341" s="1">
        <v>4</v>
      </c>
      <c r="N341" s="24">
        <v>1</v>
      </c>
      <c r="O341" s="1">
        <v>5</v>
      </c>
      <c r="P341" s="1">
        <v>4</v>
      </c>
      <c r="Q341" s="24">
        <v>2</v>
      </c>
      <c r="R341" s="1">
        <v>5</v>
      </c>
      <c r="S341" s="1">
        <v>5</v>
      </c>
      <c r="T341" s="1">
        <v>1</v>
      </c>
      <c r="U341" s="1">
        <v>1</v>
      </c>
      <c r="V341" s="1">
        <v>2</v>
      </c>
      <c r="W341" s="1">
        <v>2</v>
      </c>
      <c r="X341" s="1" t="s">
        <v>47</v>
      </c>
      <c r="Y341" s="1" t="s">
        <v>47</v>
      </c>
      <c r="Z341" s="1" t="s">
        <v>47</v>
      </c>
      <c r="AA341" s="1" t="s">
        <v>47</v>
      </c>
      <c r="AB341" s="1" t="s">
        <v>47</v>
      </c>
      <c r="AC341" s="1" t="s">
        <v>47</v>
      </c>
      <c r="AD341" s="1">
        <v>4</v>
      </c>
      <c r="AE341" s="1">
        <v>5</v>
      </c>
      <c r="AF341" s="1">
        <v>4</v>
      </c>
      <c r="AG341" s="1">
        <v>4</v>
      </c>
      <c r="AH341" s="1" t="s">
        <v>47</v>
      </c>
      <c r="AI341" s="1" t="s">
        <v>47</v>
      </c>
      <c r="AJ341" s="1" t="s">
        <v>47</v>
      </c>
      <c r="AK341" s="1" t="s">
        <v>47</v>
      </c>
      <c r="AL341" s="1" t="s">
        <v>47</v>
      </c>
      <c r="AM341" s="1" t="s">
        <v>47</v>
      </c>
      <c r="AN341" s="1" t="s">
        <v>47</v>
      </c>
      <c r="AO341" s="24" t="s">
        <v>47</v>
      </c>
      <c r="AP341" s="1" t="s">
        <v>50</v>
      </c>
      <c r="AQ341" s="1">
        <v>2</v>
      </c>
      <c r="AR341" s="25" t="s">
        <v>15</v>
      </c>
      <c r="AS341" s="30">
        <v>190000</v>
      </c>
      <c r="AT341" s="9">
        <f>($O$3*(L341-$O$1)/$O$2+$P$3*(M341-$P$1)/$P$2+$Q$3*(N341-$P$1)/$Q$2)/SUM($O$3:$Q$3)</f>
        <v>-1.5311151151499114</v>
      </c>
      <c r="AU341" s="9">
        <f>($O$3*(O341-$O$1)/$O$2+$P$3*(P341-$P$1)/$P$2+$Q$3*(Q341-$Q$1)/$Q$2)/SUM($O$3:$Q$3)</f>
        <v>-0.64860847384955567</v>
      </c>
      <c r="AV341">
        <f>COUNT(R341:AO341)/2</f>
        <v>5</v>
      </c>
      <c r="AW341">
        <f>COUNTIF(R341:AO341,"&gt;5")/2</f>
        <v>0</v>
      </c>
      <c r="AX341" s="6">
        <f>VLOOKUP(AP341,COND!$A$10:$B$32,2,FALSE)</f>
        <v>1.05</v>
      </c>
      <c r="AY341" s="9">
        <f>(($AT$3*AT341+$AU$3*AU341+$AV$3*AV341+$AW$3*AW341)*AX341*IF(AQ341&lt;5,0.95,IF(AQ341&lt;7,0.975,1))+$J$3*VLOOKUP(J341,COND!$A$2:$D$7,2,FALSE)+$K$3*VLOOKUP(K341,COND!$A$2:$D$7,3,FALSE)+IF(BA341="SP",$BA$3,0)+IF($AV341&lt;3,-15,0))*IF(AND(Bat!$K$2="On",$E341&gt;20),0.75,1)</f>
        <v>17.900428481228957</v>
      </c>
      <c r="AZ341" s="28">
        <f>STANDARDIZE(AY341,AVERAGE($AY$5:$AY$963),STDEVP($AY$5:$AY$963))</f>
        <v>-0.46074933971672533</v>
      </c>
      <c r="BA341" t="str">
        <f>IF(OR(AND(AQ341&gt;7,AW341&gt;1),AND(AQ341&gt;4,AV341&gt;2)),"SP","RP")</f>
        <v>RP</v>
      </c>
      <c r="BE341" t="str">
        <f>IF(AVERAGE($O341:$Q341)&gt;=6,"Likely",IF(AVERAGE($O341:$Q341)&gt;=4,"Possible","Unlikely"))</f>
        <v>Unlikely</v>
      </c>
      <c r="BG341" t="e">
        <f>IF(VLOOKUP($B341,'Draft List'!$D$4:$AB$124,BG$3,FALSE)&lt;&gt;0,VLOOKUP($B341,'Draft List'!$D$4:$AB$124,BG$3,FALSE),"")</f>
        <v>#N/A</v>
      </c>
      <c r="BH341" t="e">
        <f>IF(VLOOKUP($B341,'Draft List'!$D$4:$AB$124,BH$3,FALSE)&lt;&gt;0,VLOOKUP($B341,'Draft List'!$D$4:$AB$124,BH$3,FALSE),"")</f>
        <v>#N/A</v>
      </c>
      <c r="BI341" t="e">
        <f>IF(VLOOKUP($B341,'Draft List'!$D$4:$AB$124,BI$3,FALSE)&lt;&gt;0,VLOOKUP($B341,'Draft List'!$D$4:$AB$124,BI$3,FALSE),"")</f>
        <v>#N/A</v>
      </c>
      <c r="BJ341" t="e">
        <f>IF(VLOOKUP($B341,'Draft List'!$D$4:$AB$124,BJ$3,FALSE)&lt;&gt;0,VLOOKUP($B341,'Draft List'!$D$4:$AB$124,BJ$3,FALSE),"")</f>
        <v>#N/A</v>
      </c>
      <c r="BK341" t="str">
        <f>IF(OR(C341="SP",C341="MR",C341="RP",C341="CL"),"P",VLOOKUP($A341,Bat!$A$4:$AP$1196,42,FALSE))</f>
        <v>P</v>
      </c>
    </row>
    <row r="342" spans="1:63" x14ac:dyDescent="0.25">
      <c r="A342" t="str">
        <f>IF(C342="C","C-",C342)&amp;D342&amp;E342</f>
        <v>RPMichael Ladd18</v>
      </c>
      <c r="B342">
        <f>VLOOKUP($A342,draft_listing_pitchers_stats!$A$1:$B$1324,2,FALSE)</f>
        <v>8922</v>
      </c>
      <c r="C342" s="1" t="s">
        <v>246</v>
      </c>
      <c r="D342" s="1" t="s">
        <v>2049</v>
      </c>
      <c r="E342" s="1">
        <v>18</v>
      </c>
      <c r="F342" s="1" t="s">
        <v>55</v>
      </c>
      <c r="G342" s="1" t="s">
        <v>55</v>
      </c>
      <c r="H342" s="1" t="s">
        <v>51</v>
      </c>
      <c r="I342" s="24" t="s">
        <v>51</v>
      </c>
      <c r="J342" s="1" t="s">
        <v>46</v>
      </c>
      <c r="K342" s="24" t="s">
        <v>49</v>
      </c>
      <c r="L342" s="1">
        <v>2</v>
      </c>
      <c r="M342" s="1">
        <v>4</v>
      </c>
      <c r="N342" s="24">
        <v>1</v>
      </c>
      <c r="O342" s="1">
        <v>3</v>
      </c>
      <c r="P342" s="1">
        <v>4</v>
      </c>
      <c r="Q342" s="24">
        <v>3</v>
      </c>
      <c r="R342" s="1">
        <v>2</v>
      </c>
      <c r="S342" s="1">
        <v>3</v>
      </c>
      <c r="T342" s="1">
        <v>2</v>
      </c>
      <c r="U342" s="1">
        <v>3</v>
      </c>
      <c r="V342" s="1">
        <v>2</v>
      </c>
      <c r="W342" s="1">
        <v>3</v>
      </c>
      <c r="X342" s="1">
        <v>2</v>
      </c>
      <c r="Y342" s="1">
        <v>3</v>
      </c>
      <c r="Z342" s="1" t="s">
        <v>47</v>
      </c>
      <c r="AA342" s="1" t="s">
        <v>47</v>
      </c>
      <c r="AB342" s="1" t="s">
        <v>47</v>
      </c>
      <c r="AC342" s="1" t="s">
        <v>47</v>
      </c>
      <c r="AD342" s="1" t="s">
        <v>47</v>
      </c>
      <c r="AE342" s="1" t="s">
        <v>47</v>
      </c>
      <c r="AF342" s="1" t="s">
        <v>47</v>
      </c>
      <c r="AG342" s="1" t="s">
        <v>47</v>
      </c>
      <c r="AH342" s="1" t="s">
        <v>47</v>
      </c>
      <c r="AI342" s="1" t="s">
        <v>47</v>
      </c>
      <c r="AJ342" s="1" t="s">
        <v>47</v>
      </c>
      <c r="AK342" s="1" t="s">
        <v>47</v>
      </c>
      <c r="AL342" s="1" t="s">
        <v>47</v>
      </c>
      <c r="AM342" s="1" t="s">
        <v>47</v>
      </c>
      <c r="AN342" s="1" t="s">
        <v>47</v>
      </c>
      <c r="AO342" s="24" t="s">
        <v>47</v>
      </c>
      <c r="AP342" s="1" t="s">
        <v>68</v>
      </c>
      <c r="AQ342" s="1">
        <v>7</v>
      </c>
      <c r="AR342" s="25" t="s">
        <v>15</v>
      </c>
      <c r="AS342" s="30">
        <v>2200000</v>
      </c>
      <c r="AT342" s="9">
        <f>($O$3*(L342-$O$1)/$O$2+$P$3*(M342-$P$1)/$P$2+$Q$3*(N342-$P$1)/$Q$2)/SUM($O$3:$Q$3)</f>
        <v>-1.9204977641682581</v>
      </c>
      <c r="AU342" s="9">
        <f>($O$3*(O342-$O$1)/$O$2+$P$3*(P342-$P$1)/$P$2+$Q$3*(Q342-$Q$1)/$Q$2)/SUM($O$3:$Q$3)</f>
        <v>-0.7956705568137924</v>
      </c>
      <c r="AV342">
        <f>COUNT(R342:AO342)/2</f>
        <v>4</v>
      </c>
      <c r="AW342">
        <f>COUNTIF(R342:AO342,"&gt;5")/2</f>
        <v>0</v>
      </c>
      <c r="AX342" s="6">
        <f>VLOOKUP(AP342,COND!$A$10:$B$32,2,FALSE)</f>
        <v>0.95</v>
      </c>
      <c r="AY342" s="9">
        <f>(($AT$3*AT342+$AU$3*AU342+$AV$3*AV342+$AW$3*AW342)*AX342*IF(AQ342&lt;5,0.95,IF(AQ342&lt;7,0.975,1))+$J$3*VLOOKUP(J342,COND!$A$2:$D$7,2,FALSE)+$K$3*VLOOKUP(K342,COND!$A$2:$D$7,3,FALSE)+IF(BA342="SP",$BA$3,0)+IF($AV342&lt;3,-15,0))*IF(AND(Bat!$K$2="On",$E342&gt;20),0.75,1)</f>
        <v>17.847364845345979</v>
      </c>
      <c r="AZ342" s="28">
        <f>STANDARDIZE(AY342,AVERAGE($AY$5:$AY$963),STDEVP($AY$5:$AY$963))</f>
        <v>-0.46549666722147665</v>
      </c>
      <c r="BA342" t="str">
        <f>IF(OR(AND(AQ342&gt;7,AW342&gt;1),AND(AQ342&gt;4,AV342&gt;2)),"SP","RP")</f>
        <v>SP</v>
      </c>
      <c r="BE342" t="str">
        <f>IF(AVERAGE($O342:$Q342)&gt;=6,"Likely",IF(AVERAGE($O342:$Q342)&gt;=4,"Possible","Unlikely"))</f>
        <v>Unlikely</v>
      </c>
      <c r="BG342" t="e">
        <f>IF(VLOOKUP($B342,'Draft List'!$D$4:$AB$124,BG$3,FALSE)&lt;&gt;0,VLOOKUP($B342,'Draft List'!$D$4:$AB$124,BG$3,FALSE),"")</f>
        <v>#N/A</v>
      </c>
      <c r="BH342" t="e">
        <f>IF(VLOOKUP($B342,'Draft List'!$D$4:$AB$124,BH$3,FALSE)&lt;&gt;0,VLOOKUP($B342,'Draft List'!$D$4:$AB$124,BH$3,FALSE),"")</f>
        <v>#N/A</v>
      </c>
      <c r="BI342" t="e">
        <f>IF(VLOOKUP($B342,'Draft List'!$D$4:$AB$124,BI$3,FALSE)&lt;&gt;0,VLOOKUP($B342,'Draft List'!$D$4:$AB$124,BI$3,FALSE),"")</f>
        <v>#N/A</v>
      </c>
      <c r="BJ342" t="e">
        <f>IF(VLOOKUP($B342,'Draft List'!$D$4:$AB$124,BJ$3,FALSE)&lt;&gt;0,VLOOKUP($B342,'Draft List'!$D$4:$AB$124,BJ$3,FALSE),"")</f>
        <v>#N/A</v>
      </c>
      <c r="BK342" t="str">
        <f>IF(OR(C342="SP",C342="MR",C342="RP",C342="CL"),"P",VLOOKUP($A342,Bat!$A$4:$AP$1196,42,FALSE))</f>
        <v>P</v>
      </c>
    </row>
    <row r="343" spans="1:63" x14ac:dyDescent="0.25">
      <c r="A343" t="str">
        <f>IF(C343="C","C-",C343)&amp;D343&amp;E343</f>
        <v>SPKen Campbell18</v>
      </c>
      <c r="B343">
        <f>VLOOKUP($A343,draft_listing_pitchers_stats!$A$1:$B$1324,2,FALSE)</f>
        <v>5037</v>
      </c>
      <c r="C343" s="1" t="s">
        <v>25</v>
      </c>
      <c r="D343" s="1" t="s">
        <v>1910</v>
      </c>
      <c r="E343" s="1">
        <v>18</v>
      </c>
      <c r="F343" s="1" t="s">
        <v>64</v>
      </c>
      <c r="G343" s="1" t="s">
        <v>55</v>
      </c>
      <c r="H343" s="1" t="s">
        <v>51</v>
      </c>
      <c r="I343" s="24" t="s">
        <v>51</v>
      </c>
      <c r="J343" s="1" t="s">
        <v>57</v>
      </c>
      <c r="K343" s="24" t="s">
        <v>45</v>
      </c>
      <c r="L343" s="1">
        <v>1</v>
      </c>
      <c r="M343" s="1">
        <v>4</v>
      </c>
      <c r="N343" s="24">
        <v>2</v>
      </c>
      <c r="O343" s="1">
        <v>2</v>
      </c>
      <c r="P343" s="1">
        <v>4</v>
      </c>
      <c r="Q343" s="24">
        <v>4</v>
      </c>
      <c r="R343" s="1">
        <v>2</v>
      </c>
      <c r="S343" s="1">
        <v>2</v>
      </c>
      <c r="T343" s="1">
        <v>1</v>
      </c>
      <c r="U343" s="1">
        <v>4</v>
      </c>
      <c r="V343" s="1" t="s">
        <v>47</v>
      </c>
      <c r="W343" s="1" t="s">
        <v>47</v>
      </c>
      <c r="X343" s="1">
        <v>1</v>
      </c>
      <c r="Y343" s="1">
        <v>2</v>
      </c>
      <c r="Z343" s="1" t="s">
        <v>47</v>
      </c>
      <c r="AA343" s="1" t="s">
        <v>47</v>
      </c>
      <c r="AB343" s="1" t="s">
        <v>47</v>
      </c>
      <c r="AC343" s="1" t="s">
        <v>47</v>
      </c>
      <c r="AD343" s="1" t="s">
        <v>47</v>
      </c>
      <c r="AE343" s="1" t="s">
        <v>47</v>
      </c>
      <c r="AF343" s="1" t="s">
        <v>47</v>
      </c>
      <c r="AG343" s="1" t="s">
        <v>47</v>
      </c>
      <c r="AH343" s="1" t="s">
        <v>47</v>
      </c>
      <c r="AI343" s="1" t="s">
        <v>47</v>
      </c>
      <c r="AJ343" s="1" t="s">
        <v>47</v>
      </c>
      <c r="AK343" s="1" t="s">
        <v>47</v>
      </c>
      <c r="AL343" s="1" t="s">
        <v>47</v>
      </c>
      <c r="AM343" s="1" t="s">
        <v>47</v>
      </c>
      <c r="AN343" s="1" t="s">
        <v>47</v>
      </c>
      <c r="AO343" s="24" t="s">
        <v>47</v>
      </c>
      <c r="AP343" s="1" t="s">
        <v>70</v>
      </c>
      <c r="AQ343" s="1">
        <v>10</v>
      </c>
      <c r="AR343" s="25" t="s">
        <v>235</v>
      </c>
      <c r="AS343" s="30">
        <v>200000</v>
      </c>
      <c r="AT343" s="9">
        <f>($O$3*(L343-$O$1)/$O$2+$P$3*(M343-$P$1)/$P$2+$Q$3*(N343-$P$1)/$Q$2)/SUM($O$3:$Q$3)</f>
        <v>-1.8728685226233215</v>
      </c>
      <c r="AU343" s="9">
        <f>($O$3*(O343-$O$1)/$O$2+$P$3*(P343-$P$1)/$P$2+$Q$3*(Q343-$Q$1)/$Q$2)/SUM($O$3:$Q$3)</f>
        <v>-0.74804131526885542</v>
      </c>
      <c r="AV343">
        <f>COUNT(R343:AO343)/2</f>
        <v>3</v>
      </c>
      <c r="AW343">
        <f>COUNTIF(R343:AO343,"&gt;5")/2</f>
        <v>0</v>
      </c>
      <c r="AX343" s="6">
        <f>VLOOKUP(AP343,COND!$A$10:$B$32,2,FALSE)</f>
        <v>0.9</v>
      </c>
      <c r="AY343" s="9">
        <f>(($AT$3*AT343+$AU$3*AU343+$AV$3*AV343+$AW$3*AW343)*AX343*IF(AQ343&lt;5,0.95,IF(AQ343&lt;7,0.975,1))+$J$3*VLOOKUP(J343,COND!$A$2:$D$7,2,FALSE)+$K$3*VLOOKUP(K343,COND!$A$2:$D$7,3,FALSE)+IF(BA343="SP",$BA$3,0)+IF($AV343&lt;3,-15,0))*IF(AND(Bat!$K$2="On",$E343&gt;20),0.75,1)</f>
        <v>17.643139991088404</v>
      </c>
      <c r="AZ343" s="28">
        <f>STANDARDIZE(AY343,AVERAGE($AY$5:$AY$963),STDEVP($AY$5:$AY$963))</f>
        <v>-0.48376760270559821</v>
      </c>
      <c r="BA343" t="str">
        <f>IF(OR(AND(AQ343&gt;7,AW343&gt;1),AND(AQ343&gt;4,AV343&gt;2)),"SP","RP")</f>
        <v>SP</v>
      </c>
      <c r="BE343" t="str">
        <f>IF(AVERAGE($O343:$Q343)&gt;=6,"Likely",IF(AVERAGE($O343:$Q343)&gt;=4,"Possible","Unlikely"))</f>
        <v>Unlikely</v>
      </c>
      <c r="BG343" t="e">
        <f>IF(VLOOKUP($B343,'Draft List'!$D$4:$AB$124,BG$3,FALSE)&lt;&gt;0,VLOOKUP($B343,'Draft List'!$D$4:$AB$124,BG$3,FALSE),"")</f>
        <v>#N/A</v>
      </c>
      <c r="BH343" t="e">
        <f>IF(VLOOKUP($B343,'Draft List'!$D$4:$AB$124,BH$3,FALSE)&lt;&gt;0,VLOOKUP($B343,'Draft List'!$D$4:$AB$124,BH$3,FALSE),"")</f>
        <v>#N/A</v>
      </c>
      <c r="BI343" t="e">
        <f>IF(VLOOKUP($B343,'Draft List'!$D$4:$AB$124,BI$3,FALSE)&lt;&gt;0,VLOOKUP($B343,'Draft List'!$D$4:$AB$124,BI$3,FALSE),"")</f>
        <v>#N/A</v>
      </c>
      <c r="BJ343" t="e">
        <f>IF(VLOOKUP($B343,'Draft List'!$D$4:$AB$124,BJ$3,FALSE)&lt;&gt;0,VLOOKUP($B343,'Draft List'!$D$4:$AB$124,BJ$3,FALSE),"")</f>
        <v>#N/A</v>
      </c>
      <c r="BK343" t="str">
        <f>IF(OR(C343="SP",C343="MR",C343="RP",C343="CL"),"P",VLOOKUP($A343,Bat!$A$4:$AP$1196,42,FALSE))</f>
        <v>P</v>
      </c>
    </row>
    <row r="344" spans="1:63" x14ac:dyDescent="0.25">
      <c r="A344" t="str">
        <f>IF(C344="C","C-",C344)&amp;D344&amp;E344</f>
        <v>RPDerek Wilcox18</v>
      </c>
      <c r="B344">
        <f>VLOOKUP($A344,draft_listing_pitchers_stats!$A$1:$B$1324,2,FALSE)</f>
        <v>6611</v>
      </c>
      <c r="C344" s="1" t="s">
        <v>246</v>
      </c>
      <c r="D344" s="1" t="s">
        <v>2247</v>
      </c>
      <c r="E344" s="1">
        <v>18</v>
      </c>
      <c r="F344" s="1" t="s">
        <v>43</v>
      </c>
      <c r="G344" s="1" t="s">
        <v>43</v>
      </c>
      <c r="H344" s="1" t="s">
        <v>51</v>
      </c>
      <c r="I344" s="24" t="s">
        <v>51</v>
      </c>
      <c r="J344" s="1" t="s">
        <v>49</v>
      </c>
      <c r="K344" s="24" t="s">
        <v>49</v>
      </c>
      <c r="L344" s="1">
        <v>2</v>
      </c>
      <c r="M344" s="1">
        <v>4</v>
      </c>
      <c r="N344" s="24">
        <v>1</v>
      </c>
      <c r="O344" s="1">
        <v>4</v>
      </c>
      <c r="P344" s="1">
        <v>4</v>
      </c>
      <c r="Q344" s="24">
        <v>2</v>
      </c>
      <c r="R344" s="1">
        <v>2</v>
      </c>
      <c r="S344" s="1">
        <v>4</v>
      </c>
      <c r="T344" s="1" t="s">
        <v>47</v>
      </c>
      <c r="U344" s="1" t="s">
        <v>47</v>
      </c>
      <c r="V344" s="1">
        <v>1</v>
      </c>
      <c r="W344" s="1">
        <v>3</v>
      </c>
      <c r="X344" s="1">
        <v>2</v>
      </c>
      <c r="Y344" s="1">
        <v>3</v>
      </c>
      <c r="Z344" s="1" t="s">
        <v>47</v>
      </c>
      <c r="AA344" s="1" t="s">
        <v>47</v>
      </c>
      <c r="AB344" s="1" t="s">
        <v>47</v>
      </c>
      <c r="AC344" s="1" t="s">
        <v>47</v>
      </c>
      <c r="AD344" s="1" t="s">
        <v>47</v>
      </c>
      <c r="AE344" s="1" t="s">
        <v>47</v>
      </c>
      <c r="AF344" s="1" t="s">
        <v>47</v>
      </c>
      <c r="AG344" s="1" t="s">
        <v>47</v>
      </c>
      <c r="AH344" s="1" t="s">
        <v>47</v>
      </c>
      <c r="AI344" s="1" t="s">
        <v>47</v>
      </c>
      <c r="AJ344" s="1" t="s">
        <v>47</v>
      </c>
      <c r="AK344" s="1" t="s">
        <v>47</v>
      </c>
      <c r="AL344" s="1" t="s">
        <v>47</v>
      </c>
      <c r="AM344" s="1" t="s">
        <v>47</v>
      </c>
      <c r="AN344" s="1" t="s">
        <v>47</v>
      </c>
      <c r="AO344" s="24" t="s">
        <v>47</v>
      </c>
      <c r="AP344" s="1" t="s">
        <v>71</v>
      </c>
      <c r="AQ344" s="1">
        <v>5</v>
      </c>
      <c r="AR344" s="25" t="s">
        <v>233</v>
      </c>
      <c r="AS344" s="30">
        <v>230000</v>
      </c>
      <c r="AT344" s="9">
        <f>($O$3*(L344-$O$1)/$O$2+$P$3*(M344-$P$1)/$P$2+$Q$3*(N344-$P$1)/$Q$2)/SUM($O$3:$Q$3)</f>
        <v>-1.9204977641682581</v>
      </c>
      <c r="AU344" s="9">
        <f>($O$3*(O344-$O$1)/$O$2+$P$3*(P344-$P$1)/$P$2+$Q$3*(Q344-$Q$1)/$Q$2)/SUM($O$3:$Q$3)</f>
        <v>-0.84329979835872926</v>
      </c>
      <c r="AV344">
        <f>COUNT(R344:AO344)/2</f>
        <v>3</v>
      </c>
      <c r="AW344">
        <f>COUNTIF(R344:AO344,"&gt;5")/2</f>
        <v>0</v>
      </c>
      <c r="AX344" s="6">
        <f>VLOOKUP(AP344,COND!$A$10:$B$32,2,FALSE)</f>
        <v>0.95</v>
      </c>
      <c r="AY344" s="9">
        <f>(($AT$3*AT344+$AU$3*AU344+$AV$3*AV344+$AW$3*AW344)*AX344*IF(AQ344&lt;5,0.95,IF(AQ344&lt;7,0.975,1))+$J$3*VLOOKUP(J344,COND!$A$2:$D$7,2,FALSE)+$K$3*VLOOKUP(K344,COND!$A$2:$D$7,3,FALSE)+IF(BA344="SP",$BA$3,0)+IF($AV344&lt;3,-15,0))*IF(AND(Bat!$K$2="On",$E344&gt;20),0.75,1)</f>
        <v>17.594661524592375</v>
      </c>
      <c r="AZ344" s="28">
        <f>STANDARDIZE(AY344,AVERAGE($AY$5:$AY$963),STDEVP($AY$5:$AY$963))</f>
        <v>-0.48810471895395141</v>
      </c>
      <c r="BA344" t="str">
        <f>IF(OR(AND(AQ344&gt;7,AW344&gt;1),AND(AQ344&gt;4,AV344&gt;2)),"SP","RP")</f>
        <v>SP</v>
      </c>
      <c r="BE344" t="str">
        <f>IF(AVERAGE($O344:$Q344)&gt;=6,"Likely",IF(AVERAGE($O344:$Q344)&gt;=4,"Possible","Unlikely"))</f>
        <v>Unlikely</v>
      </c>
      <c r="BG344" t="e">
        <f>IF(VLOOKUP($B344,'Draft List'!$D$4:$AB$124,BG$3,FALSE)&lt;&gt;0,VLOOKUP($B344,'Draft List'!$D$4:$AB$124,BG$3,FALSE),"")</f>
        <v>#N/A</v>
      </c>
      <c r="BH344" t="e">
        <f>IF(VLOOKUP($B344,'Draft List'!$D$4:$AB$124,BH$3,FALSE)&lt;&gt;0,VLOOKUP($B344,'Draft List'!$D$4:$AB$124,BH$3,FALSE),"")</f>
        <v>#N/A</v>
      </c>
      <c r="BI344" t="e">
        <f>IF(VLOOKUP($B344,'Draft List'!$D$4:$AB$124,BI$3,FALSE)&lt;&gt;0,VLOOKUP($B344,'Draft List'!$D$4:$AB$124,BI$3,FALSE),"")</f>
        <v>#N/A</v>
      </c>
      <c r="BJ344" t="e">
        <f>IF(VLOOKUP($B344,'Draft List'!$D$4:$AB$124,BJ$3,FALSE)&lt;&gt;0,VLOOKUP($B344,'Draft List'!$D$4:$AB$124,BJ$3,FALSE),"")</f>
        <v>#N/A</v>
      </c>
      <c r="BK344" t="str">
        <f>IF(OR(C344="SP",C344="MR",C344="RP",C344="CL"),"P",VLOOKUP($A344,Bat!$A$4:$AP$1196,42,FALSE))</f>
        <v>P</v>
      </c>
    </row>
    <row r="345" spans="1:63" x14ac:dyDescent="0.25">
      <c r="A345" t="str">
        <f>IF(C345="C","C-",C345)&amp;D345&amp;E345</f>
        <v>CLChristian Anderson21</v>
      </c>
      <c r="B345">
        <f>VLOOKUP($A345,draft_listing_pitchers_stats!$A$1:$B$1324,2,FALSE)</f>
        <v>10942</v>
      </c>
      <c r="C345" s="1" t="s">
        <v>249</v>
      </c>
      <c r="D345" s="1" t="s">
        <v>1876</v>
      </c>
      <c r="E345" s="1">
        <v>21</v>
      </c>
      <c r="F345" s="1" t="s">
        <v>43</v>
      </c>
      <c r="G345" s="1" t="s">
        <v>43</v>
      </c>
      <c r="H345" s="1" t="s">
        <v>51</v>
      </c>
      <c r="I345" s="24" t="s">
        <v>51</v>
      </c>
      <c r="J345" s="1" t="s">
        <v>45</v>
      </c>
      <c r="K345" s="24" t="s">
        <v>49</v>
      </c>
      <c r="L345" s="1">
        <v>4</v>
      </c>
      <c r="M345" s="1">
        <v>3</v>
      </c>
      <c r="N345" s="24">
        <v>2</v>
      </c>
      <c r="O345" s="1">
        <v>4</v>
      </c>
      <c r="P345" s="1">
        <v>3</v>
      </c>
      <c r="Q345" s="24">
        <v>3</v>
      </c>
      <c r="R345" s="1">
        <v>4</v>
      </c>
      <c r="S345" s="1">
        <v>5</v>
      </c>
      <c r="T345" s="1">
        <v>2</v>
      </c>
      <c r="U345" s="1">
        <v>2</v>
      </c>
      <c r="V345" s="1" t="s">
        <v>47</v>
      </c>
      <c r="W345" s="1" t="s">
        <v>47</v>
      </c>
      <c r="X345" s="1" t="s">
        <v>47</v>
      </c>
      <c r="Y345" s="1" t="s">
        <v>47</v>
      </c>
      <c r="Z345" s="1" t="s">
        <v>47</v>
      </c>
      <c r="AA345" s="1" t="s">
        <v>47</v>
      </c>
      <c r="AB345" s="1" t="s">
        <v>47</v>
      </c>
      <c r="AC345" s="1" t="s">
        <v>47</v>
      </c>
      <c r="AD345" s="1">
        <v>4</v>
      </c>
      <c r="AE345" s="1">
        <v>4</v>
      </c>
      <c r="AF345" s="1" t="s">
        <v>47</v>
      </c>
      <c r="AG345" s="1" t="s">
        <v>47</v>
      </c>
      <c r="AH345" s="1" t="s">
        <v>47</v>
      </c>
      <c r="AI345" s="1" t="s">
        <v>47</v>
      </c>
      <c r="AJ345" s="1" t="s">
        <v>47</v>
      </c>
      <c r="AK345" s="1" t="s">
        <v>47</v>
      </c>
      <c r="AL345" s="1" t="s">
        <v>47</v>
      </c>
      <c r="AM345" s="1" t="s">
        <v>47</v>
      </c>
      <c r="AN345" s="1" t="s">
        <v>47</v>
      </c>
      <c r="AO345" s="24" t="s">
        <v>47</v>
      </c>
      <c r="AP345" s="1" t="s">
        <v>211</v>
      </c>
      <c r="AQ345" s="1">
        <v>5</v>
      </c>
      <c r="AR345" s="25" t="s">
        <v>15</v>
      </c>
      <c r="AS345" s="30">
        <v>120000</v>
      </c>
      <c r="AT345" s="9">
        <f>($O$3*(L345-$O$1)/$O$2+$P$3*(M345-$P$1)/$P$2+$Q$3*(N345-$P$1)/$Q$2)/SUM($O$3:$Q$3)</f>
        <v>-1.4842262655258562</v>
      </c>
      <c r="AU345" s="9">
        <f>($O$3*(O345-$O$1)/$O$2+$P$3*(P345-$P$1)/$P$2+$Q$3*(Q345-$Q$1)/$Q$2)/SUM($O$3:$Q$3)</f>
        <v>-0.79641094873467422</v>
      </c>
      <c r="AV345">
        <f>COUNT(R345:AO345)/2</f>
        <v>3</v>
      </c>
      <c r="AW345">
        <f>COUNTIF(R345:AO345,"&gt;5")/2</f>
        <v>0</v>
      </c>
      <c r="AX345" s="6">
        <f>VLOOKUP(AP345,COND!$A$10:$B$32,2,FALSE)</f>
        <v>1</v>
      </c>
      <c r="AY345" s="9">
        <f>(($AT$3*AT345+$AU$3*AU345+$AV$3*AV345+$AW$3*AW345)*AX345*IF(AQ345&lt;5,0.95,IF(AQ345&lt;7,0.975,1))+$J$3*VLOOKUP(J345,COND!$A$2:$D$7,2,FALSE)+$K$3*VLOOKUP(K345,COND!$A$2:$D$7,3,FALSE)+IF(BA345="SP",$BA$3,0)+IF($AV345&lt;3,-15,0))*IF(AND(Bat!$K$2="On",$E345&gt;20),0.75,1)</f>
        <v>17.504312377896312</v>
      </c>
      <c r="AZ345" s="28">
        <f>STANDARDIZE(AY345,AVERAGE($AY$5:$AY$963),STDEVP($AY$5:$AY$963))</f>
        <v>-0.4961877871795613</v>
      </c>
      <c r="BA345" t="str">
        <f>IF(OR(AND(AQ345&gt;7,AW345&gt;1),AND(AQ345&gt;4,AV345&gt;2)),"SP","RP")</f>
        <v>SP</v>
      </c>
      <c r="BE345" t="str">
        <f>IF(AVERAGE($O345:$Q345)&gt;=6,"Likely",IF(AVERAGE($O345:$Q345)&gt;=4,"Possible","Unlikely"))</f>
        <v>Unlikely</v>
      </c>
      <c r="BG345" t="e">
        <f>IF(VLOOKUP($B345,'Draft List'!$D$4:$AB$124,BG$3,FALSE)&lt;&gt;0,VLOOKUP($B345,'Draft List'!$D$4:$AB$124,BG$3,FALSE),"")</f>
        <v>#N/A</v>
      </c>
      <c r="BH345" t="e">
        <f>IF(VLOOKUP($B345,'Draft List'!$D$4:$AB$124,BH$3,FALSE)&lt;&gt;0,VLOOKUP($B345,'Draft List'!$D$4:$AB$124,BH$3,FALSE),"")</f>
        <v>#N/A</v>
      </c>
      <c r="BI345" t="e">
        <f>IF(VLOOKUP($B345,'Draft List'!$D$4:$AB$124,BI$3,FALSE)&lt;&gt;0,VLOOKUP($B345,'Draft List'!$D$4:$AB$124,BI$3,FALSE),"")</f>
        <v>#N/A</v>
      </c>
      <c r="BJ345" t="e">
        <f>IF(VLOOKUP($B345,'Draft List'!$D$4:$AB$124,BJ$3,FALSE)&lt;&gt;0,VLOOKUP($B345,'Draft List'!$D$4:$AB$124,BJ$3,FALSE),"")</f>
        <v>#N/A</v>
      </c>
      <c r="BK345" t="str">
        <f>IF(OR(C345="SP",C345="MR",C345="RP",C345="CL"),"P",VLOOKUP($A345,Bat!$A$4:$AP$1196,42,FALSE))</f>
        <v>P</v>
      </c>
    </row>
    <row r="346" spans="1:63" x14ac:dyDescent="0.25">
      <c r="A346" t="str">
        <f>IF(C346="C","C-",C346)&amp;D346&amp;E346</f>
        <v>SPGary Carr21</v>
      </c>
      <c r="B346">
        <f>VLOOKUP($A346,draft_listing_pitchers_stats!$A$1:$B$1324,2,FALSE)</f>
        <v>8014</v>
      </c>
      <c r="C346" s="1" t="s">
        <v>25</v>
      </c>
      <c r="D346" s="1" t="s">
        <v>1913</v>
      </c>
      <c r="E346" s="1">
        <v>21</v>
      </c>
      <c r="F346" s="1" t="s">
        <v>43</v>
      </c>
      <c r="G346" s="1" t="s">
        <v>43</v>
      </c>
      <c r="H346" s="1" t="s">
        <v>51</v>
      </c>
      <c r="I346" s="24" t="s">
        <v>51</v>
      </c>
      <c r="J346" s="1" t="s">
        <v>57</v>
      </c>
      <c r="K346" s="24" t="s">
        <v>45</v>
      </c>
      <c r="L346" s="1">
        <v>3</v>
      </c>
      <c r="M346" s="1">
        <v>4</v>
      </c>
      <c r="N346" s="24">
        <v>1</v>
      </c>
      <c r="O346" s="1">
        <v>4</v>
      </c>
      <c r="P346" s="1">
        <v>4</v>
      </c>
      <c r="Q346" s="24">
        <v>3</v>
      </c>
      <c r="R346" s="1">
        <v>5</v>
      </c>
      <c r="S346" s="1">
        <v>5</v>
      </c>
      <c r="T346" s="1">
        <v>3</v>
      </c>
      <c r="U346" s="1">
        <v>4</v>
      </c>
      <c r="V346" s="1" t="s">
        <v>47</v>
      </c>
      <c r="W346" s="1" t="s">
        <v>47</v>
      </c>
      <c r="X346" s="1">
        <v>3</v>
      </c>
      <c r="Y346" s="1">
        <v>5</v>
      </c>
      <c r="Z346" s="1" t="s">
        <v>47</v>
      </c>
      <c r="AA346" s="1" t="s">
        <v>47</v>
      </c>
      <c r="AB346" s="1" t="s">
        <v>47</v>
      </c>
      <c r="AC346" s="1" t="s">
        <v>47</v>
      </c>
      <c r="AD346" s="1" t="s">
        <v>47</v>
      </c>
      <c r="AE346" s="1" t="s">
        <v>47</v>
      </c>
      <c r="AF346" s="1" t="s">
        <v>47</v>
      </c>
      <c r="AG346" s="1" t="s">
        <v>47</v>
      </c>
      <c r="AH346" s="1" t="s">
        <v>47</v>
      </c>
      <c r="AI346" s="1" t="s">
        <v>47</v>
      </c>
      <c r="AJ346" s="1" t="s">
        <v>47</v>
      </c>
      <c r="AK346" s="1" t="s">
        <v>47</v>
      </c>
      <c r="AL346" s="1" t="s">
        <v>47</v>
      </c>
      <c r="AM346" s="1" t="s">
        <v>47</v>
      </c>
      <c r="AN346" s="1" t="s">
        <v>47</v>
      </c>
      <c r="AO346" s="24" t="s">
        <v>47</v>
      </c>
      <c r="AP346" s="1" t="s">
        <v>62</v>
      </c>
      <c r="AQ346" s="1">
        <v>4</v>
      </c>
      <c r="AR346" s="25" t="s">
        <v>15</v>
      </c>
      <c r="AS346" s="30">
        <v>210000</v>
      </c>
      <c r="AT346" s="9">
        <f>($O$3*(L346-$O$1)/$O$2+$P$3*(M346-$P$1)/$P$2+$Q$3*(N346-$P$1)/$Q$2)/SUM($O$3:$Q$3)</f>
        <v>-1.7258064396590846</v>
      </c>
      <c r="AU346" s="9">
        <f>($O$3*(O346-$O$1)/$O$2+$P$3*(P346-$P$1)/$P$2+$Q$3*(Q346-$Q$1)/$Q$2)/SUM($O$3:$Q$3)</f>
        <v>-0.6009792323046188</v>
      </c>
      <c r="AV346">
        <f>COUNT(R346:AO346)/2</f>
        <v>3</v>
      </c>
      <c r="AW346">
        <f>COUNTIF(R346:AO346,"&gt;5")/2</f>
        <v>0</v>
      </c>
      <c r="AX346" s="6">
        <f>VLOOKUP(AP346,COND!$A$10:$B$32,2,FALSE)</f>
        <v>1.0249999999999999</v>
      </c>
      <c r="AY346" s="9">
        <f>(($AT$3*AT346+$AU$3*AU346+$AV$3*AV346+$AW$3*AW346)*AX346*IF(AQ346&lt;5,0.95,IF(AQ346&lt;7,0.975,1))+$J$3*VLOOKUP(J346,COND!$A$2:$D$7,2,FALSE)+$K$3*VLOOKUP(K346,COND!$A$2:$D$7,3,FALSE)+IF(BA346="SP",$BA$3,0)+IF($AV346&lt;3,-15,0))*IF(AND(Bat!$K$2="On",$E346&gt;20),0.75,1)</f>
        <v>17.482266146743946</v>
      </c>
      <c r="AZ346" s="28">
        <f>STANDARDIZE(AY346,AVERAGE($AY$5:$AY$963),STDEVP($AY$5:$AY$963))</f>
        <v>-0.4981601488126115</v>
      </c>
      <c r="BA346" t="str">
        <f>IF(OR(AND(AQ346&gt;7,AW346&gt;1),AND(AQ346&gt;4,AV346&gt;2)),"SP","RP")</f>
        <v>RP</v>
      </c>
      <c r="BE346" t="str">
        <f>IF(AVERAGE($O346:$Q346)&gt;=6,"Likely",IF(AVERAGE($O346:$Q346)&gt;=4,"Possible","Unlikely"))</f>
        <v>Unlikely</v>
      </c>
      <c r="BG346" t="e">
        <f>IF(VLOOKUP($B346,'Draft List'!$D$4:$AB$124,BG$3,FALSE)&lt;&gt;0,VLOOKUP($B346,'Draft List'!$D$4:$AB$124,BG$3,FALSE),"")</f>
        <v>#N/A</v>
      </c>
      <c r="BH346" t="e">
        <f>IF(VLOOKUP($B346,'Draft List'!$D$4:$AB$124,BH$3,FALSE)&lt;&gt;0,VLOOKUP($B346,'Draft List'!$D$4:$AB$124,BH$3,FALSE),"")</f>
        <v>#N/A</v>
      </c>
      <c r="BI346" t="e">
        <f>IF(VLOOKUP($B346,'Draft List'!$D$4:$AB$124,BI$3,FALSE)&lt;&gt;0,VLOOKUP($B346,'Draft List'!$D$4:$AB$124,BI$3,FALSE),"")</f>
        <v>#N/A</v>
      </c>
      <c r="BJ346" t="e">
        <f>IF(VLOOKUP($B346,'Draft List'!$D$4:$AB$124,BJ$3,FALSE)&lt;&gt;0,VLOOKUP($B346,'Draft List'!$D$4:$AB$124,BJ$3,FALSE),"")</f>
        <v>#N/A</v>
      </c>
      <c r="BK346" t="str">
        <f>IF(OR(C346="SP",C346="MR",C346="RP",C346="CL"),"P",VLOOKUP($A346,Bat!$A$4:$AP$1196,42,FALSE))</f>
        <v>P</v>
      </c>
    </row>
    <row r="347" spans="1:63" x14ac:dyDescent="0.25">
      <c r="A347" t="str">
        <f>IF(C347="C","C-",C347)&amp;D347&amp;E347</f>
        <v>SPDavid Bart18</v>
      </c>
      <c r="B347">
        <f>VLOOKUP($A347,draft_listing_pitchers_stats!$A$1:$B$1324,2,FALSE)</f>
        <v>4881</v>
      </c>
      <c r="C347" s="1" t="s">
        <v>25</v>
      </c>
      <c r="D347" s="1" t="s">
        <v>1891</v>
      </c>
      <c r="E347" s="1">
        <v>18</v>
      </c>
      <c r="F347" s="1" t="s">
        <v>43</v>
      </c>
      <c r="G347" s="1" t="s">
        <v>55</v>
      </c>
      <c r="H347" s="1" t="s">
        <v>51</v>
      </c>
      <c r="I347" s="24" t="s">
        <v>51</v>
      </c>
      <c r="J347" s="1" t="s">
        <v>45</v>
      </c>
      <c r="K347" s="24" t="s">
        <v>49</v>
      </c>
      <c r="L347" s="1">
        <v>1</v>
      </c>
      <c r="M347" s="1">
        <v>5</v>
      </c>
      <c r="N347" s="24">
        <v>1</v>
      </c>
      <c r="O347" s="1">
        <v>2</v>
      </c>
      <c r="P347" s="1">
        <v>5</v>
      </c>
      <c r="Q347" s="24">
        <v>3</v>
      </c>
      <c r="R347" s="1" t="s">
        <v>47</v>
      </c>
      <c r="S347" s="1" t="s">
        <v>47</v>
      </c>
      <c r="T347" s="1">
        <v>1</v>
      </c>
      <c r="U347" s="1">
        <v>2</v>
      </c>
      <c r="V347" s="1" t="s">
        <v>47</v>
      </c>
      <c r="W347" s="1" t="s">
        <v>47</v>
      </c>
      <c r="X347" s="1">
        <v>2</v>
      </c>
      <c r="Y347" s="1">
        <v>3</v>
      </c>
      <c r="Z347" s="1" t="s">
        <v>47</v>
      </c>
      <c r="AA347" s="1" t="s">
        <v>47</v>
      </c>
      <c r="AB347" s="1" t="s">
        <v>47</v>
      </c>
      <c r="AC347" s="1" t="s">
        <v>47</v>
      </c>
      <c r="AD347" s="1">
        <v>3</v>
      </c>
      <c r="AE347" s="1">
        <v>3</v>
      </c>
      <c r="AF347" s="1" t="s">
        <v>47</v>
      </c>
      <c r="AG347" s="1" t="s">
        <v>47</v>
      </c>
      <c r="AH347" s="1" t="s">
        <v>47</v>
      </c>
      <c r="AI347" s="1" t="s">
        <v>47</v>
      </c>
      <c r="AJ347" s="1" t="s">
        <v>47</v>
      </c>
      <c r="AK347" s="1" t="s">
        <v>47</v>
      </c>
      <c r="AL347" s="1" t="s">
        <v>47</v>
      </c>
      <c r="AM347" s="1" t="s">
        <v>47</v>
      </c>
      <c r="AN347" s="1" t="s">
        <v>47</v>
      </c>
      <c r="AO347" s="24" t="s">
        <v>47</v>
      </c>
      <c r="AP347" s="1" t="s">
        <v>212</v>
      </c>
      <c r="AQ347" s="1">
        <v>6</v>
      </c>
      <c r="AR347" s="25" t="s">
        <v>233</v>
      </c>
      <c r="AS347" s="30">
        <v>1800000</v>
      </c>
      <c r="AT347" s="9">
        <f>($O$3*(L347-$O$1)/$O$2+$P$3*(M347-$P$1)/$P$2+$Q$3*(N347-$P$1)/$Q$2)/SUM($O$3:$Q$3)</f>
        <v>-1.9197573722473762</v>
      </c>
      <c r="AU347" s="9">
        <f>($O$3*(O347-$O$1)/$O$2+$P$3*(P347-$P$1)/$P$2+$Q$3*(Q347-$Q$1)/$Q$2)/SUM($O$3:$Q$3)</f>
        <v>-0.79493016489291046</v>
      </c>
      <c r="AV347">
        <f>COUNT(R347:AO347)/2</f>
        <v>3</v>
      </c>
      <c r="AW347">
        <f>COUNTIF(R347:AO347,"&gt;5")/2</f>
        <v>0</v>
      </c>
      <c r="AX347" s="6">
        <f>VLOOKUP(AP347,COND!$A$10:$B$32,2,FALSE)</f>
        <v>1</v>
      </c>
      <c r="AY347" s="9">
        <f>(($AT$3*AT347+$AU$3*AU347+$AV$3*AV347+$AW$3*AW347)*AX347*IF(AQ347&lt;5,0.95,IF(AQ347&lt;7,0.975,1))+$J$3*VLOOKUP(J347,COND!$A$2:$D$7,2,FALSE)+$K$3*VLOOKUP(K347,COND!$A$2:$D$7,3,FALSE)+IF(BA347="SP",$BA$3,0)+IF($AV347&lt;3,-15,0))*IF(AND(Bat!$K$2="On",$E347&gt;20),0.75,1)</f>
        <v>17.448259097000012</v>
      </c>
      <c r="AZ347" s="28">
        <f>STANDARDIZE(AY347,AVERAGE($AY$5:$AY$963),STDEVP($AY$5:$AY$963))</f>
        <v>-0.5012025826737373</v>
      </c>
      <c r="BA347" t="str">
        <f>IF(OR(AND(AQ347&gt;7,AW347&gt;1),AND(AQ347&gt;4,AV347&gt;2)),"SP","RP")</f>
        <v>SP</v>
      </c>
      <c r="BE347" t="str">
        <f>IF(AVERAGE($O347:$Q347)&gt;=6,"Likely",IF(AVERAGE($O347:$Q347)&gt;=4,"Possible","Unlikely"))</f>
        <v>Unlikely</v>
      </c>
      <c r="BG347" t="e">
        <f>IF(VLOOKUP($B347,'Draft List'!$D$4:$AB$124,BG$3,FALSE)&lt;&gt;0,VLOOKUP($B347,'Draft List'!$D$4:$AB$124,BG$3,FALSE),"")</f>
        <v>#N/A</v>
      </c>
      <c r="BH347" t="e">
        <f>IF(VLOOKUP($B347,'Draft List'!$D$4:$AB$124,BH$3,FALSE)&lt;&gt;0,VLOOKUP($B347,'Draft List'!$D$4:$AB$124,BH$3,FALSE),"")</f>
        <v>#N/A</v>
      </c>
      <c r="BI347" t="e">
        <f>IF(VLOOKUP($B347,'Draft List'!$D$4:$AB$124,BI$3,FALSE)&lt;&gt;0,VLOOKUP($B347,'Draft List'!$D$4:$AB$124,BI$3,FALSE),"")</f>
        <v>#N/A</v>
      </c>
      <c r="BJ347" t="e">
        <f>IF(VLOOKUP($B347,'Draft List'!$D$4:$AB$124,BJ$3,FALSE)&lt;&gt;0,VLOOKUP($B347,'Draft List'!$D$4:$AB$124,BJ$3,FALSE),"")</f>
        <v>#N/A</v>
      </c>
      <c r="BK347" t="str">
        <f>IF(OR(C347="SP",C347="MR",C347="RP",C347="CL"),"P",VLOOKUP($A347,Bat!$A$4:$AP$1196,42,FALSE))</f>
        <v>P</v>
      </c>
    </row>
    <row r="348" spans="1:63" x14ac:dyDescent="0.25">
      <c r="A348" t="str">
        <f>IF(C348="C","C-",C348)&amp;D348&amp;E348</f>
        <v>RPRich Sanders21</v>
      </c>
      <c r="B348">
        <f>VLOOKUP($A348,draft_listing_pitchers_stats!$A$1:$B$1324,2,FALSE)</f>
        <v>9981</v>
      </c>
      <c r="C348" s="1" t="s">
        <v>246</v>
      </c>
      <c r="D348" s="1" t="s">
        <v>2168</v>
      </c>
      <c r="E348" s="1">
        <v>21</v>
      </c>
      <c r="F348" s="1" t="s">
        <v>43</v>
      </c>
      <c r="G348" s="1" t="s">
        <v>43</v>
      </c>
      <c r="H348" s="1" t="s">
        <v>51</v>
      </c>
      <c r="I348" s="24" t="s">
        <v>51</v>
      </c>
      <c r="J348" s="1" t="s">
        <v>46</v>
      </c>
      <c r="K348" s="24" t="s">
        <v>45</v>
      </c>
      <c r="L348" s="1">
        <v>3</v>
      </c>
      <c r="M348" s="1">
        <v>3</v>
      </c>
      <c r="N348" s="24">
        <v>2</v>
      </c>
      <c r="O348" s="1">
        <v>3</v>
      </c>
      <c r="P348" s="1">
        <v>3</v>
      </c>
      <c r="Q348" s="24">
        <v>4</v>
      </c>
      <c r="R348" s="1">
        <v>4</v>
      </c>
      <c r="S348" s="1">
        <v>4</v>
      </c>
      <c r="T348" s="1">
        <v>2</v>
      </c>
      <c r="U348" s="1">
        <v>3</v>
      </c>
      <c r="V348" s="1">
        <v>2</v>
      </c>
      <c r="W348" s="1">
        <v>3</v>
      </c>
      <c r="X348" s="1" t="s">
        <v>47</v>
      </c>
      <c r="Y348" s="1" t="s">
        <v>47</v>
      </c>
      <c r="Z348" s="1" t="s">
        <v>47</v>
      </c>
      <c r="AA348" s="1" t="s">
        <v>47</v>
      </c>
      <c r="AB348" s="1" t="s">
        <v>47</v>
      </c>
      <c r="AC348" s="1" t="s">
        <v>47</v>
      </c>
      <c r="AD348" s="1" t="s">
        <v>47</v>
      </c>
      <c r="AE348" s="1" t="s">
        <v>47</v>
      </c>
      <c r="AF348" s="1" t="s">
        <v>47</v>
      </c>
      <c r="AG348" s="1" t="s">
        <v>47</v>
      </c>
      <c r="AH348" s="1" t="s">
        <v>47</v>
      </c>
      <c r="AI348" s="1" t="s">
        <v>47</v>
      </c>
      <c r="AJ348" s="1" t="s">
        <v>47</v>
      </c>
      <c r="AK348" s="1" t="s">
        <v>47</v>
      </c>
      <c r="AL348" s="1" t="s">
        <v>47</v>
      </c>
      <c r="AM348" s="1" t="s">
        <v>47</v>
      </c>
      <c r="AN348" s="1" t="s">
        <v>47</v>
      </c>
      <c r="AO348" s="24" t="s">
        <v>47</v>
      </c>
      <c r="AP348" s="1" t="s">
        <v>211</v>
      </c>
      <c r="AQ348" s="1">
        <v>7</v>
      </c>
      <c r="AR348" s="25" t="s">
        <v>15</v>
      </c>
      <c r="AS348" s="30">
        <v>210000</v>
      </c>
      <c r="AT348" s="9">
        <f>($O$3*(L348-$O$1)/$O$2+$P$3*(M348-$P$1)/$P$2+$Q$3*(N348-$P$1)/$Q$2)/SUM($O$3:$Q$3)</f>
        <v>-1.6789175900350299</v>
      </c>
      <c r="AU348" s="9">
        <f>($O$3*(O348-$O$1)/$O$2+$P$3*(P348-$P$1)/$P$2+$Q$3*(Q348-$Q$1)/$Q$2)/SUM($O$3:$Q$3)</f>
        <v>-0.74878170718973724</v>
      </c>
      <c r="AV348">
        <f>COUNT(R348:AO348)/2</f>
        <v>3</v>
      </c>
      <c r="AW348">
        <f>COUNTIF(R348:AO348,"&gt;5")/2</f>
        <v>0</v>
      </c>
      <c r="AX348" s="6">
        <f>VLOOKUP(AP348,COND!$A$10:$B$32,2,FALSE)</f>
        <v>1</v>
      </c>
      <c r="AY348" s="9">
        <f>(($AT$3*AT348+$AU$3*AU348+$AV$3*AV348+$AW$3*AW348)*AX348*IF(AQ348&lt;5,0.95,IF(AQ348&lt;7,0.975,1))+$J$3*VLOOKUP(J348,COND!$A$2:$D$7,2,FALSE)+$K$3*VLOOKUP(K348,COND!$A$2:$D$7,3,FALSE)+IF(BA348="SP",$BA$3,0)+IF($AV348&lt;3,-15,0))*IF(AND(Bat!$K$2="On",$E348&gt;20),0.75,1)</f>
        <v>17.438582338198248</v>
      </c>
      <c r="AZ348" s="28">
        <f>STANDARDIZE(AY348,AVERAGE($AY$5:$AY$963),STDEVP($AY$5:$AY$963))</f>
        <v>-0.50206831195240509</v>
      </c>
      <c r="BA348" t="str">
        <f>IF(OR(AND(AQ348&gt;7,AW348&gt;1),AND(AQ348&gt;4,AV348&gt;2)),"SP","RP")</f>
        <v>SP</v>
      </c>
      <c r="BE348" t="str">
        <f>IF(AVERAGE($O348:$Q348)&gt;=6,"Likely",IF(AVERAGE($O348:$Q348)&gt;=4,"Possible","Unlikely"))</f>
        <v>Unlikely</v>
      </c>
      <c r="BG348" t="e">
        <f>IF(VLOOKUP($B348,'Draft List'!$D$4:$AB$124,BG$3,FALSE)&lt;&gt;0,VLOOKUP($B348,'Draft List'!$D$4:$AB$124,BG$3,FALSE),"")</f>
        <v>#N/A</v>
      </c>
      <c r="BH348" t="e">
        <f>IF(VLOOKUP($B348,'Draft List'!$D$4:$AB$124,BH$3,FALSE)&lt;&gt;0,VLOOKUP($B348,'Draft List'!$D$4:$AB$124,BH$3,FALSE),"")</f>
        <v>#N/A</v>
      </c>
      <c r="BI348" t="e">
        <f>IF(VLOOKUP($B348,'Draft List'!$D$4:$AB$124,BI$3,FALSE)&lt;&gt;0,VLOOKUP($B348,'Draft List'!$D$4:$AB$124,BI$3,FALSE),"")</f>
        <v>#N/A</v>
      </c>
      <c r="BJ348" t="e">
        <f>IF(VLOOKUP($B348,'Draft List'!$D$4:$AB$124,BJ$3,FALSE)&lt;&gt;0,VLOOKUP($B348,'Draft List'!$D$4:$AB$124,BJ$3,FALSE),"")</f>
        <v>#N/A</v>
      </c>
      <c r="BK348" t="str">
        <f>IF(OR(C348="SP",C348="MR",C348="RP",C348="CL"),"P",VLOOKUP($A348,Bat!$A$4:$AP$1196,42,FALSE))</f>
        <v>P</v>
      </c>
    </row>
    <row r="349" spans="1:63" x14ac:dyDescent="0.25">
      <c r="A349" t="str">
        <f>IF(C349="C","C-",C349)&amp;D349&amp;E349</f>
        <v>RPDavid Kerr18</v>
      </c>
      <c r="B349">
        <f>VLOOKUP($A349,draft_listing_pitchers_stats!$A$1:$B$1324,2,FALSE)</f>
        <v>4804</v>
      </c>
      <c r="C349" s="1" t="s">
        <v>246</v>
      </c>
      <c r="D349" s="1" t="s">
        <v>2029</v>
      </c>
      <c r="E349" s="1">
        <v>18</v>
      </c>
      <c r="F349" s="1" t="s">
        <v>55</v>
      </c>
      <c r="G349" s="1" t="s">
        <v>55</v>
      </c>
      <c r="H349" s="1" t="s">
        <v>51</v>
      </c>
      <c r="I349" s="24" t="s">
        <v>51</v>
      </c>
      <c r="J349" s="1" t="s">
        <v>49</v>
      </c>
      <c r="K349" s="24" t="s">
        <v>45</v>
      </c>
      <c r="L349" s="1">
        <v>2</v>
      </c>
      <c r="M349" s="1">
        <v>4</v>
      </c>
      <c r="N349" s="24">
        <v>1</v>
      </c>
      <c r="O349" s="1">
        <v>3</v>
      </c>
      <c r="P349" s="1">
        <v>4</v>
      </c>
      <c r="Q349" s="24">
        <v>3</v>
      </c>
      <c r="R349" s="1">
        <v>3</v>
      </c>
      <c r="S349" s="1">
        <v>4</v>
      </c>
      <c r="T349" s="1">
        <v>1</v>
      </c>
      <c r="U349" s="1">
        <v>1</v>
      </c>
      <c r="V349" s="1">
        <v>2</v>
      </c>
      <c r="W349" s="1">
        <v>4</v>
      </c>
      <c r="X349" s="1" t="s">
        <v>47</v>
      </c>
      <c r="Y349" s="1" t="s">
        <v>47</v>
      </c>
      <c r="Z349" s="1" t="s">
        <v>47</v>
      </c>
      <c r="AA349" s="1" t="s">
        <v>47</v>
      </c>
      <c r="AB349" s="1" t="s">
        <v>47</v>
      </c>
      <c r="AC349" s="1" t="s">
        <v>47</v>
      </c>
      <c r="AD349" s="1" t="s">
        <v>47</v>
      </c>
      <c r="AE349" s="1" t="s">
        <v>47</v>
      </c>
      <c r="AF349" s="1" t="s">
        <v>47</v>
      </c>
      <c r="AG349" s="1" t="s">
        <v>47</v>
      </c>
      <c r="AH349" s="1" t="s">
        <v>47</v>
      </c>
      <c r="AI349" s="1" t="s">
        <v>47</v>
      </c>
      <c r="AJ349" s="1" t="s">
        <v>47</v>
      </c>
      <c r="AK349" s="1" t="s">
        <v>47</v>
      </c>
      <c r="AL349" s="1" t="s">
        <v>47</v>
      </c>
      <c r="AM349" s="1" t="s">
        <v>47</v>
      </c>
      <c r="AN349" s="1" t="s">
        <v>47</v>
      </c>
      <c r="AO349" s="24" t="s">
        <v>47</v>
      </c>
      <c r="AP349" s="1" t="s">
        <v>211</v>
      </c>
      <c r="AQ349" s="1">
        <v>5</v>
      </c>
      <c r="AR349" s="25" t="s">
        <v>235</v>
      </c>
      <c r="AS349" s="30">
        <v>1900000</v>
      </c>
      <c r="AT349" s="9">
        <f>($O$3*(L349-$O$1)/$O$2+$P$3*(M349-$P$1)/$P$2+$Q$3*(N349-$P$1)/$Q$2)/SUM($O$3:$Q$3)</f>
        <v>-1.9204977641682581</v>
      </c>
      <c r="AU349" s="9">
        <f>($O$3*(O349-$O$1)/$O$2+$P$3*(P349-$P$1)/$P$2+$Q$3*(Q349-$Q$1)/$Q$2)/SUM($O$3:$Q$3)</f>
        <v>-0.7956705568137924</v>
      </c>
      <c r="AV349">
        <f>COUNT(R349:AO349)/2</f>
        <v>3</v>
      </c>
      <c r="AW349">
        <f>COUNTIF(R349:AO349,"&gt;5")/2</f>
        <v>0</v>
      </c>
      <c r="AX349" s="6">
        <f>VLOOKUP(AP349,COND!$A$10:$B$32,2,FALSE)</f>
        <v>1</v>
      </c>
      <c r="AY349" s="9">
        <f>(($AT$3*AT349+$AU$3*AU349+$AV$3*AV349+$AW$3*AW349)*AX349*IF(AQ349&lt;5,0.95,IF(AQ349&lt;7,0.975,1))+$J$3*VLOOKUP(J349,COND!$A$2:$D$7,2,FALSE)+$K$3*VLOOKUP(K349,COND!$A$2:$D$7,3,FALSE)+IF(BA349="SP",$BA$3,0)+IF($AV349&lt;3,-15,0))*IF(AND(Bat!$K$2="On",$E349&gt;20),0.75,1)</f>
        <v>17.433677078118244</v>
      </c>
      <c r="AZ349" s="28">
        <f>STANDARDIZE(AY349,AVERAGE($AY$5:$AY$963),STDEVP($AY$5:$AY$963))</f>
        <v>-0.50250716005823626</v>
      </c>
      <c r="BA349" t="str">
        <f>IF(OR(AND(AQ349&gt;7,AW349&gt;1),AND(AQ349&gt;4,AV349&gt;2)),"SP","RP")</f>
        <v>SP</v>
      </c>
      <c r="BE349" t="str">
        <f>IF(AVERAGE($O349:$Q349)&gt;=6,"Likely",IF(AVERAGE($O349:$Q349)&gt;=4,"Possible","Unlikely"))</f>
        <v>Unlikely</v>
      </c>
      <c r="BG349" t="e">
        <f>IF(VLOOKUP($B349,'Draft List'!$D$4:$AB$124,BG$3,FALSE)&lt;&gt;0,VLOOKUP($B349,'Draft List'!$D$4:$AB$124,BG$3,FALSE),"")</f>
        <v>#N/A</v>
      </c>
      <c r="BH349" t="e">
        <f>IF(VLOOKUP($B349,'Draft List'!$D$4:$AB$124,BH$3,FALSE)&lt;&gt;0,VLOOKUP($B349,'Draft List'!$D$4:$AB$124,BH$3,FALSE),"")</f>
        <v>#N/A</v>
      </c>
      <c r="BI349" t="e">
        <f>IF(VLOOKUP($B349,'Draft List'!$D$4:$AB$124,BI$3,FALSE)&lt;&gt;0,VLOOKUP($B349,'Draft List'!$D$4:$AB$124,BI$3,FALSE),"")</f>
        <v>#N/A</v>
      </c>
      <c r="BJ349" t="e">
        <f>IF(VLOOKUP($B349,'Draft List'!$D$4:$AB$124,BJ$3,FALSE)&lt;&gt;0,VLOOKUP($B349,'Draft List'!$D$4:$AB$124,BJ$3,FALSE),"")</f>
        <v>#N/A</v>
      </c>
      <c r="BK349" t="str">
        <f>IF(OR(C349="SP",C349="MR",C349="RP",C349="CL"),"P",VLOOKUP($A349,Bat!$A$4:$AP$1196,42,FALSE))</f>
        <v>P</v>
      </c>
    </row>
    <row r="350" spans="1:63" x14ac:dyDescent="0.25">
      <c r="A350" t="str">
        <f>IF(C350="C","C-",C350)&amp;D350&amp;E350</f>
        <v>RPYorikane Ishihara18</v>
      </c>
      <c r="B350">
        <f>VLOOKUP($A350,draft_listing_pitchers_stats!$A$1:$B$1324,2,FALSE)</f>
        <v>9143</v>
      </c>
      <c r="C350" s="1" t="s">
        <v>246</v>
      </c>
      <c r="D350" s="1" t="s">
        <v>2006</v>
      </c>
      <c r="E350" s="1">
        <v>18</v>
      </c>
      <c r="F350" s="1" t="s">
        <v>43</v>
      </c>
      <c r="G350" s="1" t="s">
        <v>55</v>
      </c>
      <c r="H350" s="1" t="s">
        <v>51</v>
      </c>
      <c r="I350" s="24" t="s">
        <v>51</v>
      </c>
      <c r="J350" s="1" t="s">
        <v>46</v>
      </c>
      <c r="K350" s="24" t="s">
        <v>46</v>
      </c>
      <c r="L350" s="1">
        <v>2</v>
      </c>
      <c r="M350" s="1">
        <v>4</v>
      </c>
      <c r="N350" s="24">
        <v>1</v>
      </c>
      <c r="O350" s="1">
        <v>3</v>
      </c>
      <c r="P350" s="1">
        <v>4</v>
      </c>
      <c r="Q350" s="24">
        <v>3</v>
      </c>
      <c r="R350" s="1">
        <v>2</v>
      </c>
      <c r="S350" s="1">
        <v>3</v>
      </c>
      <c r="T350" s="1">
        <v>1</v>
      </c>
      <c r="U350" s="1">
        <v>1</v>
      </c>
      <c r="V350" s="1">
        <v>1</v>
      </c>
      <c r="W350" s="1">
        <v>4</v>
      </c>
      <c r="X350" s="1" t="s">
        <v>47</v>
      </c>
      <c r="Y350" s="1" t="s">
        <v>47</v>
      </c>
      <c r="Z350" s="1" t="s">
        <v>47</v>
      </c>
      <c r="AA350" s="1" t="s">
        <v>47</v>
      </c>
      <c r="AB350" s="1" t="s">
        <v>47</v>
      </c>
      <c r="AC350" s="1" t="s">
        <v>47</v>
      </c>
      <c r="AD350" s="1" t="s">
        <v>47</v>
      </c>
      <c r="AE350" s="1" t="s">
        <v>47</v>
      </c>
      <c r="AF350" s="1" t="s">
        <v>47</v>
      </c>
      <c r="AG350" s="1" t="s">
        <v>47</v>
      </c>
      <c r="AH350" s="1" t="s">
        <v>47</v>
      </c>
      <c r="AI350" s="1" t="s">
        <v>47</v>
      </c>
      <c r="AJ350" s="1" t="s">
        <v>47</v>
      </c>
      <c r="AK350" s="1" t="s">
        <v>47</v>
      </c>
      <c r="AL350" s="1" t="s">
        <v>47</v>
      </c>
      <c r="AM350" s="1" t="s">
        <v>47</v>
      </c>
      <c r="AN350" s="1" t="s">
        <v>47</v>
      </c>
      <c r="AO350" s="24" t="s">
        <v>47</v>
      </c>
      <c r="AP350" s="1" t="s">
        <v>68</v>
      </c>
      <c r="AQ350" s="1">
        <v>6</v>
      </c>
      <c r="AR350" s="25" t="s">
        <v>235</v>
      </c>
      <c r="AS350" s="30">
        <v>190000</v>
      </c>
      <c r="AT350" s="9">
        <f>($O$3*(L350-$O$1)/$O$2+$P$3*(M350-$P$1)/$P$2+$Q$3*(N350-$P$1)/$Q$2)/SUM($O$3:$Q$3)</f>
        <v>-1.9204977641682581</v>
      </c>
      <c r="AU350" s="9">
        <f>($O$3*(O350-$O$1)/$O$2+$P$3*(P350-$P$1)/$P$2+$Q$3*(Q350-$Q$1)/$Q$2)/SUM($O$3:$Q$3)</f>
        <v>-0.7956705568137924</v>
      </c>
      <c r="AV350">
        <f>COUNT(R350:AO350)/2</f>
        <v>3</v>
      </c>
      <c r="AW350">
        <f>COUNTIF(R350:AO350,"&gt;5")/2</f>
        <v>0</v>
      </c>
      <c r="AX350" s="6">
        <f>VLOOKUP(AP350,COND!$A$10:$B$32,2,FALSE)</f>
        <v>0.95</v>
      </c>
      <c r="AY350" s="9">
        <f>(($AT$3*AT350+$AU$3*AU350+$AV$3*AV350+$AW$3*AW350)*AX350*IF(AQ350&lt;5,0.95,IF(AQ350&lt;7,0.975,1))+$J$3*VLOOKUP(J350,COND!$A$2:$D$7,2,FALSE)+$K$3*VLOOKUP(K350,COND!$A$2:$D$7,3,FALSE)+IF(BA350="SP",$BA$3,0)+IF($AV350&lt;3,-15,0))*IF(AND(Bat!$K$2="On",$E350&gt;20),0.75,1)</f>
        <v>17.276993224212326</v>
      </c>
      <c r="AZ350" s="28">
        <f>STANDARDIZE(AY350,AVERAGE($AY$5:$AY$963),STDEVP($AY$5:$AY$963))</f>
        <v>-0.51652484951393762</v>
      </c>
      <c r="BA350" t="str">
        <f>IF(OR(AND(AQ350&gt;7,AW350&gt;1),AND(AQ350&gt;4,AV350&gt;2)),"SP","RP")</f>
        <v>SP</v>
      </c>
      <c r="BE350" t="str">
        <f>IF(AVERAGE($O350:$Q350)&gt;=6,"Likely",IF(AVERAGE($O350:$Q350)&gt;=4,"Possible","Unlikely"))</f>
        <v>Unlikely</v>
      </c>
      <c r="BG350" t="e">
        <f>IF(VLOOKUP($B350,'Draft List'!$D$4:$AB$124,BG$3,FALSE)&lt;&gt;0,VLOOKUP($B350,'Draft List'!$D$4:$AB$124,BG$3,FALSE),"")</f>
        <v>#N/A</v>
      </c>
      <c r="BH350" t="e">
        <f>IF(VLOOKUP($B350,'Draft List'!$D$4:$AB$124,BH$3,FALSE)&lt;&gt;0,VLOOKUP($B350,'Draft List'!$D$4:$AB$124,BH$3,FALSE),"")</f>
        <v>#N/A</v>
      </c>
      <c r="BI350" t="e">
        <f>IF(VLOOKUP($B350,'Draft List'!$D$4:$AB$124,BI$3,FALSE)&lt;&gt;0,VLOOKUP($B350,'Draft List'!$D$4:$AB$124,BI$3,FALSE),"")</f>
        <v>#N/A</v>
      </c>
      <c r="BJ350" t="e">
        <f>IF(VLOOKUP($B350,'Draft List'!$D$4:$AB$124,BJ$3,FALSE)&lt;&gt;0,VLOOKUP($B350,'Draft List'!$D$4:$AB$124,BJ$3,FALSE),"")</f>
        <v>#N/A</v>
      </c>
      <c r="BK350" t="str">
        <f>IF(OR(C350="SP",C350="MR",C350="RP",C350="CL"),"P",VLOOKUP($A350,Bat!$A$4:$AP$1196,42,FALSE))</f>
        <v>P</v>
      </c>
    </row>
    <row r="351" spans="1:63" x14ac:dyDescent="0.25">
      <c r="A351" t="str">
        <f>IF(C351="C","C-",C351)&amp;D351&amp;E351</f>
        <v>RPJustin Bryan18</v>
      </c>
      <c r="B351">
        <f>VLOOKUP($A351,draft_listing_pitchers_stats!$A$1:$B$1324,2,FALSE)</f>
        <v>4721</v>
      </c>
      <c r="C351" s="1" t="s">
        <v>246</v>
      </c>
      <c r="D351" s="1" t="s">
        <v>1906</v>
      </c>
      <c r="E351" s="1">
        <v>18</v>
      </c>
      <c r="F351" s="1" t="s">
        <v>43</v>
      </c>
      <c r="G351" s="1" t="s">
        <v>43</v>
      </c>
      <c r="H351" s="1" t="s">
        <v>51</v>
      </c>
      <c r="I351" s="24" t="s">
        <v>51</v>
      </c>
      <c r="J351" s="1" t="s">
        <v>49</v>
      </c>
      <c r="K351" s="24" t="s">
        <v>49</v>
      </c>
      <c r="L351" s="1">
        <v>2</v>
      </c>
      <c r="M351" s="1">
        <v>4</v>
      </c>
      <c r="N351" s="24">
        <v>1</v>
      </c>
      <c r="O351" s="1">
        <v>3</v>
      </c>
      <c r="P351" s="1">
        <v>4</v>
      </c>
      <c r="Q351" s="24">
        <v>3</v>
      </c>
      <c r="R351" s="1">
        <v>2</v>
      </c>
      <c r="S351" s="1">
        <v>3</v>
      </c>
      <c r="T351" s="1">
        <v>1</v>
      </c>
      <c r="U351" s="1">
        <v>2</v>
      </c>
      <c r="V351" s="1" t="s">
        <v>47</v>
      </c>
      <c r="W351" s="1" t="s">
        <v>47</v>
      </c>
      <c r="X351" s="1">
        <v>2</v>
      </c>
      <c r="Y351" s="1">
        <v>3</v>
      </c>
      <c r="Z351" s="1" t="s">
        <v>47</v>
      </c>
      <c r="AA351" s="1" t="s">
        <v>47</v>
      </c>
      <c r="AB351" s="1" t="s">
        <v>47</v>
      </c>
      <c r="AC351" s="1" t="s">
        <v>47</v>
      </c>
      <c r="AD351" s="1" t="s">
        <v>47</v>
      </c>
      <c r="AE351" s="1" t="s">
        <v>47</v>
      </c>
      <c r="AF351" s="1">
        <v>2</v>
      </c>
      <c r="AG351" s="1">
        <v>3</v>
      </c>
      <c r="AH351" s="1" t="s">
        <v>47</v>
      </c>
      <c r="AI351" s="1" t="s">
        <v>47</v>
      </c>
      <c r="AJ351" s="1" t="s">
        <v>47</v>
      </c>
      <c r="AK351" s="1" t="s">
        <v>47</v>
      </c>
      <c r="AL351" s="1" t="s">
        <v>47</v>
      </c>
      <c r="AM351" s="1" t="s">
        <v>47</v>
      </c>
      <c r="AN351" s="1" t="s">
        <v>47</v>
      </c>
      <c r="AO351" s="24" t="s">
        <v>47</v>
      </c>
      <c r="AP351" s="1" t="s">
        <v>71</v>
      </c>
      <c r="AQ351" s="1">
        <v>3</v>
      </c>
      <c r="AR351" s="25" t="s">
        <v>235</v>
      </c>
      <c r="AS351" s="30">
        <v>140000</v>
      </c>
      <c r="AT351" s="9">
        <f>($O$3*(L351-$O$1)/$O$2+$P$3*(M351-$P$1)/$P$2+$Q$3*(N351-$P$1)/$Q$2)/SUM($O$3:$Q$3)</f>
        <v>-1.9204977641682581</v>
      </c>
      <c r="AU351" s="9">
        <f>($O$3*(O351-$O$1)/$O$2+$P$3*(P351-$P$1)/$P$2+$Q$3*(Q351-$Q$1)/$Q$2)/SUM($O$3:$Q$3)</f>
        <v>-0.7956705568137924</v>
      </c>
      <c r="AV351">
        <f>COUNT(R351:AO351)/2</f>
        <v>4</v>
      </c>
      <c r="AW351">
        <f>COUNTIF(R351:AO351,"&gt;5")/2</f>
        <v>0</v>
      </c>
      <c r="AX351" s="6">
        <f>VLOOKUP(AP351,COND!$A$10:$B$32,2,FALSE)</f>
        <v>0.95</v>
      </c>
      <c r="AY351" s="9">
        <f>(($AT$3*AT351+$AU$3*AU351+$AV$3*AV351+$AW$3*AW351)*AX351*IF(AQ351&lt;5,0.95,IF(AQ351&lt;7,0.975,1))+$J$3*VLOOKUP(J351,COND!$A$2:$D$7,2,FALSE)+$K$3*VLOOKUP(K351,COND!$A$2:$D$7,3,FALSE)+IF(BA351="SP",$BA$3,0)+IF($AV351&lt;3,-15,0))*IF(AND(Bat!$K$2="On",$E351&gt;20),0.75,1)</f>
        <v>17.154996603078683</v>
      </c>
      <c r="AZ351" s="28">
        <f>STANDARDIZE(AY351,AVERAGE($AY$5:$AY$963),STDEVP($AY$5:$AY$963))</f>
        <v>-0.52743925267077552</v>
      </c>
      <c r="BA351" t="str">
        <f>IF(OR(AND(AQ351&gt;7,AW351&gt;1),AND(AQ351&gt;4,AV351&gt;2)),"SP","RP")</f>
        <v>RP</v>
      </c>
      <c r="BE351" t="str">
        <f>IF(AVERAGE($O351:$Q351)&gt;=6,"Likely",IF(AVERAGE($O351:$Q351)&gt;=4,"Possible","Unlikely"))</f>
        <v>Unlikely</v>
      </c>
      <c r="BG351" t="e">
        <f>IF(VLOOKUP($B351,'Draft List'!$D$4:$AB$124,BG$3,FALSE)&lt;&gt;0,VLOOKUP($B351,'Draft List'!$D$4:$AB$124,BG$3,FALSE),"")</f>
        <v>#N/A</v>
      </c>
      <c r="BH351" t="e">
        <f>IF(VLOOKUP($B351,'Draft List'!$D$4:$AB$124,BH$3,FALSE)&lt;&gt;0,VLOOKUP($B351,'Draft List'!$D$4:$AB$124,BH$3,FALSE),"")</f>
        <v>#N/A</v>
      </c>
      <c r="BI351" t="e">
        <f>IF(VLOOKUP($B351,'Draft List'!$D$4:$AB$124,BI$3,FALSE)&lt;&gt;0,VLOOKUP($B351,'Draft List'!$D$4:$AB$124,BI$3,FALSE),"")</f>
        <v>#N/A</v>
      </c>
      <c r="BJ351" t="e">
        <f>IF(VLOOKUP($B351,'Draft List'!$D$4:$AB$124,BJ$3,FALSE)&lt;&gt;0,VLOOKUP($B351,'Draft List'!$D$4:$AB$124,BJ$3,FALSE),"")</f>
        <v>#N/A</v>
      </c>
      <c r="BK351" t="str">
        <f>IF(OR(C351="SP",C351="MR",C351="RP",C351="CL"),"P",VLOOKUP($A351,Bat!$A$4:$AP$1196,42,FALSE))</f>
        <v>P</v>
      </c>
    </row>
    <row r="352" spans="1:63" x14ac:dyDescent="0.25">
      <c r="A352" t="str">
        <f>IF(C352="C","C-",C352)&amp;D352&amp;E352</f>
        <v>SPRoy Roy18</v>
      </c>
      <c r="B352">
        <f>VLOOKUP($A352,draft_listing_pitchers_stats!$A$1:$B$1324,2,FALSE)</f>
        <v>5081</v>
      </c>
      <c r="C352" s="1" t="s">
        <v>25</v>
      </c>
      <c r="D352" s="1" t="s">
        <v>2164</v>
      </c>
      <c r="E352" s="1">
        <v>18</v>
      </c>
      <c r="F352" s="1" t="s">
        <v>55</v>
      </c>
      <c r="G352" s="1" t="s">
        <v>55</v>
      </c>
      <c r="H352" s="1" t="s">
        <v>51</v>
      </c>
      <c r="I352" s="24" t="s">
        <v>51</v>
      </c>
      <c r="J352" s="1" t="s">
        <v>45</v>
      </c>
      <c r="K352" s="24" t="s">
        <v>45</v>
      </c>
      <c r="L352" s="1">
        <v>2</v>
      </c>
      <c r="M352" s="1">
        <v>4</v>
      </c>
      <c r="N352" s="24">
        <v>2</v>
      </c>
      <c r="O352" s="1">
        <v>3</v>
      </c>
      <c r="P352" s="1">
        <v>4</v>
      </c>
      <c r="Q352" s="24">
        <v>3</v>
      </c>
      <c r="R352" s="1">
        <v>4</v>
      </c>
      <c r="S352" s="1">
        <v>4</v>
      </c>
      <c r="T352" s="1">
        <v>1</v>
      </c>
      <c r="U352" s="1">
        <v>2</v>
      </c>
      <c r="V352" s="1" t="s">
        <v>47</v>
      </c>
      <c r="W352" s="1" t="s">
        <v>47</v>
      </c>
      <c r="X352" s="1">
        <v>2</v>
      </c>
      <c r="Y352" s="1">
        <v>3</v>
      </c>
      <c r="Z352" s="1" t="s">
        <v>47</v>
      </c>
      <c r="AA352" s="1" t="s">
        <v>47</v>
      </c>
      <c r="AB352" s="1" t="s">
        <v>47</v>
      </c>
      <c r="AC352" s="1" t="s">
        <v>47</v>
      </c>
      <c r="AD352" s="1" t="s">
        <v>47</v>
      </c>
      <c r="AE352" s="1" t="s">
        <v>47</v>
      </c>
      <c r="AF352" s="1">
        <v>3</v>
      </c>
      <c r="AG352" s="1">
        <v>5</v>
      </c>
      <c r="AH352" s="1" t="s">
        <v>47</v>
      </c>
      <c r="AI352" s="1" t="s">
        <v>47</v>
      </c>
      <c r="AJ352" s="1" t="s">
        <v>47</v>
      </c>
      <c r="AK352" s="1" t="s">
        <v>47</v>
      </c>
      <c r="AL352" s="1" t="s">
        <v>47</v>
      </c>
      <c r="AM352" s="1" t="s">
        <v>47</v>
      </c>
      <c r="AN352" s="1" t="s">
        <v>47</v>
      </c>
      <c r="AO352" s="24" t="s">
        <v>47</v>
      </c>
      <c r="AP352" s="1" t="s">
        <v>58</v>
      </c>
      <c r="AQ352" s="1">
        <v>9</v>
      </c>
      <c r="AR352" s="25" t="s">
        <v>235</v>
      </c>
      <c r="AS352" s="30">
        <v>200000</v>
      </c>
      <c r="AT352" s="9">
        <f>($O$3*(L352-$O$1)/$O$2+$P$3*(M352-$P$1)/$P$2+$Q$3*(N352-$P$1)/$Q$2)/SUM($O$3:$Q$3)</f>
        <v>-1.6781771981141478</v>
      </c>
      <c r="AU352" s="9">
        <f>($O$3*(O352-$O$1)/$O$2+$P$3*(P352-$P$1)/$P$2+$Q$3*(Q352-$Q$1)/$Q$2)/SUM($O$3:$Q$3)</f>
        <v>-0.7956705568137924</v>
      </c>
      <c r="AV352">
        <f>COUNT(R352:AO352)/2</f>
        <v>4</v>
      </c>
      <c r="AW352">
        <f>COUNTIF(R352:AO352,"&gt;5")/2</f>
        <v>0</v>
      </c>
      <c r="AX352" s="6">
        <f>VLOOKUP(AP352,COND!$A$10:$B$32,2,FALSE)</f>
        <v>1</v>
      </c>
      <c r="AY352" s="9">
        <f>(($AT$3*AT352+$AU$3*AU352+$AV$3*AV352+$AW$3*AW352)*AX352*IF(AQ352&lt;5,0.95,IF(AQ352&lt;7,0.975,1))+$J$3*VLOOKUP(J352,COND!$A$2:$D$7,2,FALSE)+$K$3*VLOOKUP(K352,COND!$A$2:$D$7,3,FALSE)+IF(BA352="SP",$BA$3,0)+IF($AV352&lt;3,-15,0))*IF(AND(Bat!$K$2="On",$E352&gt;20),0.75,1)</f>
        <v>17.150953424101324</v>
      </c>
      <c r="AZ352" s="28">
        <f>STANDARDIZE(AY352,AVERAGE($AY$5:$AY$963),STDEVP($AY$5:$AY$963))</f>
        <v>-0.52780097486425992</v>
      </c>
      <c r="BA352" t="str">
        <f>IF(OR(AND(AQ352&gt;7,AW352&gt;1),AND(AQ352&gt;4,AV352&gt;2)),"SP","RP")</f>
        <v>SP</v>
      </c>
      <c r="BE352" t="str">
        <f>IF(AVERAGE($O352:$Q352)&gt;=6,"Likely",IF(AVERAGE($O352:$Q352)&gt;=4,"Possible","Unlikely"))</f>
        <v>Unlikely</v>
      </c>
      <c r="BG352" t="e">
        <f>IF(VLOOKUP($B352,'Draft List'!$D$4:$AB$124,BG$3,FALSE)&lt;&gt;0,VLOOKUP($B352,'Draft List'!$D$4:$AB$124,BG$3,FALSE),"")</f>
        <v>#N/A</v>
      </c>
      <c r="BH352" t="e">
        <f>IF(VLOOKUP($B352,'Draft List'!$D$4:$AB$124,BH$3,FALSE)&lt;&gt;0,VLOOKUP($B352,'Draft List'!$D$4:$AB$124,BH$3,FALSE),"")</f>
        <v>#N/A</v>
      </c>
      <c r="BI352" t="e">
        <f>IF(VLOOKUP($B352,'Draft List'!$D$4:$AB$124,BI$3,FALSE)&lt;&gt;0,VLOOKUP($B352,'Draft List'!$D$4:$AB$124,BI$3,FALSE),"")</f>
        <v>#N/A</v>
      </c>
      <c r="BJ352" t="e">
        <f>IF(VLOOKUP($B352,'Draft List'!$D$4:$AB$124,BJ$3,FALSE)&lt;&gt;0,VLOOKUP($B352,'Draft List'!$D$4:$AB$124,BJ$3,FALSE),"")</f>
        <v>#N/A</v>
      </c>
      <c r="BK352" t="str">
        <f>IF(OR(C352="SP",C352="MR",C352="RP",C352="CL"),"P",VLOOKUP($A352,Bat!$A$4:$AP$1196,42,FALSE))</f>
        <v>P</v>
      </c>
    </row>
    <row r="353" spans="1:63" x14ac:dyDescent="0.25">
      <c r="A353" t="str">
        <f>IF(C353="C","C-",C353)&amp;D353&amp;E353</f>
        <v>CLIwane Yamamoto21</v>
      </c>
      <c r="B353">
        <f>VLOOKUP($A353,draft_listing_pitchers_stats!$A$1:$B$1324,2,FALSE)</f>
        <v>4511</v>
      </c>
      <c r="C353" s="1" t="s">
        <v>249</v>
      </c>
      <c r="D353" s="1" t="s">
        <v>2257</v>
      </c>
      <c r="E353" s="1">
        <v>21</v>
      </c>
      <c r="F353" s="1" t="s">
        <v>55</v>
      </c>
      <c r="G353" s="1" t="s">
        <v>55</v>
      </c>
      <c r="H353" s="1" t="s">
        <v>51</v>
      </c>
      <c r="I353" s="24" t="s">
        <v>51</v>
      </c>
      <c r="J353" s="1" t="s">
        <v>57</v>
      </c>
      <c r="K353" s="24" t="s">
        <v>57</v>
      </c>
      <c r="L353" s="1">
        <v>3</v>
      </c>
      <c r="M353" s="1">
        <v>5</v>
      </c>
      <c r="N353" s="24">
        <v>1</v>
      </c>
      <c r="O353" s="1">
        <v>3</v>
      </c>
      <c r="P353" s="1">
        <v>6</v>
      </c>
      <c r="Q353" s="24">
        <v>2</v>
      </c>
      <c r="R353" s="1">
        <v>4</v>
      </c>
      <c r="S353" s="1">
        <v>4</v>
      </c>
      <c r="T353" s="1">
        <v>2</v>
      </c>
      <c r="U353" s="1">
        <v>3</v>
      </c>
      <c r="V353" s="1" t="s">
        <v>47</v>
      </c>
      <c r="W353" s="1" t="s">
        <v>47</v>
      </c>
      <c r="X353" s="1" t="s">
        <v>47</v>
      </c>
      <c r="Y353" s="1" t="s">
        <v>47</v>
      </c>
      <c r="Z353" s="1" t="s">
        <v>47</v>
      </c>
      <c r="AA353" s="1" t="s">
        <v>47</v>
      </c>
      <c r="AB353" s="1" t="s">
        <v>47</v>
      </c>
      <c r="AC353" s="1" t="s">
        <v>47</v>
      </c>
      <c r="AD353" s="1">
        <v>4</v>
      </c>
      <c r="AE353" s="1">
        <v>4</v>
      </c>
      <c r="AF353" s="1" t="s">
        <v>47</v>
      </c>
      <c r="AG353" s="1" t="s">
        <v>47</v>
      </c>
      <c r="AH353" s="1" t="s">
        <v>47</v>
      </c>
      <c r="AI353" s="1" t="s">
        <v>47</v>
      </c>
      <c r="AJ353" s="1" t="s">
        <v>47</v>
      </c>
      <c r="AK353" s="1" t="s">
        <v>47</v>
      </c>
      <c r="AL353" s="1" t="s">
        <v>47</v>
      </c>
      <c r="AM353" s="1" t="s">
        <v>47</v>
      </c>
      <c r="AN353" s="1" t="s">
        <v>47</v>
      </c>
      <c r="AO353" s="24" t="s">
        <v>47</v>
      </c>
      <c r="AP353" s="1" t="s">
        <v>211</v>
      </c>
      <c r="AQ353" s="1">
        <v>6</v>
      </c>
      <c r="AR353" s="25" t="s">
        <v>234</v>
      </c>
      <c r="AS353" s="30">
        <v>190000</v>
      </c>
      <c r="AT353" s="9">
        <f>($O$3*(L353-$O$1)/$O$2+$P$3*(M353-$P$1)/$P$2+$Q$3*(N353-$P$1)/$Q$2)/SUM($O$3:$Q$3)</f>
        <v>-1.5303747232290292</v>
      </c>
      <c r="AU353" s="9">
        <f>($O$3*(O353-$O$1)/$O$2+$P$3*(P353-$P$1)/$P$2+$Q$3*(Q353-$Q$1)/$Q$2)/SUM($O$3:$Q$3)</f>
        <v>-0.6471276900077918</v>
      </c>
      <c r="AV353">
        <f>COUNT(R353:AO353)/2</f>
        <v>3</v>
      </c>
      <c r="AW353">
        <f>COUNTIF(R353:AO353,"&gt;5")/2</f>
        <v>0</v>
      </c>
      <c r="AX353" s="6">
        <f>VLOOKUP(AP353,COND!$A$10:$B$32,2,FALSE)</f>
        <v>1</v>
      </c>
      <c r="AY353" s="9">
        <f>(($AT$3*AT353+$AU$3*AU353+$AV$3*AV353+$AW$3*AW353)*AX353*IF(AQ353&lt;5,0.95,IF(AQ353&lt;7,0.975,1))+$J$3*VLOOKUP(J353,COND!$A$2:$D$7,2,FALSE)+$K$3*VLOOKUP(K353,COND!$A$2:$D$7,3,FALSE)+IF(BA353="SP",$BA$3,0)+IF($AV353&lt;3,-15,0))*IF(AND(Bat!$K$2="On",$E353&gt;20),0.75,1)</f>
        <v>17.106336973818401</v>
      </c>
      <c r="AZ353" s="28">
        <f>STANDARDIZE(AY353,AVERAGE($AY$5:$AY$963),STDEVP($AY$5:$AY$963))</f>
        <v>-0.53179257660937207</v>
      </c>
      <c r="BA353" t="str">
        <f>IF(OR(AND(AQ353&gt;7,AW353&gt;1),AND(AQ353&gt;4,AV353&gt;2)),"SP","RP")</f>
        <v>SP</v>
      </c>
      <c r="BE353" t="str">
        <f>IF(AVERAGE($O353:$Q353)&gt;=6,"Likely",IF(AVERAGE($O353:$Q353)&gt;=4,"Possible","Unlikely"))</f>
        <v>Unlikely</v>
      </c>
      <c r="BG353" t="e">
        <f>IF(VLOOKUP($B353,'Draft List'!$D$4:$AB$124,BG$3,FALSE)&lt;&gt;0,VLOOKUP($B353,'Draft List'!$D$4:$AB$124,BG$3,FALSE),"")</f>
        <v>#N/A</v>
      </c>
      <c r="BH353" t="e">
        <f>IF(VLOOKUP($B353,'Draft List'!$D$4:$AB$124,BH$3,FALSE)&lt;&gt;0,VLOOKUP($B353,'Draft List'!$D$4:$AB$124,BH$3,FALSE),"")</f>
        <v>#N/A</v>
      </c>
      <c r="BI353" t="e">
        <f>IF(VLOOKUP($B353,'Draft List'!$D$4:$AB$124,BI$3,FALSE)&lt;&gt;0,VLOOKUP($B353,'Draft List'!$D$4:$AB$124,BI$3,FALSE),"")</f>
        <v>#N/A</v>
      </c>
      <c r="BJ353" t="e">
        <f>IF(VLOOKUP($B353,'Draft List'!$D$4:$AB$124,BJ$3,FALSE)&lt;&gt;0,VLOOKUP($B353,'Draft List'!$D$4:$AB$124,BJ$3,FALSE),"")</f>
        <v>#N/A</v>
      </c>
      <c r="BK353" t="str">
        <f>IF(OR(C353="SP",C353="MR",C353="RP",C353="CL"),"P",VLOOKUP($A353,Bat!$A$4:$AP$1196,42,FALSE))</f>
        <v>P</v>
      </c>
    </row>
    <row r="354" spans="1:63" x14ac:dyDescent="0.25">
      <c r="A354" t="str">
        <f>IF(C354="C","C-",C354)&amp;D354&amp;E354</f>
        <v>RPRyosei Watanabe18</v>
      </c>
      <c r="B354">
        <f>VLOOKUP($A354,draft_listing_pitchers_stats!$A$1:$B$1324,2,FALSE)</f>
        <v>8678</v>
      </c>
      <c r="C354" s="1" t="s">
        <v>246</v>
      </c>
      <c r="D354" s="1" t="s">
        <v>2243</v>
      </c>
      <c r="E354" s="1">
        <v>18</v>
      </c>
      <c r="F354" s="1" t="s">
        <v>55</v>
      </c>
      <c r="G354" s="1" t="s">
        <v>55</v>
      </c>
      <c r="H354" s="1" t="s">
        <v>51</v>
      </c>
      <c r="I354" s="24" t="s">
        <v>51</v>
      </c>
      <c r="J354" s="1" t="s">
        <v>53</v>
      </c>
      <c r="K354" s="24" t="s">
        <v>46</v>
      </c>
      <c r="L354" s="1">
        <v>1</v>
      </c>
      <c r="M354" s="1">
        <v>4</v>
      </c>
      <c r="N354" s="24">
        <v>1</v>
      </c>
      <c r="O354" s="1">
        <v>4</v>
      </c>
      <c r="P354" s="1">
        <v>4</v>
      </c>
      <c r="Q354" s="24">
        <v>2</v>
      </c>
      <c r="R354" s="1">
        <v>2</v>
      </c>
      <c r="S354" s="1">
        <v>4</v>
      </c>
      <c r="T354" s="1">
        <v>1</v>
      </c>
      <c r="U354" s="1">
        <v>1</v>
      </c>
      <c r="V354" s="1" t="s">
        <v>47</v>
      </c>
      <c r="W354" s="1" t="s">
        <v>47</v>
      </c>
      <c r="X354" s="1">
        <v>2</v>
      </c>
      <c r="Y354" s="1">
        <v>4</v>
      </c>
      <c r="Z354" s="1" t="s">
        <v>47</v>
      </c>
      <c r="AA354" s="1" t="s">
        <v>47</v>
      </c>
      <c r="AB354" s="1" t="s">
        <v>47</v>
      </c>
      <c r="AC354" s="1" t="s">
        <v>47</v>
      </c>
      <c r="AD354" s="1" t="s">
        <v>47</v>
      </c>
      <c r="AE354" s="1" t="s">
        <v>47</v>
      </c>
      <c r="AF354" s="1" t="s">
        <v>47</v>
      </c>
      <c r="AG354" s="1" t="s">
        <v>47</v>
      </c>
      <c r="AH354" s="1" t="s">
        <v>47</v>
      </c>
      <c r="AI354" s="1" t="s">
        <v>47</v>
      </c>
      <c r="AJ354" s="1" t="s">
        <v>47</v>
      </c>
      <c r="AK354" s="1" t="s">
        <v>47</v>
      </c>
      <c r="AL354" s="1" t="s">
        <v>47</v>
      </c>
      <c r="AM354" s="1" t="s">
        <v>47</v>
      </c>
      <c r="AN354" s="1" t="s">
        <v>47</v>
      </c>
      <c r="AO354" s="24" t="s">
        <v>47</v>
      </c>
      <c r="AP354" s="1" t="s">
        <v>68</v>
      </c>
      <c r="AQ354" s="1">
        <v>10</v>
      </c>
      <c r="AR354" s="25" t="s">
        <v>235</v>
      </c>
      <c r="AS354" s="30">
        <v>220000</v>
      </c>
      <c r="AT354" s="9">
        <f>($O$3*(L354-$O$1)/$O$2+$P$3*(M354-$P$1)/$P$2+$Q$3*(N354-$P$1)/$Q$2)/SUM($O$3:$Q$3)</f>
        <v>-2.1151890886774316</v>
      </c>
      <c r="AU354" s="9">
        <f>($O$3*(O354-$O$1)/$O$2+$P$3*(P354-$P$1)/$P$2+$Q$3*(Q354-$Q$1)/$Q$2)/SUM($O$3:$Q$3)</f>
        <v>-0.84329979835872926</v>
      </c>
      <c r="AV354">
        <f>COUNT(R354:AO354)/2</f>
        <v>3</v>
      </c>
      <c r="AW354">
        <f>COUNTIF(R354:AO354,"&gt;5")/2</f>
        <v>0</v>
      </c>
      <c r="AX354" s="6">
        <f>VLOOKUP(AP354,COND!$A$10:$B$32,2,FALSE)</f>
        <v>0.95</v>
      </c>
      <c r="AY354" s="9">
        <f>(($AT$3*AT354+$AU$3*AU354+$AV$3*AV354+$AW$3*AW354)*AX354*IF(AQ354&lt;5,0.95,IF(AQ354&lt;7,0.975,1))+$J$3*VLOOKUP(J354,COND!$A$2:$D$7,2,FALSE)+$K$3*VLOOKUP(K354,COND!$A$2:$D$7,3,FALSE)+IF(BA354="SP",$BA$3,0)+IF($AV354&lt;3,-15,0))*IF(AND(Bat!$K$2="On",$E354&gt;20),0.75,1)</f>
        <v>17.022917904335433</v>
      </c>
      <c r="AZ354" s="28">
        <f>STANDARDIZE(AY354,AVERAGE($AY$5:$AY$963),STDEVP($AY$5:$AY$963))</f>
        <v>-0.53925564687185079</v>
      </c>
      <c r="BA354" t="str">
        <f>IF(OR(AND(AQ354&gt;7,AW354&gt;1),AND(AQ354&gt;4,AV354&gt;2)),"SP","RP")</f>
        <v>SP</v>
      </c>
      <c r="BE354" t="str">
        <f>IF(AVERAGE($O354:$Q354)&gt;=6,"Likely",IF(AVERAGE($O354:$Q354)&gt;=4,"Possible","Unlikely"))</f>
        <v>Unlikely</v>
      </c>
      <c r="BG354" t="e">
        <f>IF(VLOOKUP($B354,'Draft List'!$D$4:$AB$124,BG$3,FALSE)&lt;&gt;0,VLOOKUP($B354,'Draft List'!$D$4:$AB$124,BG$3,FALSE),"")</f>
        <v>#N/A</v>
      </c>
      <c r="BH354" t="e">
        <f>IF(VLOOKUP($B354,'Draft List'!$D$4:$AB$124,BH$3,FALSE)&lt;&gt;0,VLOOKUP($B354,'Draft List'!$D$4:$AB$124,BH$3,FALSE),"")</f>
        <v>#N/A</v>
      </c>
      <c r="BI354" t="e">
        <f>IF(VLOOKUP($B354,'Draft List'!$D$4:$AB$124,BI$3,FALSE)&lt;&gt;0,VLOOKUP($B354,'Draft List'!$D$4:$AB$124,BI$3,FALSE),"")</f>
        <v>#N/A</v>
      </c>
      <c r="BJ354" t="e">
        <f>IF(VLOOKUP($B354,'Draft List'!$D$4:$AB$124,BJ$3,FALSE)&lt;&gt;0,VLOOKUP($B354,'Draft List'!$D$4:$AB$124,BJ$3,FALSE),"")</f>
        <v>#N/A</v>
      </c>
      <c r="BK354" t="str">
        <f>IF(OR(C354="SP",C354="MR",C354="RP",C354="CL"),"P",VLOOKUP($A354,Bat!$A$4:$AP$1196,42,FALSE))</f>
        <v>P</v>
      </c>
    </row>
    <row r="355" spans="1:63" x14ac:dyDescent="0.25">
      <c r="A355" t="str">
        <f>IF(C355="C","C-",C355)&amp;D355&amp;E355</f>
        <v>RPPablo Pérez18</v>
      </c>
      <c r="B355">
        <f>VLOOKUP($A355,draft_listing_pitchers_stats!$A$1:$B$1324,2,FALSE)</f>
        <v>4917</v>
      </c>
      <c r="C355" s="1" t="s">
        <v>246</v>
      </c>
      <c r="D355" s="1" t="s">
        <v>2142</v>
      </c>
      <c r="E355" s="1">
        <v>18</v>
      </c>
      <c r="F355" s="1" t="s">
        <v>55</v>
      </c>
      <c r="G355" s="1" t="s">
        <v>55</v>
      </c>
      <c r="H355" s="1" t="s">
        <v>51</v>
      </c>
      <c r="I355" s="24" t="s">
        <v>51</v>
      </c>
      <c r="J355" s="1" t="s">
        <v>57</v>
      </c>
      <c r="K355" s="24" t="s">
        <v>46</v>
      </c>
      <c r="L355" s="1">
        <v>2</v>
      </c>
      <c r="M355" s="1">
        <v>3</v>
      </c>
      <c r="N355" s="24">
        <v>2</v>
      </c>
      <c r="O355" s="1">
        <v>3</v>
      </c>
      <c r="P355" s="1">
        <v>3</v>
      </c>
      <c r="Q355" s="24">
        <v>4</v>
      </c>
      <c r="R355" s="1">
        <v>2</v>
      </c>
      <c r="S355" s="1">
        <v>3</v>
      </c>
      <c r="T355" s="1">
        <v>1</v>
      </c>
      <c r="U355" s="1">
        <v>2</v>
      </c>
      <c r="V355" s="1" t="s">
        <v>47</v>
      </c>
      <c r="W355" s="1" t="s">
        <v>47</v>
      </c>
      <c r="X355" s="1">
        <v>2</v>
      </c>
      <c r="Y355" s="1">
        <v>4</v>
      </c>
      <c r="Z355" s="1" t="s">
        <v>47</v>
      </c>
      <c r="AA355" s="1" t="s">
        <v>47</v>
      </c>
      <c r="AB355" s="1" t="s">
        <v>47</v>
      </c>
      <c r="AC355" s="1" t="s">
        <v>47</v>
      </c>
      <c r="AD355" s="1" t="s">
        <v>47</v>
      </c>
      <c r="AE355" s="1" t="s">
        <v>47</v>
      </c>
      <c r="AF355" s="1" t="s">
        <v>47</v>
      </c>
      <c r="AG355" s="1" t="s">
        <v>47</v>
      </c>
      <c r="AH355" s="1" t="s">
        <v>47</v>
      </c>
      <c r="AI355" s="1" t="s">
        <v>47</v>
      </c>
      <c r="AJ355" s="1" t="s">
        <v>47</v>
      </c>
      <c r="AK355" s="1" t="s">
        <v>47</v>
      </c>
      <c r="AL355" s="1" t="s">
        <v>47</v>
      </c>
      <c r="AM355" s="1" t="s">
        <v>47</v>
      </c>
      <c r="AN355" s="1" t="s">
        <v>47</v>
      </c>
      <c r="AO355" s="24" t="s">
        <v>47</v>
      </c>
      <c r="AP355" s="1" t="s">
        <v>68</v>
      </c>
      <c r="AQ355" s="1">
        <v>6</v>
      </c>
      <c r="AR355" s="25" t="s">
        <v>15</v>
      </c>
      <c r="AS355" s="30">
        <v>190000</v>
      </c>
      <c r="AT355" s="9">
        <f>($O$3*(L355-$O$1)/$O$2+$P$3*(M355-$P$1)/$P$2+$Q$3*(N355-$P$1)/$Q$2)/SUM($O$3:$Q$3)</f>
        <v>-1.8736089145442034</v>
      </c>
      <c r="AU355" s="9">
        <f>($O$3*(O355-$O$1)/$O$2+$P$3*(P355-$P$1)/$P$2+$Q$3*(Q355-$Q$1)/$Q$2)/SUM($O$3:$Q$3)</f>
        <v>-0.74878170718973724</v>
      </c>
      <c r="AV355">
        <f>COUNT(R355:AO355)/2</f>
        <v>3</v>
      </c>
      <c r="AW355">
        <f>COUNTIF(R355:AO355,"&gt;5")/2</f>
        <v>0</v>
      </c>
      <c r="AX355" s="6">
        <f>VLOOKUP(AP355,COND!$A$10:$B$32,2,FALSE)</f>
        <v>0.95</v>
      </c>
      <c r="AY355" s="9">
        <f>(($AT$3*AT355+$AU$3*AU355+$AV$3*AV355+$AW$3*AW355)*AX355*IF(AQ355&lt;5,0.95,IF(AQ355&lt;7,0.975,1))+$J$3*VLOOKUP(J355,COND!$A$2:$D$7,2,FALSE)+$K$3*VLOOKUP(K355,COND!$A$2:$D$7,3,FALSE)+IF(BA355="SP",$BA$3,0)+IF($AV355&lt;3,-15,0))*IF(AND(Bat!$K$2="On",$E355&gt;20),0.75,1)</f>
        <v>16.954295322890808</v>
      </c>
      <c r="AZ355" s="28">
        <f>STANDARDIZE(AY355,AVERAGE($AY$5:$AY$963),STDEVP($AY$5:$AY$963))</f>
        <v>-0.54539495230990143</v>
      </c>
      <c r="BA355" t="str">
        <f>IF(OR(AND(AQ355&gt;7,AW355&gt;1),AND(AQ355&gt;4,AV355&gt;2)),"SP","RP")</f>
        <v>SP</v>
      </c>
      <c r="BE355" t="str">
        <f>IF(AVERAGE($O355:$Q355)&gt;=6,"Likely",IF(AVERAGE($O355:$Q355)&gt;=4,"Possible","Unlikely"))</f>
        <v>Unlikely</v>
      </c>
      <c r="BG355" t="e">
        <f>IF(VLOOKUP($B355,'Draft List'!$D$4:$AB$124,BG$3,FALSE)&lt;&gt;0,VLOOKUP($B355,'Draft List'!$D$4:$AB$124,BG$3,FALSE),"")</f>
        <v>#N/A</v>
      </c>
      <c r="BH355" t="e">
        <f>IF(VLOOKUP($B355,'Draft List'!$D$4:$AB$124,BH$3,FALSE)&lt;&gt;0,VLOOKUP($B355,'Draft List'!$D$4:$AB$124,BH$3,FALSE),"")</f>
        <v>#N/A</v>
      </c>
      <c r="BI355" t="e">
        <f>IF(VLOOKUP($B355,'Draft List'!$D$4:$AB$124,BI$3,FALSE)&lt;&gt;0,VLOOKUP($B355,'Draft List'!$D$4:$AB$124,BI$3,FALSE),"")</f>
        <v>#N/A</v>
      </c>
      <c r="BJ355" t="e">
        <f>IF(VLOOKUP($B355,'Draft List'!$D$4:$AB$124,BJ$3,FALSE)&lt;&gt;0,VLOOKUP($B355,'Draft List'!$D$4:$AB$124,BJ$3,FALSE),"")</f>
        <v>#N/A</v>
      </c>
      <c r="BK355" t="str">
        <f>IF(OR(C355="SP",C355="MR",C355="RP",C355="CL"),"P",VLOOKUP($A355,Bat!$A$4:$AP$1196,42,FALSE))</f>
        <v>P</v>
      </c>
    </row>
    <row r="356" spans="1:63" x14ac:dyDescent="0.25">
      <c r="A356" t="str">
        <f>IF(C356="C","C-",C356)&amp;D356&amp;E356</f>
        <v>SPGeorge Dudley18</v>
      </c>
      <c r="B356">
        <f>VLOOKUP($A356,draft_listing_pitchers_stats!$A$1:$B$1324,2,FALSE)</f>
        <v>4805</v>
      </c>
      <c r="C356" s="1" t="s">
        <v>25</v>
      </c>
      <c r="D356" s="1" t="s">
        <v>1937</v>
      </c>
      <c r="E356" s="1">
        <v>18</v>
      </c>
      <c r="F356" s="1" t="s">
        <v>43</v>
      </c>
      <c r="G356" s="1" t="s">
        <v>43</v>
      </c>
      <c r="H356" s="1" t="s">
        <v>51</v>
      </c>
      <c r="I356" s="24" t="s">
        <v>51</v>
      </c>
      <c r="J356" s="1" t="s">
        <v>45</v>
      </c>
      <c r="K356" s="24" t="s">
        <v>53</v>
      </c>
      <c r="L356" s="1">
        <v>3</v>
      </c>
      <c r="M356" s="1">
        <v>4</v>
      </c>
      <c r="N356" s="24">
        <v>1</v>
      </c>
      <c r="O356" s="1">
        <v>4</v>
      </c>
      <c r="P356" s="1">
        <v>4</v>
      </c>
      <c r="Q356" s="24">
        <v>2</v>
      </c>
      <c r="R356" s="1">
        <v>5</v>
      </c>
      <c r="S356" s="1">
        <v>5</v>
      </c>
      <c r="T356" s="1">
        <v>1</v>
      </c>
      <c r="U356" s="1">
        <v>3</v>
      </c>
      <c r="V356" s="1" t="s">
        <v>47</v>
      </c>
      <c r="W356" s="1" t="s">
        <v>47</v>
      </c>
      <c r="X356" s="1">
        <v>3</v>
      </c>
      <c r="Y356" s="1">
        <v>5</v>
      </c>
      <c r="Z356" s="1" t="s">
        <v>47</v>
      </c>
      <c r="AA356" s="1" t="s">
        <v>47</v>
      </c>
      <c r="AB356" s="1" t="s">
        <v>47</v>
      </c>
      <c r="AC356" s="1" t="s">
        <v>47</v>
      </c>
      <c r="AD356" s="1" t="s">
        <v>47</v>
      </c>
      <c r="AE356" s="1" t="s">
        <v>47</v>
      </c>
      <c r="AF356" s="1">
        <v>4</v>
      </c>
      <c r="AG356" s="1">
        <v>5</v>
      </c>
      <c r="AH356" s="1" t="s">
        <v>47</v>
      </c>
      <c r="AI356" s="1" t="s">
        <v>47</v>
      </c>
      <c r="AJ356" s="1" t="s">
        <v>47</v>
      </c>
      <c r="AK356" s="1" t="s">
        <v>47</v>
      </c>
      <c r="AL356" s="1" t="s">
        <v>47</v>
      </c>
      <c r="AM356" s="1" t="s">
        <v>47</v>
      </c>
      <c r="AN356" s="1" t="s">
        <v>47</v>
      </c>
      <c r="AO356" s="24" t="s">
        <v>47</v>
      </c>
      <c r="AP356" s="1" t="s">
        <v>56</v>
      </c>
      <c r="AQ356" s="1">
        <v>6</v>
      </c>
      <c r="AR356" s="25" t="s">
        <v>15</v>
      </c>
      <c r="AS356" s="30">
        <v>2800000</v>
      </c>
      <c r="AT356" s="9">
        <f>($O$3*(L356-$O$1)/$O$2+$P$3*(M356-$P$1)/$P$2+$Q$3*(N356-$P$1)/$Q$2)/SUM($O$3:$Q$3)</f>
        <v>-1.7258064396590846</v>
      </c>
      <c r="AU356" s="9">
        <f>($O$3*(O356-$O$1)/$O$2+$P$3*(P356-$P$1)/$P$2+$Q$3*(Q356-$Q$1)/$Q$2)/SUM($O$3:$Q$3)</f>
        <v>-0.84329979835872926</v>
      </c>
      <c r="AV356">
        <f>COUNT(R356:AO356)/2</f>
        <v>4</v>
      </c>
      <c r="AW356">
        <f>COUNTIF(R356:AO356,"&gt;5")/2</f>
        <v>0</v>
      </c>
      <c r="AX356" s="6">
        <f>VLOOKUP(AP356,COND!$A$10:$B$32,2,FALSE)</f>
        <v>1.0249999999999999</v>
      </c>
      <c r="AY356" s="9">
        <f>(($AT$3*AT356+$AU$3*AU356+$AV$3*AV356+$AW$3*AW356)*AX356*IF(AQ356&lt;5,0.95,IF(AQ356&lt;7,0.975,1))+$J$3*VLOOKUP(J356,COND!$A$2:$D$7,2,FALSE)+$K$3*VLOOKUP(K356,COND!$A$2:$D$7,3,FALSE)+IF(BA356="SP",$BA$3,0)+IF($AV356&lt;3,-15,0))*IF(AND(Bat!$K$2="On",$E356&gt;20),0.75,1)</f>
        <v>16.948724718178042</v>
      </c>
      <c r="AZ356" s="28">
        <f>STANDARDIZE(AY356,AVERAGE($AY$5:$AY$963),STDEVP($AY$5:$AY$963))</f>
        <v>-0.54589332533939627</v>
      </c>
      <c r="BA356" t="str">
        <f>IF(OR(AND(AQ356&gt;7,AW356&gt;1),AND(AQ356&gt;4,AV356&gt;2)),"SP","RP")</f>
        <v>SP</v>
      </c>
      <c r="BE356" t="str">
        <f>IF(AVERAGE($O356:$Q356)&gt;=6,"Likely",IF(AVERAGE($O356:$Q356)&gt;=4,"Possible","Unlikely"))</f>
        <v>Unlikely</v>
      </c>
      <c r="BG356" t="e">
        <f>IF(VLOOKUP($B356,'Draft List'!$D$4:$AB$124,BG$3,FALSE)&lt;&gt;0,VLOOKUP($B356,'Draft List'!$D$4:$AB$124,BG$3,FALSE),"")</f>
        <v>#N/A</v>
      </c>
      <c r="BH356" t="e">
        <f>IF(VLOOKUP($B356,'Draft List'!$D$4:$AB$124,BH$3,FALSE)&lt;&gt;0,VLOOKUP($B356,'Draft List'!$D$4:$AB$124,BH$3,FALSE),"")</f>
        <v>#N/A</v>
      </c>
      <c r="BI356" t="e">
        <f>IF(VLOOKUP($B356,'Draft List'!$D$4:$AB$124,BI$3,FALSE)&lt;&gt;0,VLOOKUP($B356,'Draft List'!$D$4:$AB$124,BI$3,FALSE),"")</f>
        <v>#N/A</v>
      </c>
      <c r="BJ356" t="e">
        <f>IF(VLOOKUP($B356,'Draft List'!$D$4:$AB$124,BJ$3,FALSE)&lt;&gt;0,VLOOKUP($B356,'Draft List'!$D$4:$AB$124,BJ$3,FALSE),"")</f>
        <v>#N/A</v>
      </c>
      <c r="BK356" t="str">
        <f>IF(OR(C356="SP",C356="MR",C356="RP",C356="CL"),"P",VLOOKUP($A356,Bat!$A$4:$AP$1196,42,FALSE))</f>
        <v>P</v>
      </c>
    </row>
    <row r="357" spans="1:63" x14ac:dyDescent="0.25">
      <c r="A357" t="str">
        <f>IF(C357="C","C-",C357)&amp;D357&amp;E357</f>
        <v>RPJake Rowarth18</v>
      </c>
      <c r="B357">
        <f>VLOOKUP($A357,draft_listing_pitchers_stats!$A$1:$B$1324,2,FALSE)</f>
        <v>13699</v>
      </c>
      <c r="C357" s="1" t="s">
        <v>246</v>
      </c>
      <c r="D357" s="1" t="s">
        <v>2163</v>
      </c>
      <c r="E357" s="1">
        <v>18</v>
      </c>
      <c r="F357" s="1" t="s">
        <v>43</v>
      </c>
      <c r="G357" s="1" t="s">
        <v>43</v>
      </c>
      <c r="H357" s="1" t="s">
        <v>51</v>
      </c>
      <c r="I357" s="24" t="s">
        <v>51</v>
      </c>
      <c r="J357" s="1" t="s">
        <v>46</v>
      </c>
      <c r="K357" s="24" t="s">
        <v>49</v>
      </c>
      <c r="L357" s="1">
        <v>1</v>
      </c>
      <c r="M357" s="1">
        <v>4</v>
      </c>
      <c r="N357" s="24">
        <v>1</v>
      </c>
      <c r="O357" s="1">
        <v>3</v>
      </c>
      <c r="P357" s="1">
        <v>4</v>
      </c>
      <c r="Q357" s="24">
        <v>3</v>
      </c>
      <c r="R357" s="1">
        <v>2</v>
      </c>
      <c r="S357" s="1">
        <v>3</v>
      </c>
      <c r="T357" s="1">
        <v>1</v>
      </c>
      <c r="U357" s="1">
        <v>1</v>
      </c>
      <c r="V357" s="1" t="s">
        <v>47</v>
      </c>
      <c r="W357" s="1" t="s">
        <v>47</v>
      </c>
      <c r="X357" s="1" t="s">
        <v>47</v>
      </c>
      <c r="Y357" s="1" t="s">
        <v>47</v>
      </c>
      <c r="Z357" s="1" t="s">
        <v>47</v>
      </c>
      <c r="AA357" s="1" t="s">
        <v>47</v>
      </c>
      <c r="AB357" s="1" t="s">
        <v>47</v>
      </c>
      <c r="AC357" s="1" t="s">
        <v>47</v>
      </c>
      <c r="AD357" s="1" t="s">
        <v>47</v>
      </c>
      <c r="AE357" s="1" t="s">
        <v>47</v>
      </c>
      <c r="AF357" s="1" t="s">
        <v>47</v>
      </c>
      <c r="AG357" s="1" t="s">
        <v>47</v>
      </c>
      <c r="AH357" s="1" t="s">
        <v>47</v>
      </c>
      <c r="AI357" s="1" t="s">
        <v>47</v>
      </c>
      <c r="AJ357" s="1" t="s">
        <v>47</v>
      </c>
      <c r="AK357" s="1" t="s">
        <v>47</v>
      </c>
      <c r="AL357" s="1">
        <v>1</v>
      </c>
      <c r="AM357" s="1">
        <v>4</v>
      </c>
      <c r="AN357" s="1" t="s">
        <v>47</v>
      </c>
      <c r="AO357" s="24" t="s">
        <v>47</v>
      </c>
      <c r="AP357" s="1" t="s">
        <v>70</v>
      </c>
      <c r="AQ357" s="1">
        <v>3</v>
      </c>
      <c r="AR357" s="25" t="s">
        <v>235</v>
      </c>
      <c r="AS357" s="30">
        <v>2100000</v>
      </c>
      <c r="AT357" s="9">
        <f>($O$3*(L357-$O$1)/$O$2+$P$3*(M357-$P$1)/$P$2+$Q$3*(N357-$P$1)/$Q$2)/SUM($O$3:$Q$3)</f>
        <v>-2.1151890886774316</v>
      </c>
      <c r="AU357" s="9">
        <f>($O$3*(O357-$O$1)/$O$2+$P$3*(P357-$P$1)/$P$2+$Q$3*(Q357-$Q$1)/$Q$2)/SUM($O$3:$Q$3)</f>
        <v>-0.7956705568137924</v>
      </c>
      <c r="AV357">
        <f>COUNT(R357:AO357)/2</f>
        <v>3</v>
      </c>
      <c r="AW357">
        <f>COUNTIF(R357:AO357,"&gt;5")/2</f>
        <v>0</v>
      </c>
      <c r="AX357" s="6">
        <f>VLOOKUP(AP357,COND!$A$10:$B$32,2,FALSE)</f>
        <v>0.9</v>
      </c>
      <c r="AY357" s="9">
        <f>(($AT$3*AT357+$AU$3*AU357+$AV$3*AV357+$AW$3*AW357)*AX357*IF(AQ357&lt;5,0.95,IF(AQ357&lt;7,0.975,1))+$J$3*VLOOKUP(J357,COND!$A$2:$D$7,2,FALSE)+$K$3*VLOOKUP(K357,COND!$A$2:$D$7,3,FALSE)+IF(BA357="SP",$BA$3,0)+IF($AV357&lt;3,-15,0))*IF(AND(Bat!$K$2="On",$E357&gt;20),0.75,1)</f>
        <v>16.93008614432031</v>
      </c>
      <c r="AZ357" s="28">
        <f>STANDARDIZE(AY357,AVERAGE($AY$5:$AY$963),STDEVP($AY$5:$AY$963))</f>
        <v>-0.5475608215984028</v>
      </c>
      <c r="BA357" t="str">
        <f>IF(OR(AND(AQ357&gt;7,AW357&gt;1),AND(AQ357&gt;4,AV357&gt;2)),"SP","RP")</f>
        <v>RP</v>
      </c>
      <c r="BE357" t="str">
        <f>IF(AVERAGE($O357:$Q357)&gt;=6,"Likely",IF(AVERAGE($O357:$Q357)&gt;=4,"Possible","Unlikely"))</f>
        <v>Unlikely</v>
      </c>
      <c r="BG357" t="e">
        <f>IF(VLOOKUP($B357,'Draft List'!$D$4:$AB$124,BG$3,FALSE)&lt;&gt;0,VLOOKUP($B357,'Draft List'!$D$4:$AB$124,BG$3,FALSE),"")</f>
        <v>#N/A</v>
      </c>
      <c r="BH357" t="e">
        <f>IF(VLOOKUP($B357,'Draft List'!$D$4:$AB$124,BH$3,FALSE)&lt;&gt;0,VLOOKUP($B357,'Draft List'!$D$4:$AB$124,BH$3,FALSE),"")</f>
        <v>#N/A</v>
      </c>
      <c r="BI357" t="e">
        <f>IF(VLOOKUP($B357,'Draft List'!$D$4:$AB$124,BI$3,FALSE)&lt;&gt;0,VLOOKUP($B357,'Draft List'!$D$4:$AB$124,BI$3,FALSE),"")</f>
        <v>#N/A</v>
      </c>
      <c r="BJ357" t="e">
        <f>IF(VLOOKUP($B357,'Draft List'!$D$4:$AB$124,BJ$3,FALSE)&lt;&gt;0,VLOOKUP($B357,'Draft List'!$D$4:$AB$124,BJ$3,FALSE),"")</f>
        <v>#N/A</v>
      </c>
      <c r="BK357" t="str">
        <f>IF(OR(C357="SP",C357="MR",C357="RP",C357="CL"),"P",VLOOKUP($A357,Bat!$A$4:$AP$1196,42,FALSE))</f>
        <v>P</v>
      </c>
    </row>
    <row r="358" spans="1:63" x14ac:dyDescent="0.25">
      <c r="A358" t="str">
        <f>IF(C358="C","C-",C358)&amp;D358&amp;E358</f>
        <v>RPJuan Cardona18</v>
      </c>
      <c r="B358">
        <f>VLOOKUP($A358,draft_listing_pitchers_stats!$A$1:$B$1324,2,FALSE)</f>
        <v>4701</v>
      </c>
      <c r="C358" s="1" t="s">
        <v>246</v>
      </c>
      <c r="D358" s="1" t="s">
        <v>1912</v>
      </c>
      <c r="E358" s="1">
        <v>18</v>
      </c>
      <c r="F358" s="1" t="s">
        <v>43</v>
      </c>
      <c r="G358" s="1" t="s">
        <v>43</v>
      </c>
      <c r="H358" s="1" t="s">
        <v>51</v>
      </c>
      <c r="I358" s="24" t="s">
        <v>51</v>
      </c>
      <c r="J358" s="1" t="s">
        <v>57</v>
      </c>
      <c r="K358" s="24" t="s">
        <v>49</v>
      </c>
      <c r="L358" s="1">
        <v>1</v>
      </c>
      <c r="M358" s="1">
        <v>4</v>
      </c>
      <c r="N358" s="24">
        <v>3</v>
      </c>
      <c r="O358" s="1">
        <v>2</v>
      </c>
      <c r="P358" s="1">
        <v>4</v>
      </c>
      <c r="Q358" s="24">
        <v>4</v>
      </c>
      <c r="R358" s="1">
        <v>2</v>
      </c>
      <c r="S358" s="1">
        <v>2</v>
      </c>
      <c r="T358" s="1">
        <v>1</v>
      </c>
      <c r="U358" s="1">
        <v>2</v>
      </c>
      <c r="V358" s="1">
        <v>1</v>
      </c>
      <c r="W358" s="1">
        <v>2</v>
      </c>
      <c r="X358" s="1">
        <v>1</v>
      </c>
      <c r="Y358" s="1">
        <v>1</v>
      </c>
      <c r="Z358" s="1" t="s">
        <v>47</v>
      </c>
      <c r="AA358" s="1" t="s">
        <v>47</v>
      </c>
      <c r="AB358" s="1" t="s">
        <v>47</v>
      </c>
      <c r="AC358" s="1" t="s">
        <v>47</v>
      </c>
      <c r="AD358" s="1" t="s">
        <v>47</v>
      </c>
      <c r="AE358" s="1" t="s">
        <v>47</v>
      </c>
      <c r="AF358" s="1" t="s">
        <v>47</v>
      </c>
      <c r="AG358" s="1" t="s">
        <v>47</v>
      </c>
      <c r="AH358" s="1" t="s">
        <v>47</v>
      </c>
      <c r="AI358" s="1" t="s">
        <v>47</v>
      </c>
      <c r="AJ358" s="1" t="s">
        <v>47</v>
      </c>
      <c r="AK358" s="1" t="s">
        <v>47</v>
      </c>
      <c r="AL358" s="1" t="s">
        <v>47</v>
      </c>
      <c r="AM358" s="1" t="s">
        <v>47</v>
      </c>
      <c r="AN358" s="1" t="s">
        <v>47</v>
      </c>
      <c r="AO358" s="24" t="s">
        <v>47</v>
      </c>
      <c r="AP358" s="1" t="s">
        <v>73</v>
      </c>
      <c r="AQ358" s="1">
        <v>4</v>
      </c>
      <c r="AR358" s="25" t="s">
        <v>233</v>
      </c>
      <c r="AS358" s="30">
        <v>120000</v>
      </c>
      <c r="AT358" s="9">
        <f>($O$3*(L358-$O$1)/$O$2+$P$3*(M358-$P$1)/$P$2+$Q$3*(N358-$P$1)/$Q$2)/SUM($O$3:$Q$3)</f>
        <v>-1.6305479565692111</v>
      </c>
      <c r="AU358" s="9">
        <f>($O$3*(O358-$O$1)/$O$2+$P$3*(P358-$P$1)/$P$2+$Q$3*(Q358-$Q$1)/$Q$2)/SUM($O$3:$Q$3)</f>
        <v>-0.74804131526885542</v>
      </c>
      <c r="AV358">
        <f>COUNT(R358:AO358)/2</f>
        <v>4</v>
      </c>
      <c r="AW358">
        <f>COUNTIF(R358:AO358,"&gt;5")/2</f>
        <v>0</v>
      </c>
      <c r="AX358" s="6">
        <f>VLOOKUP(AP358,COND!$A$10:$B$32,2,FALSE)</f>
        <v>0.9</v>
      </c>
      <c r="AY358" s="9">
        <f>(($AT$3*AT358+$AU$3*AU358+$AV$3*AV358+$AW$3*AW358)*AX358*IF(AQ358&lt;5,0.95,IF(AQ358&lt;7,0.975,1))+$J$3*VLOOKUP(J358,COND!$A$2:$D$7,2,FALSE)+$K$3*VLOOKUP(K358,COND!$A$2:$D$7,3,FALSE)+IF(BA358="SP",$BA$3,0)+IF($AV358&lt;3,-15,0))*IF(AND(Bat!$K$2="On",$E358&gt;20),0.75,1)</f>
        <v>16.926669808329237</v>
      </c>
      <c r="AZ358" s="28">
        <f>STANDARDIZE(AY358,AVERAGE($AY$5:$AY$963),STDEVP($AY$5:$AY$963))</f>
        <v>-0.54786646341027667</v>
      </c>
      <c r="BA358" t="str">
        <f>IF(OR(AND(AQ358&gt;7,AW358&gt;1),AND(AQ358&gt;4,AV358&gt;2)),"SP","RP")</f>
        <v>RP</v>
      </c>
      <c r="BE358" t="str">
        <f>IF(AVERAGE($O358:$Q358)&gt;=6,"Likely",IF(AVERAGE($O358:$Q358)&gt;=4,"Possible","Unlikely"))</f>
        <v>Unlikely</v>
      </c>
      <c r="BG358" t="e">
        <f>IF(VLOOKUP($B358,'Draft List'!$D$4:$AB$124,BG$3,FALSE)&lt;&gt;0,VLOOKUP($B358,'Draft List'!$D$4:$AB$124,BG$3,FALSE),"")</f>
        <v>#N/A</v>
      </c>
      <c r="BH358" t="e">
        <f>IF(VLOOKUP($B358,'Draft List'!$D$4:$AB$124,BH$3,FALSE)&lt;&gt;0,VLOOKUP($B358,'Draft List'!$D$4:$AB$124,BH$3,FALSE),"")</f>
        <v>#N/A</v>
      </c>
      <c r="BI358" t="e">
        <f>IF(VLOOKUP($B358,'Draft List'!$D$4:$AB$124,BI$3,FALSE)&lt;&gt;0,VLOOKUP($B358,'Draft List'!$D$4:$AB$124,BI$3,FALSE),"")</f>
        <v>#N/A</v>
      </c>
      <c r="BJ358" t="e">
        <f>IF(VLOOKUP($B358,'Draft List'!$D$4:$AB$124,BJ$3,FALSE)&lt;&gt;0,VLOOKUP($B358,'Draft List'!$D$4:$AB$124,BJ$3,FALSE),"")</f>
        <v>#N/A</v>
      </c>
      <c r="BK358" t="str">
        <f>IF(OR(C358="SP",C358="MR",C358="RP",C358="CL"),"P",VLOOKUP($A358,Bat!$A$4:$AP$1196,42,FALSE))</f>
        <v>P</v>
      </c>
    </row>
    <row r="359" spans="1:63" x14ac:dyDescent="0.25">
      <c r="A359" t="str">
        <f>IF(C359="C","C-",C359)&amp;D359&amp;E359</f>
        <v>RPTomomi Kato18</v>
      </c>
      <c r="B359">
        <f>VLOOKUP($A359,draft_listing_pitchers_stats!$A$1:$B$1324,2,FALSE)</f>
        <v>9261</v>
      </c>
      <c r="C359" s="1" t="s">
        <v>246</v>
      </c>
      <c r="D359" s="1" t="s">
        <v>2024</v>
      </c>
      <c r="E359" s="1">
        <v>18</v>
      </c>
      <c r="F359" s="1" t="s">
        <v>43</v>
      </c>
      <c r="G359" s="1" t="s">
        <v>43</v>
      </c>
      <c r="H359" s="1" t="s">
        <v>51</v>
      </c>
      <c r="I359" s="24" t="s">
        <v>51</v>
      </c>
      <c r="J359" s="1" t="s">
        <v>46</v>
      </c>
      <c r="K359" s="24" t="s">
        <v>49</v>
      </c>
      <c r="L359" s="1">
        <v>1</v>
      </c>
      <c r="M359" s="1">
        <v>4</v>
      </c>
      <c r="N359" s="24">
        <v>1</v>
      </c>
      <c r="O359" s="1">
        <v>3</v>
      </c>
      <c r="P359" s="1">
        <v>5</v>
      </c>
      <c r="Q359" s="24">
        <v>2</v>
      </c>
      <c r="R359" s="1">
        <v>2</v>
      </c>
      <c r="S359" s="1">
        <v>3</v>
      </c>
      <c r="T359" s="1">
        <v>1</v>
      </c>
      <c r="U359" s="1">
        <v>3</v>
      </c>
      <c r="V359" s="1" t="s">
        <v>47</v>
      </c>
      <c r="W359" s="1" t="s">
        <v>47</v>
      </c>
      <c r="X359" s="1" t="s">
        <v>47</v>
      </c>
      <c r="Y359" s="1" t="s">
        <v>47</v>
      </c>
      <c r="Z359" s="1" t="s">
        <v>47</v>
      </c>
      <c r="AA359" s="1" t="s">
        <v>47</v>
      </c>
      <c r="AB359" s="1">
        <v>3</v>
      </c>
      <c r="AC359" s="1">
        <v>3</v>
      </c>
      <c r="AD359" s="1" t="s">
        <v>47</v>
      </c>
      <c r="AE359" s="1" t="s">
        <v>47</v>
      </c>
      <c r="AF359" s="1">
        <v>3</v>
      </c>
      <c r="AG359" s="1">
        <v>3</v>
      </c>
      <c r="AH359" s="1" t="s">
        <v>47</v>
      </c>
      <c r="AI359" s="1" t="s">
        <v>47</v>
      </c>
      <c r="AJ359" s="1" t="s">
        <v>47</v>
      </c>
      <c r="AK359" s="1" t="s">
        <v>47</v>
      </c>
      <c r="AL359" s="1" t="s">
        <v>47</v>
      </c>
      <c r="AM359" s="1" t="s">
        <v>47</v>
      </c>
      <c r="AN359" s="1" t="s">
        <v>47</v>
      </c>
      <c r="AO359" s="24" t="s">
        <v>47</v>
      </c>
      <c r="AP359" s="1" t="s">
        <v>71</v>
      </c>
      <c r="AQ359" s="1">
        <v>8</v>
      </c>
      <c r="AR359" s="25" t="s">
        <v>235</v>
      </c>
      <c r="AS359" s="30">
        <v>200000</v>
      </c>
      <c r="AT359" s="9">
        <f>($O$3*(L359-$O$1)/$O$2+$P$3*(M359-$P$1)/$P$2+$Q$3*(N359-$P$1)/$Q$2)/SUM($O$3:$Q$3)</f>
        <v>-2.1151890886774316</v>
      </c>
      <c r="AU359" s="9">
        <f>($O$3*(O359-$O$1)/$O$2+$P$3*(P359-$P$1)/$P$2+$Q$3*(Q359-$Q$1)/$Q$2)/SUM($O$3:$Q$3)</f>
        <v>-0.84255940643784732</v>
      </c>
      <c r="AV359">
        <f>COUNT(R359:AO359)/2</f>
        <v>4</v>
      </c>
      <c r="AW359">
        <f>COUNTIF(R359:AO359,"&gt;5")/2</f>
        <v>0</v>
      </c>
      <c r="AX359" s="6">
        <f>VLOOKUP(AP359,COND!$A$10:$B$32,2,FALSE)</f>
        <v>0.95</v>
      </c>
      <c r="AY359" s="9">
        <f>(($AT$3*AT359+$AU$3*AU359+$AV$3*AV359+$AW$3*AW359)*AX359*IF(AQ359&lt;5,0.95,IF(AQ359&lt;7,0.975,1))+$J$3*VLOOKUP(J359,COND!$A$2:$D$7,2,FALSE)+$K$3*VLOOKUP(K359,COND!$A$2:$D$7,3,FALSE)+IF(BA359="SP",$BA$3,0)+IF($AV359&lt;3,-15,0))*IF(AND(Bat!$K$2="On",$E359&gt;20),0.75,1)</f>
        <v>16.91948535083219</v>
      </c>
      <c r="AZ359" s="28">
        <f>STANDARDIZE(AY359,AVERAGE($AY$5:$AY$963),STDEVP($AY$5:$AY$963))</f>
        <v>-0.5485092194543153</v>
      </c>
      <c r="BA359" t="str">
        <f>IF(OR(AND(AQ359&gt;7,AW359&gt;1),AND(AQ359&gt;4,AV359&gt;2)),"SP","RP")</f>
        <v>SP</v>
      </c>
      <c r="BE359" t="str">
        <f>IF(AVERAGE($O359:$Q359)&gt;=6,"Likely",IF(AVERAGE($O359:$Q359)&gt;=4,"Possible","Unlikely"))</f>
        <v>Unlikely</v>
      </c>
      <c r="BG359" t="e">
        <f>IF(VLOOKUP($B359,'Draft List'!$D$4:$AB$124,BG$3,FALSE)&lt;&gt;0,VLOOKUP($B359,'Draft List'!$D$4:$AB$124,BG$3,FALSE),"")</f>
        <v>#N/A</v>
      </c>
      <c r="BH359" t="e">
        <f>IF(VLOOKUP($B359,'Draft List'!$D$4:$AB$124,BH$3,FALSE)&lt;&gt;0,VLOOKUP($B359,'Draft List'!$D$4:$AB$124,BH$3,FALSE),"")</f>
        <v>#N/A</v>
      </c>
      <c r="BI359" t="e">
        <f>IF(VLOOKUP($B359,'Draft List'!$D$4:$AB$124,BI$3,FALSE)&lt;&gt;0,VLOOKUP($B359,'Draft List'!$D$4:$AB$124,BI$3,FALSE),"")</f>
        <v>#N/A</v>
      </c>
      <c r="BJ359" t="e">
        <f>IF(VLOOKUP($B359,'Draft List'!$D$4:$AB$124,BJ$3,FALSE)&lt;&gt;0,VLOOKUP($B359,'Draft List'!$D$4:$AB$124,BJ$3,FALSE),"")</f>
        <v>#N/A</v>
      </c>
      <c r="BK359" t="str">
        <f>IF(OR(C359="SP",C359="MR",C359="RP",C359="CL"),"P",VLOOKUP($A359,Bat!$A$4:$AP$1196,42,FALSE))</f>
        <v>P</v>
      </c>
    </row>
    <row r="360" spans="1:63" x14ac:dyDescent="0.25">
      <c r="A360" t="str">
        <f>IF(C360="C","C-",C360)&amp;D360&amp;E360</f>
        <v>RPAntónio Gonzáles21</v>
      </c>
      <c r="B360">
        <f>VLOOKUP($A360,draft_listing_pitchers_stats!$A$1:$B$1324,2,FALSE)</f>
        <v>13789</v>
      </c>
      <c r="C360" s="1" t="s">
        <v>246</v>
      </c>
      <c r="D360" s="1" t="s">
        <v>1965</v>
      </c>
      <c r="E360" s="1">
        <v>21</v>
      </c>
      <c r="F360" s="1" t="s">
        <v>43</v>
      </c>
      <c r="G360" s="1" t="s">
        <v>43</v>
      </c>
      <c r="H360" s="1" t="s">
        <v>51</v>
      </c>
      <c r="I360" s="24" t="s">
        <v>51</v>
      </c>
      <c r="J360" s="1" t="s">
        <v>57</v>
      </c>
      <c r="K360" s="24" t="s">
        <v>49</v>
      </c>
      <c r="L360" s="1">
        <v>3</v>
      </c>
      <c r="M360" s="1">
        <v>3</v>
      </c>
      <c r="N360" s="24">
        <v>2</v>
      </c>
      <c r="O360" s="1">
        <v>3</v>
      </c>
      <c r="P360" s="1">
        <v>3</v>
      </c>
      <c r="Q360" s="24">
        <v>4</v>
      </c>
      <c r="R360" s="1">
        <v>4</v>
      </c>
      <c r="S360" s="1">
        <v>4</v>
      </c>
      <c r="T360" s="1" t="s">
        <v>47</v>
      </c>
      <c r="U360" s="1" t="s">
        <v>47</v>
      </c>
      <c r="V360" s="1">
        <v>2</v>
      </c>
      <c r="W360" s="1">
        <v>3</v>
      </c>
      <c r="X360" s="1">
        <v>2</v>
      </c>
      <c r="Y360" s="1">
        <v>4</v>
      </c>
      <c r="Z360" s="1" t="s">
        <v>47</v>
      </c>
      <c r="AA360" s="1" t="s">
        <v>47</v>
      </c>
      <c r="AB360" s="1" t="s">
        <v>47</v>
      </c>
      <c r="AC360" s="1" t="s">
        <v>47</v>
      </c>
      <c r="AD360" s="1" t="s">
        <v>47</v>
      </c>
      <c r="AE360" s="1" t="s">
        <v>47</v>
      </c>
      <c r="AF360" s="1" t="s">
        <v>47</v>
      </c>
      <c r="AG360" s="1" t="s">
        <v>47</v>
      </c>
      <c r="AH360" s="1" t="s">
        <v>47</v>
      </c>
      <c r="AI360" s="1" t="s">
        <v>47</v>
      </c>
      <c r="AJ360" s="1" t="s">
        <v>47</v>
      </c>
      <c r="AK360" s="1" t="s">
        <v>47</v>
      </c>
      <c r="AL360" s="1" t="s">
        <v>47</v>
      </c>
      <c r="AM360" s="1" t="s">
        <v>47</v>
      </c>
      <c r="AN360" s="1" t="s">
        <v>47</v>
      </c>
      <c r="AO360" s="24" t="s">
        <v>47</v>
      </c>
      <c r="AP360" s="1" t="s">
        <v>211</v>
      </c>
      <c r="AQ360" s="1">
        <v>5</v>
      </c>
      <c r="AR360" s="25" t="s">
        <v>15</v>
      </c>
      <c r="AS360" s="30">
        <v>200000</v>
      </c>
      <c r="AT360" s="9">
        <f>($O$3*(L360-$O$1)/$O$2+$P$3*(M360-$P$1)/$P$2+$Q$3*(N360-$P$1)/$Q$2)/SUM($O$3:$Q$3)</f>
        <v>-1.6789175900350299</v>
      </c>
      <c r="AU360" s="9">
        <f>($O$3*(O360-$O$1)/$O$2+$P$3*(P360-$P$1)/$P$2+$Q$3*(Q360-$Q$1)/$Q$2)/SUM($O$3:$Q$3)</f>
        <v>-0.74878170718973724</v>
      </c>
      <c r="AV360">
        <f>COUNT(R360:AO360)/2</f>
        <v>3</v>
      </c>
      <c r="AW360">
        <f>COUNTIF(R360:AO360,"&gt;5")/2</f>
        <v>0</v>
      </c>
      <c r="AX360" s="6">
        <f>VLOOKUP(AP360,COND!$A$10:$B$32,2,FALSE)</f>
        <v>1</v>
      </c>
      <c r="AY360" s="9">
        <f>(($AT$3*AT360+$AU$3*AU360+$AV$3*AV360+$AW$3*AW360)*AX360*IF(AQ360&lt;5,0.95,IF(AQ360&lt;7,0.975,1))+$J$3*VLOOKUP(J360,COND!$A$2:$D$7,2,FALSE)+$K$3*VLOOKUP(K360,COND!$A$2:$D$7,3,FALSE)+IF(BA360="SP",$BA$3,0)+IF($AV360&lt;3,-15,0))*IF(AND(Bat!$K$2="On",$E360&gt;20),0.75,1)</f>
        <v>16.895117779743295</v>
      </c>
      <c r="AZ360" s="28">
        <f>STANDARDIZE(AY360,AVERAGE($AY$5:$AY$963),STDEVP($AY$5:$AY$963))</f>
        <v>-0.55068925929759716</v>
      </c>
      <c r="BA360" t="str">
        <f>IF(OR(AND(AQ360&gt;7,AW360&gt;1),AND(AQ360&gt;4,AV360&gt;2)),"SP","RP")</f>
        <v>SP</v>
      </c>
      <c r="BE360" t="str">
        <f>IF(AVERAGE($O360:$Q360)&gt;=6,"Likely",IF(AVERAGE($O360:$Q360)&gt;=4,"Possible","Unlikely"))</f>
        <v>Unlikely</v>
      </c>
      <c r="BG360" t="e">
        <f>IF(VLOOKUP($B360,'Draft List'!$D$4:$AB$124,BG$3,FALSE)&lt;&gt;0,VLOOKUP($B360,'Draft List'!$D$4:$AB$124,BG$3,FALSE),"")</f>
        <v>#N/A</v>
      </c>
      <c r="BH360" t="e">
        <f>IF(VLOOKUP($B360,'Draft List'!$D$4:$AB$124,BH$3,FALSE)&lt;&gt;0,VLOOKUP($B360,'Draft List'!$D$4:$AB$124,BH$3,FALSE),"")</f>
        <v>#N/A</v>
      </c>
      <c r="BI360" t="e">
        <f>IF(VLOOKUP($B360,'Draft List'!$D$4:$AB$124,BI$3,FALSE)&lt;&gt;0,VLOOKUP($B360,'Draft List'!$D$4:$AB$124,BI$3,FALSE),"")</f>
        <v>#N/A</v>
      </c>
      <c r="BJ360" t="e">
        <f>IF(VLOOKUP($B360,'Draft List'!$D$4:$AB$124,BJ$3,FALSE)&lt;&gt;0,VLOOKUP($B360,'Draft List'!$D$4:$AB$124,BJ$3,FALSE),"")</f>
        <v>#N/A</v>
      </c>
      <c r="BK360" t="str">
        <f>IF(OR(C360="SP",C360="MR",C360="RP",C360="CL"),"P",VLOOKUP($A360,Bat!$A$4:$AP$1196,42,FALSE))</f>
        <v>P</v>
      </c>
    </row>
    <row r="361" spans="1:63" x14ac:dyDescent="0.25">
      <c r="A361" t="str">
        <f>IF(C361="C","C-",C361)&amp;D361&amp;E361</f>
        <v>RPMarkus Randall21</v>
      </c>
      <c r="B361">
        <f>VLOOKUP($A361,draft_listing_pitchers_stats!$A$1:$B$1324,2,FALSE)</f>
        <v>6301</v>
      </c>
      <c r="C361" s="1" t="s">
        <v>246</v>
      </c>
      <c r="D361" s="1" t="s">
        <v>2148</v>
      </c>
      <c r="E361" s="1">
        <v>21</v>
      </c>
      <c r="F361" s="1" t="s">
        <v>43</v>
      </c>
      <c r="G361" s="1" t="s">
        <v>43</v>
      </c>
      <c r="H361" s="1" t="s">
        <v>51</v>
      </c>
      <c r="I361" s="24" t="s">
        <v>51</v>
      </c>
      <c r="J361" s="1" t="s">
        <v>53</v>
      </c>
      <c r="K361" s="24" t="s">
        <v>49</v>
      </c>
      <c r="L361" s="1">
        <v>4</v>
      </c>
      <c r="M361" s="1">
        <v>3</v>
      </c>
      <c r="N361" s="24">
        <v>1</v>
      </c>
      <c r="O361" s="1">
        <v>4</v>
      </c>
      <c r="P361" s="1">
        <v>4</v>
      </c>
      <c r="Q361" s="24">
        <v>2</v>
      </c>
      <c r="R361" s="1">
        <v>4</v>
      </c>
      <c r="S361" s="1">
        <v>4</v>
      </c>
      <c r="T361" s="1">
        <v>5</v>
      </c>
      <c r="U361" s="1">
        <v>5</v>
      </c>
      <c r="V361" s="1" t="s">
        <v>47</v>
      </c>
      <c r="W361" s="1" t="s">
        <v>47</v>
      </c>
      <c r="X361" s="1">
        <v>3</v>
      </c>
      <c r="Y361" s="1">
        <v>3</v>
      </c>
      <c r="Z361" s="1" t="s">
        <v>47</v>
      </c>
      <c r="AA361" s="1" t="s">
        <v>47</v>
      </c>
      <c r="AB361" s="1" t="s">
        <v>47</v>
      </c>
      <c r="AC361" s="1" t="s">
        <v>47</v>
      </c>
      <c r="AD361" s="1" t="s">
        <v>47</v>
      </c>
      <c r="AE361" s="1" t="s">
        <v>47</v>
      </c>
      <c r="AF361" s="1" t="s">
        <v>47</v>
      </c>
      <c r="AG361" s="1" t="s">
        <v>47</v>
      </c>
      <c r="AH361" s="1" t="s">
        <v>47</v>
      </c>
      <c r="AI361" s="1" t="s">
        <v>47</v>
      </c>
      <c r="AJ361" s="1" t="s">
        <v>47</v>
      </c>
      <c r="AK361" s="1" t="s">
        <v>47</v>
      </c>
      <c r="AL361" s="1" t="s">
        <v>47</v>
      </c>
      <c r="AM361" s="1" t="s">
        <v>47</v>
      </c>
      <c r="AN361" s="1" t="s">
        <v>47</v>
      </c>
      <c r="AO361" s="24" t="s">
        <v>47</v>
      </c>
      <c r="AP361" s="1" t="s">
        <v>211</v>
      </c>
      <c r="AQ361" s="1">
        <v>9</v>
      </c>
      <c r="AR361" s="25" t="s">
        <v>15</v>
      </c>
      <c r="AS361" s="30">
        <v>180000</v>
      </c>
      <c r="AT361" s="9">
        <f>($O$3*(L361-$O$1)/$O$2+$P$3*(M361-$P$1)/$P$2+$Q$3*(N361-$P$1)/$Q$2)/SUM($O$3:$Q$3)</f>
        <v>-1.7265468315799666</v>
      </c>
      <c r="AU361" s="9">
        <f>($O$3*(O361-$O$1)/$O$2+$P$3*(P361-$P$1)/$P$2+$Q$3*(Q361-$Q$1)/$Q$2)/SUM($O$3:$Q$3)</f>
        <v>-0.84329979835872926</v>
      </c>
      <c r="AV361">
        <f>COUNT(R361:AO361)/2</f>
        <v>3</v>
      </c>
      <c r="AW361">
        <f>COUNTIF(R361:AO361,"&gt;5")/2</f>
        <v>0</v>
      </c>
      <c r="AX361" s="6">
        <f>VLOOKUP(AP361,COND!$A$10:$B$32,2,FALSE)</f>
        <v>1</v>
      </c>
      <c r="AY361" s="9">
        <f>(($AT$3*AT361+$AU$3*AU361+$AV$3*AV361+$AW$3*AW361)*AX361*IF(AQ361&lt;5,0.95,IF(AQ361&lt;7,0.975,1))+$J$3*VLOOKUP(J361,COND!$A$2:$D$7,2,FALSE)+$K$3*VLOOKUP(K361,COND!$A$2:$D$7,3,FALSE)+IF(BA361="SP",$BA$3,0)+IF($AV361&lt;3,-15,0))*IF(AND(Bat!$K$2="On",$E361&gt;20),0.75,1)</f>
        <v>16.888694666509423</v>
      </c>
      <c r="AZ361" s="28">
        <f>STANDARDIZE(AY361,AVERAGE($AY$5:$AY$963),STDEVP($AY$5:$AY$963))</f>
        <v>-0.55126390183035801</v>
      </c>
      <c r="BA361" t="str">
        <f>IF(OR(AND(AQ361&gt;7,AW361&gt;1),AND(AQ361&gt;4,AV361&gt;2)),"SP","RP")</f>
        <v>SP</v>
      </c>
      <c r="BE361" t="str">
        <f>IF(AVERAGE($O361:$Q361)&gt;=6,"Likely",IF(AVERAGE($O361:$Q361)&gt;=4,"Possible","Unlikely"))</f>
        <v>Unlikely</v>
      </c>
      <c r="BG361" t="e">
        <f>IF(VLOOKUP($B361,'Draft List'!$D$4:$AB$124,BG$3,FALSE)&lt;&gt;0,VLOOKUP($B361,'Draft List'!$D$4:$AB$124,BG$3,FALSE),"")</f>
        <v>#N/A</v>
      </c>
      <c r="BH361" t="e">
        <f>IF(VLOOKUP($B361,'Draft List'!$D$4:$AB$124,BH$3,FALSE)&lt;&gt;0,VLOOKUP($B361,'Draft List'!$D$4:$AB$124,BH$3,FALSE),"")</f>
        <v>#N/A</v>
      </c>
      <c r="BI361" t="e">
        <f>IF(VLOOKUP($B361,'Draft List'!$D$4:$AB$124,BI$3,FALSE)&lt;&gt;0,VLOOKUP($B361,'Draft List'!$D$4:$AB$124,BI$3,FALSE),"")</f>
        <v>#N/A</v>
      </c>
      <c r="BJ361" t="e">
        <f>IF(VLOOKUP($B361,'Draft List'!$D$4:$AB$124,BJ$3,FALSE)&lt;&gt;0,VLOOKUP($B361,'Draft List'!$D$4:$AB$124,BJ$3,FALSE),"")</f>
        <v>#N/A</v>
      </c>
      <c r="BK361" t="str">
        <f>IF(OR(C361="SP",C361="MR",C361="RP",C361="CL"),"P",VLOOKUP($A361,Bat!$A$4:$AP$1196,42,FALSE))</f>
        <v>P</v>
      </c>
    </row>
    <row r="362" spans="1:63" x14ac:dyDescent="0.25">
      <c r="A362" t="str">
        <f>IF(C362="C","C-",C362)&amp;D362&amp;E362</f>
        <v>SPNoriyori Tenno21</v>
      </c>
      <c r="B362">
        <f>VLOOKUP($A362,draft_listing_pitchers_stats!$A$1:$B$1324,2,FALSE)</f>
        <v>4288</v>
      </c>
      <c r="C362" s="1" t="s">
        <v>25</v>
      </c>
      <c r="D362" s="1" t="s">
        <v>2221</v>
      </c>
      <c r="E362" s="1">
        <v>21</v>
      </c>
      <c r="F362" s="1" t="s">
        <v>43</v>
      </c>
      <c r="G362" s="1" t="s">
        <v>43</v>
      </c>
      <c r="H362" s="1" t="s">
        <v>51</v>
      </c>
      <c r="I362" s="24" t="s">
        <v>51</v>
      </c>
      <c r="J362" s="1" t="s">
        <v>45</v>
      </c>
      <c r="K362" s="24" t="s">
        <v>45</v>
      </c>
      <c r="L362" s="1">
        <v>2</v>
      </c>
      <c r="M362" s="1">
        <v>4</v>
      </c>
      <c r="N362" s="24">
        <v>2</v>
      </c>
      <c r="O362" s="1">
        <v>3</v>
      </c>
      <c r="P362" s="1">
        <v>4</v>
      </c>
      <c r="Q362" s="24">
        <v>3</v>
      </c>
      <c r="R362" s="1">
        <v>3</v>
      </c>
      <c r="S362" s="1">
        <v>4</v>
      </c>
      <c r="T362" s="1">
        <v>1</v>
      </c>
      <c r="U362" s="1">
        <v>1</v>
      </c>
      <c r="V362" s="1" t="s">
        <v>47</v>
      </c>
      <c r="W362" s="1" t="s">
        <v>47</v>
      </c>
      <c r="X362" s="1" t="s">
        <v>47</v>
      </c>
      <c r="Y362" s="1" t="s">
        <v>47</v>
      </c>
      <c r="Z362" s="1" t="s">
        <v>47</v>
      </c>
      <c r="AA362" s="1" t="s">
        <v>47</v>
      </c>
      <c r="AB362" s="1" t="s">
        <v>47</v>
      </c>
      <c r="AC362" s="1" t="s">
        <v>47</v>
      </c>
      <c r="AD362" s="1" t="s">
        <v>47</v>
      </c>
      <c r="AE362" s="1" t="s">
        <v>47</v>
      </c>
      <c r="AF362" s="1" t="s">
        <v>47</v>
      </c>
      <c r="AG362" s="1" t="s">
        <v>47</v>
      </c>
      <c r="AH362" s="1" t="s">
        <v>47</v>
      </c>
      <c r="AI362" s="1" t="s">
        <v>47</v>
      </c>
      <c r="AJ362" s="1">
        <v>2</v>
      </c>
      <c r="AK362" s="1">
        <v>4</v>
      </c>
      <c r="AL362" s="1" t="s">
        <v>47</v>
      </c>
      <c r="AM362" s="1" t="s">
        <v>47</v>
      </c>
      <c r="AN362" s="1" t="s">
        <v>47</v>
      </c>
      <c r="AO362" s="24" t="s">
        <v>47</v>
      </c>
      <c r="AP362" s="1" t="s">
        <v>67</v>
      </c>
      <c r="AQ362" s="1">
        <v>10</v>
      </c>
      <c r="AR362" s="25" t="s">
        <v>235</v>
      </c>
      <c r="AS362" s="30">
        <v>190000</v>
      </c>
      <c r="AT362" s="9">
        <f>($O$3*(L362-$O$1)/$O$2+$P$3*(M362-$P$1)/$P$2+$Q$3*(N362-$P$1)/$Q$2)/SUM($O$3:$Q$3)</f>
        <v>-1.6781771981141478</v>
      </c>
      <c r="AU362" s="9">
        <f>($O$3*(O362-$O$1)/$O$2+$P$3*(P362-$P$1)/$P$2+$Q$3*(Q362-$Q$1)/$Q$2)/SUM($O$3:$Q$3)</f>
        <v>-0.7956705568137924</v>
      </c>
      <c r="AV362">
        <f>COUNT(R362:AO362)/2</f>
        <v>3</v>
      </c>
      <c r="AW362">
        <f>COUNTIF(R362:AO362,"&gt;5")/2</f>
        <v>0</v>
      </c>
      <c r="AX362" s="6">
        <f>VLOOKUP(AP362,COND!$A$10:$B$32,2,FALSE)</f>
        <v>1</v>
      </c>
      <c r="AY362" s="9">
        <f>(($AT$3*AT362+$AU$3*AU362+$AV$3*AV362+$AW$3*AW362)*AX362*IF(AQ362&lt;5,0.95,IF(AQ362&lt;7,0.975,1))+$J$3*VLOOKUP(J362,COND!$A$2:$D$7,2,FALSE)+$K$3*VLOOKUP(K362,COND!$A$2:$D$7,3,FALSE)+IF(BA362="SP",$BA$3,0)+IF($AV362&lt;3,-15,0))*IF(AND(Bat!$K$2="On",$E362&gt;20),0.75,1)</f>
        <v>16.800953424101323</v>
      </c>
      <c r="AZ362" s="28">
        <f>STANDARDIZE(AY362,AVERAGE($AY$5:$AY$963),STDEVP($AY$5:$AY$963))</f>
        <v>-0.55911365442370875</v>
      </c>
      <c r="BA362" t="str">
        <f>IF(OR(AND(AQ362&gt;7,AW362&gt;1),AND(AQ362&gt;4,AV362&gt;2)),"SP","RP")</f>
        <v>SP</v>
      </c>
      <c r="BE362" t="str">
        <f>IF(AVERAGE($O362:$Q362)&gt;=6,"Likely",IF(AVERAGE($O362:$Q362)&gt;=4,"Possible","Unlikely"))</f>
        <v>Unlikely</v>
      </c>
      <c r="BG362" t="e">
        <f>IF(VLOOKUP($B362,'Draft List'!$D$4:$AB$124,BG$3,FALSE)&lt;&gt;0,VLOOKUP($B362,'Draft List'!$D$4:$AB$124,BG$3,FALSE),"")</f>
        <v>#N/A</v>
      </c>
      <c r="BH362" t="e">
        <f>IF(VLOOKUP($B362,'Draft List'!$D$4:$AB$124,BH$3,FALSE)&lt;&gt;0,VLOOKUP($B362,'Draft List'!$D$4:$AB$124,BH$3,FALSE),"")</f>
        <v>#N/A</v>
      </c>
      <c r="BI362" t="e">
        <f>IF(VLOOKUP($B362,'Draft List'!$D$4:$AB$124,BI$3,FALSE)&lt;&gt;0,VLOOKUP($B362,'Draft List'!$D$4:$AB$124,BI$3,FALSE),"")</f>
        <v>#N/A</v>
      </c>
      <c r="BJ362" t="e">
        <f>IF(VLOOKUP($B362,'Draft List'!$D$4:$AB$124,BJ$3,FALSE)&lt;&gt;0,VLOOKUP($B362,'Draft List'!$D$4:$AB$124,BJ$3,FALSE),"")</f>
        <v>#N/A</v>
      </c>
      <c r="BK362" t="str">
        <f>IF(OR(C362="SP",C362="MR",C362="RP",C362="CL"),"P",VLOOKUP($A362,Bat!$A$4:$AP$1196,42,FALSE))</f>
        <v>P</v>
      </c>
    </row>
    <row r="363" spans="1:63" x14ac:dyDescent="0.25">
      <c r="A363" t="str">
        <f>IF(C363="C","C-",C363)&amp;D363&amp;E363</f>
        <v>SPTomoyuki Kimura21</v>
      </c>
      <c r="B363">
        <f>VLOOKUP($A363,draft_listing_pitchers_stats!$A$1:$B$1324,2,FALSE)</f>
        <v>4304</v>
      </c>
      <c r="C363" s="1" t="s">
        <v>25</v>
      </c>
      <c r="D363" s="1" t="s">
        <v>2036</v>
      </c>
      <c r="E363" s="1">
        <v>21</v>
      </c>
      <c r="F363" s="1" t="s">
        <v>55</v>
      </c>
      <c r="G363" s="1" t="s">
        <v>55</v>
      </c>
      <c r="H363" s="1" t="s">
        <v>51</v>
      </c>
      <c r="I363" s="24" t="s">
        <v>51</v>
      </c>
      <c r="J363" s="1" t="s">
        <v>49</v>
      </c>
      <c r="K363" s="24" t="s">
        <v>49</v>
      </c>
      <c r="L363" s="1">
        <v>3</v>
      </c>
      <c r="M363" s="1">
        <v>3</v>
      </c>
      <c r="N363" s="24">
        <v>1</v>
      </c>
      <c r="O363" s="1">
        <v>4</v>
      </c>
      <c r="P363" s="1">
        <v>4</v>
      </c>
      <c r="Q363" s="24">
        <v>2</v>
      </c>
      <c r="R363" s="1">
        <v>4</v>
      </c>
      <c r="S363" s="1">
        <v>5</v>
      </c>
      <c r="T363" s="1">
        <v>1</v>
      </c>
      <c r="U363" s="1">
        <v>1</v>
      </c>
      <c r="V363" s="1" t="s">
        <v>47</v>
      </c>
      <c r="W363" s="1" t="s">
        <v>47</v>
      </c>
      <c r="X363" s="1">
        <v>4</v>
      </c>
      <c r="Y363" s="1">
        <v>4</v>
      </c>
      <c r="Z363" s="1" t="s">
        <v>47</v>
      </c>
      <c r="AA363" s="1" t="s">
        <v>47</v>
      </c>
      <c r="AB363" s="1" t="s">
        <v>47</v>
      </c>
      <c r="AC363" s="1" t="s">
        <v>47</v>
      </c>
      <c r="AD363" s="1" t="s">
        <v>47</v>
      </c>
      <c r="AE363" s="1" t="s">
        <v>47</v>
      </c>
      <c r="AF363" s="1">
        <v>4</v>
      </c>
      <c r="AG363" s="1">
        <v>5</v>
      </c>
      <c r="AH363" s="1" t="s">
        <v>47</v>
      </c>
      <c r="AI363" s="1" t="s">
        <v>47</v>
      </c>
      <c r="AJ363" s="1" t="s">
        <v>47</v>
      </c>
      <c r="AK363" s="1" t="s">
        <v>47</v>
      </c>
      <c r="AL363" s="1" t="s">
        <v>47</v>
      </c>
      <c r="AM363" s="1" t="s">
        <v>47</v>
      </c>
      <c r="AN363" s="1" t="s">
        <v>47</v>
      </c>
      <c r="AO363" s="24" t="s">
        <v>47</v>
      </c>
      <c r="AP363" s="1" t="s">
        <v>58</v>
      </c>
      <c r="AQ363" s="1">
        <v>7</v>
      </c>
      <c r="AR363" s="25" t="s">
        <v>15</v>
      </c>
      <c r="AS363" s="30">
        <v>230000</v>
      </c>
      <c r="AT363" s="9">
        <f>($O$3*(L363-$O$1)/$O$2+$P$3*(M363-$P$1)/$P$2+$Q$3*(N363-$P$1)/$Q$2)/SUM($O$3:$Q$3)</f>
        <v>-1.9212381560891401</v>
      </c>
      <c r="AU363" s="9">
        <f>($O$3*(O363-$O$1)/$O$2+$P$3*(P363-$P$1)/$P$2+$Q$3*(Q363-$Q$1)/$Q$2)/SUM($O$3:$Q$3)</f>
        <v>-0.84329979835872926</v>
      </c>
      <c r="AV363">
        <f>COUNT(R363:AO363)/2</f>
        <v>4</v>
      </c>
      <c r="AW363">
        <f>COUNTIF(R363:AO363,"&gt;5")/2</f>
        <v>0</v>
      </c>
      <c r="AX363" s="6">
        <f>VLOOKUP(AP363,COND!$A$10:$B$32,2,FALSE)</f>
        <v>1</v>
      </c>
      <c r="AY363" s="9">
        <f>(($AT$3*AT363+$AU$3*AU363+$AV$3*AV363+$AW$3*AW363)*AX363*IF(AQ363&lt;5,0.95,IF(AQ363&lt;7,0.975,1))+$J$3*VLOOKUP(J363,COND!$A$2:$D$7,2,FALSE)+$K$3*VLOOKUP(K363,COND!$A$2:$D$7,3,FALSE)+IF(BA363="SP",$BA$3,0)+IF($AV363&lt;3,-15,0))*IF(AND(Bat!$K$2="On",$E363&gt;20),0.75,1)</f>
        <v>16.749756401607591</v>
      </c>
      <c r="AZ363" s="28">
        <f>STANDARDIZE(AY363,AVERAGE($AY$5:$AY$963),STDEVP($AY$5:$AY$963))</f>
        <v>-0.56369398573726326</v>
      </c>
      <c r="BA363" t="str">
        <f>IF(OR(AND(AQ363&gt;7,AW363&gt;1),AND(AQ363&gt;4,AV363&gt;2)),"SP","RP")</f>
        <v>SP</v>
      </c>
      <c r="BE363" t="str">
        <f>IF(AVERAGE($O363:$Q363)&gt;=6,"Likely",IF(AVERAGE($O363:$Q363)&gt;=4,"Possible","Unlikely"))</f>
        <v>Unlikely</v>
      </c>
      <c r="BG363" t="e">
        <f>IF(VLOOKUP($B363,'Draft List'!$D$4:$AB$124,BG$3,FALSE)&lt;&gt;0,VLOOKUP($B363,'Draft List'!$D$4:$AB$124,BG$3,FALSE),"")</f>
        <v>#N/A</v>
      </c>
      <c r="BH363" t="e">
        <f>IF(VLOOKUP($B363,'Draft List'!$D$4:$AB$124,BH$3,FALSE)&lt;&gt;0,VLOOKUP($B363,'Draft List'!$D$4:$AB$124,BH$3,FALSE),"")</f>
        <v>#N/A</v>
      </c>
      <c r="BI363" t="e">
        <f>IF(VLOOKUP($B363,'Draft List'!$D$4:$AB$124,BI$3,FALSE)&lt;&gt;0,VLOOKUP($B363,'Draft List'!$D$4:$AB$124,BI$3,FALSE),"")</f>
        <v>#N/A</v>
      </c>
      <c r="BJ363" t="e">
        <f>IF(VLOOKUP($B363,'Draft List'!$D$4:$AB$124,BJ$3,FALSE)&lt;&gt;0,VLOOKUP($B363,'Draft List'!$D$4:$AB$124,BJ$3,FALSE),"")</f>
        <v>#N/A</v>
      </c>
      <c r="BK363" t="str">
        <f>IF(OR(C363="SP",C363="MR",C363="RP",C363="CL"),"P",VLOOKUP($A363,Bat!$A$4:$AP$1196,42,FALSE))</f>
        <v>P</v>
      </c>
    </row>
    <row r="364" spans="1:63" x14ac:dyDescent="0.25">
      <c r="A364" t="str">
        <f>IF(C364="C","C-",C364)&amp;D364&amp;E364</f>
        <v>RPKiyonobu Hayagawa21</v>
      </c>
      <c r="B364">
        <f>VLOOKUP($A364,draft_listing_pitchers_stats!$A$1:$B$1324,2,FALSE)</f>
        <v>4428</v>
      </c>
      <c r="C364" s="1" t="s">
        <v>246</v>
      </c>
      <c r="D364" s="1" t="s">
        <v>1983</v>
      </c>
      <c r="E364" s="1">
        <v>21</v>
      </c>
      <c r="F364" s="1" t="s">
        <v>55</v>
      </c>
      <c r="G364" s="1" t="s">
        <v>43</v>
      </c>
      <c r="H364" s="1" t="s">
        <v>51</v>
      </c>
      <c r="I364" s="24" t="s">
        <v>51</v>
      </c>
      <c r="J364" s="1" t="s">
        <v>57</v>
      </c>
      <c r="K364" s="24" t="s">
        <v>53</v>
      </c>
      <c r="L364" s="1">
        <v>3</v>
      </c>
      <c r="M364" s="1">
        <v>4</v>
      </c>
      <c r="N364" s="24">
        <v>1</v>
      </c>
      <c r="O364" s="1">
        <v>3</v>
      </c>
      <c r="P364" s="1">
        <v>4</v>
      </c>
      <c r="Q364" s="24">
        <v>3</v>
      </c>
      <c r="R364" s="1">
        <v>4</v>
      </c>
      <c r="S364" s="1">
        <v>4</v>
      </c>
      <c r="T364" s="1">
        <v>3</v>
      </c>
      <c r="U364" s="1">
        <v>3</v>
      </c>
      <c r="V364" s="1">
        <v>2</v>
      </c>
      <c r="W364" s="1">
        <v>2</v>
      </c>
      <c r="X364" s="1">
        <v>3</v>
      </c>
      <c r="Y364" s="1">
        <v>3</v>
      </c>
      <c r="Z364" s="1" t="s">
        <v>47</v>
      </c>
      <c r="AA364" s="1" t="s">
        <v>47</v>
      </c>
      <c r="AB364" s="1" t="s">
        <v>47</v>
      </c>
      <c r="AC364" s="1" t="s">
        <v>47</v>
      </c>
      <c r="AD364" s="1" t="s">
        <v>47</v>
      </c>
      <c r="AE364" s="1" t="s">
        <v>47</v>
      </c>
      <c r="AF364" s="1">
        <v>4</v>
      </c>
      <c r="AG364" s="1">
        <v>4</v>
      </c>
      <c r="AH364" s="1" t="s">
        <v>47</v>
      </c>
      <c r="AI364" s="1" t="s">
        <v>47</v>
      </c>
      <c r="AJ364" s="1" t="s">
        <v>47</v>
      </c>
      <c r="AK364" s="1" t="s">
        <v>47</v>
      </c>
      <c r="AL364" s="1" t="s">
        <v>47</v>
      </c>
      <c r="AM364" s="1" t="s">
        <v>47</v>
      </c>
      <c r="AN364" s="1" t="s">
        <v>47</v>
      </c>
      <c r="AO364" s="24" t="s">
        <v>47</v>
      </c>
      <c r="AP364" s="1" t="s">
        <v>211</v>
      </c>
      <c r="AQ364" s="1">
        <v>8</v>
      </c>
      <c r="AR364" s="25" t="s">
        <v>235</v>
      </c>
      <c r="AS364" s="30">
        <v>210000</v>
      </c>
      <c r="AT364" s="9">
        <f>($O$3*(L364-$O$1)/$O$2+$P$3*(M364-$P$1)/$P$2+$Q$3*(N364-$P$1)/$Q$2)/SUM($O$3:$Q$3)</f>
        <v>-1.7258064396590846</v>
      </c>
      <c r="AU364" s="9">
        <f>($O$3*(O364-$O$1)/$O$2+$P$3*(P364-$P$1)/$P$2+$Q$3*(Q364-$Q$1)/$Q$2)/SUM($O$3:$Q$3)</f>
        <v>-0.7956705568137924</v>
      </c>
      <c r="AV364">
        <f>COUNT(R364:AO364)/2</f>
        <v>5</v>
      </c>
      <c r="AW364">
        <f>COUNTIF(R364:AO364,"&gt;5")/2</f>
        <v>0</v>
      </c>
      <c r="AX364" s="6">
        <f>VLOOKUP(AP364,COND!$A$10:$B$32,2,FALSE)</f>
        <v>1</v>
      </c>
      <c r="AY364" s="9">
        <f>(($AT$3*AT364+$AU$3*AU364+$AV$3*AV364+$AW$3*AW364)*AX364*IF(AQ364&lt;5,0.95,IF(AQ364&lt;7,0.975,1))+$J$3*VLOOKUP(J364,COND!$A$2:$D$7,2,FALSE)+$K$3*VLOOKUP(K364,COND!$A$2:$D$7,3,FALSE)+IF(BA364="SP",$BA$3,0)+IF($AV364&lt;3,-15,0))*IF(AND(Bat!$K$2="On",$E364&gt;20),0.75,1)</f>
        <v>16.741427575792336</v>
      </c>
      <c r="AZ364" s="28">
        <f>STANDARDIZE(AY364,AVERAGE($AY$5:$AY$963),STDEVP($AY$5:$AY$963))</f>
        <v>-0.56443912246257633</v>
      </c>
      <c r="BA364" t="str">
        <f>IF(OR(AND(AQ364&gt;7,AW364&gt;1),AND(AQ364&gt;4,AV364&gt;2)),"SP","RP")</f>
        <v>SP</v>
      </c>
      <c r="BE364" t="str">
        <f>IF(AVERAGE($O364:$Q364)&gt;=6,"Likely",IF(AVERAGE($O364:$Q364)&gt;=4,"Possible","Unlikely"))</f>
        <v>Unlikely</v>
      </c>
      <c r="BG364" t="e">
        <f>IF(VLOOKUP($B364,'Draft List'!$D$4:$AB$124,BG$3,FALSE)&lt;&gt;0,VLOOKUP($B364,'Draft List'!$D$4:$AB$124,BG$3,FALSE),"")</f>
        <v>#N/A</v>
      </c>
      <c r="BH364" t="e">
        <f>IF(VLOOKUP($B364,'Draft List'!$D$4:$AB$124,BH$3,FALSE)&lt;&gt;0,VLOOKUP($B364,'Draft List'!$D$4:$AB$124,BH$3,FALSE),"")</f>
        <v>#N/A</v>
      </c>
      <c r="BI364" t="e">
        <f>IF(VLOOKUP($B364,'Draft List'!$D$4:$AB$124,BI$3,FALSE)&lt;&gt;0,VLOOKUP($B364,'Draft List'!$D$4:$AB$124,BI$3,FALSE),"")</f>
        <v>#N/A</v>
      </c>
      <c r="BJ364" t="e">
        <f>IF(VLOOKUP($B364,'Draft List'!$D$4:$AB$124,BJ$3,FALSE)&lt;&gt;0,VLOOKUP($B364,'Draft List'!$D$4:$AB$124,BJ$3,FALSE),"")</f>
        <v>#N/A</v>
      </c>
      <c r="BK364" t="str">
        <f>IF(OR(C364="SP",C364="MR",C364="RP",C364="CL"),"P",VLOOKUP($A364,Bat!$A$4:$AP$1196,42,FALSE))</f>
        <v>P</v>
      </c>
    </row>
    <row r="365" spans="1:63" x14ac:dyDescent="0.25">
      <c r="A365" t="str">
        <f>IF(C365="C","C-",C365)&amp;D365&amp;E365</f>
        <v>RPCarl Elliott21</v>
      </c>
      <c r="B365">
        <f>VLOOKUP($A365,draft_listing_pitchers_stats!$A$1:$B$1324,2,FALSE)</f>
        <v>8134</v>
      </c>
      <c r="C365" s="1" t="s">
        <v>246</v>
      </c>
      <c r="D365" s="1" t="s">
        <v>1941</v>
      </c>
      <c r="E365" s="1">
        <v>21</v>
      </c>
      <c r="F365" s="1" t="s">
        <v>43</v>
      </c>
      <c r="G365" s="1" t="s">
        <v>43</v>
      </c>
      <c r="H365" s="1" t="s">
        <v>51</v>
      </c>
      <c r="I365" s="24" t="s">
        <v>51</v>
      </c>
      <c r="J365" s="1" t="s">
        <v>46</v>
      </c>
      <c r="K365" s="24" t="s">
        <v>53</v>
      </c>
      <c r="L365" s="1">
        <v>2</v>
      </c>
      <c r="M365" s="1">
        <v>4</v>
      </c>
      <c r="N365" s="24">
        <v>1</v>
      </c>
      <c r="O365" s="1">
        <v>4</v>
      </c>
      <c r="P365" s="1">
        <v>4</v>
      </c>
      <c r="Q365" s="24">
        <v>2</v>
      </c>
      <c r="R365" s="1">
        <v>4</v>
      </c>
      <c r="S365" s="1">
        <v>4</v>
      </c>
      <c r="T365" s="1">
        <v>1</v>
      </c>
      <c r="U365" s="1">
        <v>1</v>
      </c>
      <c r="V365" s="1" t="s">
        <v>47</v>
      </c>
      <c r="W365" s="1" t="s">
        <v>47</v>
      </c>
      <c r="X365" s="1" t="s">
        <v>47</v>
      </c>
      <c r="Y365" s="1" t="s">
        <v>47</v>
      </c>
      <c r="Z365" s="1" t="s">
        <v>47</v>
      </c>
      <c r="AA365" s="1" t="s">
        <v>47</v>
      </c>
      <c r="AB365" s="1" t="s">
        <v>47</v>
      </c>
      <c r="AC365" s="1" t="s">
        <v>47</v>
      </c>
      <c r="AD365" s="1">
        <v>3</v>
      </c>
      <c r="AE365" s="1">
        <v>3</v>
      </c>
      <c r="AF365" s="1" t="s">
        <v>47</v>
      </c>
      <c r="AG365" s="1" t="s">
        <v>47</v>
      </c>
      <c r="AH365" s="1" t="s">
        <v>47</v>
      </c>
      <c r="AI365" s="1" t="s">
        <v>47</v>
      </c>
      <c r="AJ365" s="1" t="s">
        <v>47</v>
      </c>
      <c r="AK365" s="1" t="s">
        <v>47</v>
      </c>
      <c r="AL365" s="1" t="s">
        <v>47</v>
      </c>
      <c r="AM365" s="1" t="s">
        <v>47</v>
      </c>
      <c r="AN365" s="1" t="s">
        <v>47</v>
      </c>
      <c r="AO365" s="24" t="s">
        <v>47</v>
      </c>
      <c r="AP365" s="1" t="s">
        <v>59</v>
      </c>
      <c r="AQ365" s="1">
        <v>6</v>
      </c>
      <c r="AR365" s="25" t="s">
        <v>235</v>
      </c>
      <c r="AS365" s="30">
        <v>130000</v>
      </c>
      <c r="AT365" s="9">
        <f>($O$3*(L365-$O$1)/$O$2+$P$3*(M365-$P$1)/$P$2+$Q$3*(N365-$P$1)/$Q$2)/SUM($O$3:$Q$3)</f>
        <v>-1.9204977641682581</v>
      </c>
      <c r="AU365" s="9">
        <f>($O$3*(O365-$O$1)/$O$2+$P$3*(P365-$P$1)/$P$2+$Q$3*(Q365-$Q$1)/$Q$2)/SUM($O$3:$Q$3)</f>
        <v>-0.84329979835872926</v>
      </c>
      <c r="AV365">
        <f>COUNT(R365:AO365)/2</f>
        <v>3</v>
      </c>
      <c r="AW365">
        <f>COUNTIF(R365:AO365,"&gt;5")/2</f>
        <v>0</v>
      </c>
      <c r="AX365" s="6">
        <f>VLOOKUP(AP365,COND!$A$10:$B$32,2,FALSE)</f>
        <v>1</v>
      </c>
      <c r="AY365" s="9">
        <f>(($AT$3*AT365+$AU$3*AU365+$AV$3*AV365+$AW$3*AW365)*AX365*IF(AQ365&lt;5,0.95,IF(AQ365&lt;7,0.975,1))+$J$3*VLOOKUP(J365,COND!$A$2:$D$7,2,FALSE)+$K$3*VLOOKUP(K365,COND!$A$2:$D$7,3,FALSE)+IF(BA365="SP",$BA$3,0)+IF($AV365&lt;3,-15,0))*IF(AND(Bat!$K$2="On",$E365&gt;20),0.75,1)</f>
        <v>16.654906867991972</v>
      </c>
      <c r="AZ365" s="28">
        <f>STANDARDIZE(AY365,AVERAGE($AY$5:$AY$963),STDEVP($AY$5:$AY$963))</f>
        <v>-0.57217968017288912</v>
      </c>
      <c r="BA365" t="str">
        <f>IF(OR(AND(AQ365&gt;7,AW365&gt;1),AND(AQ365&gt;4,AV365&gt;2)),"SP","RP")</f>
        <v>SP</v>
      </c>
      <c r="BE365" t="str">
        <f>IF(AVERAGE($O365:$Q365)&gt;=6,"Likely",IF(AVERAGE($O365:$Q365)&gt;=4,"Possible","Unlikely"))</f>
        <v>Unlikely</v>
      </c>
      <c r="BG365" t="e">
        <f>IF(VLOOKUP($B365,'Draft List'!$D$4:$AB$124,BG$3,FALSE)&lt;&gt;0,VLOOKUP($B365,'Draft List'!$D$4:$AB$124,BG$3,FALSE),"")</f>
        <v>#N/A</v>
      </c>
      <c r="BH365" t="e">
        <f>IF(VLOOKUP($B365,'Draft List'!$D$4:$AB$124,BH$3,FALSE)&lt;&gt;0,VLOOKUP($B365,'Draft List'!$D$4:$AB$124,BH$3,FALSE),"")</f>
        <v>#N/A</v>
      </c>
      <c r="BI365" t="e">
        <f>IF(VLOOKUP($B365,'Draft List'!$D$4:$AB$124,BI$3,FALSE)&lt;&gt;0,VLOOKUP($B365,'Draft List'!$D$4:$AB$124,BI$3,FALSE),"")</f>
        <v>#N/A</v>
      </c>
      <c r="BJ365" t="e">
        <f>IF(VLOOKUP($B365,'Draft List'!$D$4:$AB$124,BJ$3,FALSE)&lt;&gt;0,VLOOKUP($B365,'Draft List'!$D$4:$AB$124,BJ$3,FALSE),"")</f>
        <v>#N/A</v>
      </c>
      <c r="BK365" t="str">
        <f>IF(OR(C365="SP",C365="MR",C365="RP",C365="CL"),"P",VLOOKUP($A365,Bat!$A$4:$AP$1196,42,FALSE))</f>
        <v>P</v>
      </c>
    </row>
    <row r="366" spans="1:63" x14ac:dyDescent="0.25">
      <c r="A366" t="str">
        <f>IF(C366="C","C-",C366)&amp;D366&amp;E366</f>
        <v>RPEduardo Rodríguez21</v>
      </c>
      <c r="B366">
        <f>VLOOKUP($A366,draft_listing_pitchers_stats!$A$1:$B$1324,2,FALSE)</f>
        <v>8589</v>
      </c>
      <c r="C366" s="1" t="s">
        <v>246</v>
      </c>
      <c r="D366" s="1" t="s">
        <v>2155</v>
      </c>
      <c r="E366" s="1">
        <v>21</v>
      </c>
      <c r="F366" s="1" t="s">
        <v>64</v>
      </c>
      <c r="G366" s="1" t="s">
        <v>43</v>
      </c>
      <c r="H366" s="1" t="s">
        <v>51</v>
      </c>
      <c r="I366" s="24" t="s">
        <v>51</v>
      </c>
      <c r="J366" s="1" t="s">
        <v>46</v>
      </c>
      <c r="K366" s="24" t="s">
        <v>46</v>
      </c>
      <c r="L366" s="1">
        <v>3</v>
      </c>
      <c r="M366" s="1">
        <v>4</v>
      </c>
      <c r="N366" s="24">
        <v>1</v>
      </c>
      <c r="O366" s="1">
        <v>3</v>
      </c>
      <c r="P366" s="1">
        <v>4</v>
      </c>
      <c r="Q366" s="24">
        <v>3</v>
      </c>
      <c r="R366" s="1" t="s">
        <v>47</v>
      </c>
      <c r="S366" s="1" t="s">
        <v>47</v>
      </c>
      <c r="T366" s="1">
        <v>2</v>
      </c>
      <c r="U366" s="1">
        <v>3</v>
      </c>
      <c r="V366" s="1" t="s">
        <v>47</v>
      </c>
      <c r="W366" s="1" t="s">
        <v>47</v>
      </c>
      <c r="X366" s="1">
        <v>2</v>
      </c>
      <c r="Y366" s="1">
        <v>2</v>
      </c>
      <c r="Z366" s="1" t="s">
        <v>47</v>
      </c>
      <c r="AA366" s="1" t="s">
        <v>47</v>
      </c>
      <c r="AB366" s="1">
        <v>3</v>
      </c>
      <c r="AC366" s="1">
        <v>3</v>
      </c>
      <c r="AD366" s="1">
        <v>3</v>
      </c>
      <c r="AE366" s="1">
        <v>3</v>
      </c>
      <c r="AF366" s="1" t="s">
        <v>47</v>
      </c>
      <c r="AG366" s="1" t="s">
        <v>47</v>
      </c>
      <c r="AH366" s="1" t="s">
        <v>47</v>
      </c>
      <c r="AI366" s="1" t="s">
        <v>47</v>
      </c>
      <c r="AJ366" s="1" t="s">
        <v>47</v>
      </c>
      <c r="AK366" s="1" t="s">
        <v>47</v>
      </c>
      <c r="AL366" s="1" t="s">
        <v>47</v>
      </c>
      <c r="AM366" s="1" t="s">
        <v>47</v>
      </c>
      <c r="AN366" s="1" t="s">
        <v>47</v>
      </c>
      <c r="AO366" s="24" t="s">
        <v>47</v>
      </c>
      <c r="AP366" s="1" t="s">
        <v>212</v>
      </c>
      <c r="AQ366" s="1">
        <v>8</v>
      </c>
      <c r="AR366" s="25" t="s">
        <v>235</v>
      </c>
      <c r="AS366" s="30">
        <v>190000</v>
      </c>
      <c r="AT366" s="9">
        <f>($O$3*(L366-$O$1)/$O$2+$P$3*(M366-$P$1)/$P$2+$Q$3*(N366-$P$1)/$Q$2)/SUM($O$3:$Q$3)</f>
        <v>-1.7258064396590846</v>
      </c>
      <c r="AU366" s="9">
        <f>($O$3*(O366-$O$1)/$O$2+$P$3*(P366-$P$1)/$P$2+$Q$3*(Q366-$Q$1)/$Q$2)/SUM($O$3:$Q$3)</f>
        <v>-0.7956705568137924</v>
      </c>
      <c r="AV366">
        <f>COUNT(R366:AO366)/2</f>
        <v>4</v>
      </c>
      <c r="AW366">
        <f>COUNTIF(R366:AO366,"&gt;5")/2</f>
        <v>0</v>
      </c>
      <c r="AX366" s="6">
        <f>VLOOKUP(AP366,COND!$A$10:$B$32,2,FALSE)</f>
        <v>1</v>
      </c>
      <c r="AY366" s="9">
        <f>(($AT$3*AT366+$AU$3*AU366+$AV$3*AV366+$AW$3*AW366)*AX366*IF(AQ366&lt;5,0.95,IF(AQ366&lt;7,0.975,1))+$J$3*VLOOKUP(J366,COND!$A$2:$D$7,2,FALSE)+$K$3*VLOOKUP(K366,COND!$A$2:$D$7,3,FALSE)+IF(BA366="SP",$BA$3,0)+IF($AV366&lt;3,-15,0))*IF(AND(Bat!$K$2="On",$E366&gt;20),0.75,1)</f>
        <v>16.541427575792333</v>
      </c>
      <c r="AZ366" s="28">
        <f>STANDARDIZE(AY366,AVERAGE($AY$5:$AY$963),STDEVP($AY$5:$AY$963))</f>
        <v>-0.58233208221083299</v>
      </c>
      <c r="BA366" t="str">
        <f>IF(OR(AND(AQ366&gt;7,AW366&gt;1),AND(AQ366&gt;4,AV366&gt;2)),"SP","RP")</f>
        <v>SP</v>
      </c>
      <c r="BE366" t="str">
        <f>IF(AVERAGE($O366:$Q366)&gt;=6,"Likely",IF(AVERAGE($O366:$Q366)&gt;=4,"Possible","Unlikely"))</f>
        <v>Unlikely</v>
      </c>
      <c r="BG366" t="e">
        <f>IF(VLOOKUP($B366,'Draft List'!$D$4:$AB$124,BG$3,FALSE)&lt;&gt;0,VLOOKUP($B366,'Draft List'!$D$4:$AB$124,BG$3,FALSE),"")</f>
        <v>#N/A</v>
      </c>
      <c r="BH366" t="e">
        <f>IF(VLOOKUP($B366,'Draft List'!$D$4:$AB$124,BH$3,FALSE)&lt;&gt;0,VLOOKUP($B366,'Draft List'!$D$4:$AB$124,BH$3,FALSE),"")</f>
        <v>#N/A</v>
      </c>
      <c r="BI366" t="e">
        <f>IF(VLOOKUP($B366,'Draft List'!$D$4:$AB$124,BI$3,FALSE)&lt;&gt;0,VLOOKUP($B366,'Draft List'!$D$4:$AB$124,BI$3,FALSE),"")</f>
        <v>#N/A</v>
      </c>
      <c r="BJ366" t="e">
        <f>IF(VLOOKUP($B366,'Draft List'!$D$4:$AB$124,BJ$3,FALSE)&lt;&gt;0,VLOOKUP($B366,'Draft List'!$D$4:$AB$124,BJ$3,FALSE),"")</f>
        <v>#N/A</v>
      </c>
      <c r="BK366" t="str">
        <f>IF(OR(C366="SP",C366="MR",C366="RP",C366="CL"),"P",VLOOKUP($A366,Bat!$A$4:$AP$1196,42,FALSE))</f>
        <v>P</v>
      </c>
    </row>
    <row r="367" spans="1:63" x14ac:dyDescent="0.25">
      <c r="A367" t="str">
        <f>IF(C367="C","C-",C367)&amp;D367&amp;E367</f>
        <v>RPBryan Manton21</v>
      </c>
      <c r="B367">
        <f>VLOOKUP($A367,draft_listing_pitchers_stats!$A$1:$B$1324,2,FALSE)</f>
        <v>7284</v>
      </c>
      <c r="C367" s="1" t="s">
        <v>246</v>
      </c>
      <c r="D367" s="1" t="s">
        <v>2066</v>
      </c>
      <c r="E367" s="1">
        <v>21</v>
      </c>
      <c r="F367" s="1" t="s">
        <v>43</v>
      </c>
      <c r="G367" s="1" t="s">
        <v>43</v>
      </c>
      <c r="H367" s="1" t="s">
        <v>51</v>
      </c>
      <c r="I367" s="24" t="s">
        <v>51</v>
      </c>
      <c r="J367" s="1" t="s">
        <v>57</v>
      </c>
      <c r="K367" s="24" t="s">
        <v>53</v>
      </c>
      <c r="L367" s="1">
        <v>3</v>
      </c>
      <c r="M367" s="1">
        <v>4</v>
      </c>
      <c r="N367" s="24">
        <v>1</v>
      </c>
      <c r="O367" s="1">
        <v>3</v>
      </c>
      <c r="P367" s="1">
        <v>4</v>
      </c>
      <c r="Q367" s="24">
        <v>3</v>
      </c>
      <c r="R367" s="1">
        <v>4</v>
      </c>
      <c r="S367" s="1">
        <v>4</v>
      </c>
      <c r="T367" s="1">
        <v>3</v>
      </c>
      <c r="U367" s="1">
        <v>3</v>
      </c>
      <c r="V367" s="1">
        <v>2</v>
      </c>
      <c r="W367" s="1">
        <v>3</v>
      </c>
      <c r="X367" s="1" t="s">
        <v>47</v>
      </c>
      <c r="Y367" s="1" t="s">
        <v>47</v>
      </c>
      <c r="Z367" s="1" t="s">
        <v>47</v>
      </c>
      <c r="AA367" s="1" t="s">
        <v>47</v>
      </c>
      <c r="AB367" s="1" t="s">
        <v>47</v>
      </c>
      <c r="AC367" s="1" t="s">
        <v>47</v>
      </c>
      <c r="AD367" s="1" t="s">
        <v>47</v>
      </c>
      <c r="AE367" s="1" t="s">
        <v>47</v>
      </c>
      <c r="AF367" s="1">
        <v>3</v>
      </c>
      <c r="AG367" s="1">
        <v>4</v>
      </c>
      <c r="AH367" s="1" t="s">
        <v>47</v>
      </c>
      <c r="AI367" s="1" t="s">
        <v>47</v>
      </c>
      <c r="AJ367" s="1" t="s">
        <v>47</v>
      </c>
      <c r="AK367" s="1" t="s">
        <v>47</v>
      </c>
      <c r="AL367" s="1" t="s">
        <v>47</v>
      </c>
      <c r="AM367" s="1" t="s">
        <v>47</v>
      </c>
      <c r="AN367" s="1" t="s">
        <v>47</v>
      </c>
      <c r="AO367" s="24" t="s">
        <v>47</v>
      </c>
      <c r="AP367" s="1" t="s">
        <v>59</v>
      </c>
      <c r="AQ367" s="1">
        <v>8</v>
      </c>
      <c r="AR367" s="25" t="s">
        <v>15</v>
      </c>
      <c r="AS367" s="30">
        <v>220000</v>
      </c>
      <c r="AT367" s="9">
        <f>($O$3*(L367-$O$1)/$O$2+$P$3*(M367-$P$1)/$P$2+$Q$3*(N367-$P$1)/$Q$2)/SUM($O$3:$Q$3)</f>
        <v>-1.7258064396590846</v>
      </c>
      <c r="AU367" s="9">
        <f>($O$3*(O367-$O$1)/$O$2+$P$3*(P367-$P$1)/$P$2+$Q$3*(Q367-$Q$1)/$Q$2)/SUM($O$3:$Q$3)</f>
        <v>-0.7956705568137924</v>
      </c>
      <c r="AV367">
        <f>COUNT(R367:AO367)/2</f>
        <v>4</v>
      </c>
      <c r="AW367">
        <f>COUNTIF(R367:AO367,"&gt;5")/2</f>
        <v>0</v>
      </c>
      <c r="AX367" s="6">
        <f>VLOOKUP(AP367,COND!$A$10:$B$32,2,FALSE)</f>
        <v>1</v>
      </c>
      <c r="AY367" s="9">
        <f>(($AT$3*AT367+$AU$3*AU367+$AV$3*AV367+$AW$3*AW367)*AX367*IF(AQ367&lt;5,0.95,IF(AQ367&lt;7,0.975,1))+$J$3*VLOOKUP(J367,COND!$A$2:$D$7,2,FALSE)+$K$3*VLOOKUP(K367,COND!$A$2:$D$7,3,FALSE)+IF(BA367="SP",$BA$3,0)+IF($AV367&lt;3,-15,0))*IF(AND(Bat!$K$2="On",$E367&gt;20),0.75,1)</f>
        <v>16.391427575792335</v>
      </c>
      <c r="AZ367" s="28">
        <f>STANDARDIZE(AY367,AVERAGE($AY$5:$AY$963),STDEVP($AY$5:$AY$963))</f>
        <v>-0.59575180202202516</v>
      </c>
      <c r="BA367" t="str">
        <f>IF(OR(AND(AQ367&gt;7,AW367&gt;1),AND(AQ367&gt;4,AV367&gt;2)),"SP","RP")</f>
        <v>SP</v>
      </c>
      <c r="BE367" t="str">
        <f>IF(AVERAGE($O367:$Q367)&gt;=6,"Likely",IF(AVERAGE($O367:$Q367)&gt;=4,"Possible","Unlikely"))</f>
        <v>Unlikely</v>
      </c>
      <c r="BG367" t="e">
        <f>IF(VLOOKUP($B367,'Draft List'!$D$4:$AB$124,BG$3,FALSE)&lt;&gt;0,VLOOKUP($B367,'Draft List'!$D$4:$AB$124,BG$3,FALSE),"")</f>
        <v>#N/A</v>
      </c>
      <c r="BH367" t="e">
        <f>IF(VLOOKUP($B367,'Draft List'!$D$4:$AB$124,BH$3,FALSE)&lt;&gt;0,VLOOKUP($B367,'Draft List'!$D$4:$AB$124,BH$3,FALSE),"")</f>
        <v>#N/A</v>
      </c>
      <c r="BI367" t="e">
        <f>IF(VLOOKUP($B367,'Draft List'!$D$4:$AB$124,BI$3,FALSE)&lt;&gt;0,VLOOKUP($B367,'Draft List'!$D$4:$AB$124,BI$3,FALSE),"")</f>
        <v>#N/A</v>
      </c>
      <c r="BJ367" t="e">
        <f>IF(VLOOKUP($B367,'Draft List'!$D$4:$AB$124,BJ$3,FALSE)&lt;&gt;0,VLOOKUP($B367,'Draft List'!$D$4:$AB$124,BJ$3,FALSE),"")</f>
        <v>#N/A</v>
      </c>
      <c r="BK367" t="str">
        <f>IF(OR(C367="SP",C367="MR",C367="RP",C367="CL"),"P",VLOOKUP($A367,Bat!$A$4:$AP$1196,42,FALSE))</f>
        <v>P</v>
      </c>
    </row>
    <row r="368" spans="1:63" x14ac:dyDescent="0.25">
      <c r="A368" t="str">
        <f>IF(C368="C","C-",C368)&amp;D368&amp;E368</f>
        <v>RPLarry Blake18</v>
      </c>
      <c r="B368">
        <f>VLOOKUP($A368,draft_listing_pitchers_stats!$A$1:$B$1324,2,FALSE)</f>
        <v>4910</v>
      </c>
      <c r="C368" s="1" t="s">
        <v>246</v>
      </c>
      <c r="D368" s="1" t="s">
        <v>1898</v>
      </c>
      <c r="E368" s="1">
        <v>18</v>
      </c>
      <c r="F368" s="1" t="s">
        <v>43</v>
      </c>
      <c r="G368" s="1" t="s">
        <v>43</v>
      </c>
      <c r="H368" s="1" t="s">
        <v>51</v>
      </c>
      <c r="I368" s="24" t="s">
        <v>51</v>
      </c>
      <c r="J368" s="1" t="s">
        <v>57</v>
      </c>
      <c r="K368" s="24" t="s">
        <v>46</v>
      </c>
      <c r="L368" s="1">
        <v>2</v>
      </c>
      <c r="M368" s="1">
        <v>4</v>
      </c>
      <c r="N368" s="24">
        <v>3</v>
      </c>
      <c r="O368" s="1">
        <v>2</v>
      </c>
      <c r="P368" s="1">
        <v>4</v>
      </c>
      <c r="Q368" s="24">
        <v>4</v>
      </c>
      <c r="R368" s="1">
        <v>4</v>
      </c>
      <c r="S368" s="1">
        <v>4</v>
      </c>
      <c r="T368" s="1">
        <v>1</v>
      </c>
      <c r="U368" s="1">
        <v>2</v>
      </c>
      <c r="V368" s="1" t="s">
        <v>47</v>
      </c>
      <c r="W368" s="1" t="s">
        <v>47</v>
      </c>
      <c r="X368" s="1" t="s">
        <v>47</v>
      </c>
      <c r="Y368" s="1" t="s">
        <v>47</v>
      </c>
      <c r="Z368" s="1" t="s">
        <v>47</v>
      </c>
      <c r="AA368" s="1" t="s">
        <v>47</v>
      </c>
      <c r="AB368" s="1" t="s">
        <v>47</v>
      </c>
      <c r="AC368" s="1" t="s">
        <v>47</v>
      </c>
      <c r="AD368" s="1" t="s">
        <v>47</v>
      </c>
      <c r="AE368" s="1" t="s">
        <v>47</v>
      </c>
      <c r="AF368" s="1">
        <v>4</v>
      </c>
      <c r="AG368" s="1">
        <v>4</v>
      </c>
      <c r="AH368" s="1" t="s">
        <v>47</v>
      </c>
      <c r="AI368" s="1" t="s">
        <v>47</v>
      </c>
      <c r="AJ368" s="1" t="s">
        <v>47</v>
      </c>
      <c r="AK368" s="1" t="s">
        <v>47</v>
      </c>
      <c r="AL368" s="1">
        <v>2</v>
      </c>
      <c r="AM368" s="1">
        <v>3</v>
      </c>
      <c r="AN368" s="1" t="s">
        <v>47</v>
      </c>
      <c r="AO368" s="24" t="s">
        <v>47</v>
      </c>
      <c r="AP368" s="1" t="s">
        <v>60</v>
      </c>
      <c r="AQ368" s="1">
        <v>7</v>
      </c>
      <c r="AR368" s="25" t="s">
        <v>235</v>
      </c>
      <c r="AS368" s="30">
        <v>200000</v>
      </c>
      <c r="AT368" s="9">
        <f>($O$3*(L368-$O$1)/$O$2+$P$3*(M368-$P$1)/$P$2+$Q$3*(N368-$P$1)/$Q$2)/SUM($O$3:$Q$3)</f>
        <v>-1.4358566320600374</v>
      </c>
      <c r="AU368" s="9">
        <f>($O$3*(O368-$O$1)/$O$2+$P$3*(P368-$P$1)/$P$2+$Q$3*(Q368-$Q$1)/$Q$2)/SUM($O$3:$Q$3)</f>
        <v>-0.74804131526885542</v>
      </c>
      <c r="AV368">
        <f>COUNT(R368:AO368)/2</f>
        <v>4</v>
      </c>
      <c r="AW368">
        <f>COUNTIF(R368:AO368,"&gt;5")/2</f>
        <v>0</v>
      </c>
      <c r="AX368" s="6">
        <f>VLOOKUP(AP368,COND!$A$10:$B$32,2,FALSE)</f>
        <v>1</v>
      </c>
      <c r="AY368" s="9">
        <f>(($AT$3*AT368+$AU$3*AU368+$AV$3*AV368+$AW$3*AW368)*AX368*IF(AQ368&lt;5,0.95,IF(AQ368&lt;7,0.975,1))+$J$3*VLOOKUP(J368,COND!$A$2:$D$7,2,FALSE)+$K$3*VLOOKUP(K368,COND!$A$2:$D$7,3,FALSE)+IF(BA368="SP",$BA$3,0)+IF($AV368&lt;3,-15,0))*IF(AND(Bat!$K$2="On",$E368&gt;20),0.75,1)</f>
        <v>16.352002368210883</v>
      </c>
      <c r="AZ368" s="28">
        <f>STANDARDIZE(AY368,AVERAGE($AY$5:$AY$963),STDEVP($AY$5:$AY$963))</f>
        <v>-0.59927897028363308</v>
      </c>
      <c r="BA368" t="str">
        <f>IF(OR(AND(AQ368&gt;7,AW368&gt;1),AND(AQ368&gt;4,AV368&gt;2)),"SP","RP")</f>
        <v>SP</v>
      </c>
      <c r="BE368" t="str">
        <f>IF(AVERAGE($O368:$Q368)&gt;=6,"Likely",IF(AVERAGE($O368:$Q368)&gt;=4,"Possible","Unlikely"))</f>
        <v>Unlikely</v>
      </c>
      <c r="BG368" t="e">
        <f>IF(VLOOKUP($B368,'Draft List'!$D$4:$AB$124,BG$3,FALSE)&lt;&gt;0,VLOOKUP($B368,'Draft List'!$D$4:$AB$124,BG$3,FALSE),"")</f>
        <v>#N/A</v>
      </c>
      <c r="BH368" t="e">
        <f>IF(VLOOKUP($B368,'Draft List'!$D$4:$AB$124,BH$3,FALSE)&lt;&gt;0,VLOOKUP($B368,'Draft List'!$D$4:$AB$124,BH$3,FALSE),"")</f>
        <v>#N/A</v>
      </c>
      <c r="BI368" t="e">
        <f>IF(VLOOKUP($B368,'Draft List'!$D$4:$AB$124,BI$3,FALSE)&lt;&gt;0,VLOOKUP($B368,'Draft List'!$D$4:$AB$124,BI$3,FALSE),"")</f>
        <v>#N/A</v>
      </c>
      <c r="BJ368" t="e">
        <f>IF(VLOOKUP($B368,'Draft List'!$D$4:$AB$124,BJ$3,FALSE)&lt;&gt;0,VLOOKUP($B368,'Draft List'!$D$4:$AB$124,BJ$3,FALSE),"")</f>
        <v>#N/A</v>
      </c>
      <c r="BK368" t="str">
        <f>IF(OR(C368="SP",C368="MR",C368="RP",C368="CL"),"P",VLOOKUP($A368,Bat!$A$4:$AP$1196,42,FALSE))</f>
        <v>P</v>
      </c>
    </row>
    <row r="369" spans="1:63" x14ac:dyDescent="0.25">
      <c r="A369" t="str">
        <f>IF(C369="C","C-",C369)&amp;D369&amp;E369</f>
        <v>RPShihei Furukawa21</v>
      </c>
      <c r="B369">
        <f>VLOOKUP($A369,draft_listing_pitchers_stats!$A$1:$B$1324,2,FALSE)</f>
        <v>7269</v>
      </c>
      <c r="C369" s="1" t="s">
        <v>246</v>
      </c>
      <c r="D369" s="1" t="s">
        <v>1958</v>
      </c>
      <c r="E369" s="1">
        <v>21</v>
      </c>
      <c r="F369" s="1" t="s">
        <v>55</v>
      </c>
      <c r="G369" s="1" t="s">
        <v>43</v>
      </c>
      <c r="H369" s="1" t="s">
        <v>51</v>
      </c>
      <c r="I369" s="24" t="s">
        <v>51</v>
      </c>
      <c r="J369" s="1" t="s">
        <v>46</v>
      </c>
      <c r="K369" s="24" t="s">
        <v>45</v>
      </c>
      <c r="L369" s="1">
        <v>4</v>
      </c>
      <c r="M369" s="1">
        <v>4</v>
      </c>
      <c r="N369" s="24">
        <v>1</v>
      </c>
      <c r="O369" s="1">
        <v>4</v>
      </c>
      <c r="P369" s="1">
        <v>4</v>
      </c>
      <c r="Q369" s="24">
        <v>2</v>
      </c>
      <c r="R369" s="1">
        <v>3</v>
      </c>
      <c r="S369" s="1">
        <v>3</v>
      </c>
      <c r="T369" s="1">
        <v>5</v>
      </c>
      <c r="U369" s="1">
        <v>5</v>
      </c>
      <c r="V369" s="1" t="s">
        <v>47</v>
      </c>
      <c r="W369" s="1" t="s">
        <v>47</v>
      </c>
      <c r="X369" s="1">
        <v>3</v>
      </c>
      <c r="Y369" s="1">
        <v>4</v>
      </c>
      <c r="Z369" s="1" t="s">
        <v>47</v>
      </c>
      <c r="AA369" s="1" t="s">
        <v>47</v>
      </c>
      <c r="AB369" s="1" t="s">
        <v>47</v>
      </c>
      <c r="AC369" s="1" t="s">
        <v>47</v>
      </c>
      <c r="AD369" s="1">
        <v>3</v>
      </c>
      <c r="AE369" s="1">
        <v>3</v>
      </c>
      <c r="AF369" s="1" t="s">
        <v>47</v>
      </c>
      <c r="AG369" s="1" t="s">
        <v>47</v>
      </c>
      <c r="AH369" s="1" t="s">
        <v>47</v>
      </c>
      <c r="AI369" s="1" t="s">
        <v>47</v>
      </c>
      <c r="AJ369" s="1" t="s">
        <v>47</v>
      </c>
      <c r="AK369" s="1" t="s">
        <v>47</v>
      </c>
      <c r="AL369" s="1" t="s">
        <v>47</v>
      </c>
      <c r="AM369" s="1" t="s">
        <v>47</v>
      </c>
      <c r="AN369" s="1" t="s">
        <v>47</v>
      </c>
      <c r="AO369" s="24" t="s">
        <v>47</v>
      </c>
      <c r="AP369" s="1" t="s">
        <v>67</v>
      </c>
      <c r="AQ369" s="1">
        <v>5</v>
      </c>
      <c r="AR369" s="25" t="s">
        <v>235</v>
      </c>
      <c r="AS369" s="30">
        <v>200000</v>
      </c>
      <c r="AT369" s="9">
        <f>($O$3*(L369-$O$1)/$O$2+$P$3*(M369-$P$1)/$P$2+$Q$3*(N369-$P$1)/$Q$2)/SUM($O$3:$Q$3)</f>
        <v>-1.5311151151499114</v>
      </c>
      <c r="AU369" s="9">
        <f>($O$3*(O369-$O$1)/$O$2+$P$3*(P369-$P$1)/$P$2+$Q$3*(Q369-$Q$1)/$Q$2)/SUM($O$3:$Q$3)</f>
        <v>-0.84329979835872926</v>
      </c>
      <c r="AV369">
        <f>COUNT(R369:AO369)/2</f>
        <v>4</v>
      </c>
      <c r="AW369">
        <f>COUNTIF(R369:AO369,"&gt;5")/2</f>
        <v>0</v>
      </c>
      <c r="AX369" s="6">
        <f>VLOOKUP(AP369,COND!$A$10:$B$32,2,FALSE)</f>
        <v>1</v>
      </c>
      <c r="AY369" s="9">
        <f>(($AT$3*AT369+$AU$3*AU369+$AV$3*AV369+$AW$3*AW369)*AX369*IF(AQ369&lt;5,0.95,IF(AQ369&lt;7,0.975,1))+$J$3*VLOOKUP(J369,COND!$A$2:$D$7,2,FALSE)+$K$3*VLOOKUP(K369,COND!$A$2:$D$7,3,FALSE)+IF(BA369="SP",$BA$3,0)+IF($AV369&lt;3,-15,0))*IF(AND(Bat!$K$2="On",$E369&gt;20),0.75,1)</f>
        <v>16.322086484550546</v>
      </c>
      <c r="AZ369" s="28">
        <f>STANDARDIZE(AY369,AVERAGE($AY$5:$AY$963),STDEVP($AY$5:$AY$963))</f>
        <v>-0.60195538879447263</v>
      </c>
      <c r="BA369" t="str">
        <f>IF(OR(AND(AQ369&gt;7,AW369&gt;1),AND(AQ369&gt;4,AV369&gt;2)),"SP","RP")</f>
        <v>SP</v>
      </c>
      <c r="BE369" t="str">
        <f>IF(AVERAGE($O369:$Q369)&gt;=6,"Likely",IF(AVERAGE($O369:$Q369)&gt;=4,"Possible","Unlikely"))</f>
        <v>Unlikely</v>
      </c>
      <c r="BG369" t="e">
        <f>IF(VLOOKUP($B369,'Draft List'!$D$4:$AB$124,BG$3,FALSE)&lt;&gt;0,VLOOKUP($B369,'Draft List'!$D$4:$AB$124,BG$3,FALSE),"")</f>
        <v>#N/A</v>
      </c>
      <c r="BH369" t="e">
        <f>IF(VLOOKUP($B369,'Draft List'!$D$4:$AB$124,BH$3,FALSE)&lt;&gt;0,VLOOKUP($B369,'Draft List'!$D$4:$AB$124,BH$3,FALSE),"")</f>
        <v>#N/A</v>
      </c>
      <c r="BI369" t="e">
        <f>IF(VLOOKUP($B369,'Draft List'!$D$4:$AB$124,BI$3,FALSE)&lt;&gt;0,VLOOKUP($B369,'Draft List'!$D$4:$AB$124,BI$3,FALSE),"")</f>
        <v>#N/A</v>
      </c>
      <c r="BJ369" t="e">
        <f>IF(VLOOKUP($B369,'Draft List'!$D$4:$AB$124,BJ$3,FALSE)&lt;&gt;0,VLOOKUP($B369,'Draft List'!$D$4:$AB$124,BJ$3,FALSE),"")</f>
        <v>#N/A</v>
      </c>
      <c r="BK369" t="str">
        <f>IF(OR(C369="SP",C369="MR",C369="RP",C369="CL"),"P",VLOOKUP($A369,Bat!$A$4:$AP$1196,42,FALSE))</f>
        <v>P</v>
      </c>
    </row>
    <row r="370" spans="1:63" x14ac:dyDescent="0.25">
      <c r="A370" t="str">
        <f>IF(C370="C","C-",C370)&amp;D370&amp;E370</f>
        <v>RPArturo Escobedo21</v>
      </c>
      <c r="B370">
        <f>VLOOKUP($A370,draft_listing_pitchers_stats!$A$1:$B$1324,2,FALSE)</f>
        <v>8294</v>
      </c>
      <c r="C370" s="1" t="s">
        <v>246</v>
      </c>
      <c r="D370" s="1" t="s">
        <v>1944</v>
      </c>
      <c r="E370" s="1">
        <v>21</v>
      </c>
      <c r="F370" s="1" t="s">
        <v>55</v>
      </c>
      <c r="G370" s="1" t="s">
        <v>55</v>
      </c>
      <c r="H370" s="1" t="s">
        <v>51</v>
      </c>
      <c r="I370" s="24" t="s">
        <v>51</v>
      </c>
      <c r="J370" s="1" t="s">
        <v>46</v>
      </c>
      <c r="K370" s="24" t="s">
        <v>45</v>
      </c>
      <c r="L370" s="1">
        <v>4</v>
      </c>
      <c r="M370" s="1">
        <v>4</v>
      </c>
      <c r="N370" s="24">
        <v>1</v>
      </c>
      <c r="O370" s="1">
        <v>4</v>
      </c>
      <c r="P370" s="1">
        <v>4</v>
      </c>
      <c r="Q370" s="24">
        <v>2</v>
      </c>
      <c r="R370" s="1">
        <v>4</v>
      </c>
      <c r="S370" s="1">
        <v>4</v>
      </c>
      <c r="T370" s="1">
        <v>1</v>
      </c>
      <c r="U370" s="1">
        <v>1</v>
      </c>
      <c r="V370" s="1" t="s">
        <v>47</v>
      </c>
      <c r="W370" s="1" t="s">
        <v>47</v>
      </c>
      <c r="X370" s="1" t="s">
        <v>47</v>
      </c>
      <c r="Y370" s="1" t="s">
        <v>47</v>
      </c>
      <c r="Z370" s="1" t="s">
        <v>47</v>
      </c>
      <c r="AA370" s="1" t="s">
        <v>47</v>
      </c>
      <c r="AB370" s="1" t="s">
        <v>47</v>
      </c>
      <c r="AC370" s="1" t="s">
        <v>47</v>
      </c>
      <c r="AD370" s="1">
        <v>4</v>
      </c>
      <c r="AE370" s="1">
        <v>4</v>
      </c>
      <c r="AF370" s="1">
        <v>4</v>
      </c>
      <c r="AG370" s="1">
        <v>5</v>
      </c>
      <c r="AH370" s="1" t="s">
        <v>47</v>
      </c>
      <c r="AI370" s="1" t="s">
        <v>47</v>
      </c>
      <c r="AJ370" s="1" t="s">
        <v>47</v>
      </c>
      <c r="AK370" s="1" t="s">
        <v>47</v>
      </c>
      <c r="AL370" s="1" t="s">
        <v>47</v>
      </c>
      <c r="AM370" s="1" t="s">
        <v>47</v>
      </c>
      <c r="AN370" s="1" t="s">
        <v>47</v>
      </c>
      <c r="AO370" s="24" t="s">
        <v>47</v>
      </c>
      <c r="AP370" s="1" t="s">
        <v>58</v>
      </c>
      <c r="AQ370" s="1">
        <v>6</v>
      </c>
      <c r="AR370" s="25" t="s">
        <v>235</v>
      </c>
      <c r="AS370" s="30">
        <v>180000</v>
      </c>
      <c r="AT370" s="9">
        <f>($O$3*(L370-$O$1)/$O$2+$P$3*(M370-$P$1)/$P$2+$Q$3*(N370-$P$1)/$Q$2)/SUM($O$3:$Q$3)</f>
        <v>-1.5311151151499114</v>
      </c>
      <c r="AU370" s="9">
        <f>($O$3*(O370-$O$1)/$O$2+$P$3*(P370-$P$1)/$P$2+$Q$3*(Q370-$Q$1)/$Q$2)/SUM($O$3:$Q$3)</f>
        <v>-0.84329979835872926</v>
      </c>
      <c r="AV370">
        <f>COUNT(R370:AO370)/2</f>
        <v>4</v>
      </c>
      <c r="AW370">
        <f>COUNTIF(R370:AO370,"&gt;5")/2</f>
        <v>0</v>
      </c>
      <c r="AX370" s="6">
        <f>VLOOKUP(AP370,COND!$A$10:$B$32,2,FALSE)</f>
        <v>1</v>
      </c>
      <c r="AY370" s="9">
        <f>(($AT$3*AT370+$AU$3*AU370+$AV$3*AV370+$AW$3*AW370)*AX370*IF(AQ370&lt;5,0.95,IF(AQ370&lt;7,0.975,1))+$J$3*VLOOKUP(J370,COND!$A$2:$D$7,2,FALSE)+$K$3*VLOOKUP(K370,COND!$A$2:$D$7,3,FALSE)+IF(BA370="SP",$BA$3,0)+IF($AV370&lt;3,-15,0))*IF(AND(Bat!$K$2="On",$E370&gt;20),0.75,1)</f>
        <v>16.322086484550546</v>
      </c>
      <c r="AZ370" s="28">
        <f>STANDARDIZE(AY370,AVERAGE($AY$5:$AY$963),STDEVP($AY$5:$AY$963))</f>
        <v>-0.60195538879447263</v>
      </c>
      <c r="BA370" t="str">
        <f>IF(OR(AND(AQ370&gt;7,AW370&gt;1),AND(AQ370&gt;4,AV370&gt;2)),"SP","RP")</f>
        <v>SP</v>
      </c>
      <c r="BE370" t="str">
        <f>IF(AVERAGE($O370:$Q370)&gt;=6,"Likely",IF(AVERAGE($O370:$Q370)&gt;=4,"Possible","Unlikely"))</f>
        <v>Unlikely</v>
      </c>
      <c r="BG370" t="e">
        <f>IF(VLOOKUP($B370,'Draft List'!$D$4:$AB$124,BG$3,FALSE)&lt;&gt;0,VLOOKUP($B370,'Draft List'!$D$4:$AB$124,BG$3,FALSE),"")</f>
        <v>#N/A</v>
      </c>
      <c r="BH370" t="e">
        <f>IF(VLOOKUP($B370,'Draft List'!$D$4:$AB$124,BH$3,FALSE)&lt;&gt;0,VLOOKUP($B370,'Draft List'!$D$4:$AB$124,BH$3,FALSE),"")</f>
        <v>#N/A</v>
      </c>
      <c r="BI370" t="e">
        <f>IF(VLOOKUP($B370,'Draft List'!$D$4:$AB$124,BI$3,FALSE)&lt;&gt;0,VLOOKUP($B370,'Draft List'!$D$4:$AB$124,BI$3,FALSE),"")</f>
        <v>#N/A</v>
      </c>
      <c r="BJ370" t="e">
        <f>IF(VLOOKUP($B370,'Draft List'!$D$4:$AB$124,BJ$3,FALSE)&lt;&gt;0,VLOOKUP($B370,'Draft List'!$D$4:$AB$124,BJ$3,FALSE),"")</f>
        <v>#N/A</v>
      </c>
      <c r="BK370" t="str">
        <f>IF(OR(C370="SP",C370="MR",C370="RP",C370="CL"),"P",VLOOKUP($A370,Bat!$A$4:$AP$1196,42,FALSE))</f>
        <v>P</v>
      </c>
    </row>
    <row r="371" spans="1:63" x14ac:dyDescent="0.25">
      <c r="A371" t="str">
        <f>IF(C371="C","C-",C371)&amp;D371&amp;E371</f>
        <v>RPLuis Ferris21</v>
      </c>
      <c r="B371">
        <f>VLOOKUP($A371,draft_listing_pitchers_stats!$A$1:$B$1324,2,FALSE)</f>
        <v>10187</v>
      </c>
      <c r="C371" s="1" t="s">
        <v>246</v>
      </c>
      <c r="D371" s="1" t="s">
        <v>1949</v>
      </c>
      <c r="E371" s="1">
        <v>21</v>
      </c>
      <c r="F371" s="1" t="s">
        <v>64</v>
      </c>
      <c r="G371" s="1" t="s">
        <v>43</v>
      </c>
      <c r="H371" s="1" t="s">
        <v>51</v>
      </c>
      <c r="I371" s="24" t="s">
        <v>51</v>
      </c>
      <c r="J371" s="1" t="s">
        <v>45</v>
      </c>
      <c r="K371" s="24" t="s">
        <v>53</v>
      </c>
      <c r="L371" s="1">
        <v>4</v>
      </c>
      <c r="M371" s="1">
        <v>3</v>
      </c>
      <c r="N371" s="24">
        <v>1</v>
      </c>
      <c r="O371" s="1">
        <v>4</v>
      </c>
      <c r="P371" s="1">
        <v>3</v>
      </c>
      <c r="Q371" s="24">
        <v>3</v>
      </c>
      <c r="R371" s="1">
        <v>4</v>
      </c>
      <c r="S371" s="1">
        <v>4</v>
      </c>
      <c r="T371" s="1">
        <v>4</v>
      </c>
      <c r="U371" s="1">
        <v>5</v>
      </c>
      <c r="V371" s="1" t="s">
        <v>47</v>
      </c>
      <c r="W371" s="1" t="s">
        <v>47</v>
      </c>
      <c r="X371" s="1">
        <v>2</v>
      </c>
      <c r="Y371" s="1">
        <v>3</v>
      </c>
      <c r="Z371" s="1" t="s">
        <v>47</v>
      </c>
      <c r="AA371" s="1" t="s">
        <v>47</v>
      </c>
      <c r="AB371" s="1" t="s">
        <v>47</v>
      </c>
      <c r="AC371" s="1" t="s">
        <v>47</v>
      </c>
      <c r="AD371" s="1" t="s">
        <v>47</v>
      </c>
      <c r="AE371" s="1" t="s">
        <v>47</v>
      </c>
      <c r="AF371" s="1" t="s">
        <v>47</v>
      </c>
      <c r="AG371" s="1" t="s">
        <v>47</v>
      </c>
      <c r="AH371" s="1" t="s">
        <v>47</v>
      </c>
      <c r="AI371" s="1" t="s">
        <v>47</v>
      </c>
      <c r="AJ371" s="1" t="s">
        <v>47</v>
      </c>
      <c r="AK371" s="1" t="s">
        <v>47</v>
      </c>
      <c r="AL371" s="1" t="s">
        <v>47</v>
      </c>
      <c r="AM371" s="1" t="s">
        <v>47</v>
      </c>
      <c r="AN371" s="1" t="s">
        <v>47</v>
      </c>
      <c r="AO371" s="24" t="s">
        <v>47</v>
      </c>
      <c r="AP371" s="1" t="s">
        <v>212</v>
      </c>
      <c r="AQ371" s="1">
        <v>3</v>
      </c>
      <c r="AR371" s="25" t="s">
        <v>15</v>
      </c>
      <c r="AS371" s="30">
        <v>105000</v>
      </c>
      <c r="AT371" s="9">
        <f>($O$3*(L371-$O$1)/$O$2+$P$3*(M371-$P$1)/$P$2+$Q$3*(N371-$P$1)/$Q$2)/SUM($O$3:$Q$3)</f>
        <v>-1.7265468315799666</v>
      </c>
      <c r="AU371" s="9">
        <f>($O$3*(O371-$O$1)/$O$2+$P$3*(P371-$P$1)/$P$2+$Q$3*(Q371-$Q$1)/$Q$2)/SUM($O$3:$Q$3)</f>
        <v>-0.79641094873467422</v>
      </c>
      <c r="AV371">
        <f>COUNT(R371:AO371)/2</f>
        <v>3</v>
      </c>
      <c r="AW371">
        <f>COUNTIF(R371:AO371,"&gt;5")/2</f>
        <v>0</v>
      </c>
      <c r="AX371" s="6">
        <f>VLOOKUP(AP371,COND!$A$10:$B$32,2,FALSE)</f>
        <v>1</v>
      </c>
      <c r="AY371" s="9">
        <f>(($AT$3*AT371+$AU$3*AU371+$AV$3*AV371+$AW$3*AW371)*AX371*IF(AQ371&lt;5,0.95,IF(AQ371&lt;7,0.975,1))+$J$3*VLOOKUP(J371,COND!$A$2:$D$7,2,FALSE)+$K$3*VLOOKUP(K371,COND!$A$2:$D$7,3,FALSE)+IF(BA371="SP",$BA$3,0)+IF($AV371&lt;3,-15,0))*IF(AND(Bat!$K$2="On",$E371&gt;20),0.75,1)</f>
        <v>16.287648076040998</v>
      </c>
      <c r="AZ371" s="28">
        <f>STANDARDIZE(AY371,AVERAGE($AY$5:$AY$963),STDEVP($AY$5:$AY$963))</f>
        <v>-0.60503641408074937</v>
      </c>
      <c r="BA371" t="str">
        <f>IF(OR(AND(AQ371&gt;7,AW371&gt;1),AND(AQ371&gt;4,AV371&gt;2)),"SP","RP")</f>
        <v>RP</v>
      </c>
      <c r="BE371" t="str">
        <f>IF(AVERAGE($O371:$Q371)&gt;=6,"Likely",IF(AVERAGE($O371:$Q371)&gt;=4,"Possible","Unlikely"))</f>
        <v>Unlikely</v>
      </c>
      <c r="BG371" t="e">
        <f>IF(VLOOKUP($B371,'Draft List'!$D$4:$AB$124,BG$3,FALSE)&lt;&gt;0,VLOOKUP($B371,'Draft List'!$D$4:$AB$124,BG$3,FALSE),"")</f>
        <v>#N/A</v>
      </c>
      <c r="BH371" t="e">
        <f>IF(VLOOKUP($B371,'Draft List'!$D$4:$AB$124,BH$3,FALSE)&lt;&gt;0,VLOOKUP($B371,'Draft List'!$D$4:$AB$124,BH$3,FALSE),"")</f>
        <v>#N/A</v>
      </c>
      <c r="BI371" t="e">
        <f>IF(VLOOKUP($B371,'Draft List'!$D$4:$AB$124,BI$3,FALSE)&lt;&gt;0,VLOOKUP($B371,'Draft List'!$D$4:$AB$124,BI$3,FALSE),"")</f>
        <v>#N/A</v>
      </c>
      <c r="BJ371" t="e">
        <f>IF(VLOOKUP($B371,'Draft List'!$D$4:$AB$124,BJ$3,FALSE)&lt;&gt;0,VLOOKUP($B371,'Draft List'!$D$4:$AB$124,BJ$3,FALSE),"")</f>
        <v>#N/A</v>
      </c>
      <c r="BK371" t="str">
        <f>IF(OR(C371="SP",C371="MR",C371="RP",C371="CL"),"P",VLOOKUP($A371,Bat!$A$4:$AP$1196,42,FALSE))</f>
        <v>P</v>
      </c>
    </row>
    <row r="372" spans="1:63" x14ac:dyDescent="0.25">
      <c r="A372" t="str">
        <f>IF(C372="C","C-",C372)&amp;D372&amp;E372</f>
        <v>SPToshimichi Kamida21</v>
      </c>
      <c r="B372">
        <f>VLOOKUP($A372,draft_listing_pitchers_stats!$A$1:$B$1324,2,FALSE)</f>
        <v>4131</v>
      </c>
      <c r="C372" s="1" t="s">
        <v>25</v>
      </c>
      <c r="D372" s="1" t="s">
        <v>2021</v>
      </c>
      <c r="E372" s="1">
        <v>21</v>
      </c>
      <c r="F372" s="1" t="s">
        <v>43</v>
      </c>
      <c r="G372" s="1" t="s">
        <v>43</v>
      </c>
      <c r="H372" s="1" t="s">
        <v>51</v>
      </c>
      <c r="I372" s="24" t="s">
        <v>51</v>
      </c>
      <c r="J372" s="1" t="s">
        <v>46</v>
      </c>
      <c r="K372" s="24" t="s">
        <v>46</v>
      </c>
      <c r="L372" s="1">
        <v>3</v>
      </c>
      <c r="M372" s="1">
        <v>4</v>
      </c>
      <c r="N372" s="24">
        <v>1</v>
      </c>
      <c r="O372" s="1">
        <v>3</v>
      </c>
      <c r="P372" s="1">
        <v>4</v>
      </c>
      <c r="Q372" s="24">
        <v>3</v>
      </c>
      <c r="R372" s="1">
        <v>4</v>
      </c>
      <c r="S372" s="1">
        <v>4</v>
      </c>
      <c r="T372" s="1" t="s">
        <v>47</v>
      </c>
      <c r="U372" s="1" t="s">
        <v>47</v>
      </c>
      <c r="V372" s="1">
        <v>2</v>
      </c>
      <c r="W372" s="1">
        <v>3</v>
      </c>
      <c r="X372" s="1">
        <v>2</v>
      </c>
      <c r="Y372" s="1">
        <v>3</v>
      </c>
      <c r="Z372" s="1" t="s">
        <v>47</v>
      </c>
      <c r="AA372" s="1" t="s">
        <v>47</v>
      </c>
      <c r="AB372" s="1" t="s">
        <v>47</v>
      </c>
      <c r="AC372" s="1" t="s">
        <v>47</v>
      </c>
      <c r="AD372" s="1" t="s">
        <v>47</v>
      </c>
      <c r="AE372" s="1" t="s">
        <v>47</v>
      </c>
      <c r="AF372" s="1" t="s">
        <v>47</v>
      </c>
      <c r="AG372" s="1" t="s">
        <v>47</v>
      </c>
      <c r="AH372" s="1" t="s">
        <v>47</v>
      </c>
      <c r="AI372" s="1" t="s">
        <v>47</v>
      </c>
      <c r="AJ372" s="1" t="s">
        <v>47</v>
      </c>
      <c r="AK372" s="1" t="s">
        <v>47</v>
      </c>
      <c r="AL372" s="1" t="s">
        <v>47</v>
      </c>
      <c r="AM372" s="1" t="s">
        <v>47</v>
      </c>
      <c r="AN372" s="1" t="s">
        <v>47</v>
      </c>
      <c r="AO372" s="24" t="s">
        <v>47</v>
      </c>
      <c r="AP372" s="1" t="s">
        <v>211</v>
      </c>
      <c r="AQ372" s="1">
        <v>9</v>
      </c>
      <c r="AR372" s="25" t="s">
        <v>235</v>
      </c>
      <c r="AS372" s="30">
        <v>220000</v>
      </c>
      <c r="AT372" s="9">
        <f>($O$3*(L372-$O$1)/$O$2+$P$3*(M372-$P$1)/$P$2+$Q$3*(N372-$P$1)/$Q$2)/SUM($O$3:$Q$3)</f>
        <v>-1.7258064396590846</v>
      </c>
      <c r="AU372" s="9">
        <f>($O$3*(O372-$O$1)/$O$2+$P$3*(P372-$P$1)/$P$2+$Q$3*(Q372-$Q$1)/$Q$2)/SUM($O$3:$Q$3)</f>
        <v>-0.7956705568137924</v>
      </c>
      <c r="AV372">
        <f>COUNT(R372:AO372)/2</f>
        <v>3</v>
      </c>
      <c r="AW372">
        <f>COUNTIF(R372:AO372,"&gt;5")/2</f>
        <v>0</v>
      </c>
      <c r="AX372" s="6">
        <f>VLOOKUP(AP372,COND!$A$10:$B$32,2,FALSE)</f>
        <v>1</v>
      </c>
      <c r="AY372" s="9">
        <f>(($AT$3*AT372+$AU$3*AU372+$AV$3*AV372+$AW$3*AW372)*AX372*IF(AQ372&lt;5,0.95,IF(AQ372&lt;7,0.975,1))+$J$3*VLOOKUP(J372,COND!$A$2:$D$7,2,FALSE)+$K$3*VLOOKUP(K372,COND!$A$2:$D$7,3,FALSE)+IF(BA372="SP",$BA$3,0)+IF($AV372&lt;3,-15,0))*IF(AND(Bat!$K$2="On",$E372&gt;20),0.75,1)</f>
        <v>16.191427575792336</v>
      </c>
      <c r="AZ372" s="28">
        <f>STANDARDIZE(AY372,AVERAGE($AY$5:$AY$963),STDEVP($AY$5:$AY$963))</f>
        <v>-0.61364476177028149</v>
      </c>
      <c r="BA372" t="str">
        <f>IF(OR(AND(AQ372&gt;7,AW372&gt;1),AND(AQ372&gt;4,AV372&gt;2)),"SP","RP")</f>
        <v>SP</v>
      </c>
      <c r="BE372" t="str">
        <f>IF(AVERAGE($O372:$Q372)&gt;=6,"Likely",IF(AVERAGE($O372:$Q372)&gt;=4,"Possible","Unlikely"))</f>
        <v>Unlikely</v>
      </c>
      <c r="BG372" t="e">
        <f>IF(VLOOKUP($B372,'Draft List'!$D$4:$AB$124,BG$3,FALSE)&lt;&gt;0,VLOOKUP($B372,'Draft List'!$D$4:$AB$124,BG$3,FALSE),"")</f>
        <v>#N/A</v>
      </c>
      <c r="BH372" t="e">
        <f>IF(VLOOKUP($B372,'Draft List'!$D$4:$AB$124,BH$3,FALSE)&lt;&gt;0,VLOOKUP($B372,'Draft List'!$D$4:$AB$124,BH$3,FALSE),"")</f>
        <v>#N/A</v>
      </c>
      <c r="BI372" t="e">
        <f>IF(VLOOKUP($B372,'Draft List'!$D$4:$AB$124,BI$3,FALSE)&lt;&gt;0,VLOOKUP($B372,'Draft List'!$D$4:$AB$124,BI$3,FALSE),"")</f>
        <v>#N/A</v>
      </c>
      <c r="BJ372" t="e">
        <f>IF(VLOOKUP($B372,'Draft List'!$D$4:$AB$124,BJ$3,FALSE)&lt;&gt;0,VLOOKUP($B372,'Draft List'!$D$4:$AB$124,BJ$3,FALSE),"")</f>
        <v>#N/A</v>
      </c>
      <c r="BK372" t="str">
        <f>IF(OR(C372="SP",C372="MR",C372="RP",C372="CL"),"P",VLOOKUP($A372,Bat!$A$4:$AP$1196,42,FALSE))</f>
        <v>P</v>
      </c>
    </row>
    <row r="373" spans="1:63" x14ac:dyDescent="0.25">
      <c r="A373" t="str">
        <f>IF(C373="C","C-",C373)&amp;D373&amp;E373</f>
        <v>SPHarvey Hood21</v>
      </c>
      <c r="B373">
        <f>VLOOKUP($A373,draft_listing_pitchers_stats!$A$1:$B$1324,2,FALSE)</f>
        <v>10467</v>
      </c>
      <c r="C373" s="1" t="s">
        <v>25</v>
      </c>
      <c r="D373" s="1" t="s">
        <v>1998</v>
      </c>
      <c r="E373" s="1">
        <v>21</v>
      </c>
      <c r="F373" s="1" t="s">
        <v>43</v>
      </c>
      <c r="G373" s="1" t="s">
        <v>43</v>
      </c>
      <c r="H373" s="1" t="s">
        <v>51</v>
      </c>
      <c r="I373" s="24" t="s">
        <v>51</v>
      </c>
      <c r="J373" s="1" t="s">
        <v>46</v>
      </c>
      <c r="K373" s="24" t="s">
        <v>49</v>
      </c>
      <c r="L373" s="1">
        <v>3</v>
      </c>
      <c r="M373" s="1">
        <v>4</v>
      </c>
      <c r="N373" s="24">
        <v>1</v>
      </c>
      <c r="O373" s="1">
        <v>4</v>
      </c>
      <c r="P373" s="1">
        <v>4</v>
      </c>
      <c r="Q373" s="24">
        <v>2</v>
      </c>
      <c r="R373" s="1">
        <v>5</v>
      </c>
      <c r="S373" s="1">
        <v>5</v>
      </c>
      <c r="T373" s="1">
        <v>3</v>
      </c>
      <c r="U373" s="1">
        <v>4</v>
      </c>
      <c r="V373" s="1" t="s">
        <v>47</v>
      </c>
      <c r="W373" s="1" t="s">
        <v>47</v>
      </c>
      <c r="X373" s="1">
        <v>3</v>
      </c>
      <c r="Y373" s="1">
        <v>3</v>
      </c>
      <c r="Z373" s="1" t="s">
        <v>47</v>
      </c>
      <c r="AA373" s="1" t="s">
        <v>47</v>
      </c>
      <c r="AB373" s="1" t="s">
        <v>47</v>
      </c>
      <c r="AC373" s="1" t="s">
        <v>47</v>
      </c>
      <c r="AD373" s="1" t="s">
        <v>47</v>
      </c>
      <c r="AE373" s="1" t="s">
        <v>47</v>
      </c>
      <c r="AF373" s="1">
        <v>4</v>
      </c>
      <c r="AG373" s="1">
        <v>5</v>
      </c>
      <c r="AH373" s="1" t="s">
        <v>47</v>
      </c>
      <c r="AI373" s="1" t="s">
        <v>47</v>
      </c>
      <c r="AJ373" s="1" t="s">
        <v>47</v>
      </c>
      <c r="AK373" s="1" t="s">
        <v>47</v>
      </c>
      <c r="AL373" s="1" t="s">
        <v>47</v>
      </c>
      <c r="AM373" s="1" t="s">
        <v>47</v>
      </c>
      <c r="AN373" s="1" t="s">
        <v>47</v>
      </c>
      <c r="AO373" s="24" t="s">
        <v>47</v>
      </c>
      <c r="AP373" s="1" t="s">
        <v>60</v>
      </c>
      <c r="AQ373" s="1">
        <v>7</v>
      </c>
      <c r="AR373" s="25" t="s">
        <v>15</v>
      </c>
      <c r="AS373" s="30">
        <v>230000</v>
      </c>
      <c r="AT373" s="9">
        <f>($O$3*(L373-$O$1)/$O$2+$P$3*(M373-$P$1)/$P$2+$Q$3*(N373-$P$1)/$Q$2)/SUM($O$3:$Q$3)</f>
        <v>-1.7258064396590846</v>
      </c>
      <c r="AU373" s="9">
        <f>($O$3*(O373-$O$1)/$O$2+$P$3*(P373-$P$1)/$P$2+$Q$3*(Q373-$Q$1)/$Q$2)/SUM($O$3:$Q$3)</f>
        <v>-0.84329979835872926</v>
      </c>
      <c r="AV373">
        <f>COUNT(R373:AO373)/2</f>
        <v>4</v>
      </c>
      <c r="AW373">
        <f>COUNTIF(R373:AO373,"&gt;5")/2</f>
        <v>0</v>
      </c>
      <c r="AX373" s="6">
        <f>VLOOKUP(AP373,COND!$A$10:$B$32,2,FALSE)</f>
        <v>1</v>
      </c>
      <c r="AY373" s="9">
        <f>(($AT$3*AT373+$AU$3*AU373+$AV$3*AV373+$AW$3*AW373)*AX373*IF(AQ373&lt;5,0.95,IF(AQ373&lt;7,0.975,1))+$J$3*VLOOKUP(J373,COND!$A$2:$D$7,2,FALSE)+$K$3*VLOOKUP(K373,COND!$A$2:$D$7,3,FALSE)+IF(BA373="SP",$BA$3,0)+IF($AV373&lt;3,-15,0))*IF(AND(Bat!$K$2="On",$E373&gt;20),0.75,1)</f>
        <v>16.188842744893599</v>
      </c>
      <c r="AZ373" s="28">
        <f>STANDARDIZE(AY373,AVERAGE($AY$5:$AY$963),STDEVP($AY$5:$AY$963))</f>
        <v>-0.61387601314641727</v>
      </c>
      <c r="BA373" t="str">
        <f>IF(OR(AND(AQ373&gt;7,AW373&gt;1),AND(AQ373&gt;4,AV373&gt;2)),"SP","RP")</f>
        <v>SP</v>
      </c>
      <c r="BE373" t="str">
        <f>IF(AVERAGE($O373:$Q373)&gt;=6,"Likely",IF(AVERAGE($O373:$Q373)&gt;=4,"Possible","Unlikely"))</f>
        <v>Unlikely</v>
      </c>
      <c r="BG373" t="e">
        <f>IF(VLOOKUP($B373,'Draft List'!$D$4:$AB$124,BG$3,FALSE)&lt;&gt;0,VLOOKUP($B373,'Draft List'!$D$4:$AB$124,BG$3,FALSE),"")</f>
        <v>#N/A</v>
      </c>
      <c r="BH373" t="e">
        <f>IF(VLOOKUP($B373,'Draft List'!$D$4:$AB$124,BH$3,FALSE)&lt;&gt;0,VLOOKUP($B373,'Draft List'!$D$4:$AB$124,BH$3,FALSE),"")</f>
        <v>#N/A</v>
      </c>
      <c r="BI373" t="e">
        <f>IF(VLOOKUP($B373,'Draft List'!$D$4:$AB$124,BI$3,FALSE)&lt;&gt;0,VLOOKUP($B373,'Draft List'!$D$4:$AB$124,BI$3,FALSE),"")</f>
        <v>#N/A</v>
      </c>
      <c r="BJ373" t="e">
        <f>IF(VLOOKUP($B373,'Draft List'!$D$4:$AB$124,BJ$3,FALSE)&lt;&gt;0,VLOOKUP($B373,'Draft List'!$D$4:$AB$124,BJ$3,FALSE),"")</f>
        <v>#N/A</v>
      </c>
      <c r="BK373" t="str">
        <f>IF(OR(C373="SP",C373="MR",C373="RP",C373="CL"),"P",VLOOKUP($A373,Bat!$A$4:$AP$1196,42,FALSE))</f>
        <v>P</v>
      </c>
    </row>
    <row r="374" spans="1:63" x14ac:dyDescent="0.25">
      <c r="A374" t="str">
        <f>IF(C374="C","C-",C374)&amp;D374&amp;E374</f>
        <v>RPJohn Paradis21</v>
      </c>
      <c r="B374">
        <f>VLOOKUP($A374,draft_listing_pitchers_stats!$A$1:$B$1324,2,FALSE)</f>
        <v>13783</v>
      </c>
      <c r="C374" s="1" t="s">
        <v>246</v>
      </c>
      <c r="D374" s="1" t="s">
        <v>2131</v>
      </c>
      <c r="E374" s="1">
        <v>21</v>
      </c>
      <c r="F374" s="1" t="s">
        <v>55</v>
      </c>
      <c r="G374" s="1" t="s">
        <v>55</v>
      </c>
      <c r="H374" s="1" t="s">
        <v>51</v>
      </c>
      <c r="I374" s="24" t="s">
        <v>51</v>
      </c>
      <c r="J374" s="1" t="s">
        <v>57</v>
      </c>
      <c r="K374" s="24" t="s">
        <v>53</v>
      </c>
      <c r="L374" s="1">
        <v>3</v>
      </c>
      <c r="M374" s="1">
        <v>4</v>
      </c>
      <c r="N374" s="24">
        <v>1</v>
      </c>
      <c r="O374" s="1">
        <v>4</v>
      </c>
      <c r="P374" s="1">
        <v>4</v>
      </c>
      <c r="Q374" s="24">
        <v>2</v>
      </c>
      <c r="R374" s="1">
        <v>4</v>
      </c>
      <c r="S374" s="1">
        <v>4</v>
      </c>
      <c r="T374" s="1">
        <v>2</v>
      </c>
      <c r="U374" s="1">
        <v>3</v>
      </c>
      <c r="V374" s="1">
        <v>2</v>
      </c>
      <c r="W374" s="1">
        <v>2</v>
      </c>
      <c r="X374" s="1">
        <v>2</v>
      </c>
      <c r="Y374" s="1">
        <v>3</v>
      </c>
      <c r="Z374" s="1" t="s">
        <v>47</v>
      </c>
      <c r="AA374" s="1" t="s">
        <v>47</v>
      </c>
      <c r="AB374" s="1" t="s">
        <v>47</v>
      </c>
      <c r="AC374" s="1" t="s">
        <v>47</v>
      </c>
      <c r="AD374" s="1" t="s">
        <v>47</v>
      </c>
      <c r="AE374" s="1" t="s">
        <v>47</v>
      </c>
      <c r="AF374" s="1">
        <v>3</v>
      </c>
      <c r="AG374" s="1">
        <v>4</v>
      </c>
      <c r="AH374" s="1" t="s">
        <v>47</v>
      </c>
      <c r="AI374" s="1" t="s">
        <v>47</v>
      </c>
      <c r="AJ374" s="1" t="s">
        <v>47</v>
      </c>
      <c r="AK374" s="1" t="s">
        <v>47</v>
      </c>
      <c r="AL374" s="1" t="s">
        <v>47</v>
      </c>
      <c r="AM374" s="1" t="s">
        <v>47</v>
      </c>
      <c r="AN374" s="1" t="s">
        <v>47</v>
      </c>
      <c r="AO374" s="24" t="s">
        <v>47</v>
      </c>
      <c r="AP374" s="1" t="s">
        <v>59</v>
      </c>
      <c r="AQ374" s="1">
        <v>6</v>
      </c>
      <c r="AR374" s="25" t="s">
        <v>235</v>
      </c>
      <c r="AS374" s="30">
        <v>180000</v>
      </c>
      <c r="AT374" s="9">
        <f>($O$3*(L374-$O$1)/$O$2+$P$3*(M374-$P$1)/$P$2+$Q$3*(N374-$P$1)/$Q$2)/SUM($O$3:$Q$3)</f>
        <v>-1.7258064396590846</v>
      </c>
      <c r="AU374" s="9">
        <f>($O$3*(O374-$O$1)/$O$2+$P$3*(P374-$P$1)/$P$2+$Q$3*(Q374-$Q$1)/$Q$2)/SUM($O$3:$Q$3)</f>
        <v>-0.84329979835872926</v>
      </c>
      <c r="AV374">
        <f>COUNT(R374:AO374)/2</f>
        <v>5</v>
      </c>
      <c r="AW374">
        <f>COUNTIF(R374:AO374,"&gt;5")/2</f>
        <v>0</v>
      </c>
      <c r="AX374" s="6">
        <f>VLOOKUP(AP374,COND!$A$10:$B$32,2,FALSE)</f>
        <v>1</v>
      </c>
      <c r="AY374" s="9">
        <f>(($AT$3*AT374+$AU$3*AU374+$AV$3*AV374+$AW$3*AW374)*AX374*IF(AQ374&lt;5,0.95,IF(AQ374&lt;7,0.975,1))+$J$3*VLOOKUP(J374,COND!$A$2:$D$7,2,FALSE)+$K$3*VLOOKUP(K374,COND!$A$2:$D$7,3,FALSE)+IF(BA374="SP",$BA$3,0)+IF($AV374&lt;3,-15,0))*IF(AND(Bat!$K$2="On",$E374&gt;20),0.75,1)</f>
        <v>16.175371676271261</v>
      </c>
      <c r="AZ374" s="28">
        <f>STANDARDIZE(AY374,AVERAGE($AY$5:$AY$963),STDEVP($AY$5:$AY$963))</f>
        <v>-0.61508119958954466</v>
      </c>
      <c r="BA374" t="str">
        <f>IF(OR(AND(AQ374&gt;7,AW374&gt;1),AND(AQ374&gt;4,AV374&gt;2)),"SP","RP")</f>
        <v>SP</v>
      </c>
      <c r="BE374" t="str">
        <f>IF(AVERAGE($O374:$Q374)&gt;=6,"Likely",IF(AVERAGE($O374:$Q374)&gt;=4,"Possible","Unlikely"))</f>
        <v>Unlikely</v>
      </c>
      <c r="BG374" t="e">
        <f>IF(VLOOKUP($B374,'Draft List'!$D$4:$AB$124,BG$3,FALSE)&lt;&gt;0,VLOOKUP($B374,'Draft List'!$D$4:$AB$124,BG$3,FALSE),"")</f>
        <v>#N/A</v>
      </c>
      <c r="BH374" t="e">
        <f>IF(VLOOKUP($B374,'Draft List'!$D$4:$AB$124,BH$3,FALSE)&lt;&gt;0,VLOOKUP($B374,'Draft List'!$D$4:$AB$124,BH$3,FALSE),"")</f>
        <v>#N/A</v>
      </c>
      <c r="BI374" t="e">
        <f>IF(VLOOKUP($B374,'Draft List'!$D$4:$AB$124,BI$3,FALSE)&lt;&gt;0,VLOOKUP($B374,'Draft List'!$D$4:$AB$124,BI$3,FALSE),"")</f>
        <v>#N/A</v>
      </c>
      <c r="BJ374" t="e">
        <f>IF(VLOOKUP($B374,'Draft List'!$D$4:$AB$124,BJ$3,FALSE)&lt;&gt;0,VLOOKUP($B374,'Draft List'!$D$4:$AB$124,BJ$3,FALSE),"")</f>
        <v>#N/A</v>
      </c>
      <c r="BK374" t="str">
        <f>IF(OR(C374="SP",C374="MR",C374="RP",C374="CL"),"P",VLOOKUP($A374,Bat!$A$4:$AP$1196,42,FALSE))</f>
        <v>P</v>
      </c>
    </row>
    <row r="375" spans="1:63" x14ac:dyDescent="0.25">
      <c r="A375" t="str">
        <f>IF(C375="C","C-",C375)&amp;D375&amp;E375</f>
        <v>CLRikiya Takahashi21</v>
      </c>
      <c r="B375">
        <f>VLOOKUP($A375,draft_listing_pitchers_stats!$A$1:$B$1324,2,FALSE)</f>
        <v>5903</v>
      </c>
      <c r="C375" s="1" t="s">
        <v>249</v>
      </c>
      <c r="D375" s="1" t="s">
        <v>1855</v>
      </c>
      <c r="E375" s="1">
        <v>21</v>
      </c>
      <c r="F375" s="1" t="s">
        <v>43</v>
      </c>
      <c r="G375" s="1" t="s">
        <v>43</v>
      </c>
      <c r="H375" s="1" t="s">
        <v>51</v>
      </c>
      <c r="I375" s="24" t="s">
        <v>51</v>
      </c>
      <c r="J375" s="1" t="s">
        <v>46</v>
      </c>
      <c r="K375" s="24" t="s">
        <v>45</v>
      </c>
      <c r="L375" s="1">
        <v>5</v>
      </c>
      <c r="M375" s="1">
        <v>5</v>
      </c>
      <c r="N375" s="24">
        <v>1</v>
      </c>
      <c r="O375" s="1">
        <v>6</v>
      </c>
      <c r="P375" s="1">
        <v>5</v>
      </c>
      <c r="Q375" s="24">
        <v>3</v>
      </c>
      <c r="R375" s="1">
        <v>7</v>
      </c>
      <c r="S375" s="1">
        <v>8</v>
      </c>
      <c r="T375" s="1" t="s">
        <v>47</v>
      </c>
      <c r="U375" s="1" t="s">
        <v>47</v>
      </c>
      <c r="V375" s="1">
        <v>4</v>
      </c>
      <c r="W375" s="1">
        <v>5</v>
      </c>
      <c r="X375" s="1" t="s">
        <v>47</v>
      </c>
      <c r="Y375" s="1" t="s">
        <v>47</v>
      </c>
      <c r="Z375" s="1" t="s">
        <v>47</v>
      </c>
      <c r="AA375" s="1" t="s">
        <v>47</v>
      </c>
      <c r="AB375" s="1" t="s">
        <v>47</v>
      </c>
      <c r="AC375" s="1" t="s">
        <v>47</v>
      </c>
      <c r="AD375" s="1" t="s">
        <v>47</v>
      </c>
      <c r="AE375" s="1" t="s">
        <v>47</v>
      </c>
      <c r="AF375" s="1" t="s">
        <v>47</v>
      </c>
      <c r="AG375" s="1" t="s">
        <v>47</v>
      </c>
      <c r="AH375" s="1" t="s">
        <v>47</v>
      </c>
      <c r="AI375" s="1" t="s">
        <v>47</v>
      </c>
      <c r="AJ375" s="1" t="s">
        <v>47</v>
      </c>
      <c r="AK375" s="1" t="s">
        <v>47</v>
      </c>
      <c r="AL375" s="1" t="s">
        <v>47</v>
      </c>
      <c r="AM375" s="1" t="s">
        <v>47</v>
      </c>
      <c r="AN375" s="1" t="s">
        <v>47</v>
      </c>
      <c r="AO375" s="24" t="s">
        <v>47</v>
      </c>
      <c r="AP375" s="1" t="s">
        <v>50</v>
      </c>
      <c r="AQ375" s="1">
        <v>1</v>
      </c>
      <c r="AR375" s="25" t="s">
        <v>1746</v>
      </c>
      <c r="AS375" s="30">
        <v>200000</v>
      </c>
      <c r="AT375" s="9">
        <f>($O$3*(L375-$O$1)/$O$2+$P$3*(M375-$P$1)/$P$2+$Q$3*(N375-$P$1)/$Q$2)/SUM($O$3:$Q$3)</f>
        <v>-1.1409920742106823</v>
      </c>
      <c r="AU375" s="9">
        <f>($O$3*(O375-$O$1)/$O$2+$P$3*(P375-$P$1)/$P$2+$Q$3*(Q375-$Q$1)/$Q$2)/SUM($O$3:$Q$3)</f>
        <v>-1.6164866856216389E-2</v>
      </c>
      <c r="AV375">
        <f>COUNT(R375:AO375)/2</f>
        <v>2</v>
      </c>
      <c r="AW375">
        <f>COUNTIF(R375:AO375,"&gt;5")/2</f>
        <v>1</v>
      </c>
      <c r="AX375" s="6">
        <f>VLOOKUP(AP375,COND!$A$10:$B$32,2,FALSE)</f>
        <v>1.05</v>
      </c>
      <c r="AY375" s="9">
        <f>(($AT$3*AT375+$AU$3*AU375+$AV$3*AV375+$AW$3*AW375)*AX375*IF(AQ375&lt;5,0.95,IF(AQ375&lt;7,0.975,1))+$J$3*VLOOKUP(J375,COND!$A$2:$D$7,2,FALSE)+$K$3*VLOOKUP(K375,COND!$A$2:$D$7,3,FALSE)+IF(BA375="SP",$BA$3,0)+IF($AV375&lt;3,-15,0))*IF(AND(Bat!$K$2="On",$E375&gt;20),0.75,1)</f>
        <v>16.095007987413453</v>
      </c>
      <c r="AZ375" s="28">
        <f>STANDARDIZE(AY375,AVERAGE($AY$5:$AY$963),STDEVP($AY$5:$AY$963))</f>
        <v>-0.62227092083931546</v>
      </c>
      <c r="BA375" t="str">
        <f>IF(OR(AND(AQ375&gt;7,AW375&gt;1),AND(AQ375&gt;4,AV375&gt;2)),"SP","RP")</f>
        <v>RP</v>
      </c>
      <c r="BE375" t="str">
        <f>IF(AVERAGE($O375:$Q375)&gt;=6,"Likely",IF(AVERAGE($O375:$Q375)&gt;=4,"Possible","Unlikely"))</f>
        <v>Possible</v>
      </c>
      <c r="BG375" t="e">
        <f>IF(VLOOKUP($B375,'Draft List'!$D$4:$AB$124,BG$3,FALSE)&lt;&gt;0,VLOOKUP($B375,'Draft List'!$D$4:$AB$124,BG$3,FALSE),"")</f>
        <v>#N/A</v>
      </c>
      <c r="BH375" t="e">
        <f>IF(VLOOKUP($B375,'Draft List'!$D$4:$AB$124,BH$3,FALSE)&lt;&gt;0,VLOOKUP($B375,'Draft List'!$D$4:$AB$124,BH$3,FALSE),"")</f>
        <v>#N/A</v>
      </c>
      <c r="BI375" t="e">
        <f>IF(VLOOKUP($B375,'Draft List'!$D$4:$AB$124,BI$3,FALSE)&lt;&gt;0,VLOOKUP($B375,'Draft List'!$D$4:$AB$124,BI$3,FALSE),"")</f>
        <v>#N/A</v>
      </c>
      <c r="BJ375" t="e">
        <f>IF(VLOOKUP($B375,'Draft List'!$D$4:$AB$124,BJ$3,FALSE)&lt;&gt;0,VLOOKUP($B375,'Draft List'!$D$4:$AB$124,BJ$3,FALSE),"")</f>
        <v>#N/A</v>
      </c>
      <c r="BK375" t="str">
        <f>IF(OR(C375="SP",C375="MR",C375="RP",C375="CL"),"P",VLOOKUP($A375,Bat!$A$4:$AP$1196,42,FALSE))</f>
        <v>P</v>
      </c>
    </row>
    <row r="376" spans="1:63" x14ac:dyDescent="0.25">
      <c r="A376" t="str">
        <f>IF(C376="C","C-",C376)&amp;D376&amp;E376</f>
        <v>SPDavid Oleson18</v>
      </c>
      <c r="B376">
        <f>VLOOKUP($A376,draft_listing_pitchers_stats!$A$1:$B$1324,2,FALSE)</f>
        <v>4827</v>
      </c>
      <c r="C376" s="1" t="s">
        <v>25</v>
      </c>
      <c r="D376" s="1" t="s">
        <v>2122</v>
      </c>
      <c r="E376" s="1">
        <v>18</v>
      </c>
      <c r="F376" s="1" t="s">
        <v>55</v>
      </c>
      <c r="G376" s="1" t="s">
        <v>43</v>
      </c>
      <c r="H376" s="1" t="s">
        <v>51</v>
      </c>
      <c r="I376" s="24" t="s">
        <v>51</v>
      </c>
      <c r="J376" s="1" t="s">
        <v>46</v>
      </c>
      <c r="K376" s="24" t="s">
        <v>45</v>
      </c>
      <c r="L376" s="1">
        <v>2</v>
      </c>
      <c r="M376" s="1">
        <v>4</v>
      </c>
      <c r="N376" s="24">
        <v>1</v>
      </c>
      <c r="O376" s="1">
        <v>4</v>
      </c>
      <c r="P376" s="1">
        <v>4</v>
      </c>
      <c r="Q376" s="24">
        <v>2</v>
      </c>
      <c r="R376" s="1">
        <v>4</v>
      </c>
      <c r="S376" s="1">
        <v>5</v>
      </c>
      <c r="T376" s="1">
        <v>1</v>
      </c>
      <c r="U376" s="1">
        <v>5</v>
      </c>
      <c r="V376" s="1">
        <v>2</v>
      </c>
      <c r="W376" s="1">
        <v>3</v>
      </c>
      <c r="X376" s="1" t="s">
        <v>47</v>
      </c>
      <c r="Y376" s="1">
        <v>4</v>
      </c>
      <c r="Z376" s="1" t="s">
        <v>47</v>
      </c>
      <c r="AA376" s="1" t="s">
        <v>47</v>
      </c>
      <c r="AB376" s="1" t="s">
        <v>47</v>
      </c>
      <c r="AC376" s="1" t="s">
        <v>47</v>
      </c>
      <c r="AD376" s="1" t="s">
        <v>47</v>
      </c>
      <c r="AE376" s="1" t="s">
        <v>47</v>
      </c>
      <c r="AF376" s="1" t="s">
        <v>47</v>
      </c>
      <c r="AG376" s="1" t="s">
        <v>47</v>
      </c>
      <c r="AH376" s="1" t="s">
        <v>47</v>
      </c>
      <c r="AI376" s="1" t="s">
        <v>47</v>
      </c>
      <c r="AJ376" s="1" t="s">
        <v>47</v>
      </c>
      <c r="AK376" s="1" t="s">
        <v>47</v>
      </c>
      <c r="AL376" s="1" t="s">
        <v>47</v>
      </c>
      <c r="AM376" s="1" t="s">
        <v>47</v>
      </c>
      <c r="AN376" s="1" t="s">
        <v>47</v>
      </c>
      <c r="AO376" s="24" t="s">
        <v>47</v>
      </c>
      <c r="AP376" s="1" t="s">
        <v>59</v>
      </c>
      <c r="AQ376" s="1">
        <v>6</v>
      </c>
      <c r="AR376" s="25" t="s">
        <v>235</v>
      </c>
      <c r="AS376" s="30">
        <v>220000</v>
      </c>
      <c r="AT376" s="9">
        <f>($O$3*(L376-$O$1)/$O$2+$P$3*(M376-$P$1)/$P$2+$Q$3*(N376-$P$1)/$Q$2)/SUM($O$3:$Q$3)</f>
        <v>-1.9204977641682581</v>
      </c>
      <c r="AU376" s="9">
        <f>($O$3*(O376-$O$1)/$O$2+$P$3*(P376-$P$1)/$P$2+$Q$3*(Q376-$Q$1)/$Q$2)/SUM($O$3:$Q$3)</f>
        <v>-0.84329979835872926</v>
      </c>
      <c r="AV376">
        <f>COUNT(R376:AO376)/2</f>
        <v>3.5</v>
      </c>
      <c r="AW376">
        <f>COUNTIF(R376:AO376,"&gt;5")/2</f>
        <v>0</v>
      </c>
      <c r="AX376" s="6">
        <f>VLOOKUP(AP376,COND!$A$10:$B$32,2,FALSE)</f>
        <v>1</v>
      </c>
      <c r="AY376" s="9">
        <f>(($AT$3*AT376+$AU$3*AU376+$AV$3*AV376+$AW$3*AW376)*AX376*IF(AQ376&lt;5,0.95,IF(AQ376&lt;7,0.975,1))+$J$3*VLOOKUP(J376,COND!$A$2:$D$7,2,FALSE)+$K$3*VLOOKUP(K376,COND!$A$2:$D$7,3,FALSE)+IF(BA376="SP",$BA$3,0)+IF($AV376&lt;3,-15,0))*IF(AND(Bat!$K$2="On",$E376&gt;20),0.75,1)</f>
        <v>16.075531867991973</v>
      </c>
      <c r="AZ376" s="28">
        <f>STANDARDIZE(AY376,AVERAGE($AY$5:$AY$963),STDEVP($AY$5:$AY$963))</f>
        <v>-0.6240133479436194</v>
      </c>
      <c r="BA376" t="str">
        <f>IF(OR(AND(AQ376&gt;7,AW376&gt;1),AND(AQ376&gt;4,AV376&gt;2)),"SP","RP")</f>
        <v>SP</v>
      </c>
      <c r="BE376" t="str">
        <f>IF(AVERAGE($O376:$Q376)&gt;=6,"Likely",IF(AVERAGE($O376:$Q376)&gt;=4,"Possible","Unlikely"))</f>
        <v>Unlikely</v>
      </c>
      <c r="BG376" t="e">
        <f>IF(VLOOKUP($B376,'Draft List'!$D$4:$AB$124,BG$3,FALSE)&lt;&gt;0,VLOOKUP($B376,'Draft List'!$D$4:$AB$124,BG$3,FALSE),"")</f>
        <v>#N/A</v>
      </c>
      <c r="BH376" t="e">
        <f>IF(VLOOKUP($B376,'Draft List'!$D$4:$AB$124,BH$3,FALSE)&lt;&gt;0,VLOOKUP($B376,'Draft List'!$D$4:$AB$124,BH$3,FALSE),"")</f>
        <v>#N/A</v>
      </c>
      <c r="BI376" t="e">
        <f>IF(VLOOKUP($B376,'Draft List'!$D$4:$AB$124,BI$3,FALSE)&lt;&gt;0,VLOOKUP($B376,'Draft List'!$D$4:$AB$124,BI$3,FALSE),"")</f>
        <v>#N/A</v>
      </c>
      <c r="BJ376" t="e">
        <f>IF(VLOOKUP($B376,'Draft List'!$D$4:$AB$124,BJ$3,FALSE)&lt;&gt;0,VLOOKUP($B376,'Draft List'!$D$4:$AB$124,BJ$3,FALSE),"")</f>
        <v>#N/A</v>
      </c>
      <c r="BK376" t="str">
        <f>IF(OR(C376="SP",C376="MR",C376="RP",C376="CL"),"P",VLOOKUP($A376,Bat!$A$4:$AP$1196,42,FALSE))</f>
        <v>P</v>
      </c>
    </row>
    <row r="377" spans="1:63" x14ac:dyDescent="0.25">
      <c r="A377" t="str">
        <f>IF(C377="C","C-",C377)&amp;D377&amp;E377</f>
        <v>RPJosé Arroyo18</v>
      </c>
      <c r="B377">
        <f>VLOOKUP($A377,draft_listing_pitchers_stats!$A$1:$B$1324,2,FALSE)</f>
        <v>3289</v>
      </c>
      <c r="C377" s="1" t="s">
        <v>246</v>
      </c>
      <c r="D377" s="1" t="s">
        <v>1880</v>
      </c>
      <c r="E377" s="1">
        <v>18</v>
      </c>
      <c r="F377" s="1" t="s">
        <v>55</v>
      </c>
      <c r="G377" s="1" t="s">
        <v>55</v>
      </c>
      <c r="H377" s="1" t="s">
        <v>51</v>
      </c>
      <c r="I377" s="24" t="s">
        <v>51</v>
      </c>
      <c r="J377" s="1" t="s">
        <v>57</v>
      </c>
      <c r="K377" s="24" t="s">
        <v>45</v>
      </c>
      <c r="L377" s="1">
        <v>1</v>
      </c>
      <c r="M377" s="1">
        <v>4</v>
      </c>
      <c r="N377" s="24">
        <v>2</v>
      </c>
      <c r="O377" s="1">
        <v>3</v>
      </c>
      <c r="P377" s="1">
        <v>4</v>
      </c>
      <c r="Q377" s="24">
        <v>3</v>
      </c>
      <c r="R377" s="1">
        <v>2</v>
      </c>
      <c r="S377" s="1">
        <v>2</v>
      </c>
      <c r="T377" s="1">
        <v>1</v>
      </c>
      <c r="U377" s="1">
        <v>2</v>
      </c>
      <c r="V377" s="1" t="s">
        <v>47</v>
      </c>
      <c r="W377" s="1" t="s">
        <v>47</v>
      </c>
      <c r="X377" s="1">
        <v>1</v>
      </c>
      <c r="Y377" s="1">
        <v>3</v>
      </c>
      <c r="Z377" s="1" t="s">
        <v>47</v>
      </c>
      <c r="AA377" s="1" t="s">
        <v>47</v>
      </c>
      <c r="AB377" s="1">
        <v>2</v>
      </c>
      <c r="AC377" s="1">
        <v>3</v>
      </c>
      <c r="AD377" s="1" t="s">
        <v>47</v>
      </c>
      <c r="AE377" s="1" t="s">
        <v>47</v>
      </c>
      <c r="AF377" s="1">
        <v>2</v>
      </c>
      <c r="AG377" s="1">
        <v>2</v>
      </c>
      <c r="AH377" s="1" t="s">
        <v>47</v>
      </c>
      <c r="AI377" s="1" t="s">
        <v>47</v>
      </c>
      <c r="AJ377" s="1" t="s">
        <v>47</v>
      </c>
      <c r="AK377" s="1" t="s">
        <v>47</v>
      </c>
      <c r="AL377" s="1" t="s">
        <v>47</v>
      </c>
      <c r="AM377" s="1" t="s">
        <v>47</v>
      </c>
      <c r="AN377" s="1" t="s">
        <v>47</v>
      </c>
      <c r="AO377" s="24" t="s">
        <v>47</v>
      </c>
      <c r="AP377" s="1" t="s">
        <v>70</v>
      </c>
      <c r="AQ377" s="1">
        <v>3</v>
      </c>
      <c r="AR377" s="25" t="s">
        <v>235</v>
      </c>
      <c r="AS377" s="30">
        <v>210000</v>
      </c>
      <c r="AT377" s="9">
        <f>($O$3*(L377-$O$1)/$O$2+$P$3*(M377-$P$1)/$P$2+$Q$3*(N377-$P$1)/$Q$2)/SUM($O$3:$Q$3)</f>
        <v>-1.8728685226233215</v>
      </c>
      <c r="AU377" s="9">
        <f>($O$3*(O377-$O$1)/$O$2+$P$3*(P377-$P$1)/$P$2+$Q$3*(Q377-$Q$1)/$Q$2)/SUM($O$3:$Q$3)</f>
        <v>-0.7956705568137924</v>
      </c>
      <c r="AV377">
        <f>COUNT(R377:AO377)/2</f>
        <v>5</v>
      </c>
      <c r="AW377">
        <f>COUNTIF(R377:AO377,"&gt;5")/2</f>
        <v>0</v>
      </c>
      <c r="AX377" s="6">
        <f>VLOOKUP(AP377,COND!$A$10:$B$32,2,FALSE)</f>
        <v>0.9</v>
      </c>
      <c r="AY377" s="9">
        <f>(($AT$3*AT377+$AU$3*AU377+$AV$3*AV377+$AW$3*AW377)*AX377*IF(AQ377&lt;5,0.95,IF(AQ377&lt;7,0.975,1))+$J$3*VLOOKUP(J377,COND!$A$2:$D$7,2,FALSE)+$K$3*VLOOKUP(K377,COND!$A$2:$D$7,3,FALSE)+IF(BA377="SP",$BA$3,0)+IF($AV377&lt;3,-15,0))*IF(AND(Bat!$K$2="On",$E377&gt;20),0.75,1)</f>
        <v>16.070022961115562</v>
      </c>
      <c r="AZ377" s="28">
        <f>STANDARDIZE(AY377,AVERAGE($AY$5:$AY$963),STDEVP($AY$5:$AY$963))</f>
        <v>-0.62450620118860201</v>
      </c>
      <c r="BA377" t="str">
        <f>IF(OR(AND(AQ377&gt;7,AW377&gt;1),AND(AQ377&gt;4,AV377&gt;2)),"SP","RP")</f>
        <v>RP</v>
      </c>
      <c r="BE377" t="str">
        <f>IF(AVERAGE($O377:$Q377)&gt;=6,"Likely",IF(AVERAGE($O377:$Q377)&gt;=4,"Possible","Unlikely"))</f>
        <v>Unlikely</v>
      </c>
      <c r="BG377" t="e">
        <f>IF(VLOOKUP($B377,'Draft List'!$D$4:$AB$124,BG$3,FALSE)&lt;&gt;0,VLOOKUP($B377,'Draft List'!$D$4:$AB$124,BG$3,FALSE),"")</f>
        <v>#N/A</v>
      </c>
      <c r="BH377" t="e">
        <f>IF(VLOOKUP($B377,'Draft List'!$D$4:$AB$124,BH$3,FALSE)&lt;&gt;0,VLOOKUP($B377,'Draft List'!$D$4:$AB$124,BH$3,FALSE),"")</f>
        <v>#N/A</v>
      </c>
      <c r="BI377" t="e">
        <f>IF(VLOOKUP($B377,'Draft List'!$D$4:$AB$124,BI$3,FALSE)&lt;&gt;0,VLOOKUP($B377,'Draft List'!$D$4:$AB$124,BI$3,FALSE),"")</f>
        <v>#N/A</v>
      </c>
      <c r="BJ377" t="e">
        <f>IF(VLOOKUP($B377,'Draft List'!$D$4:$AB$124,BJ$3,FALSE)&lt;&gt;0,VLOOKUP($B377,'Draft List'!$D$4:$AB$124,BJ$3,FALSE),"")</f>
        <v>#N/A</v>
      </c>
      <c r="BK377" t="str">
        <f>IF(OR(C377="SP",C377="MR",C377="RP",C377="CL"),"P",VLOOKUP($A377,Bat!$A$4:$AP$1196,42,FALSE))</f>
        <v>P</v>
      </c>
    </row>
    <row r="378" spans="1:63" x14ac:dyDescent="0.25">
      <c r="A378" t="str">
        <f>IF(C378="C","C-",C378)&amp;D378&amp;E378</f>
        <v>RPMark Eldredge21</v>
      </c>
      <c r="B378">
        <f>VLOOKUP($A378,draft_listing_pitchers_stats!$A$1:$B$1324,2,FALSE)</f>
        <v>4784</v>
      </c>
      <c r="C378" s="1" t="s">
        <v>246</v>
      </c>
      <c r="D378" s="1" t="s">
        <v>1940</v>
      </c>
      <c r="E378" s="1">
        <v>21</v>
      </c>
      <c r="F378" s="1" t="s">
        <v>55</v>
      </c>
      <c r="G378" s="1" t="s">
        <v>55</v>
      </c>
      <c r="H378" s="1" t="s">
        <v>51</v>
      </c>
      <c r="I378" s="24" t="s">
        <v>51</v>
      </c>
      <c r="J378" s="1" t="s">
        <v>57</v>
      </c>
      <c r="K378" s="24" t="s">
        <v>45</v>
      </c>
      <c r="L378" s="1">
        <v>3</v>
      </c>
      <c r="M378" s="1">
        <v>4</v>
      </c>
      <c r="N378" s="24">
        <v>2</v>
      </c>
      <c r="O378" s="1">
        <v>3</v>
      </c>
      <c r="P378" s="1">
        <v>4</v>
      </c>
      <c r="Q378" s="24">
        <v>3</v>
      </c>
      <c r="R378" s="1">
        <v>4</v>
      </c>
      <c r="S378" s="1">
        <v>4</v>
      </c>
      <c r="T378" s="1">
        <v>2</v>
      </c>
      <c r="U378" s="1">
        <v>3</v>
      </c>
      <c r="V378" s="1">
        <v>3</v>
      </c>
      <c r="W378" s="1">
        <v>4</v>
      </c>
      <c r="X378" s="1">
        <v>3</v>
      </c>
      <c r="Y378" s="1">
        <v>3</v>
      </c>
      <c r="Z378" s="1" t="s">
        <v>47</v>
      </c>
      <c r="AA378" s="1" t="s">
        <v>47</v>
      </c>
      <c r="AB378" s="1" t="s">
        <v>47</v>
      </c>
      <c r="AC378" s="1" t="s">
        <v>47</v>
      </c>
      <c r="AD378" s="1" t="s">
        <v>47</v>
      </c>
      <c r="AE378" s="1" t="s">
        <v>47</v>
      </c>
      <c r="AF378" s="1" t="s">
        <v>47</v>
      </c>
      <c r="AG378" s="1" t="s">
        <v>47</v>
      </c>
      <c r="AH378" s="1">
        <v>2</v>
      </c>
      <c r="AI378" s="1">
        <v>2</v>
      </c>
      <c r="AJ378" s="1" t="s">
        <v>47</v>
      </c>
      <c r="AK378" s="1" t="s">
        <v>47</v>
      </c>
      <c r="AL378" s="1" t="s">
        <v>47</v>
      </c>
      <c r="AM378" s="1" t="s">
        <v>47</v>
      </c>
      <c r="AN378" s="1" t="s">
        <v>47</v>
      </c>
      <c r="AO378" s="24" t="s">
        <v>47</v>
      </c>
      <c r="AP378" s="1" t="s">
        <v>59</v>
      </c>
      <c r="AQ378" s="1">
        <v>8</v>
      </c>
      <c r="AR378" s="25" t="s">
        <v>235</v>
      </c>
      <c r="AS378" s="30">
        <v>180000</v>
      </c>
      <c r="AT378" s="9">
        <f>($O$3*(L378-$O$1)/$O$2+$P$3*(M378-$P$1)/$P$2+$Q$3*(N378-$P$1)/$Q$2)/SUM($O$3:$Q$3)</f>
        <v>-1.4834858736049745</v>
      </c>
      <c r="AU378" s="9">
        <f>($O$3*(O378-$O$1)/$O$2+$P$3*(P378-$P$1)/$P$2+$Q$3*(Q378-$Q$1)/$Q$2)/SUM($O$3:$Q$3)</f>
        <v>-0.7956705568137924</v>
      </c>
      <c r="AV378">
        <f>COUNT(R378:AO378)/2</f>
        <v>5</v>
      </c>
      <c r="AW378">
        <f>COUNTIF(R378:AO378,"&gt;5")/2</f>
        <v>0</v>
      </c>
      <c r="AX378" s="6">
        <f>VLOOKUP(AP378,COND!$A$10:$B$32,2,FALSE)</f>
        <v>1</v>
      </c>
      <c r="AY378" s="9">
        <f>(($AT$3*AT378+$AU$3*AU378+$AV$3*AV378+$AW$3*AW378)*AX378*IF(AQ378&lt;5,0.95,IF(AQ378&lt;7,0.975,1))+$J$3*VLOOKUP(J378,COND!$A$2:$D$7,2,FALSE)+$K$3*VLOOKUP(K378,COND!$A$2:$D$7,3,FALSE)+IF(BA378="SP",$BA$3,0)+IF($AV378&lt;3,-15,0))*IF(AND(Bat!$K$2="On",$E378&gt;20),0.75,1)</f>
        <v>16.039891689003159</v>
      </c>
      <c r="AZ378" s="28">
        <f>STANDARDIZE(AY378,AVERAGE($AY$5:$AY$963),STDEVP($AY$5:$AY$963))</f>
        <v>-0.62720188938395682</v>
      </c>
      <c r="BA378" t="str">
        <f>IF(OR(AND(AQ378&gt;7,AW378&gt;1),AND(AQ378&gt;4,AV378&gt;2)),"SP","RP")</f>
        <v>SP</v>
      </c>
      <c r="BE378" t="str">
        <f>IF(AVERAGE($O378:$Q378)&gt;=6,"Likely",IF(AVERAGE($O378:$Q378)&gt;=4,"Possible","Unlikely"))</f>
        <v>Unlikely</v>
      </c>
      <c r="BG378" t="e">
        <f>IF(VLOOKUP($B378,'Draft List'!$D$4:$AB$124,BG$3,FALSE)&lt;&gt;0,VLOOKUP($B378,'Draft List'!$D$4:$AB$124,BG$3,FALSE),"")</f>
        <v>#N/A</v>
      </c>
      <c r="BH378" t="e">
        <f>IF(VLOOKUP($B378,'Draft List'!$D$4:$AB$124,BH$3,FALSE)&lt;&gt;0,VLOOKUP($B378,'Draft List'!$D$4:$AB$124,BH$3,FALSE),"")</f>
        <v>#N/A</v>
      </c>
      <c r="BI378" t="e">
        <f>IF(VLOOKUP($B378,'Draft List'!$D$4:$AB$124,BI$3,FALSE)&lt;&gt;0,VLOOKUP($B378,'Draft List'!$D$4:$AB$124,BI$3,FALSE),"")</f>
        <v>#N/A</v>
      </c>
      <c r="BJ378" t="e">
        <f>IF(VLOOKUP($B378,'Draft List'!$D$4:$AB$124,BJ$3,FALSE)&lt;&gt;0,VLOOKUP($B378,'Draft List'!$D$4:$AB$124,BJ$3,FALSE),"")</f>
        <v>#N/A</v>
      </c>
      <c r="BK378" t="str">
        <f>IF(OR(C378="SP",C378="MR",C378="RP",C378="CL"),"P",VLOOKUP($A378,Bat!$A$4:$AP$1196,42,FALSE))</f>
        <v>P</v>
      </c>
    </row>
    <row r="379" spans="1:63" x14ac:dyDescent="0.25">
      <c r="A379" t="str">
        <f>IF(C379="C","C-",C379)&amp;D379&amp;E379</f>
        <v>RPTakuma Goto18</v>
      </c>
      <c r="B379">
        <f>VLOOKUP($A379,draft_listing_pitchers_stats!$A$1:$B$1324,2,FALSE)</f>
        <v>9222</v>
      </c>
      <c r="C379" s="1" t="s">
        <v>246</v>
      </c>
      <c r="D379" s="1" t="s">
        <v>1970</v>
      </c>
      <c r="E379" s="1">
        <v>18</v>
      </c>
      <c r="F379" s="1" t="s">
        <v>43</v>
      </c>
      <c r="G379" s="1" t="s">
        <v>43</v>
      </c>
      <c r="H379" s="1" t="s">
        <v>51</v>
      </c>
      <c r="I379" s="24" t="s">
        <v>51</v>
      </c>
      <c r="J379" s="1" t="s">
        <v>57</v>
      </c>
      <c r="K379" s="24" t="s">
        <v>53</v>
      </c>
      <c r="L379" s="1">
        <v>2</v>
      </c>
      <c r="M379" s="1">
        <v>4</v>
      </c>
      <c r="N379" s="24">
        <v>1</v>
      </c>
      <c r="O379" s="1">
        <v>3</v>
      </c>
      <c r="P379" s="1">
        <v>4</v>
      </c>
      <c r="Q379" s="24">
        <v>3</v>
      </c>
      <c r="R379" s="1">
        <v>3</v>
      </c>
      <c r="S379" s="1">
        <v>4</v>
      </c>
      <c r="T379" s="1">
        <v>1</v>
      </c>
      <c r="U379" s="1">
        <v>2</v>
      </c>
      <c r="V379" s="1" t="s">
        <v>47</v>
      </c>
      <c r="W379" s="1" t="s">
        <v>47</v>
      </c>
      <c r="X379" s="1" t="s">
        <v>47</v>
      </c>
      <c r="Y379" s="1" t="s">
        <v>47</v>
      </c>
      <c r="Z379" s="1" t="s">
        <v>47</v>
      </c>
      <c r="AA379" s="1" t="s">
        <v>47</v>
      </c>
      <c r="AB379" s="1" t="s">
        <v>47</v>
      </c>
      <c r="AC379" s="1" t="s">
        <v>47</v>
      </c>
      <c r="AD379" s="1" t="s">
        <v>47</v>
      </c>
      <c r="AE379" s="1" t="s">
        <v>47</v>
      </c>
      <c r="AF379" s="1" t="s">
        <v>47</v>
      </c>
      <c r="AG379" s="1" t="s">
        <v>47</v>
      </c>
      <c r="AH379" s="1" t="s">
        <v>47</v>
      </c>
      <c r="AI379" s="1" t="s">
        <v>47</v>
      </c>
      <c r="AJ379" s="1" t="s">
        <v>47</v>
      </c>
      <c r="AK379" s="1" t="s">
        <v>47</v>
      </c>
      <c r="AL379" s="1">
        <v>2</v>
      </c>
      <c r="AM379" s="1">
        <v>3</v>
      </c>
      <c r="AN379" s="1" t="s">
        <v>47</v>
      </c>
      <c r="AO379" s="24" t="s">
        <v>47</v>
      </c>
      <c r="AP379" s="1" t="s">
        <v>211</v>
      </c>
      <c r="AQ379" s="1">
        <v>8</v>
      </c>
      <c r="AR379" s="25" t="s">
        <v>15</v>
      </c>
      <c r="AS379" s="30">
        <v>2000000</v>
      </c>
      <c r="AT379" s="9">
        <f>($O$3*(L379-$O$1)/$O$2+$P$3*(M379-$P$1)/$P$2+$Q$3*(N379-$P$1)/$Q$2)/SUM($O$3:$Q$3)</f>
        <v>-1.9204977641682581</v>
      </c>
      <c r="AU379" s="9">
        <f>($O$3*(O379-$O$1)/$O$2+$P$3*(P379-$P$1)/$P$2+$Q$3*(Q379-$Q$1)/$Q$2)/SUM($O$3:$Q$3)</f>
        <v>-0.7956705568137924</v>
      </c>
      <c r="AV379">
        <f>COUNT(R379:AO379)/2</f>
        <v>3</v>
      </c>
      <c r="AW379">
        <f>COUNTIF(R379:AO379,"&gt;5")/2</f>
        <v>0</v>
      </c>
      <c r="AX379" s="6">
        <f>VLOOKUP(AP379,COND!$A$10:$B$32,2,FALSE)</f>
        <v>1</v>
      </c>
      <c r="AY379" s="9">
        <f>(($AT$3*AT379+$AU$3*AU379+$AV$3*AV379+$AW$3*AW379)*AX379*IF(AQ379&lt;5,0.95,IF(AQ379&lt;7,0.975,1))+$J$3*VLOOKUP(J379,COND!$A$2:$D$7,2,FALSE)+$K$3*VLOOKUP(K379,COND!$A$2:$D$7,3,FALSE)+IF(BA379="SP",$BA$3,0)+IF($AV379&lt;3,-15,0))*IF(AND(Bat!$K$2="On",$E379&gt;20),0.75,1)</f>
        <v>16.002489310890503</v>
      </c>
      <c r="AZ379" s="28">
        <f>STANDARDIZE(AY379,AVERAGE($AY$5:$AY$963),STDEVP($AY$5:$AY$963))</f>
        <v>-0.63054808561425102</v>
      </c>
      <c r="BA379" t="str">
        <f>IF(OR(AND(AQ379&gt;7,AW379&gt;1),AND(AQ379&gt;4,AV379&gt;2)),"SP","RP")</f>
        <v>SP</v>
      </c>
      <c r="BE379" t="str">
        <f>IF(AVERAGE($O379:$Q379)&gt;=6,"Likely",IF(AVERAGE($O379:$Q379)&gt;=4,"Possible","Unlikely"))</f>
        <v>Unlikely</v>
      </c>
      <c r="BG379" t="e">
        <f>IF(VLOOKUP($B379,'Draft List'!$D$4:$AB$124,BG$3,FALSE)&lt;&gt;0,VLOOKUP($B379,'Draft List'!$D$4:$AB$124,BG$3,FALSE),"")</f>
        <v>#N/A</v>
      </c>
      <c r="BH379" t="e">
        <f>IF(VLOOKUP($B379,'Draft List'!$D$4:$AB$124,BH$3,FALSE)&lt;&gt;0,VLOOKUP($B379,'Draft List'!$D$4:$AB$124,BH$3,FALSE),"")</f>
        <v>#N/A</v>
      </c>
      <c r="BI379" t="e">
        <f>IF(VLOOKUP($B379,'Draft List'!$D$4:$AB$124,BI$3,FALSE)&lt;&gt;0,VLOOKUP($B379,'Draft List'!$D$4:$AB$124,BI$3,FALSE),"")</f>
        <v>#N/A</v>
      </c>
      <c r="BJ379" t="e">
        <f>IF(VLOOKUP($B379,'Draft List'!$D$4:$AB$124,BJ$3,FALSE)&lt;&gt;0,VLOOKUP($B379,'Draft List'!$D$4:$AB$124,BJ$3,FALSE),"")</f>
        <v>#N/A</v>
      </c>
      <c r="BK379" t="str">
        <f>IF(OR(C379="SP",C379="MR",C379="RP",C379="CL"),"P",VLOOKUP($A379,Bat!$A$4:$AP$1196,42,FALSE))</f>
        <v>P</v>
      </c>
    </row>
    <row r="380" spans="1:63" x14ac:dyDescent="0.25">
      <c r="A380" t="str">
        <f>IF(C380="C","C-",C380)&amp;D380&amp;E380</f>
        <v>RPDoug Goodman18</v>
      </c>
      <c r="B380">
        <f>VLOOKUP($A380,draft_listing_pitchers_stats!$A$1:$B$1324,2,FALSE)</f>
        <v>5085</v>
      </c>
      <c r="C380" s="1" t="s">
        <v>246</v>
      </c>
      <c r="D380" s="1" t="s">
        <v>1968</v>
      </c>
      <c r="E380" s="1">
        <v>18</v>
      </c>
      <c r="F380" s="1" t="s">
        <v>43</v>
      </c>
      <c r="G380" s="1" t="s">
        <v>43</v>
      </c>
      <c r="H380" s="1" t="s">
        <v>51</v>
      </c>
      <c r="I380" s="24" t="s">
        <v>51</v>
      </c>
      <c r="J380" s="1" t="s">
        <v>57</v>
      </c>
      <c r="K380" s="24" t="s">
        <v>49</v>
      </c>
      <c r="L380" s="1">
        <v>2</v>
      </c>
      <c r="M380" s="1">
        <v>4</v>
      </c>
      <c r="N380" s="24">
        <v>1</v>
      </c>
      <c r="O380" s="1">
        <v>3</v>
      </c>
      <c r="P380" s="1">
        <v>4</v>
      </c>
      <c r="Q380" s="24">
        <v>3</v>
      </c>
      <c r="R380" s="1">
        <v>3</v>
      </c>
      <c r="S380" s="1">
        <v>3</v>
      </c>
      <c r="T380" s="1">
        <v>1</v>
      </c>
      <c r="U380" s="1">
        <v>3</v>
      </c>
      <c r="V380" s="1" t="s">
        <v>47</v>
      </c>
      <c r="W380" s="1" t="s">
        <v>47</v>
      </c>
      <c r="X380" s="1">
        <v>2</v>
      </c>
      <c r="Y380" s="1">
        <v>4</v>
      </c>
      <c r="Z380" s="1" t="s">
        <v>47</v>
      </c>
      <c r="AA380" s="1" t="s">
        <v>47</v>
      </c>
      <c r="AB380" s="1" t="s">
        <v>47</v>
      </c>
      <c r="AC380" s="1" t="s">
        <v>47</v>
      </c>
      <c r="AD380" s="1" t="s">
        <v>47</v>
      </c>
      <c r="AE380" s="1" t="s">
        <v>47</v>
      </c>
      <c r="AF380" s="1" t="s">
        <v>47</v>
      </c>
      <c r="AG380" s="1" t="s">
        <v>47</v>
      </c>
      <c r="AH380" s="1" t="s">
        <v>47</v>
      </c>
      <c r="AI380" s="1" t="s">
        <v>47</v>
      </c>
      <c r="AJ380" s="1" t="s">
        <v>47</v>
      </c>
      <c r="AK380" s="1" t="s">
        <v>47</v>
      </c>
      <c r="AL380" s="1" t="s">
        <v>47</v>
      </c>
      <c r="AM380" s="1" t="s">
        <v>47</v>
      </c>
      <c r="AN380" s="1" t="s">
        <v>47</v>
      </c>
      <c r="AO380" s="24" t="s">
        <v>47</v>
      </c>
      <c r="AP380" s="1" t="s">
        <v>67</v>
      </c>
      <c r="AQ380" s="1">
        <v>6</v>
      </c>
      <c r="AR380" s="25" t="s">
        <v>235</v>
      </c>
      <c r="AS380" s="30">
        <v>200000</v>
      </c>
      <c r="AT380" s="9">
        <f>($O$3*(L380-$O$1)/$O$2+$P$3*(M380-$P$1)/$P$2+$Q$3*(N380-$P$1)/$Q$2)/SUM($O$3:$Q$3)</f>
        <v>-1.9204977641682581</v>
      </c>
      <c r="AU380" s="9">
        <f>($O$3*(O380-$O$1)/$O$2+$P$3*(P380-$P$1)/$P$2+$Q$3*(Q380-$Q$1)/$Q$2)/SUM($O$3:$Q$3)</f>
        <v>-0.7956705568137924</v>
      </c>
      <c r="AV380">
        <f>COUNT(R380:AO380)/2</f>
        <v>3</v>
      </c>
      <c r="AW380">
        <f>COUNTIF(R380:AO380,"&gt;5")/2</f>
        <v>0</v>
      </c>
      <c r="AX380" s="6">
        <f>VLOOKUP(AP380,COND!$A$10:$B$32,2,FALSE)</f>
        <v>1</v>
      </c>
      <c r="AY380" s="9">
        <f>(($AT$3*AT380+$AU$3*AU380+$AV$3*AV380+$AW$3*AW380)*AX380*IF(AQ380&lt;5,0.95,IF(AQ380&lt;7,0.975,1))+$J$3*VLOOKUP(J380,COND!$A$2:$D$7,2,FALSE)+$K$3*VLOOKUP(K380,COND!$A$2:$D$7,3,FALSE)+IF(BA380="SP",$BA$3,0)+IF($AV380&lt;3,-15,0))*IF(AND(Bat!$K$2="On",$E380&gt;20),0.75,1)</f>
        <v>15.933677078118242</v>
      </c>
      <c r="AZ380" s="28">
        <f>STANDARDIZE(AY380,AVERAGE($AY$5:$AY$963),STDEVP($AY$5:$AY$963))</f>
        <v>-0.63670435817015958</v>
      </c>
      <c r="BA380" t="str">
        <f>IF(OR(AND(AQ380&gt;7,AW380&gt;1),AND(AQ380&gt;4,AV380&gt;2)),"SP","RP")</f>
        <v>SP</v>
      </c>
      <c r="BE380" t="str">
        <f>IF(AVERAGE($O380:$Q380)&gt;=6,"Likely",IF(AVERAGE($O380:$Q380)&gt;=4,"Possible","Unlikely"))</f>
        <v>Unlikely</v>
      </c>
      <c r="BG380" t="e">
        <f>IF(VLOOKUP($B380,'Draft List'!$D$4:$AB$124,BG$3,FALSE)&lt;&gt;0,VLOOKUP($B380,'Draft List'!$D$4:$AB$124,BG$3,FALSE),"")</f>
        <v>#N/A</v>
      </c>
      <c r="BH380" t="e">
        <f>IF(VLOOKUP($B380,'Draft List'!$D$4:$AB$124,BH$3,FALSE)&lt;&gt;0,VLOOKUP($B380,'Draft List'!$D$4:$AB$124,BH$3,FALSE),"")</f>
        <v>#N/A</v>
      </c>
      <c r="BI380" t="e">
        <f>IF(VLOOKUP($B380,'Draft List'!$D$4:$AB$124,BI$3,FALSE)&lt;&gt;0,VLOOKUP($B380,'Draft List'!$D$4:$AB$124,BI$3,FALSE),"")</f>
        <v>#N/A</v>
      </c>
      <c r="BJ380" t="e">
        <f>IF(VLOOKUP($B380,'Draft List'!$D$4:$AB$124,BJ$3,FALSE)&lt;&gt;0,VLOOKUP($B380,'Draft List'!$D$4:$AB$124,BJ$3,FALSE),"")</f>
        <v>#N/A</v>
      </c>
      <c r="BK380" t="str">
        <f>IF(OR(C380="SP",C380="MR",C380="RP",C380="CL"),"P",VLOOKUP($A380,Bat!$A$4:$AP$1196,42,FALSE))</f>
        <v>P</v>
      </c>
    </row>
    <row r="381" spans="1:63" x14ac:dyDescent="0.25">
      <c r="A381" t="str">
        <f>IF(C381="C","C-",C381)&amp;D381&amp;E381</f>
        <v>RPIsamu Tanaka21</v>
      </c>
      <c r="B381">
        <f>VLOOKUP($A381,draft_listing_pitchers_stats!$A$1:$B$1324,2,FALSE)</f>
        <v>4502</v>
      </c>
      <c r="C381" s="1" t="s">
        <v>246</v>
      </c>
      <c r="D381" s="1" t="s">
        <v>2212</v>
      </c>
      <c r="E381" s="1">
        <v>21</v>
      </c>
      <c r="F381" s="1" t="s">
        <v>43</v>
      </c>
      <c r="G381" s="1" t="s">
        <v>43</v>
      </c>
      <c r="H381" s="1" t="s">
        <v>51</v>
      </c>
      <c r="I381" s="24" t="s">
        <v>51</v>
      </c>
      <c r="J381" s="1" t="s">
        <v>57</v>
      </c>
      <c r="K381" s="24" t="s">
        <v>45</v>
      </c>
      <c r="L381" s="1">
        <v>2</v>
      </c>
      <c r="M381" s="1">
        <v>4</v>
      </c>
      <c r="N381" s="24">
        <v>3</v>
      </c>
      <c r="O381" s="1">
        <v>2</v>
      </c>
      <c r="P381" s="1">
        <v>4</v>
      </c>
      <c r="Q381" s="24">
        <v>4</v>
      </c>
      <c r="R381" s="1">
        <v>6</v>
      </c>
      <c r="S381" s="1">
        <v>6</v>
      </c>
      <c r="T381" s="1">
        <v>1</v>
      </c>
      <c r="U381" s="1">
        <v>1</v>
      </c>
      <c r="V381" s="1">
        <v>3</v>
      </c>
      <c r="W381" s="1">
        <v>3</v>
      </c>
      <c r="X381" s="1">
        <v>3</v>
      </c>
      <c r="Y381" s="1">
        <v>3</v>
      </c>
      <c r="Z381" s="1" t="s">
        <v>47</v>
      </c>
      <c r="AA381" s="1" t="s">
        <v>47</v>
      </c>
      <c r="AB381" s="1" t="s">
        <v>47</v>
      </c>
      <c r="AC381" s="1" t="s">
        <v>47</v>
      </c>
      <c r="AD381" s="1" t="s">
        <v>47</v>
      </c>
      <c r="AE381" s="1" t="s">
        <v>47</v>
      </c>
      <c r="AF381" s="1" t="s">
        <v>47</v>
      </c>
      <c r="AG381" s="1" t="s">
        <v>47</v>
      </c>
      <c r="AH381" s="1" t="s">
        <v>47</v>
      </c>
      <c r="AI381" s="1" t="s">
        <v>47</v>
      </c>
      <c r="AJ381" s="1" t="s">
        <v>47</v>
      </c>
      <c r="AK381" s="1" t="s">
        <v>47</v>
      </c>
      <c r="AL381" s="1" t="s">
        <v>47</v>
      </c>
      <c r="AM381" s="1" t="s">
        <v>47</v>
      </c>
      <c r="AN381" s="1" t="s">
        <v>47</v>
      </c>
      <c r="AO381" s="24" t="s">
        <v>47</v>
      </c>
      <c r="AP381" s="1" t="s">
        <v>63</v>
      </c>
      <c r="AQ381" s="1">
        <v>3</v>
      </c>
      <c r="AR381" s="25" t="s">
        <v>235</v>
      </c>
      <c r="AS381" s="30">
        <v>210000</v>
      </c>
      <c r="AT381" s="9">
        <f>($O$3*(L381-$O$1)/$O$2+$P$3*(M381-$P$1)/$P$2+$Q$3*(N381-$P$1)/$Q$2)/SUM($O$3:$Q$3)</f>
        <v>-1.4358566320600374</v>
      </c>
      <c r="AU381" s="9">
        <f>($O$3*(O381-$O$1)/$O$2+$P$3*(P381-$P$1)/$P$2+$Q$3*(Q381-$Q$1)/$Q$2)/SUM($O$3:$Q$3)</f>
        <v>-0.74804131526885542</v>
      </c>
      <c r="AV381">
        <f>COUNT(R381:AO381)/2</f>
        <v>4</v>
      </c>
      <c r="AW381">
        <f>COUNTIF(R381:AO381,"&gt;5")/2</f>
        <v>1</v>
      </c>
      <c r="AX381" s="6">
        <f>VLOOKUP(AP381,COND!$A$10:$B$32,2,FALSE)</f>
        <v>1.05</v>
      </c>
      <c r="AY381" s="9">
        <f>(($AT$3*AT381+$AU$3*AU381+$AV$3*AV381+$AW$3*AW381)*AX381*IF(AQ381&lt;5,0.95,IF(AQ381&lt;7,0.975,1))+$J$3*VLOOKUP(J381,COND!$A$2:$D$7,2,FALSE)+$K$3*VLOOKUP(K381,COND!$A$2:$D$7,3,FALSE)+IF(BA381="SP",$BA$3,0)+IF($AV381&lt;3,-15,0))*IF(AND(Bat!$K$2="On",$E381&gt;20),0.75,1)</f>
        <v>15.933497362290359</v>
      </c>
      <c r="AZ381" s="28">
        <f>STANDARDIZE(AY381,AVERAGE($AY$5:$AY$963),STDEVP($AY$5:$AY$963))</f>
        <v>-0.63672043641053178</v>
      </c>
      <c r="BA381" t="str">
        <f>IF(OR(AND(AQ381&gt;7,AW381&gt;1),AND(AQ381&gt;4,AV381&gt;2)),"SP","RP")</f>
        <v>RP</v>
      </c>
      <c r="BE381" t="str">
        <f>IF(AVERAGE($O381:$Q381)&gt;=6,"Likely",IF(AVERAGE($O381:$Q381)&gt;=4,"Possible","Unlikely"))</f>
        <v>Unlikely</v>
      </c>
      <c r="BG381" t="e">
        <f>IF(VLOOKUP($B381,'Draft List'!$D$4:$AB$124,BG$3,FALSE)&lt;&gt;0,VLOOKUP($B381,'Draft List'!$D$4:$AB$124,BG$3,FALSE),"")</f>
        <v>#N/A</v>
      </c>
      <c r="BH381" t="e">
        <f>IF(VLOOKUP($B381,'Draft List'!$D$4:$AB$124,BH$3,FALSE)&lt;&gt;0,VLOOKUP($B381,'Draft List'!$D$4:$AB$124,BH$3,FALSE),"")</f>
        <v>#N/A</v>
      </c>
      <c r="BI381" t="e">
        <f>IF(VLOOKUP($B381,'Draft List'!$D$4:$AB$124,BI$3,FALSE)&lt;&gt;0,VLOOKUP($B381,'Draft List'!$D$4:$AB$124,BI$3,FALSE),"")</f>
        <v>#N/A</v>
      </c>
      <c r="BJ381" t="e">
        <f>IF(VLOOKUP($B381,'Draft List'!$D$4:$AB$124,BJ$3,FALSE)&lt;&gt;0,VLOOKUP($B381,'Draft List'!$D$4:$AB$124,BJ$3,FALSE),"")</f>
        <v>#N/A</v>
      </c>
      <c r="BK381" t="str">
        <f>IF(OR(C381="SP",C381="MR",C381="RP",C381="CL"),"P",VLOOKUP($A381,Bat!$A$4:$AP$1196,42,FALSE))</f>
        <v>P</v>
      </c>
    </row>
    <row r="382" spans="1:63" x14ac:dyDescent="0.25">
      <c r="A382" t="str">
        <f>IF(C382="C","C-",C382)&amp;D382&amp;E382</f>
        <v>RPYoshiaga Ono21</v>
      </c>
      <c r="B382">
        <f>VLOOKUP($A382,draft_listing_pitchers_stats!$A$1:$B$1324,2,FALSE)</f>
        <v>3808</v>
      </c>
      <c r="C382" s="1" t="s">
        <v>246</v>
      </c>
      <c r="D382" s="1" t="s">
        <v>2125</v>
      </c>
      <c r="E382" s="1">
        <v>21</v>
      </c>
      <c r="F382" s="1" t="s">
        <v>64</v>
      </c>
      <c r="G382" s="1" t="s">
        <v>43</v>
      </c>
      <c r="H382" s="1" t="s">
        <v>51</v>
      </c>
      <c r="I382" s="24" t="s">
        <v>51</v>
      </c>
      <c r="J382" s="1" t="s">
        <v>45</v>
      </c>
      <c r="K382" s="24" t="s">
        <v>46</v>
      </c>
      <c r="L382" s="1">
        <v>3</v>
      </c>
      <c r="M382" s="1">
        <v>3</v>
      </c>
      <c r="N382" s="24">
        <v>1</v>
      </c>
      <c r="O382" s="1">
        <v>4</v>
      </c>
      <c r="P382" s="1">
        <v>3</v>
      </c>
      <c r="Q382" s="24">
        <v>3</v>
      </c>
      <c r="R382" s="1">
        <v>3</v>
      </c>
      <c r="S382" s="1">
        <v>3</v>
      </c>
      <c r="T382" s="1">
        <v>4</v>
      </c>
      <c r="U382" s="1">
        <v>4</v>
      </c>
      <c r="V382" s="1" t="s">
        <v>47</v>
      </c>
      <c r="W382" s="1" t="s">
        <v>47</v>
      </c>
      <c r="X382" s="1">
        <v>2</v>
      </c>
      <c r="Y382" s="1">
        <v>3</v>
      </c>
      <c r="Z382" s="1" t="s">
        <v>47</v>
      </c>
      <c r="AA382" s="1" t="s">
        <v>47</v>
      </c>
      <c r="AB382" s="1" t="s">
        <v>47</v>
      </c>
      <c r="AC382" s="1" t="s">
        <v>47</v>
      </c>
      <c r="AD382" s="1" t="s">
        <v>47</v>
      </c>
      <c r="AE382" s="1" t="s">
        <v>47</v>
      </c>
      <c r="AF382" s="1" t="s">
        <v>47</v>
      </c>
      <c r="AG382" s="1" t="s">
        <v>47</v>
      </c>
      <c r="AH382" s="1" t="s">
        <v>47</v>
      </c>
      <c r="AI382" s="1" t="s">
        <v>47</v>
      </c>
      <c r="AJ382" s="1" t="s">
        <v>47</v>
      </c>
      <c r="AK382" s="1" t="s">
        <v>47</v>
      </c>
      <c r="AL382" s="1" t="s">
        <v>47</v>
      </c>
      <c r="AM382" s="1" t="s">
        <v>47</v>
      </c>
      <c r="AN382" s="1" t="s">
        <v>47</v>
      </c>
      <c r="AO382" s="24" t="s">
        <v>47</v>
      </c>
      <c r="AP382" s="1" t="s">
        <v>71</v>
      </c>
      <c r="AQ382" s="1">
        <v>4</v>
      </c>
      <c r="AR382" s="25" t="s">
        <v>15</v>
      </c>
      <c r="AS382" s="30">
        <v>230000</v>
      </c>
      <c r="AT382" s="9">
        <f>($O$3*(L382-$O$1)/$O$2+$P$3*(M382-$P$1)/$P$2+$Q$3*(N382-$P$1)/$Q$2)/SUM($O$3:$Q$3)</f>
        <v>-1.9212381560891401</v>
      </c>
      <c r="AU382" s="9">
        <f>($O$3*(O382-$O$1)/$O$2+$P$3*(P382-$P$1)/$P$2+$Q$3*(Q382-$Q$1)/$Q$2)/SUM($O$3:$Q$3)</f>
        <v>-0.79641094873467422</v>
      </c>
      <c r="AV382">
        <f>COUNT(R382:AO382)/2</f>
        <v>3</v>
      </c>
      <c r="AW382">
        <f>COUNTIF(R382:AO382,"&gt;5")/2</f>
        <v>0</v>
      </c>
      <c r="AX382" s="6">
        <f>VLOOKUP(AP382,COND!$A$10:$B$32,2,FALSE)</f>
        <v>0.95</v>
      </c>
      <c r="AY382" s="9">
        <f>(($AT$3*AT382+$AU$3*AU382+$AV$3*AV382+$AW$3*AW382)*AX382*IF(AQ382&lt;5,0.95,IF(AQ382&lt;7,0.975,1))+$J$3*VLOOKUP(J382,COND!$A$2:$D$7,2,FALSE)+$K$3*VLOOKUP(K382,COND!$A$2:$D$7,3,FALSE)+IF(BA382="SP",$BA$3,0)+IF($AV382&lt;3,-15,0))*IF(AND(Bat!$K$2="On",$E382&gt;20),0.75,1)</f>
        <v>15.925623888165042</v>
      </c>
      <c r="AZ382" s="28">
        <f>STANDARDIZE(AY382,AVERAGE($AY$5:$AY$963),STDEVP($AY$5:$AY$963))</f>
        <v>-0.63742483518854798</v>
      </c>
      <c r="BA382" t="str">
        <f>IF(OR(AND(AQ382&gt;7,AW382&gt;1),AND(AQ382&gt;4,AV382&gt;2)),"SP","RP")</f>
        <v>RP</v>
      </c>
      <c r="BE382" t="str">
        <f>IF(AVERAGE($O382:$Q382)&gt;=6,"Likely",IF(AVERAGE($O382:$Q382)&gt;=4,"Possible","Unlikely"))</f>
        <v>Unlikely</v>
      </c>
      <c r="BG382" t="e">
        <f>IF(VLOOKUP($B382,'Draft List'!$D$4:$AB$124,BG$3,FALSE)&lt;&gt;0,VLOOKUP($B382,'Draft List'!$D$4:$AB$124,BG$3,FALSE),"")</f>
        <v>#N/A</v>
      </c>
      <c r="BH382" t="e">
        <f>IF(VLOOKUP($B382,'Draft List'!$D$4:$AB$124,BH$3,FALSE)&lt;&gt;0,VLOOKUP($B382,'Draft List'!$D$4:$AB$124,BH$3,FALSE),"")</f>
        <v>#N/A</v>
      </c>
      <c r="BI382" t="e">
        <f>IF(VLOOKUP($B382,'Draft List'!$D$4:$AB$124,BI$3,FALSE)&lt;&gt;0,VLOOKUP($B382,'Draft List'!$D$4:$AB$124,BI$3,FALSE),"")</f>
        <v>#N/A</v>
      </c>
      <c r="BJ382" t="e">
        <f>IF(VLOOKUP($B382,'Draft List'!$D$4:$AB$124,BJ$3,FALSE)&lt;&gt;0,VLOOKUP($B382,'Draft List'!$D$4:$AB$124,BJ$3,FALSE),"")</f>
        <v>#N/A</v>
      </c>
      <c r="BK382" t="str">
        <f>IF(OR(C382="SP",C382="MR",C382="RP",C382="CL"),"P",VLOOKUP($A382,Bat!$A$4:$AP$1196,42,FALSE))</f>
        <v>P</v>
      </c>
    </row>
    <row r="383" spans="1:63" x14ac:dyDescent="0.25">
      <c r="A383" t="str">
        <f>IF(C383="C","C-",C383)&amp;D383&amp;E383</f>
        <v>RPFrederick Hoffman18</v>
      </c>
      <c r="B383">
        <f>VLOOKUP($A383,draft_listing_pitchers_stats!$A$1:$B$1324,2,FALSE)</f>
        <v>4985</v>
      </c>
      <c r="C383" s="1" t="s">
        <v>246</v>
      </c>
      <c r="D383" s="1" t="s">
        <v>1995</v>
      </c>
      <c r="E383" s="1">
        <v>18</v>
      </c>
      <c r="F383" s="1" t="s">
        <v>43</v>
      </c>
      <c r="G383" s="1" t="s">
        <v>43</v>
      </c>
      <c r="H383" s="1" t="s">
        <v>51</v>
      </c>
      <c r="I383" s="24" t="s">
        <v>51</v>
      </c>
      <c r="J383" s="1" t="s">
        <v>46</v>
      </c>
      <c r="K383" s="24" t="s">
        <v>46</v>
      </c>
      <c r="L383" s="1">
        <v>3</v>
      </c>
      <c r="M383" s="1">
        <v>3</v>
      </c>
      <c r="N383" s="24">
        <v>1</v>
      </c>
      <c r="O383" s="1">
        <v>4</v>
      </c>
      <c r="P383" s="1">
        <v>3</v>
      </c>
      <c r="Q383" s="24">
        <v>3</v>
      </c>
      <c r="R383" s="1">
        <v>4</v>
      </c>
      <c r="S383" s="1">
        <v>6</v>
      </c>
      <c r="T383" s="1">
        <v>1</v>
      </c>
      <c r="U383" s="1">
        <v>2</v>
      </c>
      <c r="V383" s="1">
        <v>2</v>
      </c>
      <c r="W383" s="1">
        <v>3</v>
      </c>
      <c r="X383" s="1" t="s">
        <v>47</v>
      </c>
      <c r="Y383" s="1" t="s">
        <v>47</v>
      </c>
      <c r="Z383" s="1" t="s">
        <v>47</v>
      </c>
      <c r="AA383" s="1" t="s">
        <v>47</v>
      </c>
      <c r="AB383" s="1" t="s">
        <v>47</v>
      </c>
      <c r="AC383" s="1" t="s">
        <v>47</v>
      </c>
      <c r="AD383" s="1" t="s">
        <v>47</v>
      </c>
      <c r="AE383" s="1" t="s">
        <v>47</v>
      </c>
      <c r="AF383" s="1">
        <v>3</v>
      </c>
      <c r="AG383" s="1">
        <v>4</v>
      </c>
      <c r="AH383" s="1" t="s">
        <v>47</v>
      </c>
      <c r="AI383" s="1" t="s">
        <v>47</v>
      </c>
      <c r="AJ383" s="1" t="s">
        <v>47</v>
      </c>
      <c r="AK383" s="1" t="s">
        <v>47</v>
      </c>
      <c r="AL383" s="1" t="s">
        <v>47</v>
      </c>
      <c r="AM383" s="1" t="s">
        <v>47</v>
      </c>
      <c r="AN383" s="1" t="s">
        <v>47</v>
      </c>
      <c r="AO383" s="24" t="s">
        <v>47</v>
      </c>
      <c r="AP383" s="1" t="s">
        <v>60</v>
      </c>
      <c r="AQ383" s="1">
        <v>3</v>
      </c>
      <c r="AR383" s="25" t="s">
        <v>1835</v>
      </c>
      <c r="AS383" s="30">
        <v>190000</v>
      </c>
      <c r="AT383" s="9">
        <f>($O$3*(L383-$O$1)/$O$2+$P$3*(M383-$P$1)/$P$2+$Q$3*(N383-$P$1)/$Q$2)/SUM($O$3:$Q$3)</f>
        <v>-1.9212381560891401</v>
      </c>
      <c r="AU383" s="9">
        <f>($O$3*(O383-$O$1)/$O$2+$P$3*(P383-$P$1)/$P$2+$Q$3*(Q383-$Q$1)/$Q$2)/SUM($O$3:$Q$3)</f>
        <v>-0.79641094873467422</v>
      </c>
      <c r="AV383">
        <f>COUNT(R383:AO383)/2</f>
        <v>4</v>
      </c>
      <c r="AW383">
        <f>COUNTIF(R383:AO383,"&gt;5")/2</f>
        <v>0.5</v>
      </c>
      <c r="AX383" s="6">
        <f>VLOOKUP(AP383,COND!$A$10:$B$32,2,FALSE)</f>
        <v>1</v>
      </c>
      <c r="AY383" s="9">
        <f>(($AT$3*AT383+$AU$3*AU383+$AV$3*AV383+$AW$3*AW383)*AX383*IF(AQ383&lt;5,0.95,IF(AQ383&lt;7,0.975,1))+$J$3*VLOOKUP(J383,COND!$A$2:$D$7,2,FALSE)+$K$3*VLOOKUP(K383,COND!$A$2:$D$7,3,FALSE)+IF(BA383="SP",$BA$3,0)+IF($AV383&lt;3,-15,0))*IF(AND(Bat!$K$2="On",$E383&gt;20),0.75,1)</f>
        <v>15.826906724384255</v>
      </c>
      <c r="AZ383" s="28">
        <f>STANDARDIZE(AY383,AVERAGE($AY$5:$AY$963),STDEVP($AY$5:$AY$963))</f>
        <v>-0.64625654637850627</v>
      </c>
      <c r="BA383" t="str">
        <f>IF(OR(AND(AQ383&gt;7,AW383&gt;1),AND(AQ383&gt;4,AV383&gt;2)),"SP","RP")</f>
        <v>RP</v>
      </c>
      <c r="BE383" t="str">
        <f>IF(AVERAGE($O383:$Q383)&gt;=6,"Likely",IF(AVERAGE($O383:$Q383)&gt;=4,"Possible","Unlikely"))</f>
        <v>Unlikely</v>
      </c>
      <c r="BG383" t="e">
        <f>IF(VLOOKUP($B383,'Draft List'!$D$4:$AB$124,BG$3,FALSE)&lt;&gt;0,VLOOKUP($B383,'Draft List'!$D$4:$AB$124,BG$3,FALSE),"")</f>
        <v>#N/A</v>
      </c>
      <c r="BH383" t="e">
        <f>IF(VLOOKUP($B383,'Draft List'!$D$4:$AB$124,BH$3,FALSE)&lt;&gt;0,VLOOKUP($B383,'Draft List'!$D$4:$AB$124,BH$3,FALSE),"")</f>
        <v>#N/A</v>
      </c>
      <c r="BI383" t="e">
        <f>IF(VLOOKUP($B383,'Draft List'!$D$4:$AB$124,BI$3,FALSE)&lt;&gt;0,VLOOKUP($B383,'Draft List'!$D$4:$AB$124,BI$3,FALSE),"")</f>
        <v>#N/A</v>
      </c>
      <c r="BJ383" t="e">
        <f>IF(VLOOKUP($B383,'Draft List'!$D$4:$AB$124,BJ$3,FALSE)&lt;&gt;0,VLOOKUP($B383,'Draft List'!$D$4:$AB$124,BJ$3,FALSE),"")</f>
        <v>#N/A</v>
      </c>
      <c r="BK383" t="str">
        <f>IF(OR(C383="SP",C383="MR",C383="RP",C383="CL"),"P",VLOOKUP($A383,Bat!$A$4:$AP$1196,42,FALSE))</f>
        <v>P</v>
      </c>
    </row>
    <row r="384" spans="1:63" x14ac:dyDescent="0.25">
      <c r="A384" t="str">
        <f>IF(C384="C","C-",C384)&amp;D384&amp;E384</f>
        <v>RPLuz Zamora18</v>
      </c>
      <c r="B384">
        <f>VLOOKUP($A384,draft_listing_pitchers_stats!$A$1:$B$1324,2,FALSE)</f>
        <v>5301</v>
      </c>
      <c r="C384" s="1" t="s">
        <v>246</v>
      </c>
      <c r="D384" s="1" t="s">
        <v>2260</v>
      </c>
      <c r="E384" s="1">
        <v>18</v>
      </c>
      <c r="F384" s="1" t="s">
        <v>43</v>
      </c>
      <c r="G384" s="1" t="s">
        <v>43</v>
      </c>
      <c r="H384" s="1" t="s">
        <v>51</v>
      </c>
      <c r="I384" s="24" t="s">
        <v>51</v>
      </c>
      <c r="J384" s="1" t="s">
        <v>53</v>
      </c>
      <c r="K384" s="24" t="s">
        <v>46</v>
      </c>
      <c r="L384" s="1">
        <v>1</v>
      </c>
      <c r="M384" s="1">
        <v>4</v>
      </c>
      <c r="N384" s="24">
        <v>1</v>
      </c>
      <c r="O384" s="1">
        <v>4</v>
      </c>
      <c r="P384" s="1">
        <v>4</v>
      </c>
      <c r="Q384" s="24">
        <v>2</v>
      </c>
      <c r="R384" s="1">
        <v>3</v>
      </c>
      <c r="S384" s="1">
        <v>3</v>
      </c>
      <c r="T384" s="1">
        <v>1</v>
      </c>
      <c r="U384" s="1">
        <v>5</v>
      </c>
      <c r="V384" s="1">
        <v>1</v>
      </c>
      <c r="W384" s="1">
        <v>4</v>
      </c>
      <c r="X384" s="1" t="s">
        <v>47</v>
      </c>
      <c r="Y384" s="1" t="s">
        <v>47</v>
      </c>
      <c r="Z384" s="1" t="s">
        <v>47</v>
      </c>
      <c r="AA384" s="1" t="s">
        <v>47</v>
      </c>
      <c r="AB384" s="1" t="s">
        <v>47</v>
      </c>
      <c r="AC384" s="1" t="s">
        <v>47</v>
      </c>
      <c r="AD384" s="1" t="s">
        <v>47</v>
      </c>
      <c r="AE384" s="1" t="s">
        <v>47</v>
      </c>
      <c r="AF384" s="1" t="s">
        <v>47</v>
      </c>
      <c r="AG384" s="1" t="s">
        <v>47</v>
      </c>
      <c r="AH384" s="1" t="s">
        <v>47</v>
      </c>
      <c r="AI384" s="1" t="s">
        <v>47</v>
      </c>
      <c r="AJ384" s="1" t="s">
        <v>47</v>
      </c>
      <c r="AK384" s="1" t="s">
        <v>47</v>
      </c>
      <c r="AL384" s="1" t="s">
        <v>47</v>
      </c>
      <c r="AM384" s="1" t="s">
        <v>47</v>
      </c>
      <c r="AN384" s="1" t="s">
        <v>47</v>
      </c>
      <c r="AO384" s="24" t="s">
        <v>47</v>
      </c>
      <c r="AP384" s="1" t="s">
        <v>71</v>
      </c>
      <c r="AQ384" s="1">
        <v>1</v>
      </c>
      <c r="AR384" s="25" t="s">
        <v>15</v>
      </c>
      <c r="AS384" s="30">
        <v>210000</v>
      </c>
      <c r="AT384" s="9">
        <f>($O$3*(L384-$O$1)/$O$2+$P$3*(M384-$P$1)/$P$2+$Q$3*(N384-$P$1)/$Q$2)/SUM($O$3:$Q$3)</f>
        <v>-2.1151890886774316</v>
      </c>
      <c r="AU384" s="9">
        <f>($O$3*(O384-$O$1)/$O$2+$P$3*(P384-$P$1)/$P$2+$Q$3*(Q384-$Q$1)/$Q$2)/SUM($O$3:$Q$3)</f>
        <v>-0.84329979835872926</v>
      </c>
      <c r="AV384">
        <f>COUNT(R384:AO384)/2</f>
        <v>3</v>
      </c>
      <c r="AW384">
        <f>COUNTIF(R384:AO384,"&gt;5")/2</f>
        <v>0</v>
      </c>
      <c r="AX384" s="6">
        <f>VLOOKUP(AP384,COND!$A$10:$B$32,2,FALSE)</f>
        <v>0.95</v>
      </c>
      <c r="AY384" s="9">
        <f>(($AT$3*AT384+$AU$3*AU384+$AV$3*AV384+$AW$3*AW384)*AX384*IF(AQ384&lt;5,0.95,IF(AQ384&lt;7,0.975,1))+$J$3*VLOOKUP(J384,COND!$A$2:$D$7,2,FALSE)+$K$3*VLOOKUP(K384,COND!$A$2:$D$7,3,FALSE)+IF(BA384="SP",$BA$3,0)+IF($AV384&lt;3,-15,0))*IF(AND(Bat!$K$2="On",$E384&gt;20),0.75,1)</f>
        <v>15.794272009118663</v>
      </c>
      <c r="AZ384" s="28">
        <f>STANDARDIZE(AY384,AVERAGE($AY$5:$AY$963),STDEVP($AY$5:$AY$963))</f>
        <v>-0.64917620461172154</v>
      </c>
      <c r="BA384" t="str">
        <f>IF(OR(AND(AQ384&gt;7,AW384&gt;1),AND(AQ384&gt;4,AV384&gt;2)),"SP","RP")</f>
        <v>RP</v>
      </c>
      <c r="BE384" t="str">
        <f>IF(AVERAGE($O384:$Q384)&gt;=6,"Likely",IF(AVERAGE($O384:$Q384)&gt;=4,"Possible","Unlikely"))</f>
        <v>Unlikely</v>
      </c>
      <c r="BG384" t="e">
        <f>IF(VLOOKUP($B384,'Draft List'!$D$4:$AB$124,BG$3,FALSE)&lt;&gt;0,VLOOKUP($B384,'Draft List'!$D$4:$AB$124,BG$3,FALSE),"")</f>
        <v>#N/A</v>
      </c>
      <c r="BH384" t="e">
        <f>IF(VLOOKUP($B384,'Draft List'!$D$4:$AB$124,BH$3,FALSE)&lt;&gt;0,VLOOKUP($B384,'Draft List'!$D$4:$AB$124,BH$3,FALSE),"")</f>
        <v>#N/A</v>
      </c>
      <c r="BI384" t="e">
        <f>IF(VLOOKUP($B384,'Draft List'!$D$4:$AB$124,BI$3,FALSE)&lt;&gt;0,VLOOKUP($B384,'Draft List'!$D$4:$AB$124,BI$3,FALSE),"")</f>
        <v>#N/A</v>
      </c>
      <c r="BJ384" t="e">
        <f>IF(VLOOKUP($B384,'Draft List'!$D$4:$AB$124,BJ$3,FALSE)&lt;&gt;0,VLOOKUP($B384,'Draft List'!$D$4:$AB$124,BJ$3,FALSE),"")</f>
        <v>#N/A</v>
      </c>
      <c r="BK384" t="str">
        <f>IF(OR(C384="SP",C384="MR",C384="RP",C384="CL"),"P",VLOOKUP($A384,Bat!$A$4:$AP$1196,42,FALSE))</f>
        <v>P</v>
      </c>
    </row>
    <row r="385" spans="1:63" x14ac:dyDescent="0.25">
      <c r="A385" t="str">
        <f>IF(C385="C","C-",C385)&amp;D385&amp;E385</f>
        <v>RPAnderson Wilson21</v>
      </c>
      <c r="B385">
        <f>VLOOKUP($A385,draft_listing_pitchers_stats!$A$1:$B$1324,2,FALSE)</f>
        <v>10702</v>
      </c>
      <c r="C385" s="1" t="s">
        <v>246</v>
      </c>
      <c r="D385" s="1" t="s">
        <v>2251</v>
      </c>
      <c r="E385" s="1">
        <v>21</v>
      </c>
      <c r="F385" s="1" t="s">
        <v>55</v>
      </c>
      <c r="G385" s="1" t="s">
        <v>43</v>
      </c>
      <c r="H385" s="1" t="s">
        <v>51</v>
      </c>
      <c r="I385" s="24" t="s">
        <v>51</v>
      </c>
      <c r="J385" s="1" t="s">
        <v>57</v>
      </c>
      <c r="K385" s="24" t="s">
        <v>46</v>
      </c>
      <c r="L385" s="1">
        <v>3</v>
      </c>
      <c r="M385" s="1">
        <v>4</v>
      </c>
      <c r="N385" s="24">
        <v>2</v>
      </c>
      <c r="O385" s="1">
        <v>3</v>
      </c>
      <c r="P385" s="1">
        <v>4</v>
      </c>
      <c r="Q385" s="24">
        <v>3</v>
      </c>
      <c r="R385" s="1">
        <v>3</v>
      </c>
      <c r="S385" s="1">
        <v>4</v>
      </c>
      <c r="T385" s="1">
        <v>1</v>
      </c>
      <c r="U385" s="1">
        <v>1</v>
      </c>
      <c r="V385" s="1">
        <v>2</v>
      </c>
      <c r="W385" s="1">
        <v>2</v>
      </c>
      <c r="X385" s="1">
        <v>2</v>
      </c>
      <c r="Y385" s="1">
        <v>3</v>
      </c>
      <c r="Z385" s="1" t="s">
        <v>47</v>
      </c>
      <c r="AA385" s="1" t="s">
        <v>47</v>
      </c>
      <c r="AB385" s="1" t="s">
        <v>47</v>
      </c>
      <c r="AC385" s="1" t="s">
        <v>47</v>
      </c>
      <c r="AD385" s="1" t="s">
        <v>47</v>
      </c>
      <c r="AE385" s="1" t="s">
        <v>47</v>
      </c>
      <c r="AF385" s="1" t="s">
        <v>47</v>
      </c>
      <c r="AG385" s="1" t="s">
        <v>47</v>
      </c>
      <c r="AH385" s="1" t="s">
        <v>47</v>
      </c>
      <c r="AI385" s="1" t="s">
        <v>47</v>
      </c>
      <c r="AJ385" s="1" t="s">
        <v>47</v>
      </c>
      <c r="AK385" s="1" t="s">
        <v>47</v>
      </c>
      <c r="AL385" s="1" t="s">
        <v>47</v>
      </c>
      <c r="AM385" s="1" t="s">
        <v>47</v>
      </c>
      <c r="AN385" s="1" t="s">
        <v>47</v>
      </c>
      <c r="AO385" s="24" t="s">
        <v>47</v>
      </c>
      <c r="AP385" s="1" t="s">
        <v>212</v>
      </c>
      <c r="AQ385" s="1">
        <v>5</v>
      </c>
      <c r="AR385" s="25" t="s">
        <v>15</v>
      </c>
      <c r="AS385" s="30">
        <v>210000</v>
      </c>
      <c r="AT385" s="9">
        <f>($O$3*(L385-$O$1)/$O$2+$P$3*(M385-$P$1)/$P$2+$Q$3*(N385-$P$1)/$Q$2)/SUM($O$3:$Q$3)</f>
        <v>-1.4834858736049745</v>
      </c>
      <c r="AU385" s="9">
        <f>($O$3*(O385-$O$1)/$O$2+$P$3*(P385-$P$1)/$P$2+$Q$3*(Q385-$Q$1)/$Q$2)/SUM($O$3:$Q$3)</f>
        <v>-0.7956705568137924</v>
      </c>
      <c r="AV385">
        <f>COUNT(R385:AO385)/2</f>
        <v>4</v>
      </c>
      <c r="AW385">
        <f>COUNTIF(R385:AO385,"&gt;5")/2</f>
        <v>0</v>
      </c>
      <c r="AX385" s="6">
        <f>VLOOKUP(AP385,COND!$A$10:$B$32,2,FALSE)</f>
        <v>1</v>
      </c>
      <c r="AY385" s="9">
        <f>(($AT$3*AT385+$AU$3*AU385+$AV$3*AV385+$AW$3*AW385)*AX385*IF(AQ385&lt;5,0.95,IF(AQ385&lt;7,0.975,1))+$J$3*VLOOKUP(J385,COND!$A$2:$D$7,2,FALSE)+$K$3*VLOOKUP(K385,COND!$A$2:$D$7,3,FALSE)+IF(BA385="SP",$BA$3,0)+IF($AV385&lt;3,-15,0))*IF(AND(Bat!$K$2="On",$E385&gt;20),0.75,1)</f>
        <v>15.760144396778081</v>
      </c>
      <c r="AZ385" s="28">
        <f>STANDARDIZE(AY385,AVERAGE($AY$5:$AY$963),STDEVP($AY$5:$AY$963))</f>
        <v>-0.65222942458129218</v>
      </c>
      <c r="BA385" t="str">
        <f>IF(OR(AND(AQ385&gt;7,AW385&gt;1),AND(AQ385&gt;4,AV385&gt;2)),"SP","RP")</f>
        <v>SP</v>
      </c>
      <c r="BE385" t="str">
        <f>IF(AVERAGE($O385:$Q385)&gt;=6,"Likely",IF(AVERAGE($O385:$Q385)&gt;=4,"Possible","Unlikely"))</f>
        <v>Unlikely</v>
      </c>
      <c r="BG385" t="e">
        <f>IF(VLOOKUP($B385,'Draft List'!$D$4:$AB$124,BG$3,FALSE)&lt;&gt;0,VLOOKUP($B385,'Draft List'!$D$4:$AB$124,BG$3,FALSE),"")</f>
        <v>#N/A</v>
      </c>
      <c r="BH385" t="e">
        <f>IF(VLOOKUP($B385,'Draft List'!$D$4:$AB$124,BH$3,FALSE)&lt;&gt;0,VLOOKUP($B385,'Draft List'!$D$4:$AB$124,BH$3,FALSE),"")</f>
        <v>#N/A</v>
      </c>
      <c r="BI385" t="e">
        <f>IF(VLOOKUP($B385,'Draft List'!$D$4:$AB$124,BI$3,FALSE)&lt;&gt;0,VLOOKUP($B385,'Draft List'!$D$4:$AB$124,BI$3,FALSE),"")</f>
        <v>#N/A</v>
      </c>
      <c r="BJ385" t="e">
        <f>IF(VLOOKUP($B385,'Draft List'!$D$4:$AB$124,BJ$3,FALSE)&lt;&gt;0,VLOOKUP($B385,'Draft List'!$D$4:$AB$124,BJ$3,FALSE),"")</f>
        <v>#N/A</v>
      </c>
      <c r="BK385" t="str">
        <f>IF(OR(C385="SP",C385="MR",C385="RP",C385="CL"),"P",VLOOKUP($A385,Bat!$A$4:$AP$1196,42,FALSE))</f>
        <v>P</v>
      </c>
    </row>
    <row r="386" spans="1:63" x14ac:dyDescent="0.25">
      <c r="A386" t="str">
        <f>IF(C386="C","C-",C386)&amp;D386&amp;E386</f>
        <v>RPWilliam McKinley21</v>
      </c>
      <c r="B386">
        <f>VLOOKUP($A386,draft_listing_pitchers_stats!$A$1:$B$1324,2,FALSE)</f>
        <v>7327</v>
      </c>
      <c r="C386" s="1" t="s">
        <v>246</v>
      </c>
      <c r="D386" s="1" t="s">
        <v>2082</v>
      </c>
      <c r="E386" s="1">
        <v>21</v>
      </c>
      <c r="F386" s="1" t="s">
        <v>43</v>
      </c>
      <c r="G386" s="1" t="s">
        <v>43</v>
      </c>
      <c r="H386" s="1" t="s">
        <v>51</v>
      </c>
      <c r="I386" s="24" t="s">
        <v>51</v>
      </c>
      <c r="J386" s="1" t="s">
        <v>46</v>
      </c>
      <c r="K386" s="24" t="s">
        <v>57</v>
      </c>
      <c r="L386" s="1">
        <v>3</v>
      </c>
      <c r="M386" s="1">
        <v>4</v>
      </c>
      <c r="N386" s="24">
        <v>1</v>
      </c>
      <c r="O386" s="1">
        <v>3</v>
      </c>
      <c r="P386" s="1">
        <v>4</v>
      </c>
      <c r="Q386" s="24">
        <v>3</v>
      </c>
      <c r="R386" s="1">
        <v>4</v>
      </c>
      <c r="S386" s="1">
        <v>4</v>
      </c>
      <c r="T386" s="1">
        <v>4</v>
      </c>
      <c r="U386" s="1">
        <v>4</v>
      </c>
      <c r="V386" s="1" t="s">
        <v>47</v>
      </c>
      <c r="W386" s="1" t="s">
        <v>47</v>
      </c>
      <c r="X386" s="1" t="s">
        <v>47</v>
      </c>
      <c r="Y386" s="1" t="s">
        <v>47</v>
      </c>
      <c r="Z386" s="1" t="s">
        <v>47</v>
      </c>
      <c r="AA386" s="1" t="s">
        <v>47</v>
      </c>
      <c r="AB386" s="1">
        <v>3</v>
      </c>
      <c r="AC386" s="1">
        <v>3</v>
      </c>
      <c r="AD386" s="1" t="s">
        <v>47</v>
      </c>
      <c r="AE386" s="1" t="s">
        <v>47</v>
      </c>
      <c r="AF386" s="1">
        <v>4</v>
      </c>
      <c r="AG386" s="1">
        <v>4</v>
      </c>
      <c r="AH386" s="1" t="s">
        <v>47</v>
      </c>
      <c r="AI386" s="1" t="s">
        <v>47</v>
      </c>
      <c r="AJ386" s="1" t="s">
        <v>47</v>
      </c>
      <c r="AK386" s="1" t="s">
        <v>47</v>
      </c>
      <c r="AL386" s="1" t="s">
        <v>47</v>
      </c>
      <c r="AM386" s="1" t="s">
        <v>47</v>
      </c>
      <c r="AN386" s="1" t="s">
        <v>47</v>
      </c>
      <c r="AO386" s="24" t="s">
        <v>47</v>
      </c>
      <c r="AP386" s="1" t="s">
        <v>211</v>
      </c>
      <c r="AQ386" s="1">
        <v>6</v>
      </c>
      <c r="AR386" s="25" t="s">
        <v>235</v>
      </c>
      <c r="AS386" s="30">
        <v>240000</v>
      </c>
      <c r="AT386" s="9">
        <f>($O$3*(L386-$O$1)/$O$2+$P$3*(M386-$P$1)/$P$2+$Q$3*(N386-$P$1)/$Q$2)/SUM($O$3:$Q$3)</f>
        <v>-1.7258064396590846</v>
      </c>
      <c r="AU386" s="9">
        <f>($O$3*(O386-$O$1)/$O$2+$P$3*(P386-$P$1)/$P$2+$Q$3*(Q386-$Q$1)/$Q$2)/SUM($O$3:$Q$3)</f>
        <v>-0.7956705568137924</v>
      </c>
      <c r="AV386">
        <f>COUNT(R386:AO386)/2</f>
        <v>4</v>
      </c>
      <c r="AW386">
        <f>COUNTIF(R386:AO386,"&gt;5")/2</f>
        <v>0</v>
      </c>
      <c r="AX386" s="6">
        <f>VLOOKUP(AP386,COND!$A$10:$B$32,2,FALSE)</f>
        <v>1</v>
      </c>
      <c r="AY386" s="9">
        <f>(($AT$3*AT386+$AU$3*AU386+$AV$3*AV386+$AW$3*AW386)*AX386*IF(AQ386&lt;5,0.95,IF(AQ386&lt;7,0.975,1))+$J$3*VLOOKUP(J386,COND!$A$2:$D$7,2,FALSE)+$K$3*VLOOKUP(K386,COND!$A$2:$D$7,3,FALSE)+IF(BA386="SP",$BA$3,0)+IF($AV386&lt;3,-15,0))*IF(AND(Bat!$K$2="On",$E386&gt;20),0.75,1)</f>
        <v>15.712891886397529</v>
      </c>
      <c r="AZ386" s="28">
        <f>STANDARDIZE(AY386,AVERAGE($AY$5:$AY$963),STDEVP($AY$5:$AY$963))</f>
        <v>-0.65645686091250854</v>
      </c>
      <c r="BA386" t="str">
        <f>IF(OR(AND(AQ386&gt;7,AW386&gt;1),AND(AQ386&gt;4,AV386&gt;2)),"SP","RP")</f>
        <v>SP</v>
      </c>
      <c r="BE386" t="str">
        <f>IF(AVERAGE($O386:$Q386)&gt;=6,"Likely",IF(AVERAGE($O386:$Q386)&gt;=4,"Possible","Unlikely"))</f>
        <v>Unlikely</v>
      </c>
      <c r="BG386" t="e">
        <f>IF(VLOOKUP($B386,'Draft List'!$D$4:$AB$124,BG$3,FALSE)&lt;&gt;0,VLOOKUP($B386,'Draft List'!$D$4:$AB$124,BG$3,FALSE),"")</f>
        <v>#N/A</v>
      </c>
      <c r="BH386" t="e">
        <f>IF(VLOOKUP($B386,'Draft List'!$D$4:$AB$124,BH$3,FALSE)&lt;&gt;0,VLOOKUP($B386,'Draft List'!$D$4:$AB$124,BH$3,FALSE),"")</f>
        <v>#N/A</v>
      </c>
      <c r="BI386" t="e">
        <f>IF(VLOOKUP($B386,'Draft List'!$D$4:$AB$124,BI$3,FALSE)&lt;&gt;0,VLOOKUP($B386,'Draft List'!$D$4:$AB$124,BI$3,FALSE),"")</f>
        <v>#N/A</v>
      </c>
      <c r="BJ386" t="e">
        <f>IF(VLOOKUP($B386,'Draft List'!$D$4:$AB$124,BJ$3,FALSE)&lt;&gt;0,VLOOKUP($B386,'Draft List'!$D$4:$AB$124,BJ$3,FALSE),"")</f>
        <v>#N/A</v>
      </c>
      <c r="BK386" t="str">
        <f>IF(OR(C386="SP",C386="MR",C386="RP",C386="CL"),"P",VLOOKUP($A386,Bat!$A$4:$AP$1196,42,FALSE))</f>
        <v>P</v>
      </c>
    </row>
    <row r="387" spans="1:63" x14ac:dyDescent="0.25">
      <c r="A387" t="str">
        <f>IF(C387="C","C-",C387)&amp;D387&amp;E387</f>
        <v>SPJou Miyamoto21</v>
      </c>
      <c r="B387">
        <f>VLOOKUP($A387,draft_listing_pitchers_stats!$A$1:$B$1324,2,FALSE)</f>
        <v>4544</v>
      </c>
      <c r="C387" s="1" t="s">
        <v>25</v>
      </c>
      <c r="D387" s="1" t="s">
        <v>2091</v>
      </c>
      <c r="E387" s="1">
        <v>21</v>
      </c>
      <c r="F387" s="1" t="s">
        <v>55</v>
      </c>
      <c r="G387" s="1" t="s">
        <v>55</v>
      </c>
      <c r="H387" s="1" t="s">
        <v>51</v>
      </c>
      <c r="I387" s="24" t="s">
        <v>51</v>
      </c>
      <c r="J387" s="1" t="s">
        <v>57</v>
      </c>
      <c r="K387" s="24" t="s">
        <v>45</v>
      </c>
      <c r="L387" s="1">
        <v>3</v>
      </c>
      <c r="M387" s="1">
        <v>4</v>
      </c>
      <c r="N387" s="24">
        <v>2</v>
      </c>
      <c r="O387" s="1">
        <v>3</v>
      </c>
      <c r="P387" s="1">
        <v>4</v>
      </c>
      <c r="Q387" s="24">
        <v>3</v>
      </c>
      <c r="R387" s="1">
        <v>3</v>
      </c>
      <c r="S387" s="1">
        <v>4</v>
      </c>
      <c r="T387" s="1">
        <v>4</v>
      </c>
      <c r="U387" s="1">
        <v>4</v>
      </c>
      <c r="V387" s="1" t="s">
        <v>47</v>
      </c>
      <c r="W387" s="1" t="s">
        <v>47</v>
      </c>
      <c r="X387" s="1">
        <v>2</v>
      </c>
      <c r="Y387" s="1">
        <v>3</v>
      </c>
      <c r="Z387" s="1" t="s">
        <v>47</v>
      </c>
      <c r="AA387" s="1" t="s">
        <v>47</v>
      </c>
      <c r="AB387" s="1" t="s">
        <v>47</v>
      </c>
      <c r="AC387" s="1" t="s">
        <v>47</v>
      </c>
      <c r="AD387" s="1" t="s">
        <v>47</v>
      </c>
      <c r="AE387" s="1" t="s">
        <v>47</v>
      </c>
      <c r="AF387" s="1">
        <v>3</v>
      </c>
      <c r="AG387" s="1">
        <v>4</v>
      </c>
      <c r="AH387" s="1" t="s">
        <v>47</v>
      </c>
      <c r="AI387" s="1" t="s">
        <v>47</v>
      </c>
      <c r="AJ387" s="1" t="s">
        <v>47</v>
      </c>
      <c r="AK387" s="1" t="s">
        <v>47</v>
      </c>
      <c r="AL387" s="1" t="s">
        <v>47</v>
      </c>
      <c r="AM387" s="1" t="s">
        <v>47</v>
      </c>
      <c r="AN387" s="1" t="s">
        <v>47</v>
      </c>
      <c r="AO387" s="24" t="s">
        <v>47</v>
      </c>
      <c r="AP387" s="1" t="s">
        <v>67</v>
      </c>
      <c r="AQ387" s="1">
        <v>7</v>
      </c>
      <c r="AR387" s="25" t="s">
        <v>233</v>
      </c>
      <c r="AS387" s="30">
        <v>180000</v>
      </c>
      <c r="AT387" s="9">
        <f>($O$3*(L387-$O$1)/$O$2+$P$3*(M387-$P$1)/$P$2+$Q$3*(N387-$P$1)/$Q$2)/SUM($O$3:$Q$3)</f>
        <v>-1.4834858736049745</v>
      </c>
      <c r="AU387" s="9">
        <f>($O$3*(O387-$O$1)/$O$2+$P$3*(P387-$P$1)/$P$2+$Q$3*(Q387-$Q$1)/$Q$2)/SUM($O$3:$Q$3)</f>
        <v>-0.7956705568137924</v>
      </c>
      <c r="AV387">
        <f>COUNT(R387:AO387)/2</f>
        <v>4</v>
      </c>
      <c r="AW387">
        <f>COUNTIF(R387:AO387,"&gt;5")/2</f>
        <v>0</v>
      </c>
      <c r="AX387" s="6">
        <f>VLOOKUP(AP387,COND!$A$10:$B$32,2,FALSE)</f>
        <v>1</v>
      </c>
      <c r="AY387" s="9">
        <f>(($AT$3*AT387+$AU$3*AU387+$AV$3*AV387+$AW$3*AW387)*AX387*IF(AQ387&lt;5,0.95,IF(AQ387&lt;7,0.975,1))+$J$3*VLOOKUP(J387,COND!$A$2:$D$7,2,FALSE)+$K$3*VLOOKUP(K387,COND!$A$2:$D$7,3,FALSE)+IF(BA387="SP",$BA$3,0)+IF($AV387&lt;3,-15,0))*IF(AND(Bat!$K$2="On",$E387&gt;20),0.75,1)</f>
        <v>15.68989168900316</v>
      </c>
      <c r="AZ387" s="28">
        <f>STANDARDIZE(AY387,AVERAGE($AY$5:$AY$963),STDEVP($AY$5:$AY$963))</f>
        <v>-0.65851456894340554</v>
      </c>
      <c r="BA387" t="str">
        <f>IF(OR(AND(AQ387&gt;7,AW387&gt;1),AND(AQ387&gt;4,AV387&gt;2)),"SP","RP")</f>
        <v>SP</v>
      </c>
      <c r="BE387" t="str">
        <f>IF(AVERAGE($O387:$Q387)&gt;=6,"Likely",IF(AVERAGE($O387:$Q387)&gt;=4,"Possible","Unlikely"))</f>
        <v>Unlikely</v>
      </c>
      <c r="BG387" t="e">
        <f>IF(VLOOKUP($B387,'Draft List'!$D$4:$AB$124,BG$3,FALSE)&lt;&gt;0,VLOOKUP($B387,'Draft List'!$D$4:$AB$124,BG$3,FALSE),"")</f>
        <v>#N/A</v>
      </c>
      <c r="BH387" t="e">
        <f>IF(VLOOKUP($B387,'Draft List'!$D$4:$AB$124,BH$3,FALSE)&lt;&gt;0,VLOOKUP($B387,'Draft List'!$D$4:$AB$124,BH$3,FALSE),"")</f>
        <v>#N/A</v>
      </c>
      <c r="BI387" t="e">
        <f>IF(VLOOKUP($B387,'Draft List'!$D$4:$AB$124,BI$3,FALSE)&lt;&gt;0,VLOOKUP($B387,'Draft List'!$D$4:$AB$124,BI$3,FALSE),"")</f>
        <v>#N/A</v>
      </c>
      <c r="BJ387" t="e">
        <f>IF(VLOOKUP($B387,'Draft List'!$D$4:$AB$124,BJ$3,FALSE)&lt;&gt;0,VLOOKUP($B387,'Draft List'!$D$4:$AB$124,BJ$3,FALSE),"")</f>
        <v>#N/A</v>
      </c>
      <c r="BK387" t="str">
        <f>IF(OR(C387="SP",C387="MR",C387="RP",C387="CL"),"P",VLOOKUP($A387,Bat!$A$4:$AP$1196,42,FALSE))</f>
        <v>P</v>
      </c>
    </row>
    <row r="388" spans="1:63" x14ac:dyDescent="0.25">
      <c r="A388" t="str">
        <f>IF(C388="C","C-",C388)&amp;D388&amp;E388</f>
        <v>RPMiguel Deleón21</v>
      </c>
      <c r="B388">
        <f>VLOOKUP($A388,draft_listing_pitchers_stats!$A$1:$B$1324,2,FALSE)</f>
        <v>7319</v>
      </c>
      <c r="C388" s="1" t="s">
        <v>246</v>
      </c>
      <c r="D388" s="1" t="s">
        <v>1932</v>
      </c>
      <c r="E388" s="1">
        <v>21</v>
      </c>
      <c r="F388" s="1" t="s">
        <v>43</v>
      </c>
      <c r="G388" s="1" t="s">
        <v>43</v>
      </c>
      <c r="H388" s="1" t="s">
        <v>51</v>
      </c>
      <c r="I388" s="24" t="s">
        <v>51</v>
      </c>
      <c r="J388" s="1" t="s">
        <v>46</v>
      </c>
      <c r="K388" s="24" t="s">
        <v>57</v>
      </c>
      <c r="L388" s="1">
        <v>2</v>
      </c>
      <c r="M388" s="1">
        <v>4</v>
      </c>
      <c r="N388" s="24">
        <v>1</v>
      </c>
      <c r="O388" s="1">
        <v>3</v>
      </c>
      <c r="P388" s="1">
        <v>4</v>
      </c>
      <c r="Q388" s="24">
        <v>3</v>
      </c>
      <c r="R388" s="1">
        <v>4</v>
      </c>
      <c r="S388" s="1">
        <v>5</v>
      </c>
      <c r="T388" s="1">
        <v>1</v>
      </c>
      <c r="U388" s="1">
        <v>1</v>
      </c>
      <c r="V388" s="1">
        <v>2</v>
      </c>
      <c r="W388" s="1">
        <v>3</v>
      </c>
      <c r="X388" s="1">
        <v>3</v>
      </c>
      <c r="Y388" s="1">
        <v>3</v>
      </c>
      <c r="Z388" s="1" t="s">
        <v>47</v>
      </c>
      <c r="AA388" s="1" t="s">
        <v>47</v>
      </c>
      <c r="AB388" s="1" t="s">
        <v>47</v>
      </c>
      <c r="AC388" s="1" t="s">
        <v>47</v>
      </c>
      <c r="AD388" s="1" t="s">
        <v>47</v>
      </c>
      <c r="AE388" s="1" t="s">
        <v>47</v>
      </c>
      <c r="AF388" s="1">
        <v>4</v>
      </c>
      <c r="AG388" s="1">
        <v>4</v>
      </c>
      <c r="AH388" s="1" t="s">
        <v>47</v>
      </c>
      <c r="AI388" s="1" t="s">
        <v>47</v>
      </c>
      <c r="AJ388" s="1" t="s">
        <v>47</v>
      </c>
      <c r="AK388" s="1" t="s">
        <v>47</v>
      </c>
      <c r="AL388" s="1" t="s">
        <v>47</v>
      </c>
      <c r="AM388" s="1" t="s">
        <v>47</v>
      </c>
      <c r="AN388" s="1" t="s">
        <v>47</v>
      </c>
      <c r="AO388" s="24" t="s">
        <v>47</v>
      </c>
      <c r="AP388" s="1" t="s">
        <v>60</v>
      </c>
      <c r="AQ388" s="1">
        <v>7</v>
      </c>
      <c r="AR388" s="25" t="s">
        <v>235</v>
      </c>
      <c r="AS388" s="30">
        <v>180000</v>
      </c>
      <c r="AT388" s="9">
        <f>($O$3*(L388-$O$1)/$O$2+$P$3*(M388-$P$1)/$P$2+$Q$3*(N388-$P$1)/$Q$2)/SUM($O$3:$Q$3)</f>
        <v>-1.9204977641682581</v>
      </c>
      <c r="AU388" s="9">
        <f>($O$3*(O388-$O$1)/$O$2+$P$3*(P388-$P$1)/$P$2+$Q$3*(Q388-$Q$1)/$Q$2)/SUM($O$3:$Q$3)</f>
        <v>-0.7956705568137924</v>
      </c>
      <c r="AV388">
        <f>COUNT(R388:AO388)/2</f>
        <v>5</v>
      </c>
      <c r="AW388">
        <f>COUNTIF(R388:AO388,"&gt;5")/2</f>
        <v>0</v>
      </c>
      <c r="AX388" s="6">
        <f>VLOOKUP(AP388,COND!$A$10:$B$32,2,FALSE)</f>
        <v>1</v>
      </c>
      <c r="AY388" s="9">
        <f>(($AT$3*AT388+$AU$3*AU388+$AV$3*AV388+$AW$3*AW388)*AX388*IF(AQ388&lt;5,0.95,IF(AQ388&lt;7,0.975,1))+$J$3*VLOOKUP(J388,COND!$A$2:$D$7,2,FALSE)+$K$3*VLOOKUP(K388,COND!$A$2:$D$7,3,FALSE)+IF(BA388="SP",$BA$3,0)+IF($AV388&lt;3,-15,0))*IF(AND(Bat!$K$2="On",$E388&gt;20),0.75,1)</f>
        <v>15.652489310890502</v>
      </c>
      <c r="AZ388" s="28">
        <f>STANDARDIZE(AY388,AVERAGE($AY$5:$AY$963),STDEVP($AY$5:$AY$963))</f>
        <v>-0.66186076517369985</v>
      </c>
      <c r="BA388" t="str">
        <f>IF(OR(AND(AQ388&gt;7,AW388&gt;1),AND(AQ388&gt;4,AV388&gt;2)),"SP","RP")</f>
        <v>SP</v>
      </c>
      <c r="BE388" t="str">
        <f>IF(AVERAGE($O388:$Q388)&gt;=6,"Likely",IF(AVERAGE($O388:$Q388)&gt;=4,"Possible","Unlikely"))</f>
        <v>Unlikely</v>
      </c>
      <c r="BG388" t="e">
        <f>IF(VLOOKUP($B388,'Draft List'!$D$4:$AB$124,BG$3,FALSE)&lt;&gt;0,VLOOKUP($B388,'Draft List'!$D$4:$AB$124,BG$3,FALSE),"")</f>
        <v>#N/A</v>
      </c>
      <c r="BH388" t="e">
        <f>IF(VLOOKUP($B388,'Draft List'!$D$4:$AB$124,BH$3,FALSE)&lt;&gt;0,VLOOKUP($B388,'Draft List'!$D$4:$AB$124,BH$3,FALSE),"")</f>
        <v>#N/A</v>
      </c>
      <c r="BI388" t="e">
        <f>IF(VLOOKUP($B388,'Draft List'!$D$4:$AB$124,BI$3,FALSE)&lt;&gt;0,VLOOKUP($B388,'Draft List'!$D$4:$AB$124,BI$3,FALSE),"")</f>
        <v>#N/A</v>
      </c>
      <c r="BJ388" t="e">
        <f>IF(VLOOKUP($B388,'Draft List'!$D$4:$AB$124,BJ$3,FALSE)&lt;&gt;0,VLOOKUP($B388,'Draft List'!$D$4:$AB$124,BJ$3,FALSE),"")</f>
        <v>#N/A</v>
      </c>
      <c r="BK388" t="str">
        <f>IF(OR(C388="SP",C388="MR",C388="RP",C388="CL"),"P",VLOOKUP($A388,Bat!$A$4:$AP$1196,42,FALSE))</f>
        <v>P</v>
      </c>
    </row>
    <row r="389" spans="1:63" x14ac:dyDescent="0.25">
      <c r="A389" t="str">
        <f>IF(C389="C","C-",C389)&amp;D389&amp;E389</f>
        <v>CLThomas Wilson21</v>
      </c>
      <c r="B389">
        <f>VLOOKUP($A389,draft_listing_pitchers_stats!$A$1:$B$1324,2,FALSE)</f>
        <v>6277</v>
      </c>
      <c r="C389" s="1" t="s">
        <v>249</v>
      </c>
      <c r="D389" s="1" t="s">
        <v>2252</v>
      </c>
      <c r="E389" s="1">
        <v>21</v>
      </c>
      <c r="F389" s="1" t="s">
        <v>43</v>
      </c>
      <c r="G389" s="1" t="s">
        <v>43</v>
      </c>
      <c r="H389" s="1" t="s">
        <v>51</v>
      </c>
      <c r="I389" s="24" t="s">
        <v>51</v>
      </c>
      <c r="J389" s="1" t="s">
        <v>46</v>
      </c>
      <c r="K389" s="24" t="s">
        <v>45</v>
      </c>
      <c r="L389" s="1">
        <v>5</v>
      </c>
      <c r="M389" s="1">
        <v>3</v>
      </c>
      <c r="N389" s="24">
        <v>1</v>
      </c>
      <c r="O389" s="1">
        <v>5</v>
      </c>
      <c r="P389" s="1">
        <v>3</v>
      </c>
      <c r="Q389" s="24">
        <v>2</v>
      </c>
      <c r="R389" s="1">
        <v>4</v>
      </c>
      <c r="S389" s="1">
        <v>4</v>
      </c>
      <c r="T389" s="1">
        <v>6</v>
      </c>
      <c r="U389" s="1">
        <v>7</v>
      </c>
      <c r="V389" s="1" t="s">
        <v>47</v>
      </c>
      <c r="W389" s="1" t="s">
        <v>47</v>
      </c>
      <c r="X389" s="1">
        <v>3</v>
      </c>
      <c r="Y389" s="1">
        <v>4</v>
      </c>
      <c r="Z389" s="1" t="s">
        <v>47</v>
      </c>
      <c r="AA389" s="1" t="s">
        <v>47</v>
      </c>
      <c r="AB389" s="1" t="s">
        <v>47</v>
      </c>
      <c r="AC389" s="1" t="s">
        <v>47</v>
      </c>
      <c r="AD389" s="1" t="s">
        <v>47</v>
      </c>
      <c r="AE389" s="1" t="s">
        <v>47</v>
      </c>
      <c r="AF389" s="1" t="s">
        <v>47</v>
      </c>
      <c r="AG389" s="1" t="s">
        <v>47</v>
      </c>
      <c r="AH389" s="1" t="s">
        <v>47</v>
      </c>
      <c r="AI389" s="1" t="s">
        <v>47</v>
      </c>
      <c r="AJ389" s="1" t="s">
        <v>47</v>
      </c>
      <c r="AK389" s="1" t="s">
        <v>47</v>
      </c>
      <c r="AL389" s="1" t="s">
        <v>47</v>
      </c>
      <c r="AM389" s="1" t="s">
        <v>47</v>
      </c>
      <c r="AN389" s="1" t="s">
        <v>47</v>
      </c>
      <c r="AO389" s="24" t="s">
        <v>47</v>
      </c>
      <c r="AP389" s="1" t="s">
        <v>67</v>
      </c>
      <c r="AQ389" s="1">
        <v>3</v>
      </c>
      <c r="AR389" s="25" t="s">
        <v>1835</v>
      </c>
      <c r="AS389" s="30">
        <v>220000</v>
      </c>
      <c r="AT389" s="9">
        <f>($O$3*(L389-$O$1)/$O$2+$P$3*(M389-$P$1)/$P$2+$Q$3*(N389-$P$1)/$Q$2)/SUM($O$3:$Q$3)</f>
        <v>-1.5318555070707929</v>
      </c>
      <c r="AU389" s="9">
        <f>($O$3*(O389-$O$1)/$O$2+$P$3*(P389-$P$1)/$P$2+$Q$3*(Q389-$Q$1)/$Q$2)/SUM($O$3:$Q$3)</f>
        <v>-0.84404019027961108</v>
      </c>
      <c r="AV389">
        <f>COUNT(R389:AO389)/2</f>
        <v>3</v>
      </c>
      <c r="AW389">
        <f>COUNTIF(R389:AO389,"&gt;5")/2</f>
        <v>1</v>
      </c>
      <c r="AX389" s="6">
        <f>VLOOKUP(AP389,COND!$A$10:$B$32,2,FALSE)</f>
        <v>1</v>
      </c>
      <c r="AY389" s="9">
        <f>(($AT$3*AT389+$AU$3*AU389+$AV$3*AV389+$AW$3*AW389)*AX389*IF(AQ389&lt;5,0.95,IF(AQ389&lt;7,0.975,1))+$J$3*VLOOKUP(J389,COND!$A$2:$D$7,2,FALSE)+$K$3*VLOOKUP(K389,COND!$A$2:$D$7,3,FALSE)+IF(BA389="SP",$BA$3,0)+IF($AV389&lt;3,-15,0))*IF(AND(Bat!$K$2="On",$E389&gt;20),0.75,1)</f>
        <v>15.55718383834394</v>
      </c>
      <c r="AZ389" s="28">
        <f>STANDARDIZE(AY389,AVERAGE($AY$5:$AY$963),STDEVP($AY$5:$AY$963))</f>
        <v>-0.67038725009402078</v>
      </c>
      <c r="BA389" t="str">
        <f>IF(OR(AND(AQ389&gt;7,AW389&gt;1),AND(AQ389&gt;4,AV389&gt;2)),"SP","RP")</f>
        <v>RP</v>
      </c>
      <c r="BE389" t="str">
        <f>IF(AVERAGE($O389:$Q389)&gt;=6,"Likely",IF(AVERAGE($O389:$Q389)&gt;=4,"Possible","Unlikely"))</f>
        <v>Unlikely</v>
      </c>
      <c r="BG389" t="e">
        <f>IF(VLOOKUP($B389,'Draft List'!$D$4:$AB$124,BG$3,FALSE)&lt;&gt;0,VLOOKUP($B389,'Draft List'!$D$4:$AB$124,BG$3,FALSE),"")</f>
        <v>#N/A</v>
      </c>
      <c r="BH389" t="e">
        <f>IF(VLOOKUP($B389,'Draft List'!$D$4:$AB$124,BH$3,FALSE)&lt;&gt;0,VLOOKUP($B389,'Draft List'!$D$4:$AB$124,BH$3,FALSE),"")</f>
        <v>#N/A</v>
      </c>
      <c r="BI389" t="e">
        <f>IF(VLOOKUP($B389,'Draft List'!$D$4:$AB$124,BI$3,FALSE)&lt;&gt;0,VLOOKUP($B389,'Draft List'!$D$4:$AB$124,BI$3,FALSE),"")</f>
        <v>#N/A</v>
      </c>
      <c r="BJ389" t="e">
        <f>IF(VLOOKUP($B389,'Draft List'!$D$4:$AB$124,BJ$3,FALSE)&lt;&gt;0,VLOOKUP($B389,'Draft List'!$D$4:$AB$124,BJ$3,FALSE),"")</f>
        <v>#N/A</v>
      </c>
      <c r="BK389" t="str">
        <f>IF(OR(C389="SP",C389="MR",C389="RP",C389="CL"),"P",VLOOKUP($A389,Bat!$A$4:$AP$1196,42,FALSE))</f>
        <v>P</v>
      </c>
    </row>
    <row r="390" spans="1:63" x14ac:dyDescent="0.25">
      <c r="A390" t="str">
        <f>IF(C390="C","C-",C390)&amp;D390&amp;E390</f>
        <v>SPCarlos García21</v>
      </c>
      <c r="B390">
        <f>VLOOKUP($A390,draft_listing_pitchers_stats!$A$1:$B$1324,2,FALSE)</f>
        <v>11735</v>
      </c>
      <c r="C390" s="1" t="s">
        <v>25</v>
      </c>
      <c r="D390" s="1" t="s">
        <v>1959</v>
      </c>
      <c r="E390" s="1">
        <v>21</v>
      </c>
      <c r="F390" s="1" t="s">
        <v>55</v>
      </c>
      <c r="G390" s="1" t="s">
        <v>43</v>
      </c>
      <c r="H390" s="1" t="s">
        <v>51</v>
      </c>
      <c r="I390" s="24" t="s">
        <v>51</v>
      </c>
      <c r="J390" s="1" t="s">
        <v>45</v>
      </c>
      <c r="K390" s="24" t="s">
        <v>45</v>
      </c>
      <c r="L390" s="1">
        <v>3</v>
      </c>
      <c r="M390" s="1">
        <v>4</v>
      </c>
      <c r="N390" s="24">
        <v>1</v>
      </c>
      <c r="O390" s="1">
        <v>3</v>
      </c>
      <c r="P390" s="1">
        <v>4</v>
      </c>
      <c r="Q390" s="24">
        <v>3</v>
      </c>
      <c r="R390" s="1">
        <v>4</v>
      </c>
      <c r="S390" s="1">
        <v>4</v>
      </c>
      <c r="T390" s="1">
        <v>1</v>
      </c>
      <c r="U390" s="1">
        <v>2</v>
      </c>
      <c r="V390" s="1" t="s">
        <v>47</v>
      </c>
      <c r="W390" s="1" t="s">
        <v>47</v>
      </c>
      <c r="X390" s="1">
        <v>3</v>
      </c>
      <c r="Y390" s="1">
        <v>4</v>
      </c>
      <c r="Z390" s="1" t="s">
        <v>47</v>
      </c>
      <c r="AA390" s="1" t="s">
        <v>47</v>
      </c>
      <c r="AB390" s="1" t="s">
        <v>47</v>
      </c>
      <c r="AC390" s="1" t="s">
        <v>47</v>
      </c>
      <c r="AD390" s="1" t="s">
        <v>47</v>
      </c>
      <c r="AE390" s="1" t="s">
        <v>47</v>
      </c>
      <c r="AF390" s="1" t="s">
        <v>47</v>
      </c>
      <c r="AG390" s="1" t="s">
        <v>47</v>
      </c>
      <c r="AH390" s="1" t="s">
        <v>47</v>
      </c>
      <c r="AI390" s="1" t="s">
        <v>47</v>
      </c>
      <c r="AJ390" s="1" t="s">
        <v>47</v>
      </c>
      <c r="AK390" s="1" t="s">
        <v>47</v>
      </c>
      <c r="AL390" s="1" t="s">
        <v>47</v>
      </c>
      <c r="AM390" s="1" t="s">
        <v>47</v>
      </c>
      <c r="AN390" s="1" t="s">
        <v>47</v>
      </c>
      <c r="AO390" s="24" t="s">
        <v>47</v>
      </c>
      <c r="AP390" s="1" t="s">
        <v>59</v>
      </c>
      <c r="AQ390" s="1">
        <v>4</v>
      </c>
      <c r="AR390" s="25" t="s">
        <v>235</v>
      </c>
      <c r="AS390" s="30">
        <v>210000</v>
      </c>
      <c r="AT390" s="9">
        <f>($O$3*(L390-$O$1)/$O$2+$P$3*(M390-$P$1)/$P$2+$Q$3*(N390-$P$1)/$Q$2)/SUM($O$3:$Q$3)</f>
        <v>-1.7258064396590846</v>
      </c>
      <c r="AU390" s="9">
        <f>($O$3*(O390-$O$1)/$O$2+$P$3*(P390-$P$1)/$P$2+$Q$3*(Q390-$Q$1)/$Q$2)/SUM($O$3:$Q$3)</f>
        <v>-0.7956705568137924</v>
      </c>
      <c r="AV390">
        <f>COUNT(R390:AO390)/2</f>
        <v>3</v>
      </c>
      <c r="AW390">
        <f>COUNTIF(R390:AO390,"&gt;5")/2</f>
        <v>0</v>
      </c>
      <c r="AX390" s="6">
        <f>VLOOKUP(AP390,COND!$A$10:$B$32,2,FALSE)</f>
        <v>1</v>
      </c>
      <c r="AY390" s="9">
        <f>(($AT$3*AT390+$AU$3*AU390+$AV$3*AV390+$AW$3*AW390)*AX390*IF(AQ390&lt;5,0.95,IF(AQ390&lt;7,0.975,1))+$J$3*VLOOKUP(J390,COND!$A$2:$D$7,2,FALSE)+$K$3*VLOOKUP(K390,COND!$A$2:$D$7,3,FALSE)+IF(BA390="SP",$BA$3,0)+IF($AV390&lt;3,-15,0))*IF(AND(Bat!$K$2="On",$E390&gt;20),0.75,1)</f>
        <v>15.551856197002721</v>
      </c>
      <c r="AZ390" s="28">
        <f>STANDARDIZE(AY390,AVERAGE($AY$5:$AY$963),STDEVP($AY$5:$AY$963))</f>
        <v>-0.67086388645437867</v>
      </c>
      <c r="BA390" t="str">
        <f>IF(OR(AND(AQ390&gt;7,AW390&gt;1),AND(AQ390&gt;4,AV390&gt;2)),"SP","RP")</f>
        <v>RP</v>
      </c>
      <c r="BE390" t="str">
        <f>IF(AVERAGE($O390:$Q390)&gt;=6,"Likely",IF(AVERAGE($O390:$Q390)&gt;=4,"Possible","Unlikely"))</f>
        <v>Unlikely</v>
      </c>
      <c r="BG390" t="e">
        <f>IF(VLOOKUP($B390,'Draft List'!$D$4:$AB$124,BG$3,FALSE)&lt;&gt;0,VLOOKUP($B390,'Draft List'!$D$4:$AB$124,BG$3,FALSE),"")</f>
        <v>#N/A</v>
      </c>
      <c r="BH390" t="e">
        <f>IF(VLOOKUP($B390,'Draft List'!$D$4:$AB$124,BH$3,FALSE)&lt;&gt;0,VLOOKUP($B390,'Draft List'!$D$4:$AB$124,BH$3,FALSE),"")</f>
        <v>#N/A</v>
      </c>
      <c r="BI390" t="e">
        <f>IF(VLOOKUP($B390,'Draft List'!$D$4:$AB$124,BI$3,FALSE)&lt;&gt;0,VLOOKUP($B390,'Draft List'!$D$4:$AB$124,BI$3,FALSE),"")</f>
        <v>#N/A</v>
      </c>
      <c r="BJ390" t="e">
        <f>IF(VLOOKUP($B390,'Draft List'!$D$4:$AB$124,BJ$3,FALSE)&lt;&gt;0,VLOOKUP($B390,'Draft List'!$D$4:$AB$124,BJ$3,FALSE),"")</f>
        <v>#N/A</v>
      </c>
      <c r="BK390" t="str">
        <f>IF(OR(C390="SP",C390="MR",C390="RP",C390="CL"),"P",VLOOKUP($A390,Bat!$A$4:$AP$1196,42,FALSE))</f>
        <v>P</v>
      </c>
    </row>
    <row r="391" spans="1:63" x14ac:dyDescent="0.25">
      <c r="A391" t="str">
        <f>IF(C391="C","C-",C391)&amp;D391&amp;E391</f>
        <v>RPTaikan Watanabe21</v>
      </c>
      <c r="B391">
        <f>VLOOKUP($A391,draft_listing_pitchers_stats!$A$1:$B$1324,2,FALSE)</f>
        <v>4364</v>
      </c>
      <c r="C391" s="1" t="s">
        <v>246</v>
      </c>
      <c r="D391" s="1" t="s">
        <v>2244</v>
      </c>
      <c r="E391" s="1">
        <v>21</v>
      </c>
      <c r="F391" s="1" t="s">
        <v>64</v>
      </c>
      <c r="G391" s="1" t="s">
        <v>43</v>
      </c>
      <c r="H391" s="1" t="s">
        <v>51</v>
      </c>
      <c r="I391" s="24" t="s">
        <v>51</v>
      </c>
      <c r="J391" s="1" t="s">
        <v>46</v>
      </c>
      <c r="K391" s="24" t="s">
        <v>45</v>
      </c>
      <c r="L391" s="1">
        <v>3</v>
      </c>
      <c r="M391" s="1">
        <v>4</v>
      </c>
      <c r="N391" s="24">
        <v>1</v>
      </c>
      <c r="O391" s="1">
        <v>4</v>
      </c>
      <c r="P391" s="1">
        <v>4</v>
      </c>
      <c r="Q391" s="24">
        <v>2</v>
      </c>
      <c r="R391" s="1">
        <v>4</v>
      </c>
      <c r="S391" s="1">
        <v>4</v>
      </c>
      <c r="T391" s="1">
        <v>3</v>
      </c>
      <c r="U391" s="1">
        <v>4</v>
      </c>
      <c r="V391" s="1" t="s">
        <v>47</v>
      </c>
      <c r="W391" s="1" t="s">
        <v>47</v>
      </c>
      <c r="X391" s="1">
        <v>3</v>
      </c>
      <c r="Y391" s="1">
        <v>3</v>
      </c>
      <c r="Z391" s="1" t="s">
        <v>47</v>
      </c>
      <c r="AA391" s="1" t="s">
        <v>47</v>
      </c>
      <c r="AB391" s="1" t="s">
        <v>47</v>
      </c>
      <c r="AC391" s="1" t="s">
        <v>47</v>
      </c>
      <c r="AD391" s="1" t="s">
        <v>47</v>
      </c>
      <c r="AE391" s="1" t="s">
        <v>47</v>
      </c>
      <c r="AF391" s="1" t="s">
        <v>47</v>
      </c>
      <c r="AG391" s="1" t="s">
        <v>47</v>
      </c>
      <c r="AH391" s="1" t="s">
        <v>47</v>
      </c>
      <c r="AI391" s="1" t="s">
        <v>47</v>
      </c>
      <c r="AJ391" s="1" t="s">
        <v>47</v>
      </c>
      <c r="AK391" s="1" t="s">
        <v>47</v>
      </c>
      <c r="AL391" s="1" t="s">
        <v>47</v>
      </c>
      <c r="AM391" s="1" t="s">
        <v>47</v>
      </c>
      <c r="AN391" s="1" t="s">
        <v>47</v>
      </c>
      <c r="AO391" s="24" t="s">
        <v>47</v>
      </c>
      <c r="AP391" s="1" t="s">
        <v>67</v>
      </c>
      <c r="AQ391" s="1">
        <v>7</v>
      </c>
      <c r="AR391" s="25" t="s">
        <v>235</v>
      </c>
      <c r="AS391" s="30">
        <v>230000</v>
      </c>
      <c r="AT391" s="9">
        <f>($O$3*(L391-$O$1)/$O$2+$P$3*(M391-$P$1)/$P$2+$Q$3*(N391-$P$1)/$Q$2)/SUM($O$3:$Q$3)</f>
        <v>-1.7258064396590846</v>
      </c>
      <c r="AU391" s="9">
        <f>($O$3*(O391-$O$1)/$O$2+$P$3*(P391-$P$1)/$P$2+$Q$3*(Q391-$Q$1)/$Q$2)/SUM($O$3:$Q$3)</f>
        <v>-0.84329979835872926</v>
      </c>
      <c r="AV391">
        <f>COUNT(R391:AO391)/2</f>
        <v>3</v>
      </c>
      <c r="AW391">
        <f>COUNTIF(R391:AO391,"&gt;5")/2</f>
        <v>0</v>
      </c>
      <c r="AX391" s="6">
        <f>VLOOKUP(AP391,COND!$A$10:$B$32,2,FALSE)</f>
        <v>1</v>
      </c>
      <c r="AY391" s="9">
        <f>(($AT$3*AT391+$AU$3*AU391+$AV$3*AV391+$AW$3*AW391)*AX391*IF(AQ391&lt;5,0.95,IF(AQ391&lt;7,0.975,1))+$J$3*VLOOKUP(J391,COND!$A$2:$D$7,2,FALSE)+$K$3*VLOOKUP(K391,COND!$A$2:$D$7,3,FALSE)+IF(BA391="SP",$BA$3,0)+IF($AV391&lt;3,-15,0))*IF(AND(Bat!$K$2="On",$E391&gt;20),0.75,1)</f>
        <v>15.5388427448936</v>
      </c>
      <c r="AZ391" s="28">
        <f>STANDARDIZE(AY391,AVERAGE($AY$5:$AY$963),STDEVP($AY$5:$AY$963))</f>
        <v>-0.67202813232825054</v>
      </c>
      <c r="BA391" t="str">
        <f>IF(OR(AND(AQ391&gt;7,AW391&gt;1),AND(AQ391&gt;4,AV391&gt;2)),"SP","RP")</f>
        <v>SP</v>
      </c>
      <c r="BE391" t="str">
        <f>IF(AVERAGE($O391:$Q391)&gt;=6,"Likely",IF(AVERAGE($O391:$Q391)&gt;=4,"Possible","Unlikely"))</f>
        <v>Unlikely</v>
      </c>
      <c r="BG391" t="e">
        <f>IF(VLOOKUP($B391,'Draft List'!$D$4:$AB$124,BG$3,FALSE)&lt;&gt;0,VLOOKUP($B391,'Draft List'!$D$4:$AB$124,BG$3,FALSE),"")</f>
        <v>#N/A</v>
      </c>
      <c r="BH391" t="e">
        <f>IF(VLOOKUP($B391,'Draft List'!$D$4:$AB$124,BH$3,FALSE)&lt;&gt;0,VLOOKUP($B391,'Draft List'!$D$4:$AB$124,BH$3,FALSE),"")</f>
        <v>#N/A</v>
      </c>
      <c r="BI391" t="e">
        <f>IF(VLOOKUP($B391,'Draft List'!$D$4:$AB$124,BI$3,FALSE)&lt;&gt;0,VLOOKUP($B391,'Draft List'!$D$4:$AB$124,BI$3,FALSE),"")</f>
        <v>#N/A</v>
      </c>
      <c r="BJ391" t="e">
        <f>IF(VLOOKUP($B391,'Draft List'!$D$4:$AB$124,BJ$3,FALSE)&lt;&gt;0,VLOOKUP($B391,'Draft List'!$D$4:$AB$124,BJ$3,FALSE),"")</f>
        <v>#N/A</v>
      </c>
      <c r="BK391" t="str">
        <f>IF(OR(C391="SP",C391="MR",C391="RP",C391="CL"),"P",VLOOKUP($A391,Bat!$A$4:$AP$1196,42,FALSE))</f>
        <v>P</v>
      </c>
    </row>
    <row r="392" spans="1:63" x14ac:dyDescent="0.25">
      <c r="A392" t="str">
        <f>IF(C392="C","C-",C392)&amp;D392&amp;E392</f>
        <v>RPDesmond Jordan18</v>
      </c>
      <c r="B392">
        <f>VLOOKUP($A392,draft_listing_pitchers_stats!$A$1:$B$1324,2,FALSE)</f>
        <v>8556</v>
      </c>
      <c r="C392" s="1" t="s">
        <v>246</v>
      </c>
      <c r="D392" s="1" t="s">
        <v>2019</v>
      </c>
      <c r="E392" s="1">
        <v>18</v>
      </c>
      <c r="F392" s="1" t="s">
        <v>55</v>
      </c>
      <c r="G392" s="1" t="s">
        <v>55</v>
      </c>
      <c r="H392" s="1" t="s">
        <v>51</v>
      </c>
      <c r="I392" s="24" t="s">
        <v>51</v>
      </c>
      <c r="J392" s="1" t="s">
        <v>57</v>
      </c>
      <c r="K392" s="24" t="s">
        <v>53</v>
      </c>
      <c r="L392" s="1">
        <v>1</v>
      </c>
      <c r="M392" s="1">
        <v>5</v>
      </c>
      <c r="N392" s="24">
        <v>1</v>
      </c>
      <c r="O392" s="1">
        <v>2</v>
      </c>
      <c r="P392" s="1">
        <v>5</v>
      </c>
      <c r="Q392" s="24">
        <v>3</v>
      </c>
      <c r="R392" s="1">
        <v>2</v>
      </c>
      <c r="S392" s="1">
        <v>2</v>
      </c>
      <c r="T392" s="1">
        <v>1</v>
      </c>
      <c r="U392" s="1">
        <v>1</v>
      </c>
      <c r="V392" s="1">
        <v>2</v>
      </c>
      <c r="W392" s="1">
        <v>3</v>
      </c>
      <c r="X392" s="1" t="s">
        <v>47</v>
      </c>
      <c r="Y392" s="1" t="s">
        <v>47</v>
      </c>
      <c r="Z392" s="1" t="s">
        <v>47</v>
      </c>
      <c r="AA392" s="1" t="s">
        <v>47</v>
      </c>
      <c r="AB392" s="1" t="s">
        <v>47</v>
      </c>
      <c r="AC392" s="1" t="s">
        <v>47</v>
      </c>
      <c r="AD392" s="1" t="s">
        <v>47</v>
      </c>
      <c r="AE392" s="1" t="s">
        <v>47</v>
      </c>
      <c r="AF392" s="1" t="s">
        <v>47</v>
      </c>
      <c r="AG392" s="1" t="s">
        <v>47</v>
      </c>
      <c r="AH392" s="1" t="s">
        <v>47</v>
      </c>
      <c r="AI392" s="1" t="s">
        <v>47</v>
      </c>
      <c r="AJ392" s="1" t="s">
        <v>47</v>
      </c>
      <c r="AK392" s="1" t="s">
        <v>47</v>
      </c>
      <c r="AL392" s="1" t="s">
        <v>47</v>
      </c>
      <c r="AM392" s="1" t="s">
        <v>47</v>
      </c>
      <c r="AN392" s="1" t="s">
        <v>47</v>
      </c>
      <c r="AO392" s="24" t="s">
        <v>47</v>
      </c>
      <c r="AP392" s="1" t="s">
        <v>68</v>
      </c>
      <c r="AQ392" s="1">
        <v>4</v>
      </c>
      <c r="AR392" s="25" t="s">
        <v>235</v>
      </c>
      <c r="AS392" s="30">
        <v>1500000</v>
      </c>
      <c r="AT392" s="9">
        <f>($O$3*(L392-$O$1)/$O$2+$P$3*(M392-$P$1)/$P$2+$Q$3*(N392-$P$1)/$Q$2)/SUM($O$3:$Q$3)</f>
        <v>-1.9197573722473762</v>
      </c>
      <c r="AU392" s="9">
        <f>($O$3*(O392-$O$1)/$O$2+$P$3*(P392-$P$1)/$P$2+$Q$3*(Q392-$Q$1)/$Q$2)/SUM($O$3:$Q$3)</f>
        <v>-0.79493016489291046</v>
      </c>
      <c r="AV392">
        <f>COUNT(R392:AO392)/2</f>
        <v>3</v>
      </c>
      <c r="AW392">
        <f>COUNTIF(R392:AO392,"&gt;5")/2</f>
        <v>0</v>
      </c>
      <c r="AX392" s="6">
        <f>VLOOKUP(AP392,COND!$A$10:$B$32,2,FALSE)</f>
        <v>0.95</v>
      </c>
      <c r="AY392" s="9">
        <f>(($AT$3*AT392+$AU$3*AU392+$AV$3*AV392+$AW$3*AW392)*AX392*IF(AQ392&lt;5,0.95,IF(AQ392&lt;7,0.975,1))+$J$3*VLOOKUP(J392,COND!$A$2:$D$7,2,FALSE)+$K$3*VLOOKUP(K392,COND!$A$2:$D$7,3,FALSE)+IF(BA392="SP",$BA$3,0)+IF($AV392&lt;3,-15,0))*IF(AND(Bat!$K$2="On",$E392&gt;20),0.75,1)</f>
        <v>15.502619317992318</v>
      </c>
      <c r="AZ392" s="28">
        <f>STANDARDIZE(AY392,AVERAGE($AY$5:$AY$963),STDEVP($AY$5:$AY$963))</f>
        <v>-0.67526885392569325</v>
      </c>
      <c r="BA392" t="str">
        <f>IF(OR(AND(AQ392&gt;7,AW392&gt;1),AND(AQ392&gt;4,AV392&gt;2)),"SP","RP")</f>
        <v>RP</v>
      </c>
      <c r="BE392" t="str">
        <f>IF(AVERAGE($O392:$Q392)&gt;=6,"Likely",IF(AVERAGE($O392:$Q392)&gt;=4,"Possible","Unlikely"))</f>
        <v>Unlikely</v>
      </c>
      <c r="BG392" t="e">
        <f>IF(VLOOKUP($B392,'Draft List'!$D$4:$AB$124,BG$3,FALSE)&lt;&gt;0,VLOOKUP($B392,'Draft List'!$D$4:$AB$124,BG$3,FALSE),"")</f>
        <v>#N/A</v>
      </c>
      <c r="BH392" t="e">
        <f>IF(VLOOKUP($B392,'Draft List'!$D$4:$AB$124,BH$3,FALSE)&lt;&gt;0,VLOOKUP($B392,'Draft List'!$D$4:$AB$124,BH$3,FALSE),"")</f>
        <v>#N/A</v>
      </c>
      <c r="BI392" t="e">
        <f>IF(VLOOKUP($B392,'Draft List'!$D$4:$AB$124,BI$3,FALSE)&lt;&gt;0,VLOOKUP($B392,'Draft List'!$D$4:$AB$124,BI$3,FALSE),"")</f>
        <v>#N/A</v>
      </c>
      <c r="BJ392" t="e">
        <f>IF(VLOOKUP($B392,'Draft List'!$D$4:$AB$124,BJ$3,FALSE)&lt;&gt;0,VLOOKUP($B392,'Draft List'!$D$4:$AB$124,BJ$3,FALSE),"")</f>
        <v>#N/A</v>
      </c>
      <c r="BK392" t="str">
        <f>IF(OR(C392="SP",C392="MR",C392="RP",C392="CL"),"P",VLOOKUP($A392,Bat!$A$4:$AP$1196,42,FALSE))</f>
        <v>P</v>
      </c>
    </row>
    <row r="393" spans="1:63" x14ac:dyDescent="0.25">
      <c r="A393" t="str">
        <f>IF(C393="C","C-",C393)&amp;D393&amp;E393</f>
        <v>SPKunio Eida21</v>
      </c>
      <c r="B393">
        <f>VLOOKUP($A393,draft_listing_pitchers_stats!$A$1:$B$1324,2,FALSE)</f>
        <v>4500</v>
      </c>
      <c r="C393" s="1" t="s">
        <v>25</v>
      </c>
      <c r="D393" s="1" t="s">
        <v>1939</v>
      </c>
      <c r="E393" s="1">
        <v>21</v>
      </c>
      <c r="F393" s="1" t="s">
        <v>64</v>
      </c>
      <c r="G393" s="1" t="s">
        <v>43</v>
      </c>
      <c r="H393" s="1" t="s">
        <v>51</v>
      </c>
      <c r="I393" s="24" t="s">
        <v>51</v>
      </c>
      <c r="J393" s="1" t="s">
        <v>45</v>
      </c>
      <c r="K393" s="24" t="s">
        <v>45</v>
      </c>
      <c r="L393" s="1">
        <v>4</v>
      </c>
      <c r="M393" s="1">
        <v>3</v>
      </c>
      <c r="N393" s="24">
        <v>1</v>
      </c>
      <c r="O393" s="1">
        <v>5</v>
      </c>
      <c r="P393" s="1">
        <v>3</v>
      </c>
      <c r="Q393" s="24">
        <v>2</v>
      </c>
      <c r="R393" s="1">
        <v>6</v>
      </c>
      <c r="S393" s="1">
        <v>6</v>
      </c>
      <c r="T393" s="1">
        <v>4</v>
      </c>
      <c r="U393" s="1">
        <v>5</v>
      </c>
      <c r="V393" s="1">
        <v>3</v>
      </c>
      <c r="W393" s="1">
        <v>5</v>
      </c>
      <c r="X393" s="1" t="s">
        <v>47</v>
      </c>
      <c r="Y393" s="1" t="s">
        <v>47</v>
      </c>
      <c r="Z393" s="1" t="s">
        <v>47</v>
      </c>
      <c r="AA393" s="1" t="s">
        <v>47</v>
      </c>
      <c r="AB393" s="1" t="s">
        <v>47</v>
      </c>
      <c r="AC393" s="1" t="s">
        <v>47</v>
      </c>
      <c r="AD393" s="1" t="s">
        <v>47</v>
      </c>
      <c r="AE393" s="1" t="s">
        <v>47</v>
      </c>
      <c r="AF393" s="1" t="s">
        <v>47</v>
      </c>
      <c r="AG393" s="1" t="s">
        <v>47</v>
      </c>
      <c r="AH393" s="1" t="s">
        <v>47</v>
      </c>
      <c r="AI393" s="1" t="s">
        <v>47</v>
      </c>
      <c r="AJ393" s="1" t="s">
        <v>47</v>
      </c>
      <c r="AK393" s="1" t="s">
        <v>47</v>
      </c>
      <c r="AL393" s="1" t="s">
        <v>47</v>
      </c>
      <c r="AM393" s="1" t="s">
        <v>47</v>
      </c>
      <c r="AN393" s="1" t="s">
        <v>47</v>
      </c>
      <c r="AO393" s="24" t="s">
        <v>47</v>
      </c>
      <c r="AP393" s="1" t="s">
        <v>56</v>
      </c>
      <c r="AQ393" s="1">
        <v>3</v>
      </c>
      <c r="AR393" s="25" t="s">
        <v>15</v>
      </c>
      <c r="AS393" s="30">
        <v>210000</v>
      </c>
      <c r="AT393" s="9">
        <f>($O$3*(L393-$O$1)/$O$2+$P$3*(M393-$P$1)/$P$2+$Q$3*(N393-$P$1)/$Q$2)/SUM($O$3:$Q$3)</f>
        <v>-1.7265468315799666</v>
      </c>
      <c r="AU393" s="9">
        <f>($O$3*(O393-$O$1)/$O$2+$P$3*(P393-$P$1)/$P$2+$Q$3*(Q393-$Q$1)/$Q$2)/SUM($O$3:$Q$3)</f>
        <v>-0.84404019027961108</v>
      </c>
      <c r="AV393">
        <f>COUNT(R393:AO393)/2</f>
        <v>3</v>
      </c>
      <c r="AW393">
        <f>COUNTIF(R393:AO393,"&gt;5")/2</f>
        <v>1</v>
      </c>
      <c r="AX393" s="6">
        <f>VLOOKUP(AP393,COND!$A$10:$B$32,2,FALSE)</f>
        <v>1.0249999999999999</v>
      </c>
      <c r="AY393" s="9">
        <f>(($AT$3*AT393+$AU$3*AU393+$AV$3*AV393+$AW$3*AW393)*AX393*IF(AQ393&lt;5,0.95,IF(AQ393&lt;7,0.975,1))+$J$3*VLOOKUP(J393,COND!$A$2:$D$7,2,FALSE)+$K$3*VLOOKUP(K393,COND!$A$2:$D$7,3,FALSE)+IF(BA393="SP",$BA$3,0)+IF($AV393&lt;3,-15,0))*IF(AND(Bat!$K$2="On",$E393&gt;20),0.75,1)</f>
        <v>15.465697298854376</v>
      </c>
      <c r="AZ393" s="28">
        <f>STANDARDIZE(AY393,AVERAGE($AY$5:$AY$963),STDEVP($AY$5:$AY$963))</f>
        <v>-0.6785720749369909</v>
      </c>
      <c r="BA393" t="str">
        <f>IF(OR(AND(AQ393&gt;7,AW393&gt;1),AND(AQ393&gt;4,AV393&gt;2)),"SP","RP")</f>
        <v>RP</v>
      </c>
      <c r="BE393" t="str">
        <f>IF(AVERAGE($O393:$Q393)&gt;=6,"Likely",IF(AVERAGE($O393:$Q393)&gt;=4,"Possible","Unlikely"))</f>
        <v>Unlikely</v>
      </c>
      <c r="BG393" t="e">
        <f>IF(VLOOKUP($B393,'Draft List'!$D$4:$AB$124,BG$3,FALSE)&lt;&gt;0,VLOOKUP($B393,'Draft List'!$D$4:$AB$124,BG$3,FALSE),"")</f>
        <v>#N/A</v>
      </c>
      <c r="BH393" t="e">
        <f>IF(VLOOKUP($B393,'Draft List'!$D$4:$AB$124,BH$3,FALSE)&lt;&gt;0,VLOOKUP($B393,'Draft List'!$D$4:$AB$124,BH$3,FALSE),"")</f>
        <v>#N/A</v>
      </c>
      <c r="BI393" t="e">
        <f>IF(VLOOKUP($B393,'Draft List'!$D$4:$AB$124,BI$3,FALSE)&lt;&gt;0,VLOOKUP($B393,'Draft List'!$D$4:$AB$124,BI$3,FALSE),"")</f>
        <v>#N/A</v>
      </c>
      <c r="BJ393" t="e">
        <f>IF(VLOOKUP($B393,'Draft List'!$D$4:$AB$124,BJ$3,FALSE)&lt;&gt;0,VLOOKUP($B393,'Draft List'!$D$4:$AB$124,BJ$3,FALSE),"")</f>
        <v>#N/A</v>
      </c>
      <c r="BK393" t="str">
        <f>IF(OR(C393="SP",C393="MR",C393="RP",C393="CL"),"P",VLOOKUP($A393,Bat!$A$4:$AP$1196,42,FALSE))</f>
        <v>P</v>
      </c>
    </row>
    <row r="394" spans="1:63" x14ac:dyDescent="0.25">
      <c r="A394" t="str">
        <f>IF(C394="C","C-",C394)&amp;D394&amp;E394</f>
        <v>RPYasushi Oda21</v>
      </c>
      <c r="B394">
        <f>VLOOKUP($A394,draft_listing_pitchers_stats!$A$1:$B$1324,2,FALSE)</f>
        <v>13766</v>
      </c>
      <c r="C394" s="1" t="s">
        <v>246</v>
      </c>
      <c r="D394" s="1" t="s">
        <v>2115</v>
      </c>
      <c r="E394" s="1">
        <v>21</v>
      </c>
      <c r="F394" s="1" t="s">
        <v>43</v>
      </c>
      <c r="G394" s="1" t="s">
        <v>43</v>
      </c>
      <c r="H394" s="1" t="s">
        <v>51</v>
      </c>
      <c r="I394" s="24" t="s">
        <v>51</v>
      </c>
      <c r="J394" s="1" t="s">
        <v>57</v>
      </c>
      <c r="K394" s="24" t="s">
        <v>46</v>
      </c>
      <c r="L394" s="1">
        <v>2</v>
      </c>
      <c r="M394" s="1">
        <v>4</v>
      </c>
      <c r="N394" s="24">
        <v>1</v>
      </c>
      <c r="O394" s="1">
        <v>3</v>
      </c>
      <c r="P394" s="1">
        <v>4</v>
      </c>
      <c r="Q394" s="24">
        <v>3</v>
      </c>
      <c r="R394" s="1">
        <v>4</v>
      </c>
      <c r="S394" s="1">
        <v>4</v>
      </c>
      <c r="T394" s="1" t="s">
        <v>47</v>
      </c>
      <c r="U394" s="1" t="s">
        <v>47</v>
      </c>
      <c r="V394" s="1">
        <v>2</v>
      </c>
      <c r="W394" s="1">
        <v>2</v>
      </c>
      <c r="X394" s="1" t="s">
        <v>47</v>
      </c>
      <c r="Y394" s="1" t="s">
        <v>47</v>
      </c>
      <c r="Z394" s="1" t="s">
        <v>47</v>
      </c>
      <c r="AA394" s="1" t="s">
        <v>47</v>
      </c>
      <c r="AB394" s="1" t="s">
        <v>47</v>
      </c>
      <c r="AC394" s="1" t="s">
        <v>47</v>
      </c>
      <c r="AD394" s="1">
        <v>3</v>
      </c>
      <c r="AE394" s="1">
        <v>3</v>
      </c>
      <c r="AF394" s="1" t="s">
        <v>47</v>
      </c>
      <c r="AG394" s="1" t="s">
        <v>47</v>
      </c>
      <c r="AH394" s="1">
        <v>1</v>
      </c>
      <c r="AI394" s="1">
        <v>2</v>
      </c>
      <c r="AJ394" s="1" t="s">
        <v>47</v>
      </c>
      <c r="AK394" s="1" t="s">
        <v>47</v>
      </c>
      <c r="AL394" s="1" t="s">
        <v>47</v>
      </c>
      <c r="AM394" s="1" t="s">
        <v>47</v>
      </c>
      <c r="AN394" s="1" t="s">
        <v>47</v>
      </c>
      <c r="AO394" s="24" t="s">
        <v>47</v>
      </c>
      <c r="AP394" s="1" t="s">
        <v>59</v>
      </c>
      <c r="AQ394" s="1">
        <v>8</v>
      </c>
      <c r="AR394" s="25" t="s">
        <v>233</v>
      </c>
      <c r="AS394" s="30">
        <v>210000</v>
      </c>
      <c r="AT394" s="9">
        <f>($O$3*(L394-$O$1)/$O$2+$P$3*(M394-$P$1)/$P$2+$Q$3*(N394-$P$1)/$Q$2)/SUM($O$3:$Q$3)</f>
        <v>-1.9204977641682581</v>
      </c>
      <c r="AU394" s="9">
        <f>($O$3*(O394-$O$1)/$O$2+$P$3*(P394-$P$1)/$P$2+$Q$3*(Q394-$Q$1)/$Q$2)/SUM($O$3:$Q$3)</f>
        <v>-0.7956705568137924</v>
      </c>
      <c r="AV394">
        <f>COUNT(R394:AO394)/2</f>
        <v>4</v>
      </c>
      <c r="AW394">
        <f>COUNTIF(R394:AO394,"&gt;5")/2</f>
        <v>0</v>
      </c>
      <c r="AX394" s="6">
        <f>VLOOKUP(AP394,COND!$A$10:$B$32,2,FALSE)</f>
        <v>1</v>
      </c>
      <c r="AY394" s="9">
        <f>(($AT$3*AT394+$AU$3*AU394+$AV$3*AV394+$AW$3*AW394)*AX394*IF(AQ394&lt;5,0.95,IF(AQ394&lt;7,0.975,1))+$J$3*VLOOKUP(J394,COND!$A$2:$D$7,2,FALSE)+$K$3*VLOOKUP(K394,COND!$A$2:$D$7,3,FALSE)+IF(BA394="SP",$BA$3,0)+IF($AV394&lt;3,-15,0))*IF(AND(Bat!$K$2="On",$E394&gt;20),0.75,1)</f>
        <v>15.302489310890502</v>
      </c>
      <c r="AZ394" s="28">
        <f>STANDARDIZE(AY394,AVERAGE($AY$5:$AY$963),STDEVP($AY$5:$AY$963))</f>
        <v>-0.69317344473314857</v>
      </c>
      <c r="BA394" t="str">
        <f>IF(OR(AND(AQ394&gt;7,AW394&gt;1),AND(AQ394&gt;4,AV394&gt;2)),"SP","RP")</f>
        <v>SP</v>
      </c>
      <c r="BE394" t="str">
        <f>IF(AVERAGE($O394:$Q394)&gt;=6,"Likely",IF(AVERAGE($O394:$Q394)&gt;=4,"Possible","Unlikely"))</f>
        <v>Unlikely</v>
      </c>
      <c r="BG394" t="e">
        <f>IF(VLOOKUP($B394,'Draft List'!$D$4:$AB$124,BG$3,FALSE)&lt;&gt;0,VLOOKUP($B394,'Draft List'!$D$4:$AB$124,BG$3,FALSE),"")</f>
        <v>#N/A</v>
      </c>
      <c r="BH394" t="e">
        <f>IF(VLOOKUP($B394,'Draft List'!$D$4:$AB$124,BH$3,FALSE)&lt;&gt;0,VLOOKUP($B394,'Draft List'!$D$4:$AB$124,BH$3,FALSE),"")</f>
        <v>#N/A</v>
      </c>
      <c r="BI394" t="e">
        <f>IF(VLOOKUP($B394,'Draft List'!$D$4:$AB$124,BI$3,FALSE)&lt;&gt;0,VLOOKUP($B394,'Draft List'!$D$4:$AB$124,BI$3,FALSE),"")</f>
        <v>#N/A</v>
      </c>
      <c r="BJ394" t="e">
        <f>IF(VLOOKUP($B394,'Draft List'!$D$4:$AB$124,BJ$3,FALSE)&lt;&gt;0,VLOOKUP($B394,'Draft List'!$D$4:$AB$124,BJ$3,FALSE),"")</f>
        <v>#N/A</v>
      </c>
      <c r="BK394" t="str">
        <f>IF(OR(C394="SP",C394="MR",C394="RP",C394="CL"),"P",VLOOKUP($A394,Bat!$A$4:$AP$1196,42,FALSE))</f>
        <v>P</v>
      </c>
    </row>
    <row r="395" spans="1:63" x14ac:dyDescent="0.25">
      <c r="A395" t="str">
        <f>IF(C395="C","C-",C395)&amp;D395&amp;E395</f>
        <v>RPJimmy Rouse18</v>
      </c>
      <c r="B395">
        <f>VLOOKUP($A395,draft_listing_pitchers_stats!$A$1:$B$1324,2,FALSE)</f>
        <v>4819</v>
      </c>
      <c r="C395" s="1" t="s">
        <v>246</v>
      </c>
      <c r="D395" s="1" t="s">
        <v>2162</v>
      </c>
      <c r="E395" s="1">
        <v>18</v>
      </c>
      <c r="F395" s="1" t="s">
        <v>43</v>
      </c>
      <c r="G395" s="1" t="s">
        <v>43</v>
      </c>
      <c r="H395" s="1" t="s">
        <v>51</v>
      </c>
      <c r="I395" s="24" t="s">
        <v>51</v>
      </c>
      <c r="J395" s="1" t="s">
        <v>46</v>
      </c>
      <c r="K395" s="24" t="s">
        <v>46</v>
      </c>
      <c r="L395" s="1">
        <v>3</v>
      </c>
      <c r="M395" s="1">
        <v>4</v>
      </c>
      <c r="N395" s="24">
        <v>1</v>
      </c>
      <c r="O395" s="1">
        <v>3</v>
      </c>
      <c r="P395" s="1">
        <v>4</v>
      </c>
      <c r="Q395" s="24">
        <v>3</v>
      </c>
      <c r="R395" s="1">
        <v>4</v>
      </c>
      <c r="S395" s="1">
        <v>4</v>
      </c>
      <c r="T395" s="1">
        <v>1</v>
      </c>
      <c r="U395" s="1">
        <v>2</v>
      </c>
      <c r="V395" s="1">
        <v>2</v>
      </c>
      <c r="W395" s="1">
        <v>2</v>
      </c>
      <c r="X395" s="1">
        <v>2</v>
      </c>
      <c r="Y395" s="1">
        <v>4</v>
      </c>
      <c r="Z395" s="1" t="s">
        <v>47</v>
      </c>
      <c r="AA395" s="1" t="s">
        <v>47</v>
      </c>
      <c r="AB395" s="1" t="s">
        <v>47</v>
      </c>
      <c r="AC395" s="1" t="s">
        <v>47</v>
      </c>
      <c r="AD395" s="1" t="s">
        <v>47</v>
      </c>
      <c r="AE395" s="1" t="s">
        <v>47</v>
      </c>
      <c r="AF395" s="1" t="s">
        <v>47</v>
      </c>
      <c r="AG395" s="1" t="s">
        <v>47</v>
      </c>
      <c r="AH395" s="1" t="s">
        <v>47</v>
      </c>
      <c r="AI395" s="1" t="s">
        <v>47</v>
      </c>
      <c r="AJ395" s="1" t="s">
        <v>47</v>
      </c>
      <c r="AK395" s="1" t="s">
        <v>47</v>
      </c>
      <c r="AL395" s="1" t="s">
        <v>47</v>
      </c>
      <c r="AM395" s="1" t="s">
        <v>47</v>
      </c>
      <c r="AN395" s="1" t="s">
        <v>47</v>
      </c>
      <c r="AO395" s="24" t="s">
        <v>47</v>
      </c>
      <c r="AP395" s="1" t="s">
        <v>60</v>
      </c>
      <c r="AQ395" s="1">
        <v>4</v>
      </c>
      <c r="AR395" s="25" t="s">
        <v>235</v>
      </c>
      <c r="AS395" s="30">
        <v>190000</v>
      </c>
      <c r="AT395" s="9">
        <f>($O$3*(L395-$O$1)/$O$2+$P$3*(M395-$P$1)/$P$2+$Q$3*(N395-$P$1)/$Q$2)/SUM($O$3:$Q$3)</f>
        <v>-1.7258064396590846</v>
      </c>
      <c r="AU395" s="9">
        <f>($O$3*(O395-$O$1)/$O$2+$P$3*(P395-$P$1)/$P$2+$Q$3*(Q395-$Q$1)/$Q$2)/SUM($O$3:$Q$3)</f>
        <v>-0.7956705568137924</v>
      </c>
      <c r="AV395">
        <f>COUNT(R395:AO395)/2</f>
        <v>4</v>
      </c>
      <c r="AW395">
        <f>COUNTIF(R395:AO395,"&gt;5")/2</f>
        <v>0</v>
      </c>
      <c r="AX395" s="6">
        <f>VLOOKUP(AP395,COND!$A$10:$B$32,2,FALSE)</f>
        <v>1</v>
      </c>
      <c r="AY395" s="9">
        <f>(($AT$3*AT395+$AU$3*AU395+$AV$3*AV395+$AW$3*AW395)*AX395*IF(AQ395&lt;5,0.95,IF(AQ395&lt;7,0.975,1))+$J$3*VLOOKUP(J395,COND!$A$2:$D$7,2,FALSE)+$K$3*VLOOKUP(K395,COND!$A$2:$D$7,3,FALSE)+IF(BA395="SP",$BA$3,0)+IF($AV395&lt;3,-15,0))*IF(AND(Bat!$K$2="On",$E395&gt;20),0.75,1)</f>
        <v>15.284356197002719</v>
      </c>
      <c r="AZ395" s="28">
        <f>STANDARDIZE(AY395,AVERAGE($AY$5:$AY$963),STDEVP($AY$5:$AY$963))</f>
        <v>-0.69479572011767177</v>
      </c>
      <c r="BA395" t="str">
        <f>IF(OR(AND(AQ395&gt;7,AW395&gt;1),AND(AQ395&gt;4,AV395&gt;2)),"SP","RP")</f>
        <v>RP</v>
      </c>
      <c r="BE395" t="str">
        <f>IF(AVERAGE($O395:$Q395)&gt;=6,"Likely",IF(AVERAGE($O395:$Q395)&gt;=4,"Possible","Unlikely"))</f>
        <v>Unlikely</v>
      </c>
      <c r="BG395" t="e">
        <f>IF(VLOOKUP($B395,'Draft List'!$D$4:$AB$124,BG$3,FALSE)&lt;&gt;0,VLOOKUP($B395,'Draft List'!$D$4:$AB$124,BG$3,FALSE),"")</f>
        <v>#N/A</v>
      </c>
      <c r="BH395" t="e">
        <f>IF(VLOOKUP($B395,'Draft List'!$D$4:$AB$124,BH$3,FALSE)&lt;&gt;0,VLOOKUP($B395,'Draft List'!$D$4:$AB$124,BH$3,FALSE),"")</f>
        <v>#N/A</v>
      </c>
      <c r="BI395" t="e">
        <f>IF(VLOOKUP($B395,'Draft List'!$D$4:$AB$124,BI$3,FALSE)&lt;&gt;0,VLOOKUP($B395,'Draft List'!$D$4:$AB$124,BI$3,FALSE),"")</f>
        <v>#N/A</v>
      </c>
      <c r="BJ395" t="e">
        <f>IF(VLOOKUP($B395,'Draft List'!$D$4:$AB$124,BJ$3,FALSE)&lt;&gt;0,VLOOKUP($B395,'Draft List'!$D$4:$AB$124,BJ$3,FALSE),"")</f>
        <v>#N/A</v>
      </c>
      <c r="BK395" t="str">
        <f>IF(OR(C395="SP",C395="MR",C395="RP",C395="CL"),"P",VLOOKUP($A395,Bat!$A$4:$AP$1196,42,FALSE))</f>
        <v>P</v>
      </c>
    </row>
    <row r="396" spans="1:63" x14ac:dyDescent="0.25">
      <c r="A396" t="str">
        <f>IF(C396="C","C-",C396)&amp;D396&amp;E396</f>
        <v>RPHidehira Ohayashi21</v>
      </c>
      <c r="B396">
        <f>VLOOKUP($A396,draft_listing_pitchers_stats!$A$1:$B$1324,2,FALSE)</f>
        <v>9570</v>
      </c>
      <c r="C396" s="1" t="s">
        <v>246</v>
      </c>
      <c r="D396" s="1" t="s">
        <v>2118</v>
      </c>
      <c r="E396" s="1">
        <v>21</v>
      </c>
      <c r="F396" s="1" t="s">
        <v>55</v>
      </c>
      <c r="G396" s="1" t="s">
        <v>55</v>
      </c>
      <c r="H396" s="1" t="s">
        <v>51</v>
      </c>
      <c r="I396" s="24" t="s">
        <v>51</v>
      </c>
      <c r="J396" s="1" t="s">
        <v>45</v>
      </c>
      <c r="K396" s="24" t="s">
        <v>49</v>
      </c>
      <c r="L396" s="1">
        <v>3</v>
      </c>
      <c r="M396" s="1">
        <v>4</v>
      </c>
      <c r="N396" s="24">
        <v>1</v>
      </c>
      <c r="O396" s="1">
        <v>4</v>
      </c>
      <c r="P396" s="1">
        <v>4</v>
      </c>
      <c r="Q396" s="24">
        <v>2</v>
      </c>
      <c r="R396" s="1">
        <v>4</v>
      </c>
      <c r="S396" s="1">
        <v>4</v>
      </c>
      <c r="T396" s="1">
        <v>3</v>
      </c>
      <c r="U396" s="1">
        <v>3</v>
      </c>
      <c r="V396" s="1" t="s">
        <v>47</v>
      </c>
      <c r="W396" s="1" t="s">
        <v>47</v>
      </c>
      <c r="X396" s="1" t="s">
        <v>47</v>
      </c>
      <c r="Y396" s="1" t="s">
        <v>47</v>
      </c>
      <c r="Z396" s="1" t="s">
        <v>47</v>
      </c>
      <c r="AA396" s="1" t="s">
        <v>47</v>
      </c>
      <c r="AB396" s="1">
        <v>4</v>
      </c>
      <c r="AC396" s="1">
        <v>4</v>
      </c>
      <c r="AD396" s="1" t="s">
        <v>47</v>
      </c>
      <c r="AE396" s="1" t="s">
        <v>47</v>
      </c>
      <c r="AF396" s="1" t="s">
        <v>47</v>
      </c>
      <c r="AG396" s="1" t="s">
        <v>47</v>
      </c>
      <c r="AH396" s="1" t="s">
        <v>47</v>
      </c>
      <c r="AI396" s="1" t="s">
        <v>47</v>
      </c>
      <c r="AJ396" s="1" t="s">
        <v>47</v>
      </c>
      <c r="AK396" s="1" t="s">
        <v>47</v>
      </c>
      <c r="AL396" s="1">
        <v>4</v>
      </c>
      <c r="AM396" s="1">
        <v>4</v>
      </c>
      <c r="AN396" s="1" t="s">
        <v>47</v>
      </c>
      <c r="AO396" s="24" t="s">
        <v>47</v>
      </c>
      <c r="AP396" s="1" t="s">
        <v>211</v>
      </c>
      <c r="AQ396" s="1">
        <v>3</v>
      </c>
      <c r="AR396" s="25" t="s">
        <v>233</v>
      </c>
      <c r="AS396" s="30">
        <v>190000</v>
      </c>
      <c r="AT396" s="9">
        <f>($O$3*(L396-$O$1)/$O$2+$P$3*(M396-$P$1)/$P$2+$Q$3*(N396-$P$1)/$Q$2)/SUM($O$3:$Q$3)</f>
        <v>-1.7258064396590846</v>
      </c>
      <c r="AU396" s="9">
        <f>($O$3*(O396-$O$1)/$O$2+$P$3*(P396-$P$1)/$P$2+$Q$3*(Q396-$Q$1)/$Q$2)/SUM($O$3:$Q$3)</f>
        <v>-0.84329979835872926</v>
      </c>
      <c r="AV396">
        <f>COUNT(R396:AO396)/2</f>
        <v>4</v>
      </c>
      <c r="AW396">
        <f>COUNTIF(R396:AO396,"&gt;5")/2</f>
        <v>0</v>
      </c>
      <c r="AX396" s="6">
        <f>VLOOKUP(AP396,COND!$A$10:$B$32,2,FALSE)</f>
        <v>1</v>
      </c>
      <c r="AY396" s="9">
        <f>(($AT$3*AT396+$AU$3*AU396+$AV$3*AV396+$AW$3*AW396)*AX396*IF(AQ396&lt;5,0.95,IF(AQ396&lt;7,0.975,1))+$J$3*VLOOKUP(J396,COND!$A$2:$D$7,2,FALSE)+$K$3*VLOOKUP(K396,COND!$A$2:$D$7,3,FALSE)+IF(BA396="SP",$BA$3,0)+IF($AV396&lt;3,-15,0))*IF(AND(Bat!$K$2="On",$E396&gt;20),0.75,1)</f>
        <v>15.279400607648922</v>
      </c>
      <c r="AZ396" s="28">
        <f>STANDARDIZE(AY396,AVERAGE($AY$5:$AY$963),STDEVP($AY$5:$AY$963))</f>
        <v>-0.69523907092185366</v>
      </c>
      <c r="BA396" t="str">
        <f>IF(OR(AND(AQ396&gt;7,AW396&gt;1),AND(AQ396&gt;4,AV396&gt;2)),"SP","RP")</f>
        <v>RP</v>
      </c>
      <c r="BE396" t="str">
        <f>IF(AVERAGE($O396:$Q396)&gt;=6,"Likely",IF(AVERAGE($O396:$Q396)&gt;=4,"Possible","Unlikely"))</f>
        <v>Unlikely</v>
      </c>
      <c r="BG396" t="e">
        <f>IF(VLOOKUP($B396,'Draft List'!$D$4:$AB$124,BG$3,FALSE)&lt;&gt;0,VLOOKUP($B396,'Draft List'!$D$4:$AB$124,BG$3,FALSE),"")</f>
        <v>#N/A</v>
      </c>
      <c r="BH396" t="e">
        <f>IF(VLOOKUP($B396,'Draft List'!$D$4:$AB$124,BH$3,FALSE)&lt;&gt;0,VLOOKUP($B396,'Draft List'!$D$4:$AB$124,BH$3,FALSE),"")</f>
        <v>#N/A</v>
      </c>
      <c r="BI396" t="e">
        <f>IF(VLOOKUP($B396,'Draft List'!$D$4:$AB$124,BI$3,FALSE)&lt;&gt;0,VLOOKUP($B396,'Draft List'!$D$4:$AB$124,BI$3,FALSE),"")</f>
        <v>#N/A</v>
      </c>
      <c r="BJ396" t="e">
        <f>IF(VLOOKUP($B396,'Draft List'!$D$4:$AB$124,BJ$3,FALSE)&lt;&gt;0,VLOOKUP($B396,'Draft List'!$D$4:$AB$124,BJ$3,FALSE),"")</f>
        <v>#N/A</v>
      </c>
      <c r="BK396" t="str">
        <f>IF(OR(C396="SP",C396="MR",C396="RP",C396="CL"),"P",VLOOKUP($A396,Bat!$A$4:$AP$1196,42,FALSE))</f>
        <v>P</v>
      </c>
    </row>
    <row r="397" spans="1:63" x14ac:dyDescent="0.25">
      <c r="A397" t="str">
        <f>IF(C397="C","C-",C397)&amp;D397&amp;E397</f>
        <v>SPOrinosuke Kurota18</v>
      </c>
      <c r="B397">
        <f>VLOOKUP($A397,draft_listing_pitchers_stats!$A$1:$B$1324,2,FALSE)</f>
        <v>13711</v>
      </c>
      <c r="C397" s="1" t="s">
        <v>25</v>
      </c>
      <c r="D397" s="1" t="s">
        <v>2047</v>
      </c>
      <c r="E397" s="1">
        <v>18</v>
      </c>
      <c r="F397" s="1" t="s">
        <v>43</v>
      </c>
      <c r="G397" s="1" t="s">
        <v>43</v>
      </c>
      <c r="H397" s="1" t="s">
        <v>51</v>
      </c>
      <c r="I397" s="24" t="s">
        <v>51</v>
      </c>
      <c r="J397" s="1" t="s">
        <v>57</v>
      </c>
      <c r="K397" s="24" t="s">
        <v>45</v>
      </c>
      <c r="L397" s="1">
        <v>2</v>
      </c>
      <c r="M397" s="1">
        <v>4</v>
      </c>
      <c r="N397" s="24">
        <v>1</v>
      </c>
      <c r="O397" s="1">
        <v>3</v>
      </c>
      <c r="P397" s="1">
        <v>4</v>
      </c>
      <c r="Q397" s="24">
        <v>3</v>
      </c>
      <c r="R397" s="1">
        <v>3</v>
      </c>
      <c r="S397" s="1">
        <v>4</v>
      </c>
      <c r="T397" s="1">
        <v>1</v>
      </c>
      <c r="U397" s="1">
        <v>1</v>
      </c>
      <c r="V397" s="1">
        <v>1</v>
      </c>
      <c r="W397" s="1">
        <v>4</v>
      </c>
      <c r="X397" s="1" t="s">
        <v>47</v>
      </c>
      <c r="Y397" s="1" t="s">
        <v>47</v>
      </c>
      <c r="Z397" s="1" t="s">
        <v>47</v>
      </c>
      <c r="AA397" s="1" t="s">
        <v>47</v>
      </c>
      <c r="AB397" s="1" t="s">
        <v>47</v>
      </c>
      <c r="AC397" s="1" t="s">
        <v>47</v>
      </c>
      <c r="AD397" s="1" t="s">
        <v>47</v>
      </c>
      <c r="AE397" s="1" t="s">
        <v>47</v>
      </c>
      <c r="AF397" s="1" t="s">
        <v>47</v>
      </c>
      <c r="AG397" s="1" t="s">
        <v>47</v>
      </c>
      <c r="AH397" s="1" t="s">
        <v>47</v>
      </c>
      <c r="AI397" s="1" t="s">
        <v>47</v>
      </c>
      <c r="AJ397" s="1" t="s">
        <v>47</v>
      </c>
      <c r="AK397" s="1" t="s">
        <v>47</v>
      </c>
      <c r="AL397" s="1" t="s">
        <v>47</v>
      </c>
      <c r="AM397" s="1" t="s">
        <v>47</v>
      </c>
      <c r="AN397" s="1" t="s">
        <v>47</v>
      </c>
      <c r="AO397" s="24" t="s">
        <v>47</v>
      </c>
      <c r="AP397" s="1" t="s">
        <v>212</v>
      </c>
      <c r="AQ397" s="1">
        <v>7</v>
      </c>
      <c r="AR397" s="25" t="s">
        <v>233</v>
      </c>
      <c r="AS397" s="30">
        <v>190000</v>
      </c>
      <c r="AT397" s="9">
        <f>($O$3*(L397-$O$1)/$O$2+$P$3*(M397-$P$1)/$P$2+$Q$3*(N397-$P$1)/$Q$2)/SUM($O$3:$Q$3)</f>
        <v>-1.9204977641682581</v>
      </c>
      <c r="AU397" s="9">
        <f>($O$3*(O397-$O$1)/$O$2+$P$3*(P397-$P$1)/$P$2+$Q$3*(Q397-$Q$1)/$Q$2)/SUM($O$3:$Q$3)</f>
        <v>-0.7956705568137924</v>
      </c>
      <c r="AV397">
        <f>COUNT(R397:AO397)/2</f>
        <v>3</v>
      </c>
      <c r="AW397">
        <f>COUNTIF(R397:AO397,"&gt;5")/2</f>
        <v>0</v>
      </c>
      <c r="AX397" s="6">
        <f>VLOOKUP(AP397,COND!$A$10:$B$32,2,FALSE)</f>
        <v>1</v>
      </c>
      <c r="AY397" s="9">
        <f>(($AT$3*AT397+$AU$3*AU397+$AV$3*AV397+$AW$3*AW397)*AX397*IF(AQ397&lt;5,0.95,IF(AQ397&lt;7,0.975,1))+$J$3*VLOOKUP(J397,COND!$A$2:$D$7,2,FALSE)+$K$3*VLOOKUP(K397,COND!$A$2:$D$7,3,FALSE)+IF(BA397="SP",$BA$3,0)+IF($AV397&lt;3,-15,0))*IF(AND(Bat!$K$2="On",$E397&gt;20),0.75,1)</f>
        <v>15.252489310890503</v>
      </c>
      <c r="AZ397" s="28">
        <f>STANDARDIZE(AY397,AVERAGE($AY$5:$AY$963),STDEVP($AY$5:$AY$963))</f>
        <v>-0.69764668467021251</v>
      </c>
      <c r="BA397" t="str">
        <f>IF(OR(AND(AQ397&gt;7,AW397&gt;1),AND(AQ397&gt;4,AV397&gt;2)),"SP","RP")</f>
        <v>SP</v>
      </c>
      <c r="BE397" t="str">
        <f>IF(AVERAGE($O397:$Q397)&gt;=6,"Likely",IF(AVERAGE($O397:$Q397)&gt;=4,"Possible","Unlikely"))</f>
        <v>Unlikely</v>
      </c>
      <c r="BG397" t="e">
        <f>IF(VLOOKUP($B397,'Draft List'!$D$4:$AB$124,BG$3,FALSE)&lt;&gt;0,VLOOKUP($B397,'Draft List'!$D$4:$AB$124,BG$3,FALSE),"")</f>
        <v>#N/A</v>
      </c>
      <c r="BH397" t="e">
        <f>IF(VLOOKUP($B397,'Draft List'!$D$4:$AB$124,BH$3,FALSE)&lt;&gt;0,VLOOKUP($B397,'Draft List'!$D$4:$AB$124,BH$3,FALSE),"")</f>
        <v>#N/A</v>
      </c>
      <c r="BI397" t="e">
        <f>IF(VLOOKUP($B397,'Draft List'!$D$4:$AB$124,BI$3,FALSE)&lt;&gt;0,VLOOKUP($B397,'Draft List'!$D$4:$AB$124,BI$3,FALSE),"")</f>
        <v>#N/A</v>
      </c>
      <c r="BJ397" t="e">
        <f>IF(VLOOKUP($B397,'Draft List'!$D$4:$AB$124,BJ$3,FALSE)&lt;&gt;0,VLOOKUP($B397,'Draft List'!$D$4:$AB$124,BJ$3,FALSE),"")</f>
        <v>#N/A</v>
      </c>
      <c r="BK397" t="str">
        <f>IF(OR(C397="SP",C397="MR",C397="RP",C397="CL"),"P",VLOOKUP($A397,Bat!$A$4:$AP$1196,42,FALSE))</f>
        <v>P</v>
      </c>
    </row>
    <row r="398" spans="1:63" x14ac:dyDescent="0.25">
      <c r="A398" t="str">
        <f>IF(C398="C","C-",C398)&amp;D398&amp;E398</f>
        <v>RPShigemasa Matsunaga21</v>
      </c>
      <c r="B398">
        <f>VLOOKUP($A398,draft_listing_pitchers_stats!$A$1:$B$1324,2,FALSE)</f>
        <v>13773</v>
      </c>
      <c r="C398" s="1" t="s">
        <v>246</v>
      </c>
      <c r="D398" s="1" t="s">
        <v>2075</v>
      </c>
      <c r="E398" s="1">
        <v>21</v>
      </c>
      <c r="F398" s="1" t="s">
        <v>43</v>
      </c>
      <c r="G398" s="1" t="s">
        <v>43</v>
      </c>
      <c r="H398" s="1" t="s">
        <v>51</v>
      </c>
      <c r="I398" s="24" t="s">
        <v>51</v>
      </c>
      <c r="J398" s="1" t="s">
        <v>49</v>
      </c>
      <c r="K398" s="24" t="s">
        <v>45</v>
      </c>
      <c r="L398" s="1">
        <v>2</v>
      </c>
      <c r="M398" s="1">
        <v>4</v>
      </c>
      <c r="N398" s="24">
        <v>1</v>
      </c>
      <c r="O398" s="1">
        <v>4</v>
      </c>
      <c r="P398" s="1">
        <v>4</v>
      </c>
      <c r="Q398" s="24">
        <v>2</v>
      </c>
      <c r="R398" s="1">
        <v>3</v>
      </c>
      <c r="S398" s="1">
        <v>4</v>
      </c>
      <c r="T398" s="1">
        <v>1</v>
      </c>
      <c r="U398" s="1">
        <v>1</v>
      </c>
      <c r="V398" s="1" t="s">
        <v>47</v>
      </c>
      <c r="W398" s="1" t="s">
        <v>47</v>
      </c>
      <c r="X398" s="1">
        <v>2</v>
      </c>
      <c r="Y398" s="1">
        <v>3</v>
      </c>
      <c r="Z398" s="1" t="s">
        <v>47</v>
      </c>
      <c r="AA398" s="1" t="s">
        <v>47</v>
      </c>
      <c r="AB398" s="1" t="s">
        <v>47</v>
      </c>
      <c r="AC398" s="1" t="s">
        <v>47</v>
      </c>
      <c r="AD398" s="1" t="s">
        <v>47</v>
      </c>
      <c r="AE398" s="1" t="s">
        <v>47</v>
      </c>
      <c r="AF398" s="1">
        <v>3</v>
      </c>
      <c r="AG398" s="1">
        <v>4</v>
      </c>
      <c r="AH398" s="1" t="s">
        <v>47</v>
      </c>
      <c r="AI398" s="1" t="s">
        <v>47</v>
      </c>
      <c r="AJ398" s="1" t="s">
        <v>47</v>
      </c>
      <c r="AK398" s="1" t="s">
        <v>47</v>
      </c>
      <c r="AL398" s="1" t="s">
        <v>47</v>
      </c>
      <c r="AM398" s="1" t="s">
        <v>47</v>
      </c>
      <c r="AN398" s="1" t="s">
        <v>47</v>
      </c>
      <c r="AO398" s="24" t="s">
        <v>47</v>
      </c>
      <c r="AP398" s="1" t="s">
        <v>212</v>
      </c>
      <c r="AQ398" s="1">
        <v>3</v>
      </c>
      <c r="AR398" s="25" t="s">
        <v>235</v>
      </c>
      <c r="AS398" s="30">
        <v>220000</v>
      </c>
      <c r="AT398" s="9">
        <f>($O$3*(L398-$O$1)/$O$2+$P$3*(M398-$P$1)/$P$2+$Q$3*(N398-$P$1)/$Q$2)/SUM($O$3:$Q$3)</f>
        <v>-1.9204977641682581</v>
      </c>
      <c r="AU398" s="9">
        <f>($O$3*(O398-$O$1)/$O$2+$P$3*(P398-$P$1)/$P$2+$Q$3*(Q398-$Q$1)/$Q$2)/SUM($O$3:$Q$3)</f>
        <v>-0.84329979835872926</v>
      </c>
      <c r="AV398">
        <f>COUNT(R398:AO398)/2</f>
        <v>4</v>
      </c>
      <c r="AW398">
        <f>COUNTIF(R398:AO398,"&gt;5")/2</f>
        <v>0</v>
      </c>
      <c r="AX398" s="6">
        <f>VLOOKUP(AP398,COND!$A$10:$B$32,2,FALSE)</f>
        <v>1</v>
      </c>
      <c r="AY398" s="9">
        <f>(($AT$3*AT398+$AU$3*AU398+$AV$3*AV398+$AW$3*AW398)*AX398*IF(AQ398&lt;5,0.95,IF(AQ398&lt;7,0.975,1))+$J$3*VLOOKUP(J398,COND!$A$2:$D$7,2,FALSE)+$K$3*VLOOKUP(K398,COND!$A$2:$D$7,3,FALSE)+IF(BA398="SP",$BA$3,0)+IF($AV398&lt;3,-15,0))*IF(AND(Bat!$K$2="On",$E398&gt;20),0.75,1)</f>
        <v>15.242409255992179</v>
      </c>
      <c r="AZ398" s="28">
        <f>STANDARDIZE(AY398,AVERAGE($AY$5:$AY$963),STDEVP($AY$5:$AY$963))</f>
        <v>-0.69854849475299219</v>
      </c>
      <c r="BA398" t="str">
        <f>IF(OR(AND(AQ398&gt;7,AW398&gt;1),AND(AQ398&gt;4,AV398&gt;2)),"SP","RP")</f>
        <v>RP</v>
      </c>
      <c r="BE398" t="str">
        <f>IF(AVERAGE($O398:$Q398)&gt;=6,"Likely",IF(AVERAGE($O398:$Q398)&gt;=4,"Possible","Unlikely"))</f>
        <v>Unlikely</v>
      </c>
      <c r="BG398" t="e">
        <f>IF(VLOOKUP($B398,'Draft List'!$D$4:$AB$124,BG$3,FALSE)&lt;&gt;0,VLOOKUP($B398,'Draft List'!$D$4:$AB$124,BG$3,FALSE),"")</f>
        <v>#N/A</v>
      </c>
      <c r="BH398" t="e">
        <f>IF(VLOOKUP($B398,'Draft List'!$D$4:$AB$124,BH$3,FALSE)&lt;&gt;0,VLOOKUP($B398,'Draft List'!$D$4:$AB$124,BH$3,FALSE),"")</f>
        <v>#N/A</v>
      </c>
      <c r="BI398" t="e">
        <f>IF(VLOOKUP($B398,'Draft List'!$D$4:$AB$124,BI$3,FALSE)&lt;&gt;0,VLOOKUP($B398,'Draft List'!$D$4:$AB$124,BI$3,FALSE),"")</f>
        <v>#N/A</v>
      </c>
      <c r="BJ398" t="e">
        <f>IF(VLOOKUP($B398,'Draft List'!$D$4:$AB$124,BJ$3,FALSE)&lt;&gt;0,VLOOKUP($B398,'Draft List'!$D$4:$AB$124,BJ$3,FALSE),"")</f>
        <v>#N/A</v>
      </c>
      <c r="BK398" t="str">
        <f>IF(OR(C398="SP",C398="MR",C398="RP",C398="CL"),"P",VLOOKUP($A398,Bat!$A$4:$AP$1196,42,FALSE))</f>
        <v>P</v>
      </c>
    </row>
    <row r="399" spans="1:63" x14ac:dyDescent="0.25">
      <c r="A399" t="str">
        <f>IF(C399="C","C-",C399)&amp;D399&amp;E399</f>
        <v>RPMasamune Motsuzuki18</v>
      </c>
      <c r="B399">
        <f>VLOOKUP($A399,draft_listing_pitchers_stats!$A$1:$B$1324,2,FALSE)</f>
        <v>9260</v>
      </c>
      <c r="C399" s="1" t="s">
        <v>246</v>
      </c>
      <c r="D399" s="1" t="s">
        <v>2098</v>
      </c>
      <c r="E399" s="1">
        <v>18</v>
      </c>
      <c r="F399" s="1" t="s">
        <v>64</v>
      </c>
      <c r="G399" s="1" t="s">
        <v>43</v>
      </c>
      <c r="H399" s="1" t="s">
        <v>51</v>
      </c>
      <c r="I399" s="24" t="s">
        <v>51</v>
      </c>
      <c r="J399" s="1" t="s">
        <v>57</v>
      </c>
      <c r="K399" s="24" t="s">
        <v>45</v>
      </c>
      <c r="L399" s="1">
        <v>3</v>
      </c>
      <c r="M399" s="1">
        <v>3</v>
      </c>
      <c r="N399" s="24">
        <v>1</v>
      </c>
      <c r="O399" s="1">
        <v>4</v>
      </c>
      <c r="P399" s="1">
        <v>3</v>
      </c>
      <c r="Q399" s="24">
        <v>3</v>
      </c>
      <c r="R399" s="1">
        <v>3</v>
      </c>
      <c r="S399" s="1">
        <v>4</v>
      </c>
      <c r="T399" s="1" t="s">
        <v>47</v>
      </c>
      <c r="U399" s="1" t="s">
        <v>47</v>
      </c>
      <c r="V399" s="1">
        <v>1</v>
      </c>
      <c r="W399" s="1">
        <v>2</v>
      </c>
      <c r="X399" s="1">
        <v>2</v>
      </c>
      <c r="Y399" s="1">
        <v>4</v>
      </c>
      <c r="Z399" s="1" t="s">
        <v>47</v>
      </c>
      <c r="AA399" s="1" t="s">
        <v>47</v>
      </c>
      <c r="AB399" s="1" t="s">
        <v>47</v>
      </c>
      <c r="AC399" s="1" t="s">
        <v>47</v>
      </c>
      <c r="AD399" s="1" t="s">
        <v>47</v>
      </c>
      <c r="AE399" s="1" t="s">
        <v>47</v>
      </c>
      <c r="AF399" s="1" t="s">
        <v>47</v>
      </c>
      <c r="AG399" s="1" t="s">
        <v>47</v>
      </c>
      <c r="AH399" s="1" t="s">
        <v>47</v>
      </c>
      <c r="AI399" s="1" t="s">
        <v>47</v>
      </c>
      <c r="AJ399" s="1" t="s">
        <v>47</v>
      </c>
      <c r="AK399" s="1" t="s">
        <v>47</v>
      </c>
      <c r="AL399" s="1" t="s">
        <v>47</v>
      </c>
      <c r="AM399" s="1" t="s">
        <v>47</v>
      </c>
      <c r="AN399" s="1" t="s">
        <v>47</v>
      </c>
      <c r="AO399" s="24" t="s">
        <v>47</v>
      </c>
      <c r="AP399" s="1" t="s">
        <v>211</v>
      </c>
      <c r="AQ399" s="1">
        <v>7</v>
      </c>
      <c r="AR399" s="25" t="s">
        <v>15</v>
      </c>
      <c r="AS399" s="30">
        <v>180000</v>
      </c>
      <c r="AT399" s="9">
        <f>($O$3*(L399-$O$1)/$O$2+$P$3*(M399-$P$1)/$P$2+$Q$3*(N399-$P$1)/$Q$2)/SUM($O$3:$Q$3)</f>
        <v>-1.9212381560891401</v>
      </c>
      <c r="AU399" s="9">
        <f>($O$3*(O399-$O$1)/$O$2+$P$3*(P399-$P$1)/$P$2+$Q$3*(Q399-$Q$1)/$Q$2)/SUM($O$3:$Q$3)</f>
        <v>-0.79641094873467422</v>
      </c>
      <c r="AV399">
        <f>COUNT(R399:AO399)/2</f>
        <v>3</v>
      </c>
      <c r="AW399">
        <f>COUNTIF(R399:AO399,"&gt;5")/2</f>
        <v>0</v>
      </c>
      <c r="AX399" s="6">
        <f>VLOOKUP(AP399,COND!$A$10:$B$32,2,FALSE)</f>
        <v>1</v>
      </c>
      <c r="AY399" s="9">
        <f>(($AT$3*AT399+$AU$3*AU399+$AV$3*AV399+$AW$3*AW399)*AX399*IF(AQ399&lt;5,0.95,IF(AQ399&lt;7,0.975,1))+$J$3*VLOOKUP(J399,COND!$A$2:$D$7,2,FALSE)+$K$3*VLOOKUP(K399,COND!$A$2:$D$7,3,FALSE)+IF(BA399="SP",$BA$3,0)+IF($AV399&lt;3,-15,0))*IF(AND(Bat!$K$2="On",$E399&gt;20),0.75,1)</f>
        <v>15.23753339408869</v>
      </c>
      <c r="AZ399" s="28">
        <f>STANDARDIZE(AY399,AVERAGE($AY$5:$AY$963),STDEVP($AY$5:$AY$963))</f>
        <v>-0.69898471275687812</v>
      </c>
      <c r="BA399" t="str">
        <f>IF(OR(AND(AQ399&gt;7,AW399&gt;1),AND(AQ399&gt;4,AV399&gt;2)),"SP","RP")</f>
        <v>SP</v>
      </c>
      <c r="BE399" t="str">
        <f>IF(AVERAGE($O399:$Q399)&gt;=6,"Likely",IF(AVERAGE($O399:$Q399)&gt;=4,"Possible","Unlikely"))</f>
        <v>Unlikely</v>
      </c>
      <c r="BG399" t="e">
        <f>IF(VLOOKUP($B399,'Draft List'!$D$4:$AB$124,BG$3,FALSE)&lt;&gt;0,VLOOKUP($B399,'Draft List'!$D$4:$AB$124,BG$3,FALSE),"")</f>
        <v>#N/A</v>
      </c>
      <c r="BH399" t="e">
        <f>IF(VLOOKUP($B399,'Draft List'!$D$4:$AB$124,BH$3,FALSE)&lt;&gt;0,VLOOKUP($B399,'Draft List'!$D$4:$AB$124,BH$3,FALSE),"")</f>
        <v>#N/A</v>
      </c>
      <c r="BI399" t="e">
        <f>IF(VLOOKUP($B399,'Draft List'!$D$4:$AB$124,BI$3,FALSE)&lt;&gt;0,VLOOKUP($B399,'Draft List'!$D$4:$AB$124,BI$3,FALSE),"")</f>
        <v>#N/A</v>
      </c>
      <c r="BJ399" t="e">
        <f>IF(VLOOKUP($B399,'Draft List'!$D$4:$AB$124,BJ$3,FALSE)&lt;&gt;0,VLOOKUP($B399,'Draft List'!$D$4:$AB$124,BJ$3,FALSE),"")</f>
        <v>#N/A</v>
      </c>
      <c r="BK399" t="str">
        <f>IF(OR(C399="SP",C399="MR",C399="RP",C399="CL"),"P",VLOOKUP($A399,Bat!$A$4:$AP$1196,42,FALSE))</f>
        <v>P</v>
      </c>
    </row>
    <row r="400" spans="1:63" x14ac:dyDescent="0.25">
      <c r="A400" t="str">
        <f>IF(C400="C","C-",C400)&amp;D400&amp;E400</f>
        <v>RPTatsukichi Nagata18</v>
      </c>
      <c r="B400">
        <f>VLOOKUP($A400,draft_listing_pitchers_stats!$A$1:$B$1324,2,FALSE)</f>
        <v>8676</v>
      </c>
      <c r="C400" s="1" t="s">
        <v>246</v>
      </c>
      <c r="D400" s="1" t="s">
        <v>2104</v>
      </c>
      <c r="E400" s="1">
        <v>18</v>
      </c>
      <c r="F400" s="1" t="s">
        <v>43</v>
      </c>
      <c r="G400" s="1" t="s">
        <v>55</v>
      </c>
      <c r="H400" s="1" t="s">
        <v>51</v>
      </c>
      <c r="I400" s="24" t="s">
        <v>51</v>
      </c>
      <c r="J400" s="1" t="s">
        <v>57</v>
      </c>
      <c r="K400" s="24" t="s">
        <v>45</v>
      </c>
      <c r="L400" s="1">
        <v>2</v>
      </c>
      <c r="M400" s="1">
        <v>4</v>
      </c>
      <c r="N400" s="24">
        <v>1</v>
      </c>
      <c r="O400" s="1">
        <v>4</v>
      </c>
      <c r="P400" s="1">
        <v>4</v>
      </c>
      <c r="Q400" s="24">
        <v>2</v>
      </c>
      <c r="R400" s="1">
        <v>2</v>
      </c>
      <c r="S400" s="1">
        <v>4</v>
      </c>
      <c r="T400" s="1">
        <v>1</v>
      </c>
      <c r="U400" s="1">
        <v>1</v>
      </c>
      <c r="V400" s="1" t="s">
        <v>47</v>
      </c>
      <c r="W400" s="1" t="s">
        <v>47</v>
      </c>
      <c r="X400" s="1" t="s">
        <v>47</v>
      </c>
      <c r="Y400" s="1" t="s">
        <v>47</v>
      </c>
      <c r="Z400" s="1">
        <v>3</v>
      </c>
      <c r="AA400" s="1">
        <v>4</v>
      </c>
      <c r="AB400" s="1" t="s">
        <v>47</v>
      </c>
      <c r="AC400" s="1" t="s">
        <v>47</v>
      </c>
      <c r="AD400" s="1" t="s">
        <v>47</v>
      </c>
      <c r="AE400" s="1" t="s">
        <v>47</v>
      </c>
      <c r="AF400" s="1" t="s">
        <v>47</v>
      </c>
      <c r="AG400" s="1" t="s">
        <v>47</v>
      </c>
      <c r="AH400" s="1" t="s">
        <v>47</v>
      </c>
      <c r="AI400" s="1" t="s">
        <v>47</v>
      </c>
      <c r="AJ400" s="1" t="s">
        <v>47</v>
      </c>
      <c r="AK400" s="1" t="s">
        <v>47</v>
      </c>
      <c r="AL400" s="1" t="s">
        <v>47</v>
      </c>
      <c r="AM400" s="1" t="s">
        <v>47</v>
      </c>
      <c r="AN400" s="1" t="s">
        <v>47</v>
      </c>
      <c r="AO400" s="24" t="s">
        <v>47</v>
      </c>
      <c r="AP400" s="1" t="s">
        <v>71</v>
      </c>
      <c r="AQ400" s="1">
        <v>8</v>
      </c>
      <c r="AR400" s="25" t="s">
        <v>235</v>
      </c>
      <c r="AS400" s="30">
        <v>200000</v>
      </c>
      <c r="AT400" s="9">
        <f>($O$3*(L400-$O$1)/$O$2+$P$3*(M400-$P$1)/$P$2+$Q$3*(N400-$P$1)/$Q$2)/SUM($O$3:$Q$3)</f>
        <v>-1.9204977641682581</v>
      </c>
      <c r="AU400" s="9">
        <f>($O$3*(O400-$O$1)/$O$2+$P$3*(P400-$P$1)/$P$2+$Q$3*(Q400-$Q$1)/$Q$2)/SUM($O$3:$Q$3)</f>
        <v>-0.84329979835872926</v>
      </c>
      <c r="AV400">
        <f>COUNT(R400:AO400)/2</f>
        <v>3</v>
      </c>
      <c r="AW400">
        <f>COUNTIF(R400:AO400,"&gt;5")/2</f>
        <v>0</v>
      </c>
      <c r="AX400" s="6">
        <f>VLOOKUP(AP400,COND!$A$10:$B$32,2,FALSE)</f>
        <v>0.95</v>
      </c>
      <c r="AY400" s="9">
        <f>(($AT$3*AT400+$AU$3*AU400+$AV$3*AV400+$AW$3*AW400)*AX400*IF(AQ400&lt;5,0.95,IF(AQ400&lt;7,0.975,1))+$J$3*VLOOKUP(J400,COND!$A$2:$D$7,2,FALSE)+$K$3*VLOOKUP(K400,COND!$A$2:$D$7,3,FALSE)+IF(BA400="SP",$BA$3,0)+IF($AV400&lt;3,-15,0))*IF(AND(Bat!$K$2="On",$E400&gt;20),0.75,1)</f>
        <v>15.109909255992179</v>
      </c>
      <c r="AZ400" s="28">
        <f>STANDARDIZE(AY400,AVERAGE($AY$5:$AY$963),STDEVP($AY$5:$AY$963))</f>
        <v>-0.71040258058621208</v>
      </c>
      <c r="BA400" t="str">
        <f>IF(OR(AND(AQ400&gt;7,AW400&gt;1),AND(AQ400&gt;4,AV400&gt;2)),"SP","RP")</f>
        <v>SP</v>
      </c>
      <c r="BE400" t="str">
        <f>IF(AVERAGE($O400:$Q400)&gt;=6,"Likely",IF(AVERAGE($O400:$Q400)&gt;=4,"Possible","Unlikely"))</f>
        <v>Unlikely</v>
      </c>
      <c r="BG400" t="e">
        <f>IF(VLOOKUP($B400,'Draft List'!$D$4:$AB$124,BG$3,FALSE)&lt;&gt;0,VLOOKUP($B400,'Draft List'!$D$4:$AB$124,BG$3,FALSE),"")</f>
        <v>#N/A</v>
      </c>
      <c r="BH400" t="e">
        <f>IF(VLOOKUP($B400,'Draft List'!$D$4:$AB$124,BH$3,FALSE)&lt;&gt;0,VLOOKUP($B400,'Draft List'!$D$4:$AB$124,BH$3,FALSE),"")</f>
        <v>#N/A</v>
      </c>
      <c r="BI400" t="e">
        <f>IF(VLOOKUP($B400,'Draft List'!$D$4:$AB$124,BI$3,FALSE)&lt;&gt;0,VLOOKUP($B400,'Draft List'!$D$4:$AB$124,BI$3,FALSE),"")</f>
        <v>#N/A</v>
      </c>
      <c r="BJ400" t="e">
        <f>IF(VLOOKUP($B400,'Draft List'!$D$4:$AB$124,BJ$3,FALSE)&lt;&gt;0,VLOOKUP($B400,'Draft List'!$D$4:$AB$124,BJ$3,FALSE),"")</f>
        <v>#N/A</v>
      </c>
      <c r="BK400" t="str">
        <f>IF(OR(C400="SP",C400="MR",C400="RP",C400="CL"),"P",VLOOKUP($A400,Bat!$A$4:$AP$1196,42,FALSE))</f>
        <v>P</v>
      </c>
    </row>
    <row r="401" spans="1:63" x14ac:dyDescent="0.25">
      <c r="A401" t="str">
        <f>IF(C401="C","C-",C401)&amp;D401&amp;E401</f>
        <v>RPAllan Rodgers18</v>
      </c>
      <c r="B401">
        <f>VLOOKUP($A401,draft_listing_pitchers_stats!$A$1:$B$1324,2,FALSE)</f>
        <v>5197</v>
      </c>
      <c r="C401" s="1" t="s">
        <v>246</v>
      </c>
      <c r="D401" s="1" t="s">
        <v>2153</v>
      </c>
      <c r="E401" s="1">
        <v>18</v>
      </c>
      <c r="F401" s="1" t="s">
        <v>55</v>
      </c>
      <c r="G401" s="1" t="s">
        <v>43</v>
      </c>
      <c r="H401" s="1" t="s">
        <v>51</v>
      </c>
      <c r="I401" s="24" t="s">
        <v>51</v>
      </c>
      <c r="J401" s="1" t="s">
        <v>49</v>
      </c>
      <c r="K401" s="24" t="s">
        <v>57</v>
      </c>
      <c r="L401" s="1">
        <v>1</v>
      </c>
      <c r="M401" s="1">
        <v>3</v>
      </c>
      <c r="N401" s="24">
        <v>2</v>
      </c>
      <c r="O401" s="1">
        <v>2</v>
      </c>
      <c r="P401" s="1">
        <v>3</v>
      </c>
      <c r="Q401" s="24">
        <v>4</v>
      </c>
      <c r="R401" s="1">
        <v>2</v>
      </c>
      <c r="S401" s="1">
        <v>2</v>
      </c>
      <c r="T401" s="1">
        <v>1</v>
      </c>
      <c r="U401" s="1">
        <v>1</v>
      </c>
      <c r="V401" s="1" t="s">
        <v>47</v>
      </c>
      <c r="W401" s="1" t="s">
        <v>47</v>
      </c>
      <c r="X401" s="1">
        <v>1</v>
      </c>
      <c r="Y401" s="1">
        <v>1</v>
      </c>
      <c r="Z401" s="1" t="s">
        <v>47</v>
      </c>
      <c r="AA401" s="1" t="s">
        <v>47</v>
      </c>
      <c r="AB401" s="1" t="s">
        <v>47</v>
      </c>
      <c r="AC401" s="1" t="s">
        <v>47</v>
      </c>
      <c r="AD401" s="1" t="s">
        <v>47</v>
      </c>
      <c r="AE401" s="1" t="s">
        <v>47</v>
      </c>
      <c r="AF401" s="1" t="s">
        <v>47</v>
      </c>
      <c r="AG401" s="1" t="s">
        <v>47</v>
      </c>
      <c r="AH401" s="1" t="s">
        <v>47</v>
      </c>
      <c r="AI401" s="1" t="s">
        <v>47</v>
      </c>
      <c r="AJ401" s="1">
        <v>1</v>
      </c>
      <c r="AK401" s="1">
        <v>2</v>
      </c>
      <c r="AL401" s="1" t="s">
        <v>47</v>
      </c>
      <c r="AM401" s="1" t="s">
        <v>47</v>
      </c>
      <c r="AN401" s="1" t="s">
        <v>47</v>
      </c>
      <c r="AO401" s="24" t="s">
        <v>47</v>
      </c>
      <c r="AP401" s="1" t="s">
        <v>73</v>
      </c>
      <c r="AQ401" s="1">
        <v>5</v>
      </c>
      <c r="AR401" s="25" t="s">
        <v>1835</v>
      </c>
      <c r="AS401" s="30">
        <v>230000</v>
      </c>
      <c r="AT401" s="9">
        <f>($O$3*(L401-$O$1)/$O$2+$P$3*(M401-$P$1)/$P$2+$Q$3*(N401-$P$1)/$Q$2)/SUM($O$3:$Q$3)</f>
        <v>-2.0683002390533769</v>
      </c>
      <c r="AU401" s="9">
        <f>($O$3*(O401-$O$1)/$O$2+$P$3*(P401-$P$1)/$P$2+$Q$3*(Q401-$Q$1)/$Q$2)/SUM($O$3:$Q$3)</f>
        <v>-0.94347303169891095</v>
      </c>
      <c r="AV401">
        <f>COUNT(R401:AO401)/2</f>
        <v>4</v>
      </c>
      <c r="AW401">
        <f>COUNTIF(R401:AO401,"&gt;5")/2</f>
        <v>0</v>
      </c>
      <c r="AX401" s="6">
        <f>VLOOKUP(AP401,COND!$A$10:$B$32,2,FALSE)</f>
        <v>0.9</v>
      </c>
      <c r="AY401" s="9">
        <f>(($AT$3*AT401+$AU$3*AU401+$AV$3*AV401+$AW$3*AW401)*AX401*IF(AQ401&lt;5,0.95,IF(AQ401&lt;7,0.975,1))+$J$3*VLOOKUP(J401,COND!$A$2:$D$7,2,FALSE)+$K$3*VLOOKUP(K401,COND!$A$2:$D$7,3,FALSE)+IF(BA401="SP",$BA$3,0)+IF($AV401&lt;3,-15,0))*IF(AND(Bat!$K$2="On",$E401&gt;20),0.75,1)</f>
        <v>15.107561601730245</v>
      </c>
      <c r="AZ401" s="28">
        <f>STANDARDIZE(AY401,AVERAGE($AY$5:$AY$963),STDEVP($AY$5:$AY$963))</f>
        <v>-0.71061261300227019</v>
      </c>
      <c r="BA401" t="str">
        <f>IF(OR(AND(AQ401&gt;7,AW401&gt;1),AND(AQ401&gt;4,AV401&gt;2)),"SP","RP")</f>
        <v>SP</v>
      </c>
      <c r="BE401" t="str">
        <f>IF(AVERAGE($O401:$Q401)&gt;=6,"Likely",IF(AVERAGE($O401:$Q401)&gt;=4,"Possible","Unlikely"))</f>
        <v>Unlikely</v>
      </c>
      <c r="BG401" t="e">
        <f>IF(VLOOKUP($B401,'Draft List'!$D$4:$AB$124,BG$3,FALSE)&lt;&gt;0,VLOOKUP($B401,'Draft List'!$D$4:$AB$124,BG$3,FALSE),"")</f>
        <v>#N/A</v>
      </c>
      <c r="BH401" t="e">
        <f>IF(VLOOKUP($B401,'Draft List'!$D$4:$AB$124,BH$3,FALSE)&lt;&gt;0,VLOOKUP($B401,'Draft List'!$D$4:$AB$124,BH$3,FALSE),"")</f>
        <v>#N/A</v>
      </c>
      <c r="BI401" t="e">
        <f>IF(VLOOKUP($B401,'Draft List'!$D$4:$AB$124,BI$3,FALSE)&lt;&gt;0,VLOOKUP($B401,'Draft List'!$D$4:$AB$124,BI$3,FALSE),"")</f>
        <v>#N/A</v>
      </c>
      <c r="BJ401" t="e">
        <f>IF(VLOOKUP($B401,'Draft List'!$D$4:$AB$124,BJ$3,FALSE)&lt;&gt;0,VLOOKUP($B401,'Draft List'!$D$4:$AB$124,BJ$3,FALSE),"")</f>
        <v>#N/A</v>
      </c>
      <c r="BK401" t="str">
        <f>IF(OR(C401="SP",C401="MR",C401="RP",C401="CL"),"P",VLOOKUP($A401,Bat!$A$4:$AP$1196,42,FALSE))</f>
        <v>P</v>
      </c>
    </row>
    <row r="402" spans="1:63" x14ac:dyDescent="0.25">
      <c r="A402" t="str">
        <f>IF(C402="C","C-",C402)&amp;D402&amp;E402</f>
        <v>SPJoaquín Cruz21</v>
      </c>
      <c r="B402">
        <f>VLOOKUP($A402,draft_listing_pitchers_stats!$A$1:$B$1324,2,FALSE)</f>
        <v>6549</v>
      </c>
      <c r="C402" s="1" t="s">
        <v>25</v>
      </c>
      <c r="D402" s="1" t="s">
        <v>1923</v>
      </c>
      <c r="E402" s="1">
        <v>21</v>
      </c>
      <c r="F402" s="1" t="s">
        <v>55</v>
      </c>
      <c r="G402" s="1" t="s">
        <v>55</v>
      </c>
      <c r="H402" s="1" t="s">
        <v>51</v>
      </c>
      <c r="I402" s="24" t="s">
        <v>51</v>
      </c>
      <c r="J402" s="1" t="s">
        <v>57</v>
      </c>
      <c r="K402" s="24" t="s">
        <v>53</v>
      </c>
      <c r="L402" s="1">
        <v>3</v>
      </c>
      <c r="M402" s="1">
        <v>4</v>
      </c>
      <c r="N402" s="24">
        <v>1</v>
      </c>
      <c r="O402" s="1">
        <v>4</v>
      </c>
      <c r="P402" s="1">
        <v>4</v>
      </c>
      <c r="Q402" s="24">
        <v>2</v>
      </c>
      <c r="R402" s="1">
        <v>4</v>
      </c>
      <c r="S402" s="1">
        <v>5</v>
      </c>
      <c r="T402" s="1">
        <v>3</v>
      </c>
      <c r="U402" s="1">
        <v>4</v>
      </c>
      <c r="V402" s="1">
        <v>3</v>
      </c>
      <c r="W402" s="1">
        <v>4</v>
      </c>
      <c r="X402" s="1" t="s">
        <v>47</v>
      </c>
      <c r="Y402" s="1" t="s">
        <v>47</v>
      </c>
      <c r="Z402" s="1" t="s">
        <v>47</v>
      </c>
      <c r="AA402" s="1" t="s">
        <v>47</v>
      </c>
      <c r="AB402" s="1" t="s">
        <v>47</v>
      </c>
      <c r="AC402" s="1" t="s">
        <v>47</v>
      </c>
      <c r="AD402" s="1" t="s">
        <v>47</v>
      </c>
      <c r="AE402" s="1" t="s">
        <v>47</v>
      </c>
      <c r="AF402" s="1" t="s">
        <v>47</v>
      </c>
      <c r="AG402" s="1" t="s">
        <v>47</v>
      </c>
      <c r="AH402" s="1" t="s">
        <v>47</v>
      </c>
      <c r="AI402" s="1" t="s">
        <v>47</v>
      </c>
      <c r="AJ402" s="1" t="s">
        <v>47</v>
      </c>
      <c r="AK402" s="1" t="s">
        <v>47</v>
      </c>
      <c r="AL402" s="1" t="s">
        <v>47</v>
      </c>
      <c r="AM402" s="1" t="s">
        <v>47</v>
      </c>
      <c r="AN402" s="1" t="s">
        <v>47</v>
      </c>
      <c r="AO402" s="24" t="s">
        <v>47</v>
      </c>
      <c r="AP402" s="1" t="s">
        <v>59</v>
      </c>
      <c r="AQ402" s="1">
        <v>7</v>
      </c>
      <c r="AR402" s="25" t="s">
        <v>235</v>
      </c>
      <c r="AS402" s="30">
        <v>210000</v>
      </c>
      <c r="AT402" s="9">
        <f>($O$3*(L402-$O$1)/$O$2+$P$3*(M402-$P$1)/$P$2+$Q$3*(N402-$P$1)/$Q$2)/SUM($O$3:$Q$3)</f>
        <v>-1.7258064396590846</v>
      </c>
      <c r="AU402" s="9">
        <f>($O$3*(O402-$O$1)/$O$2+$P$3*(P402-$P$1)/$P$2+$Q$3*(Q402-$Q$1)/$Q$2)/SUM($O$3:$Q$3)</f>
        <v>-0.84329979835872926</v>
      </c>
      <c r="AV402">
        <f>COUNT(R402:AO402)/2</f>
        <v>3</v>
      </c>
      <c r="AW402">
        <f>COUNTIF(R402:AO402,"&gt;5")/2</f>
        <v>0</v>
      </c>
      <c r="AX402" s="6">
        <f>VLOOKUP(AP402,COND!$A$10:$B$32,2,FALSE)</f>
        <v>1</v>
      </c>
      <c r="AY402" s="9">
        <f>(($AT$3*AT402+$AU$3*AU402+$AV$3*AV402+$AW$3*AW402)*AX402*IF(AQ402&lt;5,0.95,IF(AQ402&lt;7,0.975,1))+$J$3*VLOOKUP(J402,COND!$A$2:$D$7,2,FALSE)+$K$3*VLOOKUP(K402,COND!$A$2:$D$7,3,FALSE)+IF(BA402="SP",$BA$3,0)+IF($AV402&lt;3,-15,0))*IF(AND(Bat!$K$2="On",$E402&gt;20),0.75,1)</f>
        <v>15.088842744893601</v>
      </c>
      <c r="AZ402" s="28">
        <f>STANDARDIZE(AY402,AVERAGE($AY$5:$AY$963),STDEVP($AY$5:$AY$963))</f>
        <v>-0.71228729176182737</v>
      </c>
      <c r="BA402" t="str">
        <f>IF(OR(AND(AQ402&gt;7,AW402&gt;1),AND(AQ402&gt;4,AV402&gt;2)),"SP","RP")</f>
        <v>SP</v>
      </c>
      <c r="BE402" t="str">
        <f>IF(AVERAGE($O402:$Q402)&gt;=6,"Likely",IF(AVERAGE($O402:$Q402)&gt;=4,"Possible","Unlikely"))</f>
        <v>Unlikely</v>
      </c>
      <c r="BG402" t="e">
        <f>IF(VLOOKUP($B402,'Draft List'!$D$4:$AB$124,BG$3,FALSE)&lt;&gt;0,VLOOKUP($B402,'Draft List'!$D$4:$AB$124,BG$3,FALSE),"")</f>
        <v>#N/A</v>
      </c>
      <c r="BH402" t="e">
        <f>IF(VLOOKUP($B402,'Draft List'!$D$4:$AB$124,BH$3,FALSE)&lt;&gt;0,VLOOKUP($B402,'Draft List'!$D$4:$AB$124,BH$3,FALSE),"")</f>
        <v>#N/A</v>
      </c>
      <c r="BI402" t="e">
        <f>IF(VLOOKUP($B402,'Draft List'!$D$4:$AB$124,BI$3,FALSE)&lt;&gt;0,VLOOKUP($B402,'Draft List'!$D$4:$AB$124,BI$3,FALSE),"")</f>
        <v>#N/A</v>
      </c>
      <c r="BJ402" t="e">
        <f>IF(VLOOKUP($B402,'Draft List'!$D$4:$AB$124,BJ$3,FALSE)&lt;&gt;0,VLOOKUP($B402,'Draft List'!$D$4:$AB$124,BJ$3,FALSE),"")</f>
        <v>#N/A</v>
      </c>
      <c r="BK402" t="str">
        <f>IF(OR(C402="SP",C402="MR",C402="RP",C402="CL"),"P",VLOOKUP($A402,Bat!$A$4:$AP$1196,42,FALSE))</f>
        <v>P</v>
      </c>
    </row>
    <row r="403" spans="1:63" x14ac:dyDescent="0.25">
      <c r="A403" t="str">
        <f>IF(C403="C","C-",C403)&amp;D403&amp;E403</f>
        <v>RPMasamichi Uchida21</v>
      </c>
      <c r="B403">
        <f>VLOOKUP($A403,draft_listing_pitchers_stats!$A$1:$B$1324,2,FALSE)</f>
        <v>4321</v>
      </c>
      <c r="C403" s="1" t="s">
        <v>246</v>
      </c>
      <c r="D403" s="1" t="s">
        <v>2229</v>
      </c>
      <c r="E403" s="1">
        <v>21</v>
      </c>
      <c r="F403" s="1" t="s">
        <v>55</v>
      </c>
      <c r="G403" s="1" t="s">
        <v>55</v>
      </c>
      <c r="H403" s="1" t="s">
        <v>51</v>
      </c>
      <c r="I403" s="24" t="s">
        <v>51</v>
      </c>
      <c r="J403" s="1" t="s">
        <v>57</v>
      </c>
      <c r="K403" s="24" t="s">
        <v>46</v>
      </c>
      <c r="L403" s="1">
        <v>5</v>
      </c>
      <c r="M403" s="1">
        <v>3</v>
      </c>
      <c r="N403" s="24">
        <v>1</v>
      </c>
      <c r="O403" s="1">
        <v>5</v>
      </c>
      <c r="P403" s="1">
        <v>3</v>
      </c>
      <c r="Q403" s="24">
        <v>2</v>
      </c>
      <c r="R403" s="1">
        <v>5</v>
      </c>
      <c r="S403" s="1">
        <v>6</v>
      </c>
      <c r="T403" s="1">
        <v>1</v>
      </c>
      <c r="U403" s="1">
        <v>1</v>
      </c>
      <c r="V403" s="1">
        <v>3</v>
      </c>
      <c r="W403" s="1">
        <v>5</v>
      </c>
      <c r="X403" s="1">
        <v>4</v>
      </c>
      <c r="Y403" s="1">
        <v>5</v>
      </c>
      <c r="Z403" s="1" t="s">
        <v>47</v>
      </c>
      <c r="AA403" s="1" t="s">
        <v>47</v>
      </c>
      <c r="AB403" s="1" t="s">
        <v>47</v>
      </c>
      <c r="AC403" s="1" t="s">
        <v>47</v>
      </c>
      <c r="AD403" s="1" t="s">
        <v>47</v>
      </c>
      <c r="AE403" s="1" t="s">
        <v>47</v>
      </c>
      <c r="AF403" s="1" t="s">
        <v>47</v>
      </c>
      <c r="AG403" s="1" t="s">
        <v>47</v>
      </c>
      <c r="AH403" s="1" t="s">
        <v>47</v>
      </c>
      <c r="AI403" s="1" t="s">
        <v>47</v>
      </c>
      <c r="AJ403" s="1" t="s">
        <v>47</v>
      </c>
      <c r="AK403" s="1" t="s">
        <v>47</v>
      </c>
      <c r="AL403" s="1" t="s">
        <v>47</v>
      </c>
      <c r="AM403" s="1" t="s">
        <v>47</v>
      </c>
      <c r="AN403" s="1" t="s">
        <v>47</v>
      </c>
      <c r="AO403" s="24" t="s">
        <v>47</v>
      </c>
      <c r="AP403" s="1" t="s">
        <v>62</v>
      </c>
      <c r="AQ403" s="1">
        <v>6</v>
      </c>
      <c r="AR403" s="25" t="s">
        <v>15</v>
      </c>
      <c r="AS403" s="30">
        <v>200000</v>
      </c>
      <c r="AT403" s="9">
        <f>($O$3*(L403-$O$1)/$O$2+$P$3*(M403-$P$1)/$P$2+$Q$3*(N403-$P$1)/$Q$2)/SUM($O$3:$Q$3)</f>
        <v>-1.5318555070707929</v>
      </c>
      <c r="AU403" s="9">
        <f>($O$3*(O403-$O$1)/$O$2+$P$3*(P403-$P$1)/$P$2+$Q$3*(Q403-$Q$1)/$Q$2)/SUM($O$3:$Q$3)</f>
        <v>-0.84404019027961108</v>
      </c>
      <c r="AV403">
        <f>COUNT(R403:AO403)/2</f>
        <v>4</v>
      </c>
      <c r="AW403">
        <f>COUNTIF(R403:AO403,"&gt;5")/2</f>
        <v>0.5</v>
      </c>
      <c r="AX403" s="6">
        <f>VLOOKUP(AP403,COND!$A$10:$B$32,2,FALSE)</f>
        <v>1.0249999999999999</v>
      </c>
      <c r="AY403" s="9">
        <f>(($AT$3*AT403+$AU$3*AU403+$AV$3*AV403+$AW$3*AW403)*AX403*IF(AQ403&lt;5,0.95,IF(AQ403&lt;7,0.975,1))+$J$3*VLOOKUP(J403,COND!$A$2:$D$7,2,FALSE)+$K$3*VLOOKUP(K403,COND!$A$2:$D$7,3,FALSE)+IF(BA403="SP",$BA$3,0)+IF($AV403&lt;3,-15,0))*IF(AND(Bat!$K$2="On",$E403&gt;20),0.75,1)</f>
        <v>15.047301452310499</v>
      </c>
      <c r="AZ403" s="28">
        <f>STANDARDIZE(AY403,AVERAGE($AY$5:$AY$963),STDEVP($AY$5:$AY$963))</f>
        <v>-0.71600377514222724</v>
      </c>
      <c r="BA403" t="str">
        <f>IF(OR(AND(AQ403&gt;7,AW403&gt;1),AND(AQ403&gt;4,AV403&gt;2)),"SP","RP")</f>
        <v>SP</v>
      </c>
      <c r="BE403" t="str">
        <f>IF(AVERAGE($O403:$Q403)&gt;=6,"Likely",IF(AVERAGE($O403:$Q403)&gt;=4,"Possible","Unlikely"))</f>
        <v>Unlikely</v>
      </c>
      <c r="BG403" t="e">
        <f>IF(VLOOKUP($B403,'Draft List'!$D$4:$AB$124,BG$3,FALSE)&lt;&gt;0,VLOOKUP($B403,'Draft List'!$D$4:$AB$124,BG$3,FALSE),"")</f>
        <v>#N/A</v>
      </c>
      <c r="BH403" t="e">
        <f>IF(VLOOKUP($B403,'Draft List'!$D$4:$AB$124,BH$3,FALSE)&lt;&gt;0,VLOOKUP($B403,'Draft List'!$D$4:$AB$124,BH$3,FALSE),"")</f>
        <v>#N/A</v>
      </c>
      <c r="BI403" t="e">
        <f>IF(VLOOKUP($B403,'Draft List'!$D$4:$AB$124,BI$3,FALSE)&lt;&gt;0,VLOOKUP($B403,'Draft List'!$D$4:$AB$124,BI$3,FALSE),"")</f>
        <v>#N/A</v>
      </c>
      <c r="BJ403" t="e">
        <f>IF(VLOOKUP($B403,'Draft List'!$D$4:$AB$124,BJ$3,FALSE)&lt;&gt;0,VLOOKUP($B403,'Draft List'!$D$4:$AB$124,BJ$3,FALSE),"")</f>
        <v>#N/A</v>
      </c>
      <c r="BK403" t="str">
        <f>IF(OR(C403="SP",C403="MR",C403="RP",C403="CL"),"P",VLOOKUP($A403,Bat!$A$4:$AP$1196,42,FALSE))</f>
        <v>P</v>
      </c>
    </row>
    <row r="404" spans="1:63" x14ac:dyDescent="0.25">
      <c r="A404" t="str">
        <f>IF(C404="C","C-",C404)&amp;D404&amp;E404</f>
        <v>SPTsukasa Murakami21</v>
      </c>
      <c r="B404">
        <f>VLOOKUP($A404,draft_listing_pitchers_stats!$A$1:$B$1324,2,FALSE)</f>
        <v>4113</v>
      </c>
      <c r="C404" s="1" t="s">
        <v>25</v>
      </c>
      <c r="D404" s="1" t="s">
        <v>2100</v>
      </c>
      <c r="E404" s="1">
        <v>21</v>
      </c>
      <c r="F404" s="1" t="s">
        <v>43</v>
      </c>
      <c r="G404" s="1" t="s">
        <v>43</v>
      </c>
      <c r="H404" s="1" t="s">
        <v>51</v>
      </c>
      <c r="I404" s="24" t="s">
        <v>51</v>
      </c>
      <c r="J404" s="1" t="s">
        <v>57</v>
      </c>
      <c r="K404" s="24" t="s">
        <v>49</v>
      </c>
      <c r="L404" s="1">
        <v>3</v>
      </c>
      <c r="M404" s="1">
        <v>4</v>
      </c>
      <c r="N404" s="24">
        <v>1</v>
      </c>
      <c r="O404" s="1">
        <v>4</v>
      </c>
      <c r="P404" s="1">
        <v>4</v>
      </c>
      <c r="Q404" s="24">
        <v>2</v>
      </c>
      <c r="R404" s="1">
        <v>4</v>
      </c>
      <c r="S404" s="1">
        <v>4</v>
      </c>
      <c r="T404" s="1">
        <v>1</v>
      </c>
      <c r="U404" s="1">
        <v>2</v>
      </c>
      <c r="V404" s="1" t="s">
        <v>47</v>
      </c>
      <c r="W404" s="1" t="s">
        <v>47</v>
      </c>
      <c r="X404" s="1">
        <v>3</v>
      </c>
      <c r="Y404" s="1">
        <v>3</v>
      </c>
      <c r="Z404" s="1" t="s">
        <v>47</v>
      </c>
      <c r="AA404" s="1" t="s">
        <v>47</v>
      </c>
      <c r="AB404" s="1" t="s">
        <v>47</v>
      </c>
      <c r="AC404" s="1" t="s">
        <v>47</v>
      </c>
      <c r="AD404" s="1">
        <v>4</v>
      </c>
      <c r="AE404" s="1">
        <v>4</v>
      </c>
      <c r="AF404" s="1" t="s">
        <v>47</v>
      </c>
      <c r="AG404" s="1" t="s">
        <v>47</v>
      </c>
      <c r="AH404" s="1" t="s">
        <v>47</v>
      </c>
      <c r="AI404" s="1" t="s">
        <v>47</v>
      </c>
      <c r="AJ404" s="1" t="s">
        <v>47</v>
      </c>
      <c r="AK404" s="1" t="s">
        <v>47</v>
      </c>
      <c r="AL404" s="1" t="s">
        <v>47</v>
      </c>
      <c r="AM404" s="1" t="s">
        <v>47</v>
      </c>
      <c r="AN404" s="1" t="s">
        <v>47</v>
      </c>
      <c r="AO404" s="24" t="s">
        <v>47</v>
      </c>
      <c r="AP404" s="1" t="s">
        <v>58</v>
      </c>
      <c r="AQ404" s="1">
        <v>9</v>
      </c>
      <c r="AR404" s="25" t="s">
        <v>235</v>
      </c>
      <c r="AS404" s="30">
        <v>180000</v>
      </c>
      <c r="AT404" s="9">
        <f>($O$3*(L404-$O$1)/$O$2+$P$3*(M404-$P$1)/$P$2+$Q$3*(N404-$P$1)/$Q$2)/SUM($O$3:$Q$3)</f>
        <v>-1.7258064396590846</v>
      </c>
      <c r="AU404" s="9">
        <f>($O$3*(O404-$O$1)/$O$2+$P$3*(P404-$P$1)/$P$2+$Q$3*(Q404-$Q$1)/$Q$2)/SUM($O$3:$Q$3)</f>
        <v>-0.84329979835872926</v>
      </c>
      <c r="AV404">
        <f>COUNT(R404:AO404)/2</f>
        <v>4</v>
      </c>
      <c r="AW404">
        <f>COUNTIF(R404:AO404,"&gt;5")/2</f>
        <v>0</v>
      </c>
      <c r="AX404" s="6">
        <f>VLOOKUP(AP404,COND!$A$10:$B$32,2,FALSE)</f>
        <v>1</v>
      </c>
      <c r="AY404" s="9">
        <f>(($AT$3*AT404+$AU$3*AU404+$AV$3*AV404+$AW$3*AW404)*AX404*IF(AQ404&lt;5,0.95,IF(AQ404&lt;7,0.975,1))+$J$3*VLOOKUP(J404,COND!$A$2:$D$7,2,FALSE)+$K$3*VLOOKUP(K404,COND!$A$2:$D$7,3,FALSE)+IF(BA404="SP",$BA$3,0)+IF($AV404&lt;3,-15,0))*IF(AND(Bat!$K$2="On",$E404&gt;20),0.75,1)</f>
        <v>14.988842744893601</v>
      </c>
      <c r="AZ404" s="28">
        <f>STANDARDIZE(AY404,AVERAGE($AY$5:$AY$963),STDEVP($AY$5:$AY$963))</f>
        <v>-0.72123377163595559</v>
      </c>
      <c r="BA404" t="str">
        <f>IF(OR(AND(AQ404&gt;7,AW404&gt;1),AND(AQ404&gt;4,AV404&gt;2)),"SP","RP")</f>
        <v>SP</v>
      </c>
      <c r="BE404" t="str">
        <f>IF(AVERAGE($O404:$Q404)&gt;=6,"Likely",IF(AVERAGE($O404:$Q404)&gt;=4,"Possible","Unlikely"))</f>
        <v>Unlikely</v>
      </c>
      <c r="BG404" t="e">
        <f>IF(VLOOKUP($B404,'Draft List'!$D$4:$AB$124,BG$3,FALSE)&lt;&gt;0,VLOOKUP($B404,'Draft List'!$D$4:$AB$124,BG$3,FALSE),"")</f>
        <v>#N/A</v>
      </c>
      <c r="BH404" t="e">
        <f>IF(VLOOKUP($B404,'Draft List'!$D$4:$AB$124,BH$3,FALSE)&lt;&gt;0,VLOOKUP($B404,'Draft List'!$D$4:$AB$124,BH$3,FALSE),"")</f>
        <v>#N/A</v>
      </c>
      <c r="BI404" t="e">
        <f>IF(VLOOKUP($B404,'Draft List'!$D$4:$AB$124,BI$3,FALSE)&lt;&gt;0,VLOOKUP($B404,'Draft List'!$D$4:$AB$124,BI$3,FALSE),"")</f>
        <v>#N/A</v>
      </c>
      <c r="BJ404" t="e">
        <f>IF(VLOOKUP($B404,'Draft List'!$D$4:$AB$124,BJ$3,FALSE)&lt;&gt;0,VLOOKUP($B404,'Draft List'!$D$4:$AB$124,BJ$3,FALSE),"")</f>
        <v>#N/A</v>
      </c>
      <c r="BK404" t="str">
        <f>IF(OR(C404="SP",C404="MR",C404="RP",C404="CL"),"P",VLOOKUP($A404,Bat!$A$4:$AP$1196,42,FALSE))</f>
        <v>P</v>
      </c>
    </row>
    <row r="405" spans="1:63" x14ac:dyDescent="0.25">
      <c r="A405" t="str">
        <f>IF(C405="C","C-",C405)&amp;D405&amp;E405</f>
        <v>RPRafael Rivera21</v>
      </c>
      <c r="B405">
        <f>VLOOKUP($A405,draft_listing_pitchers_stats!$A$1:$B$1324,2,FALSE)</f>
        <v>11229</v>
      </c>
      <c r="C405" s="1" t="s">
        <v>246</v>
      </c>
      <c r="D405" s="1" t="s">
        <v>2150</v>
      </c>
      <c r="E405" s="1">
        <v>21</v>
      </c>
      <c r="F405" s="1" t="s">
        <v>55</v>
      </c>
      <c r="G405" s="1" t="s">
        <v>43</v>
      </c>
      <c r="H405" s="1" t="s">
        <v>51</v>
      </c>
      <c r="I405" s="24" t="s">
        <v>51</v>
      </c>
      <c r="J405" s="1" t="s">
        <v>49</v>
      </c>
      <c r="K405" s="24" t="s">
        <v>45</v>
      </c>
      <c r="L405" s="1">
        <v>3</v>
      </c>
      <c r="M405" s="1">
        <v>3</v>
      </c>
      <c r="N405" s="24">
        <v>1</v>
      </c>
      <c r="O405" s="1">
        <v>4</v>
      </c>
      <c r="P405" s="1">
        <v>4</v>
      </c>
      <c r="Q405" s="24">
        <v>2</v>
      </c>
      <c r="R405" s="1">
        <v>3</v>
      </c>
      <c r="S405" s="1">
        <v>4</v>
      </c>
      <c r="T405" s="1">
        <v>1</v>
      </c>
      <c r="U405" s="1">
        <v>1</v>
      </c>
      <c r="V405" s="1" t="s">
        <v>47</v>
      </c>
      <c r="W405" s="1" t="s">
        <v>47</v>
      </c>
      <c r="X405" s="1" t="s">
        <v>47</v>
      </c>
      <c r="Y405" s="1" t="s">
        <v>47</v>
      </c>
      <c r="Z405" s="1" t="s">
        <v>47</v>
      </c>
      <c r="AA405" s="1" t="s">
        <v>47</v>
      </c>
      <c r="AB405" s="1" t="s">
        <v>47</v>
      </c>
      <c r="AC405" s="1" t="s">
        <v>47</v>
      </c>
      <c r="AD405" s="1" t="s">
        <v>47</v>
      </c>
      <c r="AE405" s="1" t="s">
        <v>47</v>
      </c>
      <c r="AF405" s="1">
        <v>4</v>
      </c>
      <c r="AG405" s="1">
        <v>4</v>
      </c>
      <c r="AH405" s="1" t="s">
        <v>47</v>
      </c>
      <c r="AI405" s="1" t="s">
        <v>47</v>
      </c>
      <c r="AJ405" s="1" t="s">
        <v>47</v>
      </c>
      <c r="AK405" s="1" t="s">
        <v>47</v>
      </c>
      <c r="AL405" s="1" t="s">
        <v>47</v>
      </c>
      <c r="AM405" s="1" t="s">
        <v>47</v>
      </c>
      <c r="AN405" s="1" t="s">
        <v>47</v>
      </c>
      <c r="AO405" s="24" t="s">
        <v>47</v>
      </c>
      <c r="AP405" s="1" t="s">
        <v>212</v>
      </c>
      <c r="AQ405" s="1">
        <v>2</v>
      </c>
      <c r="AR405" s="25" t="s">
        <v>15</v>
      </c>
      <c r="AS405" s="30">
        <v>200000</v>
      </c>
      <c r="AT405" s="9">
        <f>($O$3*(L405-$O$1)/$O$2+$P$3*(M405-$P$1)/$P$2+$Q$3*(N405-$P$1)/$Q$2)/SUM($O$3:$Q$3)</f>
        <v>-1.9212381560891401</v>
      </c>
      <c r="AU405" s="9">
        <f>($O$3*(O405-$O$1)/$O$2+$P$3*(P405-$P$1)/$P$2+$Q$3*(Q405-$Q$1)/$Q$2)/SUM($O$3:$Q$3)</f>
        <v>-0.84329979835872926</v>
      </c>
      <c r="AV405">
        <f>COUNT(R405:AO405)/2</f>
        <v>3</v>
      </c>
      <c r="AW405">
        <f>COUNTIF(R405:AO405,"&gt;5")/2</f>
        <v>0</v>
      </c>
      <c r="AX405" s="6">
        <f>VLOOKUP(AP405,COND!$A$10:$B$32,2,FALSE)</f>
        <v>1</v>
      </c>
      <c r="AY405" s="9">
        <f>(($AT$3*AT405+$AU$3*AU405+$AV$3*AV405+$AW$3*AW405)*AX405*IF(AQ405&lt;5,0.95,IF(AQ405&lt;7,0.975,1))+$J$3*VLOOKUP(J405,COND!$A$2:$D$7,2,FALSE)+$K$3*VLOOKUP(K405,COND!$A$2:$D$7,3,FALSE)+IF(BA405="SP",$BA$3,0)+IF($AV405&lt;3,-15,0))*IF(AND(Bat!$K$2="On",$E405&gt;20),0.75,1)</f>
        <v>14.90976858152721</v>
      </c>
      <c r="AZ405" s="28">
        <f>STANDARDIZE(AY405,AVERAGE($AY$5:$AY$963),STDEVP($AY$5:$AY$963))</f>
        <v>-0.72830812574716497</v>
      </c>
      <c r="BA405" t="str">
        <f>IF(OR(AND(AQ405&gt;7,AW405&gt;1),AND(AQ405&gt;4,AV405&gt;2)),"SP","RP")</f>
        <v>RP</v>
      </c>
      <c r="BE405" t="str">
        <f>IF(AVERAGE($O405:$Q405)&gt;=6,"Likely",IF(AVERAGE($O405:$Q405)&gt;=4,"Possible","Unlikely"))</f>
        <v>Unlikely</v>
      </c>
      <c r="BG405" t="e">
        <f>IF(VLOOKUP($B405,'Draft List'!$D$4:$AB$124,BG$3,FALSE)&lt;&gt;0,VLOOKUP($B405,'Draft List'!$D$4:$AB$124,BG$3,FALSE),"")</f>
        <v>#N/A</v>
      </c>
      <c r="BH405" t="e">
        <f>IF(VLOOKUP($B405,'Draft List'!$D$4:$AB$124,BH$3,FALSE)&lt;&gt;0,VLOOKUP($B405,'Draft List'!$D$4:$AB$124,BH$3,FALSE),"")</f>
        <v>#N/A</v>
      </c>
      <c r="BI405" t="e">
        <f>IF(VLOOKUP($B405,'Draft List'!$D$4:$AB$124,BI$3,FALSE)&lt;&gt;0,VLOOKUP($B405,'Draft List'!$D$4:$AB$124,BI$3,FALSE),"")</f>
        <v>#N/A</v>
      </c>
      <c r="BJ405" t="e">
        <f>IF(VLOOKUP($B405,'Draft List'!$D$4:$AB$124,BJ$3,FALSE)&lt;&gt;0,VLOOKUP($B405,'Draft List'!$D$4:$AB$124,BJ$3,FALSE),"")</f>
        <v>#N/A</v>
      </c>
      <c r="BK405" t="str">
        <f>IF(OR(C405="SP",C405="MR",C405="RP",C405="CL"),"P",VLOOKUP($A405,Bat!$A$4:$AP$1196,42,FALSE))</f>
        <v>P</v>
      </c>
    </row>
    <row r="406" spans="1:63" x14ac:dyDescent="0.25">
      <c r="A406" t="str">
        <f>IF(C406="C","C-",C406)&amp;D406&amp;E406</f>
        <v>RPHenry O'Farrell18</v>
      </c>
      <c r="B406">
        <f>VLOOKUP($A406,draft_listing_pitchers_stats!$A$1:$B$1324,2,FALSE)</f>
        <v>4820</v>
      </c>
      <c r="C406" s="1" t="s">
        <v>246</v>
      </c>
      <c r="D406" s="1" t="s">
        <v>2112</v>
      </c>
      <c r="E406" s="1">
        <v>18</v>
      </c>
      <c r="F406" s="1" t="s">
        <v>55</v>
      </c>
      <c r="G406" s="1" t="s">
        <v>43</v>
      </c>
      <c r="H406" s="1" t="s">
        <v>51</v>
      </c>
      <c r="I406" s="24" t="s">
        <v>51</v>
      </c>
      <c r="J406" s="1" t="s">
        <v>45</v>
      </c>
      <c r="K406" s="24" t="s">
        <v>49</v>
      </c>
      <c r="L406" s="1">
        <v>2</v>
      </c>
      <c r="M406" s="1">
        <v>3</v>
      </c>
      <c r="N406" s="24">
        <v>1</v>
      </c>
      <c r="O406" s="1">
        <v>5</v>
      </c>
      <c r="P406" s="1">
        <v>3</v>
      </c>
      <c r="Q406" s="24">
        <v>2</v>
      </c>
      <c r="R406" s="1">
        <v>4</v>
      </c>
      <c r="S406" s="1">
        <v>5</v>
      </c>
      <c r="T406" s="1">
        <v>1</v>
      </c>
      <c r="U406" s="1">
        <v>3</v>
      </c>
      <c r="V406" s="1" t="s">
        <v>47</v>
      </c>
      <c r="W406" s="1" t="s">
        <v>47</v>
      </c>
      <c r="X406" s="1" t="s">
        <v>47</v>
      </c>
      <c r="Y406" s="1" t="s">
        <v>47</v>
      </c>
      <c r="Z406" s="1" t="s">
        <v>47</v>
      </c>
      <c r="AA406" s="1" t="s">
        <v>47</v>
      </c>
      <c r="AB406" s="1" t="s">
        <v>47</v>
      </c>
      <c r="AC406" s="1" t="s">
        <v>47</v>
      </c>
      <c r="AD406" s="1">
        <v>3</v>
      </c>
      <c r="AE406" s="1">
        <v>4</v>
      </c>
      <c r="AF406" s="1" t="s">
        <v>47</v>
      </c>
      <c r="AG406" s="1" t="s">
        <v>47</v>
      </c>
      <c r="AH406" s="1" t="s">
        <v>47</v>
      </c>
      <c r="AI406" s="1" t="s">
        <v>47</v>
      </c>
      <c r="AJ406" s="1" t="s">
        <v>47</v>
      </c>
      <c r="AK406" s="1" t="s">
        <v>47</v>
      </c>
      <c r="AL406" s="1" t="s">
        <v>47</v>
      </c>
      <c r="AM406" s="1" t="s">
        <v>47</v>
      </c>
      <c r="AN406" s="1" t="s">
        <v>47</v>
      </c>
      <c r="AO406" s="24" t="s">
        <v>47</v>
      </c>
      <c r="AP406" s="1" t="s">
        <v>58</v>
      </c>
      <c r="AQ406" s="1">
        <v>2</v>
      </c>
      <c r="AR406" s="25" t="s">
        <v>15</v>
      </c>
      <c r="AS406" s="30">
        <v>220000</v>
      </c>
      <c r="AT406" s="9">
        <f>($O$3*(L406-$O$1)/$O$2+$P$3*(M406-$P$1)/$P$2+$Q$3*(N406-$P$1)/$Q$2)/SUM($O$3:$Q$3)</f>
        <v>-2.1159294805983135</v>
      </c>
      <c r="AU406" s="9">
        <f>($O$3*(O406-$O$1)/$O$2+$P$3*(P406-$P$1)/$P$2+$Q$3*(Q406-$Q$1)/$Q$2)/SUM($O$3:$Q$3)</f>
        <v>-0.84404019027961108</v>
      </c>
      <c r="AV406">
        <f>COUNT(R406:AO406)/2</f>
        <v>3</v>
      </c>
      <c r="AW406">
        <f>COUNTIF(R406:AO406,"&gt;5")/2</f>
        <v>0</v>
      </c>
      <c r="AX406" s="6">
        <f>VLOOKUP(AP406,COND!$A$10:$B$32,2,FALSE)</f>
        <v>1</v>
      </c>
      <c r="AY406" s="9">
        <f>(($AT$3*AT406+$AU$3*AU406+$AV$3*AV406+$AW$3*AW406)*AX406*IF(AQ406&lt;5,0.95,IF(AQ406&lt;7,0.975,1))+$J$3*VLOOKUP(J406,COND!$A$2:$D$7,2,FALSE)+$K$3*VLOOKUP(K406,COND!$A$2:$D$7,3,FALSE)+IF(BA406="SP",$BA$3,0)+IF($AV406&lt;3,-15,0))*IF(AND(Bat!$K$2="On",$E406&gt;20),0.75,1)</f>
        <v>14.858709783373712</v>
      </c>
      <c r="AZ406" s="28">
        <f>STANDARDIZE(AY406,AVERAGE($AY$5:$AY$963),STDEVP($AY$5:$AY$963))</f>
        <v>-0.73287609084793948</v>
      </c>
      <c r="BA406" t="str">
        <f>IF(OR(AND(AQ406&gt;7,AW406&gt;1),AND(AQ406&gt;4,AV406&gt;2)),"SP","RP")</f>
        <v>RP</v>
      </c>
      <c r="BE406" t="str">
        <f>IF(AVERAGE($O406:$Q406)&gt;=6,"Likely",IF(AVERAGE($O406:$Q406)&gt;=4,"Possible","Unlikely"))</f>
        <v>Unlikely</v>
      </c>
      <c r="BG406" t="e">
        <f>IF(VLOOKUP($B406,'Draft List'!$D$4:$AB$124,BG$3,FALSE)&lt;&gt;0,VLOOKUP($B406,'Draft List'!$D$4:$AB$124,BG$3,FALSE),"")</f>
        <v>#N/A</v>
      </c>
      <c r="BH406" t="e">
        <f>IF(VLOOKUP($B406,'Draft List'!$D$4:$AB$124,BH$3,FALSE)&lt;&gt;0,VLOOKUP($B406,'Draft List'!$D$4:$AB$124,BH$3,FALSE),"")</f>
        <v>#N/A</v>
      </c>
      <c r="BI406" t="e">
        <f>IF(VLOOKUP($B406,'Draft List'!$D$4:$AB$124,BI$3,FALSE)&lt;&gt;0,VLOOKUP($B406,'Draft List'!$D$4:$AB$124,BI$3,FALSE),"")</f>
        <v>#N/A</v>
      </c>
      <c r="BJ406" t="e">
        <f>IF(VLOOKUP($B406,'Draft List'!$D$4:$AB$124,BJ$3,FALSE)&lt;&gt;0,VLOOKUP($B406,'Draft List'!$D$4:$AB$124,BJ$3,FALSE),"")</f>
        <v>#N/A</v>
      </c>
      <c r="BK406" t="str">
        <f>IF(OR(C406="SP",C406="MR",C406="RP",C406="CL"),"P",VLOOKUP($A406,Bat!$A$4:$AP$1196,42,FALSE))</f>
        <v>P</v>
      </c>
    </row>
    <row r="407" spans="1:63" x14ac:dyDescent="0.25">
      <c r="A407" t="str">
        <f>IF(C407="C","C-",C407)&amp;D407&amp;E407</f>
        <v>RPKyoichi Minobe18</v>
      </c>
      <c r="B407">
        <f>VLOOKUP($A407,draft_listing_pitchers_stats!$A$1:$B$1324,2,FALSE)</f>
        <v>9349</v>
      </c>
      <c r="C407" s="1" t="s">
        <v>246</v>
      </c>
      <c r="D407" s="1" t="s">
        <v>2089</v>
      </c>
      <c r="E407" s="1">
        <v>18</v>
      </c>
      <c r="F407" s="1" t="s">
        <v>55</v>
      </c>
      <c r="G407" s="1" t="s">
        <v>55</v>
      </c>
      <c r="H407" s="1" t="s">
        <v>51</v>
      </c>
      <c r="I407" s="24" t="s">
        <v>51</v>
      </c>
      <c r="J407" s="1" t="s">
        <v>49</v>
      </c>
      <c r="K407" s="24" t="s">
        <v>45</v>
      </c>
      <c r="L407" s="1">
        <v>1</v>
      </c>
      <c r="M407" s="1">
        <v>3</v>
      </c>
      <c r="N407" s="24">
        <v>1</v>
      </c>
      <c r="O407" s="1">
        <v>3</v>
      </c>
      <c r="P407" s="1">
        <v>3</v>
      </c>
      <c r="Q407" s="24">
        <v>3</v>
      </c>
      <c r="R407" s="1">
        <v>2</v>
      </c>
      <c r="S407" s="1">
        <v>3</v>
      </c>
      <c r="T407" s="1">
        <v>1</v>
      </c>
      <c r="U407" s="1">
        <v>3</v>
      </c>
      <c r="V407" s="1">
        <v>1</v>
      </c>
      <c r="W407" s="1">
        <v>2</v>
      </c>
      <c r="X407" s="1" t="s">
        <v>47</v>
      </c>
      <c r="Y407" s="1" t="s">
        <v>47</v>
      </c>
      <c r="Z407" s="1" t="s">
        <v>47</v>
      </c>
      <c r="AA407" s="1" t="s">
        <v>47</v>
      </c>
      <c r="AB407" s="1" t="s">
        <v>47</v>
      </c>
      <c r="AC407" s="1" t="s">
        <v>47</v>
      </c>
      <c r="AD407" s="1" t="s">
        <v>47</v>
      </c>
      <c r="AE407" s="1" t="s">
        <v>47</v>
      </c>
      <c r="AF407" s="1">
        <v>2</v>
      </c>
      <c r="AG407" s="1">
        <v>3</v>
      </c>
      <c r="AH407" s="1" t="s">
        <v>47</v>
      </c>
      <c r="AI407" s="1" t="s">
        <v>47</v>
      </c>
      <c r="AJ407" s="1" t="s">
        <v>47</v>
      </c>
      <c r="AK407" s="1" t="s">
        <v>47</v>
      </c>
      <c r="AL407" s="1" t="s">
        <v>47</v>
      </c>
      <c r="AM407" s="1" t="s">
        <v>47</v>
      </c>
      <c r="AN407" s="1" t="s">
        <v>47</v>
      </c>
      <c r="AO407" s="24" t="s">
        <v>47</v>
      </c>
      <c r="AP407" s="1" t="s">
        <v>68</v>
      </c>
      <c r="AQ407" s="1">
        <v>5</v>
      </c>
      <c r="AR407" s="25" t="s">
        <v>15</v>
      </c>
      <c r="AS407" s="30">
        <v>180000</v>
      </c>
      <c r="AT407" s="9">
        <f>($O$3*(L407-$O$1)/$O$2+$P$3*(M407-$P$1)/$P$2+$Q$3*(N407-$P$1)/$Q$2)/SUM($O$3:$Q$3)</f>
        <v>-2.310620805107487</v>
      </c>
      <c r="AU407" s="9">
        <f>($O$3*(O407-$O$1)/$O$2+$P$3*(P407-$P$1)/$P$2+$Q$3*(Q407-$Q$1)/$Q$2)/SUM($O$3:$Q$3)</f>
        <v>-0.9911022732438477</v>
      </c>
      <c r="AV407">
        <f>COUNT(R407:AO407)/2</f>
        <v>4</v>
      </c>
      <c r="AW407">
        <f>COUNTIF(R407:AO407,"&gt;5")/2</f>
        <v>0</v>
      </c>
      <c r="AX407" s="6">
        <f>VLOOKUP(AP407,COND!$A$10:$B$32,2,FALSE)</f>
        <v>0.95</v>
      </c>
      <c r="AY407" s="9">
        <f>(($AT$3*AT407+$AU$3*AU407+$AV$3*AV407+$AW$3*AW407)*AX407*IF(AQ407&lt;5,0.95,IF(AQ407&lt;7,0.975,1))+$J$3*VLOOKUP(J407,COND!$A$2:$D$7,2,FALSE)+$K$3*VLOOKUP(K407,COND!$A$2:$D$7,3,FALSE)+IF(BA407="SP",$BA$3,0)+IF($AV407&lt;3,-15,0))*IF(AND(Bat!$K$2="On",$E407&gt;20),0.75,1)</f>
        <v>14.80853788401156</v>
      </c>
      <c r="AZ407" s="28">
        <f>STANDARDIZE(AY407,AVERAGE($AY$5:$AY$963),STDEVP($AY$5:$AY$963))</f>
        <v>-0.7373647097268422</v>
      </c>
      <c r="BA407" t="str">
        <f>IF(OR(AND(AQ407&gt;7,AW407&gt;1),AND(AQ407&gt;4,AV407&gt;2)),"SP","RP")</f>
        <v>SP</v>
      </c>
      <c r="BE407" t="str">
        <f>IF(AVERAGE($O407:$Q407)&gt;=6,"Likely",IF(AVERAGE($O407:$Q407)&gt;=4,"Possible","Unlikely"))</f>
        <v>Unlikely</v>
      </c>
      <c r="BG407" t="e">
        <f>IF(VLOOKUP($B407,'Draft List'!$D$4:$AB$124,BG$3,FALSE)&lt;&gt;0,VLOOKUP($B407,'Draft List'!$D$4:$AB$124,BG$3,FALSE),"")</f>
        <v>#N/A</v>
      </c>
      <c r="BH407" t="e">
        <f>IF(VLOOKUP($B407,'Draft List'!$D$4:$AB$124,BH$3,FALSE)&lt;&gt;0,VLOOKUP($B407,'Draft List'!$D$4:$AB$124,BH$3,FALSE),"")</f>
        <v>#N/A</v>
      </c>
      <c r="BI407" t="e">
        <f>IF(VLOOKUP($B407,'Draft List'!$D$4:$AB$124,BI$3,FALSE)&lt;&gt;0,VLOOKUP($B407,'Draft List'!$D$4:$AB$124,BI$3,FALSE),"")</f>
        <v>#N/A</v>
      </c>
      <c r="BJ407" t="e">
        <f>IF(VLOOKUP($B407,'Draft List'!$D$4:$AB$124,BJ$3,FALSE)&lt;&gt;0,VLOOKUP($B407,'Draft List'!$D$4:$AB$124,BJ$3,FALSE),"")</f>
        <v>#N/A</v>
      </c>
      <c r="BK407" t="str">
        <f>IF(OR(C407="SP",C407="MR",C407="RP",C407="CL"),"P",VLOOKUP($A407,Bat!$A$4:$AP$1196,42,FALSE))</f>
        <v>P</v>
      </c>
    </row>
    <row r="408" spans="1:63" x14ac:dyDescent="0.25">
      <c r="A408" t="str">
        <f>IF(C408="C","C-",C408)&amp;D408&amp;E408</f>
        <v>RPLanny Peterson18</v>
      </c>
      <c r="B408">
        <f>VLOOKUP($A408,draft_listing_pitchers_stats!$A$1:$B$1324,2,FALSE)</f>
        <v>4986</v>
      </c>
      <c r="C408" s="1" t="s">
        <v>246</v>
      </c>
      <c r="D408" s="1" t="s">
        <v>2144</v>
      </c>
      <c r="E408" s="1">
        <v>18</v>
      </c>
      <c r="F408" s="1" t="s">
        <v>55</v>
      </c>
      <c r="G408" s="1" t="s">
        <v>55</v>
      </c>
      <c r="H408" s="1" t="s">
        <v>51</v>
      </c>
      <c r="I408" s="24" t="s">
        <v>51</v>
      </c>
      <c r="J408" s="1" t="s">
        <v>46</v>
      </c>
      <c r="K408" s="24" t="s">
        <v>57</v>
      </c>
      <c r="L408" s="1">
        <v>2</v>
      </c>
      <c r="M408" s="1">
        <v>4</v>
      </c>
      <c r="N408" s="24">
        <v>2</v>
      </c>
      <c r="O408" s="1">
        <v>3</v>
      </c>
      <c r="P408" s="1">
        <v>4</v>
      </c>
      <c r="Q408" s="24">
        <v>3</v>
      </c>
      <c r="R408" s="1">
        <v>2</v>
      </c>
      <c r="S408" s="1">
        <v>3</v>
      </c>
      <c r="T408" s="1">
        <v>1</v>
      </c>
      <c r="U408" s="1">
        <v>3</v>
      </c>
      <c r="V408" s="1">
        <v>1</v>
      </c>
      <c r="W408" s="1">
        <v>2</v>
      </c>
      <c r="X408" s="1">
        <v>1</v>
      </c>
      <c r="Y408" s="1">
        <v>2</v>
      </c>
      <c r="Z408" s="1" t="s">
        <v>47</v>
      </c>
      <c r="AA408" s="1" t="s">
        <v>47</v>
      </c>
      <c r="AB408" s="1" t="s">
        <v>47</v>
      </c>
      <c r="AC408" s="1" t="s">
        <v>47</v>
      </c>
      <c r="AD408" s="1" t="s">
        <v>47</v>
      </c>
      <c r="AE408" s="1" t="s">
        <v>47</v>
      </c>
      <c r="AF408" s="1" t="s">
        <v>47</v>
      </c>
      <c r="AG408" s="1" t="s">
        <v>47</v>
      </c>
      <c r="AH408" s="1" t="s">
        <v>47</v>
      </c>
      <c r="AI408" s="1" t="s">
        <v>47</v>
      </c>
      <c r="AJ408" s="1" t="s">
        <v>47</v>
      </c>
      <c r="AK408" s="1" t="s">
        <v>47</v>
      </c>
      <c r="AL408" s="1" t="s">
        <v>47</v>
      </c>
      <c r="AM408" s="1" t="s">
        <v>47</v>
      </c>
      <c r="AN408" s="1" t="s">
        <v>47</v>
      </c>
      <c r="AO408" s="24" t="s">
        <v>47</v>
      </c>
      <c r="AP408" s="1" t="s">
        <v>71</v>
      </c>
      <c r="AQ408" s="1">
        <v>4</v>
      </c>
      <c r="AR408" s="25" t="s">
        <v>235</v>
      </c>
      <c r="AS408" s="30">
        <v>200000</v>
      </c>
      <c r="AT408" s="9">
        <f>($O$3*(L408-$O$1)/$O$2+$P$3*(M408-$P$1)/$P$2+$Q$3*(N408-$P$1)/$Q$2)/SUM($O$3:$Q$3)</f>
        <v>-1.6781771981141478</v>
      </c>
      <c r="AU408" s="9">
        <f>($O$3*(O408-$O$1)/$O$2+$P$3*(P408-$P$1)/$P$2+$Q$3*(Q408-$Q$1)/$Q$2)/SUM($O$3:$Q$3)</f>
        <v>-0.7956705568137924</v>
      </c>
      <c r="AV408">
        <f>COUNT(R408:AO408)/2</f>
        <v>4</v>
      </c>
      <c r="AW408">
        <f>COUNTIF(R408:AO408,"&gt;5")/2</f>
        <v>0</v>
      </c>
      <c r="AX408" s="6">
        <f>VLOOKUP(AP408,COND!$A$10:$B$32,2,FALSE)</f>
        <v>0.95</v>
      </c>
      <c r="AY408" s="9">
        <f>(($AT$3*AT408+$AU$3*AU408+$AV$3*AV408+$AW$3*AW408)*AX408*IF(AQ408&lt;5,0.95,IF(AQ408&lt;7,0.975,1))+$J$3*VLOOKUP(J408,COND!$A$2:$D$7,2,FALSE)+$K$3*VLOOKUP(K408,COND!$A$2:$D$7,3,FALSE)+IF(BA408="SP",$BA$3,0)+IF($AV408&lt;3,-15,0))*IF(AND(Bat!$K$2="On",$E408&gt;20),0.75,1)</f>
        <v>14.798735465251443</v>
      </c>
      <c r="AZ408" s="28">
        <f>STANDARDIZE(AY408,AVERAGE($AY$5:$AY$963),STDEVP($AY$5:$AY$963))</f>
        <v>-0.73824168114839384</v>
      </c>
      <c r="BA408" t="str">
        <f>IF(OR(AND(AQ408&gt;7,AW408&gt;1),AND(AQ408&gt;4,AV408&gt;2)),"SP","RP")</f>
        <v>RP</v>
      </c>
      <c r="BE408" t="str">
        <f>IF(AVERAGE($O408:$Q408)&gt;=6,"Likely",IF(AVERAGE($O408:$Q408)&gt;=4,"Possible","Unlikely"))</f>
        <v>Unlikely</v>
      </c>
      <c r="BG408" t="e">
        <f>IF(VLOOKUP($B408,'Draft List'!$D$4:$AB$124,BG$3,FALSE)&lt;&gt;0,VLOOKUP($B408,'Draft List'!$D$4:$AB$124,BG$3,FALSE),"")</f>
        <v>#N/A</v>
      </c>
      <c r="BH408" t="e">
        <f>IF(VLOOKUP($B408,'Draft List'!$D$4:$AB$124,BH$3,FALSE)&lt;&gt;0,VLOOKUP($B408,'Draft List'!$D$4:$AB$124,BH$3,FALSE),"")</f>
        <v>#N/A</v>
      </c>
      <c r="BI408" t="e">
        <f>IF(VLOOKUP($B408,'Draft List'!$D$4:$AB$124,BI$3,FALSE)&lt;&gt;0,VLOOKUP($B408,'Draft List'!$D$4:$AB$124,BI$3,FALSE),"")</f>
        <v>#N/A</v>
      </c>
      <c r="BJ408" t="e">
        <f>IF(VLOOKUP($B408,'Draft List'!$D$4:$AB$124,BJ$3,FALSE)&lt;&gt;0,VLOOKUP($B408,'Draft List'!$D$4:$AB$124,BJ$3,FALSE),"")</f>
        <v>#N/A</v>
      </c>
      <c r="BK408" t="str">
        <f>IF(OR(C408="SP",C408="MR",C408="RP",C408="CL"),"P",VLOOKUP($A408,Bat!$A$4:$AP$1196,42,FALSE))</f>
        <v>P</v>
      </c>
    </row>
    <row r="409" spans="1:63" x14ac:dyDescent="0.25">
      <c r="A409" t="str">
        <f>IF(C409="C","C-",C409)&amp;D409&amp;E409</f>
        <v>RPKawanari Sato18</v>
      </c>
      <c r="B409">
        <f>VLOOKUP($A409,draft_listing_pitchers_stats!$A$1:$B$1324,2,FALSE)</f>
        <v>9356</v>
      </c>
      <c r="C409" s="1" t="s">
        <v>246</v>
      </c>
      <c r="D409" s="1" t="s">
        <v>2172</v>
      </c>
      <c r="E409" s="1">
        <v>18</v>
      </c>
      <c r="F409" s="1" t="s">
        <v>43</v>
      </c>
      <c r="G409" s="1" t="s">
        <v>43</v>
      </c>
      <c r="H409" s="1" t="s">
        <v>51</v>
      </c>
      <c r="I409" s="24" t="s">
        <v>51</v>
      </c>
      <c r="J409" s="1" t="s">
        <v>45</v>
      </c>
      <c r="K409" s="24" t="s">
        <v>57</v>
      </c>
      <c r="L409" s="1">
        <v>1</v>
      </c>
      <c r="M409" s="1">
        <v>5</v>
      </c>
      <c r="N409" s="24">
        <v>2</v>
      </c>
      <c r="O409" s="1">
        <v>2</v>
      </c>
      <c r="P409" s="1">
        <v>5</v>
      </c>
      <c r="Q409" s="24">
        <v>3</v>
      </c>
      <c r="R409" s="1">
        <v>2</v>
      </c>
      <c r="S409" s="1">
        <v>2</v>
      </c>
      <c r="T409" s="1">
        <v>1</v>
      </c>
      <c r="U409" s="1">
        <v>1</v>
      </c>
      <c r="V409" s="1" t="s">
        <v>47</v>
      </c>
      <c r="W409" s="1" t="s">
        <v>47</v>
      </c>
      <c r="X409" s="1">
        <v>2</v>
      </c>
      <c r="Y409" s="1">
        <v>3</v>
      </c>
      <c r="Z409" s="1" t="s">
        <v>47</v>
      </c>
      <c r="AA409" s="1" t="s">
        <v>47</v>
      </c>
      <c r="AB409" s="1" t="s">
        <v>47</v>
      </c>
      <c r="AC409" s="1" t="s">
        <v>47</v>
      </c>
      <c r="AD409" s="1" t="s">
        <v>47</v>
      </c>
      <c r="AE409" s="1" t="s">
        <v>47</v>
      </c>
      <c r="AF409" s="1" t="s">
        <v>47</v>
      </c>
      <c r="AG409" s="1" t="s">
        <v>47</v>
      </c>
      <c r="AH409" s="1" t="s">
        <v>47</v>
      </c>
      <c r="AI409" s="1" t="s">
        <v>47</v>
      </c>
      <c r="AJ409" s="1" t="s">
        <v>47</v>
      </c>
      <c r="AK409" s="1" t="s">
        <v>47</v>
      </c>
      <c r="AL409" s="1" t="s">
        <v>47</v>
      </c>
      <c r="AM409" s="1" t="s">
        <v>47</v>
      </c>
      <c r="AN409" s="1" t="s">
        <v>47</v>
      </c>
      <c r="AO409" s="24" t="s">
        <v>47</v>
      </c>
      <c r="AP409" s="1" t="s">
        <v>71</v>
      </c>
      <c r="AQ409" s="1">
        <v>4</v>
      </c>
      <c r="AR409" s="25" t="s">
        <v>233</v>
      </c>
      <c r="AS409" s="30">
        <v>220000</v>
      </c>
      <c r="AT409" s="9">
        <f>($O$3*(L409-$O$1)/$O$2+$P$3*(M409-$P$1)/$P$2+$Q$3*(N409-$P$1)/$Q$2)/SUM($O$3:$Q$3)</f>
        <v>-1.6774368061932661</v>
      </c>
      <c r="AU409" s="9">
        <f>($O$3*(O409-$O$1)/$O$2+$P$3*(P409-$P$1)/$P$2+$Q$3*(Q409-$Q$1)/$Q$2)/SUM($O$3:$Q$3)</f>
        <v>-0.79493016489291046</v>
      </c>
      <c r="AV409">
        <f>COUNT(R409:AO409)/2</f>
        <v>3</v>
      </c>
      <c r="AW409">
        <f>COUNTIF(R409:AO409,"&gt;5")/2</f>
        <v>0</v>
      </c>
      <c r="AX409" s="6">
        <f>VLOOKUP(AP409,COND!$A$10:$B$32,2,FALSE)</f>
        <v>0.95</v>
      </c>
      <c r="AY409" s="9">
        <f>(($AT$3*AT409+$AU$3*AU409+$AV$3*AV409+$AW$3*AW409)*AX409*IF(AQ409&lt;5,0.95,IF(AQ409&lt;7,0.975,1))+$J$3*VLOOKUP(J409,COND!$A$2:$D$7,2,FALSE)+$K$3*VLOOKUP(K409,COND!$A$2:$D$7,3,FALSE)+IF(BA409="SP",$BA$3,0)+IF($AV409&lt;3,-15,0))*IF(AND(Bat!$K$2="On",$E409&gt;20),0.75,1)</f>
        <v>14.796358180165084</v>
      </c>
      <c r="AZ409" s="28">
        <f>STANDARDIZE(AY409,AVERAGE($AY$5:$AY$963),STDEVP($AY$5:$AY$963))</f>
        <v>-0.73845436448019552</v>
      </c>
      <c r="BA409" t="str">
        <f>IF(OR(AND(AQ409&gt;7,AW409&gt;1),AND(AQ409&gt;4,AV409&gt;2)),"SP","RP")</f>
        <v>RP</v>
      </c>
      <c r="BE409" t="str">
        <f>IF(AVERAGE($O409:$Q409)&gt;=6,"Likely",IF(AVERAGE($O409:$Q409)&gt;=4,"Possible","Unlikely"))</f>
        <v>Unlikely</v>
      </c>
      <c r="BG409" t="e">
        <f>IF(VLOOKUP($B409,'Draft List'!$D$4:$AB$124,BG$3,FALSE)&lt;&gt;0,VLOOKUP($B409,'Draft List'!$D$4:$AB$124,BG$3,FALSE),"")</f>
        <v>#N/A</v>
      </c>
      <c r="BH409" t="e">
        <f>IF(VLOOKUP($B409,'Draft List'!$D$4:$AB$124,BH$3,FALSE)&lt;&gt;0,VLOOKUP($B409,'Draft List'!$D$4:$AB$124,BH$3,FALSE),"")</f>
        <v>#N/A</v>
      </c>
      <c r="BI409" t="e">
        <f>IF(VLOOKUP($B409,'Draft List'!$D$4:$AB$124,BI$3,FALSE)&lt;&gt;0,VLOOKUP($B409,'Draft List'!$D$4:$AB$124,BI$3,FALSE),"")</f>
        <v>#N/A</v>
      </c>
      <c r="BJ409" t="e">
        <f>IF(VLOOKUP($B409,'Draft List'!$D$4:$AB$124,BJ$3,FALSE)&lt;&gt;0,VLOOKUP($B409,'Draft List'!$D$4:$AB$124,BJ$3,FALSE),"")</f>
        <v>#N/A</v>
      </c>
      <c r="BK409" t="str">
        <f>IF(OR(C409="SP",C409="MR",C409="RP",C409="CL"),"P",VLOOKUP($A409,Bat!$A$4:$AP$1196,42,FALSE))</f>
        <v>P</v>
      </c>
    </row>
    <row r="410" spans="1:63" x14ac:dyDescent="0.25">
      <c r="A410" t="str">
        <f>IF(C410="C","C-",C410)&amp;D410&amp;E410</f>
        <v>RPMichael Flowers21</v>
      </c>
      <c r="B410">
        <f>VLOOKUP($A410,draft_listing_pitchers_stats!$A$1:$B$1324,2,FALSE)</f>
        <v>9391</v>
      </c>
      <c r="C410" s="1" t="s">
        <v>246</v>
      </c>
      <c r="D410" s="1" t="s">
        <v>1951</v>
      </c>
      <c r="E410" s="1">
        <v>21</v>
      </c>
      <c r="F410" s="1" t="s">
        <v>55</v>
      </c>
      <c r="G410" s="1" t="s">
        <v>55</v>
      </c>
      <c r="H410" s="1" t="s">
        <v>51</v>
      </c>
      <c r="I410" s="24" t="s">
        <v>51</v>
      </c>
      <c r="J410" s="1" t="s">
        <v>57</v>
      </c>
      <c r="K410" s="24" t="s">
        <v>45</v>
      </c>
      <c r="L410" s="1">
        <v>3</v>
      </c>
      <c r="M410" s="1">
        <v>4</v>
      </c>
      <c r="N410" s="24">
        <v>1</v>
      </c>
      <c r="O410" s="1">
        <v>4</v>
      </c>
      <c r="P410" s="1">
        <v>4</v>
      </c>
      <c r="Q410" s="24">
        <v>2</v>
      </c>
      <c r="R410" s="1">
        <v>4</v>
      </c>
      <c r="S410" s="1">
        <v>5</v>
      </c>
      <c r="T410" s="1">
        <v>1</v>
      </c>
      <c r="U410" s="1">
        <v>2</v>
      </c>
      <c r="V410" s="1" t="s">
        <v>47</v>
      </c>
      <c r="W410" s="1" t="s">
        <v>47</v>
      </c>
      <c r="X410" s="1">
        <v>3</v>
      </c>
      <c r="Y410" s="1">
        <v>4</v>
      </c>
      <c r="Z410" s="1" t="s">
        <v>47</v>
      </c>
      <c r="AA410" s="1" t="s">
        <v>47</v>
      </c>
      <c r="AB410" s="1" t="s">
        <v>47</v>
      </c>
      <c r="AC410" s="1" t="s">
        <v>47</v>
      </c>
      <c r="AD410" s="1" t="s">
        <v>47</v>
      </c>
      <c r="AE410" s="1" t="s">
        <v>47</v>
      </c>
      <c r="AF410" s="1" t="s">
        <v>47</v>
      </c>
      <c r="AG410" s="1" t="s">
        <v>47</v>
      </c>
      <c r="AH410" s="1" t="s">
        <v>47</v>
      </c>
      <c r="AI410" s="1" t="s">
        <v>47</v>
      </c>
      <c r="AJ410" s="1" t="s">
        <v>47</v>
      </c>
      <c r="AK410" s="1" t="s">
        <v>47</v>
      </c>
      <c r="AL410" s="1" t="s">
        <v>47</v>
      </c>
      <c r="AM410" s="1" t="s">
        <v>47</v>
      </c>
      <c r="AN410" s="1" t="s">
        <v>47</v>
      </c>
      <c r="AO410" s="24" t="s">
        <v>47</v>
      </c>
      <c r="AP410" s="1" t="s">
        <v>60</v>
      </c>
      <c r="AQ410" s="1">
        <v>5</v>
      </c>
      <c r="AR410" s="25" t="s">
        <v>15</v>
      </c>
      <c r="AS410" s="30">
        <v>210000</v>
      </c>
      <c r="AT410" s="9">
        <f>($O$3*(L410-$O$1)/$O$2+$P$3*(M410-$P$1)/$P$2+$Q$3*(N410-$P$1)/$Q$2)/SUM($O$3:$Q$3)</f>
        <v>-1.7258064396590846</v>
      </c>
      <c r="AU410" s="9">
        <f>($O$3*(O410-$O$1)/$O$2+$P$3*(P410-$P$1)/$P$2+$Q$3*(Q410-$Q$1)/$Q$2)/SUM($O$3:$Q$3)</f>
        <v>-0.84329979835872926</v>
      </c>
      <c r="AV410">
        <f>COUNT(R410:AO410)/2</f>
        <v>3</v>
      </c>
      <c r="AW410">
        <f>COUNTIF(R410:AO410,"&gt;5")/2</f>
        <v>0</v>
      </c>
      <c r="AX410" s="6">
        <f>VLOOKUP(AP410,COND!$A$10:$B$32,2,FALSE)</f>
        <v>1</v>
      </c>
      <c r="AY410" s="9">
        <f>(($AT$3*AT410+$AU$3*AU410+$AV$3*AV410+$AW$3*AW410)*AX410*IF(AQ410&lt;5,0.95,IF(AQ410&lt;7,0.975,1))+$J$3*VLOOKUP(J410,COND!$A$2:$D$7,2,FALSE)+$K$3*VLOOKUP(K410,COND!$A$2:$D$7,3,FALSE)+IF(BA410="SP",$BA$3,0)+IF($AV410&lt;3,-15,0))*IF(AND(Bat!$K$2="On",$E410&gt;20),0.75,1)</f>
        <v>14.74287167627126</v>
      </c>
      <c r="AZ410" s="28">
        <f>STANDARDIZE(AY410,AVERAGE($AY$5:$AY$963),STDEVP($AY$5:$AY$963))</f>
        <v>-0.74323952378643132</v>
      </c>
      <c r="BA410" t="str">
        <f>IF(OR(AND(AQ410&gt;7,AW410&gt;1),AND(AQ410&gt;4,AV410&gt;2)),"SP","RP")</f>
        <v>SP</v>
      </c>
      <c r="BE410" t="str">
        <f>IF(AVERAGE($O410:$Q410)&gt;=6,"Likely",IF(AVERAGE($O410:$Q410)&gt;=4,"Possible","Unlikely"))</f>
        <v>Unlikely</v>
      </c>
      <c r="BG410" t="e">
        <f>IF(VLOOKUP($B410,'Draft List'!$D$4:$AB$124,BG$3,FALSE)&lt;&gt;0,VLOOKUP($B410,'Draft List'!$D$4:$AB$124,BG$3,FALSE),"")</f>
        <v>#N/A</v>
      </c>
      <c r="BH410" t="e">
        <f>IF(VLOOKUP($B410,'Draft List'!$D$4:$AB$124,BH$3,FALSE)&lt;&gt;0,VLOOKUP($B410,'Draft List'!$D$4:$AB$124,BH$3,FALSE),"")</f>
        <v>#N/A</v>
      </c>
      <c r="BI410" t="e">
        <f>IF(VLOOKUP($B410,'Draft List'!$D$4:$AB$124,BI$3,FALSE)&lt;&gt;0,VLOOKUP($B410,'Draft List'!$D$4:$AB$124,BI$3,FALSE),"")</f>
        <v>#N/A</v>
      </c>
      <c r="BJ410" t="e">
        <f>IF(VLOOKUP($B410,'Draft List'!$D$4:$AB$124,BJ$3,FALSE)&lt;&gt;0,VLOOKUP($B410,'Draft List'!$D$4:$AB$124,BJ$3,FALSE),"")</f>
        <v>#N/A</v>
      </c>
      <c r="BK410" t="str">
        <f>IF(OR(C410="SP",C410="MR",C410="RP",C410="CL"),"P",VLOOKUP($A410,Bat!$A$4:$AP$1196,42,FALSE))</f>
        <v>P</v>
      </c>
    </row>
    <row r="411" spans="1:63" x14ac:dyDescent="0.25">
      <c r="A411" t="str">
        <f>IF(C411="C","C-",C411)&amp;D411&amp;E411</f>
        <v>RPAnthony Duthie18</v>
      </c>
      <c r="B411">
        <f>VLOOKUP($A411,draft_listing_pitchers_stats!$A$1:$B$1324,2,FALSE)</f>
        <v>5017</v>
      </c>
      <c r="C411" s="1" t="s">
        <v>246</v>
      </c>
      <c r="D411" s="1" t="s">
        <v>1938</v>
      </c>
      <c r="E411" s="1">
        <v>18</v>
      </c>
      <c r="F411" s="1" t="s">
        <v>55</v>
      </c>
      <c r="G411" s="1" t="s">
        <v>43</v>
      </c>
      <c r="H411" s="1" t="s">
        <v>51</v>
      </c>
      <c r="I411" s="24" t="s">
        <v>51</v>
      </c>
      <c r="J411" s="1" t="s">
        <v>45</v>
      </c>
      <c r="K411" s="24" t="s">
        <v>46</v>
      </c>
      <c r="L411" s="1">
        <v>2</v>
      </c>
      <c r="M411" s="1">
        <v>5</v>
      </c>
      <c r="N411" s="24">
        <v>1</v>
      </c>
      <c r="O411" s="1">
        <v>3</v>
      </c>
      <c r="P411" s="1">
        <v>5</v>
      </c>
      <c r="Q411" s="24">
        <v>2</v>
      </c>
      <c r="R411" s="1">
        <v>4</v>
      </c>
      <c r="S411" s="1">
        <v>4</v>
      </c>
      <c r="T411" s="1">
        <v>1</v>
      </c>
      <c r="U411" s="1">
        <v>3</v>
      </c>
      <c r="V411" s="1">
        <v>2</v>
      </c>
      <c r="W411" s="1">
        <v>2</v>
      </c>
      <c r="X411" s="1" t="s">
        <v>47</v>
      </c>
      <c r="Y411" s="1" t="s">
        <v>47</v>
      </c>
      <c r="Z411" s="1" t="s">
        <v>47</v>
      </c>
      <c r="AA411" s="1" t="s">
        <v>47</v>
      </c>
      <c r="AB411" s="1" t="s">
        <v>47</v>
      </c>
      <c r="AC411" s="1" t="s">
        <v>47</v>
      </c>
      <c r="AD411" s="1">
        <v>4</v>
      </c>
      <c r="AE411" s="1">
        <v>4</v>
      </c>
      <c r="AF411" s="1" t="s">
        <v>47</v>
      </c>
      <c r="AG411" s="1" t="s">
        <v>47</v>
      </c>
      <c r="AH411" s="1" t="s">
        <v>47</v>
      </c>
      <c r="AI411" s="1" t="s">
        <v>47</v>
      </c>
      <c r="AJ411" s="1" t="s">
        <v>47</v>
      </c>
      <c r="AK411" s="1" t="s">
        <v>47</v>
      </c>
      <c r="AL411" s="1" t="s">
        <v>47</v>
      </c>
      <c r="AM411" s="1" t="s">
        <v>47</v>
      </c>
      <c r="AN411" s="1" t="s">
        <v>47</v>
      </c>
      <c r="AO411" s="24" t="s">
        <v>47</v>
      </c>
      <c r="AP411" s="1" t="s">
        <v>60</v>
      </c>
      <c r="AQ411" s="1">
        <v>3</v>
      </c>
      <c r="AR411" s="25" t="s">
        <v>233</v>
      </c>
      <c r="AS411" s="30">
        <v>200000</v>
      </c>
      <c r="AT411" s="9">
        <f>($O$3*(L411-$O$1)/$O$2+$P$3*(M411-$P$1)/$P$2+$Q$3*(N411-$P$1)/$Q$2)/SUM($O$3:$Q$3)</f>
        <v>-1.7250660477382029</v>
      </c>
      <c r="AU411" s="9">
        <f>($O$3*(O411-$O$1)/$O$2+$P$3*(P411-$P$1)/$P$2+$Q$3*(Q411-$Q$1)/$Q$2)/SUM($O$3:$Q$3)</f>
        <v>-0.84255940643784732</v>
      </c>
      <c r="AV411">
        <f>COUNT(R411:AO411)/2</f>
        <v>4</v>
      </c>
      <c r="AW411">
        <f>COUNTIF(R411:AO411,"&gt;5")/2</f>
        <v>0</v>
      </c>
      <c r="AX411" s="6">
        <f>VLOOKUP(AP411,COND!$A$10:$B$32,2,FALSE)</f>
        <v>1</v>
      </c>
      <c r="AY411" s="9">
        <f>(($AT$3*AT411+$AU$3*AU411+$AV$3*AV411+$AW$3*AW411)*AX411*IF(AQ411&lt;5,0.95,IF(AQ411&lt;7,0.975,1))+$J$3*VLOOKUP(J411,COND!$A$2:$D$7,2,FALSE)+$K$3*VLOOKUP(K411,COND!$A$2:$D$7,3,FALSE)+IF(BA411="SP",$BA$3,0)+IF($AV411&lt;3,-15,0))*IF(AND(Bat!$K$2="On",$E411&gt;20),0.75,1)</f>
        <v>14.693608728610643</v>
      </c>
      <c r="AZ411" s="28">
        <f>STANDARDIZE(AY411,AVERAGE($AY$5:$AY$963),STDEVP($AY$5:$AY$963))</f>
        <v>-0.74764682348429079</v>
      </c>
      <c r="BA411" t="str">
        <f>IF(OR(AND(AQ411&gt;7,AW411&gt;1),AND(AQ411&gt;4,AV411&gt;2)),"SP","RP")</f>
        <v>RP</v>
      </c>
      <c r="BE411" t="str">
        <f>IF(AVERAGE($O411:$Q411)&gt;=6,"Likely",IF(AVERAGE($O411:$Q411)&gt;=4,"Possible","Unlikely"))</f>
        <v>Unlikely</v>
      </c>
      <c r="BG411" t="e">
        <f>IF(VLOOKUP($B411,'Draft List'!$D$4:$AB$124,BG$3,FALSE)&lt;&gt;0,VLOOKUP($B411,'Draft List'!$D$4:$AB$124,BG$3,FALSE),"")</f>
        <v>#N/A</v>
      </c>
      <c r="BH411" t="e">
        <f>IF(VLOOKUP($B411,'Draft List'!$D$4:$AB$124,BH$3,FALSE)&lt;&gt;0,VLOOKUP($B411,'Draft List'!$D$4:$AB$124,BH$3,FALSE),"")</f>
        <v>#N/A</v>
      </c>
      <c r="BI411" t="e">
        <f>IF(VLOOKUP($B411,'Draft List'!$D$4:$AB$124,BI$3,FALSE)&lt;&gt;0,VLOOKUP($B411,'Draft List'!$D$4:$AB$124,BI$3,FALSE),"")</f>
        <v>#N/A</v>
      </c>
      <c r="BJ411" t="e">
        <f>IF(VLOOKUP($B411,'Draft List'!$D$4:$AB$124,BJ$3,FALSE)&lt;&gt;0,VLOOKUP($B411,'Draft List'!$D$4:$AB$124,BJ$3,FALSE),"")</f>
        <v>#N/A</v>
      </c>
      <c r="BK411" t="str">
        <f>IF(OR(C411="SP",C411="MR",C411="RP",C411="CL"),"P",VLOOKUP($A411,Bat!$A$4:$AP$1196,42,FALSE))</f>
        <v>P</v>
      </c>
    </row>
    <row r="412" spans="1:63" x14ac:dyDescent="0.25">
      <c r="A412" t="str">
        <f>IF(C412="C","C-",C412)&amp;D412&amp;E412</f>
        <v>SPKuniaki Suzuki21</v>
      </c>
      <c r="B412">
        <f>VLOOKUP($A412,draft_listing_pitchers_stats!$A$1:$B$1324,2,FALSE)</f>
        <v>4183</v>
      </c>
      <c r="C412" s="1" t="s">
        <v>25</v>
      </c>
      <c r="D412" s="1" t="s">
        <v>2204</v>
      </c>
      <c r="E412" s="1">
        <v>21</v>
      </c>
      <c r="F412" s="1" t="s">
        <v>43</v>
      </c>
      <c r="G412" s="1" t="s">
        <v>43</v>
      </c>
      <c r="H412" s="1" t="s">
        <v>51</v>
      </c>
      <c r="I412" s="24" t="s">
        <v>51</v>
      </c>
      <c r="J412" s="1" t="s">
        <v>57</v>
      </c>
      <c r="K412" s="24" t="s">
        <v>49</v>
      </c>
      <c r="L412" s="1">
        <v>3</v>
      </c>
      <c r="M412" s="1">
        <v>4</v>
      </c>
      <c r="N412" s="24">
        <v>1</v>
      </c>
      <c r="O412" s="1">
        <v>3</v>
      </c>
      <c r="P412" s="1">
        <v>4</v>
      </c>
      <c r="Q412" s="24">
        <v>3</v>
      </c>
      <c r="R412" s="1">
        <v>4</v>
      </c>
      <c r="S412" s="1">
        <v>4</v>
      </c>
      <c r="T412" s="1">
        <v>2</v>
      </c>
      <c r="U412" s="1">
        <v>2</v>
      </c>
      <c r="V412" s="1" t="s">
        <v>47</v>
      </c>
      <c r="W412" s="1" t="s">
        <v>47</v>
      </c>
      <c r="X412" s="1">
        <v>2</v>
      </c>
      <c r="Y412" s="1">
        <v>4</v>
      </c>
      <c r="Z412" s="1" t="s">
        <v>47</v>
      </c>
      <c r="AA412" s="1" t="s">
        <v>47</v>
      </c>
      <c r="AB412" s="1" t="s">
        <v>47</v>
      </c>
      <c r="AC412" s="1" t="s">
        <v>47</v>
      </c>
      <c r="AD412" s="1" t="s">
        <v>47</v>
      </c>
      <c r="AE412" s="1" t="s">
        <v>47</v>
      </c>
      <c r="AF412" s="1">
        <v>3</v>
      </c>
      <c r="AG412" s="1">
        <v>3</v>
      </c>
      <c r="AH412" s="1" t="s">
        <v>47</v>
      </c>
      <c r="AI412" s="1" t="s">
        <v>47</v>
      </c>
      <c r="AJ412" s="1" t="s">
        <v>47</v>
      </c>
      <c r="AK412" s="1" t="s">
        <v>47</v>
      </c>
      <c r="AL412" s="1" t="s">
        <v>47</v>
      </c>
      <c r="AM412" s="1" t="s">
        <v>47</v>
      </c>
      <c r="AN412" s="1" t="s">
        <v>47</v>
      </c>
      <c r="AO412" s="24" t="s">
        <v>47</v>
      </c>
      <c r="AP412" s="1" t="s">
        <v>59</v>
      </c>
      <c r="AQ412" s="1">
        <v>3</v>
      </c>
      <c r="AR412" s="25" t="s">
        <v>15</v>
      </c>
      <c r="AS412" s="30">
        <v>140000</v>
      </c>
      <c r="AT412" s="9">
        <f>($O$3*(L412-$O$1)/$O$2+$P$3*(M412-$P$1)/$P$2+$Q$3*(N412-$P$1)/$Q$2)/SUM($O$3:$Q$3)</f>
        <v>-1.7258064396590846</v>
      </c>
      <c r="AU412" s="9">
        <f>($O$3*(O412-$O$1)/$O$2+$P$3*(P412-$P$1)/$P$2+$Q$3*(Q412-$Q$1)/$Q$2)/SUM($O$3:$Q$3)</f>
        <v>-0.7956705568137924</v>
      </c>
      <c r="AV412">
        <f>COUNT(R412:AO412)/2</f>
        <v>4</v>
      </c>
      <c r="AW412">
        <f>COUNTIF(R412:AO412,"&gt;5")/2</f>
        <v>0</v>
      </c>
      <c r="AX412" s="6">
        <f>VLOOKUP(AP412,COND!$A$10:$B$32,2,FALSE)</f>
        <v>1</v>
      </c>
      <c r="AY412" s="9">
        <f>(($AT$3*AT412+$AU$3*AU412+$AV$3*AV412+$AW$3*AW412)*AX412*IF(AQ412&lt;5,0.95,IF(AQ412&lt;7,0.975,1))+$J$3*VLOOKUP(J412,COND!$A$2:$D$7,2,FALSE)+$K$3*VLOOKUP(K412,COND!$A$2:$D$7,3,FALSE)+IF(BA412="SP",$BA$3,0)+IF($AV412&lt;3,-15,0))*IF(AND(Bat!$K$2="On",$E412&gt;20),0.75,1)</f>
        <v>14.684356197002721</v>
      </c>
      <c r="AZ412" s="28">
        <f>STANDARDIZE(AY412,AVERAGE($AY$5:$AY$963),STDEVP($AY$5:$AY$963))</f>
        <v>-0.74847459936244087</v>
      </c>
      <c r="BA412" t="str">
        <f>IF(OR(AND(AQ412&gt;7,AW412&gt;1),AND(AQ412&gt;4,AV412&gt;2)),"SP","RP")</f>
        <v>RP</v>
      </c>
      <c r="BE412" t="str">
        <f>IF(AVERAGE($O412:$Q412)&gt;=6,"Likely",IF(AVERAGE($O412:$Q412)&gt;=4,"Possible","Unlikely"))</f>
        <v>Unlikely</v>
      </c>
      <c r="BG412" t="e">
        <f>IF(VLOOKUP($B412,'Draft List'!$D$4:$AB$124,BG$3,FALSE)&lt;&gt;0,VLOOKUP($B412,'Draft List'!$D$4:$AB$124,BG$3,FALSE),"")</f>
        <v>#N/A</v>
      </c>
      <c r="BH412" t="e">
        <f>IF(VLOOKUP($B412,'Draft List'!$D$4:$AB$124,BH$3,FALSE)&lt;&gt;0,VLOOKUP($B412,'Draft List'!$D$4:$AB$124,BH$3,FALSE),"")</f>
        <v>#N/A</v>
      </c>
      <c r="BI412" t="e">
        <f>IF(VLOOKUP($B412,'Draft List'!$D$4:$AB$124,BI$3,FALSE)&lt;&gt;0,VLOOKUP($B412,'Draft List'!$D$4:$AB$124,BI$3,FALSE),"")</f>
        <v>#N/A</v>
      </c>
      <c r="BJ412" t="e">
        <f>IF(VLOOKUP($B412,'Draft List'!$D$4:$AB$124,BJ$3,FALSE)&lt;&gt;0,VLOOKUP($B412,'Draft List'!$D$4:$AB$124,BJ$3,FALSE),"")</f>
        <v>#N/A</v>
      </c>
      <c r="BK412" t="str">
        <f>IF(OR(C412="SP",C412="MR",C412="RP",C412="CL"),"P",VLOOKUP($A412,Bat!$A$4:$AP$1196,42,FALSE))</f>
        <v>P</v>
      </c>
    </row>
    <row r="413" spans="1:63" x14ac:dyDescent="0.25">
      <c r="A413" t="str">
        <f>IF(C413="C","C-",C413)&amp;D413&amp;E413</f>
        <v>RPToby Miners21</v>
      </c>
      <c r="B413">
        <f>VLOOKUP($A413,draft_listing_pitchers_stats!$A$1:$B$1324,2,FALSE)</f>
        <v>5766</v>
      </c>
      <c r="C413" s="1" t="s">
        <v>246</v>
      </c>
      <c r="D413" s="1" t="s">
        <v>2088</v>
      </c>
      <c r="E413" s="1">
        <v>21</v>
      </c>
      <c r="F413" s="1" t="s">
        <v>55</v>
      </c>
      <c r="G413" s="1" t="s">
        <v>43</v>
      </c>
      <c r="H413" s="1" t="s">
        <v>51</v>
      </c>
      <c r="I413" s="24" t="s">
        <v>51</v>
      </c>
      <c r="J413" s="1" t="s">
        <v>45</v>
      </c>
      <c r="K413" s="24" t="s">
        <v>45</v>
      </c>
      <c r="L413" s="1">
        <v>4</v>
      </c>
      <c r="M413" s="1">
        <v>4</v>
      </c>
      <c r="N413" s="24">
        <v>1</v>
      </c>
      <c r="O413" s="1">
        <v>4</v>
      </c>
      <c r="P413" s="1">
        <v>4</v>
      </c>
      <c r="Q413" s="24">
        <v>2</v>
      </c>
      <c r="R413" s="1">
        <v>4</v>
      </c>
      <c r="S413" s="1">
        <v>4</v>
      </c>
      <c r="T413" s="1">
        <v>4</v>
      </c>
      <c r="U413" s="1">
        <v>5</v>
      </c>
      <c r="V413" s="1" t="s">
        <v>47</v>
      </c>
      <c r="W413" s="1" t="s">
        <v>47</v>
      </c>
      <c r="X413" s="1">
        <v>2</v>
      </c>
      <c r="Y413" s="1">
        <v>2</v>
      </c>
      <c r="Z413" s="1" t="s">
        <v>47</v>
      </c>
      <c r="AA413" s="1" t="s">
        <v>47</v>
      </c>
      <c r="AB413" s="1" t="s">
        <v>47</v>
      </c>
      <c r="AC413" s="1" t="s">
        <v>47</v>
      </c>
      <c r="AD413" s="1" t="s">
        <v>47</v>
      </c>
      <c r="AE413" s="1" t="s">
        <v>47</v>
      </c>
      <c r="AF413" s="1" t="s">
        <v>47</v>
      </c>
      <c r="AG413" s="1" t="s">
        <v>47</v>
      </c>
      <c r="AH413" s="1" t="s">
        <v>47</v>
      </c>
      <c r="AI413" s="1" t="s">
        <v>47</v>
      </c>
      <c r="AJ413" s="1" t="s">
        <v>47</v>
      </c>
      <c r="AK413" s="1" t="s">
        <v>47</v>
      </c>
      <c r="AL413" s="1" t="s">
        <v>47</v>
      </c>
      <c r="AM413" s="1" t="s">
        <v>47</v>
      </c>
      <c r="AN413" s="1" t="s">
        <v>47</v>
      </c>
      <c r="AO413" s="24" t="s">
        <v>47</v>
      </c>
      <c r="AP413" s="1" t="s">
        <v>211</v>
      </c>
      <c r="AQ413" s="1">
        <v>3</v>
      </c>
      <c r="AR413" s="25" t="s">
        <v>233</v>
      </c>
      <c r="AS413" s="30">
        <v>95000</v>
      </c>
      <c r="AT413" s="9">
        <f>($O$3*(L413-$O$1)/$O$2+$P$3*(M413-$P$1)/$P$2+$Q$3*(N413-$P$1)/$Q$2)/SUM($O$3:$Q$3)</f>
        <v>-1.5311151151499114</v>
      </c>
      <c r="AU413" s="9">
        <f>($O$3*(O413-$O$1)/$O$2+$P$3*(P413-$P$1)/$P$2+$Q$3*(Q413-$Q$1)/$Q$2)/SUM($O$3:$Q$3)</f>
        <v>-0.84329979835872926</v>
      </c>
      <c r="AV413">
        <f>COUNT(R413:AO413)/2</f>
        <v>3</v>
      </c>
      <c r="AW413">
        <f>COUNTIF(R413:AO413,"&gt;5")/2</f>
        <v>0</v>
      </c>
      <c r="AX413" s="6">
        <f>VLOOKUP(AP413,COND!$A$10:$B$32,2,FALSE)</f>
        <v>1</v>
      </c>
      <c r="AY413" s="9">
        <f>(($AT$3*AT413+$AU$3*AU413+$AV$3*AV413+$AW$3*AW413)*AX413*IF(AQ413&lt;5,0.95,IF(AQ413&lt;7,0.975,1))+$J$3*VLOOKUP(J413,COND!$A$2:$D$7,2,FALSE)+$K$3*VLOOKUP(K413,COND!$A$2:$D$7,3,FALSE)+IF(BA413="SP",$BA$3,0)+IF($AV413&lt;3,-15,0))*IF(AND(Bat!$K$2="On",$E413&gt;20),0.75,1)</f>
        <v>14.683891959305663</v>
      </c>
      <c r="AZ413" s="28">
        <f>STANDARDIZE(AY413,AVERAGE($AY$5:$AY$963),STDEVP($AY$5:$AY$963))</f>
        <v>-0.74851613229457625</v>
      </c>
      <c r="BA413" t="str">
        <f>IF(OR(AND(AQ413&gt;7,AW413&gt;1),AND(AQ413&gt;4,AV413&gt;2)),"SP","RP")</f>
        <v>RP</v>
      </c>
      <c r="BE413" t="str">
        <f>IF(AVERAGE($O413:$Q413)&gt;=6,"Likely",IF(AVERAGE($O413:$Q413)&gt;=4,"Possible","Unlikely"))</f>
        <v>Unlikely</v>
      </c>
      <c r="BG413" t="e">
        <f>IF(VLOOKUP($B413,'Draft List'!$D$4:$AB$124,BG$3,FALSE)&lt;&gt;0,VLOOKUP($B413,'Draft List'!$D$4:$AB$124,BG$3,FALSE),"")</f>
        <v>#N/A</v>
      </c>
      <c r="BH413" t="e">
        <f>IF(VLOOKUP($B413,'Draft List'!$D$4:$AB$124,BH$3,FALSE)&lt;&gt;0,VLOOKUP($B413,'Draft List'!$D$4:$AB$124,BH$3,FALSE),"")</f>
        <v>#N/A</v>
      </c>
      <c r="BI413" t="e">
        <f>IF(VLOOKUP($B413,'Draft List'!$D$4:$AB$124,BI$3,FALSE)&lt;&gt;0,VLOOKUP($B413,'Draft List'!$D$4:$AB$124,BI$3,FALSE),"")</f>
        <v>#N/A</v>
      </c>
      <c r="BJ413" t="e">
        <f>IF(VLOOKUP($B413,'Draft List'!$D$4:$AB$124,BJ$3,FALSE)&lt;&gt;0,VLOOKUP($B413,'Draft List'!$D$4:$AB$124,BJ$3,FALSE),"")</f>
        <v>#N/A</v>
      </c>
      <c r="BK413" t="str">
        <f>IF(OR(C413="SP",C413="MR",C413="RP",C413="CL"),"P",VLOOKUP($A413,Bat!$A$4:$AP$1196,42,FALSE))</f>
        <v>P</v>
      </c>
    </row>
    <row r="414" spans="1:63" x14ac:dyDescent="0.25">
      <c r="A414" t="str">
        <f>IF(C414="C","C-",C414)&amp;D414&amp;E414</f>
        <v>RPJustin Langworthy18</v>
      </c>
      <c r="B414">
        <f>VLOOKUP($A414,draft_listing_pitchers_stats!$A$1:$B$1324,2,FALSE)</f>
        <v>6508</v>
      </c>
      <c r="C414" s="1" t="s">
        <v>246</v>
      </c>
      <c r="D414" s="1" t="s">
        <v>2053</v>
      </c>
      <c r="E414" s="1">
        <v>18</v>
      </c>
      <c r="F414" s="1" t="s">
        <v>43</v>
      </c>
      <c r="G414" s="1" t="s">
        <v>43</v>
      </c>
      <c r="H414" s="1" t="s">
        <v>51</v>
      </c>
      <c r="I414" s="24" t="s">
        <v>51</v>
      </c>
      <c r="J414" s="1" t="s">
        <v>57</v>
      </c>
      <c r="K414" s="24" t="s">
        <v>49</v>
      </c>
      <c r="L414" s="1">
        <v>2</v>
      </c>
      <c r="M414" s="1">
        <v>4</v>
      </c>
      <c r="N414" s="24">
        <v>1</v>
      </c>
      <c r="O414" s="1">
        <v>3</v>
      </c>
      <c r="P414" s="1">
        <v>4</v>
      </c>
      <c r="Q414" s="24">
        <v>3</v>
      </c>
      <c r="R414" s="1">
        <v>3</v>
      </c>
      <c r="S414" s="1">
        <v>3</v>
      </c>
      <c r="T414" s="1">
        <v>1</v>
      </c>
      <c r="U414" s="1">
        <v>3</v>
      </c>
      <c r="V414" s="1">
        <v>2</v>
      </c>
      <c r="W414" s="1">
        <v>3</v>
      </c>
      <c r="X414" s="1" t="s">
        <v>47</v>
      </c>
      <c r="Y414" s="1" t="s">
        <v>47</v>
      </c>
      <c r="Z414" s="1" t="s">
        <v>47</v>
      </c>
      <c r="AA414" s="1" t="s">
        <v>47</v>
      </c>
      <c r="AB414" s="1" t="s">
        <v>47</v>
      </c>
      <c r="AC414" s="1" t="s">
        <v>47</v>
      </c>
      <c r="AD414" s="1" t="s">
        <v>47</v>
      </c>
      <c r="AE414" s="1" t="s">
        <v>47</v>
      </c>
      <c r="AF414" s="1">
        <v>3</v>
      </c>
      <c r="AG414" s="1">
        <v>4</v>
      </c>
      <c r="AH414" s="1" t="s">
        <v>47</v>
      </c>
      <c r="AI414" s="1" t="s">
        <v>47</v>
      </c>
      <c r="AJ414" s="1" t="s">
        <v>47</v>
      </c>
      <c r="AK414" s="1" t="s">
        <v>47</v>
      </c>
      <c r="AL414" s="1" t="s">
        <v>47</v>
      </c>
      <c r="AM414" s="1" t="s">
        <v>47</v>
      </c>
      <c r="AN414" s="1" t="s">
        <v>47</v>
      </c>
      <c r="AO414" s="24" t="s">
        <v>47</v>
      </c>
      <c r="AP414" s="1" t="s">
        <v>67</v>
      </c>
      <c r="AQ414" s="1">
        <v>3</v>
      </c>
      <c r="AR414" s="25" t="s">
        <v>233</v>
      </c>
      <c r="AS414" s="30">
        <v>1900000</v>
      </c>
      <c r="AT414" s="9">
        <f>($O$3*(L414-$O$1)/$O$2+$P$3*(M414-$P$1)/$P$2+$Q$3*(N414-$P$1)/$Q$2)/SUM($O$3:$Q$3)</f>
        <v>-1.9204977641682581</v>
      </c>
      <c r="AU414" s="9">
        <f>($O$3*(O414-$O$1)/$O$2+$P$3*(P414-$P$1)/$P$2+$Q$3*(Q414-$Q$1)/$Q$2)/SUM($O$3:$Q$3)</f>
        <v>-0.7956705568137924</v>
      </c>
      <c r="AV414">
        <f>COUNT(R414:AO414)/2</f>
        <v>4</v>
      </c>
      <c r="AW414">
        <f>COUNTIF(R414:AO414,"&gt;5")/2</f>
        <v>0</v>
      </c>
      <c r="AX414" s="6">
        <f>VLOOKUP(AP414,COND!$A$10:$B$32,2,FALSE)</f>
        <v>1</v>
      </c>
      <c r="AY414" s="9">
        <f>(($AT$3*AT414+$AU$3*AU414+$AV$3*AV414+$AW$3*AW414)*AX414*IF(AQ414&lt;5,0.95,IF(AQ414&lt;7,0.975,1))+$J$3*VLOOKUP(J414,COND!$A$2:$D$7,2,FALSE)+$K$3*VLOOKUP(K414,COND!$A$2:$D$7,3,FALSE)+IF(BA414="SP",$BA$3,0)+IF($AV414&lt;3,-15,0))*IF(AND(Bat!$K$2="On",$E414&gt;20),0.75,1)</f>
        <v>14.647364845345979</v>
      </c>
      <c r="AZ414" s="28">
        <f>STANDARDIZE(AY414,AVERAGE($AY$5:$AY$963),STDEVP($AY$5:$AY$963))</f>
        <v>-0.75178402319357929</v>
      </c>
      <c r="BA414" t="str">
        <f>IF(OR(AND(AQ414&gt;7,AW414&gt;1),AND(AQ414&gt;4,AV414&gt;2)),"SP","RP")</f>
        <v>RP</v>
      </c>
      <c r="BE414" t="str">
        <f>IF(AVERAGE($O414:$Q414)&gt;=6,"Likely",IF(AVERAGE($O414:$Q414)&gt;=4,"Possible","Unlikely"))</f>
        <v>Unlikely</v>
      </c>
      <c r="BG414" t="e">
        <f>IF(VLOOKUP($B414,'Draft List'!$D$4:$AB$124,BG$3,FALSE)&lt;&gt;0,VLOOKUP($B414,'Draft List'!$D$4:$AB$124,BG$3,FALSE),"")</f>
        <v>#N/A</v>
      </c>
      <c r="BH414" t="e">
        <f>IF(VLOOKUP($B414,'Draft List'!$D$4:$AB$124,BH$3,FALSE)&lt;&gt;0,VLOOKUP($B414,'Draft List'!$D$4:$AB$124,BH$3,FALSE),"")</f>
        <v>#N/A</v>
      </c>
      <c r="BI414" t="e">
        <f>IF(VLOOKUP($B414,'Draft List'!$D$4:$AB$124,BI$3,FALSE)&lt;&gt;0,VLOOKUP($B414,'Draft List'!$D$4:$AB$124,BI$3,FALSE),"")</f>
        <v>#N/A</v>
      </c>
      <c r="BJ414" t="e">
        <f>IF(VLOOKUP($B414,'Draft List'!$D$4:$AB$124,BJ$3,FALSE)&lt;&gt;0,VLOOKUP($B414,'Draft List'!$D$4:$AB$124,BJ$3,FALSE),"")</f>
        <v>#N/A</v>
      </c>
      <c r="BK414" t="str">
        <f>IF(OR(C414="SP",C414="MR",C414="RP",C414="CL"),"P",VLOOKUP($A414,Bat!$A$4:$AP$1196,42,FALSE))</f>
        <v>P</v>
      </c>
    </row>
    <row r="415" spans="1:63" x14ac:dyDescent="0.25">
      <c r="A415" t="str">
        <f>IF(C415="C","C-",C415)&amp;D415&amp;E415</f>
        <v>RPObke Pellenaars21</v>
      </c>
      <c r="B415">
        <f>VLOOKUP($A415,draft_listing_pitchers_stats!$A$1:$B$1324,2,FALSE)</f>
        <v>6859</v>
      </c>
      <c r="C415" s="1" t="s">
        <v>246</v>
      </c>
      <c r="D415" s="1" t="s">
        <v>2136</v>
      </c>
      <c r="E415" s="1">
        <v>21</v>
      </c>
      <c r="F415" s="1" t="s">
        <v>55</v>
      </c>
      <c r="G415" s="1" t="s">
        <v>43</v>
      </c>
      <c r="H415" s="1" t="s">
        <v>51</v>
      </c>
      <c r="I415" s="24" t="s">
        <v>51</v>
      </c>
      <c r="J415" s="1" t="s">
        <v>46</v>
      </c>
      <c r="K415" s="24" t="s">
        <v>49</v>
      </c>
      <c r="L415" s="1">
        <v>3</v>
      </c>
      <c r="M415" s="1">
        <v>4</v>
      </c>
      <c r="N415" s="24">
        <v>1</v>
      </c>
      <c r="O415" s="1">
        <v>4</v>
      </c>
      <c r="P415" s="1">
        <v>4</v>
      </c>
      <c r="Q415" s="24">
        <v>2</v>
      </c>
      <c r="R415" s="1">
        <v>4</v>
      </c>
      <c r="S415" s="1">
        <v>5</v>
      </c>
      <c r="T415" s="1">
        <v>1</v>
      </c>
      <c r="U415" s="1">
        <v>1</v>
      </c>
      <c r="V415" s="1" t="s">
        <v>47</v>
      </c>
      <c r="W415" s="1" t="s">
        <v>47</v>
      </c>
      <c r="X415" s="1" t="s">
        <v>47</v>
      </c>
      <c r="Y415" s="1" t="s">
        <v>47</v>
      </c>
      <c r="Z415" s="1">
        <v>4</v>
      </c>
      <c r="AA415" s="1">
        <v>4</v>
      </c>
      <c r="AB415" s="1" t="s">
        <v>47</v>
      </c>
      <c r="AC415" s="1" t="s">
        <v>47</v>
      </c>
      <c r="AD415" s="1" t="s">
        <v>47</v>
      </c>
      <c r="AE415" s="1" t="s">
        <v>47</v>
      </c>
      <c r="AF415" s="1" t="s">
        <v>47</v>
      </c>
      <c r="AG415" s="1" t="s">
        <v>47</v>
      </c>
      <c r="AH415" s="1" t="s">
        <v>47</v>
      </c>
      <c r="AI415" s="1" t="s">
        <v>47</v>
      </c>
      <c r="AJ415" s="1" t="s">
        <v>47</v>
      </c>
      <c r="AK415" s="1" t="s">
        <v>47</v>
      </c>
      <c r="AL415" s="1" t="s">
        <v>47</v>
      </c>
      <c r="AM415" s="1" t="s">
        <v>47</v>
      </c>
      <c r="AN415" s="1" t="s">
        <v>47</v>
      </c>
      <c r="AO415" s="24" t="s">
        <v>47</v>
      </c>
      <c r="AP415" s="1" t="s">
        <v>211</v>
      </c>
      <c r="AQ415" s="1">
        <v>3</v>
      </c>
      <c r="AR415" s="25" t="s">
        <v>233</v>
      </c>
      <c r="AS415" s="30">
        <v>200000</v>
      </c>
      <c r="AT415" s="9">
        <f>($O$3*(L415-$O$1)/$O$2+$P$3*(M415-$P$1)/$P$2+$Q$3*(N415-$P$1)/$Q$2)/SUM($O$3:$Q$3)</f>
        <v>-1.7258064396590846</v>
      </c>
      <c r="AU415" s="9">
        <f>($O$3*(O415-$O$1)/$O$2+$P$3*(P415-$P$1)/$P$2+$Q$3*(Q415-$Q$1)/$Q$2)/SUM($O$3:$Q$3)</f>
        <v>-0.84329979835872926</v>
      </c>
      <c r="AV415">
        <f>COUNT(R415:AO415)/2</f>
        <v>3</v>
      </c>
      <c r="AW415">
        <f>COUNTIF(R415:AO415,"&gt;5")/2</f>
        <v>0</v>
      </c>
      <c r="AX415" s="6">
        <f>VLOOKUP(AP415,COND!$A$10:$B$32,2,FALSE)</f>
        <v>1</v>
      </c>
      <c r="AY415" s="9">
        <f>(($AT$3*AT415+$AU$3*AU415+$AV$3*AV415+$AW$3*AW415)*AX415*IF(AQ415&lt;5,0.95,IF(AQ415&lt;7,0.975,1))+$J$3*VLOOKUP(J415,COND!$A$2:$D$7,2,FALSE)+$K$3*VLOOKUP(K415,COND!$A$2:$D$7,3,FALSE)+IF(BA415="SP",$BA$3,0)+IF($AV415&lt;3,-15,0))*IF(AND(Bat!$K$2="On",$E415&gt;20),0.75,1)</f>
        <v>14.646900607648922</v>
      </c>
      <c r="AZ415" s="28">
        <f>STANDARDIZE(AY415,AVERAGE($AY$5:$AY$963),STDEVP($AY$5:$AY$963))</f>
        <v>-0.75182555612571467</v>
      </c>
      <c r="BA415" t="str">
        <f>IF(OR(AND(AQ415&gt;7,AW415&gt;1),AND(AQ415&gt;4,AV415&gt;2)),"SP","RP")</f>
        <v>RP</v>
      </c>
      <c r="BE415" t="str">
        <f>IF(AVERAGE($O415:$Q415)&gt;=6,"Likely",IF(AVERAGE($O415:$Q415)&gt;=4,"Possible","Unlikely"))</f>
        <v>Unlikely</v>
      </c>
      <c r="BG415" t="e">
        <f>IF(VLOOKUP($B415,'Draft List'!$D$4:$AB$124,BG$3,FALSE)&lt;&gt;0,VLOOKUP($B415,'Draft List'!$D$4:$AB$124,BG$3,FALSE),"")</f>
        <v>#N/A</v>
      </c>
      <c r="BH415" t="e">
        <f>IF(VLOOKUP($B415,'Draft List'!$D$4:$AB$124,BH$3,FALSE)&lt;&gt;0,VLOOKUP($B415,'Draft List'!$D$4:$AB$124,BH$3,FALSE),"")</f>
        <v>#N/A</v>
      </c>
      <c r="BI415" t="e">
        <f>IF(VLOOKUP($B415,'Draft List'!$D$4:$AB$124,BI$3,FALSE)&lt;&gt;0,VLOOKUP($B415,'Draft List'!$D$4:$AB$124,BI$3,FALSE),"")</f>
        <v>#N/A</v>
      </c>
      <c r="BJ415" t="e">
        <f>IF(VLOOKUP($B415,'Draft List'!$D$4:$AB$124,BJ$3,FALSE)&lt;&gt;0,VLOOKUP($B415,'Draft List'!$D$4:$AB$124,BJ$3,FALSE),"")</f>
        <v>#N/A</v>
      </c>
      <c r="BK415" t="str">
        <f>IF(OR(C415="SP",C415="MR",C415="RP",C415="CL"),"P",VLOOKUP($A415,Bat!$A$4:$AP$1196,42,FALSE))</f>
        <v>P</v>
      </c>
    </row>
    <row r="416" spans="1:63" x14ac:dyDescent="0.25">
      <c r="A416" t="str">
        <f>IF(C416="C","C-",C416)&amp;D416&amp;E416</f>
        <v>RPTom Sanford21</v>
      </c>
      <c r="B416">
        <f>VLOOKUP($A416,draft_listing_pitchers_stats!$A$1:$B$1324,2,FALSE)</f>
        <v>9471</v>
      </c>
      <c r="C416" s="1" t="s">
        <v>246</v>
      </c>
      <c r="D416" s="1" t="s">
        <v>2170</v>
      </c>
      <c r="E416" s="1">
        <v>21</v>
      </c>
      <c r="F416" s="1" t="s">
        <v>43</v>
      </c>
      <c r="G416" s="1" t="s">
        <v>43</v>
      </c>
      <c r="H416" s="1" t="s">
        <v>51</v>
      </c>
      <c r="I416" s="24" t="s">
        <v>51</v>
      </c>
      <c r="J416" s="1" t="s">
        <v>57</v>
      </c>
      <c r="K416" s="24" t="s">
        <v>49</v>
      </c>
      <c r="L416" s="1">
        <v>3</v>
      </c>
      <c r="M416" s="1">
        <v>4</v>
      </c>
      <c r="N416" s="24">
        <v>2</v>
      </c>
      <c r="O416" s="1">
        <v>3</v>
      </c>
      <c r="P416" s="1">
        <v>4</v>
      </c>
      <c r="Q416" s="24">
        <v>3</v>
      </c>
      <c r="R416" s="1">
        <v>3</v>
      </c>
      <c r="S416" s="1">
        <v>4</v>
      </c>
      <c r="T416" s="1">
        <v>3</v>
      </c>
      <c r="U416" s="1">
        <v>4</v>
      </c>
      <c r="V416" s="1" t="s">
        <v>47</v>
      </c>
      <c r="W416" s="1" t="s">
        <v>47</v>
      </c>
      <c r="X416" s="1">
        <v>2</v>
      </c>
      <c r="Y416" s="1">
        <v>2</v>
      </c>
      <c r="Z416" s="1" t="s">
        <v>47</v>
      </c>
      <c r="AA416" s="1" t="s">
        <v>47</v>
      </c>
      <c r="AB416" s="1" t="s">
        <v>47</v>
      </c>
      <c r="AC416" s="1" t="s">
        <v>47</v>
      </c>
      <c r="AD416" s="1" t="s">
        <v>47</v>
      </c>
      <c r="AE416" s="1" t="s">
        <v>47</v>
      </c>
      <c r="AF416" s="1" t="s">
        <v>47</v>
      </c>
      <c r="AG416" s="1" t="s">
        <v>47</v>
      </c>
      <c r="AH416" s="1" t="s">
        <v>47</v>
      </c>
      <c r="AI416" s="1" t="s">
        <v>47</v>
      </c>
      <c r="AJ416" s="1" t="s">
        <v>47</v>
      </c>
      <c r="AK416" s="1" t="s">
        <v>47</v>
      </c>
      <c r="AL416" s="1" t="s">
        <v>47</v>
      </c>
      <c r="AM416" s="1" t="s">
        <v>47</v>
      </c>
      <c r="AN416" s="1" t="s">
        <v>47</v>
      </c>
      <c r="AO416" s="24" t="s">
        <v>47</v>
      </c>
      <c r="AP416" s="1" t="s">
        <v>212</v>
      </c>
      <c r="AQ416" s="1">
        <v>2</v>
      </c>
      <c r="AR416" s="25" t="s">
        <v>235</v>
      </c>
      <c r="AS416" s="30">
        <v>120000</v>
      </c>
      <c r="AT416" s="9">
        <f>($O$3*(L416-$O$1)/$O$2+$P$3*(M416-$P$1)/$P$2+$Q$3*(N416-$P$1)/$Q$2)/SUM($O$3:$Q$3)</f>
        <v>-1.4834858736049745</v>
      </c>
      <c r="AU416" s="9">
        <f>($O$3*(O416-$O$1)/$O$2+$P$3*(P416-$P$1)/$P$2+$Q$3*(Q416-$Q$1)/$Q$2)/SUM($O$3:$Q$3)</f>
        <v>-0.7956705568137924</v>
      </c>
      <c r="AV416">
        <f>COUNT(R416:AO416)/2</f>
        <v>3</v>
      </c>
      <c r="AW416">
        <f>COUNTIF(R416:AO416,"&gt;5")/2</f>
        <v>0</v>
      </c>
      <c r="AX416" s="6">
        <f>VLOOKUP(AP416,COND!$A$10:$B$32,2,FALSE)</f>
        <v>1</v>
      </c>
      <c r="AY416" s="9">
        <f>(($AT$3*AT416+$AU$3*AU416+$AV$3*AV416+$AW$3*AW416)*AX416*IF(AQ416&lt;5,0.95,IF(AQ416&lt;7,0.975,1))+$J$3*VLOOKUP(J416,COND!$A$2:$D$7,2,FALSE)+$K$3*VLOOKUP(K416,COND!$A$2:$D$7,3,FALSE)+IF(BA416="SP",$BA$3,0)+IF($AV416&lt;3,-15,0))*IF(AND(Bat!$K$2="On",$E416&gt;20),0.75,1)</f>
        <v>14.397897104553003</v>
      </c>
      <c r="AZ416" s="28">
        <f>STANDARDIZE(AY416,AVERAGE($AY$5:$AY$963),STDEVP($AY$5:$AY$963))</f>
        <v>-0.77410260441606515</v>
      </c>
      <c r="BA416" t="str">
        <f>IF(OR(AND(AQ416&gt;7,AW416&gt;1),AND(AQ416&gt;4,AV416&gt;2)),"SP","RP")</f>
        <v>RP</v>
      </c>
      <c r="BE416" t="str">
        <f>IF(AVERAGE($O416:$Q416)&gt;=6,"Likely",IF(AVERAGE($O416:$Q416)&gt;=4,"Possible","Unlikely"))</f>
        <v>Unlikely</v>
      </c>
      <c r="BG416" t="e">
        <f>IF(VLOOKUP($B416,'Draft List'!$D$4:$AB$124,BG$3,FALSE)&lt;&gt;0,VLOOKUP($B416,'Draft List'!$D$4:$AB$124,BG$3,FALSE),"")</f>
        <v>#N/A</v>
      </c>
      <c r="BH416" t="e">
        <f>IF(VLOOKUP($B416,'Draft List'!$D$4:$AB$124,BH$3,FALSE)&lt;&gt;0,VLOOKUP($B416,'Draft List'!$D$4:$AB$124,BH$3,FALSE),"")</f>
        <v>#N/A</v>
      </c>
      <c r="BI416" t="e">
        <f>IF(VLOOKUP($B416,'Draft List'!$D$4:$AB$124,BI$3,FALSE)&lt;&gt;0,VLOOKUP($B416,'Draft List'!$D$4:$AB$124,BI$3,FALSE),"")</f>
        <v>#N/A</v>
      </c>
      <c r="BJ416" t="e">
        <f>IF(VLOOKUP($B416,'Draft List'!$D$4:$AB$124,BJ$3,FALSE)&lt;&gt;0,VLOOKUP($B416,'Draft List'!$D$4:$AB$124,BJ$3,FALSE),"")</f>
        <v>#N/A</v>
      </c>
      <c r="BK416" t="str">
        <f>IF(OR(C416="SP",C416="MR",C416="RP",C416="CL"),"P",VLOOKUP($A416,Bat!$A$4:$AP$1196,42,FALSE))</f>
        <v>P</v>
      </c>
    </row>
    <row r="417" spans="1:63" x14ac:dyDescent="0.25">
      <c r="A417" t="str">
        <f>IF(C417="C","C-",C417)&amp;D417&amp;E417</f>
        <v>RPYasutoki Yamada21</v>
      </c>
      <c r="B417">
        <f>VLOOKUP($A417,draft_listing_pitchers_stats!$A$1:$B$1324,2,FALSE)</f>
        <v>4404</v>
      </c>
      <c r="C417" s="1" t="s">
        <v>246</v>
      </c>
      <c r="D417" s="1" t="s">
        <v>2256</v>
      </c>
      <c r="E417" s="1">
        <v>21</v>
      </c>
      <c r="F417" s="1" t="s">
        <v>43</v>
      </c>
      <c r="G417" s="1" t="s">
        <v>43</v>
      </c>
      <c r="H417" s="1" t="s">
        <v>51</v>
      </c>
      <c r="I417" s="24" t="s">
        <v>51</v>
      </c>
      <c r="J417" s="1" t="s">
        <v>57</v>
      </c>
      <c r="K417" s="24" t="s">
        <v>46</v>
      </c>
      <c r="L417" s="1">
        <v>3</v>
      </c>
      <c r="M417" s="1">
        <v>3</v>
      </c>
      <c r="N417" s="24">
        <v>1</v>
      </c>
      <c r="O417" s="1">
        <v>4</v>
      </c>
      <c r="P417" s="1">
        <v>3</v>
      </c>
      <c r="Q417" s="24">
        <v>3</v>
      </c>
      <c r="R417" s="1">
        <v>4</v>
      </c>
      <c r="S417" s="1">
        <v>5</v>
      </c>
      <c r="T417" s="1">
        <v>3</v>
      </c>
      <c r="U417" s="1">
        <v>3</v>
      </c>
      <c r="V417" s="1" t="s">
        <v>47</v>
      </c>
      <c r="W417" s="1" t="s">
        <v>47</v>
      </c>
      <c r="X417" s="1">
        <v>3</v>
      </c>
      <c r="Y417" s="1">
        <v>3</v>
      </c>
      <c r="Z417" s="1" t="s">
        <v>47</v>
      </c>
      <c r="AA417" s="1" t="s">
        <v>47</v>
      </c>
      <c r="AB417" s="1" t="s">
        <v>47</v>
      </c>
      <c r="AC417" s="1" t="s">
        <v>47</v>
      </c>
      <c r="AD417" s="1">
        <v>4</v>
      </c>
      <c r="AE417" s="1">
        <v>4</v>
      </c>
      <c r="AF417" s="1" t="s">
        <v>47</v>
      </c>
      <c r="AG417" s="1" t="s">
        <v>47</v>
      </c>
      <c r="AH417" s="1">
        <v>3</v>
      </c>
      <c r="AI417" s="1">
        <v>3</v>
      </c>
      <c r="AJ417" s="1" t="s">
        <v>47</v>
      </c>
      <c r="AK417" s="1" t="s">
        <v>47</v>
      </c>
      <c r="AL417" s="1" t="s">
        <v>47</v>
      </c>
      <c r="AM417" s="1" t="s">
        <v>47</v>
      </c>
      <c r="AN417" s="1" t="s">
        <v>47</v>
      </c>
      <c r="AO417" s="24" t="s">
        <v>47</v>
      </c>
      <c r="AP417" s="1" t="s">
        <v>59</v>
      </c>
      <c r="AQ417" s="1">
        <v>4</v>
      </c>
      <c r="AR417" s="25" t="s">
        <v>15</v>
      </c>
      <c r="AS417" s="30">
        <v>220000</v>
      </c>
      <c r="AT417" s="9">
        <f>($O$3*(L417-$O$1)/$O$2+$P$3*(M417-$P$1)/$P$2+$Q$3*(N417-$P$1)/$Q$2)/SUM($O$3:$Q$3)</f>
        <v>-1.9212381560891401</v>
      </c>
      <c r="AU417" s="9">
        <f>($O$3*(O417-$O$1)/$O$2+$P$3*(P417-$P$1)/$P$2+$Q$3*(Q417-$Q$1)/$Q$2)/SUM($O$3:$Q$3)</f>
        <v>-0.79641094873467422</v>
      </c>
      <c r="AV417">
        <f>COUNT(R417:AO417)/2</f>
        <v>5</v>
      </c>
      <c r="AW417">
        <f>COUNTIF(R417:AO417,"&gt;5")/2</f>
        <v>0</v>
      </c>
      <c r="AX417" s="6">
        <f>VLOOKUP(AP417,COND!$A$10:$B$32,2,FALSE)</f>
        <v>1</v>
      </c>
      <c r="AY417" s="9">
        <f>(($AT$3*AT417+$AU$3*AU417+$AV$3*AV417+$AW$3*AW417)*AX417*IF(AQ417&lt;5,0.95,IF(AQ417&lt;7,0.975,1))+$J$3*VLOOKUP(J417,COND!$A$2:$D$7,2,FALSE)+$K$3*VLOOKUP(K417,COND!$A$2:$D$7,3,FALSE)+IF(BA417="SP",$BA$3,0)+IF($AV417&lt;3,-15,0))*IF(AND(Bat!$K$2="On",$E417&gt;20),0.75,1)</f>
        <v>14.365656724384255</v>
      </c>
      <c r="AZ417" s="28">
        <f>STANDARDIZE(AY417,AVERAGE($AY$5:$AY$963),STDEVP($AY$5:$AY$963))</f>
        <v>-0.7769869835392047</v>
      </c>
      <c r="BA417" t="str">
        <f>IF(OR(AND(AQ417&gt;7,AW417&gt;1),AND(AQ417&gt;4,AV417&gt;2)),"SP","RP")</f>
        <v>RP</v>
      </c>
      <c r="BE417" t="str">
        <f>IF(AVERAGE($O417:$Q417)&gt;=6,"Likely",IF(AVERAGE($O417:$Q417)&gt;=4,"Possible","Unlikely"))</f>
        <v>Unlikely</v>
      </c>
      <c r="BG417" t="e">
        <f>IF(VLOOKUP($B417,'Draft List'!$D$4:$AB$124,BG$3,FALSE)&lt;&gt;0,VLOOKUP($B417,'Draft List'!$D$4:$AB$124,BG$3,FALSE),"")</f>
        <v>#N/A</v>
      </c>
      <c r="BH417" t="e">
        <f>IF(VLOOKUP($B417,'Draft List'!$D$4:$AB$124,BH$3,FALSE)&lt;&gt;0,VLOOKUP($B417,'Draft List'!$D$4:$AB$124,BH$3,FALSE),"")</f>
        <v>#N/A</v>
      </c>
      <c r="BI417" t="e">
        <f>IF(VLOOKUP($B417,'Draft List'!$D$4:$AB$124,BI$3,FALSE)&lt;&gt;0,VLOOKUP($B417,'Draft List'!$D$4:$AB$124,BI$3,FALSE),"")</f>
        <v>#N/A</v>
      </c>
      <c r="BJ417" t="e">
        <f>IF(VLOOKUP($B417,'Draft List'!$D$4:$AB$124,BJ$3,FALSE)&lt;&gt;0,VLOOKUP($B417,'Draft List'!$D$4:$AB$124,BJ$3,FALSE),"")</f>
        <v>#N/A</v>
      </c>
      <c r="BK417" t="str">
        <f>IF(OR(C417="SP",C417="MR",C417="RP",C417="CL"),"P",VLOOKUP($A417,Bat!$A$4:$AP$1196,42,FALSE))</f>
        <v>P</v>
      </c>
    </row>
    <row r="418" spans="1:63" x14ac:dyDescent="0.25">
      <c r="A418" t="str">
        <f>IF(C418="C","C-",C418)&amp;D418&amp;E418</f>
        <v>RPColt Emerick21</v>
      </c>
      <c r="B418">
        <f>VLOOKUP($A418,draft_listing_pitchers_stats!$A$1:$B$1324,2,FALSE)</f>
        <v>9668</v>
      </c>
      <c r="C418" s="1" t="s">
        <v>246</v>
      </c>
      <c r="D418" s="1" t="s">
        <v>1942</v>
      </c>
      <c r="E418" s="1">
        <v>21</v>
      </c>
      <c r="F418" s="1" t="s">
        <v>43</v>
      </c>
      <c r="G418" s="1" t="s">
        <v>43</v>
      </c>
      <c r="H418" s="1" t="s">
        <v>51</v>
      </c>
      <c r="I418" s="24" t="s">
        <v>51</v>
      </c>
      <c r="J418" s="1" t="s">
        <v>57</v>
      </c>
      <c r="K418" s="24" t="s">
        <v>45</v>
      </c>
      <c r="L418" s="1">
        <v>3</v>
      </c>
      <c r="M418" s="1">
        <v>4</v>
      </c>
      <c r="N418" s="24">
        <v>1</v>
      </c>
      <c r="O418" s="1">
        <v>4</v>
      </c>
      <c r="P418" s="1">
        <v>4</v>
      </c>
      <c r="Q418" s="24">
        <v>2</v>
      </c>
      <c r="R418" s="1">
        <v>3</v>
      </c>
      <c r="S418" s="1">
        <v>3</v>
      </c>
      <c r="T418" s="1">
        <v>4</v>
      </c>
      <c r="U418" s="1">
        <v>4</v>
      </c>
      <c r="V418" s="1" t="s">
        <v>47</v>
      </c>
      <c r="W418" s="1" t="s">
        <v>47</v>
      </c>
      <c r="X418" s="1">
        <v>3</v>
      </c>
      <c r="Y418" s="1">
        <v>3</v>
      </c>
      <c r="Z418" s="1" t="s">
        <v>47</v>
      </c>
      <c r="AA418" s="1" t="s">
        <v>47</v>
      </c>
      <c r="AB418" s="1" t="s">
        <v>47</v>
      </c>
      <c r="AC418" s="1" t="s">
        <v>47</v>
      </c>
      <c r="AD418" s="1" t="s">
        <v>47</v>
      </c>
      <c r="AE418" s="1" t="s">
        <v>47</v>
      </c>
      <c r="AF418" s="1" t="s">
        <v>47</v>
      </c>
      <c r="AG418" s="1" t="s">
        <v>47</v>
      </c>
      <c r="AH418" s="1" t="s">
        <v>47</v>
      </c>
      <c r="AI418" s="1" t="s">
        <v>47</v>
      </c>
      <c r="AJ418" s="1" t="s">
        <v>47</v>
      </c>
      <c r="AK418" s="1" t="s">
        <v>47</v>
      </c>
      <c r="AL418" s="1" t="s">
        <v>47</v>
      </c>
      <c r="AM418" s="1" t="s">
        <v>47</v>
      </c>
      <c r="AN418" s="1" t="s">
        <v>47</v>
      </c>
      <c r="AO418" s="24" t="s">
        <v>47</v>
      </c>
      <c r="AP418" s="1" t="s">
        <v>67</v>
      </c>
      <c r="AQ418" s="1">
        <v>10</v>
      </c>
      <c r="AR418" s="25" t="s">
        <v>15</v>
      </c>
      <c r="AS418" s="30">
        <v>140000</v>
      </c>
      <c r="AT418" s="9">
        <f>($O$3*(L418-$O$1)/$O$2+$P$3*(M418-$P$1)/$P$2+$Q$3*(N418-$P$1)/$Q$2)/SUM($O$3:$Q$3)</f>
        <v>-1.7258064396590846</v>
      </c>
      <c r="AU418" s="9">
        <f>($O$3*(O418-$O$1)/$O$2+$P$3*(P418-$P$1)/$P$2+$Q$3*(Q418-$Q$1)/$Q$2)/SUM($O$3:$Q$3)</f>
        <v>-0.84329979835872926</v>
      </c>
      <c r="AV418">
        <f>COUNT(R418:AO418)/2</f>
        <v>3</v>
      </c>
      <c r="AW418">
        <f>COUNTIF(R418:AO418,"&gt;5")/2</f>
        <v>0</v>
      </c>
      <c r="AX418" s="6">
        <f>VLOOKUP(AP418,COND!$A$10:$B$32,2,FALSE)</f>
        <v>1</v>
      </c>
      <c r="AY418" s="9">
        <f>(($AT$3*AT418+$AU$3*AU418+$AV$3*AV418+$AW$3*AW418)*AX418*IF(AQ418&lt;5,0.95,IF(AQ418&lt;7,0.975,1))+$J$3*VLOOKUP(J418,COND!$A$2:$D$7,2,FALSE)+$K$3*VLOOKUP(K418,COND!$A$2:$D$7,3,FALSE)+IF(BA418="SP",$BA$3,0)+IF($AV418&lt;3,-15,0))*IF(AND(Bat!$K$2="On",$E418&gt;20),0.75,1)</f>
        <v>14.338842744893601</v>
      </c>
      <c r="AZ418" s="28">
        <f>STANDARDIZE(AY418,AVERAGE($AY$5:$AY$963),STDEVP($AY$5:$AY$963))</f>
        <v>-0.77938589081778897</v>
      </c>
      <c r="BA418" t="str">
        <f>IF(OR(AND(AQ418&gt;7,AW418&gt;1),AND(AQ418&gt;4,AV418&gt;2)),"SP","RP")</f>
        <v>SP</v>
      </c>
      <c r="BE418" t="str">
        <f>IF(AVERAGE($O418:$Q418)&gt;=6,"Likely",IF(AVERAGE($O418:$Q418)&gt;=4,"Possible","Unlikely"))</f>
        <v>Unlikely</v>
      </c>
      <c r="BG418" t="e">
        <f>IF(VLOOKUP($B418,'Draft List'!$D$4:$AB$124,BG$3,FALSE)&lt;&gt;0,VLOOKUP($B418,'Draft List'!$D$4:$AB$124,BG$3,FALSE),"")</f>
        <v>#N/A</v>
      </c>
      <c r="BH418" t="e">
        <f>IF(VLOOKUP($B418,'Draft List'!$D$4:$AB$124,BH$3,FALSE)&lt;&gt;0,VLOOKUP($B418,'Draft List'!$D$4:$AB$124,BH$3,FALSE),"")</f>
        <v>#N/A</v>
      </c>
      <c r="BI418" t="e">
        <f>IF(VLOOKUP($B418,'Draft List'!$D$4:$AB$124,BI$3,FALSE)&lt;&gt;0,VLOOKUP($B418,'Draft List'!$D$4:$AB$124,BI$3,FALSE),"")</f>
        <v>#N/A</v>
      </c>
      <c r="BJ418" t="e">
        <f>IF(VLOOKUP($B418,'Draft List'!$D$4:$AB$124,BJ$3,FALSE)&lt;&gt;0,VLOOKUP($B418,'Draft List'!$D$4:$AB$124,BJ$3,FALSE),"")</f>
        <v>#N/A</v>
      </c>
      <c r="BK418" t="str">
        <f>IF(OR(C418="SP",C418="MR",C418="RP",C418="CL"),"P",VLOOKUP($A418,Bat!$A$4:$AP$1196,42,FALSE))</f>
        <v>P</v>
      </c>
    </row>
    <row r="419" spans="1:63" x14ac:dyDescent="0.25">
      <c r="A419" t="str">
        <f>IF(C419="C","C-",C419)&amp;D419&amp;E419</f>
        <v>RPEdward Brandon18</v>
      </c>
      <c r="B419">
        <f>VLOOKUP($A419,draft_listing_pitchers_stats!$A$1:$B$1324,2,FALSE)</f>
        <v>4849</v>
      </c>
      <c r="C419" s="1" t="s">
        <v>246</v>
      </c>
      <c r="D419" s="1" t="s">
        <v>1903</v>
      </c>
      <c r="E419" s="1">
        <v>18</v>
      </c>
      <c r="F419" s="1" t="s">
        <v>43</v>
      </c>
      <c r="G419" s="1" t="s">
        <v>43</v>
      </c>
      <c r="H419" s="1" t="s">
        <v>51</v>
      </c>
      <c r="I419" s="24" t="s">
        <v>51</v>
      </c>
      <c r="J419" s="1" t="s">
        <v>45</v>
      </c>
      <c r="K419" s="24" t="s">
        <v>57</v>
      </c>
      <c r="L419" s="1">
        <v>1</v>
      </c>
      <c r="M419" s="1">
        <v>4</v>
      </c>
      <c r="N419" s="24">
        <v>1</v>
      </c>
      <c r="O419" s="1">
        <v>3</v>
      </c>
      <c r="P419" s="1">
        <v>4</v>
      </c>
      <c r="Q419" s="24">
        <v>3</v>
      </c>
      <c r="R419" s="1">
        <v>3</v>
      </c>
      <c r="S419" s="1">
        <v>4</v>
      </c>
      <c r="T419" s="1">
        <v>1</v>
      </c>
      <c r="U419" s="1">
        <v>3</v>
      </c>
      <c r="V419" s="1" t="s">
        <v>47</v>
      </c>
      <c r="W419" s="1" t="s">
        <v>47</v>
      </c>
      <c r="X419" s="1">
        <v>2</v>
      </c>
      <c r="Y419" s="1">
        <v>2</v>
      </c>
      <c r="Z419" s="1" t="s">
        <v>47</v>
      </c>
      <c r="AA419" s="1" t="s">
        <v>47</v>
      </c>
      <c r="AB419" s="1" t="s">
        <v>47</v>
      </c>
      <c r="AC419" s="1" t="s">
        <v>47</v>
      </c>
      <c r="AD419" s="1" t="s">
        <v>47</v>
      </c>
      <c r="AE419" s="1" t="s">
        <v>47</v>
      </c>
      <c r="AF419" s="1">
        <v>3</v>
      </c>
      <c r="AG419" s="1">
        <v>4</v>
      </c>
      <c r="AH419" s="1" t="s">
        <v>47</v>
      </c>
      <c r="AI419" s="1" t="s">
        <v>47</v>
      </c>
      <c r="AJ419" s="1" t="s">
        <v>47</v>
      </c>
      <c r="AK419" s="1" t="s">
        <v>47</v>
      </c>
      <c r="AL419" s="1" t="s">
        <v>47</v>
      </c>
      <c r="AM419" s="1" t="s">
        <v>47</v>
      </c>
      <c r="AN419" s="1" t="s">
        <v>47</v>
      </c>
      <c r="AO419" s="24" t="s">
        <v>47</v>
      </c>
      <c r="AP419" s="1" t="s">
        <v>212</v>
      </c>
      <c r="AQ419" s="1">
        <v>4</v>
      </c>
      <c r="AR419" s="25" t="s">
        <v>235</v>
      </c>
      <c r="AS419" s="30">
        <v>220000</v>
      </c>
      <c r="AT419" s="9">
        <f>($O$3*(L419-$O$1)/$O$2+$P$3*(M419-$P$1)/$P$2+$Q$3*(N419-$P$1)/$Q$2)/SUM($O$3:$Q$3)</f>
        <v>-2.1151890886774316</v>
      </c>
      <c r="AU419" s="9">
        <f>($O$3*(O419-$O$1)/$O$2+$P$3*(P419-$P$1)/$P$2+$Q$3*(Q419-$Q$1)/$Q$2)/SUM($O$3:$Q$3)</f>
        <v>-0.7956705568137924</v>
      </c>
      <c r="AV419">
        <f>COUNT(R419:AO419)/2</f>
        <v>4</v>
      </c>
      <c r="AW419">
        <f>COUNTIF(R419:AO419,"&gt;5")/2</f>
        <v>0</v>
      </c>
      <c r="AX419" s="6">
        <f>VLOOKUP(AP419,COND!$A$10:$B$32,2,FALSE)</f>
        <v>1</v>
      </c>
      <c r="AY419" s="9">
        <f>(($AT$3*AT419+$AU$3*AU419+$AV$3*AV419+$AW$3*AW419)*AX419*IF(AQ419&lt;5,0.95,IF(AQ419&lt;7,0.975,1))+$J$3*VLOOKUP(J419,COND!$A$2:$D$7,2,FALSE)+$K$3*VLOOKUP(K419,COND!$A$2:$D$7,3,FALSE)+IF(BA419="SP",$BA$3,0)+IF($AV419&lt;3,-15,0))*IF(AND(Bat!$K$2="On",$E419&gt;20),0.75,1)</f>
        <v>14.310373493689234</v>
      </c>
      <c r="AZ419" s="28">
        <f>STANDARDIZE(AY419,AVERAGE($AY$5:$AY$963),STDEVP($AY$5:$AY$963))</f>
        <v>-0.78193288664710259</v>
      </c>
      <c r="BA419" t="str">
        <f>IF(OR(AND(AQ419&gt;7,AW419&gt;1),AND(AQ419&gt;4,AV419&gt;2)),"SP","RP")</f>
        <v>RP</v>
      </c>
      <c r="BE419" t="str">
        <f>IF(AVERAGE($O419:$Q419)&gt;=6,"Likely",IF(AVERAGE($O419:$Q419)&gt;=4,"Possible","Unlikely"))</f>
        <v>Unlikely</v>
      </c>
      <c r="BG419" t="e">
        <f>IF(VLOOKUP($B419,'Draft List'!$D$4:$AB$124,BG$3,FALSE)&lt;&gt;0,VLOOKUP($B419,'Draft List'!$D$4:$AB$124,BG$3,FALSE),"")</f>
        <v>#N/A</v>
      </c>
      <c r="BH419" t="e">
        <f>IF(VLOOKUP($B419,'Draft List'!$D$4:$AB$124,BH$3,FALSE)&lt;&gt;0,VLOOKUP($B419,'Draft List'!$D$4:$AB$124,BH$3,FALSE),"")</f>
        <v>#N/A</v>
      </c>
      <c r="BI419" t="e">
        <f>IF(VLOOKUP($B419,'Draft List'!$D$4:$AB$124,BI$3,FALSE)&lt;&gt;0,VLOOKUP($B419,'Draft List'!$D$4:$AB$124,BI$3,FALSE),"")</f>
        <v>#N/A</v>
      </c>
      <c r="BJ419" t="e">
        <f>IF(VLOOKUP($B419,'Draft List'!$D$4:$AB$124,BJ$3,FALSE)&lt;&gt;0,VLOOKUP($B419,'Draft List'!$D$4:$AB$124,BJ$3,FALSE),"")</f>
        <v>#N/A</v>
      </c>
      <c r="BK419" t="str">
        <f>IF(OR(C419="SP",C419="MR",C419="RP",C419="CL"),"P",VLOOKUP($A419,Bat!$A$4:$AP$1196,42,FALSE))</f>
        <v>P</v>
      </c>
    </row>
    <row r="420" spans="1:63" x14ac:dyDescent="0.25">
      <c r="A420" t="str">
        <f>IF(C420="C","C-",C420)&amp;D420&amp;E420</f>
        <v>SPCarlos Madraso18</v>
      </c>
      <c r="B420">
        <f>VLOOKUP($A420,draft_listing_pitchers_stats!$A$1:$B$1324,2,FALSE)</f>
        <v>4799</v>
      </c>
      <c r="C420" s="1" t="s">
        <v>25</v>
      </c>
      <c r="D420" s="1" t="s">
        <v>2065</v>
      </c>
      <c r="E420" s="1">
        <v>18</v>
      </c>
      <c r="F420" s="1" t="s">
        <v>55</v>
      </c>
      <c r="G420" s="1" t="s">
        <v>55</v>
      </c>
      <c r="H420" s="1" t="s">
        <v>51</v>
      </c>
      <c r="I420" s="24" t="s">
        <v>51</v>
      </c>
      <c r="J420" s="1" t="s">
        <v>45</v>
      </c>
      <c r="K420" s="24" t="s">
        <v>45</v>
      </c>
      <c r="L420" s="1">
        <v>2</v>
      </c>
      <c r="M420" s="1">
        <v>3</v>
      </c>
      <c r="N420" s="24">
        <v>2</v>
      </c>
      <c r="O420" s="1">
        <v>3</v>
      </c>
      <c r="P420" s="1">
        <v>3</v>
      </c>
      <c r="Q420" s="24">
        <v>3</v>
      </c>
      <c r="R420" s="1">
        <v>2</v>
      </c>
      <c r="S420" s="1">
        <v>3</v>
      </c>
      <c r="T420" s="1">
        <v>2</v>
      </c>
      <c r="U420" s="1">
        <v>3</v>
      </c>
      <c r="V420" s="1">
        <v>1</v>
      </c>
      <c r="W420" s="1">
        <v>4</v>
      </c>
      <c r="X420" s="1" t="s">
        <v>47</v>
      </c>
      <c r="Y420" s="1" t="s">
        <v>47</v>
      </c>
      <c r="Z420" s="1" t="s">
        <v>47</v>
      </c>
      <c r="AA420" s="1" t="s">
        <v>47</v>
      </c>
      <c r="AB420" s="1" t="s">
        <v>47</v>
      </c>
      <c r="AC420" s="1" t="s">
        <v>47</v>
      </c>
      <c r="AD420" s="1" t="s">
        <v>47</v>
      </c>
      <c r="AE420" s="1" t="s">
        <v>47</v>
      </c>
      <c r="AF420" s="1" t="s">
        <v>47</v>
      </c>
      <c r="AG420" s="1" t="s">
        <v>47</v>
      </c>
      <c r="AH420" s="1" t="s">
        <v>47</v>
      </c>
      <c r="AI420" s="1" t="s">
        <v>47</v>
      </c>
      <c r="AJ420" s="1" t="s">
        <v>47</v>
      </c>
      <c r="AK420" s="1" t="s">
        <v>47</v>
      </c>
      <c r="AL420" s="1" t="s">
        <v>47</v>
      </c>
      <c r="AM420" s="1" t="s">
        <v>47</v>
      </c>
      <c r="AN420" s="1" t="s">
        <v>47</v>
      </c>
      <c r="AO420" s="24" t="s">
        <v>47</v>
      </c>
      <c r="AP420" s="1" t="s">
        <v>71</v>
      </c>
      <c r="AQ420" s="1">
        <v>5</v>
      </c>
      <c r="AR420" s="25" t="s">
        <v>15</v>
      </c>
      <c r="AS420" s="30">
        <v>210000</v>
      </c>
      <c r="AT420" s="9">
        <f>($O$3*(L420-$O$1)/$O$2+$P$3*(M420-$P$1)/$P$2+$Q$3*(N420-$P$1)/$Q$2)/SUM($O$3:$Q$3)</f>
        <v>-1.8736089145442034</v>
      </c>
      <c r="AU420" s="9">
        <f>($O$3*(O420-$O$1)/$O$2+$P$3*(P420-$P$1)/$P$2+$Q$3*(Q420-$Q$1)/$Q$2)/SUM($O$3:$Q$3)</f>
        <v>-0.9911022732438477</v>
      </c>
      <c r="AV420">
        <f>COUNT(R420:AO420)/2</f>
        <v>3</v>
      </c>
      <c r="AW420">
        <f>COUNTIF(R420:AO420,"&gt;5")/2</f>
        <v>0</v>
      </c>
      <c r="AX420" s="6">
        <f>VLOOKUP(AP420,COND!$A$10:$B$32,2,FALSE)</f>
        <v>0.95</v>
      </c>
      <c r="AY420" s="9">
        <f>(($AT$3*AT420+$AU$3*AU420+$AV$3*AV420+$AW$3*AW420)*AX420*IF(AQ420&lt;5,0.95,IF(AQ420&lt;7,0.975,1))+$J$3*VLOOKUP(J420,COND!$A$2:$D$7,2,FALSE)+$K$3*VLOOKUP(K420,COND!$A$2:$D$7,3,FALSE)+IF(BA420="SP",$BA$3,0)+IF($AV420&lt;3,-15,0))*IF(AND(Bat!$K$2="On",$E420&gt;20),0.75,1)</f>
        <v>14.265306836738411</v>
      </c>
      <c r="AZ420" s="28">
        <f>STANDARDIZE(AY420,AVERAGE($AY$5:$AY$963),STDEVP($AY$5:$AY$963))</f>
        <v>-0.7859647660411504</v>
      </c>
      <c r="BA420" t="str">
        <f>IF(OR(AND(AQ420&gt;7,AW420&gt;1),AND(AQ420&gt;4,AV420&gt;2)),"SP","RP")</f>
        <v>SP</v>
      </c>
      <c r="BE420" t="str">
        <f>IF(AVERAGE($O420:$Q420)&gt;=6,"Likely",IF(AVERAGE($O420:$Q420)&gt;=4,"Possible","Unlikely"))</f>
        <v>Unlikely</v>
      </c>
      <c r="BG420" t="e">
        <f>IF(VLOOKUP($B420,'Draft List'!$D$4:$AB$124,BG$3,FALSE)&lt;&gt;0,VLOOKUP($B420,'Draft List'!$D$4:$AB$124,BG$3,FALSE),"")</f>
        <v>#N/A</v>
      </c>
      <c r="BH420" t="e">
        <f>IF(VLOOKUP($B420,'Draft List'!$D$4:$AB$124,BH$3,FALSE)&lt;&gt;0,VLOOKUP($B420,'Draft List'!$D$4:$AB$124,BH$3,FALSE),"")</f>
        <v>#N/A</v>
      </c>
      <c r="BI420" t="e">
        <f>IF(VLOOKUP($B420,'Draft List'!$D$4:$AB$124,BI$3,FALSE)&lt;&gt;0,VLOOKUP($B420,'Draft List'!$D$4:$AB$124,BI$3,FALSE),"")</f>
        <v>#N/A</v>
      </c>
      <c r="BJ420" t="e">
        <f>IF(VLOOKUP($B420,'Draft List'!$D$4:$AB$124,BJ$3,FALSE)&lt;&gt;0,VLOOKUP($B420,'Draft List'!$D$4:$AB$124,BJ$3,FALSE),"")</f>
        <v>#N/A</v>
      </c>
      <c r="BK420" t="str">
        <f>IF(OR(C420="SP",C420="MR",C420="RP",C420="CL"),"P",VLOOKUP($A420,Bat!$A$4:$AP$1196,42,FALSE))</f>
        <v>P</v>
      </c>
    </row>
    <row r="421" spans="1:63" x14ac:dyDescent="0.25">
      <c r="A421" t="str">
        <f>IF(C421="C","C-",C421)&amp;D421&amp;E421</f>
        <v>RPSuezo Tsuji21</v>
      </c>
      <c r="B421">
        <f>VLOOKUP($A421,draft_listing_pitchers_stats!$A$1:$B$1324,2,FALSE)</f>
        <v>4449</v>
      </c>
      <c r="C421" s="1" t="s">
        <v>246</v>
      </c>
      <c r="D421" s="1" t="s">
        <v>2228</v>
      </c>
      <c r="E421" s="1">
        <v>21</v>
      </c>
      <c r="F421" s="1" t="s">
        <v>43</v>
      </c>
      <c r="G421" s="1" t="s">
        <v>43</v>
      </c>
      <c r="H421" s="1" t="s">
        <v>51</v>
      </c>
      <c r="I421" s="24" t="s">
        <v>51</v>
      </c>
      <c r="J421" s="1" t="s">
        <v>57</v>
      </c>
      <c r="K421" s="24" t="s">
        <v>45</v>
      </c>
      <c r="L421" s="1">
        <v>3</v>
      </c>
      <c r="M421" s="1">
        <v>4</v>
      </c>
      <c r="N421" s="24">
        <v>2</v>
      </c>
      <c r="O421" s="1">
        <v>3</v>
      </c>
      <c r="P421" s="1">
        <v>4</v>
      </c>
      <c r="Q421" s="24">
        <v>3</v>
      </c>
      <c r="R421" s="1">
        <v>4</v>
      </c>
      <c r="S421" s="1">
        <v>4</v>
      </c>
      <c r="T421" s="1">
        <v>2</v>
      </c>
      <c r="U421" s="1">
        <v>2</v>
      </c>
      <c r="V421" s="1" t="s">
        <v>47</v>
      </c>
      <c r="W421" s="1" t="s">
        <v>47</v>
      </c>
      <c r="X421" s="1" t="s">
        <v>47</v>
      </c>
      <c r="Y421" s="1" t="s">
        <v>47</v>
      </c>
      <c r="Z421" s="1" t="s">
        <v>47</v>
      </c>
      <c r="AA421" s="1" t="s">
        <v>47</v>
      </c>
      <c r="AB421" s="1" t="s">
        <v>47</v>
      </c>
      <c r="AC421" s="1" t="s">
        <v>47</v>
      </c>
      <c r="AD421" s="1">
        <v>3</v>
      </c>
      <c r="AE421" s="1">
        <v>3</v>
      </c>
      <c r="AF421" s="1" t="s">
        <v>47</v>
      </c>
      <c r="AG421" s="1" t="s">
        <v>47</v>
      </c>
      <c r="AH421" s="1" t="s">
        <v>47</v>
      </c>
      <c r="AI421" s="1" t="s">
        <v>47</v>
      </c>
      <c r="AJ421" s="1" t="s">
        <v>47</v>
      </c>
      <c r="AK421" s="1" t="s">
        <v>47</v>
      </c>
      <c r="AL421" s="1" t="s">
        <v>47</v>
      </c>
      <c r="AM421" s="1" t="s">
        <v>47</v>
      </c>
      <c r="AN421" s="1" t="s">
        <v>47</v>
      </c>
      <c r="AO421" s="24" t="s">
        <v>47</v>
      </c>
      <c r="AP421" s="1" t="s">
        <v>211</v>
      </c>
      <c r="AQ421" s="1">
        <v>3</v>
      </c>
      <c r="AR421" s="25" t="s">
        <v>235</v>
      </c>
      <c r="AS421" s="30">
        <v>200000</v>
      </c>
      <c r="AT421" s="9">
        <f>($O$3*(L421-$O$1)/$O$2+$P$3*(M421-$P$1)/$P$2+$Q$3*(N421-$P$1)/$Q$2)/SUM($O$3:$Q$3)</f>
        <v>-1.4834858736049745</v>
      </c>
      <c r="AU421" s="9">
        <f>($O$3*(O421-$O$1)/$O$2+$P$3*(P421-$P$1)/$P$2+$Q$3*(Q421-$Q$1)/$Q$2)/SUM($O$3:$Q$3)</f>
        <v>-0.7956705568137924</v>
      </c>
      <c r="AV421">
        <f>COUNT(R421:AO421)/2</f>
        <v>3</v>
      </c>
      <c r="AW421">
        <f>COUNTIF(R421:AO421,"&gt;5")/2</f>
        <v>0</v>
      </c>
      <c r="AX421" s="6">
        <f>VLOOKUP(AP421,COND!$A$10:$B$32,2,FALSE)</f>
        <v>1</v>
      </c>
      <c r="AY421" s="9">
        <f>(($AT$3*AT421+$AU$3*AU421+$AV$3*AV421+$AW$3*AW421)*AX421*IF(AQ421&lt;5,0.95,IF(AQ421&lt;7,0.975,1))+$J$3*VLOOKUP(J421,COND!$A$2:$D$7,2,FALSE)+$K$3*VLOOKUP(K421,COND!$A$2:$D$7,3,FALSE)+IF(BA421="SP",$BA$3,0)+IF($AV421&lt;3,-15,0))*IF(AND(Bat!$K$2="On",$E421&gt;20),0.75,1)</f>
        <v>14.097897104553002</v>
      </c>
      <c r="AZ421" s="28">
        <f>STANDARDIZE(AY421,AVERAGE($AY$5:$AY$963),STDEVP($AY$5:$AY$963))</f>
        <v>-0.80094204403844993</v>
      </c>
      <c r="BA421" t="str">
        <f>IF(OR(AND(AQ421&gt;7,AW421&gt;1),AND(AQ421&gt;4,AV421&gt;2)),"SP","RP")</f>
        <v>RP</v>
      </c>
      <c r="BE421" t="str">
        <f>IF(AVERAGE($O421:$Q421)&gt;=6,"Likely",IF(AVERAGE($O421:$Q421)&gt;=4,"Possible","Unlikely"))</f>
        <v>Unlikely</v>
      </c>
      <c r="BG421" t="e">
        <f>IF(VLOOKUP($B421,'Draft List'!$D$4:$AB$124,BG$3,FALSE)&lt;&gt;0,VLOOKUP($B421,'Draft List'!$D$4:$AB$124,BG$3,FALSE),"")</f>
        <v>#N/A</v>
      </c>
      <c r="BH421" t="e">
        <f>IF(VLOOKUP($B421,'Draft List'!$D$4:$AB$124,BH$3,FALSE)&lt;&gt;0,VLOOKUP($B421,'Draft List'!$D$4:$AB$124,BH$3,FALSE),"")</f>
        <v>#N/A</v>
      </c>
      <c r="BI421" t="e">
        <f>IF(VLOOKUP($B421,'Draft List'!$D$4:$AB$124,BI$3,FALSE)&lt;&gt;0,VLOOKUP($B421,'Draft List'!$D$4:$AB$124,BI$3,FALSE),"")</f>
        <v>#N/A</v>
      </c>
      <c r="BJ421" t="e">
        <f>IF(VLOOKUP($B421,'Draft List'!$D$4:$AB$124,BJ$3,FALSE)&lt;&gt;0,VLOOKUP($B421,'Draft List'!$D$4:$AB$124,BJ$3,FALSE),"")</f>
        <v>#N/A</v>
      </c>
      <c r="BK421" t="str">
        <f>IF(OR(C421="SP",C421="MR",C421="RP",C421="CL"),"P",VLOOKUP($A421,Bat!$A$4:$AP$1196,42,FALSE))</f>
        <v>P</v>
      </c>
    </row>
    <row r="422" spans="1:63" x14ac:dyDescent="0.25">
      <c r="A422" t="str">
        <f>IF(C422="C","C-",C422)&amp;D422&amp;E422</f>
        <v>RPJonathan Haydon21</v>
      </c>
      <c r="B422">
        <f>VLOOKUP($A422,draft_listing_pitchers_stats!$A$1:$B$1324,2,FALSE)</f>
        <v>7461</v>
      </c>
      <c r="C422" s="1" t="s">
        <v>246</v>
      </c>
      <c r="D422" s="1" t="s">
        <v>1985</v>
      </c>
      <c r="E422" s="1">
        <v>21</v>
      </c>
      <c r="F422" s="1" t="s">
        <v>43</v>
      </c>
      <c r="G422" s="1" t="s">
        <v>43</v>
      </c>
      <c r="H422" s="1" t="s">
        <v>51</v>
      </c>
      <c r="I422" s="24" t="s">
        <v>51</v>
      </c>
      <c r="J422" s="1" t="s">
        <v>49</v>
      </c>
      <c r="K422" s="24" t="s">
        <v>57</v>
      </c>
      <c r="L422" s="1">
        <v>3</v>
      </c>
      <c r="M422" s="1">
        <v>4</v>
      </c>
      <c r="N422" s="24">
        <v>1</v>
      </c>
      <c r="O422" s="1">
        <v>4</v>
      </c>
      <c r="P422" s="1">
        <v>4</v>
      </c>
      <c r="Q422" s="24">
        <v>2</v>
      </c>
      <c r="R422" s="1">
        <v>3</v>
      </c>
      <c r="S422" s="1">
        <v>4</v>
      </c>
      <c r="T422" s="1">
        <v>1</v>
      </c>
      <c r="U422" s="1">
        <v>2</v>
      </c>
      <c r="V422" s="1" t="s">
        <v>47</v>
      </c>
      <c r="W422" s="1" t="s">
        <v>47</v>
      </c>
      <c r="X422" s="1">
        <v>4</v>
      </c>
      <c r="Y422" s="1">
        <v>6</v>
      </c>
      <c r="Z422" s="1" t="s">
        <v>47</v>
      </c>
      <c r="AA422" s="1" t="s">
        <v>47</v>
      </c>
      <c r="AB422" s="1" t="s">
        <v>47</v>
      </c>
      <c r="AC422" s="1" t="s">
        <v>47</v>
      </c>
      <c r="AD422" s="1" t="s">
        <v>47</v>
      </c>
      <c r="AE422" s="1" t="s">
        <v>47</v>
      </c>
      <c r="AF422" s="1" t="s">
        <v>47</v>
      </c>
      <c r="AG422" s="1" t="s">
        <v>47</v>
      </c>
      <c r="AH422" s="1" t="s">
        <v>47</v>
      </c>
      <c r="AI422" s="1" t="s">
        <v>47</v>
      </c>
      <c r="AJ422" s="1" t="s">
        <v>47</v>
      </c>
      <c r="AK422" s="1" t="s">
        <v>47</v>
      </c>
      <c r="AL422" s="1" t="s">
        <v>47</v>
      </c>
      <c r="AM422" s="1" t="s">
        <v>47</v>
      </c>
      <c r="AN422" s="1" t="s">
        <v>47</v>
      </c>
      <c r="AO422" s="24" t="s">
        <v>47</v>
      </c>
      <c r="AP422" s="1" t="s">
        <v>211</v>
      </c>
      <c r="AQ422" s="1">
        <v>4</v>
      </c>
      <c r="AR422" s="25" t="s">
        <v>235</v>
      </c>
      <c r="AS422" s="30">
        <v>220000</v>
      </c>
      <c r="AT422" s="9">
        <f>($O$3*(L422-$O$1)/$O$2+$P$3*(M422-$P$1)/$P$2+$Q$3*(N422-$P$1)/$Q$2)/SUM($O$3:$Q$3)</f>
        <v>-1.7258064396590846</v>
      </c>
      <c r="AU422" s="9">
        <f>($O$3*(O422-$O$1)/$O$2+$P$3*(P422-$P$1)/$P$2+$Q$3*(Q422-$Q$1)/$Q$2)/SUM($O$3:$Q$3)</f>
        <v>-0.84329979835872926</v>
      </c>
      <c r="AV422">
        <f>COUNT(R422:AO422)/2</f>
        <v>3</v>
      </c>
      <c r="AW422">
        <f>COUNTIF(R422:AO422,"&gt;5")/2</f>
        <v>0.5</v>
      </c>
      <c r="AX422" s="6">
        <f>VLOOKUP(AP422,COND!$A$10:$B$32,2,FALSE)</f>
        <v>1</v>
      </c>
      <c r="AY422" s="9">
        <f>(($AT$3*AT422+$AU$3*AU422+$AV$3*AV422+$AW$3*AW422)*AX422*IF(AQ422&lt;5,0.95,IF(AQ422&lt;7,0.975,1))+$J$3*VLOOKUP(J422,COND!$A$2:$D$7,2,FALSE)+$K$3*VLOOKUP(K422,COND!$A$2:$D$7,3,FALSE)+IF(BA422="SP",$BA$3,0)+IF($AV422&lt;3,-15,0))*IF(AND(Bat!$K$2="On",$E422&gt;20),0.75,1)</f>
        <v>14.040650607648923</v>
      </c>
      <c r="AZ422" s="28">
        <f>STANDARDIZE(AY422,AVERAGE($AY$5:$AY$963),STDEVP($AY$5:$AY$963))</f>
        <v>-0.80606359036261688</v>
      </c>
      <c r="BA422" t="str">
        <f>IF(OR(AND(AQ422&gt;7,AW422&gt;1),AND(AQ422&gt;4,AV422&gt;2)),"SP","RP")</f>
        <v>RP</v>
      </c>
      <c r="BE422" t="str">
        <f>IF(AVERAGE($O422:$Q422)&gt;=6,"Likely",IF(AVERAGE($O422:$Q422)&gt;=4,"Possible","Unlikely"))</f>
        <v>Unlikely</v>
      </c>
      <c r="BG422" t="e">
        <f>IF(VLOOKUP($B422,'Draft List'!$D$4:$AB$124,BG$3,FALSE)&lt;&gt;0,VLOOKUP($B422,'Draft List'!$D$4:$AB$124,BG$3,FALSE),"")</f>
        <v>#N/A</v>
      </c>
      <c r="BH422" t="e">
        <f>IF(VLOOKUP($B422,'Draft List'!$D$4:$AB$124,BH$3,FALSE)&lt;&gt;0,VLOOKUP($B422,'Draft List'!$D$4:$AB$124,BH$3,FALSE),"")</f>
        <v>#N/A</v>
      </c>
      <c r="BI422" t="e">
        <f>IF(VLOOKUP($B422,'Draft List'!$D$4:$AB$124,BI$3,FALSE)&lt;&gt;0,VLOOKUP($B422,'Draft List'!$D$4:$AB$124,BI$3,FALSE),"")</f>
        <v>#N/A</v>
      </c>
      <c r="BJ422" t="e">
        <f>IF(VLOOKUP($B422,'Draft List'!$D$4:$AB$124,BJ$3,FALSE)&lt;&gt;0,VLOOKUP($B422,'Draft List'!$D$4:$AB$124,BJ$3,FALSE),"")</f>
        <v>#N/A</v>
      </c>
      <c r="BK422" t="str">
        <f>IF(OR(C422="SP",C422="MR",C422="RP",C422="CL"),"P",VLOOKUP($A422,Bat!$A$4:$AP$1196,42,FALSE))</f>
        <v>P</v>
      </c>
    </row>
    <row r="423" spans="1:63" x14ac:dyDescent="0.25">
      <c r="A423" t="str">
        <f>IF(C423="C","C-",C423)&amp;D423&amp;E423</f>
        <v>RPYodo Kato18</v>
      </c>
      <c r="B423">
        <f>VLOOKUP($A423,draft_listing_pitchers_stats!$A$1:$B$1324,2,FALSE)</f>
        <v>8656</v>
      </c>
      <c r="C423" s="1" t="s">
        <v>246</v>
      </c>
      <c r="D423" s="1" t="s">
        <v>2026</v>
      </c>
      <c r="E423" s="1">
        <v>18</v>
      </c>
      <c r="F423" s="1" t="s">
        <v>43</v>
      </c>
      <c r="G423" s="1" t="s">
        <v>43</v>
      </c>
      <c r="H423" s="1" t="s">
        <v>51</v>
      </c>
      <c r="I423" s="24" t="s">
        <v>51</v>
      </c>
      <c r="J423" s="1" t="s">
        <v>46</v>
      </c>
      <c r="K423" s="24" t="s">
        <v>45</v>
      </c>
      <c r="L423" s="1">
        <v>1</v>
      </c>
      <c r="M423" s="1">
        <v>4</v>
      </c>
      <c r="N423" s="24">
        <v>1</v>
      </c>
      <c r="O423" s="1">
        <v>3</v>
      </c>
      <c r="P423" s="1">
        <v>4</v>
      </c>
      <c r="Q423" s="24">
        <v>2</v>
      </c>
      <c r="R423" s="1">
        <v>1</v>
      </c>
      <c r="S423" s="1">
        <v>3</v>
      </c>
      <c r="T423" s="1">
        <v>1</v>
      </c>
      <c r="U423" s="1">
        <v>2</v>
      </c>
      <c r="V423" s="1">
        <v>1</v>
      </c>
      <c r="W423" s="1">
        <v>4</v>
      </c>
      <c r="X423" s="1" t="s">
        <v>47</v>
      </c>
      <c r="Y423" s="1" t="s">
        <v>47</v>
      </c>
      <c r="Z423" s="1" t="s">
        <v>47</v>
      </c>
      <c r="AA423" s="1" t="s">
        <v>47</v>
      </c>
      <c r="AB423" s="1" t="s">
        <v>47</v>
      </c>
      <c r="AC423" s="1" t="s">
        <v>47</v>
      </c>
      <c r="AD423" s="1" t="s">
        <v>47</v>
      </c>
      <c r="AE423" s="1" t="s">
        <v>47</v>
      </c>
      <c r="AF423" s="1" t="s">
        <v>47</v>
      </c>
      <c r="AG423" s="1" t="s">
        <v>47</v>
      </c>
      <c r="AH423" s="1" t="s">
        <v>47</v>
      </c>
      <c r="AI423" s="1" t="s">
        <v>47</v>
      </c>
      <c r="AJ423" s="1" t="s">
        <v>47</v>
      </c>
      <c r="AK423" s="1" t="s">
        <v>47</v>
      </c>
      <c r="AL423" s="1" t="s">
        <v>47</v>
      </c>
      <c r="AM423" s="1" t="s">
        <v>47</v>
      </c>
      <c r="AN423" s="1" t="s">
        <v>47</v>
      </c>
      <c r="AO423" s="24" t="s">
        <v>47</v>
      </c>
      <c r="AP423" s="1" t="s">
        <v>73</v>
      </c>
      <c r="AQ423" s="1">
        <v>6</v>
      </c>
      <c r="AR423" s="25" t="s">
        <v>15</v>
      </c>
      <c r="AS423" s="30">
        <v>230000</v>
      </c>
      <c r="AT423" s="9">
        <f>($O$3*(L423-$O$1)/$O$2+$P$3*(M423-$P$1)/$P$2+$Q$3*(N423-$P$1)/$Q$2)/SUM($O$3:$Q$3)</f>
        <v>-2.1151890886774316</v>
      </c>
      <c r="AU423" s="9">
        <f>($O$3*(O423-$O$1)/$O$2+$P$3*(P423-$P$1)/$P$2+$Q$3*(Q423-$Q$1)/$Q$2)/SUM($O$3:$Q$3)</f>
        <v>-1.0379911228679028</v>
      </c>
      <c r="AV423">
        <f>COUNT(R423:AO423)/2</f>
        <v>3</v>
      </c>
      <c r="AW423">
        <f>COUNTIF(R423:AO423,"&gt;5")/2</f>
        <v>0</v>
      </c>
      <c r="AX423" s="6">
        <f>VLOOKUP(AP423,COND!$A$10:$B$32,2,FALSE)</f>
        <v>0.9</v>
      </c>
      <c r="AY423" s="9">
        <f>(($AT$3*AT423+$AU$3*AU423+$AV$3*AV423+$AW$3*AW423)*AX423*IF(AQ423&lt;5,0.95,IF(AQ423&lt;7,0.975,1))+$J$3*VLOOKUP(J423,COND!$A$2:$D$7,2,FALSE)+$K$3*VLOOKUP(K423,COND!$A$2:$D$7,3,FALSE)+IF(BA423="SP",$BA$3,0)+IF($AV423&lt;3,-15,0))*IF(AND(Bat!$K$2="On",$E423&gt;20),0.75,1)</f>
        <v>14.033415108605414</v>
      </c>
      <c r="AZ423" s="28">
        <f>STANDARDIZE(AY423,AVERAGE($AY$5:$AY$963),STDEVP($AY$5:$AY$963))</f>
        <v>-0.80671091282833707</v>
      </c>
      <c r="BA423" t="str">
        <f>IF(OR(AND(AQ423&gt;7,AW423&gt;1),AND(AQ423&gt;4,AV423&gt;2)),"SP","RP")</f>
        <v>SP</v>
      </c>
      <c r="BE423" t="str">
        <f>IF(AVERAGE($O423:$Q423)&gt;=6,"Likely",IF(AVERAGE($O423:$Q423)&gt;=4,"Possible","Unlikely"))</f>
        <v>Unlikely</v>
      </c>
      <c r="BG423" t="e">
        <f>IF(VLOOKUP($B423,'Draft List'!$D$4:$AB$124,BG$3,FALSE)&lt;&gt;0,VLOOKUP($B423,'Draft List'!$D$4:$AB$124,BG$3,FALSE),"")</f>
        <v>#N/A</v>
      </c>
      <c r="BH423" t="e">
        <f>IF(VLOOKUP($B423,'Draft List'!$D$4:$AB$124,BH$3,FALSE)&lt;&gt;0,VLOOKUP($B423,'Draft List'!$D$4:$AB$124,BH$3,FALSE),"")</f>
        <v>#N/A</v>
      </c>
      <c r="BI423" t="e">
        <f>IF(VLOOKUP($B423,'Draft List'!$D$4:$AB$124,BI$3,FALSE)&lt;&gt;0,VLOOKUP($B423,'Draft List'!$D$4:$AB$124,BI$3,FALSE),"")</f>
        <v>#N/A</v>
      </c>
      <c r="BJ423" t="e">
        <f>IF(VLOOKUP($B423,'Draft List'!$D$4:$AB$124,BJ$3,FALSE)&lt;&gt;0,VLOOKUP($B423,'Draft List'!$D$4:$AB$124,BJ$3,FALSE),"")</f>
        <v>#N/A</v>
      </c>
      <c r="BK423" t="str">
        <f>IF(OR(C423="SP",C423="MR",C423="RP",C423="CL"),"P",VLOOKUP($A423,Bat!$A$4:$AP$1196,42,FALSE))</f>
        <v>P</v>
      </c>
    </row>
    <row r="424" spans="1:63" x14ac:dyDescent="0.25">
      <c r="A424" t="str">
        <f>IF(C424="C","C-",C424)&amp;D424&amp;E424</f>
        <v>RPCarlos Martínez20</v>
      </c>
      <c r="B424">
        <f>VLOOKUP($A424,draft_listing_pitchers_stats!$A$1:$B$1324,2,FALSE)</f>
        <v>11276</v>
      </c>
      <c r="C424" s="1" t="s">
        <v>246</v>
      </c>
      <c r="D424" s="1" t="s">
        <v>1598</v>
      </c>
      <c r="E424" s="1">
        <v>20</v>
      </c>
      <c r="F424" s="1" t="s">
        <v>43</v>
      </c>
      <c r="G424" s="1" t="s">
        <v>43</v>
      </c>
      <c r="H424" s="1" t="s">
        <v>51</v>
      </c>
      <c r="I424" s="24" t="s">
        <v>51</v>
      </c>
      <c r="J424" s="1" t="s">
        <v>57</v>
      </c>
      <c r="K424" s="24" t="s">
        <v>46</v>
      </c>
      <c r="L424" s="1">
        <v>3</v>
      </c>
      <c r="M424" s="1">
        <v>3</v>
      </c>
      <c r="N424" s="24">
        <v>1</v>
      </c>
      <c r="O424" s="1">
        <v>4</v>
      </c>
      <c r="P424" s="1">
        <v>3</v>
      </c>
      <c r="Q424" s="24">
        <v>3</v>
      </c>
      <c r="R424" s="1">
        <v>4</v>
      </c>
      <c r="S424" s="1">
        <v>4</v>
      </c>
      <c r="T424" s="1">
        <v>1</v>
      </c>
      <c r="U424" s="1">
        <v>1</v>
      </c>
      <c r="V424" s="1">
        <v>2</v>
      </c>
      <c r="W424" s="1">
        <v>3</v>
      </c>
      <c r="X424" s="1" t="s">
        <v>47</v>
      </c>
      <c r="Y424" s="1" t="s">
        <v>47</v>
      </c>
      <c r="Z424" s="1" t="s">
        <v>47</v>
      </c>
      <c r="AA424" s="1" t="s">
        <v>47</v>
      </c>
      <c r="AB424" s="1">
        <v>3</v>
      </c>
      <c r="AC424" s="1">
        <v>3</v>
      </c>
      <c r="AD424" s="1" t="s">
        <v>47</v>
      </c>
      <c r="AE424" s="1" t="s">
        <v>47</v>
      </c>
      <c r="AF424" s="1" t="s">
        <v>47</v>
      </c>
      <c r="AG424" s="1" t="s">
        <v>47</v>
      </c>
      <c r="AH424" s="1" t="s">
        <v>47</v>
      </c>
      <c r="AI424" s="1" t="s">
        <v>47</v>
      </c>
      <c r="AJ424" s="1" t="s">
        <v>47</v>
      </c>
      <c r="AK424" s="1" t="s">
        <v>47</v>
      </c>
      <c r="AL424" s="1" t="s">
        <v>47</v>
      </c>
      <c r="AM424" s="1" t="s">
        <v>47</v>
      </c>
      <c r="AN424" s="1" t="s">
        <v>47</v>
      </c>
      <c r="AO424" s="24" t="s">
        <v>47</v>
      </c>
      <c r="AP424" s="1" t="s">
        <v>212</v>
      </c>
      <c r="AQ424" s="1">
        <v>4</v>
      </c>
      <c r="AR424" s="25" t="s">
        <v>1835</v>
      </c>
      <c r="AS424" s="30">
        <v>190000</v>
      </c>
      <c r="AT424" s="9">
        <f>($O$3*(L424-$O$1)/$O$2+$P$3*(M424-$P$1)/$P$2+$Q$3*(N424-$P$1)/$Q$2)/SUM($O$3:$Q$3)</f>
        <v>-1.9212381560891401</v>
      </c>
      <c r="AU424" s="9">
        <f>($O$3*(O424-$O$1)/$O$2+$P$3*(P424-$P$1)/$P$2+$Q$3*(Q424-$Q$1)/$Q$2)/SUM($O$3:$Q$3)</f>
        <v>-0.79641094873467422</v>
      </c>
      <c r="AV424">
        <f>COUNT(R424:AO424)/2</f>
        <v>4</v>
      </c>
      <c r="AW424">
        <f>COUNTIF(R424:AO424,"&gt;5")/2</f>
        <v>0</v>
      </c>
      <c r="AX424" s="6">
        <f>VLOOKUP(AP424,COND!$A$10:$B$32,2,FALSE)</f>
        <v>1</v>
      </c>
      <c r="AY424" s="9">
        <f>(($AT$3*AT424+$AU$3*AU424+$AV$3*AV424+$AW$3*AW424)*AX424*IF(AQ424&lt;5,0.95,IF(AQ424&lt;7,0.975,1))+$J$3*VLOOKUP(J424,COND!$A$2:$D$7,2,FALSE)+$K$3*VLOOKUP(K424,COND!$A$2:$D$7,3,FALSE)+IF(BA424="SP",$BA$3,0)+IF($AV424&lt;3,-15,0))*IF(AND(Bat!$K$2="On",$E424&gt;20),0.75,1)</f>
        <v>14.033156724384256</v>
      </c>
      <c r="AZ424" s="28">
        <f>STANDARDIZE(AY424,AVERAGE($AY$5:$AY$963),STDEVP($AY$5:$AY$963))</f>
        <v>-0.80673402912068093</v>
      </c>
      <c r="BA424" t="str">
        <f>IF(OR(AND(AQ424&gt;7,AW424&gt;1),AND(AQ424&gt;4,AV424&gt;2)),"SP","RP")</f>
        <v>RP</v>
      </c>
      <c r="BE424" t="str">
        <f>IF(AVERAGE($O424:$Q424)&gt;=6,"Likely",IF(AVERAGE($O424:$Q424)&gt;=4,"Possible","Unlikely"))</f>
        <v>Unlikely</v>
      </c>
      <c r="BG424" t="e">
        <f>IF(VLOOKUP($B424,'Draft List'!$D$4:$AB$124,BG$3,FALSE)&lt;&gt;0,VLOOKUP($B424,'Draft List'!$D$4:$AB$124,BG$3,FALSE),"")</f>
        <v>#N/A</v>
      </c>
      <c r="BH424" t="e">
        <f>IF(VLOOKUP($B424,'Draft List'!$D$4:$AB$124,BH$3,FALSE)&lt;&gt;0,VLOOKUP($B424,'Draft List'!$D$4:$AB$124,BH$3,FALSE),"")</f>
        <v>#N/A</v>
      </c>
      <c r="BI424" t="e">
        <f>IF(VLOOKUP($B424,'Draft List'!$D$4:$AB$124,BI$3,FALSE)&lt;&gt;0,VLOOKUP($B424,'Draft List'!$D$4:$AB$124,BI$3,FALSE),"")</f>
        <v>#N/A</v>
      </c>
      <c r="BJ424" t="e">
        <f>IF(VLOOKUP($B424,'Draft List'!$D$4:$AB$124,BJ$3,FALSE)&lt;&gt;0,VLOOKUP($B424,'Draft List'!$D$4:$AB$124,BJ$3,FALSE),"")</f>
        <v>#N/A</v>
      </c>
      <c r="BK424" t="str">
        <f>IF(OR(C424="SP",C424="MR",C424="RP",C424="CL"),"P",VLOOKUP($A424,Bat!$A$4:$AP$1196,42,FALSE))</f>
        <v>P</v>
      </c>
    </row>
    <row r="425" spans="1:63" x14ac:dyDescent="0.25">
      <c r="A425" t="str">
        <f>IF(C425="C","C-",C425)&amp;D425&amp;E425</f>
        <v>RPTakeo Hoshino21</v>
      </c>
      <c r="B425">
        <f>VLOOKUP($A425,draft_listing_pitchers_stats!$A$1:$B$1324,2,FALSE)</f>
        <v>3939</v>
      </c>
      <c r="C425" s="1" t="s">
        <v>246</v>
      </c>
      <c r="D425" s="1" t="s">
        <v>1999</v>
      </c>
      <c r="E425" s="1">
        <v>21</v>
      </c>
      <c r="F425" s="1" t="s">
        <v>64</v>
      </c>
      <c r="G425" s="1" t="s">
        <v>43</v>
      </c>
      <c r="H425" s="1" t="s">
        <v>51</v>
      </c>
      <c r="I425" s="24" t="s">
        <v>51</v>
      </c>
      <c r="J425" s="1" t="s">
        <v>46</v>
      </c>
      <c r="K425" s="24" t="s">
        <v>57</v>
      </c>
      <c r="L425" s="1">
        <v>4</v>
      </c>
      <c r="M425" s="1">
        <v>3</v>
      </c>
      <c r="N425" s="24">
        <v>1</v>
      </c>
      <c r="O425" s="1">
        <v>5</v>
      </c>
      <c r="P425" s="1">
        <v>3</v>
      </c>
      <c r="Q425" s="24">
        <v>2</v>
      </c>
      <c r="R425" s="1">
        <v>4</v>
      </c>
      <c r="S425" s="1">
        <v>5</v>
      </c>
      <c r="T425" s="1">
        <v>4</v>
      </c>
      <c r="U425" s="1">
        <v>5</v>
      </c>
      <c r="V425" s="1">
        <v>3</v>
      </c>
      <c r="W425" s="1">
        <v>4</v>
      </c>
      <c r="X425" s="1" t="s">
        <v>47</v>
      </c>
      <c r="Y425" s="1" t="s">
        <v>47</v>
      </c>
      <c r="Z425" s="1" t="s">
        <v>47</v>
      </c>
      <c r="AA425" s="1" t="s">
        <v>47</v>
      </c>
      <c r="AB425" s="1" t="s">
        <v>47</v>
      </c>
      <c r="AC425" s="1" t="s">
        <v>47</v>
      </c>
      <c r="AD425" s="1" t="s">
        <v>47</v>
      </c>
      <c r="AE425" s="1" t="s">
        <v>47</v>
      </c>
      <c r="AF425" s="1" t="s">
        <v>47</v>
      </c>
      <c r="AG425" s="1" t="s">
        <v>47</v>
      </c>
      <c r="AH425" s="1" t="s">
        <v>47</v>
      </c>
      <c r="AI425" s="1" t="s">
        <v>47</v>
      </c>
      <c r="AJ425" s="1" t="s">
        <v>47</v>
      </c>
      <c r="AK425" s="1" t="s">
        <v>47</v>
      </c>
      <c r="AL425" s="1" t="s">
        <v>47</v>
      </c>
      <c r="AM425" s="1" t="s">
        <v>47</v>
      </c>
      <c r="AN425" s="1" t="s">
        <v>47</v>
      </c>
      <c r="AO425" s="24" t="s">
        <v>47</v>
      </c>
      <c r="AP425" s="1" t="s">
        <v>211</v>
      </c>
      <c r="AQ425" s="1">
        <v>8</v>
      </c>
      <c r="AR425" s="25" t="s">
        <v>1835</v>
      </c>
      <c r="AS425" s="30">
        <v>240000</v>
      </c>
      <c r="AT425" s="9">
        <f>($O$3*(L425-$O$1)/$O$2+$P$3*(M425-$P$1)/$P$2+$Q$3*(N425-$P$1)/$Q$2)/SUM($O$3:$Q$3)</f>
        <v>-1.7265468315799666</v>
      </c>
      <c r="AU425" s="9">
        <f>($O$3*(O425-$O$1)/$O$2+$P$3*(P425-$P$1)/$P$2+$Q$3*(Q425-$Q$1)/$Q$2)/SUM($O$3:$Q$3)</f>
        <v>-0.84404019027961108</v>
      </c>
      <c r="AV425">
        <f>COUNT(R425:AO425)/2</f>
        <v>3</v>
      </c>
      <c r="AW425">
        <f>COUNTIF(R425:AO425,"&gt;5")/2</f>
        <v>0</v>
      </c>
      <c r="AX425" s="6">
        <f>VLOOKUP(AP425,COND!$A$10:$B$32,2,FALSE)</f>
        <v>1</v>
      </c>
      <c r="AY425" s="9">
        <f>(($AT$3*AT425+$AU$3*AU425+$AV$3*AV425+$AW$3*AW425)*AX425*IF(AQ425&lt;5,0.95,IF(AQ425&lt;7,0.975,1))+$J$3*VLOOKUP(J425,COND!$A$2:$D$7,2,FALSE)+$K$3*VLOOKUP(K425,COND!$A$2:$D$7,3,FALSE)+IF(BA425="SP",$BA$3,0)+IF($AV425&lt;3,-15,0))*IF(AND(Bat!$K$2="On",$E425&gt;20),0.75,1)</f>
        <v>14.023886828091783</v>
      </c>
      <c r="AZ425" s="28">
        <f>STANDARDIZE(AY425,AVERAGE($AY$5:$AY$963),STDEVP($AY$5:$AY$963))</f>
        <v>-0.80756335852683958</v>
      </c>
      <c r="BA425" t="str">
        <f>IF(OR(AND(AQ425&gt;7,AW425&gt;1),AND(AQ425&gt;4,AV425&gt;2)),"SP","RP")</f>
        <v>SP</v>
      </c>
      <c r="BE425" t="str">
        <f>IF(AVERAGE($O425:$Q425)&gt;=6,"Likely",IF(AVERAGE($O425:$Q425)&gt;=4,"Possible","Unlikely"))</f>
        <v>Unlikely</v>
      </c>
      <c r="BG425" t="e">
        <f>IF(VLOOKUP($B425,'Draft List'!$D$4:$AB$124,BG$3,FALSE)&lt;&gt;0,VLOOKUP($B425,'Draft List'!$D$4:$AB$124,BG$3,FALSE),"")</f>
        <v>#N/A</v>
      </c>
      <c r="BH425" t="e">
        <f>IF(VLOOKUP($B425,'Draft List'!$D$4:$AB$124,BH$3,FALSE)&lt;&gt;0,VLOOKUP($B425,'Draft List'!$D$4:$AB$124,BH$3,FALSE),"")</f>
        <v>#N/A</v>
      </c>
      <c r="BI425" t="e">
        <f>IF(VLOOKUP($B425,'Draft List'!$D$4:$AB$124,BI$3,FALSE)&lt;&gt;0,VLOOKUP($B425,'Draft List'!$D$4:$AB$124,BI$3,FALSE),"")</f>
        <v>#N/A</v>
      </c>
      <c r="BJ425" t="e">
        <f>IF(VLOOKUP($B425,'Draft List'!$D$4:$AB$124,BJ$3,FALSE)&lt;&gt;0,VLOOKUP($B425,'Draft List'!$D$4:$AB$124,BJ$3,FALSE),"")</f>
        <v>#N/A</v>
      </c>
      <c r="BK425" t="str">
        <f>IF(OR(C425="SP",C425="MR",C425="RP",C425="CL"),"P",VLOOKUP($A425,Bat!$A$4:$AP$1196,42,FALSE))</f>
        <v>P</v>
      </c>
    </row>
    <row r="426" spans="1:63" x14ac:dyDescent="0.25">
      <c r="A426" t="str">
        <f>IF(C426="C","C-",C426)&amp;D426&amp;E426</f>
        <v>RPMatt Morrison21</v>
      </c>
      <c r="B426">
        <f>VLOOKUP($A426,draft_listing_pitchers_stats!$A$1:$B$1324,2,FALSE)</f>
        <v>10985</v>
      </c>
      <c r="C426" s="1" t="s">
        <v>246</v>
      </c>
      <c r="D426" s="1" t="s">
        <v>1834</v>
      </c>
      <c r="E426" s="1">
        <v>21</v>
      </c>
      <c r="F426" s="1" t="s">
        <v>43</v>
      </c>
      <c r="G426" s="1" t="s">
        <v>55</v>
      </c>
      <c r="H426" s="1" t="s">
        <v>51</v>
      </c>
      <c r="I426" s="24" t="s">
        <v>51</v>
      </c>
      <c r="J426" s="1" t="s">
        <v>46</v>
      </c>
      <c r="K426" s="24" t="s">
        <v>45</v>
      </c>
      <c r="L426" s="1">
        <v>3</v>
      </c>
      <c r="M426" s="1">
        <v>3</v>
      </c>
      <c r="N426" s="24">
        <v>2</v>
      </c>
      <c r="O426" s="1">
        <v>5</v>
      </c>
      <c r="P426" s="1">
        <v>3</v>
      </c>
      <c r="Q426" s="24">
        <v>5</v>
      </c>
      <c r="R426" s="1">
        <v>4</v>
      </c>
      <c r="S426" s="1">
        <v>6</v>
      </c>
      <c r="T426" s="1" t="s">
        <v>47</v>
      </c>
      <c r="U426" s="1" t="s">
        <v>47</v>
      </c>
      <c r="V426" s="1" t="s">
        <v>47</v>
      </c>
      <c r="W426" s="1" t="s">
        <v>47</v>
      </c>
      <c r="X426" s="1">
        <v>3</v>
      </c>
      <c r="Y426" s="1">
        <v>6</v>
      </c>
      <c r="Z426" s="1" t="s">
        <v>47</v>
      </c>
      <c r="AA426" s="1" t="s">
        <v>47</v>
      </c>
      <c r="AB426" s="1" t="s">
        <v>47</v>
      </c>
      <c r="AC426" s="1" t="s">
        <v>47</v>
      </c>
      <c r="AD426" s="1" t="s">
        <v>47</v>
      </c>
      <c r="AE426" s="1" t="s">
        <v>47</v>
      </c>
      <c r="AF426" s="1" t="s">
        <v>47</v>
      </c>
      <c r="AG426" s="1" t="s">
        <v>47</v>
      </c>
      <c r="AH426" s="1" t="s">
        <v>47</v>
      </c>
      <c r="AI426" s="1" t="s">
        <v>47</v>
      </c>
      <c r="AJ426" s="1" t="s">
        <v>47</v>
      </c>
      <c r="AK426" s="1" t="s">
        <v>47</v>
      </c>
      <c r="AL426" s="1" t="s">
        <v>47</v>
      </c>
      <c r="AM426" s="1" t="s">
        <v>47</v>
      </c>
      <c r="AN426" s="1" t="s">
        <v>47</v>
      </c>
      <c r="AO426" s="24" t="s">
        <v>47</v>
      </c>
      <c r="AP426" s="1" t="s">
        <v>58</v>
      </c>
      <c r="AQ426" s="1">
        <v>7</v>
      </c>
      <c r="AR426" s="25" t="s">
        <v>1835</v>
      </c>
      <c r="AS426" s="30">
        <v>210000</v>
      </c>
      <c r="AT426" s="9">
        <f>($O$3*(L426-$O$1)/$O$2+$P$3*(M426-$P$1)/$P$2+$Q$3*(N426-$P$1)/$Q$2)/SUM($O$3:$Q$3)</f>
        <v>-1.6789175900350299</v>
      </c>
      <c r="AU426" s="9">
        <f>($O$3*(O426-$O$1)/$O$2+$P$3*(P426-$P$1)/$P$2+$Q$3*(Q426-$Q$1)/$Q$2)/SUM($O$3:$Q$3)</f>
        <v>-0.11707849211727993</v>
      </c>
      <c r="AV426">
        <f>COUNT(R426:AO426)/2</f>
        <v>2</v>
      </c>
      <c r="AW426">
        <f>COUNTIF(R426:AO426,"&gt;5")/2</f>
        <v>1</v>
      </c>
      <c r="AX426" s="6">
        <f>VLOOKUP(AP426,COND!$A$10:$B$32,2,FALSE)</f>
        <v>1</v>
      </c>
      <c r="AY426" s="9">
        <f>(($AT$3*AT426+$AU$3*AU426+$AV$3*AV426+$AW$3*AW426)*AX426*IF(AQ426&lt;5,0.95,IF(AQ426&lt;7,0.975,1))+$J$3*VLOOKUP(J426,COND!$A$2:$D$7,2,FALSE)+$K$3*VLOOKUP(K426,COND!$A$2:$D$7,3,FALSE)+IF(BA426="SP",$BA$3,0)+IF($AV426&lt;3,-15,0))*IF(AND(Bat!$K$2="On",$E426&gt;20),0.75,1)</f>
        <v>13.972646639647394</v>
      </c>
      <c r="AZ426" s="28">
        <f>STANDARDIZE(AY426,AVERAGE($AY$5:$AY$963),STDEVP($AY$5:$AY$963))</f>
        <v>-0.81214755167348218</v>
      </c>
      <c r="BA426" t="str">
        <f>IF(OR(AND(AQ426&gt;7,AW426&gt;1),AND(AQ426&gt;4,AV426&gt;2)),"SP","RP")</f>
        <v>RP</v>
      </c>
      <c r="BE426" t="str">
        <f>IF(AVERAGE($O426:$Q426)&gt;=6,"Likely",IF(AVERAGE($O426:$Q426)&gt;=4,"Possible","Unlikely"))</f>
        <v>Possible</v>
      </c>
      <c r="BG426" t="e">
        <f>IF(VLOOKUP($B426,'Draft List'!$D$4:$AB$124,BG$3,FALSE)&lt;&gt;0,VLOOKUP($B426,'Draft List'!$D$4:$AB$124,BG$3,FALSE),"")</f>
        <v>#N/A</v>
      </c>
      <c r="BH426" t="e">
        <f>IF(VLOOKUP($B426,'Draft List'!$D$4:$AB$124,BH$3,FALSE)&lt;&gt;0,VLOOKUP($B426,'Draft List'!$D$4:$AB$124,BH$3,FALSE),"")</f>
        <v>#N/A</v>
      </c>
      <c r="BI426" t="e">
        <f>IF(VLOOKUP($B426,'Draft List'!$D$4:$AB$124,BI$3,FALSE)&lt;&gt;0,VLOOKUP($B426,'Draft List'!$D$4:$AB$124,BI$3,FALSE),"")</f>
        <v>#N/A</v>
      </c>
      <c r="BJ426" t="e">
        <f>IF(VLOOKUP($B426,'Draft List'!$D$4:$AB$124,BJ$3,FALSE)&lt;&gt;0,VLOOKUP($B426,'Draft List'!$D$4:$AB$124,BJ$3,FALSE),"")</f>
        <v>#N/A</v>
      </c>
      <c r="BK426" t="str">
        <f>IF(OR(C426="SP",C426="MR",C426="RP",C426="CL"),"P",VLOOKUP($A426,Bat!$A$4:$AP$1196,42,FALSE))</f>
        <v>P</v>
      </c>
    </row>
    <row r="427" spans="1:63" x14ac:dyDescent="0.25">
      <c r="A427" t="str">
        <f>IF(C427="C","C-",C427)&amp;D427&amp;E427</f>
        <v>RPShichirobei Kumagai18</v>
      </c>
      <c r="B427">
        <f>VLOOKUP($A427,draft_listing_pitchers_stats!$A$1:$B$1324,2,FALSE)</f>
        <v>9333</v>
      </c>
      <c r="C427" s="1" t="s">
        <v>246</v>
      </c>
      <c r="D427" s="1" t="s">
        <v>2046</v>
      </c>
      <c r="E427" s="1">
        <v>18</v>
      </c>
      <c r="F427" s="1" t="s">
        <v>43</v>
      </c>
      <c r="G427" s="1" t="s">
        <v>43</v>
      </c>
      <c r="H427" s="1" t="s">
        <v>51</v>
      </c>
      <c r="I427" s="24" t="s">
        <v>51</v>
      </c>
      <c r="J427" s="1" t="s">
        <v>46</v>
      </c>
      <c r="K427" s="24" t="s">
        <v>53</v>
      </c>
      <c r="L427" s="1">
        <v>2</v>
      </c>
      <c r="M427" s="1">
        <v>4</v>
      </c>
      <c r="N427" s="24">
        <v>1</v>
      </c>
      <c r="O427" s="1">
        <v>3</v>
      </c>
      <c r="P427" s="1">
        <v>4</v>
      </c>
      <c r="Q427" s="24">
        <v>2</v>
      </c>
      <c r="R427" s="1">
        <v>2</v>
      </c>
      <c r="S427" s="1">
        <v>3</v>
      </c>
      <c r="T427" s="1">
        <v>1</v>
      </c>
      <c r="U427" s="1">
        <v>2</v>
      </c>
      <c r="V427" s="1" t="s">
        <v>47</v>
      </c>
      <c r="W427" s="1" t="s">
        <v>47</v>
      </c>
      <c r="X427" s="1">
        <v>1</v>
      </c>
      <c r="Y427" s="1">
        <v>3</v>
      </c>
      <c r="Z427" s="1" t="s">
        <v>47</v>
      </c>
      <c r="AA427" s="1" t="s">
        <v>47</v>
      </c>
      <c r="AB427" s="1" t="s">
        <v>47</v>
      </c>
      <c r="AC427" s="1" t="s">
        <v>47</v>
      </c>
      <c r="AD427" s="1" t="s">
        <v>47</v>
      </c>
      <c r="AE427" s="1" t="s">
        <v>47</v>
      </c>
      <c r="AF427" s="1" t="s">
        <v>47</v>
      </c>
      <c r="AG427" s="1" t="s">
        <v>47</v>
      </c>
      <c r="AH427" s="1" t="s">
        <v>47</v>
      </c>
      <c r="AI427" s="1" t="s">
        <v>47</v>
      </c>
      <c r="AJ427" s="1" t="s">
        <v>47</v>
      </c>
      <c r="AK427" s="1" t="s">
        <v>47</v>
      </c>
      <c r="AL427" s="1" t="s">
        <v>47</v>
      </c>
      <c r="AM427" s="1" t="s">
        <v>47</v>
      </c>
      <c r="AN427" s="1" t="s">
        <v>47</v>
      </c>
      <c r="AO427" s="24" t="s">
        <v>47</v>
      </c>
      <c r="AP427" s="1" t="s">
        <v>71</v>
      </c>
      <c r="AQ427" s="1">
        <v>5</v>
      </c>
      <c r="AR427" s="25" t="s">
        <v>235</v>
      </c>
      <c r="AS427" s="30">
        <v>1700000</v>
      </c>
      <c r="AT427" s="9">
        <f>($O$3*(L427-$O$1)/$O$2+$P$3*(M427-$P$1)/$P$2+$Q$3*(N427-$P$1)/$Q$2)/SUM($O$3:$Q$3)</f>
        <v>-1.9204977641682581</v>
      </c>
      <c r="AU427" s="9">
        <f>($O$3*(O427-$O$1)/$O$2+$P$3*(P427-$P$1)/$P$2+$Q$3*(Q427-$Q$1)/$Q$2)/SUM($O$3:$Q$3)</f>
        <v>-1.0379911228679028</v>
      </c>
      <c r="AV427">
        <f>COUNT(R427:AO427)/2</f>
        <v>3</v>
      </c>
      <c r="AW427">
        <f>COUNTIF(R427:AO427,"&gt;5")/2</f>
        <v>0</v>
      </c>
      <c r="AX427" s="6">
        <f>VLOOKUP(AP427,COND!$A$10:$B$32,2,FALSE)</f>
        <v>0.95</v>
      </c>
      <c r="AY427" s="9">
        <f>(($AT$3*AT427+$AU$3*AU427+$AV$3*AV427+$AW$3*AW427)*AX427*IF(AQ427&lt;5,0.95,IF(AQ427&lt;7,0.975,1))+$J$3*VLOOKUP(J427,COND!$A$2:$D$7,2,FALSE)+$K$3*VLOOKUP(K427,COND!$A$2:$D$7,3,FALSE)+IF(BA427="SP",$BA$3,0)+IF($AV427&lt;3,-15,0))*IF(AND(Bat!$K$2="On",$E427&gt;20),0.75,1)</f>
        <v>13.838004738059936</v>
      </c>
      <c r="AZ427" s="28">
        <f>STANDARDIZE(AY427,AVERAGE($AY$5:$AY$963),STDEVP($AY$5:$AY$963))</f>
        <v>-0.82419326230114753</v>
      </c>
      <c r="BA427" t="str">
        <f>IF(OR(AND(AQ427&gt;7,AW427&gt;1),AND(AQ427&gt;4,AV427&gt;2)),"SP","RP")</f>
        <v>SP</v>
      </c>
      <c r="BE427" t="str">
        <f>IF(AVERAGE($O427:$Q427)&gt;=6,"Likely",IF(AVERAGE($O427:$Q427)&gt;=4,"Possible","Unlikely"))</f>
        <v>Unlikely</v>
      </c>
      <c r="BG427" t="e">
        <f>IF(VLOOKUP($B427,'Draft List'!$D$4:$AB$124,BG$3,FALSE)&lt;&gt;0,VLOOKUP($B427,'Draft List'!$D$4:$AB$124,BG$3,FALSE),"")</f>
        <v>#N/A</v>
      </c>
      <c r="BH427" t="e">
        <f>IF(VLOOKUP($B427,'Draft List'!$D$4:$AB$124,BH$3,FALSE)&lt;&gt;0,VLOOKUP($B427,'Draft List'!$D$4:$AB$124,BH$3,FALSE),"")</f>
        <v>#N/A</v>
      </c>
      <c r="BI427" t="e">
        <f>IF(VLOOKUP($B427,'Draft List'!$D$4:$AB$124,BI$3,FALSE)&lt;&gt;0,VLOOKUP($B427,'Draft List'!$D$4:$AB$124,BI$3,FALSE),"")</f>
        <v>#N/A</v>
      </c>
      <c r="BJ427" t="e">
        <f>IF(VLOOKUP($B427,'Draft List'!$D$4:$AB$124,BJ$3,FALSE)&lt;&gt;0,VLOOKUP($B427,'Draft List'!$D$4:$AB$124,BJ$3,FALSE),"")</f>
        <v>#N/A</v>
      </c>
      <c r="BK427" t="str">
        <f>IF(OR(C427="SP",C427="MR",C427="RP",C427="CL"),"P",VLOOKUP($A427,Bat!$A$4:$AP$1196,42,FALSE))</f>
        <v>P</v>
      </c>
    </row>
    <row r="428" spans="1:63" x14ac:dyDescent="0.25">
      <c r="A428" t="str">
        <f>IF(C428="C","C-",C428)&amp;D428&amp;E428</f>
        <v>RPShusaku Hara18</v>
      </c>
      <c r="B428">
        <f>VLOOKUP($A428,draft_listing_pitchers_stats!$A$1:$B$1324,2,FALSE)</f>
        <v>4581</v>
      </c>
      <c r="C428" s="1" t="s">
        <v>246</v>
      </c>
      <c r="D428" s="1" t="s">
        <v>1978</v>
      </c>
      <c r="E428" s="1">
        <v>18</v>
      </c>
      <c r="F428" s="1" t="s">
        <v>55</v>
      </c>
      <c r="G428" s="1" t="s">
        <v>55</v>
      </c>
      <c r="H428" s="1" t="s">
        <v>51</v>
      </c>
      <c r="I428" s="24" t="s">
        <v>51</v>
      </c>
      <c r="J428" s="1" t="s">
        <v>49</v>
      </c>
      <c r="K428" s="24" t="s">
        <v>46</v>
      </c>
      <c r="L428" s="1">
        <v>2</v>
      </c>
      <c r="M428" s="1">
        <v>4</v>
      </c>
      <c r="N428" s="24">
        <v>1</v>
      </c>
      <c r="O428" s="1">
        <v>2</v>
      </c>
      <c r="P428" s="1">
        <v>4</v>
      </c>
      <c r="Q428" s="24">
        <v>3</v>
      </c>
      <c r="R428" s="1">
        <v>2</v>
      </c>
      <c r="S428" s="1">
        <v>3</v>
      </c>
      <c r="T428" s="1">
        <v>1</v>
      </c>
      <c r="U428" s="1">
        <v>1</v>
      </c>
      <c r="V428" s="1">
        <v>1</v>
      </c>
      <c r="W428" s="1">
        <v>2</v>
      </c>
      <c r="X428" s="1" t="s">
        <v>47</v>
      </c>
      <c r="Y428" s="1" t="s">
        <v>47</v>
      </c>
      <c r="Z428" s="1" t="s">
        <v>47</v>
      </c>
      <c r="AA428" s="1" t="s">
        <v>47</v>
      </c>
      <c r="AB428" s="1" t="s">
        <v>47</v>
      </c>
      <c r="AC428" s="1" t="s">
        <v>47</v>
      </c>
      <c r="AD428" s="1" t="s">
        <v>47</v>
      </c>
      <c r="AE428" s="1" t="s">
        <v>47</v>
      </c>
      <c r="AF428" s="1" t="s">
        <v>47</v>
      </c>
      <c r="AG428" s="1" t="s">
        <v>47</v>
      </c>
      <c r="AH428" s="1" t="s">
        <v>47</v>
      </c>
      <c r="AI428" s="1" t="s">
        <v>47</v>
      </c>
      <c r="AJ428" s="1" t="s">
        <v>47</v>
      </c>
      <c r="AK428" s="1" t="s">
        <v>47</v>
      </c>
      <c r="AL428" s="1" t="s">
        <v>47</v>
      </c>
      <c r="AM428" s="1" t="s">
        <v>47</v>
      </c>
      <c r="AN428" s="1" t="s">
        <v>47</v>
      </c>
      <c r="AO428" s="24" t="s">
        <v>47</v>
      </c>
      <c r="AP428" s="1" t="s">
        <v>71</v>
      </c>
      <c r="AQ428" s="1">
        <v>7</v>
      </c>
      <c r="AR428" s="25" t="s">
        <v>235</v>
      </c>
      <c r="AS428" s="30">
        <v>190000</v>
      </c>
      <c r="AT428" s="9">
        <f>($O$3*(L428-$O$1)/$O$2+$P$3*(M428-$P$1)/$P$2+$Q$3*(N428-$P$1)/$Q$2)/SUM($O$3:$Q$3)</f>
        <v>-1.9204977641682581</v>
      </c>
      <c r="AU428" s="9">
        <f>($O$3*(O428-$O$1)/$O$2+$P$3*(P428-$P$1)/$P$2+$Q$3*(Q428-$Q$1)/$Q$2)/SUM($O$3:$Q$3)</f>
        <v>-0.99036188132296588</v>
      </c>
      <c r="AV428">
        <f>COUNT(R428:AO428)/2</f>
        <v>3</v>
      </c>
      <c r="AW428">
        <f>COUNTIF(R428:AO428,"&gt;5")/2</f>
        <v>0</v>
      </c>
      <c r="AX428" s="6">
        <f>VLOOKUP(AP428,COND!$A$10:$B$32,2,FALSE)</f>
        <v>0.95</v>
      </c>
      <c r="AY428" s="9">
        <f>(($AT$3*AT428+$AU$3*AU428+$AV$3*AV428+$AW$3*AW428)*AX428*IF(AQ428&lt;5,0.95,IF(AQ428&lt;7,0.975,1))+$J$3*VLOOKUP(J428,COND!$A$2:$D$7,2,FALSE)+$K$3*VLOOKUP(K428,COND!$A$2:$D$7,3,FALSE)+IF(BA428="SP",$BA$3,0)+IF($AV428&lt;3,-15,0))*IF(AND(Bat!$K$2="On",$E428&gt;20),0.75,1)</f>
        <v>13.81572967967168</v>
      </c>
      <c r="AZ428" s="28">
        <f>STANDARDIZE(AY428,AVERAGE($AY$5:$AY$963),STDEVP($AY$5:$AY$963))</f>
        <v>-0.82618609591680325</v>
      </c>
      <c r="BA428" t="str">
        <f>IF(OR(AND(AQ428&gt;7,AW428&gt;1),AND(AQ428&gt;4,AV428&gt;2)),"SP","RP")</f>
        <v>SP</v>
      </c>
      <c r="BE428" t="str">
        <f>IF(AVERAGE($O428:$Q428)&gt;=6,"Likely",IF(AVERAGE($O428:$Q428)&gt;=4,"Possible","Unlikely"))</f>
        <v>Unlikely</v>
      </c>
      <c r="BG428" t="e">
        <f>IF(VLOOKUP($B428,'Draft List'!$D$4:$AB$124,BG$3,FALSE)&lt;&gt;0,VLOOKUP($B428,'Draft List'!$D$4:$AB$124,BG$3,FALSE),"")</f>
        <v>#N/A</v>
      </c>
      <c r="BH428" t="e">
        <f>IF(VLOOKUP($B428,'Draft List'!$D$4:$AB$124,BH$3,FALSE)&lt;&gt;0,VLOOKUP($B428,'Draft List'!$D$4:$AB$124,BH$3,FALSE),"")</f>
        <v>#N/A</v>
      </c>
      <c r="BI428" t="e">
        <f>IF(VLOOKUP($B428,'Draft List'!$D$4:$AB$124,BI$3,FALSE)&lt;&gt;0,VLOOKUP($B428,'Draft List'!$D$4:$AB$124,BI$3,FALSE),"")</f>
        <v>#N/A</v>
      </c>
      <c r="BJ428" t="e">
        <f>IF(VLOOKUP($B428,'Draft List'!$D$4:$AB$124,BJ$3,FALSE)&lt;&gt;0,VLOOKUP($B428,'Draft List'!$D$4:$AB$124,BJ$3,FALSE),"")</f>
        <v>#N/A</v>
      </c>
      <c r="BK428" t="str">
        <f>IF(OR(C428="SP",C428="MR",C428="RP",C428="CL"),"P",VLOOKUP($A428,Bat!$A$4:$AP$1196,42,FALSE))</f>
        <v>P</v>
      </c>
    </row>
    <row r="429" spans="1:63" x14ac:dyDescent="0.25">
      <c r="A429" t="str">
        <f>IF(C429="C","C-",C429)&amp;D429&amp;E429</f>
        <v>RPMabuchi Naito18</v>
      </c>
      <c r="B429">
        <f>VLOOKUP($A429,draft_listing_pitchers_stats!$A$1:$B$1324,2,FALSE)</f>
        <v>5481</v>
      </c>
      <c r="C429" s="1" t="s">
        <v>246</v>
      </c>
      <c r="D429" s="1" t="s">
        <v>2105</v>
      </c>
      <c r="E429" s="1">
        <v>18</v>
      </c>
      <c r="F429" s="1" t="s">
        <v>43</v>
      </c>
      <c r="G429" s="1" t="s">
        <v>43</v>
      </c>
      <c r="H429" s="1" t="s">
        <v>51</v>
      </c>
      <c r="I429" s="24" t="s">
        <v>51</v>
      </c>
      <c r="J429" s="1" t="s">
        <v>46</v>
      </c>
      <c r="K429" s="24" t="s">
        <v>46</v>
      </c>
      <c r="L429" s="1">
        <v>2</v>
      </c>
      <c r="M429" s="1">
        <v>4</v>
      </c>
      <c r="N429" s="24">
        <v>1</v>
      </c>
      <c r="O429" s="1">
        <v>3</v>
      </c>
      <c r="P429" s="1">
        <v>4</v>
      </c>
      <c r="Q429" s="24">
        <v>2</v>
      </c>
      <c r="R429" s="1">
        <v>2</v>
      </c>
      <c r="S429" s="1">
        <v>2</v>
      </c>
      <c r="T429" s="1" t="s">
        <v>47</v>
      </c>
      <c r="U429" s="1" t="s">
        <v>47</v>
      </c>
      <c r="V429" s="1">
        <v>1</v>
      </c>
      <c r="W429" s="1">
        <v>3</v>
      </c>
      <c r="X429" s="1">
        <v>2</v>
      </c>
      <c r="Y429" s="1">
        <v>4</v>
      </c>
      <c r="Z429" s="1" t="s">
        <v>47</v>
      </c>
      <c r="AA429" s="1" t="s">
        <v>47</v>
      </c>
      <c r="AB429" s="1" t="s">
        <v>47</v>
      </c>
      <c r="AC429" s="1" t="s">
        <v>47</v>
      </c>
      <c r="AD429" s="1" t="s">
        <v>47</v>
      </c>
      <c r="AE429" s="1" t="s">
        <v>47</v>
      </c>
      <c r="AF429" s="1" t="s">
        <v>47</v>
      </c>
      <c r="AG429" s="1" t="s">
        <v>47</v>
      </c>
      <c r="AH429" s="1" t="s">
        <v>47</v>
      </c>
      <c r="AI429" s="1" t="s">
        <v>47</v>
      </c>
      <c r="AJ429" s="1" t="s">
        <v>47</v>
      </c>
      <c r="AK429" s="1" t="s">
        <v>47</v>
      </c>
      <c r="AL429" s="1" t="s">
        <v>47</v>
      </c>
      <c r="AM429" s="1" t="s">
        <v>47</v>
      </c>
      <c r="AN429" s="1" t="s">
        <v>47</v>
      </c>
      <c r="AO429" s="24" t="s">
        <v>47</v>
      </c>
      <c r="AP429" s="1" t="s">
        <v>70</v>
      </c>
      <c r="AQ429" s="1">
        <v>6</v>
      </c>
      <c r="AR429" s="25" t="s">
        <v>233</v>
      </c>
      <c r="AS429" s="30">
        <v>180000</v>
      </c>
      <c r="AT429" s="9">
        <f>($O$3*(L429-$O$1)/$O$2+$P$3*(M429-$P$1)/$P$2+$Q$3*(N429-$P$1)/$Q$2)/SUM($O$3:$Q$3)</f>
        <v>-1.9204977641682581</v>
      </c>
      <c r="AU429" s="9">
        <f>($O$3*(O429-$O$1)/$O$2+$P$3*(P429-$P$1)/$P$2+$Q$3*(Q429-$Q$1)/$Q$2)/SUM($O$3:$Q$3)</f>
        <v>-1.0379911228679028</v>
      </c>
      <c r="AV429">
        <f>COUNT(R429:AO429)/2</f>
        <v>3</v>
      </c>
      <c r="AW429">
        <f>COUNTIF(R429:AO429,"&gt;5")/2</f>
        <v>0</v>
      </c>
      <c r="AX429" s="6">
        <f>VLOOKUP(AP429,COND!$A$10:$B$32,2,FALSE)</f>
        <v>0.9</v>
      </c>
      <c r="AY429" s="9">
        <f>(($AT$3*AT429+$AU$3*AU429+$AV$3*AV429+$AW$3*AW429)*AX429*IF(AQ429&lt;5,0.95,IF(AQ429&lt;7,0.975,1))+$J$3*VLOOKUP(J429,COND!$A$2:$D$7,2,FALSE)+$K$3*VLOOKUP(K429,COND!$A$2:$D$7,3,FALSE)+IF(BA429="SP",$BA$3,0)+IF($AV429&lt;3,-15,0))*IF(AND(Bat!$K$2="On",$E429&gt;20),0.75,1)</f>
        <v>13.767583436056778</v>
      </c>
      <c r="AZ429" s="28">
        <f>STANDARDIZE(AY429,AVERAGE($AY$5:$AY$963),STDEVP($AY$5:$AY$963))</f>
        <v>-0.83049348991195915</v>
      </c>
      <c r="BA429" t="str">
        <f>IF(OR(AND(AQ429&gt;7,AW429&gt;1),AND(AQ429&gt;4,AV429&gt;2)),"SP","RP")</f>
        <v>SP</v>
      </c>
      <c r="BE429" t="str">
        <f>IF(AVERAGE($O429:$Q429)&gt;=6,"Likely",IF(AVERAGE($O429:$Q429)&gt;=4,"Possible","Unlikely"))</f>
        <v>Unlikely</v>
      </c>
      <c r="BG429" t="e">
        <f>IF(VLOOKUP($B429,'Draft List'!$D$4:$AB$124,BG$3,FALSE)&lt;&gt;0,VLOOKUP($B429,'Draft List'!$D$4:$AB$124,BG$3,FALSE),"")</f>
        <v>#N/A</v>
      </c>
      <c r="BH429" t="e">
        <f>IF(VLOOKUP($B429,'Draft List'!$D$4:$AB$124,BH$3,FALSE)&lt;&gt;0,VLOOKUP($B429,'Draft List'!$D$4:$AB$124,BH$3,FALSE),"")</f>
        <v>#N/A</v>
      </c>
      <c r="BI429" t="e">
        <f>IF(VLOOKUP($B429,'Draft List'!$D$4:$AB$124,BI$3,FALSE)&lt;&gt;0,VLOOKUP($B429,'Draft List'!$D$4:$AB$124,BI$3,FALSE),"")</f>
        <v>#N/A</v>
      </c>
      <c r="BJ429" t="e">
        <f>IF(VLOOKUP($B429,'Draft List'!$D$4:$AB$124,BJ$3,FALSE)&lt;&gt;0,VLOOKUP($B429,'Draft List'!$D$4:$AB$124,BJ$3,FALSE),"")</f>
        <v>#N/A</v>
      </c>
      <c r="BK429" t="str">
        <f>IF(OR(C429="SP",C429="MR",C429="RP",C429="CL"),"P",VLOOKUP($A429,Bat!$A$4:$AP$1196,42,FALSE))</f>
        <v>P</v>
      </c>
    </row>
    <row r="430" spans="1:63" x14ac:dyDescent="0.25">
      <c r="A430" t="str">
        <f>IF(C430="C","C-",C430)&amp;D430&amp;E430</f>
        <v>SPHu Rang18</v>
      </c>
      <c r="B430">
        <f>VLOOKUP($A430,draft_listing_pitchers_stats!$A$1:$B$1324,2,FALSE)</f>
        <v>4896</v>
      </c>
      <c r="C430" s="1" t="s">
        <v>25</v>
      </c>
      <c r="D430" s="1" t="s">
        <v>2149</v>
      </c>
      <c r="E430" s="1">
        <v>18</v>
      </c>
      <c r="F430" s="1" t="s">
        <v>55</v>
      </c>
      <c r="G430" s="1" t="s">
        <v>43</v>
      </c>
      <c r="H430" s="1" t="s">
        <v>51</v>
      </c>
      <c r="I430" s="24" t="s">
        <v>51</v>
      </c>
      <c r="J430" s="1" t="s">
        <v>45</v>
      </c>
      <c r="K430" s="24" t="s">
        <v>45</v>
      </c>
      <c r="L430" s="1">
        <v>2</v>
      </c>
      <c r="M430" s="1">
        <v>4</v>
      </c>
      <c r="N430" s="24">
        <v>1</v>
      </c>
      <c r="O430" s="1">
        <v>3</v>
      </c>
      <c r="P430" s="1">
        <v>4</v>
      </c>
      <c r="Q430" s="24">
        <v>2</v>
      </c>
      <c r="R430" s="1">
        <v>2</v>
      </c>
      <c r="S430" s="1">
        <v>3</v>
      </c>
      <c r="T430" s="1">
        <v>1</v>
      </c>
      <c r="U430" s="1">
        <v>3</v>
      </c>
      <c r="V430" s="1">
        <v>2</v>
      </c>
      <c r="W430" s="1">
        <v>2</v>
      </c>
      <c r="X430" s="1" t="s">
        <v>47</v>
      </c>
      <c r="Y430" s="1" t="s">
        <v>47</v>
      </c>
      <c r="Z430" s="1" t="s">
        <v>47</v>
      </c>
      <c r="AA430" s="1" t="s">
        <v>47</v>
      </c>
      <c r="AB430" s="1">
        <v>2</v>
      </c>
      <c r="AC430" s="1">
        <v>3</v>
      </c>
      <c r="AD430" s="1" t="s">
        <v>47</v>
      </c>
      <c r="AE430" s="1" t="s">
        <v>47</v>
      </c>
      <c r="AF430" s="1">
        <v>2</v>
      </c>
      <c r="AG430" s="1">
        <v>3</v>
      </c>
      <c r="AH430" s="1" t="s">
        <v>47</v>
      </c>
      <c r="AI430" s="1" t="s">
        <v>47</v>
      </c>
      <c r="AJ430" s="1" t="s">
        <v>47</v>
      </c>
      <c r="AK430" s="1" t="s">
        <v>47</v>
      </c>
      <c r="AL430" s="1" t="s">
        <v>47</v>
      </c>
      <c r="AM430" s="1" t="s">
        <v>47</v>
      </c>
      <c r="AN430" s="1" t="s">
        <v>47</v>
      </c>
      <c r="AO430" s="24" t="s">
        <v>47</v>
      </c>
      <c r="AP430" s="1" t="s">
        <v>68</v>
      </c>
      <c r="AQ430" s="1">
        <v>9</v>
      </c>
      <c r="AR430" s="25" t="s">
        <v>235</v>
      </c>
      <c r="AS430" s="30">
        <v>140000</v>
      </c>
      <c r="AT430" s="9">
        <f>($O$3*(L430-$O$1)/$O$2+$P$3*(M430-$P$1)/$P$2+$Q$3*(N430-$P$1)/$Q$2)/SUM($O$3:$Q$3)</f>
        <v>-1.9204977641682581</v>
      </c>
      <c r="AU430" s="9">
        <f>($O$3*(O430-$O$1)/$O$2+$P$3*(P430-$P$1)/$P$2+$Q$3*(Q430-$Q$1)/$Q$2)/SUM($O$3:$Q$3)</f>
        <v>-1.0379911228679028</v>
      </c>
      <c r="AV430">
        <f>COUNT(R430:AO430)/2</f>
        <v>5</v>
      </c>
      <c r="AW430">
        <f>COUNTIF(R430:AO430,"&gt;5")/2</f>
        <v>0</v>
      </c>
      <c r="AX430" s="6">
        <f>VLOOKUP(AP430,COND!$A$10:$B$32,2,FALSE)</f>
        <v>0.95</v>
      </c>
      <c r="AY430" s="9">
        <f>(($AT$3*AT430+$AU$3*AU430+$AV$3*AV430+$AW$3*AW430)*AX430*IF(AQ430&lt;5,0.95,IF(AQ430&lt;7,0.975,1))+$J$3*VLOOKUP(J430,COND!$A$2:$D$7,2,FALSE)+$K$3*VLOOKUP(K430,COND!$A$2:$D$7,3,FALSE)+IF(BA430="SP",$BA$3,0)+IF($AV430&lt;3,-15,0))*IF(AND(Bat!$K$2="On",$E430&gt;20),0.75,1)</f>
        <v>13.575774090317882</v>
      </c>
      <c r="AZ430" s="28">
        <f>STANDARDIZE(AY430,AVERAGE($AY$5:$AY$963),STDEVP($AY$5:$AY$963))</f>
        <v>-0.84765367442518647</v>
      </c>
      <c r="BA430" t="str">
        <f>IF(OR(AND(AQ430&gt;7,AW430&gt;1),AND(AQ430&gt;4,AV430&gt;2)),"SP","RP")</f>
        <v>SP</v>
      </c>
      <c r="BE430" t="str">
        <f>IF(AVERAGE($O430:$Q430)&gt;=6,"Likely",IF(AVERAGE($O430:$Q430)&gt;=4,"Possible","Unlikely"))</f>
        <v>Unlikely</v>
      </c>
      <c r="BG430" t="e">
        <f>IF(VLOOKUP($B430,'Draft List'!$D$4:$AB$124,BG$3,FALSE)&lt;&gt;0,VLOOKUP($B430,'Draft List'!$D$4:$AB$124,BG$3,FALSE),"")</f>
        <v>#N/A</v>
      </c>
      <c r="BH430" t="e">
        <f>IF(VLOOKUP($B430,'Draft List'!$D$4:$AB$124,BH$3,FALSE)&lt;&gt;0,VLOOKUP($B430,'Draft List'!$D$4:$AB$124,BH$3,FALSE),"")</f>
        <v>#N/A</v>
      </c>
      <c r="BI430" t="e">
        <f>IF(VLOOKUP($B430,'Draft List'!$D$4:$AB$124,BI$3,FALSE)&lt;&gt;0,VLOOKUP($B430,'Draft List'!$D$4:$AB$124,BI$3,FALSE),"")</f>
        <v>#N/A</v>
      </c>
      <c r="BJ430" t="e">
        <f>IF(VLOOKUP($B430,'Draft List'!$D$4:$AB$124,BJ$3,FALSE)&lt;&gt;0,VLOOKUP($B430,'Draft List'!$D$4:$AB$124,BJ$3,FALSE),"")</f>
        <v>#N/A</v>
      </c>
      <c r="BK430" t="str">
        <f>IF(OR(C430="SP",C430="MR",C430="RP",C430="CL"),"P",VLOOKUP($A430,Bat!$A$4:$AP$1196,42,FALSE))</f>
        <v>P</v>
      </c>
    </row>
    <row r="431" spans="1:63" x14ac:dyDescent="0.25">
      <c r="A431" t="str">
        <f>IF(C431="C","C-",C431)&amp;D431&amp;E431</f>
        <v>RPYorikane Gato21</v>
      </c>
      <c r="B431">
        <f>VLOOKUP($A431,draft_listing_pitchers_stats!$A$1:$B$1324,2,FALSE)</f>
        <v>4010</v>
      </c>
      <c r="C431" s="1" t="s">
        <v>246</v>
      </c>
      <c r="D431" s="1" t="s">
        <v>1961</v>
      </c>
      <c r="E431" s="1">
        <v>21</v>
      </c>
      <c r="F431" s="1" t="s">
        <v>64</v>
      </c>
      <c r="G431" s="1" t="s">
        <v>43</v>
      </c>
      <c r="H431" s="1" t="s">
        <v>51</v>
      </c>
      <c r="I431" s="24" t="s">
        <v>51</v>
      </c>
      <c r="J431" s="1" t="s">
        <v>57</v>
      </c>
      <c r="K431" s="24" t="s">
        <v>46</v>
      </c>
      <c r="L431" s="1">
        <v>3</v>
      </c>
      <c r="M431" s="1">
        <v>4</v>
      </c>
      <c r="N431" s="24">
        <v>1</v>
      </c>
      <c r="O431" s="1">
        <v>4</v>
      </c>
      <c r="P431" s="1">
        <v>4</v>
      </c>
      <c r="Q431" s="24">
        <v>2</v>
      </c>
      <c r="R431" s="1">
        <v>5</v>
      </c>
      <c r="S431" s="1">
        <v>5</v>
      </c>
      <c r="T431" s="1">
        <v>1</v>
      </c>
      <c r="U431" s="1">
        <v>1</v>
      </c>
      <c r="V431" s="1">
        <v>2</v>
      </c>
      <c r="W431" s="1">
        <v>2</v>
      </c>
      <c r="X431" s="1">
        <v>3</v>
      </c>
      <c r="Y431" s="1">
        <v>3</v>
      </c>
      <c r="Z431" s="1" t="s">
        <v>47</v>
      </c>
      <c r="AA431" s="1" t="s">
        <v>47</v>
      </c>
      <c r="AB431" s="1">
        <v>4</v>
      </c>
      <c r="AC431" s="1">
        <v>5</v>
      </c>
      <c r="AD431" s="1" t="s">
        <v>47</v>
      </c>
      <c r="AE431" s="1" t="s">
        <v>47</v>
      </c>
      <c r="AF431" s="1">
        <v>4</v>
      </c>
      <c r="AG431" s="1">
        <v>4</v>
      </c>
      <c r="AH431" s="1" t="s">
        <v>47</v>
      </c>
      <c r="AI431" s="1" t="s">
        <v>47</v>
      </c>
      <c r="AJ431" s="1" t="s">
        <v>47</v>
      </c>
      <c r="AK431" s="1" t="s">
        <v>47</v>
      </c>
      <c r="AL431" s="1" t="s">
        <v>47</v>
      </c>
      <c r="AM431" s="1" t="s">
        <v>47</v>
      </c>
      <c r="AN431" s="1" t="s">
        <v>47</v>
      </c>
      <c r="AO431" s="24" t="s">
        <v>47</v>
      </c>
      <c r="AP431" s="1" t="s">
        <v>62</v>
      </c>
      <c r="AQ431" s="1">
        <v>3</v>
      </c>
      <c r="AR431" s="25" t="s">
        <v>233</v>
      </c>
      <c r="AS431" s="30">
        <v>190000</v>
      </c>
      <c r="AT431" s="9">
        <f>($O$3*(L431-$O$1)/$O$2+$P$3*(M431-$P$1)/$P$2+$Q$3*(N431-$P$1)/$Q$2)/SUM($O$3:$Q$3)</f>
        <v>-1.7258064396590846</v>
      </c>
      <c r="AU431" s="9">
        <f>($O$3*(O431-$O$1)/$O$2+$P$3*(P431-$P$1)/$P$2+$Q$3*(Q431-$Q$1)/$Q$2)/SUM($O$3:$Q$3)</f>
        <v>-0.84329979835872926</v>
      </c>
      <c r="AV431">
        <f>COUNT(R431:AO431)/2</f>
        <v>6</v>
      </c>
      <c r="AW431">
        <f>COUNTIF(R431:AO431,"&gt;5")/2</f>
        <v>0</v>
      </c>
      <c r="AX431" s="6">
        <f>VLOOKUP(AP431,COND!$A$10:$B$32,2,FALSE)</f>
        <v>1.0249999999999999</v>
      </c>
      <c r="AY431" s="9">
        <f>(($AT$3*AT431+$AU$3*AU431+$AV$3*AV431+$AW$3*AW431)*AX431*IF(AQ431&lt;5,0.95,IF(AQ431&lt;7,0.975,1))+$J$3*VLOOKUP(J431,COND!$A$2:$D$7,2,FALSE)+$K$3*VLOOKUP(K431,COND!$A$2:$D$7,3,FALSE)+IF(BA431="SP",$BA$3,0)+IF($AV431&lt;3,-15,0))*IF(AND(Bat!$K$2="On",$E431&gt;20),0.75,1)</f>
        <v>13.485510622840144</v>
      </c>
      <c r="AZ431" s="28">
        <f>STANDARDIZE(AY431,AVERAGE($AY$5:$AY$963),STDEVP($AY$5:$AY$963))</f>
        <v>-0.85572907737677262</v>
      </c>
      <c r="BA431" t="str">
        <f>IF(OR(AND(AQ431&gt;7,AW431&gt;1),AND(AQ431&gt;4,AV431&gt;2)),"SP","RP")</f>
        <v>RP</v>
      </c>
      <c r="BE431" t="str">
        <f>IF(AVERAGE($O431:$Q431)&gt;=6,"Likely",IF(AVERAGE($O431:$Q431)&gt;=4,"Possible","Unlikely"))</f>
        <v>Unlikely</v>
      </c>
      <c r="BG431" t="e">
        <f>IF(VLOOKUP($B431,'Draft List'!$D$4:$AB$124,BG$3,FALSE)&lt;&gt;0,VLOOKUP($B431,'Draft List'!$D$4:$AB$124,BG$3,FALSE),"")</f>
        <v>#N/A</v>
      </c>
      <c r="BH431" t="e">
        <f>IF(VLOOKUP($B431,'Draft List'!$D$4:$AB$124,BH$3,FALSE)&lt;&gt;0,VLOOKUP($B431,'Draft List'!$D$4:$AB$124,BH$3,FALSE),"")</f>
        <v>#N/A</v>
      </c>
      <c r="BI431" t="e">
        <f>IF(VLOOKUP($B431,'Draft List'!$D$4:$AB$124,BI$3,FALSE)&lt;&gt;0,VLOOKUP($B431,'Draft List'!$D$4:$AB$124,BI$3,FALSE),"")</f>
        <v>#N/A</v>
      </c>
      <c r="BJ431" t="e">
        <f>IF(VLOOKUP($B431,'Draft List'!$D$4:$AB$124,BJ$3,FALSE)&lt;&gt;0,VLOOKUP($B431,'Draft List'!$D$4:$AB$124,BJ$3,FALSE),"")</f>
        <v>#N/A</v>
      </c>
      <c r="BK431" t="str">
        <f>IF(OR(C431="SP",C431="MR",C431="RP",C431="CL"),"P",VLOOKUP($A431,Bat!$A$4:$AP$1196,42,FALSE))</f>
        <v>P</v>
      </c>
    </row>
    <row r="432" spans="1:63" x14ac:dyDescent="0.25">
      <c r="A432" t="str">
        <f>IF(C432="C","C-",C432)&amp;D432&amp;E432</f>
        <v>RPTed Phillips21</v>
      </c>
      <c r="B432">
        <f>VLOOKUP($A432,draft_listing_pitchers_stats!$A$1:$B$1324,2,FALSE)</f>
        <v>9300</v>
      </c>
      <c r="C432" s="1" t="s">
        <v>246</v>
      </c>
      <c r="D432" s="1" t="s">
        <v>1841</v>
      </c>
      <c r="E432" s="1">
        <v>21</v>
      </c>
      <c r="F432" s="1" t="s">
        <v>43</v>
      </c>
      <c r="G432" s="1" t="s">
        <v>43</v>
      </c>
      <c r="H432" s="1" t="s">
        <v>51</v>
      </c>
      <c r="I432" s="24" t="s">
        <v>51</v>
      </c>
      <c r="J432" s="1" t="s">
        <v>45</v>
      </c>
      <c r="K432" s="24" t="s">
        <v>46</v>
      </c>
      <c r="L432" s="1">
        <v>5</v>
      </c>
      <c r="M432" s="1">
        <v>4</v>
      </c>
      <c r="N432" s="24">
        <v>2</v>
      </c>
      <c r="O432" s="1">
        <v>6</v>
      </c>
      <c r="P432" s="1">
        <v>4</v>
      </c>
      <c r="Q432" s="24">
        <v>3</v>
      </c>
      <c r="R432" s="1">
        <v>6</v>
      </c>
      <c r="S432" s="1">
        <v>7</v>
      </c>
      <c r="T432" s="1" t="s">
        <v>47</v>
      </c>
      <c r="U432" s="1" t="s">
        <v>47</v>
      </c>
      <c r="V432" s="1" t="s">
        <v>47</v>
      </c>
      <c r="W432" s="1" t="s">
        <v>47</v>
      </c>
      <c r="X432" s="1" t="s">
        <v>47</v>
      </c>
      <c r="Y432" s="1" t="s">
        <v>47</v>
      </c>
      <c r="Z432" s="1" t="s">
        <v>47</v>
      </c>
      <c r="AA432" s="1" t="s">
        <v>47</v>
      </c>
      <c r="AB432" s="1">
        <v>6</v>
      </c>
      <c r="AC432" s="1">
        <v>6</v>
      </c>
      <c r="AD432" s="1" t="s">
        <v>47</v>
      </c>
      <c r="AE432" s="1" t="s">
        <v>47</v>
      </c>
      <c r="AF432" s="1" t="s">
        <v>47</v>
      </c>
      <c r="AG432" s="1" t="s">
        <v>47</v>
      </c>
      <c r="AH432" s="1" t="s">
        <v>47</v>
      </c>
      <c r="AI432" s="1" t="s">
        <v>47</v>
      </c>
      <c r="AJ432" s="1" t="s">
        <v>47</v>
      </c>
      <c r="AK432" s="1" t="s">
        <v>47</v>
      </c>
      <c r="AL432" s="1" t="s">
        <v>47</v>
      </c>
      <c r="AM432" s="1" t="s">
        <v>47</v>
      </c>
      <c r="AN432" s="1" t="s">
        <v>47</v>
      </c>
      <c r="AO432" s="24" t="s">
        <v>47</v>
      </c>
      <c r="AP432" s="1" t="s">
        <v>56</v>
      </c>
      <c r="AQ432" s="1">
        <v>2</v>
      </c>
      <c r="AR432" s="25" t="s">
        <v>233</v>
      </c>
      <c r="AS432" s="30">
        <v>230000</v>
      </c>
      <c r="AT432" s="9">
        <f>($O$3*(L432-$O$1)/$O$2+$P$3*(M432-$P$1)/$P$2+$Q$3*(N432-$P$1)/$Q$2)/SUM($O$3:$Q$3)</f>
        <v>-1.0941032245866273</v>
      </c>
      <c r="AU432" s="9">
        <f>($O$3*(O432-$O$1)/$O$2+$P$3*(P432-$P$1)/$P$2+$Q$3*(Q432-$Q$1)/$Q$2)/SUM($O$3:$Q$3)</f>
        <v>-0.21159658328627182</v>
      </c>
      <c r="AV432">
        <f>COUNT(R432:AO432)/2</f>
        <v>2</v>
      </c>
      <c r="AW432">
        <f>COUNTIF(R432:AO432,"&gt;5")/2</f>
        <v>2</v>
      </c>
      <c r="AX432" s="6">
        <f>VLOOKUP(AP432,COND!$A$10:$B$32,2,FALSE)</f>
        <v>1.0249999999999999</v>
      </c>
      <c r="AY432" s="9">
        <f>(($AT$3*AT432+$AU$3*AU432+$AV$3*AV432+$AW$3*AW432)*AX432*IF(AQ432&lt;5,0.95,IF(AQ432&lt;7,0.975,1))+$J$3*VLOOKUP(J432,COND!$A$2:$D$7,2,FALSE)+$K$3*VLOOKUP(K432,COND!$A$2:$D$7,3,FALSE)+IF(BA432="SP",$BA$3,0)+IF($AV432&lt;3,-15,0))*IF(AND(Bat!$K$2="On",$E432&gt;20),0.75,1)</f>
        <v>13.48207993751161</v>
      </c>
      <c r="AZ432" s="28">
        <f>STANDARDIZE(AY432,AVERAGE($AY$5:$AY$963),STDEVP($AY$5:$AY$963))</f>
        <v>-0.85603600294923454</v>
      </c>
      <c r="BA432" t="str">
        <f>IF(OR(AND(AQ432&gt;7,AW432&gt;1),AND(AQ432&gt;4,AV432&gt;2)),"SP","RP")</f>
        <v>RP</v>
      </c>
      <c r="BE432" t="str">
        <f>IF(AVERAGE($O432:$Q432)&gt;=6,"Likely",IF(AVERAGE($O432:$Q432)&gt;=4,"Possible","Unlikely"))</f>
        <v>Possible</v>
      </c>
      <c r="BG432" t="e">
        <f>IF(VLOOKUP($B432,'Draft List'!$D$4:$AB$124,BG$3,FALSE)&lt;&gt;0,VLOOKUP($B432,'Draft List'!$D$4:$AB$124,BG$3,FALSE),"")</f>
        <v>#N/A</v>
      </c>
      <c r="BH432" t="e">
        <f>IF(VLOOKUP($B432,'Draft List'!$D$4:$AB$124,BH$3,FALSE)&lt;&gt;0,VLOOKUP($B432,'Draft List'!$D$4:$AB$124,BH$3,FALSE),"")</f>
        <v>#N/A</v>
      </c>
      <c r="BI432" t="e">
        <f>IF(VLOOKUP($B432,'Draft List'!$D$4:$AB$124,BI$3,FALSE)&lt;&gt;0,VLOOKUP($B432,'Draft List'!$D$4:$AB$124,BI$3,FALSE),"")</f>
        <v>#N/A</v>
      </c>
      <c r="BJ432" t="e">
        <f>IF(VLOOKUP($B432,'Draft List'!$D$4:$AB$124,BJ$3,FALSE)&lt;&gt;0,VLOOKUP($B432,'Draft List'!$D$4:$AB$124,BJ$3,FALSE),"")</f>
        <v>#N/A</v>
      </c>
      <c r="BK432" t="str">
        <f>IF(OR(C432="SP",C432="MR",C432="RP",C432="CL"),"P",VLOOKUP($A432,Bat!$A$4:$AP$1196,42,FALSE))</f>
        <v>P</v>
      </c>
    </row>
    <row r="433" spans="1:63" x14ac:dyDescent="0.25">
      <c r="A433" t="str">
        <f>IF(C433="C","C-",C433)&amp;D433&amp;E433</f>
        <v>RPYoshitaka Hayagawa21</v>
      </c>
      <c r="B433">
        <f>VLOOKUP($A433,draft_listing_pitchers_stats!$A$1:$B$1324,2,FALSE)</f>
        <v>4510</v>
      </c>
      <c r="C433" s="1" t="s">
        <v>246</v>
      </c>
      <c r="D433" s="1" t="s">
        <v>1984</v>
      </c>
      <c r="E433" s="1">
        <v>21</v>
      </c>
      <c r="F433" s="1" t="s">
        <v>43</v>
      </c>
      <c r="G433" s="1" t="s">
        <v>43</v>
      </c>
      <c r="H433" s="1" t="s">
        <v>51</v>
      </c>
      <c r="I433" s="24" t="s">
        <v>51</v>
      </c>
      <c r="J433" s="1" t="s">
        <v>57</v>
      </c>
      <c r="K433" s="24" t="s">
        <v>45</v>
      </c>
      <c r="L433" s="1">
        <v>2</v>
      </c>
      <c r="M433" s="1">
        <v>4</v>
      </c>
      <c r="N433" s="24">
        <v>1</v>
      </c>
      <c r="O433" s="1">
        <v>4</v>
      </c>
      <c r="P433" s="1">
        <v>4</v>
      </c>
      <c r="Q433" s="24">
        <v>2</v>
      </c>
      <c r="R433" s="1">
        <v>4</v>
      </c>
      <c r="S433" s="1">
        <v>4</v>
      </c>
      <c r="T433" s="1">
        <v>2</v>
      </c>
      <c r="U433" s="1">
        <v>2</v>
      </c>
      <c r="V433" s="1">
        <v>2</v>
      </c>
      <c r="W433" s="1">
        <v>3</v>
      </c>
      <c r="X433" s="1">
        <v>3</v>
      </c>
      <c r="Y433" s="1">
        <v>3</v>
      </c>
      <c r="Z433" s="1" t="s">
        <v>47</v>
      </c>
      <c r="AA433" s="1" t="s">
        <v>47</v>
      </c>
      <c r="AB433" s="1" t="s">
        <v>47</v>
      </c>
      <c r="AC433" s="1" t="s">
        <v>47</v>
      </c>
      <c r="AD433" s="1" t="s">
        <v>47</v>
      </c>
      <c r="AE433" s="1" t="s">
        <v>47</v>
      </c>
      <c r="AF433" s="1" t="s">
        <v>47</v>
      </c>
      <c r="AG433" s="1" t="s">
        <v>47</v>
      </c>
      <c r="AH433" s="1" t="s">
        <v>47</v>
      </c>
      <c r="AI433" s="1" t="s">
        <v>47</v>
      </c>
      <c r="AJ433" s="1" t="s">
        <v>47</v>
      </c>
      <c r="AK433" s="1" t="s">
        <v>47</v>
      </c>
      <c r="AL433" s="1" t="s">
        <v>47</v>
      </c>
      <c r="AM433" s="1" t="s">
        <v>47</v>
      </c>
      <c r="AN433" s="1" t="s">
        <v>47</v>
      </c>
      <c r="AO433" s="24" t="s">
        <v>47</v>
      </c>
      <c r="AP433" s="1" t="s">
        <v>211</v>
      </c>
      <c r="AQ433" s="1">
        <v>4</v>
      </c>
      <c r="AR433" s="25" t="s">
        <v>233</v>
      </c>
      <c r="AS433" s="30">
        <v>220000</v>
      </c>
      <c r="AT433" s="9">
        <f>($O$3*(L433-$O$1)/$O$2+$P$3*(M433-$P$1)/$P$2+$Q$3*(N433-$P$1)/$Q$2)/SUM($O$3:$Q$3)</f>
        <v>-1.9204977641682581</v>
      </c>
      <c r="AU433" s="9">
        <f>($O$3*(O433-$O$1)/$O$2+$P$3*(P433-$P$1)/$P$2+$Q$3*(Q433-$Q$1)/$Q$2)/SUM($O$3:$Q$3)</f>
        <v>-0.84329979835872926</v>
      </c>
      <c r="AV433">
        <f>COUNT(R433:AO433)/2</f>
        <v>4</v>
      </c>
      <c r="AW433">
        <f>COUNTIF(R433:AO433,"&gt;5")/2</f>
        <v>0</v>
      </c>
      <c r="AX433" s="6">
        <f>VLOOKUP(AP433,COND!$A$10:$B$32,2,FALSE)</f>
        <v>1</v>
      </c>
      <c r="AY433" s="9">
        <f>(($AT$3*AT433+$AU$3*AU433+$AV$3*AV433+$AW$3*AW433)*AX433*IF(AQ433&lt;5,0.95,IF(AQ433&lt;7,0.975,1))+$J$3*VLOOKUP(J433,COND!$A$2:$D$7,2,FALSE)+$K$3*VLOOKUP(K433,COND!$A$2:$D$7,3,FALSE)+IF(BA433="SP",$BA$3,0)+IF($AV433&lt;3,-15,0))*IF(AND(Bat!$K$2="On",$E433&gt;20),0.75,1)</f>
        <v>13.442409255992178</v>
      </c>
      <c r="AZ433" s="28">
        <f>STANDARDIZE(AY433,AVERAGE($AY$5:$AY$963),STDEVP($AY$5:$AY$963))</f>
        <v>-0.85958513248730006</v>
      </c>
      <c r="BA433" t="str">
        <f>IF(OR(AND(AQ433&gt;7,AW433&gt;1),AND(AQ433&gt;4,AV433&gt;2)),"SP","RP")</f>
        <v>RP</v>
      </c>
      <c r="BE433" t="str">
        <f>IF(AVERAGE($O433:$Q433)&gt;=6,"Likely",IF(AVERAGE($O433:$Q433)&gt;=4,"Possible","Unlikely"))</f>
        <v>Unlikely</v>
      </c>
      <c r="BG433" t="e">
        <f>IF(VLOOKUP($B433,'Draft List'!$D$4:$AB$124,BG$3,FALSE)&lt;&gt;0,VLOOKUP($B433,'Draft List'!$D$4:$AB$124,BG$3,FALSE),"")</f>
        <v>#N/A</v>
      </c>
      <c r="BH433" t="e">
        <f>IF(VLOOKUP($B433,'Draft List'!$D$4:$AB$124,BH$3,FALSE)&lt;&gt;0,VLOOKUP($B433,'Draft List'!$D$4:$AB$124,BH$3,FALSE),"")</f>
        <v>#N/A</v>
      </c>
      <c r="BI433" t="e">
        <f>IF(VLOOKUP($B433,'Draft List'!$D$4:$AB$124,BI$3,FALSE)&lt;&gt;0,VLOOKUP($B433,'Draft List'!$D$4:$AB$124,BI$3,FALSE),"")</f>
        <v>#N/A</v>
      </c>
      <c r="BJ433" t="e">
        <f>IF(VLOOKUP($B433,'Draft List'!$D$4:$AB$124,BJ$3,FALSE)&lt;&gt;0,VLOOKUP($B433,'Draft List'!$D$4:$AB$124,BJ$3,FALSE),"")</f>
        <v>#N/A</v>
      </c>
      <c r="BK433" t="str">
        <f>IF(OR(C433="SP",C433="MR",C433="RP",C433="CL"),"P",VLOOKUP($A433,Bat!$A$4:$AP$1196,42,FALSE))</f>
        <v>P</v>
      </c>
    </row>
    <row r="434" spans="1:63" x14ac:dyDescent="0.25">
      <c r="A434" t="str">
        <f>IF(C434="C","C-",C434)&amp;D434&amp;E434</f>
        <v>RPLarry Blackwell18</v>
      </c>
      <c r="B434">
        <f>VLOOKUP($A434,draft_listing_pitchers_stats!$A$1:$B$1324,2,FALSE)</f>
        <v>5131</v>
      </c>
      <c r="C434" s="1" t="s">
        <v>246</v>
      </c>
      <c r="D434" s="1" t="s">
        <v>1897</v>
      </c>
      <c r="E434" s="1">
        <v>18</v>
      </c>
      <c r="F434" s="1" t="s">
        <v>43</v>
      </c>
      <c r="G434" s="1" t="s">
        <v>43</v>
      </c>
      <c r="H434" s="1" t="s">
        <v>51</v>
      </c>
      <c r="I434" s="24" t="s">
        <v>51</v>
      </c>
      <c r="J434" s="1" t="s">
        <v>49</v>
      </c>
      <c r="K434" s="24" t="s">
        <v>46</v>
      </c>
      <c r="L434" s="1">
        <v>1</v>
      </c>
      <c r="M434" s="1">
        <v>4</v>
      </c>
      <c r="N434" s="24">
        <v>1</v>
      </c>
      <c r="O434" s="1">
        <v>3</v>
      </c>
      <c r="P434" s="1">
        <v>4</v>
      </c>
      <c r="Q434" s="24">
        <v>2</v>
      </c>
      <c r="R434" s="1">
        <v>2</v>
      </c>
      <c r="S434" s="1">
        <v>3</v>
      </c>
      <c r="T434" s="1">
        <v>1</v>
      </c>
      <c r="U434" s="1">
        <v>2</v>
      </c>
      <c r="V434" s="1">
        <v>1</v>
      </c>
      <c r="W434" s="1">
        <v>2</v>
      </c>
      <c r="X434" s="1">
        <v>1</v>
      </c>
      <c r="Y434" s="1">
        <v>1</v>
      </c>
      <c r="Z434" s="1" t="s">
        <v>47</v>
      </c>
      <c r="AA434" s="1" t="s">
        <v>47</v>
      </c>
      <c r="AB434" s="1" t="s">
        <v>47</v>
      </c>
      <c r="AC434" s="1" t="s">
        <v>47</v>
      </c>
      <c r="AD434" s="1" t="s">
        <v>47</v>
      </c>
      <c r="AE434" s="1" t="s">
        <v>47</v>
      </c>
      <c r="AF434" s="1" t="s">
        <v>47</v>
      </c>
      <c r="AG434" s="1" t="s">
        <v>47</v>
      </c>
      <c r="AH434" s="1" t="s">
        <v>47</v>
      </c>
      <c r="AI434" s="1" t="s">
        <v>47</v>
      </c>
      <c r="AJ434" s="1" t="s">
        <v>47</v>
      </c>
      <c r="AK434" s="1" t="s">
        <v>47</v>
      </c>
      <c r="AL434" s="1" t="s">
        <v>47</v>
      </c>
      <c r="AM434" s="1" t="s">
        <v>47</v>
      </c>
      <c r="AN434" s="1" t="s">
        <v>47</v>
      </c>
      <c r="AO434" s="24" t="s">
        <v>47</v>
      </c>
      <c r="AP434" s="1" t="s">
        <v>68</v>
      </c>
      <c r="AQ434" s="1">
        <v>7</v>
      </c>
      <c r="AR434" s="25" t="s">
        <v>235</v>
      </c>
      <c r="AS434" s="30">
        <v>200000</v>
      </c>
      <c r="AT434" s="9">
        <f>($O$3*(L434-$O$1)/$O$2+$P$3*(M434-$P$1)/$P$2+$Q$3*(N434-$P$1)/$Q$2)/SUM($O$3:$Q$3)</f>
        <v>-2.1151890886774316</v>
      </c>
      <c r="AU434" s="9">
        <f>($O$3*(O434-$O$1)/$O$2+$P$3*(P434-$P$1)/$P$2+$Q$3*(Q434-$Q$1)/$Q$2)/SUM($O$3:$Q$3)</f>
        <v>-1.0379911228679028</v>
      </c>
      <c r="AV434">
        <f>COUNT(R434:AO434)/2</f>
        <v>4</v>
      </c>
      <c r="AW434">
        <f>COUNTIF(R434:AO434,"&gt;5")/2</f>
        <v>0</v>
      </c>
      <c r="AX434" s="6">
        <f>VLOOKUP(AP434,COND!$A$10:$B$32,2,FALSE)</f>
        <v>0.95</v>
      </c>
      <c r="AY434" s="9">
        <f>(($AT$3*AT434+$AU$3*AU434+$AV$3*AV434+$AW$3*AW434)*AX434*IF(AQ434&lt;5,0.95,IF(AQ434&lt;7,0.975,1))+$J$3*VLOOKUP(J434,COND!$A$2:$D$7,2,FALSE)+$K$3*VLOOKUP(K434,COND!$A$2:$D$7,3,FALSE)+IF(BA434="SP",$BA$3,0)+IF($AV434&lt;3,-15,0))*IF(AND(Bat!$K$2="On",$E434&gt;20),0.75,1)</f>
        <v>13.206282738661134</v>
      </c>
      <c r="AZ434" s="28">
        <f>STANDARDIZE(AY434,AVERAGE($AY$5:$AY$963),STDEVP($AY$5:$AY$963))</f>
        <v>-0.88071014383780177</v>
      </c>
      <c r="BA434" t="str">
        <f>IF(OR(AND(AQ434&gt;7,AW434&gt;1),AND(AQ434&gt;4,AV434&gt;2)),"SP","RP")</f>
        <v>SP</v>
      </c>
      <c r="BE434" t="str">
        <f>IF(AVERAGE($O434:$Q434)&gt;=6,"Likely",IF(AVERAGE($O434:$Q434)&gt;=4,"Possible","Unlikely"))</f>
        <v>Unlikely</v>
      </c>
      <c r="BG434" t="e">
        <f>IF(VLOOKUP($B434,'Draft List'!$D$4:$AB$124,BG$3,FALSE)&lt;&gt;0,VLOOKUP($B434,'Draft List'!$D$4:$AB$124,BG$3,FALSE),"")</f>
        <v>#N/A</v>
      </c>
      <c r="BH434" t="e">
        <f>IF(VLOOKUP($B434,'Draft List'!$D$4:$AB$124,BH$3,FALSE)&lt;&gt;0,VLOOKUP($B434,'Draft List'!$D$4:$AB$124,BH$3,FALSE),"")</f>
        <v>#N/A</v>
      </c>
      <c r="BI434" t="e">
        <f>IF(VLOOKUP($B434,'Draft List'!$D$4:$AB$124,BI$3,FALSE)&lt;&gt;0,VLOOKUP($B434,'Draft List'!$D$4:$AB$124,BI$3,FALSE),"")</f>
        <v>#N/A</v>
      </c>
      <c r="BJ434" t="e">
        <f>IF(VLOOKUP($B434,'Draft List'!$D$4:$AB$124,BJ$3,FALSE)&lt;&gt;0,VLOOKUP($B434,'Draft List'!$D$4:$AB$124,BJ$3,FALSE),"")</f>
        <v>#N/A</v>
      </c>
      <c r="BK434" t="str">
        <f>IF(OR(C434="SP",C434="MR",C434="RP",C434="CL"),"P",VLOOKUP($A434,Bat!$A$4:$AP$1196,42,FALSE))</f>
        <v>P</v>
      </c>
    </row>
    <row r="435" spans="1:63" x14ac:dyDescent="0.25">
      <c r="A435" t="str">
        <f>IF(C435="C","C-",C435)&amp;D435&amp;E435</f>
        <v>RPAlfonso Chávez21</v>
      </c>
      <c r="B435">
        <f>VLOOKUP($A435,draft_listing_pitchers_stats!$A$1:$B$1324,2,FALSE)</f>
        <v>6846</v>
      </c>
      <c r="C435" s="1" t="s">
        <v>246</v>
      </c>
      <c r="D435" s="1" t="s">
        <v>1916</v>
      </c>
      <c r="E435" s="1">
        <v>21</v>
      </c>
      <c r="F435" s="1" t="s">
        <v>43</v>
      </c>
      <c r="G435" s="1" t="s">
        <v>43</v>
      </c>
      <c r="H435" s="1" t="s">
        <v>51</v>
      </c>
      <c r="I435" s="24" t="s">
        <v>51</v>
      </c>
      <c r="J435" s="1" t="s">
        <v>46</v>
      </c>
      <c r="K435" s="24" t="s">
        <v>49</v>
      </c>
      <c r="L435" s="1">
        <v>3</v>
      </c>
      <c r="M435" s="1">
        <v>3</v>
      </c>
      <c r="N435" s="24">
        <v>1</v>
      </c>
      <c r="O435" s="1">
        <v>3</v>
      </c>
      <c r="P435" s="1">
        <v>3</v>
      </c>
      <c r="Q435" s="24">
        <v>3</v>
      </c>
      <c r="R435" s="1">
        <v>5</v>
      </c>
      <c r="S435" s="1">
        <v>5</v>
      </c>
      <c r="T435" s="1">
        <v>2</v>
      </c>
      <c r="U435" s="1">
        <v>3</v>
      </c>
      <c r="V435" s="1">
        <v>2</v>
      </c>
      <c r="W435" s="1">
        <v>2</v>
      </c>
      <c r="X435" s="1" t="s">
        <v>47</v>
      </c>
      <c r="Y435" s="1" t="s">
        <v>47</v>
      </c>
      <c r="Z435" s="1" t="s">
        <v>47</v>
      </c>
      <c r="AA435" s="1" t="s">
        <v>47</v>
      </c>
      <c r="AB435" s="1" t="s">
        <v>47</v>
      </c>
      <c r="AC435" s="1" t="s">
        <v>47</v>
      </c>
      <c r="AD435" s="1" t="s">
        <v>47</v>
      </c>
      <c r="AE435" s="1" t="s">
        <v>47</v>
      </c>
      <c r="AF435" s="1">
        <v>4</v>
      </c>
      <c r="AG435" s="1">
        <v>4</v>
      </c>
      <c r="AH435" s="1" t="s">
        <v>47</v>
      </c>
      <c r="AI435" s="1" t="s">
        <v>47</v>
      </c>
      <c r="AJ435" s="1" t="s">
        <v>47</v>
      </c>
      <c r="AK435" s="1" t="s">
        <v>47</v>
      </c>
      <c r="AL435" s="1" t="s">
        <v>47</v>
      </c>
      <c r="AM435" s="1" t="s">
        <v>47</v>
      </c>
      <c r="AN435" s="1" t="s">
        <v>47</v>
      </c>
      <c r="AO435" s="24" t="s">
        <v>47</v>
      </c>
      <c r="AP435" s="1" t="s">
        <v>60</v>
      </c>
      <c r="AQ435" s="1">
        <v>9</v>
      </c>
      <c r="AR435" s="25" t="s">
        <v>15</v>
      </c>
      <c r="AS435" s="30">
        <v>210000</v>
      </c>
      <c r="AT435" s="9">
        <f>($O$3*(L435-$O$1)/$O$2+$P$3*(M435-$P$1)/$P$2+$Q$3*(N435-$P$1)/$Q$2)/SUM($O$3:$Q$3)</f>
        <v>-1.9212381560891401</v>
      </c>
      <c r="AU435" s="9">
        <f>($O$3*(O435-$O$1)/$O$2+$P$3*(P435-$P$1)/$P$2+$Q$3*(Q435-$Q$1)/$Q$2)/SUM($O$3:$Q$3)</f>
        <v>-0.9911022732438477</v>
      </c>
      <c r="AV435">
        <f>COUNT(R435:AO435)/2</f>
        <v>4</v>
      </c>
      <c r="AW435">
        <f>COUNTIF(R435:AO435,"&gt;5")/2</f>
        <v>0</v>
      </c>
      <c r="AX435" s="6">
        <f>VLOOKUP(AP435,COND!$A$10:$B$32,2,FALSE)</f>
        <v>1</v>
      </c>
      <c r="AY435" s="9">
        <f>(($AT$3*AT435+$AU$3*AU435+$AV$3*AV435+$AW$3*AW435)*AX435*IF(AQ435&lt;5,0.95,IF(AQ435&lt;7,0.975,1))+$J$3*VLOOKUP(J435,COND!$A$2:$D$7,2,FALSE)+$K$3*VLOOKUP(K435,COND!$A$2:$D$7,3,FALSE)+IF(BA435="SP",$BA$3,0)+IF($AV435&lt;3,-15,0))*IF(AND(Bat!$K$2="On",$E435&gt;20),0.75,1)</f>
        <v>13.193706903905216</v>
      </c>
      <c r="AZ435" s="28">
        <f>STANDARDIZE(AY435,AVERAGE($AY$5:$AY$963),STDEVP($AY$5:$AY$963))</f>
        <v>-0.88183523836324351</v>
      </c>
      <c r="BA435" t="str">
        <f>IF(OR(AND(AQ435&gt;7,AW435&gt;1),AND(AQ435&gt;4,AV435&gt;2)),"SP","RP")</f>
        <v>SP</v>
      </c>
      <c r="BE435" t="str">
        <f>IF(AVERAGE($O435:$Q435)&gt;=6,"Likely",IF(AVERAGE($O435:$Q435)&gt;=4,"Possible","Unlikely"))</f>
        <v>Unlikely</v>
      </c>
      <c r="BG435" t="e">
        <f>IF(VLOOKUP($B435,'Draft List'!$D$4:$AB$124,BG$3,FALSE)&lt;&gt;0,VLOOKUP($B435,'Draft List'!$D$4:$AB$124,BG$3,FALSE),"")</f>
        <v>#N/A</v>
      </c>
      <c r="BH435" t="e">
        <f>IF(VLOOKUP($B435,'Draft List'!$D$4:$AB$124,BH$3,FALSE)&lt;&gt;0,VLOOKUP($B435,'Draft List'!$D$4:$AB$124,BH$3,FALSE),"")</f>
        <v>#N/A</v>
      </c>
      <c r="BI435" t="e">
        <f>IF(VLOOKUP($B435,'Draft List'!$D$4:$AB$124,BI$3,FALSE)&lt;&gt;0,VLOOKUP($B435,'Draft List'!$D$4:$AB$124,BI$3,FALSE),"")</f>
        <v>#N/A</v>
      </c>
      <c r="BJ435" t="e">
        <f>IF(VLOOKUP($B435,'Draft List'!$D$4:$AB$124,BJ$3,FALSE)&lt;&gt;0,VLOOKUP($B435,'Draft List'!$D$4:$AB$124,BJ$3,FALSE),"")</f>
        <v>#N/A</v>
      </c>
      <c r="BK435" t="str">
        <f>IF(OR(C435="SP",C435="MR",C435="RP",C435="CL"),"P",VLOOKUP($A435,Bat!$A$4:$AP$1196,42,FALSE))</f>
        <v>P</v>
      </c>
    </row>
    <row r="436" spans="1:63" x14ac:dyDescent="0.25">
      <c r="A436" t="str">
        <f>IF(C436="C","C-",C436)&amp;D436&amp;E436</f>
        <v>RPTsurayaki Takeda18</v>
      </c>
      <c r="B436">
        <f>VLOOKUP($A436,draft_listing_pitchers_stats!$A$1:$B$1324,2,FALSE)</f>
        <v>9373</v>
      </c>
      <c r="C436" s="1" t="s">
        <v>246</v>
      </c>
      <c r="D436" s="1" t="s">
        <v>2208</v>
      </c>
      <c r="E436" s="1">
        <v>18</v>
      </c>
      <c r="F436" s="1" t="s">
        <v>55</v>
      </c>
      <c r="G436" s="1" t="s">
        <v>55</v>
      </c>
      <c r="H436" s="1" t="s">
        <v>51</v>
      </c>
      <c r="I436" s="24" t="s">
        <v>51</v>
      </c>
      <c r="J436" s="1" t="s">
        <v>57</v>
      </c>
      <c r="K436" s="24" t="s">
        <v>49</v>
      </c>
      <c r="L436" s="1">
        <v>1</v>
      </c>
      <c r="M436" s="1">
        <v>3</v>
      </c>
      <c r="N436" s="24">
        <v>1</v>
      </c>
      <c r="O436" s="1">
        <v>2</v>
      </c>
      <c r="P436" s="1">
        <v>3</v>
      </c>
      <c r="Q436" s="24">
        <v>4</v>
      </c>
      <c r="R436" s="1">
        <v>2</v>
      </c>
      <c r="S436" s="1">
        <v>2</v>
      </c>
      <c r="T436" s="1">
        <v>1</v>
      </c>
      <c r="U436" s="1">
        <v>1</v>
      </c>
      <c r="V436" s="1">
        <v>1</v>
      </c>
      <c r="W436" s="1">
        <v>2</v>
      </c>
      <c r="X436" s="1" t="s">
        <v>47</v>
      </c>
      <c r="Y436" s="1" t="s">
        <v>47</v>
      </c>
      <c r="Z436" s="1" t="s">
        <v>47</v>
      </c>
      <c r="AA436" s="1" t="s">
        <v>47</v>
      </c>
      <c r="AB436" s="1" t="s">
        <v>47</v>
      </c>
      <c r="AC436" s="1" t="s">
        <v>47</v>
      </c>
      <c r="AD436" s="1" t="s">
        <v>47</v>
      </c>
      <c r="AE436" s="1" t="s">
        <v>47</v>
      </c>
      <c r="AF436" s="1" t="s">
        <v>47</v>
      </c>
      <c r="AG436" s="1" t="s">
        <v>47</v>
      </c>
      <c r="AH436" s="1" t="s">
        <v>47</v>
      </c>
      <c r="AI436" s="1" t="s">
        <v>47</v>
      </c>
      <c r="AJ436" s="1" t="s">
        <v>47</v>
      </c>
      <c r="AK436" s="1" t="s">
        <v>47</v>
      </c>
      <c r="AL436" s="1" t="s">
        <v>47</v>
      </c>
      <c r="AM436" s="1" t="s">
        <v>47</v>
      </c>
      <c r="AN436" s="1" t="s">
        <v>47</v>
      </c>
      <c r="AO436" s="24" t="s">
        <v>47</v>
      </c>
      <c r="AP436" s="1" t="s">
        <v>70</v>
      </c>
      <c r="AQ436" s="1">
        <v>4</v>
      </c>
      <c r="AR436" s="25" t="s">
        <v>15</v>
      </c>
      <c r="AS436" s="30">
        <v>200000</v>
      </c>
      <c r="AT436" s="9">
        <f>($O$3*(L436-$O$1)/$O$2+$P$3*(M436-$P$1)/$P$2+$Q$3*(N436-$P$1)/$Q$2)/SUM($O$3:$Q$3)</f>
        <v>-2.310620805107487</v>
      </c>
      <c r="AU436" s="9">
        <f>($O$3*(O436-$O$1)/$O$2+$P$3*(P436-$P$1)/$P$2+$Q$3*(Q436-$Q$1)/$Q$2)/SUM($O$3:$Q$3)</f>
        <v>-0.94347303169891095</v>
      </c>
      <c r="AV436">
        <f>COUNT(R436:AO436)/2</f>
        <v>3</v>
      </c>
      <c r="AW436">
        <f>COUNTIF(R436:AO436,"&gt;5")/2</f>
        <v>0</v>
      </c>
      <c r="AX436" s="6">
        <f>VLOOKUP(AP436,COND!$A$10:$B$32,2,FALSE)</f>
        <v>0.9</v>
      </c>
      <c r="AY436" s="9">
        <f>(($AT$3*AT436+$AU$3*AU436+$AV$3*AV436+$AW$3*AW436)*AX436*IF(AQ436&lt;5,0.95,IF(AQ436&lt;7,0.975,1))+$J$3*VLOOKUP(J436,COND!$A$2:$D$7,2,FALSE)+$K$3*VLOOKUP(K436,COND!$A$2:$D$7,3,FALSE)+IF(BA436="SP",$BA$3,0)+IF($AV436&lt;3,-15,0))*IF(AND(Bat!$K$2="On",$E436&gt;20),0.75,1)</f>
        <v>13.169245000275248</v>
      </c>
      <c r="AZ436" s="28">
        <f>STANDARDIZE(AY436,AVERAGE($AY$5:$AY$963),STDEVP($AY$5:$AY$963))</f>
        <v>-0.88402371764832732</v>
      </c>
      <c r="BA436" t="str">
        <f>IF(OR(AND(AQ436&gt;7,AW436&gt;1),AND(AQ436&gt;4,AV436&gt;2)),"SP","RP")</f>
        <v>RP</v>
      </c>
      <c r="BE436" t="str">
        <f>IF(AVERAGE($O436:$Q436)&gt;=6,"Likely",IF(AVERAGE($O436:$Q436)&gt;=4,"Possible","Unlikely"))</f>
        <v>Unlikely</v>
      </c>
      <c r="BG436" t="e">
        <f>IF(VLOOKUP($B436,'Draft List'!$D$4:$AB$124,BG$3,FALSE)&lt;&gt;0,VLOOKUP($B436,'Draft List'!$D$4:$AB$124,BG$3,FALSE),"")</f>
        <v>#N/A</v>
      </c>
      <c r="BH436" t="e">
        <f>IF(VLOOKUP($B436,'Draft List'!$D$4:$AB$124,BH$3,FALSE)&lt;&gt;0,VLOOKUP($B436,'Draft List'!$D$4:$AB$124,BH$3,FALSE),"")</f>
        <v>#N/A</v>
      </c>
      <c r="BI436" t="e">
        <f>IF(VLOOKUP($B436,'Draft List'!$D$4:$AB$124,BI$3,FALSE)&lt;&gt;0,VLOOKUP($B436,'Draft List'!$D$4:$AB$124,BI$3,FALSE),"")</f>
        <v>#N/A</v>
      </c>
      <c r="BJ436" t="e">
        <f>IF(VLOOKUP($B436,'Draft List'!$D$4:$AB$124,BJ$3,FALSE)&lt;&gt;0,VLOOKUP($B436,'Draft List'!$D$4:$AB$124,BJ$3,FALSE),"")</f>
        <v>#N/A</v>
      </c>
      <c r="BK436" t="str">
        <f>IF(OR(C436="SP",C436="MR",C436="RP",C436="CL"),"P",VLOOKUP($A436,Bat!$A$4:$AP$1196,42,FALSE))</f>
        <v>P</v>
      </c>
    </row>
    <row r="437" spans="1:63" x14ac:dyDescent="0.25">
      <c r="A437" t="str">
        <f>IF(C437="C","C-",C437)&amp;D437&amp;E437</f>
        <v>SPPat Hanson18</v>
      </c>
      <c r="B437">
        <f>VLOOKUP($A437,draft_listing_pitchers_stats!$A$1:$B$1324,2,FALSE)</f>
        <v>5082</v>
      </c>
      <c r="C437" s="1" t="s">
        <v>25</v>
      </c>
      <c r="D437" s="1" t="s">
        <v>1977</v>
      </c>
      <c r="E437" s="1">
        <v>18</v>
      </c>
      <c r="F437" s="1" t="s">
        <v>55</v>
      </c>
      <c r="G437" s="1" t="s">
        <v>43</v>
      </c>
      <c r="H437" s="1" t="s">
        <v>51</v>
      </c>
      <c r="I437" s="24" t="s">
        <v>51</v>
      </c>
      <c r="J437" s="1" t="s">
        <v>46</v>
      </c>
      <c r="K437" s="24" t="s">
        <v>49</v>
      </c>
      <c r="L437" s="1">
        <v>2</v>
      </c>
      <c r="M437" s="1">
        <v>4</v>
      </c>
      <c r="N437" s="24">
        <v>1</v>
      </c>
      <c r="O437" s="1">
        <v>3</v>
      </c>
      <c r="P437" s="1">
        <v>4</v>
      </c>
      <c r="Q437" s="24">
        <v>2</v>
      </c>
      <c r="R437" s="1">
        <v>3</v>
      </c>
      <c r="S437" s="1">
        <v>4</v>
      </c>
      <c r="T437" s="1">
        <v>1</v>
      </c>
      <c r="U437" s="1">
        <v>2</v>
      </c>
      <c r="V437" s="1" t="s">
        <v>47</v>
      </c>
      <c r="W437" s="1" t="s">
        <v>47</v>
      </c>
      <c r="X437" s="1">
        <v>2</v>
      </c>
      <c r="Y437" s="1">
        <v>2</v>
      </c>
      <c r="Z437" s="1" t="s">
        <v>47</v>
      </c>
      <c r="AA437" s="1" t="s">
        <v>47</v>
      </c>
      <c r="AB437" s="1">
        <v>3</v>
      </c>
      <c r="AC437" s="1">
        <v>3</v>
      </c>
      <c r="AD437" s="1" t="s">
        <v>47</v>
      </c>
      <c r="AE437" s="1" t="s">
        <v>47</v>
      </c>
      <c r="AF437" s="1">
        <v>3</v>
      </c>
      <c r="AG437" s="1">
        <v>4</v>
      </c>
      <c r="AH437" s="1" t="s">
        <v>47</v>
      </c>
      <c r="AI437" s="1" t="s">
        <v>47</v>
      </c>
      <c r="AJ437" s="1" t="s">
        <v>47</v>
      </c>
      <c r="AK437" s="1" t="s">
        <v>47</v>
      </c>
      <c r="AL437" s="1" t="s">
        <v>47</v>
      </c>
      <c r="AM437" s="1" t="s">
        <v>47</v>
      </c>
      <c r="AN437" s="1" t="s">
        <v>47</v>
      </c>
      <c r="AO437" s="24" t="s">
        <v>47</v>
      </c>
      <c r="AP437" s="1" t="s">
        <v>211</v>
      </c>
      <c r="AQ437" s="1">
        <v>6</v>
      </c>
      <c r="AR437" s="25" t="s">
        <v>15</v>
      </c>
      <c r="AS437" s="30">
        <v>1800000</v>
      </c>
      <c r="AT437" s="9">
        <f>($O$3*(L437-$O$1)/$O$2+$P$3*(M437-$P$1)/$P$2+$Q$3*(N437-$P$1)/$Q$2)/SUM($O$3:$Q$3)</f>
        <v>-1.9204977641682581</v>
      </c>
      <c r="AU437" s="9">
        <f>($O$3*(O437-$O$1)/$O$2+$P$3*(P437-$P$1)/$P$2+$Q$3*(Q437-$Q$1)/$Q$2)/SUM($O$3:$Q$3)</f>
        <v>-1.0379911228679028</v>
      </c>
      <c r="AV437">
        <f>COUNT(R437:AO437)/2</f>
        <v>5</v>
      </c>
      <c r="AW437">
        <f>COUNTIF(R437:AO437,"&gt;5")/2</f>
        <v>0</v>
      </c>
      <c r="AX437" s="6">
        <f>VLOOKUP(AP437,COND!$A$10:$B$32,2,FALSE)</f>
        <v>1</v>
      </c>
      <c r="AY437" s="9">
        <f>(($AT$3*AT437+$AU$3*AU437+$AV$3*AV437+$AW$3*AW437)*AX437*IF(AQ437&lt;5,0.95,IF(AQ437&lt;7,0.975,1))+$J$3*VLOOKUP(J437,COND!$A$2:$D$7,2,FALSE)+$K$3*VLOOKUP(K437,COND!$A$2:$D$7,3,FALSE)+IF(BA437="SP",$BA$3,0)+IF($AV437&lt;3,-15,0))*IF(AND(Bat!$K$2="On",$E437&gt;20),0.75,1)</f>
        <v>13.090926040063088</v>
      </c>
      <c r="AZ437" s="28">
        <f>STANDARDIZE(AY437,AVERAGE($AY$5:$AY$963),STDEVP($AY$5:$AY$963))</f>
        <v>-0.89103050766133463</v>
      </c>
      <c r="BA437" t="str">
        <f>IF(OR(AND(AQ437&gt;7,AW437&gt;1),AND(AQ437&gt;4,AV437&gt;2)),"SP","RP")</f>
        <v>SP</v>
      </c>
      <c r="BE437" t="str">
        <f>IF(AVERAGE($O437:$Q437)&gt;=6,"Likely",IF(AVERAGE($O437:$Q437)&gt;=4,"Possible","Unlikely"))</f>
        <v>Unlikely</v>
      </c>
      <c r="BG437" t="e">
        <f>IF(VLOOKUP($B437,'Draft List'!$D$4:$AB$124,BG$3,FALSE)&lt;&gt;0,VLOOKUP($B437,'Draft List'!$D$4:$AB$124,BG$3,FALSE),"")</f>
        <v>#N/A</v>
      </c>
      <c r="BH437" t="e">
        <f>IF(VLOOKUP($B437,'Draft List'!$D$4:$AB$124,BH$3,FALSE)&lt;&gt;0,VLOOKUP($B437,'Draft List'!$D$4:$AB$124,BH$3,FALSE),"")</f>
        <v>#N/A</v>
      </c>
      <c r="BI437" t="e">
        <f>IF(VLOOKUP($B437,'Draft List'!$D$4:$AB$124,BI$3,FALSE)&lt;&gt;0,VLOOKUP($B437,'Draft List'!$D$4:$AB$124,BI$3,FALSE),"")</f>
        <v>#N/A</v>
      </c>
      <c r="BJ437" t="e">
        <f>IF(VLOOKUP($B437,'Draft List'!$D$4:$AB$124,BJ$3,FALSE)&lt;&gt;0,VLOOKUP($B437,'Draft List'!$D$4:$AB$124,BJ$3,FALSE),"")</f>
        <v>#N/A</v>
      </c>
      <c r="BK437" t="str">
        <f>IF(OR(C437="SP",C437="MR",C437="RP",C437="CL"),"P",VLOOKUP($A437,Bat!$A$4:$AP$1196,42,FALSE))</f>
        <v>P</v>
      </c>
    </row>
    <row r="438" spans="1:63" x14ac:dyDescent="0.25">
      <c r="A438" t="str">
        <f>IF(C438="C","C-",C438)&amp;D438&amp;E438</f>
        <v>RPManuel Rocha21</v>
      </c>
      <c r="B438">
        <f>VLOOKUP($A438,draft_listing_pitchers_stats!$A$1:$B$1324,2,FALSE)</f>
        <v>9422</v>
      </c>
      <c r="C438" s="1" t="s">
        <v>246</v>
      </c>
      <c r="D438" s="1" t="s">
        <v>2152</v>
      </c>
      <c r="E438" s="1">
        <v>21</v>
      </c>
      <c r="F438" s="1" t="s">
        <v>55</v>
      </c>
      <c r="G438" s="1" t="s">
        <v>55</v>
      </c>
      <c r="H438" s="1" t="s">
        <v>51</v>
      </c>
      <c r="I438" s="24" t="s">
        <v>51</v>
      </c>
      <c r="J438" s="1" t="s">
        <v>49</v>
      </c>
      <c r="K438" s="24" t="s">
        <v>49</v>
      </c>
      <c r="L438" s="1">
        <v>3</v>
      </c>
      <c r="M438" s="1">
        <v>4</v>
      </c>
      <c r="N438" s="24">
        <v>2</v>
      </c>
      <c r="O438" s="1">
        <v>6</v>
      </c>
      <c r="P438" s="1">
        <v>4</v>
      </c>
      <c r="Q438" s="24">
        <v>3</v>
      </c>
      <c r="R438" s="1">
        <v>5</v>
      </c>
      <c r="S438" s="1">
        <v>7</v>
      </c>
      <c r="T438" s="1" t="s">
        <v>47</v>
      </c>
      <c r="U438" s="1" t="s">
        <v>47</v>
      </c>
      <c r="V438" s="1">
        <v>3</v>
      </c>
      <c r="W438" s="1">
        <v>6</v>
      </c>
      <c r="X438" s="1" t="s">
        <v>47</v>
      </c>
      <c r="Y438" s="1" t="s">
        <v>47</v>
      </c>
      <c r="Z438" s="1" t="s">
        <v>47</v>
      </c>
      <c r="AA438" s="1" t="s">
        <v>47</v>
      </c>
      <c r="AB438" s="1" t="s">
        <v>47</v>
      </c>
      <c r="AC438" s="1" t="s">
        <v>47</v>
      </c>
      <c r="AD438" s="1" t="s">
        <v>47</v>
      </c>
      <c r="AE438" s="1" t="s">
        <v>47</v>
      </c>
      <c r="AF438" s="1" t="s">
        <v>47</v>
      </c>
      <c r="AG438" s="1" t="s">
        <v>47</v>
      </c>
      <c r="AH438" s="1" t="s">
        <v>47</v>
      </c>
      <c r="AI438" s="1" t="s">
        <v>47</v>
      </c>
      <c r="AJ438" s="1" t="s">
        <v>47</v>
      </c>
      <c r="AK438" s="1" t="s">
        <v>47</v>
      </c>
      <c r="AL438" s="1" t="s">
        <v>47</v>
      </c>
      <c r="AM438" s="1" t="s">
        <v>47</v>
      </c>
      <c r="AN438" s="1" t="s">
        <v>47</v>
      </c>
      <c r="AO438" s="24" t="s">
        <v>47</v>
      </c>
      <c r="AP438" s="1" t="s">
        <v>62</v>
      </c>
      <c r="AQ438" s="1">
        <v>4</v>
      </c>
      <c r="AR438" s="25" t="s">
        <v>15</v>
      </c>
      <c r="AS438" s="30">
        <v>180000</v>
      </c>
      <c r="AT438" s="9">
        <f>($O$3*(L438-$O$1)/$O$2+$P$3*(M438-$P$1)/$P$2+$Q$3*(N438-$P$1)/$Q$2)/SUM($O$3:$Q$3)</f>
        <v>-1.4834858736049745</v>
      </c>
      <c r="AU438" s="9">
        <f>($O$3*(O438-$O$1)/$O$2+$P$3*(P438-$P$1)/$P$2+$Q$3*(Q438-$Q$1)/$Q$2)/SUM($O$3:$Q$3)</f>
        <v>-0.21159658328627182</v>
      </c>
      <c r="AV438">
        <f>COUNT(R438:AO438)/2</f>
        <v>2</v>
      </c>
      <c r="AW438">
        <f>COUNTIF(R438:AO438,"&gt;5")/2</f>
        <v>1</v>
      </c>
      <c r="AX438" s="6">
        <f>VLOOKUP(AP438,COND!$A$10:$B$32,2,FALSE)</f>
        <v>1.0249999999999999</v>
      </c>
      <c r="AY438" s="9">
        <f>(($AT$3*AT438+$AU$3*AU438+$AV$3*AV438+$AW$3*AW438)*AX438*IF(AQ438&lt;5,0.95,IF(AQ438&lt;7,0.975,1))+$J$3*VLOOKUP(J438,COND!$A$2:$D$7,2,FALSE)+$K$3*VLOOKUP(K438,COND!$A$2:$D$7,3,FALSE)+IF(BA438="SP",$BA$3,0)+IF($AV438&lt;3,-15,0))*IF(AND(Bat!$K$2="On",$E438&gt;20),0.75,1)</f>
        <v>13.08906016661529</v>
      </c>
      <c r="AZ438" s="28">
        <f>STANDARDIZE(AY438,AVERAGE($AY$5:$AY$963),STDEVP($AY$5:$AY$963))</f>
        <v>-0.89119743765381865</v>
      </c>
      <c r="BA438" t="str">
        <f>IF(OR(AND(AQ438&gt;7,AW438&gt;1),AND(AQ438&gt;4,AV438&gt;2)),"SP","RP")</f>
        <v>RP</v>
      </c>
      <c r="BE438" t="str">
        <f>IF(AVERAGE($O438:$Q438)&gt;=6,"Likely",IF(AVERAGE($O438:$Q438)&gt;=4,"Possible","Unlikely"))</f>
        <v>Possible</v>
      </c>
      <c r="BG438" t="e">
        <f>IF(VLOOKUP($B438,'Draft List'!$D$4:$AB$124,BG$3,FALSE)&lt;&gt;0,VLOOKUP($B438,'Draft List'!$D$4:$AB$124,BG$3,FALSE),"")</f>
        <v>#N/A</v>
      </c>
      <c r="BH438" t="e">
        <f>IF(VLOOKUP($B438,'Draft List'!$D$4:$AB$124,BH$3,FALSE)&lt;&gt;0,VLOOKUP($B438,'Draft List'!$D$4:$AB$124,BH$3,FALSE),"")</f>
        <v>#N/A</v>
      </c>
      <c r="BI438" t="e">
        <f>IF(VLOOKUP($B438,'Draft List'!$D$4:$AB$124,BI$3,FALSE)&lt;&gt;0,VLOOKUP($B438,'Draft List'!$D$4:$AB$124,BI$3,FALSE),"")</f>
        <v>#N/A</v>
      </c>
      <c r="BJ438" t="e">
        <f>IF(VLOOKUP($B438,'Draft List'!$D$4:$AB$124,BJ$3,FALSE)&lt;&gt;0,VLOOKUP($B438,'Draft List'!$D$4:$AB$124,BJ$3,FALSE),"")</f>
        <v>#N/A</v>
      </c>
      <c r="BK438" t="str">
        <f>IF(OR(C438="SP",C438="MR",C438="RP",C438="CL"),"P",VLOOKUP($A438,Bat!$A$4:$AP$1196,42,FALSE))</f>
        <v>P</v>
      </c>
    </row>
    <row r="439" spans="1:63" x14ac:dyDescent="0.25">
      <c r="A439" t="str">
        <f>IF(C439="C","C-",C439)&amp;D439&amp;E439</f>
        <v>RPNoboru Hashimoto18</v>
      </c>
      <c r="B439">
        <f>VLOOKUP($A439,draft_listing_pitchers_stats!$A$1:$B$1324,2,FALSE)</f>
        <v>9236</v>
      </c>
      <c r="C439" s="1" t="s">
        <v>246</v>
      </c>
      <c r="D439" s="1" t="s">
        <v>1981</v>
      </c>
      <c r="E439" s="1">
        <v>18</v>
      </c>
      <c r="F439" s="1" t="s">
        <v>55</v>
      </c>
      <c r="G439" s="1" t="s">
        <v>55</v>
      </c>
      <c r="H439" s="1" t="s">
        <v>51</v>
      </c>
      <c r="I439" s="24" t="s">
        <v>51</v>
      </c>
      <c r="J439" s="1" t="s">
        <v>49</v>
      </c>
      <c r="K439" s="24" t="s">
        <v>46</v>
      </c>
      <c r="L439" s="1">
        <v>1</v>
      </c>
      <c r="M439" s="1">
        <v>5</v>
      </c>
      <c r="N439" s="24">
        <v>1</v>
      </c>
      <c r="O439" s="1">
        <v>3</v>
      </c>
      <c r="P439" s="1">
        <v>5</v>
      </c>
      <c r="Q439" s="24">
        <v>1</v>
      </c>
      <c r="R439" s="1">
        <v>2</v>
      </c>
      <c r="S439" s="1">
        <v>3</v>
      </c>
      <c r="T439" s="1">
        <v>1</v>
      </c>
      <c r="U439" s="1">
        <v>1</v>
      </c>
      <c r="V439" s="1">
        <v>1</v>
      </c>
      <c r="W439" s="1">
        <v>4</v>
      </c>
      <c r="X439" s="1" t="s">
        <v>47</v>
      </c>
      <c r="Y439" s="1" t="s">
        <v>47</v>
      </c>
      <c r="Z439" s="1" t="s">
        <v>47</v>
      </c>
      <c r="AA439" s="1" t="s">
        <v>47</v>
      </c>
      <c r="AB439" s="1" t="s">
        <v>47</v>
      </c>
      <c r="AC439" s="1" t="s">
        <v>47</v>
      </c>
      <c r="AD439" s="1" t="s">
        <v>47</v>
      </c>
      <c r="AE439" s="1" t="s">
        <v>47</v>
      </c>
      <c r="AF439" s="1" t="s">
        <v>47</v>
      </c>
      <c r="AG439" s="1" t="s">
        <v>47</v>
      </c>
      <c r="AH439" s="1" t="s">
        <v>47</v>
      </c>
      <c r="AI439" s="1" t="s">
        <v>47</v>
      </c>
      <c r="AJ439" s="1" t="s">
        <v>47</v>
      </c>
      <c r="AK439" s="1" t="s">
        <v>47</v>
      </c>
      <c r="AL439" s="1" t="s">
        <v>47</v>
      </c>
      <c r="AM439" s="1" t="s">
        <v>47</v>
      </c>
      <c r="AN439" s="1" t="s">
        <v>47</v>
      </c>
      <c r="AO439" s="24" t="s">
        <v>47</v>
      </c>
      <c r="AP439" s="1" t="s">
        <v>70</v>
      </c>
      <c r="AQ439" s="1">
        <v>7</v>
      </c>
      <c r="AR439" s="25" t="s">
        <v>235</v>
      </c>
      <c r="AS439" s="30">
        <v>220000</v>
      </c>
      <c r="AT439" s="9">
        <f>($O$3*(L439-$O$1)/$O$2+$P$3*(M439-$P$1)/$P$2+$Q$3*(N439-$P$1)/$Q$2)/SUM($O$3:$Q$3)</f>
        <v>-1.9197573722473762</v>
      </c>
      <c r="AU439" s="9">
        <f>($O$3*(O439-$O$1)/$O$2+$P$3*(P439-$P$1)/$P$2+$Q$3*(Q439-$Q$1)/$Q$2)/SUM($O$3:$Q$3)</f>
        <v>-1.0848799724919578</v>
      </c>
      <c r="AV439">
        <f>COUNT(R439:AO439)/2</f>
        <v>3</v>
      </c>
      <c r="AW439">
        <f>COUNTIF(R439:AO439,"&gt;5")/2</f>
        <v>0</v>
      </c>
      <c r="AX439" s="6">
        <f>VLOOKUP(AP439,COND!$A$10:$B$32,2,FALSE)</f>
        <v>0.9</v>
      </c>
      <c r="AY439" s="9">
        <f>(($AT$3*AT439+$AU$3*AU439+$AV$3*AV439+$AW$3*AW439)*AX439*IF(AQ439&lt;5,0.95,IF(AQ439&lt;7,0.975,1))+$J$3*VLOOKUP(J439,COND!$A$2:$D$7,2,FALSE)+$K$3*VLOOKUP(K439,COND!$A$2:$D$7,3,FALSE)+IF(BA439="SP",$BA$3,0)+IF($AV439&lt;3,-15,0))*IF(AND(Bat!$K$2="On",$E439&gt;20),0.75,1)</f>
        <v>13.071604168140233</v>
      </c>
      <c r="AZ439" s="28">
        <f>STANDARDIZE(AY439,AVERAGE($AY$5:$AY$963),STDEVP($AY$5:$AY$963))</f>
        <v>-0.89275913504421767</v>
      </c>
      <c r="BA439" t="str">
        <f>IF(OR(AND(AQ439&gt;7,AW439&gt;1),AND(AQ439&gt;4,AV439&gt;2)),"SP","RP")</f>
        <v>SP</v>
      </c>
      <c r="BE439" t="str">
        <f>IF(AVERAGE($O439:$Q439)&gt;=6,"Likely",IF(AVERAGE($O439:$Q439)&gt;=4,"Possible","Unlikely"))</f>
        <v>Unlikely</v>
      </c>
      <c r="BG439" t="e">
        <f>IF(VLOOKUP($B439,'Draft List'!$D$4:$AB$124,BG$3,FALSE)&lt;&gt;0,VLOOKUP($B439,'Draft List'!$D$4:$AB$124,BG$3,FALSE),"")</f>
        <v>#N/A</v>
      </c>
      <c r="BH439" t="e">
        <f>IF(VLOOKUP($B439,'Draft List'!$D$4:$AB$124,BH$3,FALSE)&lt;&gt;0,VLOOKUP($B439,'Draft List'!$D$4:$AB$124,BH$3,FALSE),"")</f>
        <v>#N/A</v>
      </c>
      <c r="BI439" t="e">
        <f>IF(VLOOKUP($B439,'Draft List'!$D$4:$AB$124,BI$3,FALSE)&lt;&gt;0,VLOOKUP($B439,'Draft List'!$D$4:$AB$124,BI$3,FALSE),"")</f>
        <v>#N/A</v>
      </c>
      <c r="BJ439" t="e">
        <f>IF(VLOOKUP($B439,'Draft List'!$D$4:$AB$124,BJ$3,FALSE)&lt;&gt;0,VLOOKUP($B439,'Draft List'!$D$4:$AB$124,BJ$3,FALSE),"")</f>
        <v>#N/A</v>
      </c>
      <c r="BK439" t="str">
        <f>IF(OR(C439="SP",C439="MR",C439="RP",C439="CL"),"P",VLOOKUP($A439,Bat!$A$4:$AP$1196,42,FALSE))</f>
        <v>P</v>
      </c>
    </row>
    <row r="440" spans="1:63" x14ac:dyDescent="0.25">
      <c r="A440" t="str">
        <f>IF(C440="C","C-",C440)&amp;D440&amp;E440</f>
        <v>RPElroy Howell21</v>
      </c>
      <c r="B440">
        <f>VLOOKUP($A440,draft_listing_pitchers_stats!$A$1:$B$1324,2,FALSE)</f>
        <v>6212</v>
      </c>
      <c r="C440" s="1" t="s">
        <v>246</v>
      </c>
      <c r="D440" s="1" t="s">
        <v>2000</v>
      </c>
      <c r="E440" s="1">
        <v>21</v>
      </c>
      <c r="F440" s="1" t="s">
        <v>43</v>
      </c>
      <c r="G440" s="1" t="s">
        <v>43</v>
      </c>
      <c r="H440" s="1" t="s">
        <v>51</v>
      </c>
      <c r="I440" s="24" t="s">
        <v>51</v>
      </c>
      <c r="J440" s="1" t="s">
        <v>45</v>
      </c>
      <c r="K440" s="24" t="s">
        <v>53</v>
      </c>
      <c r="L440" s="1">
        <v>3</v>
      </c>
      <c r="M440" s="1">
        <v>4</v>
      </c>
      <c r="N440" s="24">
        <v>1</v>
      </c>
      <c r="O440" s="1">
        <v>3</v>
      </c>
      <c r="P440" s="1">
        <v>4</v>
      </c>
      <c r="Q440" s="24">
        <v>2</v>
      </c>
      <c r="R440" s="1">
        <v>4</v>
      </c>
      <c r="S440" s="1">
        <v>4</v>
      </c>
      <c r="T440" s="1">
        <v>1</v>
      </c>
      <c r="U440" s="1">
        <v>2</v>
      </c>
      <c r="V440" s="1">
        <v>2</v>
      </c>
      <c r="W440" s="1">
        <v>3</v>
      </c>
      <c r="X440" s="1" t="s">
        <v>47</v>
      </c>
      <c r="Y440" s="1" t="s">
        <v>47</v>
      </c>
      <c r="Z440" s="1" t="s">
        <v>47</v>
      </c>
      <c r="AA440" s="1" t="s">
        <v>47</v>
      </c>
      <c r="AB440" s="1" t="s">
        <v>47</v>
      </c>
      <c r="AC440" s="1" t="s">
        <v>47</v>
      </c>
      <c r="AD440" s="1" t="s">
        <v>47</v>
      </c>
      <c r="AE440" s="1" t="s">
        <v>47</v>
      </c>
      <c r="AF440" s="1">
        <v>3</v>
      </c>
      <c r="AG440" s="1">
        <v>4</v>
      </c>
      <c r="AH440" s="1" t="s">
        <v>47</v>
      </c>
      <c r="AI440" s="1" t="s">
        <v>47</v>
      </c>
      <c r="AJ440" s="1" t="s">
        <v>47</v>
      </c>
      <c r="AK440" s="1" t="s">
        <v>47</v>
      </c>
      <c r="AL440" s="1" t="s">
        <v>47</v>
      </c>
      <c r="AM440" s="1" t="s">
        <v>47</v>
      </c>
      <c r="AN440" s="1" t="s">
        <v>47</v>
      </c>
      <c r="AO440" s="24" t="s">
        <v>47</v>
      </c>
      <c r="AP440" s="1" t="s">
        <v>59</v>
      </c>
      <c r="AQ440" s="1">
        <v>7</v>
      </c>
      <c r="AR440" s="25" t="s">
        <v>235</v>
      </c>
      <c r="AS440" s="30">
        <v>190000</v>
      </c>
      <c r="AT440" s="9">
        <f>($O$3*(L440-$O$1)/$O$2+$P$3*(M440-$P$1)/$P$2+$Q$3*(N440-$P$1)/$Q$2)/SUM($O$3:$Q$3)</f>
        <v>-1.7258064396590846</v>
      </c>
      <c r="AU440" s="9">
        <f>($O$3*(O440-$O$1)/$O$2+$P$3*(P440-$P$1)/$P$2+$Q$3*(Q440-$Q$1)/$Q$2)/SUM($O$3:$Q$3)</f>
        <v>-1.0379911228679028</v>
      </c>
      <c r="AV440">
        <f>COUNT(R440:AO440)/2</f>
        <v>4</v>
      </c>
      <c r="AW440">
        <f>COUNTIF(R440:AO440,"&gt;5")/2</f>
        <v>0</v>
      </c>
      <c r="AX440" s="6">
        <f>VLOOKUP(AP440,COND!$A$10:$B$32,2,FALSE)</f>
        <v>1</v>
      </c>
      <c r="AY440" s="9">
        <f>(($AT$3*AT440+$AU$3*AU440+$AV$3*AV440+$AW$3*AW440)*AX440*IF(AQ440&lt;5,0.95,IF(AQ440&lt;7,0.975,1))+$J$3*VLOOKUP(J440,COND!$A$2:$D$7,2,FALSE)+$K$3*VLOOKUP(K440,COND!$A$2:$D$7,3,FALSE)+IF(BA440="SP",$BA$3,0)+IF($AV440&lt;3,-15,0))*IF(AND(Bat!$K$2="On",$E440&gt;20),0.75,1)</f>
        <v>13.045016254710127</v>
      </c>
      <c r="AZ440" s="28">
        <f>STANDARDIZE(AY440,AVERAGE($AY$5:$AY$963),STDEVP($AY$5:$AY$963))</f>
        <v>-0.89513781736819276</v>
      </c>
      <c r="BA440" t="str">
        <f>IF(OR(AND(AQ440&gt;7,AW440&gt;1),AND(AQ440&gt;4,AV440&gt;2)),"SP","RP")</f>
        <v>SP</v>
      </c>
      <c r="BE440" t="str">
        <f>IF(AVERAGE($O440:$Q440)&gt;=6,"Likely",IF(AVERAGE($O440:$Q440)&gt;=4,"Possible","Unlikely"))</f>
        <v>Unlikely</v>
      </c>
      <c r="BG440" t="e">
        <f>IF(VLOOKUP($B440,'Draft List'!$D$4:$AB$124,BG$3,FALSE)&lt;&gt;0,VLOOKUP($B440,'Draft List'!$D$4:$AB$124,BG$3,FALSE),"")</f>
        <v>#N/A</v>
      </c>
      <c r="BH440" t="e">
        <f>IF(VLOOKUP($B440,'Draft List'!$D$4:$AB$124,BH$3,FALSE)&lt;&gt;0,VLOOKUP($B440,'Draft List'!$D$4:$AB$124,BH$3,FALSE),"")</f>
        <v>#N/A</v>
      </c>
      <c r="BI440" t="e">
        <f>IF(VLOOKUP($B440,'Draft List'!$D$4:$AB$124,BI$3,FALSE)&lt;&gt;0,VLOOKUP($B440,'Draft List'!$D$4:$AB$124,BI$3,FALSE),"")</f>
        <v>#N/A</v>
      </c>
      <c r="BJ440" t="e">
        <f>IF(VLOOKUP($B440,'Draft List'!$D$4:$AB$124,BJ$3,FALSE)&lt;&gt;0,VLOOKUP($B440,'Draft List'!$D$4:$AB$124,BJ$3,FALSE),"")</f>
        <v>#N/A</v>
      </c>
      <c r="BK440" t="str">
        <f>IF(OR(C440="SP",C440="MR",C440="RP",C440="CL"),"P",VLOOKUP($A440,Bat!$A$4:$AP$1196,42,FALSE))</f>
        <v>P</v>
      </c>
    </row>
    <row r="441" spans="1:63" x14ac:dyDescent="0.25">
      <c r="A441" t="str">
        <f>IF(C441="C","C-",C441)&amp;D441&amp;E441</f>
        <v>RPPedro Cruz21</v>
      </c>
      <c r="B441">
        <f>VLOOKUP($A441,draft_listing_pitchers_stats!$A$1:$B$1324,2,FALSE)</f>
        <v>11667</v>
      </c>
      <c r="C441" s="1" t="s">
        <v>246</v>
      </c>
      <c r="D441" s="1" t="s">
        <v>1924</v>
      </c>
      <c r="E441" s="1">
        <v>21</v>
      </c>
      <c r="F441" s="1" t="s">
        <v>43</v>
      </c>
      <c r="G441" s="1" t="s">
        <v>43</v>
      </c>
      <c r="H441" s="1" t="s">
        <v>51</v>
      </c>
      <c r="I441" s="24" t="s">
        <v>51</v>
      </c>
      <c r="J441" s="1" t="s">
        <v>57</v>
      </c>
      <c r="K441" s="24" t="s">
        <v>57</v>
      </c>
      <c r="L441" s="1">
        <v>3</v>
      </c>
      <c r="M441" s="1">
        <v>3</v>
      </c>
      <c r="N441" s="24">
        <v>1</v>
      </c>
      <c r="O441" s="1">
        <v>5</v>
      </c>
      <c r="P441" s="1">
        <v>3</v>
      </c>
      <c r="Q441" s="24">
        <v>2</v>
      </c>
      <c r="R441" s="1">
        <v>5</v>
      </c>
      <c r="S441" s="1">
        <v>6</v>
      </c>
      <c r="T441" s="1">
        <v>1</v>
      </c>
      <c r="U441" s="1">
        <v>1</v>
      </c>
      <c r="V441" s="1">
        <v>2</v>
      </c>
      <c r="W441" s="1">
        <v>4</v>
      </c>
      <c r="X441" s="1" t="s">
        <v>47</v>
      </c>
      <c r="Y441" s="1" t="s">
        <v>47</v>
      </c>
      <c r="Z441" s="1" t="s">
        <v>47</v>
      </c>
      <c r="AA441" s="1" t="s">
        <v>47</v>
      </c>
      <c r="AB441" s="1" t="s">
        <v>47</v>
      </c>
      <c r="AC441" s="1" t="s">
        <v>47</v>
      </c>
      <c r="AD441" s="1" t="s">
        <v>47</v>
      </c>
      <c r="AE441" s="1" t="s">
        <v>47</v>
      </c>
      <c r="AF441" s="1" t="s">
        <v>47</v>
      </c>
      <c r="AG441" s="1" t="s">
        <v>47</v>
      </c>
      <c r="AH441" s="1" t="s">
        <v>47</v>
      </c>
      <c r="AI441" s="1" t="s">
        <v>47</v>
      </c>
      <c r="AJ441" s="1" t="s">
        <v>47</v>
      </c>
      <c r="AK441" s="1" t="s">
        <v>47</v>
      </c>
      <c r="AL441" s="1" t="s">
        <v>47</v>
      </c>
      <c r="AM441" s="1" t="s">
        <v>47</v>
      </c>
      <c r="AN441" s="1" t="s">
        <v>47</v>
      </c>
      <c r="AO441" s="24" t="s">
        <v>47</v>
      </c>
      <c r="AP441" s="1" t="s">
        <v>62</v>
      </c>
      <c r="AQ441" s="1">
        <v>9</v>
      </c>
      <c r="AR441" s="25" t="s">
        <v>1835</v>
      </c>
      <c r="AS441" s="30">
        <v>180000</v>
      </c>
      <c r="AT441" s="9">
        <f>($O$3*(L441-$O$1)/$O$2+$P$3*(M441-$P$1)/$P$2+$Q$3*(N441-$P$1)/$Q$2)/SUM($O$3:$Q$3)</f>
        <v>-1.9212381560891401</v>
      </c>
      <c r="AU441" s="9">
        <f>($O$3*(O441-$O$1)/$O$2+$P$3*(P441-$P$1)/$P$2+$Q$3*(Q441-$Q$1)/$Q$2)/SUM($O$3:$Q$3)</f>
        <v>-0.84404019027961108</v>
      </c>
      <c r="AV441">
        <f>COUNT(R441:AO441)/2</f>
        <v>3</v>
      </c>
      <c r="AW441">
        <f>COUNTIF(R441:AO441,"&gt;5")/2</f>
        <v>0.5</v>
      </c>
      <c r="AX441" s="6">
        <f>VLOOKUP(AP441,COND!$A$10:$B$32,2,FALSE)</f>
        <v>1.0249999999999999</v>
      </c>
      <c r="AY441" s="9">
        <f>(($AT$3*AT441+$AU$3*AU441+$AV$3*AV441+$AW$3*AW441)*AX441*IF(AQ441&lt;5,0.95,IF(AQ441&lt;7,0.975,1))+$J$3*VLOOKUP(J441,COND!$A$2:$D$7,2,FALSE)+$K$3*VLOOKUP(K441,COND!$A$2:$D$7,3,FALSE)+IF(BA441="SP",$BA$3,0)+IF($AV441&lt;3,-15,0))*IF(AND(Bat!$K$2="On",$E441&gt;20),0.75,1)</f>
        <v>13.0201972772697</v>
      </c>
      <c r="AZ441" s="28">
        <f>STANDARDIZE(AY441,AVERAGE($AY$5:$AY$963),STDEVP($AY$5:$AY$963))</f>
        <v>-0.89735824218986504</v>
      </c>
      <c r="BA441" t="str">
        <f>IF(OR(AND(AQ441&gt;7,AW441&gt;1),AND(AQ441&gt;4,AV441&gt;2)),"SP","RP")</f>
        <v>SP</v>
      </c>
      <c r="BE441" t="str">
        <f>IF(AVERAGE($O441:$Q441)&gt;=6,"Likely",IF(AVERAGE($O441:$Q441)&gt;=4,"Possible","Unlikely"))</f>
        <v>Unlikely</v>
      </c>
      <c r="BG441" t="e">
        <f>IF(VLOOKUP($B441,'Draft List'!$D$4:$AB$124,BG$3,FALSE)&lt;&gt;0,VLOOKUP($B441,'Draft List'!$D$4:$AB$124,BG$3,FALSE),"")</f>
        <v>#N/A</v>
      </c>
      <c r="BH441" t="e">
        <f>IF(VLOOKUP($B441,'Draft List'!$D$4:$AB$124,BH$3,FALSE)&lt;&gt;0,VLOOKUP($B441,'Draft List'!$D$4:$AB$124,BH$3,FALSE),"")</f>
        <v>#N/A</v>
      </c>
      <c r="BI441" t="e">
        <f>IF(VLOOKUP($B441,'Draft List'!$D$4:$AB$124,BI$3,FALSE)&lt;&gt;0,VLOOKUP($B441,'Draft List'!$D$4:$AB$124,BI$3,FALSE),"")</f>
        <v>#N/A</v>
      </c>
      <c r="BJ441" t="e">
        <f>IF(VLOOKUP($B441,'Draft List'!$D$4:$AB$124,BJ$3,FALSE)&lt;&gt;0,VLOOKUP($B441,'Draft List'!$D$4:$AB$124,BJ$3,FALSE),"")</f>
        <v>#N/A</v>
      </c>
      <c r="BK441" t="str">
        <f>IF(OR(C441="SP",C441="MR",C441="RP",C441="CL"),"P",VLOOKUP($A441,Bat!$A$4:$AP$1196,42,FALSE))</f>
        <v>P</v>
      </c>
    </row>
    <row r="442" spans="1:63" x14ac:dyDescent="0.25">
      <c r="A442" t="str">
        <f>IF(C442="C","C-",C442)&amp;D442&amp;E442</f>
        <v>RPDonald Sánchez18</v>
      </c>
      <c r="B442">
        <f>VLOOKUP($A442,draft_listing_pitchers_stats!$A$1:$B$1324,2,FALSE)</f>
        <v>6844</v>
      </c>
      <c r="C442" s="1" t="s">
        <v>246</v>
      </c>
      <c r="D442" s="1" t="s">
        <v>2167</v>
      </c>
      <c r="E442" s="1">
        <v>18</v>
      </c>
      <c r="F442" s="1" t="s">
        <v>43</v>
      </c>
      <c r="G442" s="1" t="s">
        <v>43</v>
      </c>
      <c r="H442" s="1" t="s">
        <v>51</v>
      </c>
      <c r="I442" s="24" t="s">
        <v>51</v>
      </c>
      <c r="J442" s="1" t="s">
        <v>57</v>
      </c>
      <c r="K442" s="24" t="s">
        <v>49</v>
      </c>
      <c r="L442" s="1">
        <v>1</v>
      </c>
      <c r="M442" s="1">
        <v>4</v>
      </c>
      <c r="N442" s="24">
        <v>1</v>
      </c>
      <c r="O442" s="1">
        <v>2</v>
      </c>
      <c r="P442" s="1">
        <v>4</v>
      </c>
      <c r="Q442" s="24">
        <v>3</v>
      </c>
      <c r="R442" s="1">
        <v>2</v>
      </c>
      <c r="S442" s="1">
        <v>2</v>
      </c>
      <c r="T442" s="1">
        <v>1</v>
      </c>
      <c r="U442" s="1">
        <v>2</v>
      </c>
      <c r="V442" s="1" t="s">
        <v>47</v>
      </c>
      <c r="W442" s="1" t="s">
        <v>47</v>
      </c>
      <c r="X442" s="1">
        <v>1</v>
      </c>
      <c r="Y442" s="1">
        <v>2</v>
      </c>
      <c r="Z442" s="1" t="s">
        <v>47</v>
      </c>
      <c r="AA442" s="1" t="s">
        <v>47</v>
      </c>
      <c r="AB442" s="1" t="s">
        <v>47</v>
      </c>
      <c r="AC442" s="1" t="s">
        <v>47</v>
      </c>
      <c r="AD442" s="1">
        <v>2</v>
      </c>
      <c r="AE442" s="1">
        <v>2</v>
      </c>
      <c r="AF442" s="1" t="s">
        <v>47</v>
      </c>
      <c r="AG442" s="1" t="s">
        <v>47</v>
      </c>
      <c r="AH442" s="1" t="s">
        <v>47</v>
      </c>
      <c r="AI442" s="1" t="s">
        <v>47</v>
      </c>
      <c r="AJ442" s="1" t="s">
        <v>47</v>
      </c>
      <c r="AK442" s="1" t="s">
        <v>47</v>
      </c>
      <c r="AL442" s="1" t="s">
        <v>47</v>
      </c>
      <c r="AM442" s="1" t="s">
        <v>47</v>
      </c>
      <c r="AN442" s="1" t="s">
        <v>47</v>
      </c>
      <c r="AO442" s="24" t="s">
        <v>47</v>
      </c>
      <c r="AP442" s="1" t="s">
        <v>68</v>
      </c>
      <c r="AQ442" s="1">
        <v>9</v>
      </c>
      <c r="AR442" s="25" t="s">
        <v>233</v>
      </c>
      <c r="AS442" s="30">
        <v>1800000</v>
      </c>
      <c r="AT442" s="9">
        <f>($O$3*(L442-$O$1)/$O$2+$P$3*(M442-$P$1)/$P$2+$Q$3*(N442-$P$1)/$Q$2)/SUM($O$3:$Q$3)</f>
        <v>-2.1151890886774316</v>
      </c>
      <c r="AU442" s="9">
        <f>($O$3*(O442-$O$1)/$O$2+$P$3*(P442-$P$1)/$P$2+$Q$3*(Q442-$Q$1)/$Q$2)/SUM($O$3:$Q$3)</f>
        <v>-0.99036188132296588</v>
      </c>
      <c r="AV442">
        <f>COUNT(R442:AO442)/2</f>
        <v>4</v>
      </c>
      <c r="AW442">
        <f>COUNTIF(R442:AO442,"&gt;5")/2</f>
        <v>0</v>
      </c>
      <c r="AX442" s="6">
        <f>VLOOKUP(AP442,COND!$A$10:$B$32,2,FALSE)</f>
        <v>0.95</v>
      </c>
      <c r="AY442" s="9">
        <f>(($AT$3*AT442+$AU$3*AU442+$AV$3*AV442+$AW$3*AW442)*AX442*IF(AQ442&lt;5,0.95,IF(AQ442&lt;7,0.975,1))+$J$3*VLOOKUP(J442,COND!$A$2:$D$7,2,FALSE)+$K$3*VLOOKUP(K442,COND!$A$2:$D$7,3,FALSE)+IF(BA442="SP",$BA$3,0)+IF($AV442&lt;3,-15,0))*IF(AND(Bat!$K$2="On",$E442&gt;20),0.75,1)</f>
        <v>12.911238328014935</v>
      </c>
      <c r="AZ442" s="28">
        <f>STANDARDIZE(AY442,AVERAGE($AY$5:$AY$963),STDEVP($AY$5:$AY$963))</f>
        <v>-0.9071062326560041</v>
      </c>
      <c r="BA442" t="str">
        <f>IF(OR(AND(AQ442&gt;7,AW442&gt;1),AND(AQ442&gt;4,AV442&gt;2)),"SP","RP")</f>
        <v>SP</v>
      </c>
      <c r="BE442" t="str">
        <f>IF(AVERAGE($O442:$Q442)&gt;=6,"Likely",IF(AVERAGE($O442:$Q442)&gt;=4,"Possible","Unlikely"))</f>
        <v>Unlikely</v>
      </c>
      <c r="BG442" t="e">
        <f>IF(VLOOKUP($B442,'Draft List'!$D$4:$AB$124,BG$3,FALSE)&lt;&gt;0,VLOOKUP($B442,'Draft List'!$D$4:$AB$124,BG$3,FALSE),"")</f>
        <v>#N/A</v>
      </c>
      <c r="BH442" t="e">
        <f>IF(VLOOKUP($B442,'Draft List'!$D$4:$AB$124,BH$3,FALSE)&lt;&gt;0,VLOOKUP($B442,'Draft List'!$D$4:$AB$124,BH$3,FALSE),"")</f>
        <v>#N/A</v>
      </c>
      <c r="BI442" t="e">
        <f>IF(VLOOKUP($B442,'Draft List'!$D$4:$AB$124,BI$3,FALSE)&lt;&gt;0,VLOOKUP($B442,'Draft List'!$D$4:$AB$124,BI$3,FALSE),"")</f>
        <v>#N/A</v>
      </c>
      <c r="BJ442" t="e">
        <f>IF(VLOOKUP($B442,'Draft List'!$D$4:$AB$124,BJ$3,FALSE)&lt;&gt;0,VLOOKUP($B442,'Draft List'!$D$4:$AB$124,BJ$3,FALSE),"")</f>
        <v>#N/A</v>
      </c>
      <c r="BK442" t="str">
        <f>IF(OR(C442="SP",C442="MR",C442="RP",C442="CL"),"P",VLOOKUP($A442,Bat!$A$4:$AP$1196,42,FALSE))</f>
        <v>P</v>
      </c>
    </row>
    <row r="443" spans="1:63" x14ac:dyDescent="0.25">
      <c r="A443" t="str">
        <f>IF(C443="C","C-",C443)&amp;D443&amp;E443</f>
        <v>RPShino Takahashi18</v>
      </c>
      <c r="B443">
        <f>VLOOKUP($A443,draft_listing_pitchers_stats!$A$1:$B$1324,2,FALSE)</f>
        <v>9347</v>
      </c>
      <c r="C443" s="1" t="s">
        <v>246</v>
      </c>
      <c r="D443" s="1" t="s">
        <v>2207</v>
      </c>
      <c r="E443" s="1">
        <v>18</v>
      </c>
      <c r="F443" s="1" t="s">
        <v>55</v>
      </c>
      <c r="G443" s="1" t="s">
        <v>55</v>
      </c>
      <c r="H443" s="1" t="s">
        <v>51</v>
      </c>
      <c r="I443" s="24" t="s">
        <v>51</v>
      </c>
      <c r="J443" s="1" t="s">
        <v>57</v>
      </c>
      <c r="K443" s="24" t="s">
        <v>45</v>
      </c>
      <c r="L443" s="1">
        <v>2</v>
      </c>
      <c r="M443" s="1">
        <v>4</v>
      </c>
      <c r="N443" s="24">
        <v>1</v>
      </c>
      <c r="O443" s="1">
        <v>3</v>
      </c>
      <c r="P443" s="1">
        <v>4</v>
      </c>
      <c r="Q443" s="24">
        <v>2</v>
      </c>
      <c r="R443" s="1">
        <v>2</v>
      </c>
      <c r="S443" s="1">
        <v>3</v>
      </c>
      <c r="T443" s="1">
        <v>1</v>
      </c>
      <c r="U443" s="1">
        <v>4</v>
      </c>
      <c r="V443" s="1" t="s">
        <v>47</v>
      </c>
      <c r="W443" s="1" t="s">
        <v>47</v>
      </c>
      <c r="X443" s="1" t="s">
        <v>47</v>
      </c>
      <c r="Y443" s="1" t="s">
        <v>47</v>
      </c>
      <c r="Z443" s="1" t="s">
        <v>47</v>
      </c>
      <c r="AA443" s="1" t="s">
        <v>47</v>
      </c>
      <c r="AB443" s="1" t="s">
        <v>47</v>
      </c>
      <c r="AC443" s="1" t="s">
        <v>47</v>
      </c>
      <c r="AD443" s="1">
        <v>2</v>
      </c>
      <c r="AE443" s="1">
        <v>3</v>
      </c>
      <c r="AF443" s="1" t="s">
        <v>47</v>
      </c>
      <c r="AG443" s="1" t="s">
        <v>47</v>
      </c>
      <c r="AH443" s="1" t="s">
        <v>47</v>
      </c>
      <c r="AI443" s="1" t="s">
        <v>47</v>
      </c>
      <c r="AJ443" s="1" t="s">
        <v>47</v>
      </c>
      <c r="AK443" s="1" t="s">
        <v>47</v>
      </c>
      <c r="AL443" s="1" t="s">
        <v>47</v>
      </c>
      <c r="AM443" s="1" t="s">
        <v>47</v>
      </c>
      <c r="AN443" s="1" t="s">
        <v>47</v>
      </c>
      <c r="AO443" s="24" t="s">
        <v>47</v>
      </c>
      <c r="AP443" s="1" t="s">
        <v>70</v>
      </c>
      <c r="AQ443" s="1">
        <v>5</v>
      </c>
      <c r="AR443" s="25" t="s">
        <v>15</v>
      </c>
      <c r="AS443" s="30">
        <v>105000</v>
      </c>
      <c r="AT443" s="9">
        <f>($O$3*(L443-$O$1)/$O$2+$P$3*(M443-$P$1)/$P$2+$Q$3*(N443-$P$1)/$Q$2)/SUM($O$3:$Q$3)</f>
        <v>-1.9204977641682581</v>
      </c>
      <c r="AU443" s="9">
        <f>($O$3*(O443-$O$1)/$O$2+$P$3*(P443-$P$1)/$P$2+$Q$3*(Q443-$Q$1)/$Q$2)/SUM($O$3:$Q$3)</f>
        <v>-1.0379911228679028</v>
      </c>
      <c r="AV443">
        <f>COUNT(R443:AO443)/2</f>
        <v>3</v>
      </c>
      <c r="AW443">
        <f>COUNTIF(R443:AO443,"&gt;5")/2</f>
        <v>0</v>
      </c>
      <c r="AX443" s="6">
        <f>VLOOKUP(AP443,COND!$A$10:$B$32,2,FALSE)</f>
        <v>0.9</v>
      </c>
      <c r="AY443" s="9">
        <f>(($AT$3*AT443+$AU$3*AU443+$AV$3*AV443+$AW$3*AW443)*AX443*IF(AQ443&lt;5,0.95,IF(AQ443&lt;7,0.975,1))+$J$3*VLOOKUP(J443,COND!$A$2:$D$7,2,FALSE)+$K$3*VLOOKUP(K443,COND!$A$2:$D$7,3,FALSE)+IF(BA443="SP",$BA$3,0)+IF($AV443&lt;3,-15,0))*IF(AND(Bat!$K$2="On",$E443&gt;20),0.75,1)</f>
        <v>12.86758343605678</v>
      </c>
      <c r="AZ443" s="28">
        <f>STANDARDIZE(AY443,AVERAGE($AY$5:$AY$963),STDEVP($AY$5:$AY$963))</f>
        <v>-0.91101180877911292</v>
      </c>
      <c r="BA443" t="str">
        <f>IF(OR(AND(AQ443&gt;7,AW443&gt;1),AND(AQ443&gt;4,AV443&gt;2)),"SP","RP")</f>
        <v>SP</v>
      </c>
      <c r="BE443" t="str">
        <f>IF(AVERAGE($O443:$Q443)&gt;=6,"Likely",IF(AVERAGE($O443:$Q443)&gt;=4,"Possible","Unlikely"))</f>
        <v>Unlikely</v>
      </c>
      <c r="BG443" t="e">
        <f>IF(VLOOKUP($B443,'Draft List'!$D$4:$AB$124,BG$3,FALSE)&lt;&gt;0,VLOOKUP($B443,'Draft List'!$D$4:$AB$124,BG$3,FALSE),"")</f>
        <v>#N/A</v>
      </c>
      <c r="BH443" t="e">
        <f>IF(VLOOKUP($B443,'Draft List'!$D$4:$AB$124,BH$3,FALSE)&lt;&gt;0,VLOOKUP($B443,'Draft List'!$D$4:$AB$124,BH$3,FALSE),"")</f>
        <v>#N/A</v>
      </c>
      <c r="BI443" t="e">
        <f>IF(VLOOKUP($B443,'Draft List'!$D$4:$AB$124,BI$3,FALSE)&lt;&gt;0,VLOOKUP($B443,'Draft List'!$D$4:$AB$124,BI$3,FALSE),"")</f>
        <v>#N/A</v>
      </c>
      <c r="BJ443" t="e">
        <f>IF(VLOOKUP($B443,'Draft List'!$D$4:$AB$124,BJ$3,FALSE)&lt;&gt;0,VLOOKUP($B443,'Draft List'!$D$4:$AB$124,BJ$3,FALSE),"")</f>
        <v>#N/A</v>
      </c>
      <c r="BK443" t="str">
        <f>IF(OR(C443="SP",C443="MR",C443="RP",C443="CL"),"P",VLOOKUP($A443,Bat!$A$4:$AP$1196,42,FALSE))</f>
        <v>P</v>
      </c>
    </row>
    <row r="444" spans="1:63" x14ac:dyDescent="0.25">
      <c r="A444" t="str">
        <f>IF(C444="C","C-",C444)&amp;D444&amp;E444</f>
        <v>RPÁngel Hernández18</v>
      </c>
      <c r="B444">
        <f>VLOOKUP($A444,draft_listing_pitchers_stats!$A$1:$B$1324,2,FALSE)</f>
        <v>13688</v>
      </c>
      <c r="C444" s="1" t="s">
        <v>246</v>
      </c>
      <c r="D444" s="1" t="s">
        <v>1987</v>
      </c>
      <c r="E444" s="1">
        <v>18</v>
      </c>
      <c r="F444" s="1" t="s">
        <v>43</v>
      </c>
      <c r="G444" s="1" t="s">
        <v>43</v>
      </c>
      <c r="H444" s="1" t="s">
        <v>51</v>
      </c>
      <c r="I444" s="24" t="s">
        <v>51</v>
      </c>
      <c r="J444" s="1" t="s">
        <v>57</v>
      </c>
      <c r="K444" s="24" t="s">
        <v>45</v>
      </c>
      <c r="L444" s="1">
        <v>2</v>
      </c>
      <c r="M444" s="1">
        <v>4</v>
      </c>
      <c r="N444" s="24">
        <v>1</v>
      </c>
      <c r="O444" s="1">
        <v>3</v>
      </c>
      <c r="P444" s="1">
        <v>4</v>
      </c>
      <c r="Q444" s="24">
        <v>2</v>
      </c>
      <c r="R444" s="1">
        <v>2</v>
      </c>
      <c r="S444" s="1">
        <v>3</v>
      </c>
      <c r="T444" s="1">
        <v>1</v>
      </c>
      <c r="U444" s="1">
        <v>1</v>
      </c>
      <c r="V444" s="1" t="s">
        <v>47</v>
      </c>
      <c r="W444" s="1" t="s">
        <v>47</v>
      </c>
      <c r="X444" s="1" t="s">
        <v>47</v>
      </c>
      <c r="Y444" s="1" t="s">
        <v>47</v>
      </c>
      <c r="Z444" s="1" t="s">
        <v>47</v>
      </c>
      <c r="AA444" s="1" t="s">
        <v>47</v>
      </c>
      <c r="AB444" s="1">
        <v>2</v>
      </c>
      <c r="AC444" s="1">
        <v>4</v>
      </c>
      <c r="AD444" s="1" t="s">
        <v>47</v>
      </c>
      <c r="AE444" s="1" t="s">
        <v>47</v>
      </c>
      <c r="AF444" s="1" t="s">
        <v>47</v>
      </c>
      <c r="AG444" s="1" t="s">
        <v>47</v>
      </c>
      <c r="AH444" s="1" t="s">
        <v>47</v>
      </c>
      <c r="AI444" s="1" t="s">
        <v>47</v>
      </c>
      <c r="AJ444" s="1" t="s">
        <v>47</v>
      </c>
      <c r="AK444" s="1" t="s">
        <v>47</v>
      </c>
      <c r="AL444" s="1" t="s">
        <v>47</v>
      </c>
      <c r="AM444" s="1" t="s">
        <v>47</v>
      </c>
      <c r="AN444" s="1" t="s">
        <v>47</v>
      </c>
      <c r="AO444" s="24" t="s">
        <v>47</v>
      </c>
      <c r="AP444" s="1" t="s">
        <v>70</v>
      </c>
      <c r="AQ444" s="1">
        <v>5</v>
      </c>
      <c r="AR444" s="25" t="s">
        <v>233</v>
      </c>
      <c r="AS444" s="30">
        <v>200000</v>
      </c>
      <c r="AT444" s="9">
        <f>($O$3*(L444-$O$1)/$O$2+$P$3*(M444-$P$1)/$P$2+$Q$3*(N444-$P$1)/$Q$2)/SUM($O$3:$Q$3)</f>
        <v>-1.9204977641682581</v>
      </c>
      <c r="AU444" s="9">
        <f>($O$3*(O444-$O$1)/$O$2+$P$3*(P444-$P$1)/$P$2+$Q$3*(Q444-$Q$1)/$Q$2)/SUM($O$3:$Q$3)</f>
        <v>-1.0379911228679028</v>
      </c>
      <c r="AV444">
        <f>COUNT(R444:AO444)/2</f>
        <v>3</v>
      </c>
      <c r="AW444">
        <f>COUNTIF(R444:AO444,"&gt;5")/2</f>
        <v>0</v>
      </c>
      <c r="AX444" s="6">
        <f>VLOOKUP(AP444,COND!$A$10:$B$32,2,FALSE)</f>
        <v>0.9</v>
      </c>
      <c r="AY444" s="9">
        <f>(($AT$3*AT444+$AU$3*AU444+$AV$3*AV444+$AW$3*AW444)*AX444*IF(AQ444&lt;5,0.95,IF(AQ444&lt;7,0.975,1))+$J$3*VLOOKUP(J444,COND!$A$2:$D$7,2,FALSE)+$K$3*VLOOKUP(K444,COND!$A$2:$D$7,3,FALSE)+IF(BA444="SP",$BA$3,0)+IF($AV444&lt;3,-15,0))*IF(AND(Bat!$K$2="On",$E444&gt;20),0.75,1)</f>
        <v>12.86758343605678</v>
      </c>
      <c r="AZ444" s="28">
        <f>STANDARDIZE(AY444,AVERAGE($AY$5:$AY$963),STDEVP($AY$5:$AY$963))</f>
        <v>-0.91101180877911292</v>
      </c>
      <c r="BA444" t="str">
        <f>IF(OR(AND(AQ444&gt;7,AW444&gt;1),AND(AQ444&gt;4,AV444&gt;2)),"SP","RP")</f>
        <v>SP</v>
      </c>
      <c r="BE444" t="str">
        <f>IF(AVERAGE($O444:$Q444)&gt;=6,"Likely",IF(AVERAGE($O444:$Q444)&gt;=4,"Possible","Unlikely"))</f>
        <v>Unlikely</v>
      </c>
      <c r="BG444" t="e">
        <f>IF(VLOOKUP($B444,'Draft List'!$D$4:$AB$124,BG$3,FALSE)&lt;&gt;0,VLOOKUP($B444,'Draft List'!$D$4:$AB$124,BG$3,FALSE),"")</f>
        <v>#N/A</v>
      </c>
      <c r="BH444" t="e">
        <f>IF(VLOOKUP($B444,'Draft List'!$D$4:$AB$124,BH$3,FALSE)&lt;&gt;0,VLOOKUP($B444,'Draft List'!$D$4:$AB$124,BH$3,FALSE),"")</f>
        <v>#N/A</v>
      </c>
      <c r="BI444" t="e">
        <f>IF(VLOOKUP($B444,'Draft List'!$D$4:$AB$124,BI$3,FALSE)&lt;&gt;0,VLOOKUP($B444,'Draft List'!$D$4:$AB$124,BI$3,FALSE),"")</f>
        <v>#N/A</v>
      </c>
      <c r="BJ444" t="e">
        <f>IF(VLOOKUP($B444,'Draft List'!$D$4:$AB$124,BJ$3,FALSE)&lt;&gt;0,VLOOKUP($B444,'Draft List'!$D$4:$AB$124,BJ$3,FALSE),"")</f>
        <v>#N/A</v>
      </c>
      <c r="BK444" t="str">
        <f>IF(OR(C444="SP",C444="MR",C444="RP",C444="CL"),"P",VLOOKUP($A444,Bat!$A$4:$AP$1196,42,FALSE))</f>
        <v>P</v>
      </c>
    </row>
    <row r="445" spans="1:63" x14ac:dyDescent="0.25">
      <c r="A445" t="str">
        <f>IF(C445="C","C-",C445)&amp;D445&amp;E445</f>
        <v>RPYaichiro Fujita18</v>
      </c>
      <c r="B445">
        <f>VLOOKUP($A445,draft_listing_pitchers_stats!$A$1:$B$1324,2,FALSE)</f>
        <v>9369</v>
      </c>
      <c r="C445" s="1" t="s">
        <v>246</v>
      </c>
      <c r="D445" s="1" t="s">
        <v>1956</v>
      </c>
      <c r="E445" s="1">
        <v>18</v>
      </c>
      <c r="F445" s="1" t="s">
        <v>55</v>
      </c>
      <c r="G445" s="1" t="s">
        <v>55</v>
      </c>
      <c r="H445" s="1" t="s">
        <v>51</v>
      </c>
      <c r="I445" s="24" t="s">
        <v>51</v>
      </c>
      <c r="J445" s="1" t="s">
        <v>57</v>
      </c>
      <c r="K445" s="24" t="s">
        <v>45</v>
      </c>
      <c r="L445" s="1">
        <v>2</v>
      </c>
      <c r="M445" s="1">
        <v>3</v>
      </c>
      <c r="N445" s="24">
        <v>1</v>
      </c>
      <c r="O445" s="1">
        <v>3</v>
      </c>
      <c r="P445" s="1">
        <v>4</v>
      </c>
      <c r="Q445" s="24">
        <v>2</v>
      </c>
      <c r="R445" s="1">
        <v>2</v>
      </c>
      <c r="S445" s="1">
        <v>3</v>
      </c>
      <c r="T445" s="1">
        <v>1</v>
      </c>
      <c r="U445" s="1">
        <v>1</v>
      </c>
      <c r="V445" s="1" t="s">
        <v>47</v>
      </c>
      <c r="W445" s="1" t="s">
        <v>47</v>
      </c>
      <c r="X445" s="1">
        <v>1</v>
      </c>
      <c r="Y445" s="1">
        <v>4</v>
      </c>
      <c r="Z445" s="1" t="s">
        <v>47</v>
      </c>
      <c r="AA445" s="1" t="s">
        <v>47</v>
      </c>
      <c r="AB445" s="1" t="s">
        <v>47</v>
      </c>
      <c r="AC445" s="1" t="s">
        <v>47</v>
      </c>
      <c r="AD445" s="1" t="s">
        <v>47</v>
      </c>
      <c r="AE445" s="1" t="s">
        <v>47</v>
      </c>
      <c r="AF445" s="1" t="s">
        <v>47</v>
      </c>
      <c r="AG445" s="1" t="s">
        <v>47</v>
      </c>
      <c r="AH445" s="1" t="s">
        <v>47</v>
      </c>
      <c r="AI445" s="1" t="s">
        <v>47</v>
      </c>
      <c r="AJ445" s="1" t="s">
        <v>47</v>
      </c>
      <c r="AK445" s="1" t="s">
        <v>47</v>
      </c>
      <c r="AL445" s="1" t="s">
        <v>47</v>
      </c>
      <c r="AM445" s="1" t="s">
        <v>47</v>
      </c>
      <c r="AN445" s="1" t="s">
        <v>47</v>
      </c>
      <c r="AO445" s="24" t="s">
        <v>47</v>
      </c>
      <c r="AP445" s="1" t="s">
        <v>70</v>
      </c>
      <c r="AQ445" s="1">
        <v>6</v>
      </c>
      <c r="AR445" s="25" t="s">
        <v>15</v>
      </c>
      <c r="AS445" s="30">
        <v>230000</v>
      </c>
      <c r="AT445" s="9">
        <f>($O$3*(L445-$O$1)/$O$2+$P$3*(M445-$P$1)/$P$2+$Q$3*(N445-$P$1)/$Q$2)/SUM($O$3:$Q$3)</f>
        <v>-2.1159294805983135</v>
      </c>
      <c r="AU445" s="9">
        <f>($O$3*(O445-$O$1)/$O$2+$P$3*(P445-$P$1)/$P$2+$Q$3*(Q445-$Q$1)/$Q$2)/SUM($O$3:$Q$3)</f>
        <v>-1.0379911228679028</v>
      </c>
      <c r="AV445">
        <f>COUNT(R445:AO445)/2</f>
        <v>3</v>
      </c>
      <c r="AW445">
        <f>COUNTIF(R445:AO445,"&gt;5")/2</f>
        <v>0</v>
      </c>
      <c r="AX445" s="6">
        <f>VLOOKUP(AP445,COND!$A$10:$B$32,2,FALSE)</f>
        <v>0.9</v>
      </c>
      <c r="AY445" s="9">
        <f>(($AT$3*AT445+$AU$3*AU445+$AV$3*AV445+$AW$3*AW445)*AX445*IF(AQ445&lt;5,0.95,IF(AQ445&lt;7,0.975,1))+$J$3*VLOOKUP(J445,COND!$A$2:$D$7,2,FALSE)+$K$3*VLOOKUP(K445,COND!$A$2:$D$7,3,FALSE)+IF(BA445="SP",$BA$3,0)+IF($AV445&lt;3,-15,0))*IF(AND(Bat!$K$2="On",$E445&gt;20),0.75,1)</f>
        <v>12.833285169823302</v>
      </c>
      <c r="AZ445" s="28">
        <f>STANDARDIZE(AY445,AVERAGE($AY$5:$AY$963),STDEVP($AY$5:$AY$963))</f>
        <v>-0.91408029626486587</v>
      </c>
      <c r="BA445" t="str">
        <f>IF(OR(AND(AQ445&gt;7,AW445&gt;1),AND(AQ445&gt;4,AV445&gt;2)),"SP","RP")</f>
        <v>SP</v>
      </c>
      <c r="BE445" t="str">
        <f>IF(AVERAGE($O445:$Q445)&gt;=6,"Likely",IF(AVERAGE($O445:$Q445)&gt;=4,"Possible","Unlikely"))</f>
        <v>Unlikely</v>
      </c>
      <c r="BG445" t="e">
        <f>IF(VLOOKUP($B445,'Draft List'!$D$4:$AB$124,BG$3,FALSE)&lt;&gt;0,VLOOKUP($B445,'Draft List'!$D$4:$AB$124,BG$3,FALSE),"")</f>
        <v>#N/A</v>
      </c>
      <c r="BH445" t="e">
        <f>IF(VLOOKUP($B445,'Draft List'!$D$4:$AB$124,BH$3,FALSE)&lt;&gt;0,VLOOKUP($B445,'Draft List'!$D$4:$AB$124,BH$3,FALSE),"")</f>
        <v>#N/A</v>
      </c>
      <c r="BI445" t="e">
        <f>IF(VLOOKUP($B445,'Draft List'!$D$4:$AB$124,BI$3,FALSE)&lt;&gt;0,VLOOKUP($B445,'Draft List'!$D$4:$AB$124,BI$3,FALSE),"")</f>
        <v>#N/A</v>
      </c>
      <c r="BJ445" t="e">
        <f>IF(VLOOKUP($B445,'Draft List'!$D$4:$AB$124,BJ$3,FALSE)&lt;&gt;0,VLOOKUP($B445,'Draft List'!$D$4:$AB$124,BJ$3,FALSE),"")</f>
        <v>#N/A</v>
      </c>
      <c r="BK445" t="str">
        <f>IF(OR(C445="SP",C445="MR",C445="RP",C445="CL"),"P",VLOOKUP($A445,Bat!$A$4:$AP$1196,42,FALSE))</f>
        <v>P</v>
      </c>
    </row>
    <row r="446" spans="1:63" x14ac:dyDescent="0.25">
      <c r="A446" t="str">
        <f>IF(C446="C","C-",C446)&amp;D446&amp;E446</f>
        <v>RPPepe Álvarez21</v>
      </c>
      <c r="B446">
        <f>VLOOKUP($A446,draft_listing_pitchers_stats!$A$1:$B$1324,2,FALSE)</f>
        <v>10684</v>
      </c>
      <c r="C446" s="1" t="s">
        <v>246</v>
      </c>
      <c r="D446" s="1" t="s">
        <v>1875</v>
      </c>
      <c r="E446" s="1">
        <v>21</v>
      </c>
      <c r="F446" s="1" t="s">
        <v>43</v>
      </c>
      <c r="G446" s="1" t="s">
        <v>43</v>
      </c>
      <c r="H446" s="1" t="s">
        <v>51</v>
      </c>
      <c r="I446" s="24" t="s">
        <v>51</v>
      </c>
      <c r="J446" s="1" t="s">
        <v>57</v>
      </c>
      <c r="K446" s="24" t="s">
        <v>49</v>
      </c>
      <c r="L446" s="1">
        <v>4</v>
      </c>
      <c r="M446" s="1">
        <v>4</v>
      </c>
      <c r="N446" s="24">
        <v>1</v>
      </c>
      <c r="O446" s="1">
        <v>5</v>
      </c>
      <c r="P446" s="1">
        <v>4</v>
      </c>
      <c r="Q446" s="24">
        <v>1</v>
      </c>
      <c r="R446" s="1">
        <v>5</v>
      </c>
      <c r="S446" s="1">
        <v>5</v>
      </c>
      <c r="T446" s="1">
        <v>1</v>
      </c>
      <c r="U446" s="1">
        <v>2</v>
      </c>
      <c r="V446" s="1" t="s">
        <v>47</v>
      </c>
      <c r="W446" s="1" t="s">
        <v>47</v>
      </c>
      <c r="X446" s="1">
        <v>4</v>
      </c>
      <c r="Y446" s="1">
        <v>6</v>
      </c>
      <c r="Z446" s="1" t="s">
        <v>47</v>
      </c>
      <c r="AA446" s="1" t="s">
        <v>47</v>
      </c>
      <c r="AB446" s="1" t="s">
        <v>47</v>
      </c>
      <c r="AC446" s="1" t="s">
        <v>47</v>
      </c>
      <c r="AD446" s="1" t="s">
        <v>47</v>
      </c>
      <c r="AE446" s="1" t="s">
        <v>47</v>
      </c>
      <c r="AF446" s="1" t="s">
        <v>47</v>
      </c>
      <c r="AG446" s="1" t="s">
        <v>47</v>
      </c>
      <c r="AH446" s="1" t="s">
        <v>47</v>
      </c>
      <c r="AI446" s="1" t="s">
        <v>47</v>
      </c>
      <c r="AJ446" s="1" t="s">
        <v>47</v>
      </c>
      <c r="AK446" s="1" t="s">
        <v>47</v>
      </c>
      <c r="AL446" s="1" t="s">
        <v>47</v>
      </c>
      <c r="AM446" s="1" t="s">
        <v>47</v>
      </c>
      <c r="AN446" s="1" t="s">
        <v>47</v>
      </c>
      <c r="AO446" s="24" t="s">
        <v>47</v>
      </c>
      <c r="AP446" s="1" t="s">
        <v>62</v>
      </c>
      <c r="AQ446" s="1">
        <v>2</v>
      </c>
      <c r="AR446" s="25" t="s">
        <v>15</v>
      </c>
      <c r="AS446" s="30">
        <v>220000</v>
      </c>
      <c r="AT446" s="9">
        <f>($O$3*(L446-$O$1)/$O$2+$P$3*(M446-$P$1)/$P$2+$Q$3*(N446-$P$1)/$Q$2)/SUM($O$3:$Q$3)</f>
        <v>-1.5311151151499114</v>
      </c>
      <c r="AU446" s="9">
        <f>($O$3*(O446-$O$1)/$O$2+$P$3*(P446-$P$1)/$P$2+$Q$3*(Q446-$Q$1)/$Q$2)/SUM($O$3:$Q$3)</f>
        <v>-0.89092903990366601</v>
      </c>
      <c r="AV446">
        <f>COUNT(R446:AO446)/2</f>
        <v>3</v>
      </c>
      <c r="AW446">
        <f>COUNTIF(R446:AO446,"&gt;5")/2</f>
        <v>0.5</v>
      </c>
      <c r="AX446" s="6">
        <f>VLOOKUP(AP446,COND!$A$10:$B$32,2,FALSE)</f>
        <v>1.0249999999999999</v>
      </c>
      <c r="AY446" s="9">
        <f>(($AT$3*AT446+$AU$3*AU446+$AV$3*AV446+$AW$3*AW446)*AX446*IF(AQ446&lt;5,0.95,IF(AQ446&lt;7,0.975,1))+$J$3*VLOOKUP(J446,COND!$A$2:$D$7,2,FALSE)+$K$3*VLOOKUP(K446,COND!$A$2:$D$7,3,FALSE)+IF(BA446="SP",$BA$3,0)+IF($AV446&lt;3,-15,0))*IF(AND(Bat!$K$2="On",$E446&gt;20),0.75,1)</f>
        <v>12.782003529200665</v>
      </c>
      <c r="AZ446" s="28">
        <f>STANDARDIZE(AY446,AVERAGE($AY$5:$AY$963),STDEVP($AY$5:$AY$963))</f>
        <v>-0.91866819792229282</v>
      </c>
      <c r="BA446" t="str">
        <f>IF(OR(AND(AQ446&gt;7,AW446&gt;1),AND(AQ446&gt;4,AV446&gt;2)),"SP","RP")</f>
        <v>RP</v>
      </c>
      <c r="BE446" t="str">
        <f>IF(AVERAGE($O446:$Q446)&gt;=6,"Likely",IF(AVERAGE($O446:$Q446)&gt;=4,"Possible","Unlikely"))</f>
        <v>Unlikely</v>
      </c>
      <c r="BG446" t="e">
        <f>IF(VLOOKUP($B446,'Draft List'!$D$4:$AB$124,BG$3,FALSE)&lt;&gt;0,VLOOKUP($B446,'Draft List'!$D$4:$AB$124,BG$3,FALSE),"")</f>
        <v>#N/A</v>
      </c>
      <c r="BH446" t="e">
        <f>IF(VLOOKUP($B446,'Draft List'!$D$4:$AB$124,BH$3,FALSE)&lt;&gt;0,VLOOKUP($B446,'Draft List'!$D$4:$AB$124,BH$3,FALSE),"")</f>
        <v>#N/A</v>
      </c>
      <c r="BI446" t="e">
        <f>IF(VLOOKUP($B446,'Draft List'!$D$4:$AB$124,BI$3,FALSE)&lt;&gt;0,VLOOKUP($B446,'Draft List'!$D$4:$AB$124,BI$3,FALSE),"")</f>
        <v>#N/A</v>
      </c>
      <c r="BJ446" t="e">
        <f>IF(VLOOKUP($B446,'Draft List'!$D$4:$AB$124,BJ$3,FALSE)&lt;&gt;0,VLOOKUP($B446,'Draft List'!$D$4:$AB$124,BJ$3,FALSE),"")</f>
        <v>#N/A</v>
      </c>
      <c r="BK446" t="str">
        <f>IF(OR(C446="SP",C446="MR",C446="RP",C446="CL"),"P",VLOOKUP($A446,Bat!$A$4:$AP$1196,42,FALSE))</f>
        <v>P</v>
      </c>
    </row>
    <row r="447" spans="1:63" x14ac:dyDescent="0.25">
      <c r="A447" t="str">
        <f>IF(C447="C","C-",C447)&amp;D447&amp;E447</f>
        <v>RPYeijiro Nakao18</v>
      </c>
      <c r="B447">
        <f>VLOOKUP($A447,draft_listing_pitchers_stats!$A$1:$B$1324,2,FALSE)</f>
        <v>8675</v>
      </c>
      <c r="C447" s="1" t="s">
        <v>246</v>
      </c>
      <c r="D447" s="1" t="s">
        <v>2110</v>
      </c>
      <c r="E447" s="1">
        <v>18</v>
      </c>
      <c r="F447" s="1" t="s">
        <v>43</v>
      </c>
      <c r="G447" s="1" t="s">
        <v>43</v>
      </c>
      <c r="H447" s="1" t="s">
        <v>51</v>
      </c>
      <c r="I447" s="24" t="s">
        <v>51</v>
      </c>
      <c r="J447" s="1" t="s">
        <v>57</v>
      </c>
      <c r="K447" s="24" t="s">
        <v>57</v>
      </c>
      <c r="L447" s="1">
        <v>1</v>
      </c>
      <c r="M447" s="1">
        <v>3</v>
      </c>
      <c r="N447" s="24">
        <v>2</v>
      </c>
      <c r="O447" s="1">
        <v>2</v>
      </c>
      <c r="P447" s="1">
        <v>3</v>
      </c>
      <c r="Q447" s="24">
        <v>4</v>
      </c>
      <c r="R447" s="1">
        <v>1</v>
      </c>
      <c r="S447" s="1">
        <v>2</v>
      </c>
      <c r="T447" s="1">
        <v>1</v>
      </c>
      <c r="U447" s="1">
        <v>1</v>
      </c>
      <c r="V447" s="1" t="s">
        <v>47</v>
      </c>
      <c r="W447" s="1" t="s">
        <v>47</v>
      </c>
      <c r="X447" s="1">
        <v>1</v>
      </c>
      <c r="Y447" s="1">
        <v>3</v>
      </c>
      <c r="Z447" s="1" t="s">
        <v>47</v>
      </c>
      <c r="AA447" s="1" t="s">
        <v>47</v>
      </c>
      <c r="AB447" s="1" t="s">
        <v>47</v>
      </c>
      <c r="AC447" s="1" t="s">
        <v>47</v>
      </c>
      <c r="AD447" s="1" t="s">
        <v>47</v>
      </c>
      <c r="AE447" s="1" t="s">
        <v>47</v>
      </c>
      <c r="AF447" s="1" t="s">
        <v>47</v>
      </c>
      <c r="AG447" s="1" t="s">
        <v>47</v>
      </c>
      <c r="AH447" s="1" t="s">
        <v>47</v>
      </c>
      <c r="AI447" s="1" t="s">
        <v>47</v>
      </c>
      <c r="AJ447" s="1" t="s">
        <v>47</v>
      </c>
      <c r="AK447" s="1" t="s">
        <v>47</v>
      </c>
      <c r="AL447" s="1" t="s">
        <v>47</v>
      </c>
      <c r="AM447" s="1" t="s">
        <v>47</v>
      </c>
      <c r="AN447" s="1" t="s">
        <v>47</v>
      </c>
      <c r="AO447" s="24" t="s">
        <v>47</v>
      </c>
      <c r="AP447" s="1" t="s">
        <v>73</v>
      </c>
      <c r="AQ447" s="1">
        <v>7</v>
      </c>
      <c r="AR447" s="25" t="s">
        <v>15</v>
      </c>
      <c r="AS447" s="30">
        <v>220000</v>
      </c>
      <c r="AT447" s="9">
        <f>($O$3*(L447-$O$1)/$O$2+$P$3*(M447-$P$1)/$P$2+$Q$3*(N447-$P$1)/$Q$2)/SUM($O$3:$Q$3)</f>
        <v>-2.0683002390533769</v>
      </c>
      <c r="AU447" s="9">
        <f>($O$3*(O447-$O$1)/$O$2+$P$3*(P447-$P$1)/$P$2+$Q$3*(Q447-$Q$1)/$Q$2)/SUM($O$3:$Q$3)</f>
        <v>-0.94347303169891095</v>
      </c>
      <c r="AV447">
        <f>COUNT(R447:AO447)/2</f>
        <v>3</v>
      </c>
      <c r="AW447">
        <f>COUNTIF(R447:AO447,"&gt;5")/2</f>
        <v>0</v>
      </c>
      <c r="AX447" s="6">
        <f>VLOOKUP(AP447,COND!$A$10:$B$32,2,FALSE)</f>
        <v>0.9</v>
      </c>
      <c r="AY447" s="9">
        <f>(($AT$3*AT447+$AU$3*AU447+$AV$3*AV447+$AW$3*AW447)*AX447*IF(AQ447&lt;5,0.95,IF(AQ447&lt;7,0.975,1))+$J$3*VLOOKUP(J447,COND!$A$2:$D$7,2,FALSE)+$K$3*VLOOKUP(K447,COND!$A$2:$D$7,3,FALSE)+IF(BA447="SP",$BA$3,0)+IF($AV447&lt;3,-15,0))*IF(AND(Bat!$K$2="On",$E447&gt;20),0.75,1)</f>
        <v>12.590191386389996</v>
      </c>
      <c r="AZ447" s="28">
        <f>STANDARDIZE(AY447,AVERAGE($AY$5:$AY$963),STDEVP($AY$5:$AY$963))</f>
        <v>-0.9358286326749834</v>
      </c>
      <c r="BA447" t="str">
        <f>IF(OR(AND(AQ447&gt;7,AW447&gt;1),AND(AQ447&gt;4,AV447&gt;2)),"SP","RP")</f>
        <v>SP</v>
      </c>
      <c r="BE447" t="str">
        <f>IF(AVERAGE($O447:$Q447)&gt;=6,"Likely",IF(AVERAGE($O447:$Q447)&gt;=4,"Possible","Unlikely"))</f>
        <v>Unlikely</v>
      </c>
      <c r="BG447" t="e">
        <f>IF(VLOOKUP($B447,'Draft List'!$D$4:$AB$124,BG$3,FALSE)&lt;&gt;0,VLOOKUP($B447,'Draft List'!$D$4:$AB$124,BG$3,FALSE),"")</f>
        <v>#N/A</v>
      </c>
      <c r="BH447" t="e">
        <f>IF(VLOOKUP($B447,'Draft List'!$D$4:$AB$124,BH$3,FALSE)&lt;&gt;0,VLOOKUP($B447,'Draft List'!$D$4:$AB$124,BH$3,FALSE),"")</f>
        <v>#N/A</v>
      </c>
      <c r="BI447" t="e">
        <f>IF(VLOOKUP($B447,'Draft List'!$D$4:$AB$124,BI$3,FALSE)&lt;&gt;0,VLOOKUP($B447,'Draft List'!$D$4:$AB$124,BI$3,FALSE),"")</f>
        <v>#N/A</v>
      </c>
      <c r="BJ447" t="e">
        <f>IF(VLOOKUP($B447,'Draft List'!$D$4:$AB$124,BJ$3,FALSE)&lt;&gt;0,VLOOKUP($B447,'Draft List'!$D$4:$AB$124,BJ$3,FALSE),"")</f>
        <v>#N/A</v>
      </c>
      <c r="BK447" t="str">
        <f>IF(OR(C447="SP",C447="MR",C447="RP",C447="CL"),"P",VLOOKUP($A447,Bat!$A$4:$AP$1196,42,FALSE))</f>
        <v>P</v>
      </c>
    </row>
    <row r="448" spans="1:63" x14ac:dyDescent="0.25">
      <c r="A448" t="str">
        <f>IF(C448="C","C-",C448)&amp;D448&amp;E448</f>
        <v>RPGreg Voigt21</v>
      </c>
      <c r="B448">
        <f>VLOOKUP($A448,draft_listing_pitchers_stats!$A$1:$B$1324,2,FALSE)</f>
        <v>7256</v>
      </c>
      <c r="C448" s="1" t="s">
        <v>246</v>
      </c>
      <c r="D448" s="1" t="s">
        <v>2237</v>
      </c>
      <c r="E448" s="1">
        <v>21</v>
      </c>
      <c r="F448" s="1" t="s">
        <v>43</v>
      </c>
      <c r="G448" s="1" t="s">
        <v>43</v>
      </c>
      <c r="H448" s="1" t="s">
        <v>51</v>
      </c>
      <c r="I448" s="24" t="s">
        <v>51</v>
      </c>
      <c r="J448" s="1" t="s">
        <v>46</v>
      </c>
      <c r="K448" s="24" t="s">
        <v>45</v>
      </c>
      <c r="L448" s="1">
        <v>3</v>
      </c>
      <c r="M448" s="1">
        <v>4</v>
      </c>
      <c r="N448" s="24">
        <v>1</v>
      </c>
      <c r="O448" s="1">
        <v>5</v>
      </c>
      <c r="P448" s="1">
        <v>4</v>
      </c>
      <c r="Q448" s="24">
        <v>4</v>
      </c>
      <c r="R448" s="1">
        <v>4</v>
      </c>
      <c r="S448" s="1">
        <v>6</v>
      </c>
      <c r="T448" s="1" t="s">
        <v>47</v>
      </c>
      <c r="U448" s="1" t="s">
        <v>47</v>
      </c>
      <c r="V448" s="1" t="s">
        <v>47</v>
      </c>
      <c r="W448" s="1" t="s">
        <v>47</v>
      </c>
      <c r="X448" s="1">
        <v>2</v>
      </c>
      <c r="Y448" s="1">
        <v>5</v>
      </c>
      <c r="Z448" s="1" t="s">
        <v>47</v>
      </c>
      <c r="AA448" s="1" t="s">
        <v>47</v>
      </c>
      <c r="AB448" s="1" t="s">
        <v>47</v>
      </c>
      <c r="AC448" s="1" t="s">
        <v>47</v>
      </c>
      <c r="AD448" s="1" t="s">
        <v>47</v>
      </c>
      <c r="AE448" s="1" t="s">
        <v>47</v>
      </c>
      <c r="AF448" s="1" t="s">
        <v>47</v>
      </c>
      <c r="AG448" s="1" t="s">
        <v>47</v>
      </c>
      <c r="AH448" s="1" t="s">
        <v>47</v>
      </c>
      <c r="AI448" s="1" t="s">
        <v>47</v>
      </c>
      <c r="AJ448" s="1" t="s">
        <v>47</v>
      </c>
      <c r="AK448" s="1" t="s">
        <v>47</v>
      </c>
      <c r="AL448" s="1" t="s">
        <v>47</v>
      </c>
      <c r="AM448" s="1" t="s">
        <v>47</v>
      </c>
      <c r="AN448" s="1" t="s">
        <v>47</v>
      </c>
      <c r="AO448" s="24" t="s">
        <v>47</v>
      </c>
      <c r="AP448" s="1" t="s">
        <v>58</v>
      </c>
      <c r="AQ448" s="1">
        <v>2</v>
      </c>
      <c r="AR448" s="25" t="s">
        <v>233</v>
      </c>
      <c r="AS448" s="30">
        <v>210000</v>
      </c>
      <c r="AT448" s="9">
        <f>($O$3*(L448-$O$1)/$O$2+$P$3*(M448-$P$1)/$P$2+$Q$3*(N448-$P$1)/$Q$2)/SUM($O$3:$Q$3)</f>
        <v>-1.7258064396590846</v>
      </c>
      <c r="AU448" s="9">
        <f>($O$3*(O448-$O$1)/$O$2+$P$3*(P448-$P$1)/$P$2+$Q$3*(Q448-$Q$1)/$Q$2)/SUM($O$3:$Q$3)</f>
        <v>-0.16396734174133493</v>
      </c>
      <c r="AV448">
        <f>COUNT(R448:AO448)/2</f>
        <v>2</v>
      </c>
      <c r="AW448">
        <f>COUNTIF(R448:AO448,"&gt;5")/2</f>
        <v>0.5</v>
      </c>
      <c r="AX448" s="6">
        <f>VLOOKUP(AP448,COND!$A$10:$B$32,2,FALSE)</f>
        <v>1</v>
      </c>
      <c r="AY448" s="9">
        <f>(($AT$3*AT448+$AU$3*AU448+$AV$3*AV448+$AW$3*AW448)*AX448*IF(AQ448&lt;5,0.95,IF(AQ448&lt;7,0.975,1))+$J$3*VLOOKUP(J448,COND!$A$2:$D$7,2,FALSE)+$K$3*VLOOKUP(K448,COND!$A$2:$D$7,3,FALSE)+IF(BA448="SP",$BA$3,0)+IF($AV448&lt;3,-15,0))*IF(AND(Bat!$K$2="On",$E448&gt;20),0.75,1)</f>
        <v>12.515467283379408</v>
      </c>
      <c r="AZ448" s="28">
        <f>STANDARDIZE(AY448,AVERAGE($AY$5:$AY$963),STDEVP($AY$5:$AY$963))</f>
        <v>-0.94251380951194852</v>
      </c>
      <c r="BA448" t="str">
        <f>IF(OR(AND(AQ448&gt;7,AW448&gt;1),AND(AQ448&gt;4,AV448&gt;2)),"SP","RP")</f>
        <v>RP</v>
      </c>
      <c r="BE448" t="str">
        <f>IF(AVERAGE($O448:$Q448)&gt;=6,"Likely",IF(AVERAGE($O448:$Q448)&gt;=4,"Possible","Unlikely"))</f>
        <v>Possible</v>
      </c>
      <c r="BG448" t="e">
        <f>IF(VLOOKUP($B448,'Draft List'!$D$4:$AB$124,BG$3,FALSE)&lt;&gt;0,VLOOKUP($B448,'Draft List'!$D$4:$AB$124,BG$3,FALSE),"")</f>
        <v>#N/A</v>
      </c>
      <c r="BH448" t="e">
        <f>IF(VLOOKUP($B448,'Draft List'!$D$4:$AB$124,BH$3,FALSE)&lt;&gt;0,VLOOKUP($B448,'Draft List'!$D$4:$AB$124,BH$3,FALSE),"")</f>
        <v>#N/A</v>
      </c>
      <c r="BI448" t="e">
        <f>IF(VLOOKUP($B448,'Draft List'!$D$4:$AB$124,BI$3,FALSE)&lt;&gt;0,VLOOKUP($B448,'Draft List'!$D$4:$AB$124,BI$3,FALSE),"")</f>
        <v>#N/A</v>
      </c>
      <c r="BJ448" t="e">
        <f>IF(VLOOKUP($B448,'Draft List'!$D$4:$AB$124,BJ$3,FALSE)&lt;&gt;0,VLOOKUP($B448,'Draft List'!$D$4:$AB$124,BJ$3,FALSE),"")</f>
        <v>#N/A</v>
      </c>
      <c r="BK448" t="str">
        <f>IF(OR(C448="SP",C448="MR",C448="RP",C448="CL"),"P",VLOOKUP($A448,Bat!$A$4:$AP$1196,42,FALSE))</f>
        <v>P</v>
      </c>
    </row>
    <row r="449" spans="1:63" x14ac:dyDescent="0.25">
      <c r="A449" t="str">
        <f>IF(C449="C","C-",C449)&amp;D449&amp;E449</f>
        <v>SPDoug Bean18</v>
      </c>
      <c r="B449">
        <f>VLOOKUP($A449,draft_listing_pitchers_stats!$A$1:$B$1324,2,FALSE)</f>
        <v>4979</v>
      </c>
      <c r="C449" s="1" t="s">
        <v>25</v>
      </c>
      <c r="D449" s="1" t="s">
        <v>1895</v>
      </c>
      <c r="E449" s="1">
        <v>18</v>
      </c>
      <c r="F449" s="1" t="s">
        <v>43</v>
      </c>
      <c r="G449" s="1" t="s">
        <v>55</v>
      </c>
      <c r="H449" s="1" t="s">
        <v>51</v>
      </c>
      <c r="I449" s="24" t="s">
        <v>51</v>
      </c>
      <c r="J449" s="1" t="s">
        <v>45</v>
      </c>
      <c r="K449" s="24" t="s">
        <v>49</v>
      </c>
      <c r="L449" s="1">
        <v>2</v>
      </c>
      <c r="M449" s="1">
        <v>3</v>
      </c>
      <c r="N449" s="24">
        <v>1</v>
      </c>
      <c r="O449" s="1">
        <v>4</v>
      </c>
      <c r="P449" s="1">
        <v>3</v>
      </c>
      <c r="Q449" s="24">
        <v>2</v>
      </c>
      <c r="R449" s="1">
        <v>3</v>
      </c>
      <c r="S449" s="1">
        <v>4</v>
      </c>
      <c r="T449" s="1">
        <v>1</v>
      </c>
      <c r="U449" s="1">
        <v>1</v>
      </c>
      <c r="V449" s="1">
        <v>2</v>
      </c>
      <c r="W449" s="1">
        <v>4</v>
      </c>
      <c r="X449" s="1" t="s">
        <v>47</v>
      </c>
      <c r="Y449" s="1" t="s">
        <v>47</v>
      </c>
      <c r="Z449" s="1" t="s">
        <v>47</v>
      </c>
      <c r="AA449" s="1" t="s">
        <v>47</v>
      </c>
      <c r="AB449" s="1">
        <v>3</v>
      </c>
      <c r="AC449" s="1">
        <v>4</v>
      </c>
      <c r="AD449" s="1" t="s">
        <v>47</v>
      </c>
      <c r="AE449" s="1" t="s">
        <v>47</v>
      </c>
      <c r="AF449" s="1" t="s">
        <v>47</v>
      </c>
      <c r="AG449" s="1" t="s">
        <v>47</v>
      </c>
      <c r="AH449" s="1" t="s">
        <v>47</v>
      </c>
      <c r="AI449" s="1" t="s">
        <v>47</v>
      </c>
      <c r="AJ449" s="1" t="s">
        <v>47</v>
      </c>
      <c r="AK449" s="1" t="s">
        <v>47</v>
      </c>
      <c r="AL449" s="1" t="s">
        <v>47</v>
      </c>
      <c r="AM449" s="1" t="s">
        <v>47</v>
      </c>
      <c r="AN449" s="1" t="s">
        <v>47</v>
      </c>
      <c r="AO449" s="24" t="s">
        <v>47</v>
      </c>
      <c r="AP449" s="1" t="s">
        <v>211</v>
      </c>
      <c r="AQ449" s="1">
        <v>9</v>
      </c>
      <c r="AR449" s="25" t="s">
        <v>15</v>
      </c>
      <c r="AS449" s="30">
        <v>210000</v>
      </c>
      <c r="AT449" s="9">
        <f>($O$3*(L449-$O$1)/$O$2+$P$3*(M449-$P$1)/$P$2+$Q$3*(N449-$P$1)/$Q$2)/SUM($O$3:$Q$3)</f>
        <v>-2.1159294805983135</v>
      </c>
      <c r="AU449" s="9">
        <f>($O$3*(O449-$O$1)/$O$2+$P$3*(P449-$P$1)/$P$2+$Q$3*(Q449-$Q$1)/$Q$2)/SUM($O$3:$Q$3)</f>
        <v>-1.0387315147887846</v>
      </c>
      <c r="AV449">
        <f>COUNT(R449:AO449)/2</f>
        <v>4</v>
      </c>
      <c r="AW449">
        <f>COUNTIF(R449:AO449,"&gt;5")/2</f>
        <v>0</v>
      </c>
      <c r="AX449" s="6">
        <f>VLOOKUP(AP449,COND!$A$10:$B$32,2,FALSE)</f>
        <v>1</v>
      </c>
      <c r="AY449" s="9">
        <f>(($AT$3*AT449+$AU$3*AU449+$AV$3*AV449+$AW$3*AW449)*AX449*IF(AQ449&lt;5,0.95,IF(AQ449&lt;7,0.975,1))+$J$3*VLOOKUP(J449,COND!$A$2:$D$7,2,FALSE)+$K$3*VLOOKUP(K449,COND!$A$2:$D$7,3,FALSE)+IF(BA449="SP",$BA$3,0)+IF($AV449&lt;3,-15,0))*IF(AND(Bat!$K$2="On",$E449&gt;20),0.75,1)</f>
        <v>12.502183808104647</v>
      </c>
      <c r="AZ449" s="28">
        <f>STANDARDIZE(AY449,AVERAGE($AY$5:$AY$963),STDEVP($AY$5:$AY$963))</f>
        <v>-0.94370221295398982</v>
      </c>
      <c r="BA449" t="str">
        <f>IF(OR(AND(AQ449&gt;7,AW449&gt;1),AND(AQ449&gt;4,AV449&gt;2)),"SP","RP")</f>
        <v>SP</v>
      </c>
      <c r="BE449" t="str">
        <f>IF(AVERAGE($O449:$Q449)&gt;=6,"Likely",IF(AVERAGE($O449:$Q449)&gt;=4,"Possible","Unlikely"))</f>
        <v>Unlikely</v>
      </c>
      <c r="BG449" t="e">
        <f>IF(VLOOKUP($B449,'Draft List'!$D$4:$AB$124,BG$3,FALSE)&lt;&gt;0,VLOOKUP($B449,'Draft List'!$D$4:$AB$124,BG$3,FALSE),"")</f>
        <v>#N/A</v>
      </c>
      <c r="BH449" t="e">
        <f>IF(VLOOKUP($B449,'Draft List'!$D$4:$AB$124,BH$3,FALSE)&lt;&gt;0,VLOOKUP($B449,'Draft List'!$D$4:$AB$124,BH$3,FALSE),"")</f>
        <v>#N/A</v>
      </c>
      <c r="BI449" t="e">
        <f>IF(VLOOKUP($B449,'Draft List'!$D$4:$AB$124,BI$3,FALSE)&lt;&gt;0,VLOOKUP($B449,'Draft List'!$D$4:$AB$124,BI$3,FALSE),"")</f>
        <v>#N/A</v>
      </c>
      <c r="BJ449" t="e">
        <f>IF(VLOOKUP($B449,'Draft List'!$D$4:$AB$124,BJ$3,FALSE)&lt;&gt;0,VLOOKUP($B449,'Draft List'!$D$4:$AB$124,BJ$3,FALSE),"")</f>
        <v>#N/A</v>
      </c>
      <c r="BK449" t="str">
        <f>IF(OR(C449="SP",C449="MR",C449="RP",C449="CL"),"P",VLOOKUP($A449,Bat!$A$4:$AP$1196,42,FALSE))</f>
        <v>P</v>
      </c>
    </row>
    <row r="450" spans="1:63" x14ac:dyDescent="0.25">
      <c r="A450" t="str">
        <f>IF(C450="C","C-",C450)&amp;D450&amp;E450</f>
        <v>RPArt Hudson18</v>
      </c>
      <c r="B450">
        <f>VLOOKUP($A450,draft_listing_pitchers_stats!$A$1:$B$1324,2,FALSE)</f>
        <v>5185</v>
      </c>
      <c r="C450" s="1" t="s">
        <v>246</v>
      </c>
      <c r="D450" s="1" t="s">
        <v>2002</v>
      </c>
      <c r="E450" s="1">
        <v>18</v>
      </c>
      <c r="F450" s="1" t="s">
        <v>43</v>
      </c>
      <c r="G450" s="1" t="s">
        <v>43</v>
      </c>
      <c r="H450" s="1" t="s">
        <v>51</v>
      </c>
      <c r="I450" s="24" t="s">
        <v>51</v>
      </c>
      <c r="J450" s="1" t="s">
        <v>46</v>
      </c>
      <c r="K450" s="24" t="s">
        <v>45</v>
      </c>
      <c r="L450" s="1">
        <v>3</v>
      </c>
      <c r="M450" s="1">
        <v>4</v>
      </c>
      <c r="N450" s="24">
        <v>1</v>
      </c>
      <c r="O450" s="1">
        <v>3</v>
      </c>
      <c r="P450" s="1">
        <v>4</v>
      </c>
      <c r="Q450" s="24">
        <v>2</v>
      </c>
      <c r="R450" s="1">
        <v>4</v>
      </c>
      <c r="S450" s="1">
        <v>5</v>
      </c>
      <c r="T450" s="1">
        <v>1</v>
      </c>
      <c r="U450" s="1">
        <v>3</v>
      </c>
      <c r="V450" s="1" t="s">
        <v>47</v>
      </c>
      <c r="W450" s="1" t="s">
        <v>47</v>
      </c>
      <c r="X450" s="1">
        <v>3</v>
      </c>
      <c r="Y450" s="1">
        <v>4</v>
      </c>
      <c r="Z450" s="1" t="s">
        <v>47</v>
      </c>
      <c r="AA450" s="1" t="s">
        <v>47</v>
      </c>
      <c r="AB450" s="1" t="s">
        <v>47</v>
      </c>
      <c r="AC450" s="1" t="s">
        <v>47</v>
      </c>
      <c r="AD450" s="1" t="s">
        <v>47</v>
      </c>
      <c r="AE450" s="1" t="s">
        <v>47</v>
      </c>
      <c r="AF450" s="1">
        <v>4</v>
      </c>
      <c r="AG450" s="1">
        <v>5</v>
      </c>
      <c r="AH450" s="1" t="s">
        <v>47</v>
      </c>
      <c r="AI450" s="1" t="s">
        <v>47</v>
      </c>
      <c r="AJ450" s="1" t="s">
        <v>47</v>
      </c>
      <c r="AK450" s="1" t="s">
        <v>47</v>
      </c>
      <c r="AL450" s="1" t="s">
        <v>47</v>
      </c>
      <c r="AM450" s="1" t="s">
        <v>47</v>
      </c>
      <c r="AN450" s="1" t="s">
        <v>47</v>
      </c>
      <c r="AO450" s="24" t="s">
        <v>47</v>
      </c>
      <c r="AP450" s="1" t="s">
        <v>60</v>
      </c>
      <c r="AQ450" s="1">
        <v>5</v>
      </c>
      <c r="AR450" s="25" t="s">
        <v>235</v>
      </c>
      <c r="AS450" s="30">
        <v>240000</v>
      </c>
      <c r="AT450" s="9">
        <f>($O$3*(L450-$O$1)/$O$2+$P$3*(M450-$P$1)/$P$2+$Q$3*(N450-$P$1)/$Q$2)/SUM($O$3:$Q$3)</f>
        <v>-1.7258064396590846</v>
      </c>
      <c r="AU450" s="9">
        <f>($O$3*(O450-$O$1)/$O$2+$P$3*(P450-$P$1)/$P$2+$Q$3*(Q450-$Q$1)/$Q$2)/SUM($O$3:$Q$3)</f>
        <v>-1.0379911228679028</v>
      </c>
      <c r="AV450">
        <f>COUNT(R450:AO450)/2</f>
        <v>4</v>
      </c>
      <c r="AW450">
        <f>COUNTIF(R450:AO450,"&gt;5")/2</f>
        <v>0</v>
      </c>
      <c r="AX450" s="6">
        <f>VLOOKUP(AP450,COND!$A$10:$B$32,2,FALSE)</f>
        <v>1</v>
      </c>
      <c r="AY450" s="9">
        <f>(($AT$3*AT450+$AU$3*AU450+$AV$3*AV450+$AW$3*AW450)*AX450*IF(AQ450&lt;5,0.95,IF(AQ450&lt;7,0.975,1))+$J$3*VLOOKUP(J450,COND!$A$2:$D$7,2,FALSE)+$K$3*VLOOKUP(K450,COND!$A$2:$D$7,3,FALSE)+IF(BA450="SP",$BA$3,0)+IF($AV450&lt;3,-15,0))*IF(AND(Bat!$K$2="On",$E450&gt;20),0.75,1)</f>
        <v>12.487640848342373</v>
      </c>
      <c r="AZ450" s="28">
        <f>STANDARDIZE(AY450,AVERAGE($AY$5:$AY$963),STDEVP($AY$5:$AY$963))</f>
        <v>-0.94500329592222421</v>
      </c>
      <c r="BA450" t="str">
        <f>IF(OR(AND(AQ450&gt;7,AW450&gt;1),AND(AQ450&gt;4,AV450&gt;2)),"SP","RP")</f>
        <v>SP</v>
      </c>
      <c r="BE450" t="str">
        <f>IF(AVERAGE($O450:$Q450)&gt;=6,"Likely",IF(AVERAGE($O450:$Q450)&gt;=4,"Possible","Unlikely"))</f>
        <v>Unlikely</v>
      </c>
      <c r="BG450" t="e">
        <f>IF(VLOOKUP($B450,'Draft List'!$D$4:$AB$124,BG$3,FALSE)&lt;&gt;0,VLOOKUP($B450,'Draft List'!$D$4:$AB$124,BG$3,FALSE),"")</f>
        <v>#N/A</v>
      </c>
      <c r="BH450" t="e">
        <f>IF(VLOOKUP($B450,'Draft List'!$D$4:$AB$124,BH$3,FALSE)&lt;&gt;0,VLOOKUP($B450,'Draft List'!$D$4:$AB$124,BH$3,FALSE),"")</f>
        <v>#N/A</v>
      </c>
      <c r="BI450" t="e">
        <f>IF(VLOOKUP($B450,'Draft List'!$D$4:$AB$124,BI$3,FALSE)&lt;&gt;0,VLOOKUP($B450,'Draft List'!$D$4:$AB$124,BI$3,FALSE),"")</f>
        <v>#N/A</v>
      </c>
      <c r="BJ450" t="e">
        <f>IF(VLOOKUP($B450,'Draft List'!$D$4:$AB$124,BJ$3,FALSE)&lt;&gt;0,VLOOKUP($B450,'Draft List'!$D$4:$AB$124,BJ$3,FALSE),"")</f>
        <v>#N/A</v>
      </c>
      <c r="BK450" t="str">
        <f>IF(OR(C450="SP",C450="MR",C450="RP",C450="CL"),"P",VLOOKUP($A450,Bat!$A$4:$AP$1196,42,FALSE))</f>
        <v>P</v>
      </c>
    </row>
    <row r="451" spans="1:63" x14ac:dyDescent="0.25">
      <c r="A451" t="str">
        <f>IF(C451="C","C-",C451)&amp;D451&amp;E451</f>
        <v>RPRonnie Franklin18</v>
      </c>
      <c r="B451">
        <f>VLOOKUP($A451,draft_listing_pitchers_stats!$A$1:$B$1324,2,FALSE)</f>
        <v>13265</v>
      </c>
      <c r="C451" s="1" t="s">
        <v>246</v>
      </c>
      <c r="D451" s="1" t="s">
        <v>1953</v>
      </c>
      <c r="E451" s="1">
        <v>18</v>
      </c>
      <c r="F451" s="1" t="s">
        <v>43</v>
      </c>
      <c r="G451" s="1" t="s">
        <v>43</v>
      </c>
      <c r="H451" s="1" t="s">
        <v>51</v>
      </c>
      <c r="I451" s="24" t="s">
        <v>51</v>
      </c>
      <c r="J451" s="1" t="s">
        <v>45</v>
      </c>
      <c r="K451" s="24" t="s">
        <v>53</v>
      </c>
      <c r="L451" s="1">
        <v>1</v>
      </c>
      <c r="M451" s="1">
        <v>3</v>
      </c>
      <c r="N451" s="24">
        <v>1</v>
      </c>
      <c r="O451" s="1">
        <v>2</v>
      </c>
      <c r="P451" s="1">
        <v>3</v>
      </c>
      <c r="Q451" s="24">
        <v>3</v>
      </c>
      <c r="R451" s="1">
        <v>2</v>
      </c>
      <c r="S451" s="1">
        <v>2</v>
      </c>
      <c r="T451" s="1">
        <v>1</v>
      </c>
      <c r="U451" s="1">
        <v>3</v>
      </c>
      <c r="V451" s="1" t="s">
        <v>47</v>
      </c>
      <c r="W451" s="1" t="s">
        <v>47</v>
      </c>
      <c r="X451" s="1">
        <v>1</v>
      </c>
      <c r="Y451" s="1">
        <v>3</v>
      </c>
      <c r="Z451" s="1" t="s">
        <v>47</v>
      </c>
      <c r="AA451" s="1" t="s">
        <v>47</v>
      </c>
      <c r="AB451" s="1" t="s">
        <v>47</v>
      </c>
      <c r="AC451" s="1" t="s">
        <v>47</v>
      </c>
      <c r="AD451" s="1" t="s">
        <v>47</v>
      </c>
      <c r="AE451" s="1" t="s">
        <v>47</v>
      </c>
      <c r="AF451" s="1" t="s">
        <v>47</v>
      </c>
      <c r="AG451" s="1" t="s">
        <v>47</v>
      </c>
      <c r="AH451" s="1" t="s">
        <v>47</v>
      </c>
      <c r="AI451" s="1" t="s">
        <v>47</v>
      </c>
      <c r="AJ451" s="1" t="s">
        <v>47</v>
      </c>
      <c r="AK451" s="1" t="s">
        <v>47</v>
      </c>
      <c r="AL451" s="1" t="s">
        <v>47</v>
      </c>
      <c r="AM451" s="1" t="s">
        <v>47</v>
      </c>
      <c r="AN451" s="1" t="s">
        <v>47</v>
      </c>
      <c r="AO451" s="24" t="s">
        <v>47</v>
      </c>
      <c r="AP451" s="1" t="s">
        <v>73</v>
      </c>
      <c r="AQ451" s="1">
        <v>6</v>
      </c>
      <c r="AR451" s="25" t="s">
        <v>15</v>
      </c>
      <c r="AS451" s="30">
        <v>2400000</v>
      </c>
      <c r="AT451" s="9">
        <f>($O$3*(L451-$O$1)/$O$2+$P$3*(M451-$P$1)/$P$2+$Q$3*(N451-$P$1)/$Q$2)/SUM($O$3:$Q$3)</f>
        <v>-2.310620805107487</v>
      </c>
      <c r="AU451" s="9">
        <f>($O$3*(O451-$O$1)/$O$2+$P$3*(P451-$P$1)/$P$2+$Q$3*(Q451-$Q$1)/$Q$2)/SUM($O$3:$Q$3)</f>
        <v>-1.1857935977530214</v>
      </c>
      <c r="AV451">
        <f>COUNT(R451:AO451)/2</f>
        <v>3</v>
      </c>
      <c r="AW451">
        <f>COUNTIF(R451:AO451,"&gt;5")/2</f>
        <v>0</v>
      </c>
      <c r="AX451" s="6">
        <f>VLOOKUP(AP451,COND!$A$10:$B$32,2,FALSE)</f>
        <v>0.9</v>
      </c>
      <c r="AY451" s="9">
        <f>(($AT$3*AT451+$AU$3*AU451+$AV$3*AV451+$AW$3*AW451)*AX451*IF(AQ451&lt;5,0.95,IF(AQ451&lt;7,0.975,1))+$J$3*VLOOKUP(J451,COND!$A$2:$D$7,2,FALSE)+$K$3*VLOOKUP(K451,COND!$A$2:$D$7,3,FALSE)+IF(BA451="SP",$BA$3,0)+IF($AV451&lt;3,-15,0))*IF(AND(Bat!$K$2="On",$E451&gt;20),0.75,1)</f>
        <v>12.455183408138112</v>
      </c>
      <c r="AZ451" s="28">
        <f>STANDARDIZE(AY451,AVERAGE($AY$5:$AY$963),STDEVP($AY$5:$AY$963))</f>
        <v>-0.94790709427775566</v>
      </c>
      <c r="BA451" t="str">
        <f>IF(OR(AND(AQ451&gt;7,AW451&gt;1),AND(AQ451&gt;4,AV451&gt;2)),"SP","RP")</f>
        <v>SP</v>
      </c>
      <c r="BE451" t="str">
        <f>IF(AVERAGE($O451:$Q451)&gt;=6,"Likely",IF(AVERAGE($O451:$Q451)&gt;=4,"Possible","Unlikely"))</f>
        <v>Unlikely</v>
      </c>
      <c r="BG451" t="e">
        <f>IF(VLOOKUP($B451,'Draft List'!$D$4:$AB$124,BG$3,FALSE)&lt;&gt;0,VLOOKUP($B451,'Draft List'!$D$4:$AB$124,BG$3,FALSE),"")</f>
        <v>#N/A</v>
      </c>
      <c r="BH451" t="e">
        <f>IF(VLOOKUP($B451,'Draft List'!$D$4:$AB$124,BH$3,FALSE)&lt;&gt;0,VLOOKUP($B451,'Draft List'!$D$4:$AB$124,BH$3,FALSE),"")</f>
        <v>#N/A</v>
      </c>
      <c r="BI451" t="e">
        <f>IF(VLOOKUP($B451,'Draft List'!$D$4:$AB$124,BI$3,FALSE)&lt;&gt;0,VLOOKUP($B451,'Draft List'!$D$4:$AB$124,BI$3,FALSE),"")</f>
        <v>#N/A</v>
      </c>
      <c r="BJ451" t="e">
        <f>IF(VLOOKUP($B451,'Draft List'!$D$4:$AB$124,BJ$3,FALSE)&lt;&gt;0,VLOOKUP($B451,'Draft List'!$D$4:$AB$124,BJ$3,FALSE),"")</f>
        <v>#N/A</v>
      </c>
      <c r="BK451" t="str">
        <f>IF(OR(C451="SP",C451="MR",C451="RP",C451="CL"),"P",VLOOKUP($A451,Bat!$A$4:$AP$1196,42,FALSE))</f>
        <v>P</v>
      </c>
    </row>
    <row r="452" spans="1:63" x14ac:dyDescent="0.25">
      <c r="A452" t="str">
        <f>IF(C452="C","C-",C452)&amp;D452&amp;E452</f>
        <v>SPAndrew Bailey21</v>
      </c>
      <c r="B452">
        <f>VLOOKUP($A452,draft_listing_pitchers_stats!$A$1:$B$1324,2,FALSE)</f>
        <v>11501</v>
      </c>
      <c r="C452" s="1" t="s">
        <v>25</v>
      </c>
      <c r="D452" s="1" t="s">
        <v>1885</v>
      </c>
      <c r="E452" s="1">
        <v>21</v>
      </c>
      <c r="F452" s="1" t="s">
        <v>55</v>
      </c>
      <c r="G452" s="1" t="s">
        <v>55</v>
      </c>
      <c r="H452" s="1" t="s">
        <v>51</v>
      </c>
      <c r="I452" s="24" t="s">
        <v>51</v>
      </c>
      <c r="J452" s="1" t="s">
        <v>49</v>
      </c>
      <c r="K452" s="24" t="s">
        <v>45</v>
      </c>
      <c r="L452" s="1">
        <v>3</v>
      </c>
      <c r="M452" s="1">
        <v>4</v>
      </c>
      <c r="N452" s="24">
        <v>1</v>
      </c>
      <c r="O452" s="1">
        <v>4</v>
      </c>
      <c r="P452" s="1">
        <v>4</v>
      </c>
      <c r="Q452" s="24">
        <v>1</v>
      </c>
      <c r="R452" s="1">
        <v>4</v>
      </c>
      <c r="S452" s="1">
        <v>4</v>
      </c>
      <c r="T452" s="1">
        <v>3</v>
      </c>
      <c r="U452" s="1">
        <v>3</v>
      </c>
      <c r="V452" s="1">
        <v>3</v>
      </c>
      <c r="W452" s="1">
        <v>4</v>
      </c>
      <c r="X452" s="1">
        <v>2</v>
      </c>
      <c r="Y452" s="1">
        <v>2</v>
      </c>
      <c r="Z452" s="1" t="s">
        <v>47</v>
      </c>
      <c r="AA452" s="1" t="s">
        <v>47</v>
      </c>
      <c r="AB452" s="1">
        <v>4</v>
      </c>
      <c r="AC452" s="1">
        <v>4</v>
      </c>
      <c r="AD452" s="1" t="s">
        <v>47</v>
      </c>
      <c r="AE452" s="1" t="s">
        <v>47</v>
      </c>
      <c r="AF452" s="1">
        <v>3</v>
      </c>
      <c r="AG452" s="1">
        <v>4</v>
      </c>
      <c r="AH452" s="1" t="s">
        <v>47</v>
      </c>
      <c r="AI452" s="1" t="s">
        <v>47</v>
      </c>
      <c r="AJ452" s="1" t="s">
        <v>47</v>
      </c>
      <c r="AK452" s="1" t="s">
        <v>47</v>
      </c>
      <c r="AL452" s="1" t="s">
        <v>47</v>
      </c>
      <c r="AM452" s="1" t="s">
        <v>47</v>
      </c>
      <c r="AN452" s="1" t="s">
        <v>47</v>
      </c>
      <c r="AO452" s="24" t="s">
        <v>47</v>
      </c>
      <c r="AP452" s="1" t="s">
        <v>211</v>
      </c>
      <c r="AQ452" s="1">
        <v>10</v>
      </c>
      <c r="AR452" s="25" t="s">
        <v>235</v>
      </c>
      <c r="AS452" s="30">
        <v>105000</v>
      </c>
      <c r="AT452" s="9">
        <f>($O$3*(L452-$O$1)/$O$2+$P$3*(M452-$P$1)/$P$2+$Q$3*(N452-$P$1)/$Q$2)/SUM($O$3:$Q$3)</f>
        <v>-1.7258064396590846</v>
      </c>
      <c r="AU452" s="9">
        <f>($O$3*(O452-$O$1)/$O$2+$P$3*(P452-$P$1)/$P$2+$Q$3*(Q452-$Q$1)/$Q$2)/SUM($O$3:$Q$3)</f>
        <v>-1.0856203644128397</v>
      </c>
      <c r="AV452">
        <f>COUNT(R452:AO452)/2</f>
        <v>6</v>
      </c>
      <c r="AW452">
        <f>COUNTIF(R452:AO452,"&gt;5")/2</f>
        <v>0</v>
      </c>
      <c r="AX452" s="6">
        <f>VLOOKUP(AP452,COND!$A$10:$B$32,2,FALSE)</f>
        <v>1</v>
      </c>
      <c r="AY452" s="9">
        <f>(($AT$3*AT452+$AU$3*AU452+$AV$3*AV452+$AW$3*AW452)*AX452*IF(AQ452&lt;5,0.95,IF(AQ452&lt;7,0.975,1))+$J$3*VLOOKUP(J452,COND!$A$2:$D$7,2,FALSE)+$K$3*VLOOKUP(K452,COND!$A$2:$D$7,3,FALSE)+IF(BA452="SP",$BA$3,0)+IF($AV452&lt;3,-15,0))*IF(AND(Bat!$K$2="On",$E452&gt;20),0.75,1)</f>
        <v>12.342431423811387</v>
      </c>
      <c r="AZ452" s="28">
        <f>STANDARDIZE(AY452,AVERAGE($AY$5:$AY$963),STDEVP($AY$5:$AY$963))</f>
        <v>-0.95799442786322631</v>
      </c>
      <c r="BA452" t="str">
        <f>IF(OR(AND(AQ452&gt;7,AW452&gt;1),AND(AQ452&gt;4,AV452&gt;2)),"SP","RP")</f>
        <v>SP</v>
      </c>
      <c r="BE452" t="str">
        <f>IF(AVERAGE($O452:$Q452)&gt;=6,"Likely",IF(AVERAGE($O452:$Q452)&gt;=4,"Possible","Unlikely"))</f>
        <v>Unlikely</v>
      </c>
      <c r="BG452" t="e">
        <f>IF(VLOOKUP($B452,'Draft List'!$D$4:$AB$124,BG$3,FALSE)&lt;&gt;0,VLOOKUP($B452,'Draft List'!$D$4:$AB$124,BG$3,FALSE),"")</f>
        <v>#N/A</v>
      </c>
      <c r="BH452" t="e">
        <f>IF(VLOOKUP($B452,'Draft List'!$D$4:$AB$124,BH$3,FALSE)&lt;&gt;0,VLOOKUP($B452,'Draft List'!$D$4:$AB$124,BH$3,FALSE),"")</f>
        <v>#N/A</v>
      </c>
      <c r="BI452" t="e">
        <f>IF(VLOOKUP($B452,'Draft List'!$D$4:$AB$124,BI$3,FALSE)&lt;&gt;0,VLOOKUP($B452,'Draft List'!$D$4:$AB$124,BI$3,FALSE),"")</f>
        <v>#N/A</v>
      </c>
      <c r="BJ452" t="e">
        <f>IF(VLOOKUP($B452,'Draft List'!$D$4:$AB$124,BJ$3,FALSE)&lt;&gt;0,VLOOKUP($B452,'Draft List'!$D$4:$AB$124,BJ$3,FALSE),"")</f>
        <v>#N/A</v>
      </c>
      <c r="BK452" t="str">
        <f>IF(OR(C452="SP",C452="MR",C452="RP",C452="CL"),"P",VLOOKUP($A452,Bat!$A$4:$AP$1196,42,FALSE))</f>
        <v>P</v>
      </c>
    </row>
    <row r="453" spans="1:63" x14ac:dyDescent="0.25">
      <c r="A453" t="str">
        <f>IF(C453="C","C-",C453)&amp;D453&amp;E453</f>
        <v>SPJuan Ávila18</v>
      </c>
      <c r="B453">
        <f>VLOOKUP($A453,draft_listing_pitchers_stats!$A$1:$B$1324,2,FALSE)</f>
        <v>4908</v>
      </c>
      <c r="C453" s="1" t="s">
        <v>25</v>
      </c>
      <c r="D453" s="1" t="s">
        <v>1883</v>
      </c>
      <c r="E453" s="1">
        <v>18</v>
      </c>
      <c r="F453" s="1" t="s">
        <v>43</v>
      </c>
      <c r="G453" s="1" t="s">
        <v>43</v>
      </c>
      <c r="H453" s="1" t="s">
        <v>51</v>
      </c>
      <c r="I453" s="24" t="s">
        <v>51</v>
      </c>
      <c r="J453" s="1" t="s">
        <v>45</v>
      </c>
      <c r="K453" s="24" t="s">
        <v>45</v>
      </c>
      <c r="L453" s="1">
        <v>2</v>
      </c>
      <c r="M453" s="1">
        <v>3</v>
      </c>
      <c r="N453" s="24">
        <v>1</v>
      </c>
      <c r="O453" s="1">
        <v>3</v>
      </c>
      <c r="P453" s="1">
        <v>4</v>
      </c>
      <c r="Q453" s="24">
        <v>2</v>
      </c>
      <c r="R453" s="1">
        <v>3</v>
      </c>
      <c r="S453" s="1">
        <v>4</v>
      </c>
      <c r="T453" s="1">
        <v>1</v>
      </c>
      <c r="U453" s="1">
        <v>2</v>
      </c>
      <c r="V453" s="1" t="s">
        <v>47</v>
      </c>
      <c r="W453" s="1" t="s">
        <v>47</v>
      </c>
      <c r="X453" s="1">
        <v>2</v>
      </c>
      <c r="Y453" s="1">
        <v>2</v>
      </c>
      <c r="Z453" s="1" t="s">
        <v>47</v>
      </c>
      <c r="AA453" s="1" t="s">
        <v>47</v>
      </c>
      <c r="AB453" s="1" t="s">
        <v>47</v>
      </c>
      <c r="AC453" s="1" t="s">
        <v>47</v>
      </c>
      <c r="AD453" s="1" t="s">
        <v>47</v>
      </c>
      <c r="AE453" s="1" t="s">
        <v>47</v>
      </c>
      <c r="AF453" s="1">
        <v>3</v>
      </c>
      <c r="AG453" s="1">
        <v>4</v>
      </c>
      <c r="AH453" s="1" t="s">
        <v>47</v>
      </c>
      <c r="AI453" s="1" t="s">
        <v>47</v>
      </c>
      <c r="AJ453" s="1" t="s">
        <v>47</v>
      </c>
      <c r="AK453" s="1" t="s">
        <v>47</v>
      </c>
      <c r="AL453" s="1" t="s">
        <v>47</v>
      </c>
      <c r="AM453" s="1" t="s">
        <v>47</v>
      </c>
      <c r="AN453" s="1" t="s">
        <v>47</v>
      </c>
      <c r="AO453" s="24" t="s">
        <v>47</v>
      </c>
      <c r="AP453" s="1" t="s">
        <v>212</v>
      </c>
      <c r="AQ453" s="1">
        <v>10</v>
      </c>
      <c r="AR453" s="25" t="s">
        <v>15</v>
      </c>
      <c r="AS453" s="30">
        <v>180000</v>
      </c>
      <c r="AT453" s="9">
        <f>($O$3*(L453-$O$1)/$O$2+$P$3*(M453-$P$1)/$P$2+$Q$3*(N453-$P$1)/$Q$2)/SUM($O$3:$Q$3)</f>
        <v>-2.1159294805983135</v>
      </c>
      <c r="AU453" s="9">
        <f>($O$3*(O453-$O$1)/$O$2+$P$3*(P453-$P$1)/$P$2+$Q$3*(Q453-$Q$1)/$Q$2)/SUM($O$3:$Q$3)</f>
        <v>-1.0379911228679028</v>
      </c>
      <c r="AV453">
        <f>COUNT(R453:AO453)/2</f>
        <v>4</v>
      </c>
      <c r="AW453">
        <f>COUNTIF(R453:AO453,"&gt;5")/2</f>
        <v>0</v>
      </c>
      <c r="AX453" s="6">
        <f>VLOOKUP(AP453,COND!$A$10:$B$32,2,FALSE)</f>
        <v>1</v>
      </c>
      <c r="AY453" s="9">
        <f>(($AT$3*AT453+$AU$3*AU453+$AV$3*AV453+$AW$3*AW453)*AX453*IF(AQ453&lt;5,0.95,IF(AQ453&lt;7,0.975,1))+$J$3*VLOOKUP(J453,COND!$A$2:$D$7,2,FALSE)+$K$3*VLOOKUP(K453,COND!$A$2:$D$7,3,FALSE)+IF(BA453="SP",$BA$3,0)+IF($AV453&lt;3,-15,0))*IF(AND(Bat!$K$2="On",$E453&gt;20),0.75,1)</f>
        <v>12.216991646522281</v>
      </c>
      <c r="AZ453" s="28">
        <f>STANDARDIZE(AY453,AVERAGE($AY$5:$AY$963),STDEVP($AY$5:$AY$963))</f>
        <v>-0.96921687229254738</v>
      </c>
      <c r="BA453" t="str">
        <f>IF(OR(AND(AQ453&gt;7,AW453&gt;1),AND(AQ453&gt;4,AV453&gt;2)),"SP","RP")</f>
        <v>SP</v>
      </c>
      <c r="BE453" t="str">
        <f>IF(AVERAGE($O453:$Q453)&gt;=6,"Likely",IF(AVERAGE($O453:$Q453)&gt;=4,"Possible","Unlikely"))</f>
        <v>Unlikely</v>
      </c>
      <c r="BG453" t="e">
        <f>IF(VLOOKUP($B453,'Draft List'!$D$4:$AB$124,BG$3,FALSE)&lt;&gt;0,VLOOKUP($B453,'Draft List'!$D$4:$AB$124,BG$3,FALSE),"")</f>
        <v>#N/A</v>
      </c>
      <c r="BH453" t="e">
        <f>IF(VLOOKUP($B453,'Draft List'!$D$4:$AB$124,BH$3,FALSE)&lt;&gt;0,VLOOKUP($B453,'Draft List'!$D$4:$AB$124,BH$3,FALSE),"")</f>
        <v>#N/A</v>
      </c>
      <c r="BI453" t="e">
        <f>IF(VLOOKUP($B453,'Draft List'!$D$4:$AB$124,BI$3,FALSE)&lt;&gt;0,VLOOKUP($B453,'Draft List'!$D$4:$AB$124,BI$3,FALSE),"")</f>
        <v>#N/A</v>
      </c>
      <c r="BJ453" t="e">
        <f>IF(VLOOKUP($B453,'Draft List'!$D$4:$AB$124,BJ$3,FALSE)&lt;&gt;0,VLOOKUP($B453,'Draft List'!$D$4:$AB$124,BJ$3,FALSE),"")</f>
        <v>#N/A</v>
      </c>
      <c r="BK453" t="str">
        <f>IF(OR(C453="SP",C453="MR",C453="RP",C453="CL"),"P",VLOOKUP($A453,Bat!$A$4:$AP$1196,42,FALSE))</f>
        <v>P</v>
      </c>
    </row>
    <row r="454" spans="1:63" x14ac:dyDescent="0.25">
      <c r="A454" t="str">
        <f>IF(C454="C","C-",C454)&amp;D454&amp;E454</f>
        <v>RPBrandon White21</v>
      </c>
      <c r="B454">
        <f>VLOOKUP($A454,draft_listing_pitchers_stats!$A$1:$B$1324,2,FALSE)</f>
        <v>3157</v>
      </c>
      <c r="C454" s="1" t="s">
        <v>246</v>
      </c>
      <c r="D454" s="1" t="s">
        <v>2246</v>
      </c>
      <c r="E454" s="1">
        <v>21</v>
      </c>
      <c r="F454" s="1" t="s">
        <v>43</v>
      </c>
      <c r="G454" s="1" t="s">
        <v>43</v>
      </c>
      <c r="H454" s="1" t="s">
        <v>51</v>
      </c>
      <c r="I454" s="24" t="s">
        <v>51</v>
      </c>
      <c r="J454" s="1" t="s">
        <v>45</v>
      </c>
      <c r="K454" s="24" t="s">
        <v>49</v>
      </c>
      <c r="L454" s="1">
        <v>2</v>
      </c>
      <c r="M454" s="1">
        <v>4</v>
      </c>
      <c r="N454" s="24">
        <v>1</v>
      </c>
      <c r="O454" s="1">
        <v>3</v>
      </c>
      <c r="P454" s="1">
        <v>4</v>
      </c>
      <c r="Q454" s="24">
        <v>2</v>
      </c>
      <c r="R454" s="1">
        <v>3</v>
      </c>
      <c r="S454" s="1">
        <v>3</v>
      </c>
      <c r="T454" s="1">
        <v>1</v>
      </c>
      <c r="U454" s="1">
        <v>1</v>
      </c>
      <c r="V454" s="1" t="s">
        <v>47</v>
      </c>
      <c r="W454" s="1" t="s">
        <v>47</v>
      </c>
      <c r="X454" s="1" t="s">
        <v>47</v>
      </c>
      <c r="Y454" s="1" t="s">
        <v>47</v>
      </c>
      <c r="Z454" s="1">
        <v>3</v>
      </c>
      <c r="AA454" s="1">
        <v>4</v>
      </c>
      <c r="AB454" s="1" t="s">
        <v>47</v>
      </c>
      <c r="AC454" s="1" t="s">
        <v>47</v>
      </c>
      <c r="AD454" s="1" t="s">
        <v>47</v>
      </c>
      <c r="AE454" s="1" t="s">
        <v>47</v>
      </c>
      <c r="AF454" s="1" t="s">
        <v>47</v>
      </c>
      <c r="AG454" s="1" t="s">
        <v>47</v>
      </c>
      <c r="AH454" s="1" t="s">
        <v>47</v>
      </c>
      <c r="AI454" s="1" t="s">
        <v>47</v>
      </c>
      <c r="AJ454" s="1" t="s">
        <v>47</v>
      </c>
      <c r="AK454" s="1" t="s">
        <v>47</v>
      </c>
      <c r="AL454" s="1" t="s">
        <v>47</v>
      </c>
      <c r="AM454" s="1" t="s">
        <v>47</v>
      </c>
      <c r="AN454" s="1" t="s">
        <v>47</v>
      </c>
      <c r="AO454" s="24" t="s">
        <v>47</v>
      </c>
      <c r="AP454" s="1" t="s">
        <v>212</v>
      </c>
      <c r="AQ454" s="1">
        <v>9</v>
      </c>
      <c r="AR454" s="25" t="s">
        <v>233</v>
      </c>
      <c r="AS454" s="30">
        <v>210000</v>
      </c>
      <c r="AT454" s="9">
        <f>($O$3*(L454-$O$1)/$O$2+$P$3*(M454-$P$1)/$P$2+$Q$3*(N454-$P$1)/$Q$2)/SUM($O$3:$Q$3)</f>
        <v>-1.9204977641682581</v>
      </c>
      <c r="AU454" s="9">
        <f>($O$3*(O454-$O$1)/$O$2+$P$3*(P454-$P$1)/$P$2+$Q$3*(Q454-$Q$1)/$Q$2)/SUM($O$3:$Q$3)</f>
        <v>-1.0379911228679028</v>
      </c>
      <c r="AV454">
        <f>COUNT(R454:AO454)/2</f>
        <v>3</v>
      </c>
      <c r="AW454">
        <f>COUNTIF(R454:AO454,"&gt;5")/2</f>
        <v>0</v>
      </c>
      <c r="AX454" s="6">
        <f>VLOOKUP(AP454,COND!$A$10:$B$32,2,FALSE)</f>
        <v>1</v>
      </c>
      <c r="AY454" s="9">
        <f>(($AT$3*AT454+$AU$3*AU454+$AV$3*AV454+$AW$3*AW454)*AX454*IF(AQ454&lt;5,0.95,IF(AQ454&lt;7,0.975,1))+$J$3*VLOOKUP(J454,COND!$A$2:$D$7,2,FALSE)+$K$3*VLOOKUP(K454,COND!$A$2:$D$7,3,FALSE)+IF(BA454="SP",$BA$3,0)+IF($AV454&lt;3,-15,0))*IF(AND(Bat!$K$2="On",$E454&gt;20),0.75,1)</f>
        <v>12.206077989808296</v>
      </c>
      <c r="AZ454" s="28">
        <f>STANDARDIZE(AY454,AVERAGE($AY$5:$AY$963),STDEVP($AY$5:$AY$963))</f>
        <v>-0.97019326039399545</v>
      </c>
      <c r="BA454" t="str">
        <f>IF(OR(AND(AQ454&gt;7,AW454&gt;1),AND(AQ454&gt;4,AV454&gt;2)),"SP","RP")</f>
        <v>SP</v>
      </c>
      <c r="BE454" t="str">
        <f>IF(AVERAGE($O454:$Q454)&gt;=6,"Likely",IF(AVERAGE($O454:$Q454)&gt;=4,"Possible","Unlikely"))</f>
        <v>Unlikely</v>
      </c>
      <c r="BG454" t="e">
        <f>IF(VLOOKUP($B454,'Draft List'!$D$4:$AB$124,BG$3,FALSE)&lt;&gt;0,VLOOKUP($B454,'Draft List'!$D$4:$AB$124,BG$3,FALSE),"")</f>
        <v>#N/A</v>
      </c>
      <c r="BH454" t="e">
        <f>IF(VLOOKUP($B454,'Draft List'!$D$4:$AB$124,BH$3,FALSE)&lt;&gt;0,VLOOKUP($B454,'Draft List'!$D$4:$AB$124,BH$3,FALSE),"")</f>
        <v>#N/A</v>
      </c>
      <c r="BI454" t="e">
        <f>IF(VLOOKUP($B454,'Draft List'!$D$4:$AB$124,BI$3,FALSE)&lt;&gt;0,VLOOKUP($B454,'Draft List'!$D$4:$AB$124,BI$3,FALSE),"")</f>
        <v>#N/A</v>
      </c>
      <c r="BJ454" t="e">
        <f>IF(VLOOKUP($B454,'Draft List'!$D$4:$AB$124,BJ$3,FALSE)&lt;&gt;0,VLOOKUP($B454,'Draft List'!$D$4:$AB$124,BJ$3,FALSE),"")</f>
        <v>#N/A</v>
      </c>
      <c r="BK454" t="str">
        <f>IF(OR(C454="SP",C454="MR",C454="RP",C454="CL"),"P",VLOOKUP($A454,Bat!$A$4:$AP$1196,42,FALSE))</f>
        <v>P</v>
      </c>
    </row>
    <row r="455" spans="1:63" x14ac:dyDescent="0.25">
      <c r="A455" t="str">
        <f>IF(C455="C","C-",C455)&amp;D455&amp;E455</f>
        <v>SPFlynn Lancaster18</v>
      </c>
      <c r="B455">
        <f>VLOOKUP($A455,draft_listing_pitchers_stats!$A$1:$B$1324,2,FALSE)</f>
        <v>4802</v>
      </c>
      <c r="C455" s="1" t="s">
        <v>25</v>
      </c>
      <c r="D455" s="1" t="s">
        <v>2051</v>
      </c>
      <c r="E455" s="1">
        <v>18</v>
      </c>
      <c r="F455" s="1" t="s">
        <v>55</v>
      </c>
      <c r="G455" s="1" t="s">
        <v>43</v>
      </c>
      <c r="H455" s="1" t="s">
        <v>51</v>
      </c>
      <c r="I455" s="24" t="s">
        <v>51</v>
      </c>
      <c r="J455" s="1" t="s">
        <v>45</v>
      </c>
      <c r="K455" s="24" t="s">
        <v>49</v>
      </c>
      <c r="L455" s="1">
        <v>2</v>
      </c>
      <c r="M455" s="1">
        <v>4</v>
      </c>
      <c r="N455" s="24">
        <v>1</v>
      </c>
      <c r="O455" s="1">
        <v>3</v>
      </c>
      <c r="P455" s="1">
        <v>4</v>
      </c>
      <c r="Q455" s="24">
        <v>2</v>
      </c>
      <c r="R455" s="1">
        <v>4</v>
      </c>
      <c r="S455" s="1">
        <v>5</v>
      </c>
      <c r="T455" s="1">
        <v>1</v>
      </c>
      <c r="U455" s="1">
        <v>2</v>
      </c>
      <c r="V455" s="1" t="s">
        <v>47</v>
      </c>
      <c r="W455" s="1" t="s">
        <v>47</v>
      </c>
      <c r="X455" s="1">
        <v>2</v>
      </c>
      <c r="Y455" s="1">
        <v>4</v>
      </c>
      <c r="Z455" s="1" t="s">
        <v>47</v>
      </c>
      <c r="AA455" s="1" t="s">
        <v>47</v>
      </c>
      <c r="AB455" s="1" t="s">
        <v>47</v>
      </c>
      <c r="AC455" s="1" t="s">
        <v>47</v>
      </c>
      <c r="AD455" s="1" t="s">
        <v>47</v>
      </c>
      <c r="AE455" s="1" t="s">
        <v>47</v>
      </c>
      <c r="AF455" s="1" t="s">
        <v>47</v>
      </c>
      <c r="AG455" s="1" t="s">
        <v>47</v>
      </c>
      <c r="AH455" s="1" t="s">
        <v>47</v>
      </c>
      <c r="AI455" s="1" t="s">
        <v>47</v>
      </c>
      <c r="AJ455" s="1" t="s">
        <v>47</v>
      </c>
      <c r="AK455" s="1" t="s">
        <v>47</v>
      </c>
      <c r="AL455" s="1" t="s">
        <v>47</v>
      </c>
      <c r="AM455" s="1" t="s">
        <v>47</v>
      </c>
      <c r="AN455" s="1" t="s">
        <v>47</v>
      </c>
      <c r="AO455" s="24" t="s">
        <v>47</v>
      </c>
      <c r="AP455" s="1" t="s">
        <v>58</v>
      </c>
      <c r="AQ455" s="1">
        <v>7</v>
      </c>
      <c r="AR455" s="25" t="s">
        <v>235</v>
      </c>
      <c r="AS455" s="30">
        <v>180000</v>
      </c>
      <c r="AT455" s="9">
        <f>($O$3*(L455-$O$1)/$O$2+$P$3*(M455-$P$1)/$P$2+$Q$3*(N455-$P$1)/$Q$2)/SUM($O$3:$Q$3)</f>
        <v>-1.9204977641682581</v>
      </c>
      <c r="AU455" s="9">
        <f>($O$3*(O455-$O$1)/$O$2+$P$3*(P455-$P$1)/$P$2+$Q$3*(Q455-$Q$1)/$Q$2)/SUM($O$3:$Q$3)</f>
        <v>-1.0379911228679028</v>
      </c>
      <c r="AV455">
        <f>COUNT(R455:AO455)/2</f>
        <v>3</v>
      </c>
      <c r="AW455">
        <f>COUNTIF(R455:AO455,"&gt;5")/2</f>
        <v>0</v>
      </c>
      <c r="AX455" s="6">
        <f>VLOOKUP(AP455,COND!$A$10:$B$32,2,FALSE)</f>
        <v>1</v>
      </c>
      <c r="AY455" s="9">
        <f>(($AT$3*AT455+$AU$3*AU455+$AV$3*AV455+$AW$3*AW455)*AX455*IF(AQ455&lt;5,0.95,IF(AQ455&lt;7,0.975,1))+$J$3*VLOOKUP(J455,COND!$A$2:$D$7,2,FALSE)+$K$3*VLOOKUP(K455,COND!$A$2:$D$7,3,FALSE)+IF(BA455="SP",$BA$3,0)+IF($AV455&lt;3,-15,0))*IF(AND(Bat!$K$2="On",$E455&gt;20),0.75,1)</f>
        <v>12.206077989808296</v>
      </c>
      <c r="AZ455" s="28">
        <f>STANDARDIZE(AY455,AVERAGE($AY$5:$AY$963),STDEVP($AY$5:$AY$963))</f>
        <v>-0.97019326039399545</v>
      </c>
      <c r="BA455" t="str">
        <f>IF(OR(AND(AQ455&gt;7,AW455&gt;1),AND(AQ455&gt;4,AV455&gt;2)),"SP","RP")</f>
        <v>SP</v>
      </c>
      <c r="BE455" t="str">
        <f>IF(AVERAGE($O455:$Q455)&gt;=6,"Likely",IF(AVERAGE($O455:$Q455)&gt;=4,"Possible","Unlikely"))</f>
        <v>Unlikely</v>
      </c>
      <c r="BG455" t="e">
        <f>IF(VLOOKUP($B455,'Draft List'!$D$4:$AB$124,BG$3,FALSE)&lt;&gt;0,VLOOKUP($B455,'Draft List'!$D$4:$AB$124,BG$3,FALSE),"")</f>
        <v>#N/A</v>
      </c>
      <c r="BH455" t="e">
        <f>IF(VLOOKUP($B455,'Draft List'!$D$4:$AB$124,BH$3,FALSE)&lt;&gt;0,VLOOKUP($B455,'Draft List'!$D$4:$AB$124,BH$3,FALSE),"")</f>
        <v>#N/A</v>
      </c>
      <c r="BI455" t="e">
        <f>IF(VLOOKUP($B455,'Draft List'!$D$4:$AB$124,BI$3,FALSE)&lt;&gt;0,VLOOKUP($B455,'Draft List'!$D$4:$AB$124,BI$3,FALSE),"")</f>
        <v>#N/A</v>
      </c>
      <c r="BJ455" t="e">
        <f>IF(VLOOKUP($B455,'Draft List'!$D$4:$AB$124,BJ$3,FALSE)&lt;&gt;0,VLOOKUP($B455,'Draft List'!$D$4:$AB$124,BJ$3,FALSE),"")</f>
        <v>#N/A</v>
      </c>
      <c r="BK455" t="str">
        <f>IF(OR(C455="SP",C455="MR",C455="RP",C455="CL"),"P",VLOOKUP($A455,Bat!$A$4:$AP$1196,42,FALSE))</f>
        <v>P</v>
      </c>
    </row>
    <row r="456" spans="1:63" x14ac:dyDescent="0.25">
      <c r="A456" t="str">
        <f>IF(C456="C","C-",C456)&amp;D456&amp;E456</f>
        <v>RPDan Peck18</v>
      </c>
      <c r="B456">
        <f>VLOOKUP($A456,draft_listing_pitchers_stats!$A$1:$B$1324,2,FALSE)</f>
        <v>8517</v>
      </c>
      <c r="C456" s="1" t="s">
        <v>246</v>
      </c>
      <c r="D456" s="1" t="s">
        <v>2135</v>
      </c>
      <c r="E456" s="1">
        <v>18</v>
      </c>
      <c r="F456" s="1" t="s">
        <v>55</v>
      </c>
      <c r="G456" s="1" t="s">
        <v>55</v>
      </c>
      <c r="H456" s="1" t="s">
        <v>51</v>
      </c>
      <c r="I456" s="24" t="s">
        <v>51</v>
      </c>
      <c r="J456" s="1" t="s">
        <v>45</v>
      </c>
      <c r="K456" s="24" t="s">
        <v>49</v>
      </c>
      <c r="L456" s="1">
        <v>2</v>
      </c>
      <c r="M456" s="1">
        <v>4</v>
      </c>
      <c r="N456" s="24">
        <v>1</v>
      </c>
      <c r="O456" s="1">
        <v>3</v>
      </c>
      <c r="P456" s="1">
        <v>4</v>
      </c>
      <c r="Q456" s="24">
        <v>2</v>
      </c>
      <c r="R456" s="1">
        <v>2</v>
      </c>
      <c r="S456" s="1">
        <v>3</v>
      </c>
      <c r="T456" s="1">
        <v>1</v>
      </c>
      <c r="U456" s="1">
        <v>1</v>
      </c>
      <c r="V456" s="1">
        <v>2</v>
      </c>
      <c r="W456" s="1">
        <v>3</v>
      </c>
      <c r="X456" s="1" t="s">
        <v>47</v>
      </c>
      <c r="Y456" s="1" t="s">
        <v>47</v>
      </c>
      <c r="Z456" s="1" t="s">
        <v>47</v>
      </c>
      <c r="AA456" s="1" t="s">
        <v>47</v>
      </c>
      <c r="AB456" s="1" t="s">
        <v>47</v>
      </c>
      <c r="AC456" s="1" t="s">
        <v>47</v>
      </c>
      <c r="AD456" s="1" t="s">
        <v>47</v>
      </c>
      <c r="AE456" s="1" t="s">
        <v>47</v>
      </c>
      <c r="AF456" s="1" t="s">
        <v>47</v>
      </c>
      <c r="AG456" s="1" t="s">
        <v>47</v>
      </c>
      <c r="AH456" s="1" t="s">
        <v>47</v>
      </c>
      <c r="AI456" s="1" t="s">
        <v>47</v>
      </c>
      <c r="AJ456" s="1" t="s">
        <v>47</v>
      </c>
      <c r="AK456" s="1" t="s">
        <v>47</v>
      </c>
      <c r="AL456" s="1" t="s">
        <v>47</v>
      </c>
      <c r="AM456" s="1" t="s">
        <v>47</v>
      </c>
      <c r="AN456" s="1" t="s">
        <v>47</v>
      </c>
      <c r="AO456" s="24" t="s">
        <v>47</v>
      </c>
      <c r="AP456" s="1" t="s">
        <v>68</v>
      </c>
      <c r="AQ456" s="1">
        <v>2</v>
      </c>
      <c r="AR456" s="25" t="s">
        <v>233</v>
      </c>
      <c r="AS456" s="30">
        <v>2100000</v>
      </c>
      <c r="AT456" s="9">
        <f>($O$3*(L456-$O$1)/$O$2+$P$3*(M456-$P$1)/$P$2+$Q$3*(N456-$P$1)/$Q$2)/SUM($O$3:$Q$3)</f>
        <v>-1.9204977641682581</v>
      </c>
      <c r="AU456" s="9">
        <f>($O$3*(O456-$O$1)/$O$2+$P$3*(P456-$P$1)/$P$2+$Q$3*(Q456-$Q$1)/$Q$2)/SUM($O$3:$Q$3)</f>
        <v>-1.0379911228679028</v>
      </c>
      <c r="AV456">
        <f>COUNT(R456:AO456)/2</f>
        <v>3</v>
      </c>
      <c r="AW456">
        <f>COUNTIF(R456:AO456,"&gt;5")/2</f>
        <v>0</v>
      </c>
      <c r="AX456" s="6">
        <f>VLOOKUP(AP456,COND!$A$10:$B$32,2,FALSE)</f>
        <v>0.95</v>
      </c>
      <c r="AY456" s="9">
        <f>(($AT$3*AT456+$AU$3*AU456+$AV$3*AV456+$AW$3*AW456)*AX456*IF(AQ456&lt;5,0.95,IF(AQ456&lt;7,0.975,1))+$J$3*VLOOKUP(J456,COND!$A$2:$D$7,2,FALSE)+$K$3*VLOOKUP(K456,COND!$A$2:$D$7,3,FALSE)+IF(BA456="SP",$BA$3,0)+IF($AV456&lt;3,-15,0))*IF(AND(Bat!$K$2="On",$E456&gt;20),0.75,1)</f>
        <v>12.165235385801989</v>
      </c>
      <c r="AZ456" s="28">
        <f>STANDARDIZE(AY456,AVERAGE($AY$5:$AY$963),STDEVP($AY$5:$AY$963))</f>
        <v>-0.97384723574148968</v>
      </c>
      <c r="BA456" t="str">
        <f>IF(OR(AND(AQ456&gt;7,AW456&gt;1),AND(AQ456&gt;4,AV456&gt;2)),"SP","RP")</f>
        <v>RP</v>
      </c>
      <c r="BE456" t="str">
        <f>IF(AVERAGE($O456:$Q456)&gt;=6,"Likely",IF(AVERAGE($O456:$Q456)&gt;=4,"Possible","Unlikely"))</f>
        <v>Unlikely</v>
      </c>
      <c r="BG456" t="e">
        <f>IF(VLOOKUP($B456,'Draft List'!$D$4:$AB$124,BG$3,FALSE)&lt;&gt;0,VLOOKUP($B456,'Draft List'!$D$4:$AB$124,BG$3,FALSE),"")</f>
        <v>#N/A</v>
      </c>
      <c r="BH456" t="e">
        <f>IF(VLOOKUP($B456,'Draft List'!$D$4:$AB$124,BH$3,FALSE)&lt;&gt;0,VLOOKUP($B456,'Draft List'!$D$4:$AB$124,BH$3,FALSE),"")</f>
        <v>#N/A</v>
      </c>
      <c r="BI456" t="e">
        <f>IF(VLOOKUP($B456,'Draft List'!$D$4:$AB$124,BI$3,FALSE)&lt;&gt;0,VLOOKUP($B456,'Draft List'!$D$4:$AB$124,BI$3,FALSE),"")</f>
        <v>#N/A</v>
      </c>
      <c r="BJ456" t="e">
        <f>IF(VLOOKUP($B456,'Draft List'!$D$4:$AB$124,BJ$3,FALSE)&lt;&gt;0,VLOOKUP($B456,'Draft List'!$D$4:$AB$124,BJ$3,FALSE),"")</f>
        <v>#N/A</v>
      </c>
      <c r="BK456" t="str">
        <f>IF(OR(C456="SP",C456="MR",C456="RP",C456="CL"),"P",VLOOKUP($A456,Bat!$A$4:$AP$1196,42,FALSE))</f>
        <v>P</v>
      </c>
    </row>
    <row r="457" spans="1:63" x14ac:dyDescent="0.25">
      <c r="A457" t="str">
        <f>IF(C457="C","C-",C457)&amp;D457&amp;E457</f>
        <v>RPSawao Yamamoto21</v>
      </c>
      <c r="B457">
        <f>VLOOKUP($A457,draft_listing_pitchers_stats!$A$1:$B$1324,2,FALSE)</f>
        <v>4434</v>
      </c>
      <c r="C457" s="1" t="s">
        <v>246</v>
      </c>
      <c r="D457" s="1" t="s">
        <v>2258</v>
      </c>
      <c r="E457" s="1">
        <v>21</v>
      </c>
      <c r="F457" s="1" t="s">
        <v>43</v>
      </c>
      <c r="G457" s="1" t="s">
        <v>43</v>
      </c>
      <c r="H457" s="1" t="s">
        <v>51</v>
      </c>
      <c r="I457" s="24" t="s">
        <v>51</v>
      </c>
      <c r="J457" s="1" t="s">
        <v>45</v>
      </c>
      <c r="K457" s="24" t="s">
        <v>57</v>
      </c>
      <c r="L457" s="1">
        <v>3</v>
      </c>
      <c r="M457" s="1">
        <v>3</v>
      </c>
      <c r="N457" s="24">
        <v>1</v>
      </c>
      <c r="O457" s="1">
        <v>3</v>
      </c>
      <c r="P457" s="1">
        <v>3</v>
      </c>
      <c r="Q457" s="24">
        <v>3</v>
      </c>
      <c r="R457" s="1">
        <v>4</v>
      </c>
      <c r="S457" s="1">
        <v>4</v>
      </c>
      <c r="T457" s="1">
        <v>2</v>
      </c>
      <c r="U457" s="1">
        <v>2</v>
      </c>
      <c r="V457" s="1">
        <v>2</v>
      </c>
      <c r="W457" s="1">
        <v>2</v>
      </c>
      <c r="X457" s="1" t="s">
        <v>47</v>
      </c>
      <c r="Y457" s="1" t="s">
        <v>47</v>
      </c>
      <c r="Z457" s="1" t="s">
        <v>47</v>
      </c>
      <c r="AA457" s="1" t="s">
        <v>47</v>
      </c>
      <c r="AB457" s="1" t="s">
        <v>47</v>
      </c>
      <c r="AC457" s="1" t="s">
        <v>47</v>
      </c>
      <c r="AD457" s="1" t="s">
        <v>47</v>
      </c>
      <c r="AE457" s="1" t="s">
        <v>47</v>
      </c>
      <c r="AF457" s="1">
        <v>3</v>
      </c>
      <c r="AG457" s="1">
        <v>4</v>
      </c>
      <c r="AH457" s="1" t="s">
        <v>47</v>
      </c>
      <c r="AI457" s="1" t="s">
        <v>47</v>
      </c>
      <c r="AJ457" s="1" t="s">
        <v>47</v>
      </c>
      <c r="AK457" s="1" t="s">
        <v>47</v>
      </c>
      <c r="AL457" s="1" t="s">
        <v>47</v>
      </c>
      <c r="AM457" s="1" t="s">
        <v>47</v>
      </c>
      <c r="AN457" s="1" t="s">
        <v>47</v>
      </c>
      <c r="AO457" s="24" t="s">
        <v>47</v>
      </c>
      <c r="AP457" s="1" t="s">
        <v>59</v>
      </c>
      <c r="AQ457" s="1">
        <v>6</v>
      </c>
      <c r="AR457" s="25" t="s">
        <v>15</v>
      </c>
      <c r="AS457" s="30">
        <v>220000</v>
      </c>
      <c r="AT457" s="9">
        <f>($O$3*(L457-$O$1)/$O$2+$P$3*(M457-$P$1)/$P$2+$Q$3*(N457-$P$1)/$Q$2)/SUM($O$3:$Q$3)</f>
        <v>-1.9212381560891401</v>
      </c>
      <c r="AU457" s="9">
        <f>($O$3*(O457-$O$1)/$O$2+$P$3*(P457-$P$1)/$P$2+$Q$3*(Q457-$Q$1)/$Q$2)/SUM($O$3:$Q$3)</f>
        <v>-0.9911022732438477</v>
      </c>
      <c r="AV457">
        <f>COUNT(R457:AO457)/2</f>
        <v>4</v>
      </c>
      <c r="AW457">
        <f>COUNTIF(R457:AO457,"&gt;5")/2</f>
        <v>0</v>
      </c>
      <c r="AX457" s="6">
        <f>VLOOKUP(AP457,COND!$A$10:$B$32,2,FALSE)</f>
        <v>1</v>
      </c>
      <c r="AY457" s="9">
        <f>(($AT$3*AT457+$AU$3*AU457+$AV$3*AV457+$AW$3*AW457)*AX457*IF(AQ457&lt;5,0.95,IF(AQ457&lt;7,0.975,1))+$J$3*VLOOKUP(J457,COND!$A$2:$D$7,2,FALSE)+$K$3*VLOOKUP(K457,COND!$A$2:$D$7,3,FALSE)+IF(BA457="SP",$BA$3,0)+IF($AV457&lt;3,-15,0))*IF(AND(Bat!$K$2="On",$E457&gt;20),0.75,1)</f>
        <v>12.163864231307585</v>
      </c>
      <c r="AZ457" s="28">
        <f>STANDARDIZE(AY457,AVERAGE($AY$5:$AY$963),STDEVP($AY$5:$AY$963))</f>
        <v>-0.97396990580237475</v>
      </c>
      <c r="BA457" t="str">
        <f>IF(OR(AND(AQ457&gt;7,AW457&gt;1),AND(AQ457&gt;4,AV457&gt;2)),"SP","RP")</f>
        <v>SP</v>
      </c>
      <c r="BE457" t="str">
        <f>IF(AVERAGE($O457:$Q457)&gt;=6,"Likely",IF(AVERAGE($O457:$Q457)&gt;=4,"Possible","Unlikely"))</f>
        <v>Unlikely</v>
      </c>
      <c r="BG457" t="e">
        <f>IF(VLOOKUP($B457,'Draft List'!$D$4:$AB$124,BG$3,FALSE)&lt;&gt;0,VLOOKUP($B457,'Draft List'!$D$4:$AB$124,BG$3,FALSE),"")</f>
        <v>#N/A</v>
      </c>
      <c r="BH457" t="e">
        <f>IF(VLOOKUP($B457,'Draft List'!$D$4:$AB$124,BH$3,FALSE)&lt;&gt;0,VLOOKUP($B457,'Draft List'!$D$4:$AB$124,BH$3,FALSE),"")</f>
        <v>#N/A</v>
      </c>
      <c r="BI457" t="e">
        <f>IF(VLOOKUP($B457,'Draft List'!$D$4:$AB$124,BI$3,FALSE)&lt;&gt;0,VLOOKUP($B457,'Draft List'!$D$4:$AB$124,BI$3,FALSE),"")</f>
        <v>#N/A</v>
      </c>
      <c r="BJ457" t="e">
        <f>IF(VLOOKUP($B457,'Draft List'!$D$4:$AB$124,BJ$3,FALSE)&lt;&gt;0,VLOOKUP($B457,'Draft List'!$D$4:$AB$124,BJ$3,FALSE),"")</f>
        <v>#N/A</v>
      </c>
      <c r="BK457" t="str">
        <f>IF(OR(C457="SP",C457="MR",C457="RP",C457="CL"),"P",VLOOKUP($A457,Bat!$A$4:$AP$1196,42,FALSE))</f>
        <v>P</v>
      </c>
    </row>
    <row r="458" spans="1:63" x14ac:dyDescent="0.25">
      <c r="A458" t="str">
        <f>IF(C458="C","C-",C458)&amp;D458&amp;E458</f>
        <v>SPMike Rivers22</v>
      </c>
      <c r="B458">
        <f>VLOOKUP($A458,draft_listing_pitchers_stats!$A$1:$B$1324,2,FALSE)</f>
        <v>11210</v>
      </c>
      <c r="C458" s="1" t="s">
        <v>25</v>
      </c>
      <c r="D458" s="1" t="s">
        <v>1848</v>
      </c>
      <c r="E458" s="1">
        <v>22</v>
      </c>
      <c r="F458" s="1" t="s">
        <v>43</v>
      </c>
      <c r="G458" s="1" t="s">
        <v>43</v>
      </c>
      <c r="H458" s="1" t="s">
        <v>51</v>
      </c>
      <c r="I458" s="24" t="s">
        <v>51</v>
      </c>
      <c r="J458" s="1" t="s">
        <v>57</v>
      </c>
      <c r="K458" s="24" t="s">
        <v>53</v>
      </c>
      <c r="L458" s="1">
        <v>3</v>
      </c>
      <c r="M458" s="1">
        <v>5</v>
      </c>
      <c r="N458" s="24">
        <v>2</v>
      </c>
      <c r="O458" s="1">
        <v>4</v>
      </c>
      <c r="P458" s="1">
        <v>5</v>
      </c>
      <c r="Q458" s="24">
        <v>4</v>
      </c>
      <c r="R458" s="1">
        <v>5</v>
      </c>
      <c r="S458" s="1">
        <v>6</v>
      </c>
      <c r="T458" s="1" t="s">
        <v>47</v>
      </c>
      <c r="U458" s="1" t="s">
        <v>47</v>
      </c>
      <c r="V458" s="1">
        <v>4</v>
      </c>
      <c r="W458" s="1">
        <v>4</v>
      </c>
      <c r="X458" s="1" t="s">
        <v>47</v>
      </c>
      <c r="Y458" s="1" t="s">
        <v>47</v>
      </c>
      <c r="Z458" s="1" t="s">
        <v>47</v>
      </c>
      <c r="AA458" s="1" t="s">
        <v>47</v>
      </c>
      <c r="AB458" s="1" t="s">
        <v>47</v>
      </c>
      <c r="AC458" s="1" t="s">
        <v>47</v>
      </c>
      <c r="AD458" s="1" t="s">
        <v>47</v>
      </c>
      <c r="AE458" s="1" t="s">
        <v>47</v>
      </c>
      <c r="AF458" s="1" t="s">
        <v>47</v>
      </c>
      <c r="AG458" s="1" t="s">
        <v>47</v>
      </c>
      <c r="AH458" s="1" t="s">
        <v>47</v>
      </c>
      <c r="AI458" s="1" t="s">
        <v>47</v>
      </c>
      <c r="AJ458" s="1" t="s">
        <v>47</v>
      </c>
      <c r="AK458" s="1" t="s">
        <v>47</v>
      </c>
      <c r="AL458" s="1" t="s">
        <v>47</v>
      </c>
      <c r="AM458" s="1" t="s">
        <v>47</v>
      </c>
      <c r="AN458" s="1" t="s">
        <v>47</v>
      </c>
      <c r="AO458" s="24" t="s">
        <v>47</v>
      </c>
      <c r="AP458" s="1" t="s">
        <v>59</v>
      </c>
      <c r="AQ458" s="1">
        <v>7</v>
      </c>
      <c r="AR458" s="25" t="s">
        <v>235</v>
      </c>
      <c r="AS458" s="30">
        <v>230000</v>
      </c>
      <c r="AT458" s="9">
        <f>($O$3*(L458-$O$1)/$O$2+$P$3*(M458-$P$1)/$P$2+$Q$3*(N458-$P$1)/$Q$2)/SUM($O$3:$Q$3)</f>
        <v>-1.2880541571749189</v>
      </c>
      <c r="AU458" s="9">
        <f>($O$3*(O458-$O$1)/$O$2+$P$3*(P458-$P$1)/$P$2+$Q$3*(Q458-$Q$1)/$Q$2)/SUM($O$3:$Q$3)</f>
        <v>-0.16322694982045299</v>
      </c>
      <c r="AV458">
        <f>COUNT(R458:AO458)/2</f>
        <v>2</v>
      </c>
      <c r="AW458">
        <f>COUNTIF(R458:AO458,"&gt;5")/2</f>
        <v>0.5</v>
      </c>
      <c r="AX458" s="6">
        <f>VLOOKUP(AP458,COND!$A$10:$B$32,2,FALSE)</f>
        <v>1</v>
      </c>
      <c r="AY458" s="9">
        <f>(($AT$3*AT458+$AU$3*AU458+$AV$3*AV458+$AW$3*AW458)*AX458*IF(AQ458&lt;5,0.95,IF(AQ458&lt;7,0.975,1))+$J$3*VLOOKUP(J458,COND!$A$2:$D$7,2,FALSE)+$K$3*VLOOKUP(K458,COND!$A$2:$D$7,3,FALSE)+IF(BA458="SP",$BA$3,0)+IF($AV458&lt;3,-15,0))*IF(AND(Bat!$K$2="On",$E458&gt;20),0.75,1)</f>
        <v>12.052850172155956</v>
      </c>
      <c r="AZ458" s="28">
        <f>STANDARDIZE(AY458,AVERAGE($AY$5:$AY$963),STDEVP($AY$5:$AY$963))</f>
        <v>-0.98390175626182796</v>
      </c>
      <c r="BA458" t="str">
        <f>IF(OR(AND(AQ458&gt;7,AW458&gt;1),AND(AQ458&gt;4,AV458&gt;2)),"SP","RP")</f>
        <v>RP</v>
      </c>
      <c r="BE458" t="str">
        <f>IF(AVERAGE($O458:$Q458)&gt;=6,"Likely",IF(AVERAGE($O458:$Q458)&gt;=4,"Possible","Unlikely"))</f>
        <v>Possible</v>
      </c>
      <c r="BG458" t="e">
        <f>IF(VLOOKUP($B458,'Draft List'!$D$4:$AB$124,BG$3,FALSE)&lt;&gt;0,VLOOKUP($B458,'Draft List'!$D$4:$AB$124,BG$3,FALSE),"")</f>
        <v>#N/A</v>
      </c>
      <c r="BH458" t="e">
        <f>IF(VLOOKUP($B458,'Draft List'!$D$4:$AB$124,BH$3,FALSE)&lt;&gt;0,VLOOKUP($B458,'Draft List'!$D$4:$AB$124,BH$3,FALSE),"")</f>
        <v>#N/A</v>
      </c>
      <c r="BI458" t="e">
        <f>IF(VLOOKUP($B458,'Draft List'!$D$4:$AB$124,BI$3,FALSE)&lt;&gt;0,VLOOKUP($B458,'Draft List'!$D$4:$AB$124,BI$3,FALSE),"")</f>
        <v>#N/A</v>
      </c>
      <c r="BJ458" t="e">
        <f>IF(VLOOKUP($B458,'Draft List'!$D$4:$AB$124,BJ$3,FALSE)&lt;&gt;0,VLOOKUP($B458,'Draft List'!$D$4:$AB$124,BJ$3,FALSE),"")</f>
        <v>#N/A</v>
      </c>
      <c r="BK458" t="str">
        <f>IF(OR(C458="SP",C458="MR",C458="RP",C458="CL"),"P",VLOOKUP($A458,Bat!$A$4:$AP$1196,42,FALSE))</f>
        <v>P</v>
      </c>
    </row>
    <row r="459" spans="1:63" x14ac:dyDescent="0.25">
      <c r="A459" t="str">
        <f>IF(C459="C","C-",C459)&amp;D459&amp;E459</f>
        <v>RPKumanosuke Kouda18</v>
      </c>
      <c r="B459">
        <f>VLOOKUP($A459,draft_listing_pitchers_stats!$A$1:$B$1324,2,FALSE)</f>
        <v>9337</v>
      </c>
      <c r="C459" s="1" t="s">
        <v>246</v>
      </c>
      <c r="D459" s="1" t="s">
        <v>2045</v>
      </c>
      <c r="E459" s="1">
        <v>18</v>
      </c>
      <c r="F459" s="1" t="s">
        <v>43</v>
      </c>
      <c r="G459" s="1" t="s">
        <v>43</v>
      </c>
      <c r="H459" s="1" t="s">
        <v>51</v>
      </c>
      <c r="I459" s="24" t="s">
        <v>51</v>
      </c>
      <c r="J459" s="1" t="s">
        <v>57</v>
      </c>
      <c r="K459" s="24" t="s">
        <v>46</v>
      </c>
      <c r="L459" s="1">
        <v>1</v>
      </c>
      <c r="M459" s="1">
        <v>3</v>
      </c>
      <c r="N459" s="24">
        <v>1</v>
      </c>
      <c r="O459" s="1">
        <v>3</v>
      </c>
      <c r="P459" s="1">
        <v>4</v>
      </c>
      <c r="Q459" s="24">
        <v>2</v>
      </c>
      <c r="R459" s="1">
        <v>2</v>
      </c>
      <c r="S459" s="1">
        <v>3</v>
      </c>
      <c r="T459" s="1">
        <v>1</v>
      </c>
      <c r="U459" s="1">
        <v>3</v>
      </c>
      <c r="V459" s="1">
        <v>1</v>
      </c>
      <c r="W459" s="1">
        <v>2</v>
      </c>
      <c r="X459" s="1" t="s">
        <v>47</v>
      </c>
      <c r="Y459" s="1" t="s">
        <v>47</v>
      </c>
      <c r="Z459" s="1" t="s">
        <v>47</v>
      </c>
      <c r="AA459" s="1" t="s">
        <v>47</v>
      </c>
      <c r="AB459" s="1" t="s">
        <v>47</v>
      </c>
      <c r="AC459" s="1" t="s">
        <v>47</v>
      </c>
      <c r="AD459" s="1">
        <v>2</v>
      </c>
      <c r="AE459" s="1">
        <v>3</v>
      </c>
      <c r="AF459" s="1">
        <v>2</v>
      </c>
      <c r="AG459" s="1">
        <v>3</v>
      </c>
      <c r="AH459" s="1">
        <v>1</v>
      </c>
      <c r="AI459" s="1">
        <v>3</v>
      </c>
      <c r="AJ459" s="1" t="s">
        <v>47</v>
      </c>
      <c r="AK459" s="1" t="s">
        <v>47</v>
      </c>
      <c r="AL459" s="1" t="s">
        <v>47</v>
      </c>
      <c r="AM459" s="1" t="s">
        <v>47</v>
      </c>
      <c r="AN459" s="1" t="s">
        <v>47</v>
      </c>
      <c r="AO459" s="24" t="s">
        <v>47</v>
      </c>
      <c r="AP459" s="1" t="s">
        <v>68</v>
      </c>
      <c r="AQ459" s="1">
        <v>10</v>
      </c>
      <c r="AR459" s="25" t="s">
        <v>15</v>
      </c>
      <c r="AS459" s="30">
        <v>190000</v>
      </c>
      <c r="AT459" s="9">
        <f>($O$3*(L459-$O$1)/$O$2+$P$3*(M459-$P$1)/$P$2+$Q$3*(N459-$P$1)/$Q$2)/SUM($O$3:$Q$3)</f>
        <v>-2.310620805107487</v>
      </c>
      <c r="AU459" s="9">
        <f>($O$3*(O459-$O$1)/$O$2+$P$3*(P459-$P$1)/$P$2+$Q$3*(Q459-$Q$1)/$Q$2)/SUM($O$3:$Q$3)</f>
        <v>-1.0379911228679028</v>
      </c>
      <c r="AV459">
        <f>COUNT(R459:AO459)/2</f>
        <v>6</v>
      </c>
      <c r="AW459">
        <f>COUNTIF(R459:AO459,"&gt;5")/2</f>
        <v>0</v>
      </c>
      <c r="AX459" s="6">
        <f>VLOOKUP(AP459,COND!$A$10:$B$32,2,FALSE)</f>
        <v>0.95</v>
      </c>
      <c r="AY459" s="9">
        <f>(($AT$3*AT459+$AU$3*AU459+$AV$3*AV459+$AW$3*AW459)*AX459*IF(AQ459&lt;5,0.95,IF(AQ459&lt;7,0.975,1))+$J$3*VLOOKUP(J459,COND!$A$2:$D$7,2,FALSE)+$K$3*VLOOKUP(K459,COND!$A$2:$D$7,3,FALSE)+IF(BA459="SP",$BA$3,0)+IF($AV459&lt;3,-15,0))*IF(AND(Bat!$K$2="On",$E459&gt;20),0.75,1)</f>
        <v>12.034150712539425</v>
      </c>
      <c r="AZ459" s="28">
        <f>STANDARDIZE(AY459,AVERAGE($AY$5:$AY$963),STDEVP($AY$5:$AY$963))</f>
        <v>-0.9855746996529916</v>
      </c>
      <c r="BA459" t="str">
        <f>IF(OR(AND(AQ459&gt;7,AW459&gt;1),AND(AQ459&gt;4,AV459&gt;2)),"SP","RP")</f>
        <v>SP</v>
      </c>
      <c r="BE459" t="str">
        <f>IF(AVERAGE($O459:$Q459)&gt;=6,"Likely",IF(AVERAGE($O459:$Q459)&gt;=4,"Possible","Unlikely"))</f>
        <v>Unlikely</v>
      </c>
      <c r="BG459" t="e">
        <f>IF(VLOOKUP($B459,'Draft List'!$D$4:$AB$124,BG$3,FALSE)&lt;&gt;0,VLOOKUP($B459,'Draft List'!$D$4:$AB$124,BG$3,FALSE),"")</f>
        <v>#N/A</v>
      </c>
      <c r="BH459" t="e">
        <f>IF(VLOOKUP($B459,'Draft List'!$D$4:$AB$124,BH$3,FALSE)&lt;&gt;0,VLOOKUP($B459,'Draft List'!$D$4:$AB$124,BH$3,FALSE),"")</f>
        <v>#N/A</v>
      </c>
      <c r="BI459" t="e">
        <f>IF(VLOOKUP($B459,'Draft List'!$D$4:$AB$124,BI$3,FALSE)&lt;&gt;0,VLOOKUP($B459,'Draft List'!$D$4:$AB$124,BI$3,FALSE),"")</f>
        <v>#N/A</v>
      </c>
      <c r="BJ459" t="e">
        <f>IF(VLOOKUP($B459,'Draft List'!$D$4:$AB$124,BJ$3,FALSE)&lt;&gt;0,VLOOKUP($B459,'Draft List'!$D$4:$AB$124,BJ$3,FALSE),"")</f>
        <v>#N/A</v>
      </c>
      <c r="BK459" t="str">
        <f>IF(OR(C459="SP",C459="MR",C459="RP",C459="CL"),"P",VLOOKUP($A459,Bat!$A$4:$AP$1196,42,FALSE))</f>
        <v>P</v>
      </c>
    </row>
    <row r="460" spans="1:63" x14ac:dyDescent="0.25">
      <c r="A460" t="str">
        <f>IF(C460="C","C-",C460)&amp;D460&amp;E460</f>
        <v>RPJorge Tovar21</v>
      </c>
      <c r="B460">
        <f>VLOOKUP($A460,draft_listing_pitchers_stats!$A$1:$B$1324,2,FALSE)</f>
        <v>13770</v>
      </c>
      <c r="C460" s="1" t="s">
        <v>246</v>
      </c>
      <c r="D460" s="1" t="s">
        <v>2225</v>
      </c>
      <c r="E460" s="1">
        <v>21</v>
      </c>
      <c r="F460" s="1" t="s">
        <v>43</v>
      </c>
      <c r="G460" s="1" t="s">
        <v>55</v>
      </c>
      <c r="H460" s="1" t="s">
        <v>51</v>
      </c>
      <c r="I460" s="24" t="s">
        <v>51</v>
      </c>
      <c r="J460" s="1" t="s">
        <v>46</v>
      </c>
      <c r="K460" s="24" t="s">
        <v>46</v>
      </c>
      <c r="L460" s="1">
        <v>2</v>
      </c>
      <c r="M460" s="1">
        <v>4</v>
      </c>
      <c r="N460" s="24">
        <v>1</v>
      </c>
      <c r="O460" s="1">
        <v>3</v>
      </c>
      <c r="P460" s="1">
        <v>4</v>
      </c>
      <c r="Q460" s="24">
        <v>2</v>
      </c>
      <c r="R460" s="1" t="s">
        <v>47</v>
      </c>
      <c r="S460" s="1" t="s">
        <v>47</v>
      </c>
      <c r="T460" s="1">
        <v>3</v>
      </c>
      <c r="U460" s="1">
        <v>3</v>
      </c>
      <c r="V460" s="1">
        <v>2</v>
      </c>
      <c r="W460" s="1">
        <v>3</v>
      </c>
      <c r="X460" s="1">
        <v>2</v>
      </c>
      <c r="Y460" s="1">
        <v>2</v>
      </c>
      <c r="Z460" s="1" t="s">
        <v>47</v>
      </c>
      <c r="AA460" s="1" t="s">
        <v>47</v>
      </c>
      <c r="AB460" s="1" t="s">
        <v>47</v>
      </c>
      <c r="AC460" s="1" t="s">
        <v>47</v>
      </c>
      <c r="AD460" s="1">
        <v>3</v>
      </c>
      <c r="AE460" s="1">
        <v>3</v>
      </c>
      <c r="AF460" s="1">
        <v>3</v>
      </c>
      <c r="AG460" s="1">
        <v>3</v>
      </c>
      <c r="AH460" s="1" t="s">
        <v>47</v>
      </c>
      <c r="AI460" s="1" t="s">
        <v>47</v>
      </c>
      <c r="AJ460" s="1" t="s">
        <v>47</v>
      </c>
      <c r="AK460" s="1" t="s">
        <v>47</v>
      </c>
      <c r="AL460" s="1" t="s">
        <v>47</v>
      </c>
      <c r="AM460" s="1" t="s">
        <v>47</v>
      </c>
      <c r="AN460" s="1" t="s">
        <v>47</v>
      </c>
      <c r="AO460" s="24" t="s">
        <v>47</v>
      </c>
      <c r="AP460" s="1" t="s">
        <v>67</v>
      </c>
      <c r="AQ460" s="1">
        <v>8</v>
      </c>
      <c r="AR460" s="25" t="s">
        <v>233</v>
      </c>
      <c r="AS460" s="30">
        <v>180000</v>
      </c>
      <c r="AT460" s="9">
        <f>($O$3*(L460-$O$1)/$O$2+$P$3*(M460-$P$1)/$P$2+$Q$3*(N460-$P$1)/$Q$2)/SUM($O$3:$Q$3)</f>
        <v>-1.9204977641682581</v>
      </c>
      <c r="AU460" s="9">
        <f>($O$3*(O460-$O$1)/$O$2+$P$3*(P460-$P$1)/$P$2+$Q$3*(Q460-$Q$1)/$Q$2)/SUM($O$3:$Q$3)</f>
        <v>-1.0379911228679028</v>
      </c>
      <c r="AV460">
        <f>COUNT(R460:AO460)/2</f>
        <v>5</v>
      </c>
      <c r="AW460">
        <f>COUNTIF(R460:AO460,"&gt;5")/2</f>
        <v>0</v>
      </c>
      <c r="AX460" s="6">
        <f>VLOOKUP(AP460,COND!$A$10:$B$32,2,FALSE)</f>
        <v>1</v>
      </c>
      <c r="AY460" s="9">
        <f>(($AT$3*AT460+$AU$3*AU460+$AV$3*AV460+$AW$3*AW460)*AX460*IF(AQ460&lt;5,0.95,IF(AQ460&lt;7,0.975,1))+$J$3*VLOOKUP(J460,COND!$A$2:$D$7,2,FALSE)+$K$3*VLOOKUP(K460,COND!$A$2:$D$7,3,FALSE)+IF(BA460="SP",$BA$3,0)+IF($AV460&lt;3,-15,0))*IF(AND(Bat!$K$2="On",$E460&gt;20),0.75,1)</f>
        <v>12.006077989808293</v>
      </c>
      <c r="AZ460" s="28">
        <f>STANDARDIZE(AY460,AVERAGE($AY$5:$AY$963),STDEVP($AY$5:$AY$963))</f>
        <v>-0.98808622014225211</v>
      </c>
      <c r="BA460" t="str">
        <f>IF(OR(AND(AQ460&gt;7,AW460&gt;1),AND(AQ460&gt;4,AV460&gt;2)),"SP","RP")</f>
        <v>SP</v>
      </c>
      <c r="BE460" t="str">
        <f>IF(AVERAGE($O460:$Q460)&gt;=6,"Likely",IF(AVERAGE($O460:$Q460)&gt;=4,"Possible","Unlikely"))</f>
        <v>Unlikely</v>
      </c>
      <c r="BG460" t="e">
        <f>IF(VLOOKUP($B460,'Draft List'!$D$4:$AB$124,BG$3,FALSE)&lt;&gt;0,VLOOKUP($B460,'Draft List'!$D$4:$AB$124,BG$3,FALSE),"")</f>
        <v>#N/A</v>
      </c>
      <c r="BH460" t="e">
        <f>IF(VLOOKUP($B460,'Draft List'!$D$4:$AB$124,BH$3,FALSE)&lt;&gt;0,VLOOKUP($B460,'Draft List'!$D$4:$AB$124,BH$3,FALSE),"")</f>
        <v>#N/A</v>
      </c>
      <c r="BI460" t="e">
        <f>IF(VLOOKUP($B460,'Draft List'!$D$4:$AB$124,BI$3,FALSE)&lt;&gt;0,VLOOKUP($B460,'Draft List'!$D$4:$AB$124,BI$3,FALSE),"")</f>
        <v>#N/A</v>
      </c>
      <c r="BJ460" t="e">
        <f>IF(VLOOKUP($B460,'Draft List'!$D$4:$AB$124,BJ$3,FALSE)&lt;&gt;0,VLOOKUP($B460,'Draft List'!$D$4:$AB$124,BJ$3,FALSE),"")</f>
        <v>#N/A</v>
      </c>
      <c r="BK460" t="str">
        <f>IF(OR(C460="SP",C460="MR",C460="RP",C460="CL"),"P",VLOOKUP($A460,Bat!$A$4:$AP$1196,42,FALSE))</f>
        <v>P</v>
      </c>
    </row>
    <row r="461" spans="1:63" x14ac:dyDescent="0.25">
      <c r="A461" t="str">
        <f>IF(C461="C","C-",C461)&amp;D461&amp;E461</f>
        <v>RPDon Stokes18</v>
      </c>
      <c r="B461">
        <f>VLOOKUP($A461,draft_listing_pitchers_stats!$A$1:$B$1324,2,FALSE)</f>
        <v>5044</v>
      </c>
      <c r="C461" s="1" t="s">
        <v>246</v>
      </c>
      <c r="D461" s="1" t="s">
        <v>2200</v>
      </c>
      <c r="E461" s="1">
        <v>18</v>
      </c>
      <c r="F461" s="1" t="s">
        <v>43</v>
      </c>
      <c r="G461" s="1" t="s">
        <v>43</v>
      </c>
      <c r="H461" s="1" t="s">
        <v>51</v>
      </c>
      <c r="I461" s="24" t="s">
        <v>51</v>
      </c>
      <c r="J461" s="1" t="s">
        <v>45</v>
      </c>
      <c r="K461" s="24" t="s">
        <v>45</v>
      </c>
      <c r="L461" s="1">
        <v>2</v>
      </c>
      <c r="M461" s="1">
        <v>4</v>
      </c>
      <c r="N461" s="24">
        <v>1</v>
      </c>
      <c r="O461" s="1">
        <v>4</v>
      </c>
      <c r="P461" s="1">
        <v>4</v>
      </c>
      <c r="Q461" s="24">
        <v>1</v>
      </c>
      <c r="R461" s="1">
        <v>4</v>
      </c>
      <c r="S461" s="1">
        <v>5</v>
      </c>
      <c r="T461" s="1" t="s">
        <v>47</v>
      </c>
      <c r="U461" s="1" t="s">
        <v>47</v>
      </c>
      <c r="V461" s="1" t="s">
        <v>47</v>
      </c>
      <c r="W461" s="1" t="s">
        <v>47</v>
      </c>
      <c r="X461" s="1">
        <v>2</v>
      </c>
      <c r="Y461" s="1">
        <v>4</v>
      </c>
      <c r="Z461" s="1" t="s">
        <v>47</v>
      </c>
      <c r="AA461" s="1" t="s">
        <v>47</v>
      </c>
      <c r="AB461" s="1">
        <v>3</v>
      </c>
      <c r="AC461" s="1">
        <v>4</v>
      </c>
      <c r="AD461" s="1" t="s">
        <v>47</v>
      </c>
      <c r="AE461" s="1" t="s">
        <v>47</v>
      </c>
      <c r="AF461" s="1" t="s">
        <v>47</v>
      </c>
      <c r="AG461" s="1" t="s">
        <v>47</v>
      </c>
      <c r="AH461" s="1" t="s">
        <v>47</v>
      </c>
      <c r="AI461" s="1" t="s">
        <v>47</v>
      </c>
      <c r="AJ461" s="1" t="s">
        <v>47</v>
      </c>
      <c r="AK461" s="1" t="s">
        <v>47</v>
      </c>
      <c r="AL461" s="1">
        <v>2</v>
      </c>
      <c r="AM461" s="1">
        <v>2</v>
      </c>
      <c r="AN461" s="1" t="s">
        <v>47</v>
      </c>
      <c r="AO461" s="24" t="s">
        <v>47</v>
      </c>
      <c r="AP461" s="1" t="s">
        <v>58</v>
      </c>
      <c r="AQ461" s="1">
        <v>5</v>
      </c>
      <c r="AR461" s="25" t="s">
        <v>233</v>
      </c>
      <c r="AS461" s="30">
        <v>2100000</v>
      </c>
      <c r="AT461" s="9">
        <f>($O$3*(L461-$O$1)/$O$2+$P$3*(M461-$P$1)/$P$2+$Q$3*(N461-$P$1)/$Q$2)/SUM($O$3:$Q$3)</f>
        <v>-1.9204977641682581</v>
      </c>
      <c r="AU461" s="9">
        <f>($O$3*(O461-$O$1)/$O$2+$P$3*(P461-$P$1)/$P$2+$Q$3*(Q461-$Q$1)/$Q$2)/SUM($O$3:$Q$3)</f>
        <v>-1.0856203644128397</v>
      </c>
      <c r="AV461">
        <f>COUNT(R461:AO461)/2</f>
        <v>4</v>
      </c>
      <c r="AW461">
        <f>COUNTIF(R461:AO461,"&gt;5")/2</f>
        <v>0</v>
      </c>
      <c r="AX461" s="6">
        <f>VLOOKUP(AP461,COND!$A$10:$B$32,2,FALSE)</f>
        <v>1</v>
      </c>
      <c r="AY461" s="9">
        <f>(($AT$3*AT461+$AU$3*AU461+$AV$3*AV461+$AW$3*AW461)*AX461*IF(AQ461&lt;5,0.95,IF(AQ461&lt;7,0.975,1))+$J$3*VLOOKUP(J461,COND!$A$2:$D$7,2,FALSE)+$K$3*VLOOKUP(K461,COND!$A$2:$D$7,3,FALSE)+IF(BA461="SP",$BA$3,0)+IF($AV461&lt;3,-15,0))*IF(AND(Bat!$K$2="On",$E461&gt;20),0.75,1)</f>
        <v>11.820905829936816</v>
      </c>
      <c r="AZ461" s="28">
        <f>STANDARDIZE(AY461,AVERAGE($AY$5:$AY$963),STDEVP($AY$5:$AY$963))</f>
        <v>-1.0046526101576423</v>
      </c>
      <c r="BA461" t="str">
        <f>IF(OR(AND(AQ461&gt;7,AW461&gt;1),AND(AQ461&gt;4,AV461&gt;2)),"SP","RP")</f>
        <v>SP</v>
      </c>
      <c r="BE461" t="str">
        <f>IF(AVERAGE($O461:$Q461)&gt;=6,"Likely",IF(AVERAGE($O461:$Q461)&gt;=4,"Possible","Unlikely"))</f>
        <v>Unlikely</v>
      </c>
      <c r="BG461" t="e">
        <f>IF(VLOOKUP($B461,'Draft List'!$D$4:$AB$124,BG$3,FALSE)&lt;&gt;0,VLOOKUP($B461,'Draft List'!$D$4:$AB$124,BG$3,FALSE),"")</f>
        <v>#N/A</v>
      </c>
      <c r="BH461" t="e">
        <f>IF(VLOOKUP($B461,'Draft List'!$D$4:$AB$124,BH$3,FALSE)&lt;&gt;0,VLOOKUP($B461,'Draft List'!$D$4:$AB$124,BH$3,FALSE),"")</f>
        <v>#N/A</v>
      </c>
      <c r="BI461" t="e">
        <f>IF(VLOOKUP($B461,'Draft List'!$D$4:$AB$124,BI$3,FALSE)&lt;&gt;0,VLOOKUP($B461,'Draft List'!$D$4:$AB$124,BI$3,FALSE),"")</f>
        <v>#N/A</v>
      </c>
      <c r="BJ461" t="e">
        <f>IF(VLOOKUP($B461,'Draft List'!$D$4:$AB$124,BJ$3,FALSE)&lt;&gt;0,VLOOKUP($B461,'Draft List'!$D$4:$AB$124,BJ$3,FALSE),"")</f>
        <v>#N/A</v>
      </c>
      <c r="BK461" t="str">
        <f>IF(OR(C461="SP",C461="MR",C461="RP",C461="CL"),"P",VLOOKUP($A461,Bat!$A$4:$AP$1196,42,FALSE))</f>
        <v>P</v>
      </c>
    </row>
    <row r="462" spans="1:63" x14ac:dyDescent="0.25">
      <c r="A462" t="str">
        <f>IF(C462="C","C-",C462)&amp;D462&amp;E462</f>
        <v>SPGeorge Wilson18</v>
      </c>
      <c r="B462">
        <f>VLOOKUP($A462,draft_listing_pitchers_stats!$A$1:$B$1324,2,FALSE)</f>
        <v>4832</v>
      </c>
      <c r="C462" s="1" t="s">
        <v>25</v>
      </c>
      <c r="D462" s="1" t="s">
        <v>1377</v>
      </c>
      <c r="E462" s="1">
        <v>18</v>
      </c>
      <c r="F462" s="1" t="s">
        <v>43</v>
      </c>
      <c r="G462" s="1" t="s">
        <v>43</v>
      </c>
      <c r="H462" s="1" t="s">
        <v>51</v>
      </c>
      <c r="I462" s="24" t="s">
        <v>51</v>
      </c>
      <c r="J462" s="1" t="s">
        <v>46</v>
      </c>
      <c r="K462" s="24" t="s">
        <v>53</v>
      </c>
      <c r="L462" s="1">
        <v>2</v>
      </c>
      <c r="M462" s="1">
        <v>4</v>
      </c>
      <c r="N462" s="24">
        <v>1</v>
      </c>
      <c r="O462" s="1">
        <v>4</v>
      </c>
      <c r="P462" s="1">
        <v>4</v>
      </c>
      <c r="Q462" s="24">
        <v>1</v>
      </c>
      <c r="R462" s="1">
        <v>4</v>
      </c>
      <c r="S462" s="1">
        <v>5</v>
      </c>
      <c r="T462" s="1">
        <v>1</v>
      </c>
      <c r="U462" s="1">
        <v>1</v>
      </c>
      <c r="V462" s="1">
        <v>2</v>
      </c>
      <c r="W462" s="1">
        <v>3</v>
      </c>
      <c r="X462" s="1" t="s">
        <v>47</v>
      </c>
      <c r="Y462" s="1" t="s">
        <v>47</v>
      </c>
      <c r="Z462" s="1" t="s">
        <v>47</v>
      </c>
      <c r="AA462" s="1" t="s">
        <v>47</v>
      </c>
      <c r="AB462" s="1">
        <v>3</v>
      </c>
      <c r="AC462" s="1">
        <v>4</v>
      </c>
      <c r="AD462" s="1" t="s">
        <v>47</v>
      </c>
      <c r="AE462" s="1" t="s">
        <v>47</v>
      </c>
      <c r="AF462" s="1" t="s">
        <v>47</v>
      </c>
      <c r="AG462" s="1" t="s">
        <v>47</v>
      </c>
      <c r="AH462" s="1" t="s">
        <v>47</v>
      </c>
      <c r="AI462" s="1" t="s">
        <v>47</v>
      </c>
      <c r="AJ462" s="1" t="s">
        <v>47</v>
      </c>
      <c r="AK462" s="1" t="s">
        <v>47</v>
      </c>
      <c r="AL462" s="1" t="s">
        <v>47</v>
      </c>
      <c r="AM462" s="1" t="s">
        <v>47</v>
      </c>
      <c r="AN462" s="1" t="s">
        <v>47</v>
      </c>
      <c r="AO462" s="24" t="s">
        <v>47</v>
      </c>
      <c r="AP462" s="1" t="s">
        <v>58</v>
      </c>
      <c r="AQ462" s="1">
        <v>8</v>
      </c>
      <c r="AR462" s="25" t="s">
        <v>233</v>
      </c>
      <c r="AS462" s="30">
        <v>2400000</v>
      </c>
      <c r="AT462" s="9">
        <f>($O$3*(L462-$O$1)/$O$2+$P$3*(M462-$P$1)/$P$2+$Q$3*(N462-$P$1)/$Q$2)/SUM($O$3:$Q$3)</f>
        <v>-1.9204977641682581</v>
      </c>
      <c r="AU462" s="9">
        <f>($O$3*(O462-$O$1)/$O$2+$P$3*(P462-$P$1)/$P$2+$Q$3*(Q462-$Q$1)/$Q$2)/SUM($O$3:$Q$3)</f>
        <v>-1.0856203644128397</v>
      </c>
      <c r="AV462">
        <f>COUNT(R462:AO462)/2</f>
        <v>4</v>
      </c>
      <c r="AW462">
        <f>COUNTIF(R462:AO462,"&gt;5")/2</f>
        <v>0</v>
      </c>
      <c r="AX462" s="6">
        <f>VLOOKUP(AP462,COND!$A$10:$B$32,2,FALSE)</f>
        <v>1</v>
      </c>
      <c r="AY462" s="9">
        <f>(($AT$3*AT462+$AU$3*AU462+$AV$3*AV462+$AW$3*AW462)*AX462*IF(AQ462&lt;5,0.95,IF(AQ462&lt;7,0.975,1))+$J$3*VLOOKUP(J462,COND!$A$2:$D$7,2,FALSE)+$K$3*VLOOKUP(K462,COND!$A$2:$D$7,3,FALSE)+IF(BA462="SP",$BA$3,0)+IF($AV462&lt;3,-15,0))*IF(AND(Bat!$K$2="On",$E462&gt;20),0.75,1)</f>
        <v>11.753493158909553</v>
      </c>
      <c r="AZ462" s="28">
        <f>STANDARDIZE(AY462,AVERAGE($AY$5:$AY$963),STDEVP($AY$5:$AY$963))</f>
        <v>-1.0106836712037088</v>
      </c>
      <c r="BA462" t="str">
        <f>IF(OR(AND(AQ462&gt;7,AW462&gt;1),AND(AQ462&gt;4,AV462&gt;2)),"SP","RP")</f>
        <v>SP</v>
      </c>
      <c r="BE462" t="str">
        <f>IF(AVERAGE($O462:$Q462)&gt;=6,"Likely",IF(AVERAGE($O462:$Q462)&gt;=4,"Possible","Unlikely"))</f>
        <v>Unlikely</v>
      </c>
      <c r="BG462" t="e">
        <f>IF(VLOOKUP($B462,'Draft List'!$D$4:$AB$124,BG$3,FALSE)&lt;&gt;0,VLOOKUP($B462,'Draft List'!$D$4:$AB$124,BG$3,FALSE),"")</f>
        <v>#N/A</v>
      </c>
      <c r="BH462" t="e">
        <f>IF(VLOOKUP($B462,'Draft List'!$D$4:$AB$124,BH$3,FALSE)&lt;&gt;0,VLOOKUP($B462,'Draft List'!$D$4:$AB$124,BH$3,FALSE),"")</f>
        <v>#N/A</v>
      </c>
      <c r="BI462" t="e">
        <f>IF(VLOOKUP($B462,'Draft List'!$D$4:$AB$124,BI$3,FALSE)&lt;&gt;0,VLOOKUP($B462,'Draft List'!$D$4:$AB$124,BI$3,FALSE),"")</f>
        <v>#N/A</v>
      </c>
      <c r="BJ462" t="e">
        <f>IF(VLOOKUP($B462,'Draft List'!$D$4:$AB$124,BJ$3,FALSE)&lt;&gt;0,VLOOKUP($B462,'Draft List'!$D$4:$AB$124,BJ$3,FALSE),"")</f>
        <v>#N/A</v>
      </c>
      <c r="BK462" t="str">
        <f>IF(OR(C462="SP",C462="MR",C462="RP",C462="CL"),"P",VLOOKUP($A462,Bat!$A$4:$AP$1196,42,FALSE))</f>
        <v>P</v>
      </c>
    </row>
    <row r="463" spans="1:63" x14ac:dyDescent="0.25">
      <c r="A463" t="str">
        <f>IF(C463="C","C-",C463)&amp;D463&amp;E463</f>
        <v>RPTravis Rodríguez18</v>
      </c>
      <c r="B463">
        <f>VLOOKUP($A463,draft_listing_pitchers_stats!$A$1:$B$1324,2,FALSE)</f>
        <v>13710</v>
      </c>
      <c r="C463" s="1" t="s">
        <v>246</v>
      </c>
      <c r="D463" s="1" t="s">
        <v>2158</v>
      </c>
      <c r="E463" s="1">
        <v>18</v>
      </c>
      <c r="F463" s="1" t="s">
        <v>43</v>
      </c>
      <c r="G463" s="1" t="s">
        <v>43</v>
      </c>
      <c r="H463" s="1" t="s">
        <v>51</v>
      </c>
      <c r="I463" s="24" t="s">
        <v>51</v>
      </c>
      <c r="J463" s="1" t="s">
        <v>45</v>
      </c>
      <c r="K463" s="24" t="s">
        <v>45</v>
      </c>
      <c r="L463" s="1">
        <v>1</v>
      </c>
      <c r="M463" s="1">
        <v>3</v>
      </c>
      <c r="N463" s="24">
        <v>1</v>
      </c>
      <c r="O463" s="1">
        <v>2</v>
      </c>
      <c r="P463" s="1">
        <v>3</v>
      </c>
      <c r="Q463" s="24">
        <v>3</v>
      </c>
      <c r="R463" s="1">
        <v>2</v>
      </c>
      <c r="S463" s="1">
        <v>3</v>
      </c>
      <c r="T463" s="1">
        <v>1</v>
      </c>
      <c r="U463" s="1">
        <v>3</v>
      </c>
      <c r="V463" s="1">
        <v>1</v>
      </c>
      <c r="W463" s="1">
        <v>2</v>
      </c>
      <c r="X463" s="1" t="s">
        <v>47</v>
      </c>
      <c r="Y463" s="1" t="s">
        <v>47</v>
      </c>
      <c r="Z463" s="1" t="s">
        <v>47</v>
      </c>
      <c r="AA463" s="1" t="s">
        <v>47</v>
      </c>
      <c r="AB463" s="1" t="s">
        <v>47</v>
      </c>
      <c r="AC463" s="1" t="s">
        <v>47</v>
      </c>
      <c r="AD463" s="1" t="s">
        <v>47</v>
      </c>
      <c r="AE463" s="1" t="s">
        <v>47</v>
      </c>
      <c r="AF463" s="1" t="s">
        <v>47</v>
      </c>
      <c r="AG463" s="1" t="s">
        <v>47</v>
      </c>
      <c r="AH463" s="1" t="s">
        <v>47</v>
      </c>
      <c r="AI463" s="1" t="s">
        <v>47</v>
      </c>
      <c r="AJ463" s="1" t="s">
        <v>47</v>
      </c>
      <c r="AK463" s="1" t="s">
        <v>47</v>
      </c>
      <c r="AL463" s="1" t="s">
        <v>47</v>
      </c>
      <c r="AM463" s="1" t="s">
        <v>47</v>
      </c>
      <c r="AN463" s="1" t="s">
        <v>47</v>
      </c>
      <c r="AO463" s="24" t="s">
        <v>47</v>
      </c>
      <c r="AP463" s="1" t="s">
        <v>70</v>
      </c>
      <c r="AQ463" s="1">
        <v>6</v>
      </c>
      <c r="AR463" s="25" t="s">
        <v>15</v>
      </c>
      <c r="AS463" s="30">
        <v>140000</v>
      </c>
      <c r="AT463" s="9">
        <f>($O$3*(L463-$O$1)/$O$2+$P$3*(M463-$P$1)/$P$2+$Q$3*(N463-$P$1)/$Q$2)/SUM($O$3:$Q$3)</f>
        <v>-2.310620805107487</v>
      </c>
      <c r="AU463" s="9">
        <f>($O$3*(O463-$O$1)/$O$2+$P$3*(P463-$P$1)/$P$2+$Q$3*(Q463-$Q$1)/$Q$2)/SUM($O$3:$Q$3)</f>
        <v>-1.1857935977530214</v>
      </c>
      <c r="AV463">
        <f>COUNT(R463:AO463)/2</f>
        <v>3</v>
      </c>
      <c r="AW463">
        <f>COUNTIF(R463:AO463,"&gt;5")/2</f>
        <v>0</v>
      </c>
      <c r="AX463" s="6">
        <f>VLOOKUP(AP463,COND!$A$10:$B$32,2,FALSE)</f>
        <v>0.9</v>
      </c>
      <c r="AY463" s="9">
        <f>(($AT$3*AT463+$AU$3*AU463+$AV$3*AV463+$AW$3*AW463)*AX463*IF(AQ463&lt;5,0.95,IF(AQ463&lt;7,0.975,1))+$J$3*VLOOKUP(J463,COND!$A$2:$D$7,2,FALSE)+$K$3*VLOOKUP(K463,COND!$A$2:$D$7,3,FALSE)+IF(BA463="SP",$BA$3,0)+IF($AV463&lt;3,-15,0))*IF(AND(Bat!$K$2="On",$E463&gt;20),0.75,1)</f>
        <v>11.705183408138112</v>
      </c>
      <c r="AZ463" s="28">
        <f>STANDARDIZE(AY463,AVERAGE($AY$5:$AY$963),STDEVP($AY$5:$AY$963))</f>
        <v>-1.0150056933337173</v>
      </c>
      <c r="BA463" t="str">
        <f>IF(OR(AND(AQ463&gt;7,AW463&gt;1),AND(AQ463&gt;4,AV463&gt;2)),"SP","RP")</f>
        <v>SP</v>
      </c>
      <c r="BE463" t="str">
        <f>IF(AVERAGE($O463:$Q463)&gt;=6,"Likely",IF(AVERAGE($O463:$Q463)&gt;=4,"Possible","Unlikely"))</f>
        <v>Unlikely</v>
      </c>
      <c r="BG463" t="e">
        <f>IF(VLOOKUP($B463,'Draft List'!$D$4:$AB$124,BG$3,FALSE)&lt;&gt;0,VLOOKUP($B463,'Draft List'!$D$4:$AB$124,BG$3,FALSE),"")</f>
        <v>#N/A</v>
      </c>
      <c r="BH463" t="e">
        <f>IF(VLOOKUP($B463,'Draft List'!$D$4:$AB$124,BH$3,FALSE)&lt;&gt;0,VLOOKUP($B463,'Draft List'!$D$4:$AB$124,BH$3,FALSE),"")</f>
        <v>#N/A</v>
      </c>
      <c r="BI463" t="e">
        <f>IF(VLOOKUP($B463,'Draft List'!$D$4:$AB$124,BI$3,FALSE)&lt;&gt;0,VLOOKUP($B463,'Draft List'!$D$4:$AB$124,BI$3,FALSE),"")</f>
        <v>#N/A</v>
      </c>
      <c r="BJ463" t="e">
        <f>IF(VLOOKUP($B463,'Draft List'!$D$4:$AB$124,BJ$3,FALSE)&lt;&gt;0,VLOOKUP($B463,'Draft List'!$D$4:$AB$124,BJ$3,FALSE),"")</f>
        <v>#N/A</v>
      </c>
      <c r="BK463" t="str">
        <f>IF(OR(C463="SP",C463="MR",C463="RP",C463="CL"),"P",VLOOKUP($A463,Bat!$A$4:$AP$1196,42,FALSE))</f>
        <v>P</v>
      </c>
    </row>
    <row r="464" spans="1:63" x14ac:dyDescent="0.25">
      <c r="A464" t="str">
        <f>IF(C464="C","C-",C464)&amp;D464&amp;E464</f>
        <v>RPAlfredo Silva18</v>
      </c>
      <c r="B464">
        <f>VLOOKUP($A464,draft_listing_pitchers_stats!$A$1:$B$1324,2,FALSE)</f>
        <v>4809</v>
      </c>
      <c r="C464" s="1" t="s">
        <v>246</v>
      </c>
      <c r="D464" s="1" t="s">
        <v>2186</v>
      </c>
      <c r="E464" s="1">
        <v>18</v>
      </c>
      <c r="F464" s="1" t="s">
        <v>43</v>
      </c>
      <c r="G464" s="1" t="s">
        <v>43</v>
      </c>
      <c r="H464" s="1" t="s">
        <v>51</v>
      </c>
      <c r="I464" s="24" t="s">
        <v>51</v>
      </c>
      <c r="J464" s="1" t="s">
        <v>45</v>
      </c>
      <c r="K464" s="24" t="s">
        <v>45</v>
      </c>
      <c r="L464" s="1">
        <v>2</v>
      </c>
      <c r="M464" s="1">
        <v>4</v>
      </c>
      <c r="N464" s="24">
        <v>1</v>
      </c>
      <c r="O464" s="1">
        <v>3</v>
      </c>
      <c r="P464" s="1">
        <v>5</v>
      </c>
      <c r="Q464" s="24">
        <v>1</v>
      </c>
      <c r="R464" s="1">
        <v>3</v>
      </c>
      <c r="S464" s="1">
        <v>3</v>
      </c>
      <c r="T464" s="1" t="s">
        <v>47</v>
      </c>
      <c r="U464" s="1" t="s">
        <v>47</v>
      </c>
      <c r="V464" s="1">
        <v>1</v>
      </c>
      <c r="W464" s="1">
        <v>2</v>
      </c>
      <c r="X464" s="1">
        <v>2</v>
      </c>
      <c r="Y464" s="1">
        <v>2</v>
      </c>
      <c r="Z464" s="1" t="s">
        <v>47</v>
      </c>
      <c r="AA464" s="1">
        <v>1</v>
      </c>
      <c r="AB464" s="1" t="s">
        <v>47</v>
      </c>
      <c r="AC464" s="1" t="s">
        <v>47</v>
      </c>
      <c r="AD464" s="1" t="s">
        <v>47</v>
      </c>
      <c r="AE464" s="1" t="s">
        <v>47</v>
      </c>
      <c r="AF464" s="1">
        <v>3</v>
      </c>
      <c r="AG464" s="1">
        <v>3</v>
      </c>
      <c r="AH464" s="1" t="s">
        <v>47</v>
      </c>
      <c r="AI464" s="1" t="s">
        <v>47</v>
      </c>
      <c r="AJ464" s="1" t="s">
        <v>47</v>
      </c>
      <c r="AK464" s="1" t="s">
        <v>47</v>
      </c>
      <c r="AL464" s="1" t="s">
        <v>47</v>
      </c>
      <c r="AM464" s="1" t="s">
        <v>47</v>
      </c>
      <c r="AN464" s="1" t="s">
        <v>47</v>
      </c>
      <c r="AO464" s="24" t="s">
        <v>47</v>
      </c>
      <c r="AP464" s="1" t="s">
        <v>212</v>
      </c>
      <c r="AQ464" s="1">
        <v>8</v>
      </c>
      <c r="AR464" s="25" t="s">
        <v>234</v>
      </c>
      <c r="AS464" s="30">
        <v>200000</v>
      </c>
      <c r="AT464" s="9">
        <f>($O$3*(L464-$O$1)/$O$2+$P$3*(M464-$P$1)/$P$2+$Q$3*(N464-$P$1)/$Q$2)/SUM($O$3:$Q$3)</f>
        <v>-1.9204977641682581</v>
      </c>
      <c r="AU464" s="9">
        <f>($O$3*(O464-$O$1)/$O$2+$P$3*(P464-$P$1)/$P$2+$Q$3*(Q464-$Q$1)/$Q$2)/SUM($O$3:$Q$3)</f>
        <v>-1.0848799724919578</v>
      </c>
      <c r="AV464">
        <f>COUNT(R464:AO464)/2</f>
        <v>4.5</v>
      </c>
      <c r="AW464">
        <f>COUNTIF(R464:AO464,"&gt;5")/2</f>
        <v>0</v>
      </c>
      <c r="AX464" s="6">
        <f>VLOOKUP(AP464,COND!$A$10:$B$32,2,FALSE)</f>
        <v>1</v>
      </c>
      <c r="AY464" s="9">
        <f>(($AT$3*AT464+$AU$3*AU464+$AV$3*AV464+$AW$3*AW464)*AX464*IF(AQ464&lt;5,0.95,IF(AQ464&lt;7,0.975,1))+$J$3*VLOOKUP(J464,COND!$A$2:$D$7,2,FALSE)+$K$3*VLOOKUP(K464,COND!$A$2:$D$7,3,FALSE)+IF(BA464="SP",$BA$3,0)+IF($AV464&lt;3,-15,0))*IF(AND(Bat!$K$2="On",$E464&gt;20),0.75,1)</f>
        <v>11.493300997327193</v>
      </c>
      <c r="AZ464" s="28">
        <f>STANDARDIZE(AY464,AVERAGE($AY$5:$AY$963),STDEVP($AY$5:$AY$963))</f>
        <v>-1.0339617105737338</v>
      </c>
      <c r="BA464" t="str">
        <f>IF(OR(AND(AQ464&gt;7,AW464&gt;1),AND(AQ464&gt;4,AV464&gt;2)),"SP","RP")</f>
        <v>SP</v>
      </c>
      <c r="BE464" t="str">
        <f>IF(AVERAGE($O464:$Q464)&gt;=6,"Likely",IF(AVERAGE($O464:$Q464)&gt;=4,"Possible","Unlikely"))</f>
        <v>Unlikely</v>
      </c>
      <c r="BG464" t="e">
        <f>IF(VLOOKUP($B464,'Draft List'!$D$4:$AB$124,BG$3,FALSE)&lt;&gt;0,VLOOKUP($B464,'Draft List'!$D$4:$AB$124,BG$3,FALSE),"")</f>
        <v>#N/A</v>
      </c>
      <c r="BH464" t="e">
        <f>IF(VLOOKUP($B464,'Draft List'!$D$4:$AB$124,BH$3,FALSE)&lt;&gt;0,VLOOKUP($B464,'Draft List'!$D$4:$AB$124,BH$3,FALSE),"")</f>
        <v>#N/A</v>
      </c>
      <c r="BI464" t="e">
        <f>IF(VLOOKUP($B464,'Draft List'!$D$4:$AB$124,BI$3,FALSE)&lt;&gt;0,VLOOKUP($B464,'Draft List'!$D$4:$AB$124,BI$3,FALSE),"")</f>
        <v>#N/A</v>
      </c>
      <c r="BJ464" t="e">
        <f>IF(VLOOKUP($B464,'Draft List'!$D$4:$AB$124,BJ$3,FALSE)&lt;&gt;0,VLOOKUP($B464,'Draft List'!$D$4:$AB$124,BJ$3,FALSE),"")</f>
        <v>#N/A</v>
      </c>
      <c r="BK464" t="str">
        <f>IF(OR(C464="SP",C464="MR",C464="RP",C464="CL"),"P",VLOOKUP($A464,Bat!$A$4:$AP$1196,42,FALSE))</f>
        <v>P</v>
      </c>
    </row>
    <row r="465" spans="1:63" x14ac:dyDescent="0.25">
      <c r="A465" t="str">
        <f>IF(C465="C","C-",C465)&amp;D465&amp;E465</f>
        <v>RPGarry McCarthy21</v>
      </c>
      <c r="B465">
        <f>VLOOKUP($A465,draft_listing_pitchers_stats!$A$1:$B$1324,2,FALSE)</f>
        <v>11373</v>
      </c>
      <c r="C465" s="1" t="s">
        <v>246</v>
      </c>
      <c r="D465" s="1" t="s">
        <v>2078</v>
      </c>
      <c r="E465" s="1">
        <v>21</v>
      </c>
      <c r="F465" s="1" t="s">
        <v>43</v>
      </c>
      <c r="G465" s="1" t="s">
        <v>43</v>
      </c>
      <c r="H465" s="1" t="s">
        <v>51</v>
      </c>
      <c r="I465" s="24" t="s">
        <v>51</v>
      </c>
      <c r="J465" s="1" t="s">
        <v>46</v>
      </c>
      <c r="K465" s="24" t="s">
        <v>57</v>
      </c>
      <c r="L465" s="1">
        <v>2</v>
      </c>
      <c r="M465" s="1">
        <v>3</v>
      </c>
      <c r="N465" s="24">
        <v>1</v>
      </c>
      <c r="O465" s="1">
        <v>3</v>
      </c>
      <c r="P465" s="1">
        <v>3</v>
      </c>
      <c r="Q465" s="24">
        <v>3</v>
      </c>
      <c r="R465" s="1">
        <v>3</v>
      </c>
      <c r="S465" s="1">
        <v>3</v>
      </c>
      <c r="T465" s="1">
        <v>1</v>
      </c>
      <c r="U465" s="1">
        <v>2</v>
      </c>
      <c r="V465" s="1">
        <v>2</v>
      </c>
      <c r="W465" s="1">
        <v>2</v>
      </c>
      <c r="X465" s="1" t="s">
        <v>47</v>
      </c>
      <c r="Y465" s="1" t="s">
        <v>47</v>
      </c>
      <c r="Z465" s="1" t="s">
        <v>47</v>
      </c>
      <c r="AA465" s="1" t="s">
        <v>47</v>
      </c>
      <c r="AB465" s="1" t="s">
        <v>47</v>
      </c>
      <c r="AC465" s="1" t="s">
        <v>47</v>
      </c>
      <c r="AD465" s="1">
        <v>3</v>
      </c>
      <c r="AE465" s="1">
        <v>3</v>
      </c>
      <c r="AF465" s="1" t="s">
        <v>47</v>
      </c>
      <c r="AG465" s="1" t="s">
        <v>47</v>
      </c>
      <c r="AH465" s="1" t="s">
        <v>47</v>
      </c>
      <c r="AI465" s="1" t="s">
        <v>47</v>
      </c>
      <c r="AJ465" s="1" t="s">
        <v>47</v>
      </c>
      <c r="AK465" s="1" t="s">
        <v>47</v>
      </c>
      <c r="AL465" s="1" t="s">
        <v>47</v>
      </c>
      <c r="AM465" s="1" t="s">
        <v>47</v>
      </c>
      <c r="AN465" s="1" t="s">
        <v>47</v>
      </c>
      <c r="AO465" s="24" t="s">
        <v>47</v>
      </c>
      <c r="AP465" s="1" t="s">
        <v>67</v>
      </c>
      <c r="AQ465" s="1">
        <v>7</v>
      </c>
      <c r="AR465" s="25" t="s">
        <v>1835</v>
      </c>
      <c r="AS465" s="30">
        <v>220000</v>
      </c>
      <c r="AT465" s="9">
        <f>($O$3*(L465-$O$1)/$O$2+$P$3*(M465-$P$1)/$P$2+$Q$3*(N465-$P$1)/$Q$2)/SUM($O$3:$Q$3)</f>
        <v>-2.1159294805983135</v>
      </c>
      <c r="AU465" s="9">
        <f>($O$3*(O465-$O$1)/$O$2+$P$3*(P465-$P$1)/$P$2+$Q$3*(Q465-$Q$1)/$Q$2)/SUM($O$3:$Q$3)</f>
        <v>-0.9911022732438477</v>
      </c>
      <c r="AV465">
        <f>COUNT(R465:AO465)/2</f>
        <v>4</v>
      </c>
      <c r="AW465">
        <f>COUNTIF(R465:AO465,"&gt;5")/2</f>
        <v>0</v>
      </c>
      <c r="AX465" s="6">
        <f>VLOOKUP(AP465,COND!$A$10:$B$32,2,FALSE)</f>
        <v>1</v>
      </c>
      <c r="AY465" s="9">
        <f>(($AT$3*AT465+$AU$3*AU465+$AV$3*AV465+$AW$3*AW465)*AX465*IF(AQ465&lt;5,0.95,IF(AQ465&lt;7,0.975,1))+$J$3*VLOOKUP(J465,COND!$A$2:$D$7,2,FALSE)+$K$3*VLOOKUP(K465,COND!$A$2:$D$7,3,FALSE)+IF(BA465="SP",$BA$3,0)+IF($AV465&lt;3,-15,0))*IF(AND(Bat!$K$2="On",$E465&gt;20),0.75,1)</f>
        <v>11.354768639003382</v>
      </c>
      <c r="AZ465" s="28">
        <f>STANDARDIZE(AY465,AVERAGE($AY$5:$AY$963),STDEVP($AY$5:$AY$963))</f>
        <v>-1.0463554801303288</v>
      </c>
      <c r="BA465" t="str">
        <f>IF(OR(AND(AQ465&gt;7,AW465&gt;1),AND(AQ465&gt;4,AV465&gt;2)),"SP","RP")</f>
        <v>SP</v>
      </c>
      <c r="BE465" t="str">
        <f>IF(AVERAGE($O465:$Q465)&gt;=6,"Likely",IF(AVERAGE($O465:$Q465)&gt;=4,"Possible","Unlikely"))</f>
        <v>Unlikely</v>
      </c>
      <c r="BG465" t="e">
        <f>IF(VLOOKUP($B465,'Draft List'!$D$4:$AB$124,BG$3,FALSE)&lt;&gt;0,VLOOKUP($B465,'Draft List'!$D$4:$AB$124,BG$3,FALSE),"")</f>
        <v>#N/A</v>
      </c>
      <c r="BH465" t="e">
        <f>IF(VLOOKUP($B465,'Draft List'!$D$4:$AB$124,BH$3,FALSE)&lt;&gt;0,VLOOKUP($B465,'Draft List'!$D$4:$AB$124,BH$3,FALSE),"")</f>
        <v>#N/A</v>
      </c>
      <c r="BI465" t="e">
        <f>IF(VLOOKUP($B465,'Draft List'!$D$4:$AB$124,BI$3,FALSE)&lt;&gt;0,VLOOKUP($B465,'Draft List'!$D$4:$AB$124,BI$3,FALSE),"")</f>
        <v>#N/A</v>
      </c>
      <c r="BJ465" t="e">
        <f>IF(VLOOKUP($B465,'Draft List'!$D$4:$AB$124,BJ$3,FALSE)&lt;&gt;0,VLOOKUP($B465,'Draft List'!$D$4:$AB$124,BJ$3,FALSE),"")</f>
        <v>#N/A</v>
      </c>
      <c r="BK465" t="str">
        <f>IF(OR(C465="SP",C465="MR",C465="RP",C465="CL"),"P",VLOOKUP($A465,Bat!$A$4:$AP$1196,42,FALSE))</f>
        <v>P</v>
      </c>
    </row>
    <row r="466" spans="1:63" x14ac:dyDescent="0.25">
      <c r="A466" t="str">
        <f>IF(C466="C","C-",C466)&amp;D466&amp;E466</f>
        <v>RPIemitsu Takahashi21</v>
      </c>
      <c r="B466">
        <f>VLOOKUP($A466,draft_listing_pitchers_stats!$A$1:$B$1324,2,FALSE)</f>
        <v>4584</v>
      </c>
      <c r="C466" s="1" t="s">
        <v>246</v>
      </c>
      <c r="D466" s="1" t="s">
        <v>2206</v>
      </c>
      <c r="E466" s="1">
        <v>21</v>
      </c>
      <c r="F466" s="1" t="s">
        <v>43</v>
      </c>
      <c r="G466" s="1" t="s">
        <v>43</v>
      </c>
      <c r="H466" s="1" t="s">
        <v>51</v>
      </c>
      <c r="I466" s="24" t="s">
        <v>51</v>
      </c>
      <c r="J466" s="1" t="s">
        <v>46</v>
      </c>
      <c r="K466" s="24" t="s">
        <v>46</v>
      </c>
      <c r="L466" s="1">
        <v>4</v>
      </c>
      <c r="M466" s="1">
        <v>3</v>
      </c>
      <c r="N466" s="24">
        <v>1</v>
      </c>
      <c r="O466" s="1">
        <v>4</v>
      </c>
      <c r="P466" s="1">
        <v>3</v>
      </c>
      <c r="Q466" s="24">
        <v>2</v>
      </c>
      <c r="R466" s="1">
        <v>4</v>
      </c>
      <c r="S466" s="1">
        <v>5</v>
      </c>
      <c r="T466" s="1">
        <v>4</v>
      </c>
      <c r="U466" s="1">
        <v>4</v>
      </c>
      <c r="V466" s="1" t="s">
        <v>47</v>
      </c>
      <c r="W466" s="1" t="s">
        <v>47</v>
      </c>
      <c r="X466" s="1">
        <v>3</v>
      </c>
      <c r="Y466" s="1">
        <v>4</v>
      </c>
      <c r="Z466" s="1" t="s">
        <v>47</v>
      </c>
      <c r="AA466" s="1" t="s">
        <v>47</v>
      </c>
      <c r="AB466" s="1" t="s">
        <v>47</v>
      </c>
      <c r="AC466" s="1" t="s">
        <v>47</v>
      </c>
      <c r="AD466" s="1" t="s">
        <v>47</v>
      </c>
      <c r="AE466" s="1" t="s">
        <v>47</v>
      </c>
      <c r="AF466" s="1" t="s">
        <v>47</v>
      </c>
      <c r="AG466" s="1" t="s">
        <v>47</v>
      </c>
      <c r="AH466" s="1" t="s">
        <v>47</v>
      </c>
      <c r="AI466" s="1" t="s">
        <v>47</v>
      </c>
      <c r="AJ466" s="1" t="s">
        <v>47</v>
      </c>
      <c r="AK466" s="1" t="s">
        <v>47</v>
      </c>
      <c r="AL466" s="1" t="s">
        <v>47</v>
      </c>
      <c r="AM466" s="1" t="s">
        <v>47</v>
      </c>
      <c r="AN466" s="1" t="s">
        <v>47</v>
      </c>
      <c r="AO466" s="24" t="s">
        <v>47</v>
      </c>
      <c r="AP466" s="1" t="s">
        <v>58</v>
      </c>
      <c r="AQ466" s="1">
        <v>7</v>
      </c>
      <c r="AR466" s="25" t="s">
        <v>15</v>
      </c>
      <c r="AS466" s="30">
        <v>210000</v>
      </c>
      <c r="AT466" s="9">
        <f>($O$3*(L466-$O$1)/$O$2+$P$3*(M466-$P$1)/$P$2+$Q$3*(N466-$P$1)/$Q$2)/SUM($O$3:$Q$3)</f>
        <v>-1.7265468315799666</v>
      </c>
      <c r="AU466" s="9">
        <f>($O$3*(O466-$O$1)/$O$2+$P$3*(P466-$P$1)/$P$2+$Q$3*(Q466-$Q$1)/$Q$2)/SUM($O$3:$Q$3)</f>
        <v>-1.0387315147887846</v>
      </c>
      <c r="AV466">
        <f>COUNT(R466:AO466)/2</f>
        <v>3</v>
      </c>
      <c r="AW466">
        <f>COUNTIF(R466:AO466,"&gt;5")/2</f>
        <v>0</v>
      </c>
      <c r="AX466" s="6">
        <f>VLOOKUP(AP466,COND!$A$10:$B$32,2,FALSE)</f>
        <v>1</v>
      </c>
      <c r="AY466" s="9">
        <f>(($AT$3*AT466+$AU$3*AU466+$AV$3*AV466+$AW$3*AW466)*AX466*IF(AQ466&lt;5,0.95,IF(AQ466&lt;7,0.975,1))+$J$3*VLOOKUP(J466,COND!$A$2:$D$7,2,FALSE)+$K$3*VLOOKUP(K466,COND!$A$2:$D$7,3,FALSE)+IF(BA466="SP",$BA$3,0)+IF($AV466&lt;3,-15,0))*IF(AND(Bat!$K$2="On",$E466&gt;20),0.75,1)</f>
        <v>11.330060337908314</v>
      </c>
      <c r="AZ466" s="28">
        <f>STANDARDIZE(AY466,AVERAGE($AY$5:$AY$963),STDEVP($AY$5:$AY$963))</f>
        <v>-1.0485660033150379</v>
      </c>
      <c r="BA466" t="str">
        <f>IF(OR(AND(AQ466&gt;7,AW466&gt;1),AND(AQ466&gt;4,AV466&gt;2)),"SP","RP")</f>
        <v>SP</v>
      </c>
      <c r="BE466" t="str">
        <f>IF(AVERAGE($O466:$Q466)&gt;=6,"Likely",IF(AVERAGE($O466:$Q466)&gt;=4,"Possible","Unlikely"))</f>
        <v>Unlikely</v>
      </c>
      <c r="BG466" t="e">
        <f>IF(VLOOKUP($B466,'Draft List'!$D$4:$AB$124,BG$3,FALSE)&lt;&gt;0,VLOOKUP($B466,'Draft List'!$D$4:$AB$124,BG$3,FALSE),"")</f>
        <v>#N/A</v>
      </c>
      <c r="BH466" t="e">
        <f>IF(VLOOKUP($B466,'Draft List'!$D$4:$AB$124,BH$3,FALSE)&lt;&gt;0,VLOOKUP($B466,'Draft List'!$D$4:$AB$124,BH$3,FALSE),"")</f>
        <v>#N/A</v>
      </c>
      <c r="BI466" t="e">
        <f>IF(VLOOKUP($B466,'Draft List'!$D$4:$AB$124,BI$3,FALSE)&lt;&gt;0,VLOOKUP($B466,'Draft List'!$D$4:$AB$124,BI$3,FALSE),"")</f>
        <v>#N/A</v>
      </c>
      <c r="BJ466" t="e">
        <f>IF(VLOOKUP($B466,'Draft List'!$D$4:$AB$124,BJ$3,FALSE)&lt;&gt;0,VLOOKUP($B466,'Draft List'!$D$4:$AB$124,BJ$3,FALSE),"")</f>
        <v>#N/A</v>
      </c>
      <c r="BK466" t="str">
        <f>IF(OR(C466="SP",C466="MR",C466="RP",C466="CL"),"P",VLOOKUP($A466,Bat!$A$4:$AP$1196,42,FALSE))</f>
        <v>P</v>
      </c>
    </row>
    <row r="467" spans="1:63" x14ac:dyDescent="0.25">
      <c r="A467" t="str">
        <f>IF(C467="C","C-",C467)&amp;D467&amp;E467</f>
        <v>RPPat Moore18</v>
      </c>
      <c r="B467">
        <f>VLOOKUP($A467,draft_listing_pitchers_stats!$A$1:$B$1324,2,FALSE)</f>
        <v>4712</v>
      </c>
      <c r="C467" s="1" t="s">
        <v>246</v>
      </c>
      <c r="D467" s="1" t="s">
        <v>2095</v>
      </c>
      <c r="E467" s="1">
        <v>18</v>
      </c>
      <c r="F467" s="1" t="s">
        <v>43</v>
      </c>
      <c r="G467" s="1" t="s">
        <v>43</v>
      </c>
      <c r="H467" s="1" t="s">
        <v>51</v>
      </c>
      <c r="I467" s="24" t="s">
        <v>51</v>
      </c>
      <c r="J467" s="1" t="s">
        <v>46</v>
      </c>
      <c r="K467" s="24" t="s">
        <v>46</v>
      </c>
      <c r="L467" s="1">
        <v>1</v>
      </c>
      <c r="M467" s="1">
        <v>4</v>
      </c>
      <c r="N467" s="24">
        <v>1</v>
      </c>
      <c r="O467" s="1">
        <v>1</v>
      </c>
      <c r="P467" s="1">
        <v>4</v>
      </c>
      <c r="Q467" s="24">
        <v>3</v>
      </c>
      <c r="R467" s="1">
        <v>2</v>
      </c>
      <c r="S467" s="1">
        <v>2</v>
      </c>
      <c r="T467" s="1">
        <v>1</v>
      </c>
      <c r="U467" s="1">
        <v>1</v>
      </c>
      <c r="V467" s="1" t="s">
        <v>47</v>
      </c>
      <c r="W467" s="1" t="s">
        <v>47</v>
      </c>
      <c r="X467" s="1" t="s">
        <v>47</v>
      </c>
      <c r="Y467" s="1" t="s">
        <v>47</v>
      </c>
      <c r="Z467" s="1" t="s">
        <v>47</v>
      </c>
      <c r="AA467" s="1" t="s">
        <v>47</v>
      </c>
      <c r="AB467" s="1">
        <v>2</v>
      </c>
      <c r="AC467" s="1">
        <v>2</v>
      </c>
      <c r="AD467" s="1">
        <v>2</v>
      </c>
      <c r="AE467" s="1">
        <v>2</v>
      </c>
      <c r="AF467" s="1">
        <v>2</v>
      </c>
      <c r="AG467" s="1">
        <v>2</v>
      </c>
      <c r="AH467" s="1" t="s">
        <v>47</v>
      </c>
      <c r="AI467" s="1" t="s">
        <v>47</v>
      </c>
      <c r="AJ467" s="1" t="s">
        <v>47</v>
      </c>
      <c r="AK467" s="1" t="s">
        <v>47</v>
      </c>
      <c r="AL467" s="1" t="s">
        <v>47</v>
      </c>
      <c r="AM467" s="1" t="s">
        <v>47</v>
      </c>
      <c r="AN467" s="1" t="s">
        <v>47</v>
      </c>
      <c r="AO467" s="24" t="s">
        <v>47</v>
      </c>
      <c r="AP467" s="1" t="s">
        <v>73</v>
      </c>
      <c r="AQ467" s="1">
        <v>9</v>
      </c>
      <c r="AR467" s="25" t="s">
        <v>233</v>
      </c>
      <c r="AS467" s="30">
        <v>180000</v>
      </c>
      <c r="AT467" s="9">
        <f>($O$3*(L467-$O$1)/$O$2+$P$3*(M467-$P$1)/$P$2+$Q$3*(N467-$P$1)/$Q$2)/SUM($O$3:$Q$3)</f>
        <v>-2.1151890886774316</v>
      </c>
      <c r="AU467" s="9">
        <f>($O$3*(O467-$O$1)/$O$2+$P$3*(P467-$P$1)/$P$2+$Q$3*(Q467-$Q$1)/$Q$2)/SUM($O$3:$Q$3)</f>
        <v>-1.1850532058321392</v>
      </c>
      <c r="AV467">
        <f>COUNT(R467:AO467)/2</f>
        <v>5</v>
      </c>
      <c r="AW467">
        <f>COUNTIF(R467:AO467,"&gt;5")/2</f>
        <v>0</v>
      </c>
      <c r="AX467" s="6">
        <f>VLOOKUP(AP467,COND!$A$10:$B$32,2,FALSE)</f>
        <v>0.9</v>
      </c>
      <c r="AY467" s="9">
        <f>(($AT$3*AT467+$AU$3*AU467+$AV$3*AV467+$AW$3*AW467)*AX467*IF(AQ467&lt;5,0.95,IF(AQ467&lt;7,0.975,1))+$J$3*VLOOKUP(J467,COND!$A$2:$D$7,2,FALSE)+$K$3*VLOOKUP(K467,COND!$A$2:$D$7,3,FALSE)+IF(BA467="SP",$BA$3,0)+IF($AV467&lt;3,-15,0))*IF(AND(Bat!$K$2="On",$E467&gt;20),0.75,1)</f>
        <v>11.263308259059556</v>
      </c>
      <c r="AZ467" s="28">
        <f>STANDARDIZE(AY467,AVERAGE($AY$5:$AY$963),STDEVP($AY$5:$AY$963))</f>
        <v>-1.0545379646148041</v>
      </c>
      <c r="BA467" t="str">
        <f>IF(OR(AND(AQ467&gt;7,AW467&gt;1),AND(AQ467&gt;4,AV467&gt;2)),"SP","RP")</f>
        <v>SP</v>
      </c>
      <c r="BE467" t="str">
        <f>IF(AVERAGE($O467:$Q467)&gt;=6,"Likely",IF(AVERAGE($O467:$Q467)&gt;=4,"Possible","Unlikely"))</f>
        <v>Unlikely</v>
      </c>
      <c r="BG467" t="e">
        <f>IF(VLOOKUP($B467,'Draft List'!$D$4:$AB$124,BG$3,FALSE)&lt;&gt;0,VLOOKUP($B467,'Draft List'!$D$4:$AB$124,BG$3,FALSE),"")</f>
        <v>#N/A</v>
      </c>
      <c r="BH467" t="e">
        <f>IF(VLOOKUP($B467,'Draft List'!$D$4:$AB$124,BH$3,FALSE)&lt;&gt;0,VLOOKUP($B467,'Draft List'!$D$4:$AB$124,BH$3,FALSE),"")</f>
        <v>#N/A</v>
      </c>
      <c r="BI467" t="e">
        <f>IF(VLOOKUP($B467,'Draft List'!$D$4:$AB$124,BI$3,FALSE)&lt;&gt;0,VLOOKUP($B467,'Draft List'!$D$4:$AB$124,BI$3,FALSE),"")</f>
        <v>#N/A</v>
      </c>
      <c r="BJ467" t="e">
        <f>IF(VLOOKUP($B467,'Draft List'!$D$4:$AB$124,BJ$3,FALSE)&lt;&gt;0,VLOOKUP($B467,'Draft List'!$D$4:$AB$124,BJ$3,FALSE),"")</f>
        <v>#N/A</v>
      </c>
      <c r="BK467" t="str">
        <f>IF(OR(C467="SP",C467="MR",C467="RP",C467="CL"),"P",VLOOKUP($A467,Bat!$A$4:$AP$1196,42,FALSE))</f>
        <v>P</v>
      </c>
    </row>
    <row r="468" spans="1:63" x14ac:dyDescent="0.25">
      <c r="A468" t="str">
        <f>IF(C468="C","C-",C468)&amp;D468&amp;E468</f>
        <v>RPFernando Lucero18</v>
      </c>
      <c r="B468">
        <f>VLOOKUP($A468,draft_listing_pitchers_stats!$A$1:$B$1324,2,FALSE)</f>
        <v>5028</v>
      </c>
      <c r="C468" s="1" t="s">
        <v>246</v>
      </c>
      <c r="D468" s="1" t="s">
        <v>2062</v>
      </c>
      <c r="E468" s="1">
        <v>18</v>
      </c>
      <c r="F468" s="1" t="s">
        <v>55</v>
      </c>
      <c r="G468" s="1" t="s">
        <v>55</v>
      </c>
      <c r="H468" s="1" t="s">
        <v>51</v>
      </c>
      <c r="I468" s="24" t="s">
        <v>51</v>
      </c>
      <c r="J468" s="1" t="s">
        <v>45</v>
      </c>
      <c r="K468" s="24" t="s">
        <v>45</v>
      </c>
      <c r="L468" s="1">
        <v>1</v>
      </c>
      <c r="M468" s="1">
        <v>4</v>
      </c>
      <c r="N468" s="24">
        <v>1</v>
      </c>
      <c r="O468" s="1">
        <v>2</v>
      </c>
      <c r="P468" s="1">
        <v>4</v>
      </c>
      <c r="Q468" s="24">
        <v>2</v>
      </c>
      <c r="R468" s="1">
        <v>1</v>
      </c>
      <c r="S468" s="1">
        <v>2</v>
      </c>
      <c r="T468" s="1" t="s">
        <v>47</v>
      </c>
      <c r="U468" s="1" t="s">
        <v>47</v>
      </c>
      <c r="V468" s="1">
        <v>1</v>
      </c>
      <c r="W468" s="1">
        <v>1</v>
      </c>
      <c r="X468" s="1">
        <v>1</v>
      </c>
      <c r="Y468" s="1">
        <v>2</v>
      </c>
      <c r="Z468" s="1" t="s">
        <v>47</v>
      </c>
      <c r="AA468" s="1" t="s">
        <v>47</v>
      </c>
      <c r="AB468" s="1">
        <v>2</v>
      </c>
      <c r="AC468" s="1">
        <v>3</v>
      </c>
      <c r="AD468" s="1" t="s">
        <v>47</v>
      </c>
      <c r="AE468" s="1" t="s">
        <v>47</v>
      </c>
      <c r="AF468" s="1" t="s">
        <v>47</v>
      </c>
      <c r="AG468" s="1" t="s">
        <v>47</v>
      </c>
      <c r="AH468" s="1" t="s">
        <v>47</v>
      </c>
      <c r="AI468" s="1" t="s">
        <v>47</v>
      </c>
      <c r="AJ468" s="1" t="s">
        <v>47</v>
      </c>
      <c r="AK468" s="1" t="s">
        <v>47</v>
      </c>
      <c r="AL468" s="1" t="s">
        <v>47</v>
      </c>
      <c r="AM468" s="1" t="s">
        <v>47</v>
      </c>
      <c r="AN468" s="1" t="s">
        <v>47</v>
      </c>
      <c r="AO468" s="24" t="s">
        <v>47</v>
      </c>
      <c r="AP468" s="1" t="s">
        <v>73</v>
      </c>
      <c r="AQ468" s="1">
        <v>5</v>
      </c>
      <c r="AR468" s="25" t="s">
        <v>233</v>
      </c>
      <c r="AS468" s="30">
        <v>210000</v>
      </c>
      <c r="AT468" s="9">
        <f>($O$3*(L468-$O$1)/$O$2+$P$3*(M468-$P$1)/$P$2+$Q$3*(N468-$P$1)/$Q$2)/SUM($O$3:$Q$3)</f>
        <v>-2.1151890886774316</v>
      </c>
      <c r="AU468" s="9">
        <f>($O$3*(O468-$O$1)/$O$2+$P$3*(P468-$P$1)/$P$2+$Q$3*(Q468-$Q$1)/$Q$2)/SUM($O$3:$Q$3)</f>
        <v>-1.2326824473770763</v>
      </c>
      <c r="AV468">
        <f>COUNT(R468:AO468)/2</f>
        <v>4</v>
      </c>
      <c r="AW468">
        <f>COUNTIF(R468:AO468,"&gt;5")/2</f>
        <v>0</v>
      </c>
      <c r="AX468" s="6">
        <f>VLOOKUP(AP468,COND!$A$10:$B$32,2,FALSE)</f>
        <v>0.9</v>
      </c>
      <c r="AY468" s="9">
        <f>(($AT$3*AT468+$AU$3*AU468+$AV$3*AV468+$AW$3*AW468)*AX468*IF(AQ468&lt;5,0.95,IF(AQ468&lt;7,0.975,1))+$J$3*VLOOKUP(J468,COND!$A$2:$D$7,2,FALSE)+$K$3*VLOOKUP(K468,COND!$A$2:$D$7,3,FALSE)+IF(BA468="SP",$BA$3,0)+IF($AV468&lt;3,-15,0))*IF(AND(Bat!$K$2="On",$E468&gt;20),0.75,1)</f>
        <v>11.223707363469419</v>
      </c>
      <c r="AZ468" s="28">
        <f>STANDARDIZE(AY468,AVERAGE($AY$5:$AY$963),STDEVP($AY$5:$AY$963))</f>
        <v>-1.0580808507687502</v>
      </c>
      <c r="BA468" t="str">
        <f>IF(OR(AND(AQ468&gt;7,AW468&gt;1),AND(AQ468&gt;4,AV468&gt;2)),"SP","RP")</f>
        <v>SP</v>
      </c>
      <c r="BE468" t="str">
        <f>IF(AVERAGE($O468:$Q468)&gt;=6,"Likely",IF(AVERAGE($O468:$Q468)&gt;=4,"Possible","Unlikely"))</f>
        <v>Unlikely</v>
      </c>
      <c r="BG468" t="e">
        <f>IF(VLOOKUP($B468,'Draft List'!$D$4:$AB$124,BG$3,FALSE)&lt;&gt;0,VLOOKUP($B468,'Draft List'!$D$4:$AB$124,BG$3,FALSE),"")</f>
        <v>#N/A</v>
      </c>
      <c r="BH468" t="e">
        <f>IF(VLOOKUP($B468,'Draft List'!$D$4:$AB$124,BH$3,FALSE)&lt;&gt;0,VLOOKUP($B468,'Draft List'!$D$4:$AB$124,BH$3,FALSE),"")</f>
        <v>#N/A</v>
      </c>
      <c r="BI468" t="e">
        <f>IF(VLOOKUP($B468,'Draft List'!$D$4:$AB$124,BI$3,FALSE)&lt;&gt;0,VLOOKUP($B468,'Draft List'!$D$4:$AB$124,BI$3,FALSE),"")</f>
        <v>#N/A</v>
      </c>
      <c r="BJ468" t="e">
        <f>IF(VLOOKUP($B468,'Draft List'!$D$4:$AB$124,BJ$3,FALSE)&lt;&gt;0,VLOOKUP($B468,'Draft List'!$D$4:$AB$124,BJ$3,FALSE),"")</f>
        <v>#N/A</v>
      </c>
      <c r="BK468" t="str">
        <f>IF(OR(C468="SP",C468="MR",C468="RP",C468="CL"),"P",VLOOKUP($A468,Bat!$A$4:$AP$1196,42,FALSE))</f>
        <v>P</v>
      </c>
    </row>
    <row r="469" spans="1:63" x14ac:dyDescent="0.25">
      <c r="A469" t="str">
        <f>IF(C469="C","C-",C469)&amp;D469&amp;E469</f>
        <v>RPMiguel Peña18</v>
      </c>
      <c r="B469">
        <f>VLOOKUP($A469,draft_listing_pitchers_stats!$A$1:$B$1324,2,FALSE)</f>
        <v>3292</v>
      </c>
      <c r="C469" s="1" t="s">
        <v>246</v>
      </c>
      <c r="D469" s="1" t="s">
        <v>2137</v>
      </c>
      <c r="E469" s="1">
        <v>18</v>
      </c>
      <c r="F469" s="1" t="s">
        <v>43</v>
      </c>
      <c r="G469" s="1" t="s">
        <v>43</v>
      </c>
      <c r="H469" s="1" t="s">
        <v>51</v>
      </c>
      <c r="I469" s="24" t="s">
        <v>51</v>
      </c>
      <c r="J469" s="1" t="s">
        <v>46</v>
      </c>
      <c r="K469" s="24" t="s">
        <v>57</v>
      </c>
      <c r="L469" s="1">
        <v>2</v>
      </c>
      <c r="M469" s="1">
        <v>4</v>
      </c>
      <c r="N469" s="24">
        <v>1</v>
      </c>
      <c r="O469" s="1">
        <v>3</v>
      </c>
      <c r="P469" s="1">
        <v>4</v>
      </c>
      <c r="Q469" s="24">
        <v>2</v>
      </c>
      <c r="R469" s="1">
        <v>2</v>
      </c>
      <c r="S469" s="1">
        <v>3</v>
      </c>
      <c r="T469" s="1">
        <v>1</v>
      </c>
      <c r="U469" s="1">
        <v>1</v>
      </c>
      <c r="V469" s="1" t="s">
        <v>47</v>
      </c>
      <c r="W469" s="1" t="s">
        <v>47</v>
      </c>
      <c r="X469" s="1" t="s">
        <v>47</v>
      </c>
      <c r="Y469" s="1" t="s">
        <v>47</v>
      </c>
      <c r="Z469" s="1" t="s">
        <v>47</v>
      </c>
      <c r="AA469" s="1" t="s">
        <v>47</v>
      </c>
      <c r="AB469" s="1" t="s">
        <v>47</v>
      </c>
      <c r="AC469" s="1" t="s">
        <v>47</v>
      </c>
      <c r="AD469" s="1" t="s">
        <v>47</v>
      </c>
      <c r="AE469" s="1" t="s">
        <v>47</v>
      </c>
      <c r="AF469" s="1" t="s">
        <v>47</v>
      </c>
      <c r="AG469" s="1" t="s">
        <v>47</v>
      </c>
      <c r="AH469" s="1" t="s">
        <v>47</v>
      </c>
      <c r="AI469" s="1" t="s">
        <v>47</v>
      </c>
      <c r="AJ469" s="1" t="s">
        <v>47</v>
      </c>
      <c r="AK469" s="1" t="s">
        <v>47</v>
      </c>
      <c r="AL469" s="1">
        <v>1</v>
      </c>
      <c r="AM469" s="1">
        <v>3</v>
      </c>
      <c r="AN469" s="1" t="s">
        <v>47</v>
      </c>
      <c r="AO469" s="24" t="s">
        <v>47</v>
      </c>
      <c r="AP469" s="1" t="s">
        <v>68</v>
      </c>
      <c r="AQ469" s="1">
        <v>9</v>
      </c>
      <c r="AR469" s="25" t="s">
        <v>235</v>
      </c>
      <c r="AS469" s="30">
        <v>210000</v>
      </c>
      <c r="AT469" s="9">
        <f>($O$3*(L469-$O$1)/$O$2+$P$3*(M469-$P$1)/$P$2+$Q$3*(N469-$P$1)/$Q$2)/SUM($O$3:$Q$3)</f>
        <v>-1.9204977641682581</v>
      </c>
      <c r="AU469" s="9">
        <f>($O$3*(O469-$O$1)/$O$2+$P$3*(P469-$P$1)/$P$2+$Q$3*(Q469-$Q$1)/$Q$2)/SUM($O$3:$Q$3)</f>
        <v>-1.0379911228679028</v>
      </c>
      <c r="AV469">
        <f>COUNT(R469:AO469)/2</f>
        <v>3</v>
      </c>
      <c r="AW469">
        <f>COUNTIF(R469:AO469,"&gt;5")/2</f>
        <v>0</v>
      </c>
      <c r="AX469" s="6">
        <f>VLOOKUP(AP469,COND!$A$10:$B$32,2,FALSE)</f>
        <v>0.95</v>
      </c>
      <c r="AY469" s="9">
        <f>(($AT$3*AT469+$AU$3*AU469+$AV$3*AV469+$AW$3*AW469)*AX469*IF(AQ469&lt;5,0.95,IF(AQ469&lt;7,0.975,1))+$J$3*VLOOKUP(J469,COND!$A$2:$D$7,2,FALSE)+$K$3*VLOOKUP(K469,COND!$A$2:$D$7,3,FALSE)+IF(BA469="SP",$BA$3,0)+IF($AV469&lt;3,-15,0))*IF(AND(Bat!$K$2="On",$E469&gt;20),0.75,1)</f>
        <v>11.110774090317882</v>
      </c>
      <c r="AZ469" s="28">
        <f>STANDARDIZE(AY469,AVERAGE($AY$5:$AY$963),STDEVP($AY$5:$AY$963))</f>
        <v>-1.0681844033224468</v>
      </c>
      <c r="BA469" t="str">
        <f>IF(OR(AND(AQ469&gt;7,AW469&gt;1),AND(AQ469&gt;4,AV469&gt;2)),"SP","RP")</f>
        <v>SP</v>
      </c>
      <c r="BE469" t="str">
        <f>IF(AVERAGE($O469:$Q469)&gt;=6,"Likely",IF(AVERAGE($O469:$Q469)&gt;=4,"Possible","Unlikely"))</f>
        <v>Unlikely</v>
      </c>
      <c r="BG469" t="e">
        <f>IF(VLOOKUP($B469,'Draft List'!$D$4:$AB$124,BG$3,FALSE)&lt;&gt;0,VLOOKUP($B469,'Draft List'!$D$4:$AB$124,BG$3,FALSE),"")</f>
        <v>#N/A</v>
      </c>
      <c r="BH469" t="e">
        <f>IF(VLOOKUP($B469,'Draft List'!$D$4:$AB$124,BH$3,FALSE)&lt;&gt;0,VLOOKUP($B469,'Draft List'!$D$4:$AB$124,BH$3,FALSE),"")</f>
        <v>#N/A</v>
      </c>
      <c r="BI469" t="e">
        <f>IF(VLOOKUP($B469,'Draft List'!$D$4:$AB$124,BI$3,FALSE)&lt;&gt;0,VLOOKUP($B469,'Draft List'!$D$4:$AB$124,BI$3,FALSE),"")</f>
        <v>#N/A</v>
      </c>
      <c r="BJ469" t="e">
        <f>IF(VLOOKUP($B469,'Draft List'!$D$4:$AB$124,BJ$3,FALSE)&lt;&gt;0,VLOOKUP($B469,'Draft List'!$D$4:$AB$124,BJ$3,FALSE),"")</f>
        <v>#N/A</v>
      </c>
      <c r="BK469" t="str">
        <f>IF(OR(C469="SP",C469="MR",C469="RP",C469="CL"),"P",VLOOKUP($A469,Bat!$A$4:$AP$1196,42,FALSE))</f>
        <v>P</v>
      </c>
    </row>
    <row r="470" spans="1:63" x14ac:dyDescent="0.25">
      <c r="A470" t="str">
        <f>IF(C470="C","C-",C470)&amp;D470&amp;E470</f>
        <v>RPTetsu Shiraishi21</v>
      </c>
      <c r="B470">
        <f>VLOOKUP($A470,draft_listing_pitchers_stats!$A$1:$B$1324,2,FALSE)</f>
        <v>3899</v>
      </c>
      <c r="C470" s="1" t="s">
        <v>246</v>
      </c>
      <c r="D470" s="1" t="s">
        <v>2185</v>
      </c>
      <c r="E470" s="1">
        <v>21</v>
      </c>
      <c r="F470" s="1" t="s">
        <v>43</v>
      </c>
      <c r="G470" s="1" t="s">
        <v>43</v>
      </c>
      <c r="H470" s="1" t="s">
        <v>51</v>
      </c>
      <c r="I470" s="24" t="s">
        <v>51</v>
      </c>
      <c r="J470" s="1" t="s">
        <v>57</v>
      </c>
      <c r="K470" s="24" t="s">
        <v>53</v>
      </c>
      <c r="L470" s="1">
        <v>2</v>
      </c>
      <c r="M470" s="1">
        <v>3</v>
      </c>
      <c r="N470" s="24">
        <v>1</v>
      </c>
      <c r="O470" s="1">
        <v>4</v>
      </c>
      <c r="P470" s="1">
        <v>3</v>
      </c>
      <c r="Q470" s="24">
        <v>2</v>
      </c>
      <c r="R470" s="1">
        <v>4</v>
      </c>
      <c r="S470" s="1">
        <v>5</v>
      </c>
      <c r="T470" s="1">
        <v>2</v>
      </c>
      <c r="U470" s="1">
        <v>2</v>
      </c>
      <c r="V470" s="1">
        <v>3</v>
      </c>
      <c r="W470" s="1">
        <v>3</v>
      </c>
      <c r="X470" s="1" t="s">
        <v>47</v>
      </c>
      <c r="Y470" s="1" t="s">
        <v>47</v>
      </c>
      <c r="Z470" s="1" t="s">
        <v>47</v>
      </c>
      <c r="AA470" s="1" t="s">
        <v>47</v>
      </c>
      <c r="AB470" s="1" t="s">
        <v>47</v>
      </c>
      <c r="AC470" s="1" t="s">
        <v>47</v>
      </c>
      <c r="AD470" s="1" t="s">
        <v>47</v>
      </c>
      <c r="AE470" s="1" t="s">
        <v>47</v>
      </c>
      <c r="AF470" s="1" t="s">
        <v>47</v>
      </c>
      <c r="AG470" s="1" t="s">
        <v>47</v>
      </c>
      <c r="AH470" s="1" t="s">
        <v>47</v>
      </c>
      <c r="AI470" s="1" t="s">
        <v>47</v>
      </c>
      <c r="AJ470" s="1" t="s">
        <v>47</v>
      </c>
      <c r="AK470" s="1" t="s">
        <v>47</v>
      </c>
      <c r="AL470" s="1" t="s">
        <v>47</v>
      </c>
      <c r="AM470" s="1" t="s">
        <v>47</v>
      </c>
      <c r="AN470" s="1" t="s">
        <v>47</v>
      </c>
      <c r="AO470" s="24" t="s">
        <v>47</v>
      </c>
      <c r="AP470" s="1" t="s">
        <v>60</v>
      </c>
      <c r="AQ470" s="1">
        <v>8</v>
      </c>
      <c r="AR470" s="25" t="s">
        <v>15</v>
      </c>
      <c r="AS470" s="30">
        <v>220000</v>
      </c>
      <c r="AT470" s="9">
        <f>($O$3*(L470-$O$1)/$O$2+$P$3*(M470-$P$1)/$P$2+$Q$3*(N470-$P$1)/$Q$2)/SUM($O$3:$Q$3)</f>
        <v>-2.1159294805983135</v>
      </c>
      <c r="AU470" s="9">
        <f>($O$3*(O470-$O$1)/$O$2+$P$3*(P470-$P$1)/$P$2+$Q$3*(Q470-$Q$1)/$Q$2)/SUM($O$3:$Q$3)</f>
        <v>-1.0387315147887846</v>
      </c>
      <c r="AV470">
        <f>COUNT(R470:AO470)/2</f>
        <v>3</v>
      </c>
      <c r="AW470">
        <f>COUNTIF(R470:AO470,"&gt;5")/2</f>
        <v>0</v>
      </c>
      <c r="AX470" s="6">
        <f>VLOOKUP(AP470,COND!$A$10:$B$32,2,FALSE)</f>
        <v>1</v>
      </c>
      <c r="AY470" s="9">
        <f>(($AT$3*AT470+$AU$3*AU470+$AV$3*AV470+$AW$3*AW470)*AX470*IF(AQ470&lt;5,0.95,IF(AQ470&lt;7,0.975,1))+$J$3*VLOOKUP(J470,COND!$A$2:$D$7,2,FALSE)+$K$3*VLOOKUP(K470,COND!$A$2:$D$7,3,FALSE)+IF(BA470="SP",$BA$3,0)+IF($AV470&lt;3,-15,0))*IF(AND(Bat!$K$2="On",$E470&gt;20),0.75,1)</f>
        <v>11.102183808104648</v>
      </c>
      <c r="AZ470" s="28">
        <f>STANDARDIZE(AY470,AVERAGE($AY$5:$AY$963),STDEVP($AY$5:$AY$963))</f>
        <v>-1.0689529311917847</v>
      </c>
      <c r="BA470" t="str">
        <f>IF(OR(AND(AQ470&gt;7,AW470&gt;1),AND(AQ470&gt;4,AV470&gt;2)),"SP","RP")</f>
        <v>SP</v>
      </c>
      <c r="BE470" t="str">
        <f>IF(AVERAGE($O470:$Q470)&gt;=6,"Likely",IF(AVERAGE($O470:$Q470)&gt;=4,"Possible","Unlikely"))</f>
        <v>Unlikely</v>
      </c>
      <c r="BG470" t="e">
        <f>IF(VLOOKUP($B470,'Draft List'!$D$4:$AB$124,BG$3,FALSE)&lt;&gt;0,VLOOKUP($B470,'Draft List'!$D$4:$AB$124,BG$3,FALSE),"")</f>
        <v>#N/A</v>
      </c>
      <c r="BH470" t="e">
        <f>IF(VLOOKUP($B470,'Draft List'!$D$4:$AB$124,BH$3,FALSE)&lt;&gt;0,VLOOKUP($B470,'Draft List'!$D$4:$AB$124,BH$3,FALSE),"")</f>
        <v>#N/A</v>
      </c>
      <c r="BI470" t="e">
        <f>IF(VLOOKUP($B470,'Draft List'!$D$4:$AB$124,BI$3,FALSE)&lt;&gt;0,VLOOKUP($B470,'Draft List'!$D$4:$AB$124,BI$3,FALSE),"")</f>
        <v>#N/A</v>
      </c>
      <c r="BJ470" t="e">
        <f>IF(VLOOKUP($B470,'Draft List'!$D$4:$AB$124,BJ$3,FALSE)&lt;&gt;0,VLOOKUP($B470,'Draft List'!$D$4:$AB$124,BJ$3,FALSE),"")</f>
        <v>#N/A</v>
      </c>
      <c r="BK470" t="str">
        <f>IF(OR(C470="SP",C470="MR",C470="RP",C470="CL"),"P",VLOOKUP($A470,Bat!$A$4:$AP$1196,42,FALSE))</f>
        <v>P</v>
      </c>
    </row>
    <row r="471" spans="1:63" x14ac:dyDescent="0.25">
      <c r="A471" t="str">
        <f>IF(C471="C","C-",C471)&amp;D471&amp;E471</f>
        <v>RPOgai Yamasaki21</v>
      </c>
      <c r="B471">
        <f>VLOOKUP($A471,draft_listing_pitchers_stats!$A$1:$B$1324,2,FALSE)</f>
        <v>4780</v>
      </c>
      <c r="C471" s="1" t="s">
        <v>246</v>
      </c>
      <c r="D471" s="1" t="s">
        <v>2259</v>
      </c>
      <c r="E471" s="1">
        <v>21</v>
      </c>
      <c r="F471" s="1" t="s">
        <v>43</v>
      </c>
      <c r="G471" s="1" t="s">
        <v>43</v>
      </c>
      <c r="H471" s="1" t="s">
        <v>51</v>
      </c>
      <c r="I471" s="24" t="s">
        <v>51</v>
      </c>
      <c r="J471" s="1" t="s">
        <v>45</v>
      </c>
      <c r="K471" s="24" t="s">
        <v>46</v>
      </c>
      <c r="L471" s="1">
        <v>2</v>
      </c>
      <c r="M471" s="1">
        <v>4</v>
      </c>
      <c r="N471" s="24">
        <v>1</v>
      </c>
      <c r="O471" s="1">
        <v>3</v>
      </c>
      <c r="P471" s="1">
        <v>4</v>
      </c>
      <c r="Q471" s="24">
        <v>2</v>
      </c>
      <c r="R471" s="1">
        <v>4</v>
      </c>
      <c r="S471" s="1">
        <v>4</v>
      </c>
      <c r="T471" s="1">
        <v>2</v>
      </c>
      <c r="U471" s="1">
        <v>2</v>
      </c>
      <c r="V471" s="1">
        <v>3</v>
      </c>
      <c r="W471" s="1">
        <v>3</v>
      </c>
      <c r="X471" s="1" t="s">
        <v>47</v>
      </c>
      <c r="Y471" s="1" t="s">
        <v>47</v>
      </c>
      <c r="Z471" s="1" t="s">
        <v>47</v>
      </c>
      <c r="AA471" s="1" t="s">
        <v>47</v>
      </c>
      <c r="AB471" s="1" t="s">
        <v>47</v>
      </c>
      <c r="AC471" s="1" t="s">
        <v>47</v>
      </c>
      <c r="AD471" s="1" t="s">
        <v>47</v>
      </c>
      <c r="AE471" s="1" t="s">
        <v>47</v>
      </c>
      <c r="AF471" s="1">
        <v>4</v>
      </c>
      <c r="AG471" s="1">
        <v>4</v>
      </c>
      <c r="AH471" s="1" t="s">
        <v>47</v>
      </c>
      <c r="AI471" s="1" t="s">
        <v>47</v>
      </c>
      <c r="AJ471" s="1" t="s">
        <v>47</v>
      </c>
      <c r="AK471" s="1" t="s">
        <v>47</v>
      </c>
      <c r="AL471" s="1" t="s">
        <v>47</v>
      </c>
      <c r="AM471" s="1" t="s">
        <v>47</v>
      </c>
      <c r="AN471" s="1" t="s">
        <v>47</v>
      </c>
      <c r="AO471" s="24" t="s">
        <v>47</v>
      </c>
      <c r="AP471" s="1" t="s">
        <v>58</v>
      </c>
      <c r="AQ471" s="1">
        <v>4</v>
      </c>
      <c r="AR471" s="25" t="s">
        <v>233</v>
      </c>
      <c r="AS471" s="30">
        <v>220000</v>
      </c>
      <c r="AT471" s="9">
        <f>($O$3*(L471-$O$1)/$O$2+$P$3*(M471-$P$1)/$P$2+$Q$3*(N471-$P$1)/$Q$2)/SUM($O$3:$Q$3)</f>
        <v>-1.9204977641682581</v>
      </c>
      <c r="AU471" s="9">
        <f>($O$3*(O471-$O$1)/$O$2+$P$3*(P471-$P$1)/$P$2+$Q$3*(Q471-$Q$1)/$Q$2)/SUM($O$3:$Q$3)</f>
        <v>-1.0379911228679028</v>
      </c>
      <c r="AV471">
        <f>COUNT(R471:AO471)/2</f>
        <v>4</v>
      </c>
      <c r="AW471">
        <f>COUNTIF(R471:AO471,"&gt;5")/2</f>
        <v>0</v>
      </c>
      <c r="AX471" s="6">
        <f>VLOOKUP(AP471,COND!$A$10:$B$32,2,FALSE)</f>
        <v>1</v>
      </c>
      <c r="AY471" s="9">
        <f>(($AT$3*AT471+$AU$3*AU471+$AV$3*AV471+$AW$3*AW471)*AX471*IF(AQ471&lt;5,0.95,IF(AQ471&lt;7,0.975,1))+$J$3*VLOOKUP(J471,COND!$A$2:$D$7,2,FALSE)+$K$3*VLOOKUP(K471,COND!$A$2:$D$7,3,FALSE)+IF(BA471="SP",$BA$3,0)+IF($AV471&lt;3,-15,0))*IF(AND(Bat!$K$2="On",$E471&gt;20),0.75,1)</f>
        <v>10.943274090317878</v>
      </c>
      <c r="AZ471" s="28">
        <f>STANDARDIZE(AY471,AVERAGE($AY$5:$AY$963),STDEVP($AY$5:$AY$963))</f>
        <v>-1.0831697571116119</v>
      </c>
      <c r="BA471" t="str">
        <f>IF(OR(AND(AQ471&gt;7,AW471&gt;1),AND(AQ471&gt;4,AV471&gt;2)),"SP","RP")</f>
        <v>RP</v>
      </c>
      <c r="BE471" t="str">
        <f>IF(AVERAGE($O471:$Q471)&gt;=6,"Likely",IF(AVERAGE($O471:$Q471)&gt;=4,"Possible","Unlikely"))</f>
        <v>Unlikely</v>
      </c>
      <c r="BG471" t="e">
        <f>IF(VLOOKUP($B471,'Draft List'!$D$4:$AB$124,BG$3,FALSE)&lt;&gt;0,VLOOKUP($B471,'Draft List'!$D$4:$AB$124,BG$3,FALSE),"")</f>
        <v>#N/A</v>
      </c>
      <c r="BH471" t="e">
        <f>IF(VLOOKUP($B471,'Draft List'!$D$4:$AB$124,BH$3,FALSE)&lt;&gt;0,VLOOKUP($B471,'Draft List'!$D$4:$AB$124,BH$3,FALSE),"")</f>
        <v>#N/A</v>
      </c>
      <c r="BI471" t="e">
        <f>IF(VLOOKUP($B471,'Draft List'!$D$4:$AB$124,BI$3,FALSE)&lt;&gt;0,VLOOKUP($B471,'Draft List'!$D$4:$AB$124,BI$3,FALSE),"")</f>
        <v>#N/A</v>
      </c>
      <c r="BJ471" t="e">
        <f>IF(VLOOKUP($B471,'Draft List'!$D$4:$AB$124,BJ$3,FALSE)&lt;&gt;0,VLOOKUP($B471,'Draft List'!$D$4:$AB$124,BJ$3,FALSE),"")</f>
        <v>#N/A</v>
      </c>
      <c r="BK471" t="str">
        <f>IF(OR(C471="SP",C471="MR",C471="RP",C471="CL"),"P",VLOOKUP($A471,Bat!$A$4:$AP$1196,42,FALSE))</f>
        <v>P</v>
      </c>
    </row>
    <row r="472" spans="1:63" x14ac:dyDescent="0.25">
      <c r="A472" t="str">
        <f>IF(C472="C","C-",C472)&amp;D472&amp;E472</f>
        <v>RPMiguel Hernández18</v>
      </c>
      <c r="B472">
        <f>VLOOKUP($A472,draft_listing_pitchers_stats!$A$1:$B$1324,2,FALSE)</f>
        <v>5106</v>
      </c>
      <c r="C472" s="1" t="s">
        <v>246</v>
      </c>
      <c r="D472" s="1" t="s">
        <v>1989</v>
      </c>
      <c r="E472" s="1">
        <v>18</v>
      </c>
      <c r="F472" s="1" t="s">
        <v>43</v>
      </c>
      <c r="G472" s="1" t="s">
        <v>43</v>
      </c>
      <c r="H472" s="1" t="s">
        <v>51</v>
      </c>
      <c r="I472" s="24" t="s">
        <v>51</v>
      </c>
      <c r="J472" s="1" t="s">
        <v>46</v>
      </c>
      <c r="K472" s="24" t="s">
        <v>45</v>
      </c>
      <c r="L472" s="1">
        <v>2</v>
      </c>
      <c r="M472" s="1">
        <v>4</v>
      </c>
      <c r="N472" s="24">
        <v>1</v>
      </c>
      <c r="O472" s="1">
        <v>3</v>
      </c>
      <c r="P472" s="1">
        <v>4</v>
      </c>
      <c r="Q472" s="24">
        <v>2</v>
      </c>
      <c r="R472" s="1">
        <v>3</v>
      </c>
      <c r="S472" s="1">
        <v>3</v>
      </c>
      <c r="T472" s="1">
        <v>2</v>
      </c>
      <c r="U472" s="1">
        <v>4</v>
      </c>
      <c r="V472" s="1" t="s">
        <v>47</v>
      </c>
      <c r="W472" s="1" t="s">
        <v>47</v>
      </c>
      <c r="X472" s="1">
        <v>2</v>
      </c>
      <c r="Y472" s="1">
        <v>2</v>
      </c>
      <c r="Z472" s="1" t="s">
        <v>47</v>
      </c>
      <c r="AA472" s="1" t="s">
        <v>47</v>
      </c>
      <c r="AB472" s="1" t="s">
        <v>47</v>
      </c>
      <c r="AC472" s="1" t="s">
        <v>47</v>
      </c>
      <c r="AD472" s="1" t="s">
        <v>47</v>
      </c>
      <c r="AE472" s="1" t="s">
        <v>47</v>
      </c>
      <c r="AF472" s="1">
        <v>3</v>
      </c>
      <c r="AG472" s="1">
        <v>4</v>
      </c>
      <c r="AH472" s="1" t="s">
        <v>47</v>
      </c>
      <c r="AI472" s="1" t="s">
        <v>47</v>
      </c>
      <c r="AJ472" s="1" t="s">
        <v>47</v>
      </c>
      <c r="AK472" s="1" t="s">
        <v>47</v>
      </c>
      <c r="AL472" s="1" t="s">
        <v>47</v>
      </c>
      <c r="AM472" s="1" t="s">
        <v>47</v>
      </c>
      <c r="AN472" s="1" t="s">
        <v>47</v>
      </c>
      <c r="AO472" s="24" t="s">
        <v>47</v>
      </c>
      <c r="AP472" s="1" t="s">
        <v>212</v>
      </c>
      <c r="AQ472" s="1">
        <v>4</v>
      </c>
      <c r="AR472" s="25" t="s">
        <v>15</v>
      </c>
      <c r="AS472" s="30">
        <v>230000</v>
      </c>
      <c r="AT472" s="9">
        <f>($O$3*(L472-$O$1)/$O$2+$P$3*(M472-$P$1)/$P$2+$Q$3*(N472-$P$1)/$Q$2)/SUM($O$3:$Q$3)</f>
        <v>-1.9204977641682581</v>
      </c>
      <c r="AU472" s="9">
        <f>($O$3*(O472-$O$1)/$O$2+$P$3*(P472-$P$1)/$P$2+$Q$3*(Q472-$Q$1)/$Q$2)/SUM($O$3:$Q$3)</f>
        <v>-1.0379911228679028</v>
      </c>
      <c r="AV472">
        <f>COUNT(R472:AO472)/2</f>
        <v>4</v>
      </c>
      <c r="AW472">
        <f>COUNTIF(R472:AO472,"&gt;5")/2</f>
        <v>0</v>
      </c>
      <c r="AX472" s="6">
        <f>VLOOKUP(AP472,COND!$A$10:$B$32,2,FALSE)</f>
        <v>1</v>
      </c>
      <c r="AY472" s="9">
        <f>(($AT$3*AT472+$AU$3*AU472+$AV$3*AV472+$AW$3*AW472)*AX472*IF(AQ472&lt;5,0.95,IF(AQ472&lt;7,0.975,1))+$J$3*VLOOKUP(J472,COND!$A$2:$D$7,2,FALSE)+$K$3*VLOOKUP(K472,COND!$A$2:$D$7,3,FALSE)+IF(BA472="SP",$BA$3,0)+IF($AV472&lt;3,-15,0))*IF(AND(Bat!$K$2="On",$E472&gt;20),0.75,1)</f>
        <v>10.943274090317878</v>
      </c>
      <c r="AZ472" s="28">
        <f>STANDARDIZE(AY472,AVERAGE($AY$5:$AY$963),STDEVP($AY$5:$AY$963))</f>
        <v>-1.0831697571116119</v>
      </c>
      <c r="BA472" t="str">
        <f>IF(OR(AND(AQ472&gt;7,AW472&gt;1),AND(AQ472&gt;4,AV472&gt;2)),"SP","RP")</f>
        <v>RP</v>
      </c>
      <c r="BE472" t="str">
        <f>IF(AVERAGE($O472:$Q472)&gt;=6,"Likely",IF(AVERAGE($O472:$Q472)&gt;=4,"Possible","Unlikely"))</f>
        <v>Unlikely</v>
      </c>
      <c r="BG472" t="e">
        <f>IF(VLOOKUP($B472,'Draft List'!$D$4:$AB$124,BG$3,FALSE)&lt;&gt;0,VLOOKUP($B472,'Draft List'!$D$4:$AB$124,BG$3,FALSE),"")</f>
        <v>#N/A</v>
      </c>
      <c r="BH472" t="e">
        <f>IF(VLOOKUP($B472,'Draft List'!$D$4:$AB$124,BH$3,FALSE)&lt;&gt;0,VLOOKUP($B472,'Draft List'!$D$4:$AB$124,BH$3,FALSE),"")</f>
        <v>#N/A</v>
      </c>
      <c r="BI472" t="e">
        <f>IF(VLOOKUP($B472,'Draft List'!$D$4:$AB$124,BI$3,FALSE)&lt;&gt;0,VLOOKUP($B472,'Draft List'!$D$4:$AB$124,BI$3,FALSE),"")</f>
        <v>#N/A</v>
      </c>
      <c r="BJ472" t="e">
        <f>IF(VLOOKUP($B472,'Draft List'!$D$4:$AB$124,BJ$3,FALSE)&lt;&gt;0,VLOOKUP($B472,'Draft List'!$D$4:$AB$124,BJ$3,FALSE),"")</f>
        <v>#N/A</v>
      </c>
      <c r="BK472" t="str">
        <f>IF(OR(C472="SP",C472="MR",C472="RP",C472="CL"),"P",VLOOKUP($A472,Bat!$A$4:$AP$1196,42,FALSE))</f>
        <v>P</v>
      </c>
    </row>
    <row r="473" spans="1:63" x14ac:dyDescent="0.25">
      <c r="A473" t="str">
        <f>IF(C473="C","C-",C473)&amp;D473&amp;E473</f>
        <v>RPWilliam Anderson18</v>
      </c>
      <c r="B473">
        <f>VLOOKUP($A473,draft_listing_pitchers_stats!$A$1:$B$1324,2,FALSE)</f>
        <v>4950</v>
      </c>
      <c r="C473" s="1" t="s">
        <v>246</v>
      </c>
      <c r="D473" s="1" t="s">
        <v>1878</v>
      </c>
      <c r="E473" s="1">
        <v>18</v>
      </c>
      <c r="F473" s="1" t="s">
        <v>55</v>
      </c>
      <c r="G473" s="1" t="s">
        <v>55</v>
      </c>
      <c r="H473" s="1" t="s">
        <v>51</v>
      </c>
      <c r="I473" s="24" t="s">
        <v>51</v>
      </c>
      <c r="J473" s="1" t="s">
        <v>45</v>
      </c>
      <c r="K473" s="24" t="s">
        <v>46</v>
      </c>
      <c r="L473" s="1">
        <v>1</v>
      </c>
      <c r="M473" s="1">
        <v>3</v>
      </c>
      <c r="N473" s="24">
        <v>1</v>
      </c>
      <c r="O473" s="1">
        <v>3</v>
      </c>
      <c r="P473" s="1">
        <v>3</v>
      </c>
      <c r="Q473" s="24">
        <v>2</v>
      </c>
      <c r="R473" s="1">
        <v>1</v>
      </c>
      <c r="S473" s="1">
        <v>2</v>
      </c>
      <c r="T473" s="1">
        <v>1</v>
      </c>
      <c r="U473" s="1">
        <v>1</v>
      </c>
      <c r="V473" s="1" t="s">
        <v>47</v>
      </c>
      <c r="W473" s="1" t="s">
        <v>47</v>
      </c>
      <c r="X473" s="1" t="s">
        <v>47</v>
      </c>
      <c r="Y473" s="1" t="s">
        <v>47</v>
      </c>
      <c r="Z473" s="1" t="s">
        <v>47</v>
      </c>
      <c r="AA473" s="1" t="s">
        <v>47</v>
      </c>
      <c r="AB473" s="1" t="s">
        <v>47</v>
      </c>
      <c r="AC473" s="1" t="s">
        <v>47</v>
      </c>
      <c r="AD473" s="1" t="s">
        <v>47</v>
      </c>
      <c r="AE473" s="1" t="s">
        <v>47</v>
      </c>
      <c r="AF473" s="1">
        <v>2</v>
      </c>
      <c r="AG473" s="1">
        <v>4</v>
      </c>
      <c r="AH473" s="1" t="s">
        <v>47</v>
      </c>
      <c r="AI473" s="1" t="s">
        <v>47</v>
      </c>
      <c r="AJ473" s="1" t="s">
        <v>47</v>
      </c>
      <c r="AK473" s="1" t="s">
        <v>47</v>
      </c>
      <c r="AL473" s="1">
        <v>1</v>
      </c>
      <c r="AM473" s="1">
        <v>3</v>
      </c>
      <c r="AN473" s="1" t="s">
        <v>47</v>
      </c>
      <c r="AO473" s="24" t="s">
        <v>47</v>
      </c>
      <c r="AP473" s="1" t="s">
        <v>73</v>
      </c>
      <c r="AQ473" s="1">
        <v>5</v>
      </c>
      <c r="AR473" s="25" t="s">
        <v>15</v>
      </c>
      <c r="AS473" s="30">
        <v>180000</v>
      </c>
      <c r="AT473" s="9">
        <f>($O$3*(L473-$O$1)/$O$2+$P$3*(M473-$P$1)/$P$2+$Q$3*(N473-$P$1)/$Q$2)/SUM($O$3:$Q$3)</f>
        <v>-2.310620805107487</v>
      </c>
      <c r="AU473" s="9">
        <f>($O$3*(O473-$O$1)/$O$2+$P$3*(P473-$P$1)/$P$2+$Q$3*(Q473-$Q$1)/$Q$2)/SUM($O$3:$Q$3)</f>
        <v>-1.233422839297958</v>
      </c>
      <c r="AV473">
        <f>COUNT(R473:AO473)/2</f>
        <v>4</v>
      </c>
      <c r="AW473">
        <f>COUNTIF(R473:AO473,"&gt;5")/2</f>
        <v>0</v>
      </c>
      <c r="AX473" s="6">
        <f>VLOOKUP(AP473,COND!$A$10:$B$32,2,FALSE)</f>
        <v>0.9</v>
      </c>
      <c r="AY473" s="9">
        <f>(($AT$3*AT473+$AU$3*AU473+$AV$3*AV473+$AW$3*AW473)*AX473*IF(AQ473&lt;5,0.95,IF(AQ473&lt;7,0.975,1))+$J$3*VLOOKUP(J473,COND!$A$2:$D$7,2,FALSE)+$K$3*VLOOKUP(K473,COND!$A$2:$D$7,3,FALSE)+IF(BA473="SP",$BA$3,0)+IF($AV473&lt;3,-15,0))*IF(AND(Bat!$K$2="On",$E473&gt;20),0.75,1)</f>
        <v>10.876415219024473</v>
      </c>
      <c r="AZ473" s="28">
        <f>STANDARDIZE(AY473,AVERAGE($AY$5:$AY$963),STDEVP($AY$5:$AY$963))</f>
        <v>-1.0891512725759458</v>
      </c>
      <c r="BA473" t="str">
        <f>IF(OR(AND(AQ473&gt;7,AW473&gt;1),AND(AQ473&gt;4,AV473&gt;2)),"SP","RP")</f>
        <v>SP</v>
      </c>
      <c r="BE473" t="str">
        <f>IF(AVERAGE($O473:$Q473)&gt;=6,"Likely",IF(AVERAGE($O473:$Q473)&gt;=4,"Possible","Unlikely"))</f>
        <v>Unlikely</v>
      </c>
      <c r="BG473" t="e">
        <f>IF(VLOOKUP($B473,'Draft List'!$D$4:$AB$124,BG$3,FALSE)&lt;&gt;0,VLOOKUP($B473,'Draft List'!$D$4:$AB$124,BG$3,FALSE),"")</f>
        <v>#N/A</v>
      </c>
      <c r="BH473" t="e">
        <f>IF(VLOOKUP($B473,'Draft List'!$D$4:$AB$124,BH$3,FALSE)&lt;&gt;0,VLOOKUP($B473,'Draft List'!$D$4:$AB$124,BH$3,FALSE),"")</f>
        <v>#N/A</v>
      </c>
      <c r="BI473" t="e">
        <f>IF(VLOOKUP($B473,'Draft List'!$D$4:$AB$124,BI$3,FALSE)&lt;&gt;0,VLOOKUP($B473,'Draft List'!$D$4:$AB$124,BI$3,FALSE),"")</f>
        <v>#N/A</v>
      </c>
      <c r="BJ473" t="e">
        <f>IF(VLOOKUP($B473,'Draft List'!$D$4:$AB$124,BJ$3,FALSE)&lt;&gt;0,VLOOKUP($B473,'Draft List'!$D$4:$AB$124,BJ$3,FALSE),"")</f>
        <v>#N/A</v>
      </c>
      <c r="BK473" t="str">
        <f>IF(OR(C473="SP",C473="MR",C473="RP",C473="CL"),"P",VLOOKUP($A473,Bat!$A$4:$AP$1196,42,FALSE))</f>
        <v>P</v>
      </c>
    </row>
    <row r="474" spans="1:63" x14ac:dyDescent="0.25">
      <c r="A474" t="str">
        <f>IF(C474="C","C-",C474)&amp;D474&amp;E474</f>
        <v>RPHirohisa Fukuda21</v>
      </c>
      <c r="B474">
        <f>VLOOKUP($A474,draft_listing_pitchers_stats!$A$1:$B$1324,2,FALSE)</f>
        <v>7557</v>
      </c>
      <c r="C474" s="1" t="s">
        <v>246</v>
      </c>
      <c r="D474" s="1" t="s">
        <v>1957</v>
      </c>
      <c r="E474" s="1">
        <v>21</v>
      </c>
      <c r="F474" s="1" t="s">
        <v>55</v>
      </c>
      <c r="G474" s="1" t="s">
        <v>43</v>
      </c>
      <c r="H474" s="1" t="s">
        <v>51</v>
      </c>
      <c r="I474" s="24" t="s">
        <v>51</v>
      </c>
      <c r="J474" s="1" t="s">
        <v>46</v>
      </c>
      <c r="K474" s="24" t="s">
        <v>46</v>
      </c>
      <c r="L474" s="1">
        <v>3</v>
      </c>
      <c r="M474" s="1">
        <v>4</v>
      </c>
      <c r="N474" s="24">
        <v>1</v>
      </c>
      <c r="O474" s="1">
        <v>3</v>
      </c>
      <c r="P474" s="1">
        <v>4</v>
      </c>
      <c r="Q474" s="24">
        <v>2</v>
      </c>
      <c r="R474" s="1">
        <v>5</v>
      </c>
      <c r="S474" s="1">
        <v>5</v>
      </c>
      <c r="T474" s="1">
        <v>2</v>
      </c>
      <c r="U474" s="1">
        <v>3</v>
      </c>
      <c r="V474" s="1" t="s">
        <v>47</v>
      </c>
      <c r="W474" s="1" t="s">
        <v>47</v>
      </c>
      <c r="X474" s="1">
        <v>3</v>
      </c>
      <c r="Y474" s="1">
        <v>4</v>
      </c>
      <c r="Z474" s="1" t="s">
        <v>47</v>
      </c>
      <c r="AA474" s="1" t="s">
        <v>47</v>
      </c>
      <c r="AB474" s="1" t="s">
        <v>47</v>
      </c>
      <c r="AC474" s="1" t="s">
        <v>47</v>
      </c>
      <c r="AD474" s="1" t="s">
        <v>47</v>
      </c>
      <c r="AE474" s="1" t="s">
        <v>47</v>
      </c>
      <c r="AF474" s="1" t="s">
        <v>47</v>
      </c>
      <c r="AG474" s="1" t="s">
        <v>47</v>
      </c>
      <c r="AH474" s="1" t="s">
        <v>47</v>
      </c>
      <c r="AI474" s="1" t="s">
        <v>47</v>
      </c>
      <c r="AJ474" s="1" t="s">
        <v>47</v>
      </c>
      <c r="AK474" s="1" t="s">
        <v>47</v>
      </c>
      <c r="AL474" s="1" t="s">
        <v>47</v>
      </c>
      <c r="AM474" s="1" t="s">
        <v>47</v>
      </c>
      <c r="AN474" s="1" t="s">
        <v>47</v>
      </c>
      <c r="AO474" s="24" t="s">
        <v>47</v>
      </c>
      <c r="AP474" s="1" t="s">
        <v>56</v>
      </c>
      <c r="AQ474" s="1">
        <v>7</v>
      </c>
      <c r="AR474" s="25" t="s">
        <v>235</v>
      </c>
      <c r="AS474" s="30">
        <v>190000</v>
      </c>
      <c r="AT474" s="9">
        <f>($O$3*(L474-$O$1)/$O$2+$P$3*(M474-$P$1)/$P$2+$Q$3*(N474-$P$1)/$Q$2)/SUM($O$3:$Q$3)</f>
        <v>-1.7258064396590846</v>
      </c>
      <c r="AU474" s="9">
        <f>($O$3*(O474-$O$1)/$O$2+$P$3*(P474-$P$1)/$P$2+$Q$3*(Q474-$Q$1)/$Q$2)/SUM($O$3:$Q$3)</f>
        <v>-1.0379911228679028</v>
      </c>
      <c r="AV474">
        <f>COUNT(R474:AO474)/2</f>
        <v>3</v>
      </c>
      <c r="AW474">
        <f>COUNTIF(R474:AO474,"&gt;5")/2</f>
        <v>0</v>
      </c>
      <c r="AX474" s="6">
        <f>VLOOKUP(AP474,COND!$A$10:$B$32,2,FALSE)</f>
        <v>1.0249999999999999</v>
      </c>
      <c r="AY474" s="9">
        <f>(($AT$3*AT474+$AU$3*AU474+$AV$3*AV474+$AW$3*AW474)*AX474*IF(AQ474&lt;5,0.95,IF(AQ474&lt;7,0.975,1))+$J$3*VLOOKUP(J474,COND!$A$2:$D$7,2,FALSE)+$K$3*VLOOKUP(K474,COND!$A$2:$D$7,3,FALSE)+IF(BA474="SP",$BA$3,0)+IF($AV474&lt;3,-15,0))*IF(AND(Bat!$K$2="On",$E474&gt;20),0.75,1)</f>
        <v>10.843641661077882</v>
      </c>
      <c r="AZ474" s="28">
        <f>STANDARDIZE(AY474,AVERAGE($AY$5:$AY$963),STDEVP($AY$5:$AY$963))</f>
        <v>-1.0920833523416733</v>
      </c>
      <c r="BA474" t="str">
        <f>IF(OR(AND(AQ474&gt;7,AW474&gt;1),AND(AQ474&gt;4,AV474&gt;2)),"SP","RP")</f>
        <v>SP</v>
      </c>
      <c r="BE474" t="str">
        <f>IF(AVERAGE($O474:$Q474)&gt;=6,"Likely",IF(AVERAGE($O474:$Q474)&gt;=4,"Possible","Unlikely"))</f>
        <v>Unlikely</v>
      </c>
      <c r="BG474" t="e">
        <f>IF(VLOOKUP($B474,'Draft List'!$D$4:$AB$124,BG$3,FALSE)&lt;&gt;0,VLOOKUP($B474,'Draft List'!$D$4:$AB$124,BG$3,FALSE),"")</f>
        <v>#N/A</v>
      </c>
      <c r="BH474" t="e">
        <f>IF(VLOOKUP($B474,'Draft List'!$D$4:$AB$124,BH$3,FALSE)&lt;&gt;0,VLOOKUP($B474,'Draft List'!$D$4:$AB$124,BH$3,FALSE),"")</f>
        <v>#N/A</v>
      </c>
      <c r="BI474" t="e">
        <f>IF(VLOOKUP($B474,'Draft List'!$D$4:$AB$124,BI$3,FALSE)&lt;&gt;0,VLOOKUP($B474,'Draft List'!$D$4:$AB$124,BI$3,FALSE),"")</f>
        <v>#N/A</v>
      </c>
      <c r="BJ474" t="e">
        <f>IF(VLOOKUP($B474,'Draft List'!$D$4:$AB$124,BJ$3,FALSE)&lt;&gt;0,VLOOKUP($B474,'Draft List'!$D$4:$AB$124,BJ$3,FALSE),"")</f>
        <v>#N/A</v>
      </c>
      <c r="BK474" t="str">
        <f>IF(OR(C474="SP",C474="MR",C474="RP",C474="CL"),"P",VLOOKUP($A474,Bat!$A$4:$AP$1196,42,FALSE))</f>
        <v>P</v>
      </c>
    </row>
    <row r="475" spans="1:63" x14ac:dyDescent="0.25">
      <c r="A475" t="str">
        <f>IF(C475="C","C-",C475)&amp;D475&amp;E475</f>
        <v>RPJohn Davis18</v>
      </c>
      <c r="B475">
        <f>VLOOKUP($A475,draft_listing_pitchers_stats!$A$1:$B$1324,2,FALSE)</f>
        <v>4807</v>
      </c>
      <c r="C475" s="1" t="s">
        <v>246</v>
      </c>
      <c r="D475" s="1" t="s">
        <v>1930</v>
      </c>
      <c r="E475" s="1">
        <v>18</v>
      </c>
      <c r="F475" s="1" t="s">
        <v>43</v>
      </c>
      <c r="G475" s="1" t="s">
        <v>43</v>
      </c>
      <c r="H475" s="1" t="s">
        <v>51</v>
      </c>
      <c r="I475" s="24" t="s">
        <v>51</v>
      </c>
      <c r="J475" s="1" t="s">
        <v>57</v>
      </c>
      <c r="K475" s="24" t="s">
        <v>45</v>
      </c>
      <c r="L475" s="1">
        <v>2</v>
      </c>
      <c r="M475" s="1">
        <v>4</v>
      </c>
      <c r="N475" s="24">
        <v>1</v>
      </c>
      <c r="O475" s="1">
        <v>3</v>
      </c>
      <c r="P475" s="1">
        <v>4</v>
      </c>
      <c r="Q475" s="24">
        <v>2</v>
      </c>
      <c r="R475" s="1">
        <v>3</v>
      </c>
      <c r="S475" s="1">
        <v>3</v>
      </c>
      <c r="T475" s="1">
        <v>1</v>
      </c>
      <c r="U475" s="1">
        <v>3</v>
      </c>
      <c r="V475" s="1" t="s">
        <v>47</v>
      </c>
      <c r="W475" s="1" t="s">
        <v>47</v>
      </c>
      <c r="X475" s="1">
        <v>2</v>
      </c>
      <c r="Y475" s="1">
        <v>2</v>
      </c>
      <c r="Z475" s="1" t="s">
        <v>47</v>
      </c>
      <c r="AA475" s="1" t="s">
        <v>47</v>
      </c>
      <c r="AB475" s="1" t="s">
        <v>47</v>
      </c>
      <c r="AC475" s="1" t="s">
        <v>47</v>
      </c>
      <c r="AD475" s="1" t="s">
        <v>47</v>
      </c>
      <c r="AE475" s="1" t="s">
        <v>47</v>
      </c>
      <c r="AF475" s="1">
        <v>3</v>
      </c>
      <c r="AG475" s="1">
        <v>3</v>
      </c>
      <c r="AH475" s="1" t="s">
        <v>47</v>
      </c>
      <c r="AI475" s="1" t="s">
        <v>47</v>
      </c>
      <c r="AJ475" s="1" t="s">
        <v>47</v>
      </c>
      <c r="AK475" s="1" t="s">
        <v>47</v>
      </c>
      <c r="AL475" s="1" t="s">
        <v>47</v>
      </c>
      <c r="AM475" s="1" t="s">
        <v>47</v>
      </c>
      <c r="AN475" s="1" t="s">
        <v>47</v>
      </c>
      <c r="AO475" s="24" t="s">
        <v>47</v>
      </c>
      <c r="AP475" s="1" t="s">
        <v>211</v>
      </c>
      <c r="AQ475" s="1">
        <v>8</v>
      </c>
      <c r="AR475" s="25" t="s">
        <v>235</v>
      </c>
      <c r="AS475" s="30">
        <v>190000</v>
      </c>
      <c r="AT475" s="9">
        <f>($O$3*(L475-$O$1)/$O$2+$P$3*(M475-$P$1)/$P$2+$Q$3*(N475-$P$1)/$Q$2)/SUM($O$3:$Q$3)</f>
        <v>-1.9204977641682581</v>
      </c>
      <c r="AU475" s="9">
        <f>($O$3*(O475-$O$1)/$O$2+$P$3*(P475-$P$1)/$P$2+$Q$3*(Q475-$Q$1)/$Q$2)/SUM($O$3:$Q$3)</f>
        <v>-1.0379911228679028</v>
      </c>
      <c r="AV475">
        <f>COUNT(R475:AO475)/2</f>
        <v>4</v>
      </c>
      <c r="AW475">
        <f>COUNTIF(R475:AO475,"&gt;5")/2</f>
        <v>0</v>
      </c>
      <c r="AX475" s="6">
        <f>VLOOKUP(AP475,COND!$A$10:$B$32,2,FALSE)</f>
        <v>1</v>
      </c>
      <c r="AY475" s="9">
        <f>(($AT$3*AT475+$AU$3*AU475+$AV$3*AV475+$AW$3*AW475)*AX475*IF(AQ475&lt;5,0.95,IF(AQ475&lt;7,0.975,1))+$J$3*VLOOKUP(J475,COND!$A$2:$D$7,2,FALSE)+$K$3*VLOOKUP(K475,COND!$A$2:$D$7,3,FALSE)+IF(BA475="SP",$BA$3,0)+IF($AV475&lt;3,-15,0))*IF(AND(Bat!$K$2="On",$E475&gt;20),0.75,1)</f>
        <v>10.756077989808293</v>
      </c>
      <c r="AZ475" s="28">
        <f>STANDARDIZE(AY475,AVERAGE($AY$5:$AY$963),STDEVP($AY$5:$AY$963))</f>
        <v>-1.0999172185688548</v>
      </c>
      <c r="BA475" t="str">
        <f>IF(OR(AND(AQ475&gt;7,AW475&gt;1),AND(AQ475&gt;4,AV475&gt;2)),"SP","RP")</f>
        <v>SP</v>
      </c>
      <c r="BE475" t="str">
        <f>IF(AVERAGE($O475:$Q475)&gt;=6,"Likely",IF(AVERAGE($O475:$Q475)&gt;=4,"Possible","Unlikely"))</f>
        <v>Unlikely</v>
      </c>
      <c r="BG475" t="e">
        <f>IF(VLOOKUP($B475,'Draft List'!$D$4:$AB$124,BG$3,FALSE)&lt;&gt;0,VLOOKUP($B475,'Draft List'!$D$4:$AB$124,BG$3,FALSE),"")</f>
        <v>#N/A</v>
      </c>
      <c r="BH475" t="e">
        <f>IF(VLOOKUP($B475,'Draft List'!$D$4:$AB$124,BH$3,FALSE)&lt;&gt;0,VLOOKUP($B475,'Draft List'!$D$4:$AB$124,BH$3,FALSE),"")</f>
        <v>#N/A</v>
      </c>
      <c r="BI475" t="e">
        <f>IF(VLOOKUP($B475,'Draft List'!$D$4:$AB$124,BI$3,FALSE)&lt;&gt;0,VLOOKUP($B475,'Draft List'!$D$4:$AB$124,BI$3,FALSE),"")</f>
        <v>#N/A</v>
      </c>
      <c r="BJ475" t="e">
        <f>IF(VLOOKUP($B475,'Draft List'!$D$4:$AB$124,BJ$3,FALSE)&lt;&gt;0,VLOOKUP($B475,'Draft List'!$D$4:$AB$124,BJ$3,FALSE),"")</f>
        <v>#N/A</v>
      </c>
      <c r="BK475" t="str">
        <f>IF(OR(C475="SP",C475="MR",C475="RP",C475="CL"),"P",VLOOKUP($A475,Bat!$A$4:$AP$1196,42,FALSE))</f>
        <v>P</v>
      </c>
    </row>
    <row r="476" spans="1:63" x14ac:dyDescent="0.25">
      <c r="A476" t="str">
        <f>IF(C476="C","C-",C476)&amp;D476&amp;E476</f>
        <v>RPMomoru Ishikawa18</v>
      </c>
      <c r="B476">
        <f>VLOOKUP($A476,draft_listing_pitchers_stats!$A$1:$B$1324,2,FALSE)</f>
        <v>9149</v>
      </c>
      <c r="C476" s="1" t="s">
        <v>246</v>
      </c>
      <c r="D476" s="1" t="s">
        <v>2007</v>
      </c>
      <c r="E476" s="1">
        <v>18</v>
      </c>
      <c r="F476" s="1" t="s">
        <v>43</v>
      </c>
      <c r="G476" s="1" t="s">
        <v>43</v>
      </c>
      <c r="H476" s="1" t="s">
        <v>51</v>
      </c>
      <c r="I476" s="24" t="s">
        <v>51</v>
      </c>
      <c r="J476" s="1" t="s">
        <v>46</v>
      </c>
      <c r="K476" s="24" t="s">
        <v>45</v>
      </c>
      <c r="L476" s="1">
        <v>1</v>
      </c>
      <c r="M476" s="1">
        <v>4</v>
      </c>
      <c r="N476" s="24">
        <v>1</v>
      </c>
      <c r="O476" s="1">
        <v>2</v>
      </c>
      <c r="P476" s="1">
        <v>4</v>
      </c>
      <c r="Q476" s="24">
        <v>2</v>
      </c>
      <c r="R476" s="1">
        <v>2</v>
      </c>
      <c r="S476" s="1">
        <v>2</v>
      </c>
      <c r="T476" s="1">
        <v>1</v>
      </c>
      <c r="U476" s="1">
        <v>1</v>
      </c>
      <c r="V476" s="1">
        <v>1</v>
      </c>
      <c r="W476" s="1">
        <v>1</v>
      </c>
      <c r="X476" s="1">
        <v>1</v>
      </c>
      <c r="Y476" s="1">
        <v>3</v>
      </c>
      <c r="Z476" s="1" t="s">
        <v>47</v>
      </c>
      <c r="AA476" s="1" t="s">
        <v>47</v>
      </c>
      <c r="AB476" s="1" t="s">
        <v>47</v>
      </c>
      <c r="AC476" s="1" t="s">
        <v>47</v>
      </c>
      <c r="AD476" s="1" t="s">
        <v>47</v>
      </c>
      <c r="AE476" s="1" t="s">
        <v>47</v>
      </c>
      <c r="AF476" s="1">
        <v>2</v>
      </c>
      <c r="AG476" s="1">
        <v>2</v>
      </c>
      <c r="AH476" s="1" t="s">
        <v>47</v>
      </c>
      <c r="AI476" s="1" t="s">
        <v>47</v>
      </c>
      <c r="AJ476" s="1" t="s">
        <v>47</v>
      </c>
      <c r="AK476" s="1" t="s">
        <v>47</v>
      </c>
      <c r="AL476" s="1" t="s">
        <v>47</v>
      </c>
      <c r="AM476" s="1" t="s">
        <v>47</v>
      </c>
      <c r="AN476" s="1" t="s">
        <v>47</v>
      </c>
      <c r="AO476" s="24" t="s">
        <v>47</v>
      </c>
      <c r="AP476" s="1" t="s">
        <v>70</v>
      </c>
      <c r="AQ476" s="1">
        <v>9</v>
      </c>
      <c r="AR476" s="25" t="s">
        <v>15</v>
      </c>
      <c r="AS476" s="30">
        <v>2800000</v>
      </c>
      <c r="AT476" s="9">
        <f>($O$3*(L476-$O$1)/$O$2+$P$3*(M476-$P$1)/$P$2+$Q$3*(N476-$P$1)/$Q$2)/SUM($O$3:$Q$3)</f>
        <v>-2.1151890886774316</v>
      </c>
      <c r="AU476" s="9">
        <f>($O$3*(O476-$O$1)/$O$2+$P$3*(P476-$P$1)/$P$2+$Q$3*(Q476-$Q$1)/$Q$2)/SUM($O$3:$Q$3)</f>
        <v>-1.2326824473770763</v>
      </c>
      <c r="AV476">
        <f>COUNT(R476:AO476)/2</f>
        <v>5</v>
      </c>
      <c r="AW476">
        <f>COUNTIF(R476:AO476,"&gt;5")/2</f>
        <v>0</v>
      </c>
      <c r="AX476" s="6">
        <f>VLOOKUP(AP476,COND!$A$10:$B$32,2,FALSE)</f>
        <v>0.9</v>
      </c>
      <c r="AY476" s="9">
        <f>(($AT$3*AT476+$AU$3*AU476+$AV$3*AV476+$AW$3*AW476)*AX476*IF(AQ476&lt;5,0.95,IF(AQ476&lt;7,0.975,1))+$J$3*VLOOKUP(J476,COND!$A$2:$D$7,2,FALSE)+$K$3*VLOOKUP(K476,COND!$A$2:$D$7,3,FALSE)+IF(BA476="SP",$BA$3,0)+IF($AV476&lt;3,-15,0))*IF(AND(Bat!$K$2="On",$E476&gt;20),0.75,1)</f>
        <v>10.705981911250685</v>
      </c>
      <c r="AZ476" s="28">
        <f>STANDARDIZE(AY476,AVERAGE($AY$5:$AY$963),STDEVP($AY$5:$AY$963))</f>
        <v>-1.1043990541547386</v>
      </c>
      <c r="BA476" t="str">
        <f>IF(OR(AND(AQ476&gt;7,AW476&gt;1),AND(AQ476&gt;4,AV476&gt;2)),"SP","RP")</f>
        <v>SP</v>
      </c>
      <c r="BE476" t="str">
        <f>IF(AVERAGE($O476:$Q476)&gt;=6,"Likely",IF(AVERAGE($O476:$Q476)&gt;=4,"Possible","Unlikely"))</f>
        <v>Unlikely</v>
      </c>
      <c r="BG476" t="e">
        <f>IF(VLOOKUP($B476,'Draft List'!$D$4:$AB$124,BG$3,FALSE)&lt;&gt;0,VLOOKUP($B476,'Draft List'!$D$4:$AB$124,BG$3,FALSE),"")</f>
        <v>#N/A</v>
      </c>
      <c r="BH476" t="e">
        <f>IF(VLOOKUP($B476,'Draft List'!$D$4:$AB$124,BH$3,FALSE)&lt;&gt;0,VLOOKUP($B476,'Draft List'!$D$4:$AB$124,BH$3,FALSE),"")</f>
        <v>#N/A</v>
      </c>
      <c r="BI476" t="e">
        <f>IF(VLOOKUP($B476,'Draft List'!$D$4:$AB$124,BI$3,FALSE)&lt;&gt;0,VLOOKUP($B476,'Draft List'!$D$4:$AB$124,BI$3,FALSE),"")</f>
        <v>#N/A</v>
      </c>
      <c r="BJ476" t="e">
        <f>IF(VLOOKUP($B476,'Draft List'!$D$4:$AB$124,BJ$3,FALSE)&lt;&gt;0,VLOOKUP($B476,'Draft List'!$D$4:$AB$124,BJ$3,FALSE),"")</f>
        <v>#N/A</v>
      </c>
      <c r="BK476" t="str">
        <f>IF(OR(C476="SP",C476="MR",C476="RP",C476="CL"),"P",VLOOKUP($A476,Bat!$A$4:$AP$1196,42,FALSE))</f>
        <v>P</v>
      </c>
    </row>
    <row r="477" spans="1:63" x14ac:dyDescent="0.25">
      <c r="A477" t="str">
        <f>IF(C477="C","C-",C477)&amp;D477&amp;E477</f>
        <v>SPBruce Drover18</v>
      </c>
      <c r="B477">
        <f>VLOOKUP($A477,draft_listing_pitchers_stats!$A$1:$B$1324,2,FALSE)</f>
        <v>4812</v>
      </c>
      <c r="C477" s="1" t="s">
        <v>25</v>
      </c>
      <c r="D477" s="1" t="s">
        <v>1936</v>
      </c>
      <c r="E477" s="1">
        <v>18</v>
      </c>
      <c r="F477" s="1" t="s">
        <v>55</v>
      </c>
      <c r="G477" s="1" t="s">
        <v>43</v>
      </c>
      <c r="H477" s="1" t="s">
        <v>51</v>
      </c>
      <c r="I477" s="24" t="s">
        <v>51</v>
      </c>
      <c r="J477" s="1" t="s">
        <v>57</v>
      </c>
      <c r="K477" s="24" t="s">
        <v>45</v>
      </c>
      <c r="L477" s="1">
        <v>2</v>
      </c>
      <c r="M477" s="1">
        <v>3</v>
      </c>
      <c r="N477" s="24">
        <v>1</v>
      </c>
      <c r="O477" s="1">
        <v>4</v>
      </c>
      <c r="P477" s="1">
        <v>3</v>
      </c>
      <c r="Q477" s="24">
        <v>2</v>
      </c>
      <c r="R477" s="1">
        <v>4</v>
      </c>
      <c r="S477" s="1">
        <v>5</v>
      </c>
      <c r="T477" s="1">
        <v>2</v>
      </c>
      <c r="U477" s="1">
        <v>4</v>
      </c>
      <c r="V477" s="1">
        <v>2</v>
      </c>
      <c r="W477" s="1">
        <v>3</v>
      </c>
      <c r="X477" s="1">
        <v>2</v>
      </c>
      <c r="Y477" s="1">
        <v>4</v>
      </c>
      <c r="Z477" s="1" t="s">
        <v>47</v>
      </c>
      <c r="AA477" s="1" t="s">
        <v>47</v>
      </c>
      <c r="AB477" s="1" t="s">
        <v>47</v>
      </c>
      <c r="AC477" s="1" t="s">
        <v>47</v>
      </c>
      <c r="AD477" s="1" t="s">
        <v>47</v>
      </c>
      <c r="AE477" s="1" t="s">
        <v>47</v>
      </c>
      <c r="AF477" s="1" t="s">
        <v>47</v>
      </c>
      <c r="AG477" s="1" t="s">
        <v>47</v>
      </c>
      <c r="AH477" s="1" t="s">
        <v>47</v>
      </c>
      <c r="AI477" s="1" t="s">
        <v>47</v>
      </c>
      <c r="AJ477" s="1" t="s">
        <v>47</v>
      </c>
      <c r="AK477" s="1" t="s">
        <v>47</v>
      </c>
      <c r="AL477" s="1" t="s">
        <v>47</v>
      </c>
      <c r="AM477" s="1" t="s">
        <v>47</v>
      </c>
      <c r="AN477" s="1" t="s">
        <v>47</v>
      </c>
      <c r="AO477" s="24" t="s">
        <v>47</v>
      </c>
      <c r="AP477" s="1" t="s">
        <v>59</v>
      </c>
      <c r="AQ477" s="1">
        <v>10</v>
      </c>
      <c r="AR477" s="25" t="s">
        <v>1835</v>
      </c>
      <c r="AS477" s="30">
        <v>190000</v>
      </c>
      <c r="AT477" s="9">
        <f>($O$3*(L477-$O$1)/$O$2+$P$3*(M477-$P$1)/$P$2+$Q$3*(N477-$P$1)/$Q$2)/SUM($O$3:$Q$3)</f>
        <v>-2.1159294805983135</v>
      </c>
      <c r="AU477" s="9">
        <f>($O$3*(O477-$O$1)/$O$2+$P$3*(P477-$P$1)/$P$2+$Q$3*(Q477-$Q$1)/$Q$2)/SUM($O$3:$Q$3)</f>
        <v>-1.0387315147887846</v>
      </c>
      <c r="AV477">
        <f>COUNT(R477:AO477)/2</f>
        <v>4</v>
      </c>
      <c r="AW477">
        <f>COUNTIF(R477:AO477,"&gt;5")/2</f>
        <v>0</v>
      </c>
      <c r="AX477" s="6">
        <f>VLOOKUP(AP477,COND!$A$10:$B$32,2,FALSE)</f>
        <v>1</v>
      </c>
      <c r="AY477" s="9">
        <f>(($AT$3*AT477+$AU$3*AU477+$AV$3*AV477+$AW$3*AW477)*AX477*IF(AQ477&lt;5,0.95,IF(AQ477&lt;7,0.975,1))+$J$3*VLOOKUP(J477,COND!$A$2:$D$7,2,FALSE)+$K$3*VLOOKUP(K477,COND!$A$2:$D$7,3,FALSE)+IF(BA477="SP",$BA$3,0)+IF($AV477&lt;3,-15,0))*IF(AND(Bat!$K$2="On",$E477&gt;20),0.75,1)</f>
        <v>10.702183808104646</v>
      </c>
      <c r="AZ477" s="28">
        <f>STANDARDIZE(AY477,AVERAGE($AY$5:$AY$963),STDEVP($AY$5:$AY$963))</f>
        <v>-1.1047388506882976</v>
      </c>
      <c r="BA477" t="str">
        <f>IF(OR(AND(AQ477&gt;7,AW477&gt;1),AND(AQ477&gt;4,AV477&gt;2)),"SP","RP")</f>
        <v>SP</v>
      </c>
      <c r="BE477" t="str">
        <f>IF(AVERAGE($O477:$Q477)&gt;=6,"Likely",IF(AVERAGE($O477:$Q477)&gt;=4,"Possible","Unlikely"))</f>
        <v>Unlikely</v>
      </c>
      <c r="BG477" t="e">
        <f>IF(VLOOKUP($B477,'Draft List'!$D$4:$AB$124,BG$3,FALSE)&lt;&gt;0,VLOOKUP($B477,'Draft List'!$D$4:$AB$124,BG$3,FALSE),"")</f>
        <v>#N/A</v>
      </c>
      <c r="BH477" t="e">
        <f>IF(VLOOKUP($B477,'Draft List'!$D$4:$AB$124,BH$3,FALSE)&lt;&gt;0,VLOOKUP($B477,'Draft List'!$D$4:$AB$124,BH$3,FALSE),"")</f>
        <v>#N/A</v>
      </c>
      <c r="BI477" t="e">
        <f>IF(VLOOKUP($B477,'Draft List'!$D$4:$AB$124,BI$3,FALSE)&lt;&gt;0,VLOOKUP($B477,'Draft List'!$D$4:$AB$124,BI$3,FALSE),"")</f>
        <v>#N/A</v>
      </c>
      <c r="BJ477" t="e">
        <f>IF(VLOOKUP($B477,'Draft List'!$D$4:$AB$124,BJ$3,FALSE)&lt;&gt;0,VLOOKUP($B477,'Draft List'!$D$4:$AB$124,BJ$3,FALSE),"")</f>
        <v>#N/A</v>
      </c>
      <c r="BK477" t="str">
        <f>IF(OR(C477="SP",C477="MR",C477="RP",C477="CL"),"P",VLOOKUP($A477,Bat!$A$4:$AP$1196,42,FALSE))</f>
        <v>P</v>
      </c>
    </row>
    <row r="478" spans="1:63" x14ac:dyDescent="0.25">
      <c r="A478" t="str">
        <f>IF(C478="C","C-",C478)&amp;D478&amp;E478</f>
        <v>CLRamón Peña21</v>
      </c>
      <c r="B478">
        <f>VLOOKUP($A478,draft_listing_pitchers_stats!$A$1:$B$1324,2,FALSE)</f>
        <v>9815</v>
      </c>
      <c r="C478" s="1" t="s">
        <v>249</v>
      </c>
      <c r="D478" s="1" t="s">
        <v>1839</v>
      </c>
      <c r="E478" s="1">
        <v>21</v>
      </c>
      <c r="F478" s="1" t="s">
        <v>43</v>
      </c>
      <c r="G478" s="1" t="s">
        <v>43</v>
      </c>
      <c r="H478" s="1" t="s">
        <v>51</v>
      </c>
      <c r="I478" s="24" t="s">
        <v>51</v>
      </c>
      <c r="J478" s="1" t="s">
        <v>57</v>
      </c>
      <c r="K478" s="24" t="s">
        <v>45</v>
      </c>
      <c r="L478" s="1">
        <v>4</v>
      </c>
      <c r="M478" s="1">
        <v>4</v>
      </c>
      <c r="N478" s="24">
        <v>2</v>
      </c>
      <c r="O478" s="1">
        <v>5</v>
      </c>
      <c r="P478" s="1">
        <v>4</v>
      </c>
      <c r="Q478" s="24">
        <v>4</v>
      </c>
      <c r="R478" s="1">
        <v>5</v>
      </c>
      <c r="S478" s="1">
        <v>5</v>
      </c>
      <c r="T478" s="1" t="s">
        <v>47</v>
      </c>
      <c r="U478" s="1" t="s">
        <v>47</v>
      </c>
      <c r="V478" s="1" t="s">
        <v>47</v>
      </c>
      <c r="W478" s="1" t="s">
        <v>47</v>
      </c>
      <c r="X478" s="1">
        <v>4</v>
      </c>
      <c r="Y478" s="1">
        <v>5</v>
      </c>
      <c r="Z478" s="1" t="s">
        <v>47</v>
      </c>
      <c r="AA478" s="1" t="s">
        <v>47</v>
      </c>
      <c r="AB478" s="1" t="s">
        <v>47</v>
      </c>
      <c r="AC478" s="1" t="s">
        <v>47</v>
      </c>
      <c r="AD478" s="1" t="s">
        <v>47</v>
      </c>
      <c r="AE478" s="1" t="s">
        <v>47</v>
      </c>
      <c r="AF478" s="1" t="s">
        <v>47</v>
      </c>
      <c r="AG478" s="1" t="s">
        <v>47</v>
      </c>
      <c r="AH478" s="1" t="s">
        <v>47</v>
      </c>
      <c r="AI478" s="1" t="s">
        <v>47</v>
      </c>
      <c r="AJ478" s="1" t="s">
        <v>47</v>
      </c>
      <c r="AK478" s="1" t="s">
        <v>47</v>
      </c>
      <c r="AL478" s="1" t="s">
        <v>47</v>
      </c>
      <c r="AM478" s="1" t="s">
        <v>47</v>
      </c>
      <c r="AN478" s="1" t="s">
        <v>47</v>
      </c>
      <c r="AO478" s="24" t="s">
        <v>47</v>
      </c>
      <c r="AP478" s="1" t="s">
        <v>59</v>
      </c>
      <c r="AQ478" s="1">
        <v>7</v>
      </c>
      <c r="AR478" s="25" t="s">
        <v>233</v>
      </c>
      <c r="AS478" s="30">
        <v>180000</v>
      </c>
      <c r="AT478" s="9">
        <f>($O$3*(L478-$O$1)/$O$2+$P$3*(M478-$P$1)/$P$2+$Q$3*(N478-$P$1)/$Q$2)/SUM($O$3:$Q$3)</f>
        <v>-1.288794549095801</v>
      </c>
      <c r="AU478" s="9">
        <f>($O$3*(O478-$O$1)/$O$2+$P$3*(P478-$P$1)/$P$2+$Q$3*(Q478-$Q$1)/$Q$2)/SUM($O$3:$Q$3)</f>
        <v>-0.16396734174133493</v>
      </c>
      <c r="AV478">
        <f>COUNT(R478:AO478)/2</f>
        <v>2</v>
      </c>
      <c r="AW478">
        <f>COUNTIF(R478:AO478,"&gt;5")/2</f>
        <v>0</v>
      </c>
      <c r="AX478" s="6">
        <f>VLOOKUP(AP478,COND!$A$10:$B$32,2,FALSE)</f>
        <v>1</v>
      </c>
      <c r="AY478" s="9">
        <f>(($AT$3*AT478+$AU$3*AU478+$AV$3*AV478+$AW$3*AW478)*AX478*IF(AQ478&lt;5,0.95,IF(AQ478&lt;7,0.975,1))+$J$3*VLOOKUP(J478,COND!$A$2:$D$7,2,FALSE)+$K$3*VLOOKUP(K478,COND!$A$2:$D$7,3,FALSE)+IF(BA478="SP",$BA$3,0)+IF($AV478&lt;3,-15,0))*IF(AND(Bat!$K$2="On",$E478&gt;20),0.75,1)</f>
        <v>10.662894255354139</v>
      </c>
      <c r="AZ478" s="28">
        <f>STANDARDIZE(AY478,AVERAGE($AY$5:$AY$963),STDEVP($AY$5:$AY$963))</f>
        <v>-1.1082538826177568</v>
      </c>
      <c r="BA478" t="str">
        <f>IF(OR(AND(AQ478&gt;7,AW478&gt;1),AND(AQ478&gt;4,AV478&gt;2)),"SP","RP")</f>
        <v>RP</v>
      </c>
      <c r="BE478" t="str">
        <f>IF(AVERAGE($O478:$Q478)&gt;=6,"Likely",IF(AVERAGE($O478:$Q478)&gt;=4,"Possible","Unlikely"))</f>
        <v>Possible</v>
      </c>
      <c r="BG478" t="e">
        <f>IF(VLOOKUP($B478,'Draft List'!$D$4:$AB$124,BG$3,FALSE)&lt;&gt;0,VLOOKUP($B478,'Draft List'!$D$4:$AB$124,BG$3,FALSE),"")</f>
        <v>#N/A</v>
      </c>
      <c r="BH478" t="e">
        <f>IF(VLOOKUP($B478,'Draft List'!$D$4:$AB$124,BH$3,FALSE)&lt;&gt;0,VLOOKUP($B478,'Draft List'!$D$4:$AB$124,BH$3,FALSE),"")</f>
        <v>#N/A</v>
      </c>
      <c r="BI478" t="e">
        <f>IF(VLOOKUP($B478,'Draft List'!$D$4:$AB$124,BI$3,FALSE)&lt;&gt;0,VLOOKUP($B478,'Draft List'!$D$4:$AB$124,BI$3,FALSE),"")</f>
        <v>#N/A</v>
      </c>
      <c r="BJ478" t="e">
        <f>IF(VLOOKUP($B478,'Draft List'!$D$4:$AB$124,BJ$3,FALSE)&lt;&gt;0,VLOOKUP($B478,'Draft List'!$D$4:$AB$124,BJ$3,FALSE),"")</f>
        <v>#N/A</v>
      </c>
      <c r="BK478" t="str">
        <f>IF(OR(C478="SP",C478="MR",C478="RP",C478="CL"),"P",VLOOKUP($A478,Bat!$A$4:$AP$1196,42,FALSE))</f>
        <v>P</v>
      </c>
    </row>
    <row r="479" spans="1:63" x14ac:dyDescent="0.25">
      <c r="A479" t="str">
        <f>IF(C479="C","C-",C479)&amp;D479&amp;E479</f>
        <v>RPJorge Asquabal18</v>
      </c>
      <c r="B479">
        <f>VLOOKUP($A479,draft_listing_pitchers_stats!$A$1:$B$1324,2,FALSE)</f>
        <v>4717</v>
      </c>
      <c r="C479" s="1" t="s">
        <v>246</v>
      </c>
      <c r="D479" s="1" t="s">
        <v>1882</v>
      </c>
      <c r="E479" s="1">
        <v>18</v>
      </c>
      <c r="F479" s="1" t="s">
        <v>64</v>
      </c>
      <c r="G479" s="1" t="s">
        <v>43</v>
      </c>
      <c r="H479" s="1" t="s">
        <v>51</v>
      </c>
      <c r="I479" s="24" t="s">
        <v>51</v>
      </c>
      <c r="J479" s="1" t="s">
        <v>57</v>
      </c>
      <c r="K479" s="24" t="s">
        <v>46</v>
      </c>
      <c r="L479" s="1">
        <v>3</v>
      </c>
      <c r="M479" s="1">
        <v>4</v>
      </c>
      <c r="N479" s="24">
        <v>1</v>
      </c>
      <c r="O479" s="1">
        <v>3</v>
      </c>
      <c r="P479" s="1">
        <v>4</v>
      </c>
      <c r="Q479" s="24">
        <v>2</v>
      </c>
      <c r="R479" s="1">
        <v>3</v>
      </c>
      <c r="S479" s="1">
        <v>3</v>
      </c>
      <c r="T479" s="1" t="s">
        <v>47</v>
      </c>
      <c r="U479" s="1" t="s">
        <v>47</v>
      </c>
      <c r="V479" s="1" t="s">
        <v>47</v>
      </c>
      <c r="W479" s="1" t="s">
        <v>47</v>
      </c>
      <c r="X479" s="1" t="s">
        <v>47</v>
      </c>
      <c r="Y479" s="1" t="s">
        <v>47</v>
      </c>
      <c r="Z479" s="1" t="s">
        <v>47</v>
      </c>
      <c r="AA479" s="1" t="s">
        <v>47</v>
      </c>
      <c r="AB479" s="1" t="s">
        <v>47</v>
      </c>
      <c r="AC479" s="1" t="s">
        <v>47</v>
      </c>
      <c r="AD479" s="1">
        <v>3</v>
      </c>
      <c r="AE479" s="1">
        <v>3</v>
      </c>
      <c r="AF479" s="1" t="s">
        <v>47</v>
      </c>
      <c r="AG479" s="1" t="s">
        <v>47</v>
      </c>
      <c r="AH479" s="1">
        <v>2</v>
      </c>
      <c r="AI479" s="1">
        <v>3</v>
      </c>
      <c r="AJ479" s="1" t="s">
        <v>47</v>
      </c>
      <c r="AK479" s="1" t="s">
        <v>47</v>
      </c>
      <c r="AL479" s="1" t="s">
        <v>47</v>
      </c>
      <c r="AM479" s="1" t="s">
        <v>47</v>
      </c>
      <c r="AN479" s="1" t="s">
        <v>47</v>
      </c>
      <c r="AO479" s="24" t="s">
        <v>47</v>
      </c>
      <c r="AP479" s="1" t="s">
        <v>67</v>
      </c>
      <c r="AQ479" s="1">
        <v>6</v>
      </c>
      <c r="AR479" s="25" t="s">
        <v>235</v>
      </c>
      <c r="AS479" s="30">
        <v>220000</v>
      </c>
      <c r="AT479" s="9">
        <f>($O$3*(L479-$O$1)/$O$2+$P$3*(M479-$P$1)/$P$2+$Q$3*(N479-$P$1)/$Q$2)/SUM($O$3:$Q$3)</f>
        <v>-1.7258064396590846</v>
      </c>
      <c r="AU479" s="9">
        <f>($O$3*(O479-$O$1)/$O$2+$P$3*(P479-$P$1)/$P$2+$Q$3*(Q479-$Q$1)/$Q$2)/SUM($O$3:$Q$3)</f>
        <v>-1.0379911228679028</v>
      </c>
      <c r="AV479">
        <f>COUNT(R479:AO479)/2</f>
        <v>3</v>
      </c>
      <c r="AW479">
        <f>COUNTIF(R479:AO479,"&gt;5")/2</f>
        <v>0</v>
      </c>
      <c r="AX479" s="6">
        <f>VLOOKUP(AP479,COND!$A$10:$B$32,2,FALSE)</f>
        <v>1</v>
      </c>
      <c r="AY479" s="9">
        <f>(($AT$3*AT479+$AU$3*AU479+$AV$3*AV479+$AW$3*AW479)*AX479*IF(AQ479&lt;5,0.95,IF(AQ479&lt;7,0.975,1))+$J$3*VLOOKUP(J479,COND!$A$2:$D$7,2,FALSE)+$K$3*VLOOKUP(K479,COND!$A$2:$D$7,3,FALSE)+IF(BA479="SP",$BA$3,0)+IF($AV479&lt;3,-15,0))*IF(AND(Bat!$K$2="On",$E479&gt;20),0.75,1)</f>
        <v>10.646390848342374</v>
      </c>
      <c r="AZ479" s="28">
        <f>STANDARDIZE(AY479,AVERAGE($AY$5:$AY$963),STDEVP($AY$5:$AY$963))</f>
        <v>-1.1097303566046097</v>
      </c>
      <c r="BA479" t="str">
        <f>IF(OR(AND(AQ479&gt;7,AW479&gt;1),AND(AQ479&gt;4,AV479&gt;2)),"SP","RP")</f>
        <v>SP</v>
      </c>
      <c r="BE479" t="str">
        <f>IF(AVERAGE($O479:$Q479)&gt;=6,"Likely",IF(AVERAGE($O479:$Q479)&gt;=4,"Possible","Unlikely"))</f>
        <v>Unlikely</v>
      </c>
      <c r="BG479" t="e">
        <f>IF(VLOOKUP($B479,'Draft List'!$D$4:$AB$124,BG$3,FALSE)&lt;&gt;0,VLOOKUP($B479,'Draft List'!$D$4:$AB$124,BG$3,FALSE),"")</f>
        <v>#N/A</v>
      </c>
      <c r="BH479" t="e">
        <f>IF(VLOOKUP($B479,'Draft List'!$D$4:$AB$124,BH$3,FALSE)&lt;&gt;0,VLOOKUP($B479,'Draft List'!$D$4:$AB$124,BH$3,FALSE),"")</f>
        <v>#N/A</v>
      </c>
      <c r="BI479" t="e">
        <f>IF(VLOOKUP($B479,'Draft List'!$D$4:$AB$124,BI$3,FALSE)&lt;&gt;0,VLOOKUP($B479,'Draft List'!$D$4:$AB$124,BI$3,FALSE),"")</f>
        <v>#N/A</v>
      </c>
      <c r="BJ479" t="e">
        <f>IF(VLOOKUP($B479,'Draft List'!$D$4:$AB$124,BJ$3,FALSE)&lt;&gt;0,VLOOKUP($B479,'Draft List'!$D$4:$AB$124,BJ$3,FALSE),"")</f>
        <v>#N/A</v>
      </c>
      <c r="BK479" t="str">
        <f>IF(OR(C479="SP",C479="MR",C479="RP",C479="CL"),"P",VLOOKUP($A479,Bat!$A$4:$AP$1196,42,FALSE))</f>
        <v>P</v>
      </c>
    </row>
    <row r="480" spans="1:63" x14ac:dyDescent="0.25">
      <c r="A480" t="str">
        <f>IF(C480="C","C-",C480)&amp;D480&amp;E480</f>
        <v>SPHugh Walsh21</v>
      </c>
      <c r="B480">
        <f>VLOOKUP($A480,draft_listing_pitchers_stats!$A$1:$B$1324,2,FALSE)</f>
        <v>2688</v>
      </c>
      <c r="C480" s="1" t="s">
        <v>25</v>
      </c>
      <c r="D480" s="1" t="s">
        <v>2241</v>
      </c>
      <c r="E480" s="1">
        <v>21</v>
      </c>
      <c r="F480" s="1" t="s">
        <v>43</v>
      </c>
      <c r="G480" s="1" t="s">
        <v>43</v>
      </c>
      <c r="H480" s="1" t="s">
        <v>51</v>
      </c>
      <c r="I480" s="24" t="s">
        <v>51</v>
      </c>
      <c r="J480" s="1" t="s">
        <v>57</v>
      </c>
      <c r="K480" s="24" t="s">
        <v>53</v>
      </c>
      <c r="L480" s="1">
        <v>2</v>
      </c>
      <c r="M480" s="1">
        <v>4</v>
      </c>
      <c r="N480" s="24">
        <v>1</v>
      </c>
      <c r="O480" s="1">
        <v>3</v>
      </c>
      <c r="P480" s="1">
        <v>4</v>
      </c>
      <c r="Q480" s="24">
        <v>2</v>
      </c>
      <c r="R480" s="1">
        <v>3</v>
      </c>
      <c r="S480" s="1">
        <v>4</v>
      </c>
      <c r="T480" s="1" t="s">
        <v>47</v>
      </c>
      <c r="U480" s="1" t="s">
        <v>47</v>
      </c>
      <c r="V480" s="1">
        <v>2</v>
      </c>
      <c r="W480" s="1">
        <v>3</v>
      </c>
      <c r="X480" s="1">
        <v>2</v>
      </c>
      <c r="Y480" s="1">
        <v>3</v>
      </c>
      <c r="Z480" s="1" t="s">
        <v>47</v>
      </c>
      <c r="AA480" s="1" t="s">
        <v>47</v>
      </c>
      <c r="AB480" s="1" t="s">
        <v>47</v>
      </c>
      <c r="AC480" s="1" t="s">
        <v>47</v>
      </c>
      <c r="AD480" s="1" t="s">
        <v>47</v>
      </c>
      <c r="AE480" s="1" t="s">
        <v>47</v>
      </c>
      <c r="AF480" s="1" t="s">
        <v>47</v>
      </c>
      <c r="AG480" s="1" t="s">
        <v>47</v>
      </c>
      <c r="AH480" s="1">
        <v>1</v>
      </c>
      <c r="AI480" s="1">
        <v>2</v>
      </c>
      <c r="AJ480" s="1" t="s">
        <v>47</v>
      </c>
      <c r="AK480" s="1" t="s">
        <v>47</v>
      </c>
      <c r="AL480" s="1" t="s">
        <v>47</v>
      </c>
      <c r="AM480" s="1" t="s">
        <v>47</v>
      </c>
      <c r="AN480" s="1" t="s">
        <v>47</v>
      </c>
      <c r="AO480" s="24" t="s">
        <v>47</v>
      </c>
      <c r="AP480" s="1" t="s">
        <v>211</v>
      </c>
      <c r="AQ480" s="1">
        <v>3</v>
      </c>
      <c r="AR480" s="25" t="s">
        <v>235</v>
      </c>
      <c r="AS480" s="30">
        <v>180000</v>
      </c>
      <c r="AT480" s="9">
        <f>($O$3*(L480-$O$1)/$O$2+$P$3*(M480-$P$1)/$P$2+$Q$3*(N480-$P$1)/$Q$2)/SUM($O$3:$Q$3)</f>
        <v>-1.9204977641682581</v>
      </c>
      <c r="AU480" s="9">
        <f>($O$3*(O480-$O$1)/$O$2+$P$3*(P480-$P$1)/$P$2+$Q$3*(Q480-$Q$1)/$Q$2)/SUM($O$3:$Q$3)</f>
        <v>-1.0379911228679028</v>
      </c>
      <c r="AV480">
        <f>COUNT(R480:AO480)/2</f>
        <v>4</v>
      </c>
      <c r="AW480">
        <f>COUNTIF(R480:AO480,"&gt;5")/2</f>
        <v>0</v>
      </c>
      <c r="AX480" s="6">
        <f>VLOOKUP(AP480,COND!$A$10:$B$32,2,FALSE)</f>
        <v>1</v>
      </c>
      <c r="AY480" s="9">
        <f>(($AT$3*AT480+$AU$3*AU480+$AV$3*AV480+$AW$3*AW480)*AX480*IF(AQ480&lt;5,0.95,IF(AQ480&lt;7,0.975,1))+$J$3*VLOOKUP(J480,COND!$A$2:$D$7,2,FALSE)+$K$3*VLOOKUP(K480,COND!$A$2:$D$7,3,FALSE)+IF(BA480="SP",$BA$3,0)+IF($AV480&lt;3,-15,0))*IF(AND(Bat!$K$2="On",$E480&gt;20),0.75,1)</f>
        <v>10.493274090317879</v>
      </c>
      <c r="AZ480" s="28">
        <f>STANDARDIZE(AY480,AVERAGE($AY$5:$AY$963),STDEVP($AY$5:$AY$963))</f>
        <v>-1.1234289165451887</v>
      </c>
      <c r="BA480" t="str">
        <f>IF(OR(AND(AQ480&gt;7,AW480&gt;1),AND(AQ480&gt;4,AV480&gt;2)),"SP","RP")</f>
        <v>RP</v>
      </c>
      <c r="BE480" t="str">
        <f>IF(AVERAGE($O480:$Q480)&gt;=6,"Likely",IF(AVERAGE($O480:$Q480)&gt;=4,"Possible","Unlikely"))</f>
        <v>Unlikely</v>
      </c>
      <c r="BG480" t="e">
        <f>IF(VLOOKUP($B480,'Draft List'!$D$4:$AB$124,BG$3,FALSE)&lt;&gt;0,VLOOKUP($B480,'Draft List'!$D$4:$AB$124,BG$3,FALSE),"")</f>
        <v>#N/A</v>
      </c>
      <c r="BH480" t="e">
        <f>IF(VLOOKUP($B480,'Draft List'!$D$4:$AB$124,BH$3,FALSE)&lt;&gt;0,VLOOKUP($B480,'Draft List'!$D$4:$AB$124,BH$3,FALSE),"")</f>
        <v>#N/A</v>
      </c>
      <c r="BI480" t="e">
        <f>IF(VLOOKUP($B480,'Draft List'!$D$4:$AB$124,BI$3,FALSE)&lt;&gt;0,VLOOKUP($B480,'Draft List'!$D$4:$AB$124,BI$3,FALSE),"")</f>
        <v>#N/A</v>
      </c>
      <c r="BJ480" t="e">
        <f>IF(VLOOKUP($B480,'Draft List'!$D$4:$AB$124,BJ$3,FALSE)&lt;&gt;0,VLOOKUP($B480,'Draft List'!$D$4:$AB$124,BJ$3,FALSE),"")</f>
        <v>#N/A</v>
      </c>
      <c r="BK480" t="str">
        <f>IF(OR(C480="SP",C480="MR",C480="RP",C480="CL"),"P",VLOOKUP($A480,Bat!$A$4:$AP$1196,42,FALSE))</f>
        <v>P</v>
      </c>
    </row>
    <row r="481" spans="1:63" x14ac:dyDescent="0.25">
      <c r="A481" t="str">
        <f>IF(C481="C","C-",C481)&amp;D481&amp;E481</f>
        <v>SPTracy Ladner21</v>
      </c>
      <c r="B481">
        <f>VLOOKUP($A481,draft_listing_pitchers_stats!$A$1:$B$1324,2,FALSE)</f>
        <v>4730</v>
      </c>
      <c r="C481" s="1" t="s">
        <v>25</v>
      </c>
      <c r="D481" s="1" t="s">
        <v>2050</v>
      </c>
      <c r="E481" s="1">
        <v>21</v>
      </c>
      <c r="F481" s="1" t="s">
        <v>55</v>
      </c>
      <c r="G481" s="1" t="s">
        <v>43</v>
      </c>
      <c r="H481" s="1" t="s">
        <v>51</v>
      </c>
      <c r="I481" s="24" t="s">
        <v>51</v>
      </c>
      <c r="J481" s="1" t="s">
        <v>57</v>
      </c>
      <c r="K481" s="24" t="s">
        <v>57</v>
      </c>
      <c r="L481" s="1">
        <v>3</v>
      </c>
      <c r="M481" s="1">
        <v>4</v>
      </c>
      <c r="N481" s="24">
        <v>1</v>
      </c>
      <c r="O481" s="1">
        <v>3</v>
      </c>
      <c r="P481" s="1">
        <v>4</v>
      </c>
      <c r="Q481" s="24">
        <v>2</v>
      </c>
      <c r="R481" s="1">
        <v>4</v>
      </c>
      <c r="S481" s="1">
        <v>5</v>
      </c>
      <c r="T481" s="1">
        <v>2</v>
      </c>
      <c r="U481" s="1">
        <v>2</v>
      </c>
      <c r="V481" s="1">
        <v>2</v>
      </c>
      <c r="W481" s="1">
        <v>2</v>
      </c>
      <c r="X481" s="1">
        <v>2</v>
      </c>
      <c r="Y481" s="1">
        <v>3</v>
      </c>
      <c r="Z481" s="1" t="s">
        <v>47</v>
      </c>
      <c r="AA481" s="1" t="s">
        <v>47</v>
      </c>
      <c r="AB481" s="1" t="s">
        <v>47</v>
      </c>
      <c r="AC481" s="1" t="s">
        <v>47</v>
      </c>
      <c r="AD481" s="1">
        <v>4</v>
      </c>
      <c r="AE481" s="1">
        <v>4</v>
      </c>
      <c r="AF481" s="1">
        <v>4</v>
      </c>
      <c r="AG481" s="1">
        <v>4</v>
      </c>
      <c r="AH481" s="1" t="s">
        <v>47</v>
      </c>
      <c r="AI481" s="1" t="s">
        <v>47</v>
      </c>
      <c r="AJ481" s="1" t="s">
        <v>47</v>
      </c>
      <c r="AK481" s="1" t="s">
        <v>47</v>
      </c>
      <c r="AL481" s="1" t="s">
        <v>47</v>
      </c>
      <c r="AM481" s="1" t="s">
        <v>47</v>
      </c>
      <c r="AN481" s="1" t="s">
        <v>47</v>
      </c>
      <c r="AO481" s="24" t="s">
        <v>47</v>
      </c>
      <c r="AP481" s="1" t="s">
        <v>58</v>
      </c>
      <c r="AQ481" s="1">
        <v>6</v>
      </c>
      <c r="AR481" s="25" t="s">
        <v>235</v>
      </c>
      <c r="AS481" s="30">
        <v>230000</v>
      </c>
      <c r="AT481" s="9">
        <f>($O$3*(L481-$O$1)/$O$2+$P$3*(M481-$P$1)/$P$2+$Q$3*(N481-$P$1)/$Q$2)/SUM($O$3:$Q$3)</f>
        <v>-1.7258064396590846</v>
      </c>
      <c r="AU481" s="9">
        <f>($O$3*(O481-$O$1)/$O$2+$P$3*(P481-$P$1)/$P$2+$Q$3*(Q481-$Q$1)/$Q$2)/SUM($O$3:$Q$3)</f>
        <v>-1.0379911228679028</v>
      </c>
      <c r="AV481">
        <f>COUNT(R481:AO481)/2</f>
        <v>6</v>
      </c>
      <c r="AW481">
        <f>COUNTIF(R481:AO481,"&gt;5")/2</f>
        <v>0</v>
      </c>
      <c r="AX481" s="6">
        <f>VLOOKUP(AP481,COND!$A$10:$B$32,2,FALSE)</f>
        <v>1</v>
      </c>
      <c r="AY481" s="9">
        <f>(($AT$3*AT481+$AU$3*AU481+$AV$3*AV481+$AW$3*AW481)*AX481*IF(AQ481&lt;5,0.95,IF(AQ481&lt;7,0.975,1))+$J$3*VLOOKUP(J481,COND!$A$2:$D$7,2,FALSE)+$K$3*VLOOKUP(K481,COND!$A$2:$D$7,3,FALSE)+IF(BA481="SP",$BA$3,0)+IF($AV481&lt;3,-15,0))*IF(AND(Bat!$K$2="On",$E481&gt;20),0.75,1)</f>
        <v>10.470140848342378</v>
      </c>
      <c r="AZ481" s="28">
        <f>STANDARDIZE(AY481,AVERAGE($AY$5:$AY$963),STDEVP($AY$5:$AY$963))</f>
        <v>-1.1254985273827605</v>
      </c>
      <c r="BA481" t="str">
        <f>IF(OR(AND(AQ481&gt;7,AW481&gt;1),AND(AQ481&gt;4,AV481&gt;2)),"SP","RP")</f>
        <v>SP</v>
      </c>
      <c r="BE481" t="str">
        <f>IF(AVERAGE($O481:$Q481)&gt;=6,"Likely",IF(AVERAGE($O481:$Q481)&gt;=4,"Possible","Unlikely"))</f>
        <v>Unlikely</v>
      </c>
      <c r="BG481" t="e">
        <f>IF(VLOOKUP($B481,'Draft List'!$D$4:$AB$124,BG$3,FALSE)&lt;&gt;0,VLOOKUP($B481,'Draft List'!$D$4:$AB$124,BG$3,FALSE),"")</f>
        <v>#N/A</v>
      </c>
      <c r="BH481" t="e">
        <f>IF(VLOOKUP($B481,'Draft List'!$D$4:$AB$124,BH$3,FALSE)&lt;&gt;0,VLOOKUP($B481,'Draft List'!$D$4:$AB$124,BH$3,FALSE),"")</f>
        <v>#N/A</v>
      </c>
      <c r="BI481" t="e">
        <f>IF(VLOOKUP($B481,'Draft List'!$D$4:$AB$124,BI$3,FALSE)&lt;&gt;0,VLOOKUP($B481,'Draft List'!$D$4:$AB$124,BI$3,FALSE),"")</f>
        <v>#N/A</v>
      </c>
      <c r="BJ481" t="e">
        <f>IF(VLOOKUP($B481,'Draft List'!$D$4:$AB$124,BJ$3,FALSE)&lt;&gt;0,VLOOKUP($B481,'Draft List'!$D$4:$AB$124,BJ$3,FALSE),"")</f>
        <v>#N/A</v>
      </c>
      <c r="BK481" t="str">
        <f>IF(OR(C481="SP",C481="MR",C481="RP",C481="CL"),"P",VLOOKUP($A481,Bat!$A$4:$AP$1196,42,FALSE))</f>
        <v>P</v>
      </c>
    </row>
    <row r="482" spans="1:63" x14ac:dyDescent="0.25">
      <c r="A482" t="str">
        <f>IF(C482="C","C-",C482)&amp;D482&amp;E482</f>
        <v>SPNaomi Suzuki21</v>
      </c>
      <c r="B482">
        <f>VLOOKUP($A482,draft_listing_pitchers_stats!$A$1:$B$1324,2,FALSE)</f>
        <v>4588</v>
      </c>
      <c r="C482" s="1" t="s">
        <v>25</v>
      </c>
      <c r="D482" s="1" t="s">
        <v>2205</v>
      </c>
      <c r="E482" s="1">
        <v>21</v>
      </c>
      <c r="F482" s="1" t="s">
        <v>64</v>
      </c>
      <c r="G482" s="1" t="s">
        <v>43</v>
      </c>
      <c r="H482" s="1" t="s">
        <v>51</v>
      </c>
      <c r="I482" s="24" t="s">
        <v>51</v>
      </c>
      <c r="J482" s="1" t="s">
        <v>57</v>
      </c>
      <c r="K482" s="24" t="s">
        <v>45</v>
      </c>
      <c r="L482" s="1">
        <v>2</v>
      </c>
      <c r="M482" s="1">
        <v>4</v>
      </c>
      <c r="N482" s="24">
        <v>1</v>
      </c>
      <c r="O482" s="1">
        <v>3</v>
      </c>
      <c r="P482" s="1">
        <v>4</v>
      </c>
      <c r="Q482" s="24">
        <v>2</v>
      </c>
      <c r="R482" s="1">
        <v>3</v>
      </c>
      <c r="S482" s="1">
        <v>3</v>
      </c>
      <c r="T482" s="1">
        <v>1</v>
      </c>
      <c r="U482" s="1">
        <v>1</v>
      </c>
      <c r="V482" s="1">
        <v>2</v>
      </c>
      <c r="W482" s="1">
        <v>3</v>
      </c>
      <c r="X482" s="1">
        <v>2</v>
      </c>
      <c r="Y482" s="1">
        <v>3</v>
      </c>
      <c r="Z482" s="1" t="s">
        <v>47</v>
      </c>
      <c r="AA482" s="1" t="s">
        <v>47</v>
      </c>
      <c r="AB482" s="1" t="s">
        <v>47</v>
      </c>
      <c r="AC482" s="1" t="s">
        <v>47</v>
      </c>
      <c r="AD482" s="1" t="s">
        <v>47</v>
      </c>
      <c r="AE482" s="1" t="s">
        <v>47</v>
      </c>
      <c r="AF482" s="1">
        <v>3</v>
      </c>
      <c r="AG482" s="1">
        <v>3</v>
      </c>
      <c r="AH482" s="1">
        <v>1</v>
      </c>
      <c r="AI482" s="1">
        <v>1</v>
      </c>
      <c r="AJ482" s="1" t="s">
        <v>47</v>
      </c>
      <c r="AK482" s="1" t="s">
        <v>47</v>
      </c>
      <c r="AL482" s="1" t="s">
        <v>47</v>
      </c>
      <c r="AM482" s="1" t="s">
        <v>47</v>
      </c>
      <c r="AN482" s="1" t="s">
        <v>47</v>
      </c>
      <c r="AO482" s="24" t="s">
        <v>47</v>
      </c>
      <c r="AP482" s="1" t="s">
        <v>67</v>
      </c>
      <c r="AQ482" s="1">
        <v>4</v>
      </c>
      <c r="AR482" s="25" t="s">
        <v>235</v>
      </c>
      <c r="AS482" s="30">
        <v>190000</v>
      </c>
      <c r="AT482" s="9">
        <f>($O$3*(L482-$O$1)/$O$2+$P$3*(M482-$P$1)/$P$2+$Q$3*(N482-$P$1)/$Q$2)/SUM($O$3:$Q$3)</f>
        <v>-1.9204977641682581</v>
      </c>
      <c r="AU482" s="9">
        <f>($O$3*(O482-$O$1)/$O$2+$P$3*(P482-$P$1)/$P$2+$Q$3*(Q482-$Q$1)/$Q$2)/SUM($O$3:$Q$3)</f>
        <v>-1.0379911228679028</v>
      </c>
      <c r="AV482">
        <f>COUNT(R482:AO482)/2</f>
        <v>6</v>
      </c>
      <c r="AW482">
        <f>COUNTIF(R482:AO482,"&gt;5")/2</f>
        <v>0</v>
      </c>
      <c r="AX482" s="6">
        <f>VLOOKUP(AP482,COND!$A$10:$B$32,2,FALSE)</f>
        <v>1</v>
      </c>
      <c r="AY482" s="9">
        <f>(($AT$3*AT482+$AU$3*AU482+$AV$3*AV482+$AW$3*AW482)*AX482*IF(AQ482&lt;5,0.95,IF(AQ482&lt;7,0.975,1))+$J$3*VLOOKUP(J482,COND!$A$2:$D$7,2,FALSE)+$K$3*VLOOKUP(K482,COND!$A$2:$D$7,3,FALSE)+IF(BA482="SP",$BA$3,0)+IF($AV482&lt;3,-15,0))*IF(AND(Bat!$K$2="On",$E482&gt;20),0.75,1)</f>
        <v>10.408274090317878</v>
      </c>
      <c r="AZ482" s="28">
        <f>STANDARDIZE(AY482,AVERAGE($AY$5:$AY$963),STDEVP($AY$5:$AY$963))</f>
        <v>-1.1310334244381979</v>
      </c>
      <c r="BA482" t="str">
        <f>IF(OR(AND(AQ482&gt;7,AW482&gt;1),AND(AQ482&gt;4,AV482&gt;2)),"SP","RP")</f>
        <v>RP</v>
      </c>
      <c r="BE482" t="str">
        <f>IF(AVERAGE($O482:$Q482)&gt;=6,"Likely",IF(AVERAGE($O482:$Q482)&gt;=4,"Possible","Unlikely"))</f>
        <v>Unlikely</v>
      </c>
      <c r="BG482" t="e">
        <f>IF(VLOOKUP($B482,'Draft List'!$D$4:$AB$124,BG$3,FALSE)&lt;&gt;0,VLOOKUP($B482,'Draft List'!$D$4:$AB$124,BG$3,FALSE),"")</f>
        <v>#N/A</v>
      </c>
      <c r="BH482" t="e">
        <f>IF(VLOOKUP($B482,'Draft List'!$D$4:$AB$124,BH$3,FALSE)&lt;&gt;0,VLOOKUP($B482,'Draft List'!$D$4:$AB$124,BH$3,FALSE),"")</f>
        <v>#N/A</v>
      </c>
      <c r="BI482" t="e">
        <f>IF(VLOOKUP($B482,'Draft List'!$D$4:$AB$124,BI$3,FALSE)&lt;&gt;0,VLOOKUP($B482,'Draft List'!$D$4:$AB$124,BI$3,FALSE),"")</f>
        <v>#N/A</v>
      </c>
      <c r="BJ482" t="e">
        <f>IF(VLOOKUP($B482,'Draft List'!$D$4:$AB$124,BJ$3,FALSE)&lt;&gt;0,VLOOKUP($B482,'Draft List'!$D$4:$AB$124,BJ$3,FALSE),"")</f>
        <v>#N/A</v>
      </c>
      <c r="BK482" t="str">
        <f>IF(OR(C482="SP",C482="MR",C482="RP",C482="CL"),"P",VLOOKUP($A482,Bat!$A$4:$AP$1196,42,FALSE))</f>
        <v>P</v>
      </c>
    </row>
    <row r="483" spans="1:63" x14ac:dyDescent="0.25">
      <c r="A483" t="str">
        <f>IF(C483="C","C-",C483)&amp;D483&amp;E483</f>
        <v>RPMike Simmons18</v>
      </c>
      <c r="B483">
        <f>VLOOKUP($A483,draft_listing_pitchers_stats!$A$1:$B$1324,2,FALSE)</f>
        <v>5029</v>
      </c>
      <c r="C483" s="1" t="s">
        <v>246</v>
      </c>
      <c r="D483" s="1" t="s">
        <v>2188</v>
      </c>
      <c r="E483" s="1">
        <v>18</v>
      </c>
      <c r="F483" s="1" t="s">
        <v>43</v>
      </c>
      <c r="G483" s="1" t="s">
        <v>43</v>
      </c>
      <c r="H483" s="1" t="s">
        <v>51</v>
      </c>
      <c r="I483" s="24" t="s">
        <v>51</v>
      </c>
      <c r="J483" s="1" t="s">
        <v>57</v>
      </c>
      <c r="K483" s="24" t="s">
        <v>45</v>
      </c>
      <c r="L483" s="1">
        <v>2</v>
      </c>
      <c r="M483" s="1">
        <v>3</v>
      </c>
      <c r="N483" s="24">
        <v>1</v>
      </c>
      <c r="O483" s="1">
        <v>4</v>
      </c>
      <c r="P483" s="1">
        <v>3</v>
      </c>
      <c r="Q483" s="24">
        <v>2</v>
      </c>
      <c r="R483" s="1">
        <v>4</v>
      </c>
      <c r="S483" s="1">
        <v>4</v>
      </c>
      <c r="T483" s="1">
        <v>1</v>
      </c>
      <c r="U483" s="1">
        <v>3</v>
      </c>
      <c r="V483" s="1" t="s">
        <v>47</v>
      </c>
      <c r="W483" s="1" t="s">
        <v>47</v>
      </c>
      <c r="X483" s="1">
        <v>2</v>
      </c>
      <c r="Y483" s="1">
        <v>3</v>
      </c>
      <c r="Z483" s="1" t="s">
        <v>47</v>
      </c>
      <c r="AA483" s="1" t="s">
        <v>47</v>
      </c>
      <c r="AB483" s="1" t="s">
        <v>47</v>
      </c>
      <c r="AC483" s="1" t="s">
        <v>47</v>
      </c>
      <c r="AD483" s="1" t="s">
        <v>47</v>
      </c>
      <c r="AE483" s="1" t="s">
        <v>47</v>
      </c>
      <c r="AF483" s="1" t="s">
        <v>47</v>
      </c>
      <c r="AG483" s="1" t="s">
        <v>47</v>
      </c>
      <c r="AH483" s="1" t="s">
        <v>47</v>
      </c>
      <c r="AI483" s="1" t="s">
        <v>47</v>
      </c>
      <c r="AJ483" s="1" t="s">
        <v>47</v>
      </c>
      <c r="AK483" s="1" t="s">
        <v>47</v>
      </c>
      <c r="AL483" s="1" t="s">
        <v>47</v>
      </c>
      <c r="AM483" s="1" t="s">
        <v>47</v>
      </c>
      <c r="AN483" s="1" t="s">
        <v>47</v>
      </c>
      <c r="AO483" s="24" t="s">
        <v>47</v>
      </c>
      <c r="AP483" s="1" t="s">
        <v>59</v>
      </c>
      <c r="AQ483" s="1">
        <v>7</v>
      </c>
      <c r="AR483" s="25" t="s">
        <v>1835</v>
      </c>
      <c r="AS483" s="30">
        <v>1800000</v>
      </c>
      <c r="AT483" s="9">
        <f>($O$3*(L483-$O$1)/$O$2+$P$3*(M483-$P$1)/$P$2+$Q$3*(N483-$P$1)/$Q$2)/SUM($O$3:$Q$3)</f>
        <v>-2.1159294805983135</v>
      </c>
      <c r="AU483" s="9">
        <f>($O$3*(O483-$O$1)/$O$2+$P$3*(P483-$P$1)/$P$2+$Q$3*(Q483-$Q$1)/$Q$2)/SUM($O$3:$Q$3)</f>
        <v>-1.0387315147887846</v>
      </c>
      <c r="AV483">
        <f>COUNT(R483:AO483)/2</f>
        <v>3</v>
      </c>
      <c r="AW483">
        <f>COUNTIF(R483:AO483,"&gt;5")/2</f>
        <v>0</v>
      </c>
      <c r="AX483" s="6">
        <f>VLOOKUP(AP483,COND!$A$10:$B$32,2,FALSE)</f>
        <v>1</v>
      </c>
      <c r="AY483" s="9">
        <f>(($AT$3*AT483+$AU$3*AU483+$AV$3*AV483+$AW$3*AW483)*AX483*IF(AQ483&lt;5,0.95,IF(AQ483&lt;7,0.975,1))+$J$3*VLOOKUP(J483,COND!$A$2:$D$7,2,FALSE)+$K$3*VLOOKUP(K483,COND!$A$2:$D$7,3,FALSE)+IF(BA483="SP",$BA$3,0)+IF($AV483&lt;3,-15,0))*IF(AND(Bat!$K$2="On",$E483&gt;20),0.75,1)</f>
        <v>10.352183808104648</v>
      </c>
      <c r="AZ483" s="28">
        <f>STANDARDIZE(AY483,AVERAGE($AY$5:$AY$963),STDEVP($AY$5:$AY$963))</f>
        <v>-1.1360515302477463</v>
      </c>
      <c r="BA483" t="str">
        <f>IF(OR(AND(AQ483&gt;7,AW483&gt;1),AND(AQ483&gt;4,AV483&gt;2)),"SP","RP")</f>
        <v>SP</v>
      </c>
      <c r="BE483" t="str">
        <f>IF(AVERAGE($O483:$Q483)&gt;=6,"Likely",IF(AVERAGE($O483:$Q483)&gt;=4,"Possible","Unlikely"))</f>
        <v>Unlikely</v>
      </c>
      <c r="BG483" t="e">
        <f>IF(VLOOKUP($B483,'Draft List'!$D$4:$AB$124,BG$3,FALSE)&lt;&gt;0,VLOOKUP($B483,'Draft List'!$D$4:$AB$124,BG$3,FALSE),"")</f>
        <v>#N/A</v>
      </c>
      <c r="BH483" t="e">
        <f>IF(VLOOKUP($B483,'Draft List'!$D$4:$AB$124,BH$3,FALSE)&lt;&gt;0,VLOOKUP($B483,'Draft List'!$D$4:$AB$124,BH$3,FALSE),"")</f>
        <v>#N/A</v>
      </c>
      <c r="BI483" t="e">
        <f>IF(VLOOKUP($B483,'Draft List'!$D$4:$AB$124,BI$3,FALSE)&lt;&gt;0,VLOOKUP($B483,'Draft List'!$D$4:$AB$124,BI$3,FALSE),"")</f>
        <v>#N/A</v>
      </c>
      <c r="BJ483" t="e">
        <f>IF(VLOOKUP($B483,'Draft List'!$D$4:$AB$124,BJ$3,FALSE)&lt;&gt;0,VLOOKUP($B483,'Draft List'!$D$4:$AB$124,BJ$3,FALSE),"")</f>
        <v>#N/A</v>
      </c>
      <c r="BK483" t="str">
        <f>IF(OR(C483="SP",C483="MR",C483="RP",C483="CL"),"P",VLOOKUP($A483,Bat!$A$4:$AP$1196,42,FALSE))</f>
        <v>P</v>
      </c>
    </row>
    <row r="484" spans="1:63" x14ac:dyDescent="0.25">
      <c r="A484" t="str">
        <f>IF(C484="C","C-",C484)&amp;D484&amp;E484</f>
        <v>RPArinori Sanu18</v>
      </c>
      <c r="B484">
        <f>VLOOKUP($A484,draft_listing_pitchers_stats!$A$1:$B$1324,2,FALSE)</f>
        <v>9268</v>
      </c>
      <c r="C484" s="1" t="s">
        <v>246</v>
      </c>
      <c r="D484" s="1" t="s">
        <v>2171</v>
      </c>
      <c r="E484" s="1">
        <v>18</v>
      </c>
      <c r="F484" s="1" t="s">
        <v>64</v>
      </c>
      <c r="G484" s="1" t="s">
        <v>43</v>
      </c>
      <c r="H484" s="1" t="s">
        <v>51</v>
      </c>
      <c r="I484" s="24" t="s">
        <v>51</v>
      </c>
      <c r="J484" s="1" t="s">
        <v>57</v>
      </c>
      <c r="K484" s="24" t="s">
        <v>57</v>
      </c>
      <c r="L484" s="1">
        <v>1</v>
      </c>
      <c r="M484" s="1">
        <v>4</v>
      </c>
      <c r="N484" s="24">
        <v>1</v>
      </c>
      <c r="O484" s="1">
        <v>3</v>
      </c>
      <c r="P484" s="1">
        <v>4</v>
      </c>
      <c r="Q484" s="24">
        <v>2</v>
      </c>
      <c r="R484" s="1">
        <v>2</v>
      </c>
      <c r="S484" s="1">
        <v>3</v>
      </c>
      <c r="T484" s="1">
        <v>1</v>
      </c>
      <c r="U484" s="1">
        <v>1</v>
      </c>
      <c r="V484" s="1" t="s">
        <v>47</v>
      </c>
      <c r="W484" s="1" t="s">
        <v>47</v>
      </c>
      <c r="X484" s="1" t="s">
        <v>47</v>
      </c>
      <c r="Y484" s="1" t="s">
        <v>47</v>
      </c>
      <c r="Z484" s="1" t="s">
        <v>47</v>
      </c>
      <c r="AA484" s="1" t="s">
        <v>47</v>
      </c>
      <c r="AB484" s="1">
        <v>2</v>
      </c>
      <c r="AC484" s="1">
        <v>4</v>
      </c>
      <c r="AD484" s="1" t="s">
        <v>47</v>
      </c>
      <c r="AE484" s="1" t="s">
        <v>47</v>
      </c>
      <c r="AF484" s="1" t="s">
        <v>47</v>
      </c>
      <c r="AG484" s="1" t="s">
        <v>47</v>
      </c>
      <c r="AH484" s="1" t="s">
        <v>47</v>
      </c>
      <c r="AI484" s="1" t="s">
        <v>47</v>
      </c>
      <c r="AJ484" s="1" t="s">
        <v>47</v>
      </c>
      <c r="AK484" s="1" t="s">
        <v>47</v>
      </c>
      <c r="AL484" s="1" t="s">
        <v>47</v>
      </c>
      <c r="AM484" s="1" t="s">
        <v>47</v>
      </c>
      <c r="AN484" s="1" t="s">
        <v>47</v>
      </c>
      <c r="AO484" s="24" t="s">
        <v>47</v>
      </c>
      <c r="AP484" s="1" t="s">
        <v>68</v>
      </c>
      <c r="AQ484" s="1">
        <v>5</v>
      </c>
      <c r="AR484" s="25" t="s">
        <v>235</v>
      </c>
      <c r="AS484" s="30">
        <v>210000</v>
      </c>
      <c r="AT484" s="9">
        <f>($O$3*(L484-$O$1)/$O$2+$P$3*(M484-$P$1)/$P$2+$Q$3*(N484-$P$1)/$Q$2)/SUM($O$3:$Q$3)</f>
        <v>-2.1151890886774316</v>
      </c>
      <c r="AU484" s="9">
        <f>($O$3*(O484-$O$1)/$O$2+$P$3*(P484-$P$1)/$P$2+$Q$3*(Q484-$Q$1)/$Q$2)/SUM($O$3:$Q$3)</f>
        <v>-1.0379911228679028</v>
      </c>
      <c r="AV484">
        <f>COUNT(R484:AO484)/2</f>
        <v>3</v>
      </c>
      <c r="AW484">
        <f>COUNTIF(R484:AO484,"&gt;5")/2</f>
        <v>0</v>
      </c>
      <c r="AX484" s="6">
        <f>VLOOKUP(AP484,COND!$A$10:$B$32,2,FALSE)</f>
        <v>0.95</v>
      </c>
      <c r="AY484" s="9">
        <f>(($AT$3*AT484+$AU$3*AU484+$AV$3*AV484+$AW$3*AW484)*AX484*IF(AQ484&lt;5,0.95,IF(AQ484&lt;7,0.975,1))+$J$3*VLOOKUP(J484,COND!$A$2:$D$7,2,FALSE)+$K$3*VLOOKUP(K484,COND!$A$2:$D$7,3,FALSE)+IF(BA484="SP",$BA$3,0)+IF($AV484&lt;3,-15,0))*IF(AND(Bat!$K$2="On",$E484&gt;20),0.75,1)</f>
        <v>10.351938170194611</v>
      </c>
      <c r="AZ484" s="28">
        <f>STANDARDIZE(AY484,AVERAGE($AY$5:$AY$963),STDEVP($AY$5:$AY$963))</f>
        <v>-1.1360735061939309</v>
      </c>
      <c r="BA484" t="str">
        <f>IF(OR(AND(AQ484&gt;7,AW484&gt;1),AND(AQ484&gt;4,AV484&gt;2)),"SP","RP")</f>
        <v>SP</v>
      </c>
      <c r="BE484" t="str">
        <f>IF(AVERAGE($O484:$Q484)&gt;=6,"Likely",IF(AVERAGE($O484:$Q484)&gt;=4,"Possible","Unlikely"))</f>
        <v>Unlikely</v>
      </c>
      <c r="BG484" t="e">
        <f>IF(VLOOKUP($B484,'Draft List'!$D$4:$AB$124,BG$3,FALSE)&lt;&gt;0,VLOOKUP($B484,'Draft List'!$D$4:$AB$124,BG$3,FALSE),"")</f>
        <v>#N/A</v>
      </c>
      <c r="BH484" t="e">
        <f>IF(VLOOKUP($B484,'Draft List'!$D$4:$AB$124,BH$3,FALSE)&lt;&gt;0,VLOOKUP($B484,'Draft List'!$D$4:$AB$124,BH$3,FALSE),"")</f>
        <v>#N/A</v>
      </c>
      <c r="BI484" t="e">
        <f>IF(VLOOKUP($B484,'Draft List'!$D$4:$AB$124,BI$3,FALSE)&lt;&gt;0,VLOOKUP($B484,'Draft List'!$D$4:$AB$124,BI$3,FALSE),"")</f>
        <v>#N/A</v>
      </c>
      <c r="BJ484" t="e">
        <f>IF(VLOOKUP($B484,'Draft List'!$D$4:$AB$124,BJ$3,FALSE)&lt;&gt;0,VLOOKUP($B484,'Draft List'!$D$4:$AB$124,BJ$3,FALSE),"")</f>
        <v>#N/A</v>
      </c>
      <c r="BK484" t="str">
        <f>IF(OR(C484="SP",C484="MR",C484="RP",C484="CL"),"P",VLOOKUP($A484,Bat!$A$4:$AP$1196,42,FALSE))</f>
        <v>P</v>
      </c>
    </row>
    <row r="485" spans="1:63" x14ac:dyDescent="0.25">
      <c r="A485" t="str">
        <f>IF(C485="C","C-",C485)&amp;D485&amp;E485</f>
        <v>RPMoronobu Chikafuji17</v>
      </c>
      <c r="B485">
        <f>VLOOKUP($A485,draft_listing_pitchers_stats!$A$1:$B$1324,2,FALSE)</f>
        <v>9270</v>
      </c>
      <c r="C485" s="1" t="s">
        <v>246</v>
      </c>
      <c r="D485" s="1" t="s">
        <v>1917</v>
      </c>
      <c r="E485" s="1">
        <v>17</v>
      </c>
      <c r="F485" s="1" t="s">
        <v>43</v>
      </c>
      <c r="G485" s="1" t="s">
        <v>43</v>
      </c>
      <c r="H485" s="1" t="s">
        <v>51</v>
      </c>
      <c r="I485" s="24" t="s">
        <v>51</v>
      </c>
      <c r="J485" s="1" t="s">
        <v>46</v>
      </c>
      <c r="K485" s="24" t="s">
        <v>57</v>
      </c>
      <c r="L485" s="1">
        <v>1</v>
      </c>
      <c r="M485" s="1">
        <v>4</v>
      </c>
      <c r="N485" s="24">
        <v>1</v>
      </c>
      <c r="O485" s="1">
        <v>3</v>
      </c>
      <c r="P485" s="1">
        <v>4</v>
      </c>
      <c r="Q485" s="24">
        <v>2</v>
      </c>
      <c r="R485" s="1">
        <v>2</v>
      </c>
      <c r="S485" s="1">
        <v>3</v>
      </c>
      <c r="T485" s="1">
        <v>1</v>
      </c>
      <c r="U485" s="1">
        <v>3</v>
      </c>
      <c r="V485" s="1" t="s">
        <v>47</v>
      </c>
      <c r="W485" s="1" t="s">
        <v>47</v>
      </c>
      <c r="X485" s="1">
        <v>1</v>
      </c>
      <c r="Y485" s="1">
        <v>1</v>
      </c>
      <c r="Z485" s="1" t="s">
        <v>47</v>
      </c>
      <c r="AA485" s="1" t="s">
        <v>47</v>
      </c>
      <c r="AB485" s="1" t="s">
        <v>47</v>
      </c>
      <c r="AC485" s="1" t="s">
        <v>47</v>
      </c>
      <c r="AD485" s="1" t="s">
        <v>47</v>
      </c>
      <c r="AE485" s="1" t="s">
        <v>47</v>
      </c>
      <c r="AF485" s="1">
        <v>2</v>
      </c>
      <c r="AG485" s="1">
        <v>3</v>
      </c>
      <c r="AH485" s="1" t="s">
        <v>47</v>
      </c>
      <c r="AI485" s="1" t="s">
        <v>47</v>
      </c>
      <c r="AJ485" s="1" t="s">
        <v>47</v>
      </c>
      <c r="AK485" s="1" t="s">
        <v>47</v>
      </c>
      <c r="AL485" s="1" t="s">
        <v>47</v>
      </c>
      <c r="AM485" s="1" t="s">
        <v>47</v>
      </c>
      <c r="AN485" s="1" t="s">
        <v>47</v>
      </c>
      <c r="AO485" s="24" t="s">
        <v>47</v>
      </c>
      <c r="AP485" s="1" t="s">
        <v>68</v>
      </c>
      <c r="AQ485" s="1">
        <v>2</v>
      </c>
      <c r="AR485" s="25" t="s">
        <v>235</v>
      </c>
      <c r="AS485" s="30">
        <v>180000</v>
      </c>
      <c r="AT485" s="9">
        <f>($O$3*(L485-$O$1)/$O$2+$P$3*(M485-$P$1)/$P$2+$Q$3*(N485-$P$1)/$Q$2)/SUM($O$3:$Q$3)</f>
        <v>-2.1151890886774316</v>
      </c>
      <c r="AU485" s="9">
        <f>($O$3*(O485-$O$1)/$O$2+$P$3*(P485-$P$1)/$P$2+$Q$3*(Q485-$Q$1)/$Q$2)/SUM($O$3:$Q$3)</f>
        <v>-1.0379911228679028</v>
      </c>
      <c r="AV485">
        <f>COUNT(R485:AO485)/2</f>
        <v>4</v>
      </c>
      <c r="AW485">
        <f>COUNTIF(R485:AO485,"&gt;5")/2</f>
        <v>0</v>
      </c>
      <c r="AX485" s="6">
        <f>VLOOKUP(AP485,COND!$A$10:$B$32,2,FALSE)</f>
        <v>0.95</v>
      </c>
      <c r="AY485" s="9">
        <f>(($AT$3*AT485+$AU$3*AU485+$AV$3*AV485+$AW$3*AW485)*AX485*IF(AQ485&lt;5,0.95,IF(AQ485&lt;7,0.975,1))+$J$3*VLOOKUP(J485,COND!$A$2:$D$7,2,FALSE)+$K$3*VLOOKUP(K485,COND!$A$2:$D$7,3,FALSE)+IF(BA485="SP",$BA$3,0)+IF($AV485&lt;3,-15,0))*IF(AND(Bat!$K$2="On",$E485&gt;20),0.75,1)</f>
        <v>10.345968601728078</v>
      </c>
      <c r="AZ485" s="28">
        <f>STANDARDIZE(AY485,AVERAGE($AY$5:$AY$963),STDEVP($AY$5:$AY$963))</f>
        <v>-1.1366075724353615</v>
      </c>
      <c r="BA485" t="str">
        <f>IF(OR(AND(AQ485&gt;7,AW485&gt;1),AND(AQ485&gt;4,AV485&gt;2)),"SP","RP")</f>
        <v>RP</v>
      </c>
      <c r="BE485" t="str">
        <f>IF(AVERAGE($O485:$Q485)&gt;=6,"Likely",IF(AVERAGE($O485:$Q485)&gt;=4,"Possible","Unlikely"))</f>
        <v>Unlikely</v>
      </c>
      <c r="BG485" t="e">
        <f>IF(VLOOKUP($B485,'Draft List'!$D$4:$AB$124,BG$3,FALSE)&lt;&gt;0,VLOOKUP($B485,'Draft List'!$D$4:$AB$124,BG$3,FALSE),"")</f>
        <v>#N/A</v>
      </c>
      <c r="BH485" t="e">
        <f>IF(VLOOKUP($B485,'Draft List'!$D$4:$AB$124,BH$3,FALSE)&lt;&gt;0,VLOOKUP($B485,'Draft List'!$D$4:$AB$124,BH$3,FALSE),"")</f>
        <v>#N/A</v>
      </c>
      <c r="BI485" t="e">
        <f>IF(VLOOKUP($B485,'Draft List'!$D$4:$AB$124,BI$3,FALSE)&lt;&gt;0,VLOOKUP($B485,'Draft List'!$D$4:$AB$124,BI$3,FALSE),"")</f>
        <v>#N/A</v>
      </c>
      <c r="BJ485" t="e">
        <f>IF(VLOOKUP($B485,'Draft List'!$D$4:$AB$124,BJ$3,FALSE)&lt;&gt;0,VLOOKUP($B485,'Draft List'!$D$4:$AB$124,BJ$3,FALSE),"")</f>
        <v>#N/A</v>
      </c>
      <c r="BK485" t="str">
        <f>IF(OR(C485="SP",C485="MR",C485="RP",C485="CL"),"P",VLOOKUP($A485,Bat!$A$4:$AP$1196,42,FALSE))</f>
        <v>P</v>
      </c>
    </row>
    <row r="486" spans="1:63" x14ac:dyDescent="0.25">
      <c r="A486" t="str">
        <f>IF(C486="C","C-",C486)&amp;D486&amp;E486</f>
        <v>RPSantiago Robles18</v>
      </c>
      <c r="B486">
        <f>VLOOKUP($A486,draft_listing_pitchers_stats!$A$1:$B$1324,2,FALSE)</f>
        <v>4847</v>
      </c>
      <c r="C486" s="1" t="s">
        <v>246</v>
      </c>
      <c r="D486" s="1" t="s">
        <v>2151</v>
      </c>
      <c r="E486" s="1">
        <v>18</v>
      </c>
      <c r="F486" s="1" t="s">
        <v>43</v>
      </c>
      <c r="G486" s="1" t="s">
        <v>43</v>
      </c>
      <c r="H486" s="1" t="s">
        <v>51</v>
      </c>
      <c r="I486" s="24" t="s">
        <v>51</v>
      </c>
      <c r="J486" s="1" t="s">
        <v>57</v>
      </c>
      <c r="K486" s="24" t="s">
        <v>49</v>
      </c>
      <c r="L486" s="1">
        <v>1</v>
      </c>
      <c r="M486" s="1">
        <v>4</v>
      </c>
      <c r="N486" s="24">
        <v>1</v>
      </c>
      <c r="O486" s="1">
        <v>2</v>
      </c>
      <c r="P486" s="1">
        <v>4</v>
      </c>
      <c r="Q486" s="24">
        <v>2</v>
      </c>
      <c r="R486" s="1">
        <v>2</v>
      </c>
      <c r="S486" s="1">
        <v>2</v>
      </c>
      <c r="T486" s="1">
        <v>1</v>
      </c>
      <c r="U486" s="1">
        <v>3</v>
      </c>
      <c r="V486" s="1">
        <v>1</v>
      </c>
      <c r="W486" s="1">
        <v>1</v>
      </c>
      <c r="X486" s="1">
        <v>1</v>
      </c>
      <c r="Y486" s="1">
        <v>2</v>
      </c>
      <c r="Z486" s="1" t="s">
        <v>47</v>
      </c>
      <c r="AA486" s="1" t="s">
        <v>47</v>
      </c>
      <c r="AB486" s="1" t="s">
        <v>47</v>
      </c>
      <c r="AC486" s="1" t="s">
        <v>47</v>
      </c>
      <c r="AD486" s="1" t="s">
        <v>47</v>
      </c>
      <c r="AE486" s="1" t="s">
        <v>47</v>
      </c>
      <c r="AF486" s="1">
        <v>2</v>
      </c>
      <c r="AG486" s="1">
        <v>2</v>
      </c>
      <c r="AH486" s="1" t="s">
        <v>47</v>
      </c>
      <c r="AI486" s="1" t="s">
        <v>47</v>
      </c>
      <c r="AJ486" s="1" t="s">
        <v>47</v>
      </c>
      <c r="AK486" s="1" t="s">
        <v>47</v>
      </c>
      <c r="AL486" s="1" t="s">
        <v>47</v>
      </c>
      <c r="AM486" s="1" t="s">
        <v>47</v>
      </c>
      <c r="AN486" s="1" t="s">
        <v>47</v>
      </c>
      <c r="AO486" s="24" t="s">
        <v>47</v>
      </c>
      <c r="AP486" s="1" t="s">
        <v>70</v>
      </c>
      <c r="AQ486" s="1">
        <v>6</v>
      </c>
      <c r="AR486" s="25" t="s">
        <v>15</v>
      </c>
      <c r="AS486" s="30">
        <v>95000</v>
      </c>
      <c r="AT486" s="9">
        <f>($O$3*(L486-$O$1)/$O$2+$P$3*(M486-$P$1)/$P$2+$Q$3*(N486-$P$1)/$Q$2)/SUM($O$3:$Q$3)</f>
        <v>-2.1151890886774316</v>
      </c>
      <c r="AU486" s="9">
        <f>($O$3*(O486-$O$1)/$O$2+$P$3*(P486-$P$1)/$P$2+$Q$3*(Q486-$Q$1)/$Q$2)/SUM($O$3:$Q$3)</f>
        <v>-1.2326824473770763</v>
      </c>
      <c r="AV486">
        <f>COUNT(R486:AO486)/2</f>
        <v>5</v>
      </c>
      <c r="AW486">
        <f>COUNTIF(R486:AO486,"&gt;5")/2</f>
        <v>0</v>
      </c>
      <c r="AX486" s="6">
        <f>VLOOKUP(AP486,COND!$A$10:$B$32,2,FALSE)</f>
        <v>0.9</v>
      </c>
      <c r="AY486" s="9">
        <f>(($AT$3*AT486+$AU$3*AU486+$AV$3*AV486+$AW$3*AW486)*AX486*IF(AQ486&lt;5,0.95,IF(AQ486&lt;7,0.975,1))+$J$3*VLOOKUP(J486,COND!$A$2:$D$7,2,FALSE)+$K$3*VLOOKUP(K486,COND!$A$2:$D$7,3,FALSE)+IF(BA486="SP",$BA$3,0)+IF($AV486&lt;3,-15,0))*IF(AND(Bat!$K$2="On",$E486&gt;20),0.75,1)</f>
        <v>10.330832363469419</v>
      </c>
      <c r="AZ486" s="28">
        <f>STANDARDIZE(AY486,AVERAGE($AY$5:$AY$963),STDEVP($AY$5:$AY$963))</f>
        <v>-1.1379617329448726</v>
      </c>
      <c r="BA486" t="str">
        <f>IF(OR(AND(AQ486&gt;7,AW486&gt;1),AND(AQ486&gt;4,AV486&gt;2)),"SP","RP")</f>
        <v>SP</v>
      </c>
      <c r="BE486" t="str">
        <f>IF(AVERAGE($O486:$Q486)&gt;=6,"Likely",IF(AVERAGE($O486:$Q486)&gt;=4,"Possible","Unlikely"))</f>
        <v>Unlikely</v>
      </c>
      <c r="BG486" t="e">
        <f>IF(VLOOKUP($B486,'Draft List'!$D$4:$AB$124,BG$3,FALSE)&lt;&gt;0,VLOOKUP($B486,'Draft List'!$D$4:$AB$124,BG$3,FALSE),"")</f>
        <v>#N/A</v>
      </c>
      <c r="BH486" t="e">
        <f>IF(VLOOKUP($B486,'Draft List'!$D$4:$AB$124,BH$3,FALSE)&lt;&gt;0,VLOOKUP($B486,'Draft List'!$D$4:$AB$124,BH$3,FALSE),"")</f>
        <v>#N/A</v>
      </c>
      <c r="BI486" t="e">
        <f>IF(VLOOKUP($B486,'Draft List'!$D$4:$AB$124,BI$3,FALSE)&lt;&gt;0,VLOOKUP($B486,'Draft List'!$D$4:$AB$124,BI$3,FALSE),"")</f>
        <v>#N/A</v>
      </c>
      <c r="BJ486" t="e">
        <f>IF(VLOOKUP($B486,'Draft List'!$D$4:$AB$124,BJ$3,FALSE)&lt;&gt;0,VLOOKUP($B486,'Draft List'!$D$4:$AB$124,BJ$3,FALSE),"")</f>
        <v>#N/A</v>
      </c>
      <c r="BK486" t="str">
        <f>IF(OR(C486="SP",C486="MR",C486="RP",C486="CL"),"P",VLOOKUP($A486,Bat!$A$4:$AP$1196,42,FALSE))</f>
        <v>P</v>
      </c>
    </row>
    <row r="487" spans="1:63" x14ac:dyDescent="0.25">
      <c r="A487" t="str">
        <f>IF(C487="C","C-",C487)&amp;D487&amp;E487</f>
        <v>SPRicardo Rosa18</v>
      </c>
      <c r="B487">
        <f>VLOOKUP($A487,draft_listing_pitchers_stats!$A$1:$B$1324,2,FALSE)</f>
        <v>4944</v>
      </c>
      <c r="C487" s="1" t="s">
        <v>25</v>
      </c>
      <c r="D487" s="1" t="s">
        <v>2160</v>
      </c>
      <c r="E487" s="1">
        <v>18</v>
      </c>
      <c r="F487" s="1" t="s">
        <v>43</v>
      </c>
      <c r="G487" s="1" t="s">
        <v>43</v>
      </c>
      <c r="H487" s="1" t="s">
        <v>51</v>
      </c>
      <c r="I487" s="24" t="s">
        <v>51</v>
      </c>
      <c r="J487" s="1" t="s">
        <v>57</v>
      </c>
      <c r="K487" s="24" t="s">
        <v>45</v>
      </c>
      <c r="L487" s="1">
        <v>1</v>
      </c>
      <c r="M487" s="1">
        <v>3</v>
      </c>
      <c r="N487" s="24">
        <v>1</v>
      </c>
      <c r="O487" s="1">
        <v>3</v>
      </c>
      <c r="P487" s="1">
        <v>4</v>
      </c>
      <c r="Q487" s="24">
        <v>2</v>
      </c>
      <c r="R487" s="1">
        <v>3</v>
      </c>
      <c r="S487" s="1">
        <v>4</v>
      </c>
      <c r="T487" s="1">
        <v>1</v>
      </c>
      <c r="U487" s="1">
        <v>3</v>
      </c>
      <c r="V487" s="1">
        <v>2</v>
      </c>
      <c r="W487" s="1">
        <v>3</v>
      </c>
      <c r="X487" s="1" t="s">
        <v>47</v>
      </c>
      <c r="Y487" s="1" t="s">
        <v>47</v>
      </c>
      <c r="Z487" s="1" t="s">
        <v>47</v>
      </c>
      <c r="AA487" s="1" t="s">
        <v>47</v>
      </c>
      <c r="AB487" s="1" t="s">
        <v>47</v>
      </c>
      <c r="AC487" s="1" t="s">
        <v>47</v>
      </c>
      <c r="AD487" s="1" t="s">
        <v>47</v>
      </c>
      <c r="AE487" s="1" t="s">
        <v>47</v>
      </c>
      <c r="AF487" s="1" t="s">
        <v>47</v>
      </c>
      <c r="AG487" s="1" t="s">
        <v>47</v>
      </c>
      <c r="AH487" s="1" t="s">
        <v>47</v>
      </c>
      <c r="AI487" s="1" t="s">
        <v>47</v>
      </c>
      <c r="AJ487" s="1" t="s">
        <v>47</v>
      </c>
      <c r="AK487" s="1" t="s">
        <v>47</v>
      </c>
      <c r="AL487" s="1" t="s">
        <v>47</v>
      </c>
      <c r="AM487" s="1" t="s">
        <v>47</v>
      </c>
      <c r="AN487" s="1" t="s">
        <v>47</v>
      </c>
      <c r="AO487" s="24" t="s">
        <v>47</v>
      </c>
      <c r="AP487" s="1" t="s">
        <v>211</v>
      </c>
      <c r="AQ487" s="1">
        <v>7</v>
      </c>
      <c r="AR487" s="25" t="s">
        <v>15</v>
      </c>
      <c r="AS487" s="30">
        <v>190000</v>
      </c>
      <c r="AT487" s="9">
        <f>($O$3*(L487-$O$1)/$O$2+$P$3*(M487-$P$1)/$P$2+$Q$3*(N487-$P$1)/$Q$2)/SUM($O$3:$Q$3)</f>
        <v>-2.310620805107487</v>
      </c>
      <c r="AU487" s="9">
        <f>($O$3*(O487-$O$1)/$O$2+$P$3*(P487-$P$1)/$P$2+$Q$3*(Q487-$Q$1)/$Q$2)/SUM($O$3:$Q$3)</f>
        <v>-1.0379911228679028</v>
      </c>
      <c r="AV487">
        <f>COUNT(R487:AO487)/2</f>
        <v>3</v>
      </c>
      <c r="AW487">
        <f>COUNTIF(R487:AO487,"&gt;5")/2</f>
        <v>0</v>
      </c>
      <c r="AX487" s="6">
        <f>VLOOKUP(AP487,COND!$A$10:$B$32,2,FALSE)</f>
        <v>1</v>
      </c>
      <c r="AY487" s="9">
        <f>(($AT$3*AT487+$AU$3*AU487+$AV$3*AV487+$AW$3*AW487)*AX487*IF(AQ487&lt;5,0.95,IF(AQ487&lt;7,0.975,1))+$J$3*VLOOKUP(J487,COND!$A$2:$D$7,2,FALSE)+$K$3*VLOOKUP(K487,COND!$A$2:$D$7,3,FALSE)+IF(BA487="SP",$BA$3,0)+IF($AV487&lt;3,-15,0))*IF(AND(Bat!$K$2="On",$E487&gt;20),0.75,1)</f>
        <v>10.32805338162045</v>
      </c>
      <c r="AZ487" s="28">
        <f>STANDARDIZE(AY487,AVERAGE($AY$5:$AY$963),STDEVP($AY$5:$AY$963))</f>
        <v>-1.1382103539966963</v>
      </c>
      <c r="BA487" t="str">
        <f>IF(OR(AND(AQ487&gt;7,AW487&gt;1),AND(AQ487&gt;4,AV487&gt;2)),"SP","RP")</f>
        <v>SP</v>
      </c>
      <c r="BE487" t="str">
        <f>IF(AVERAGE($O487:$Q487)&gt;=6,"Likely",IF(AVERAGE($O487:$Q487)&gt;=4,"Possible","Unlikely"))</f>
        <v>Unlikely</v>
      </c>
      <c r="BG487" t="e">
        <f>IF(VLOOKUP($B487,'Draft List'!$D$4:$AB$124,BG$3,FALSE)&lt;&gt;0,VLOOKUP($B487,'Draft List'!$D$4:$AB$124,BG$3,FALSE),"")</f>
        <v>#N/A</v>
      </c>
      <c r="BH487" t="e">
        <f>IF(VLOOKUP($B487,'Draft List'!$D$4:$AB$124,BH$3,FALSE)&lt;&gt;0,VLOOKUP($B487,'Draft List'!$D$4:$AB$124,BH$3,FALSE),"")</f>
        <v>#N/A</v>
      </c>
      <c r="BI487" t="e">
        <f>IF(VLOOKUP($B487,'Draft List'!$D$4:$AB$124,BI$3,FALSE)&lt;&gt;0,VLOOKUP($B487,'Draft List'!$D$4:$AB$124,BI$3,FALSE),"")</f>
        <v>#N/A</v>
      </c>
      <c r="BJ487" t="e">
        <f>IF(VLOOKUP($B487,'Draft List'!$D$4:$AB$124,BJ$3,FALSE)&lt;&gt;0,VLOOKUP($B487,'Draft List'!$D$4:$AB$124,BJ$3,FALSE),"")</f>
        <v>#N/A</v>
      </c>
      <c r="BK487" t="str">
        <f>IF(OR(C487="SP",C487="MR",C487="RP",C487="CL"),"P",VLOOKUP($A487,Bat!$A$4:$AP$1196,42,FALSE))</f>
        <v>P</v>
      </c>
    </row>
    <row r="488" spans="1:63" x14ac:dyDescent="0.25">
      <c r="A488" t="str">
        <f>IF(C488="C","C-",C488)&amp;D488&amp;E488</f>
        <v>RPWilliam Holdom18</v>
      </c>
      <c r="B488">
        <f>VLOOKUP($A488,draft_listing_pitchers_stats!$A$1:$B$1324,2,FALSE)</f>
        <v>4788</v>
      </c>
      <c r="C488" s="1" t="s">
        <v>246</v>
      </c>
      <c r="D488" s="1" t="s">
        <v>1996</v>
      </c>
      <c r="E488" s="1">
        <v>18</v>
      </c>
      <c r="F488" s="1" t="s">
        <v>64</v>
      </c>
      <c r="G488" s="1" t="s">
        <v>43</v>
      </c>
      <c r="H488" s="1" t="s">
        <v>51</v>
      </c>
      <c r="I488" s="24" t="s">
        <v>51</v>
      </c>
      <c r="J488" s="1" t="s">
        <v>57</v>
      </c>
      <c r="K488" s="24" t="s">
        <v>45</v>
      </c>
      <c r="L488" s="1">
        <v>2</v>
      </c>
      <c r="M488" s="1">
        <v>3</v>
      </c>
      <c r="N488" s="24">
        <v>1</v>
      </c>
      <c r="O488" s="1">
        <v>4</v>
      </c>
      <c r="P488" s="1">
        <v>3</v>
      </c>
      <c r="Q488" s="24">
        <v>2</v>
      </c>
      <c r="R488" s="1">
        <v>3</v>
      </c>
      <c r="S488" s="1">
        <v>4</v>
      </c>
      <c r="T488" s="1">
        <v>1</v>
      </c>
      <c r="U488" s="1">
        <v>1</v>
      </c>
      <c r="V488" s="1">
        <v>2</v>
      </c>
      <c r="W488" s="1">
        <v>4</v>
      </c>
      <c r="X488" s="1" t="s">
        <v>47</v>
      </c>
      <c r="Y488" s="1" t="s">
        <v>47</v>
      </c>
      <c r="Z488" s="1" t="s">
        <v>47</v>
      </c>
      <c r="AA488" s="1" t="s">
        <v>47</v>
      </c>
      <c r="AB488" s="1" t="s">
        <v>47</v>
      </c>
      <c r="AC488" s="1" t="s">
        <v>47</v>
      </c>
      <c r="AD488" s="1" t="s">
        <v>47</v>
      </c>
      <c r="AE488" s="1" t="s">
        <v>47</v>
      </c>
      <c r="AF488" s="1" t="s">
        <v>47</v>
      </c>
      <c r="AG488" s="1" t="s">
        <v>47</v>
      </c>
      <c r="AH488" s="1" t="s">
        <v>47</v>
      </c>
      <c r="AI488" s="1" t="s">
        <v>47</v>
      </c>
      <c r="AJ488" s="1" t="s">
        <v>47</v>
      </c>
      <c r="AK488" s="1" t="s">
        <v>47</v>
      </c>
      <c r="AL488" s="1" t="s">
        <v>47</v>
      </c>
      <c r="AM488" s="1" t="s">
        <v>47</v>
      </c>
      <c r="AN488" s="1" t="s">
        <v>47</v>
      </c>
      <c r="AO488" s="24" t="s">
        <v>47</v>
      </c>
      <c r="AP488" s="1" t="s">
        <v>71</v>
      </c>
      <c r="AQ488" s="1">
        <v>3</v>
      </c>
      <c r="AR488" s="25" t="s">
        <v>15</v>
      </c>
      <c r="AS488" s="30">
        <v>230000</v>
      </c>
      <c r="AT488" s="9">
        <f>($O$3*(L488-$O$1)/$O$2+$P$3*(M488-$P$1)/$P$2+$Q$3*(N488-$P$1)/$Q$2)/SUM($O$3:$Q$3)</f>
        <v>-2.1159294805983135</v>
      </c>
      <c r="AU488" s="9">
        <f>($O$3*(O488-$O$1)/$O$2+$P$3*(P488-$P$1)/$P$2+$Q$3*(Q488-$Q$1)/$Q$2)/SUM($O$3:$Q$3)</f>
        <v>-1.0387315147887846</v>
      </c>
      <c r="AV488">
        <f>COUNT(R488:AO488)/2</f>
        <v>3</v>
      </c>
      <c r="AW488">
        <f>COUNTIF(R488:AO488,"&gt;5")/2</f>
        <v>0</v>
      </c>
      <c r="AX488" s="6">
        <f>VLOOKUP(AP488,COND!$A$10:$B$32,2,FALSE)</f>
        <v>0.95</v>
      </c>
      <c r="AY488" s="9">
        <f>(($AT$3*AT488+$AU$3*AU488+$AV$3*AV488+$AW$3*AW488)*AX488*IF(AQ488&lt;5,0.95,IF(AQ488&lt;7,0.975,1))+$J$3*VLOOKUP(J488,COND!$A$2:$D$7,2,FALSE)+$K$3*VLOOKUP(K488,COND!$A$2:$D$7,3,FALSE)+IF(BA488="SP",$BA$3,0)+IF($AV488&lt;3,-15,0))*IF(AND(Bat!$K$2="On",$E488&gt;20),0.75,1)</f>
        <v>10.316595886814447</v>
      </c>
      <c r="AZ488" s="28">
        <f>STANDARDIZE(AY488,AVERAGE($AY$5:$AY$963),STDEVP($AY$5:$AY$963))</f>
        <v>-1.1392353964635946</v>
      </c>
      <c r="BA488" t="str">
        <f>IF(OR(AND(AQ488&gt;7,AW488&gt;1),AND(AQ488&gt;4,AV488&gt;2)),"SP","RP")</f>
        <v>RP</v>
      </c>
      <c r="BE488" t="str">
        <f>IF(AVERAGE($O488:$Q488)&gt;=6,"Likely",IF(AVERAGE($O488:$Q488)&gt;=4,"Possible","Unlikely"))</f>
        <v>Unlikely</v>
      </c>
      <c r="BG488" t="e">
        <f>IF(VLOOKUP($B488,'Draft List'!$D$4:$AB$124,BG$3,FALSE)&lt;&gt;0,VLOOKUP($B488,'Draft List'!$D$4:$AB$124,BG$3,FALSE),"")</f>
        <v>#N/A</v>
      </c>
      <c r="BH488" t="e">
        <f>IF(VLOOKUP($B488,'Draft List'!$D$4:$AB$124,BH$3,FALSE)&lt;&gt;0,VLOOKUP($B488,'Draft List'!$D$4:$AB$124,BH$3,FALSE),"")</f>
        <v>#N/A</v>
      </c>
      <c r="BI488" t="e">
        <f>IF(VLOOKUP($B488,'Draft List'!$D$4:$AB$124,BI$3,FALSE)&lt;&gt;0,VLOOKUP($B488,'Draft List'!$D$4:$AB$124,BI$3,FALSE),"")</f>
        <v>#N/A</v>
      </c>
      <c r="BJ488" t="e">
        <f>IF(VLOOKUP($B488,'Draft List'!$D$4:$AB$124,BJ$3,FALSE)&lt;&gt;0,VLOOKUP($B488,'Draft List'!$D$4:$AB$124,BJ$3,FALSE),"")</f>
        <v>#N/A</v>
      </c>
      <c r="BK488" t="str">
        <f>IF(OR(C488="SP",C488="MR",C488="RP",C488="CL"),"P",VLOOKUP($A488,Bat!$A$4:$AP$1196,42,FALSE))</f>
        <v>P</v>
      </c>
    </row>
    <row r="489" spans="1:63" x14ac:dyDescent="0.25">
      <c r="A489" t="str">
        <f>IF(C489="C","C-",C489)&amp;D489&amp;E489</f>
        <v>SPDon Lee18</v>
      </c>
      <c r="B489">
        <f>VLOOKUP($A489,draft_listing_pitchers_stats!$A$1:$B$1324,2,FALSE)</f>
        <v>4878</v>
      </c>
      <c r="C489" s="1" t="s">
        <v>25</v>
      </c>
      <c r="D489" s="1" t="s">
        <v>2056</v>
      </c>
      <c r="E489" s="1">
        <v>18</v>
      </c>
      <c r="F489" s="1" t="s">
        <v>55</v>
      </c>
      <c r="G489" s="1" t="s">
        <v>55</v>
      </c>
      <c r="H489" s="1" t="s">
        <v>51</v>
      </c>
      <c r="I489" s="24" t="s">
        <v>51</v>
      </c>
      <c r="J489" s="1" t="s">
        <v>57</v>
      </c>
      <c r="K489" s="24" t="s">
        <v>49</v>
      </c>
      <c r="L489" s="1">
        <v>2</v>
      </c>
      <c r="M489" s="1">
        <v>3</v>
      </c>
      <c r="N489" s="24">
        <v>1</v>
      </c>
      <c r="O489" s="1">
        <v>4</v>
      </c>
      <c r="P489" s="1">
        <v>3</v>
      </c>
      <c r="Q489" s="24">
        <v>2</v>
      </c>
      <c r="R489" s="1">
        <v>4</v>
      </c>
      <c r="S489" s="1">
        <v>6</v>
      </c>
      <c r="T489" s="1">
        <v>1</v>
      </c>
      <c r="U489" s="1">
        <v>1</v>
      </c>
      <c r="V489" s="1">
        <v>2</v>
      </c>
      <c r="W489" s="1">
        <v>4</v>
      </c>
      <c r="X489" s="1" t="s">
        <v>47</v>
      </c>
      <c r="Y489" s="1" t="s">
        <v>47</v>
      </c>
      <c r="Z489" s="1" t="s">
        <v>47</v>
      </c>
      <c r="AA489" s="1" t="s">
        <v>47</v>
      </c>
      <c r="AB489" s="1" t="s">
        <v>47</v>
      </c>
      <c r="AC489" s="1" t="s">
        <v>47</v>
      </c>
      <c r="AD489" s="1" t="s">
        <v>47</v>
      </c>
      <c r="AE489" s="1" t="s">
        <v>47</v>
      </c>
      <c r="AF489" s="1" t="s">
        <v>47</v>
      </c>
      <c r="AG489" s="1" t="s">
        <v>47</v>
      </c>
      <c r="AH489" s="1" t="s">
        <v>47</v>
      </c>
      <c r="AI489" s="1" t="s">
        <v>47</v>
      </c>
      <c r="AJ489" s="1" t="s">
        <v>47</v>
      </c>
      <c r="AK489" s="1" t="s">
        <v>47</v>
      </c>
      <c r="AL489" s="1" t="s">
        <v>47</v>
      </c>
      <c r="AM489" s="1" t="s">
        <v>47</v>
      </c>
      <c r="AN489" s="1" t="s">
        <v>47</v>
      </c>
      <c r="AO489" s="24" t="s">
        <v>47</v>
      </c>
      <c r="AP489" s="1" t="s">
        <v>58</v>
      </c>
      <c r="AQ489" s="1">
        <v>4</v>
      </c>
      <c r="AR489" s="25" t="s">
        <v>15</v>
      </c>
      <c r="AS489" s="30">
        <v>2200000</v>
      </c>
      <c r="AT489" s="9">
        <f>($O$3*(L489-$O$1)/$O$2+$P$3*(M489-$P$1)/$P$2+$Q$3*(N489-$P$1)/$Q$2)/SUM($O$3:$Q$3)</f>
        <v>-2.1159294805983135</v>
      </c>
      <c r="AU489" s="9">
        <f>($O$3*(O489-$O$1)/$O$2+$P$3*(P489-$P$1)/$P$2+$Q$3*(Q489-$Q$1)/$Q$2)/SUM($O$3:$Q$3)</f>
        <v>-1.0387315147887846</v>
      </c>
      <c r="AV489">
        <f>COUNT(R489:AO489)/2</f>
        <v>3</v>
      </c>
      <c r="AW489">
        <f>COUNTIF(R489:AO489,"&gt;5")/2</f>
        <v>0.5</v>
      </c>
      <c r="AX489" s="6">
        <f>VLOOKUP(AP489,COND!$A$10:$B$32,2,FALSE)</f>
        <v>1</v>
      </c>
      <c r="AY489" s="9">
        <f>(($AT$3*AT489+$AU$3*AU489+$AV$3*AV489+$AW$3*AW489)*AX489*IF(AQ489&lt;5,0.95,IF(AQ489&lt;7,0.975,1))+$J$3*VLOOKUP(J489,COND!$A$2:$D$7,2,FALSE)+$K$3*VLOOKUP(K489,COND!$A$2:$D$7,3,FALSE)+IF(BA489="SP",$BA$3,0)+IF($AV489&lt;3,-15,0))*IF(AND(Bat!$K$2="On",$E489&gt;20),0.75,1)</f>
        <v>10.253324617699416</v>
      </c>
      <c r="AZ489" s="28">
        <f>STANDARDIZE(AY489,AVERAGE($AY$5:$AY$963),STDEVP($AY$5:$AY$963))</f>
        <v>-1.1448959478210763</v>
      </c>
      <c r="BA489" t="str">
        <f>IF(OR(AND(AQ489&gt;7,AW489&gt;1),AND(AQ489&gt;4,AV489&gt;2)),"SP","RP")</f>
        <v>RP</v>
      </c>
      <c r="BE489" t="str">
        <f>IF(AVERAGE($O489:$Q489)&gt;=6,"Likely",IF(AVERAGE($O489:$Q489)&gt;=4,"Possible","Unlikely"))</f>
        <v>Unlikely</v>
      </c>
      <c r="BG489" t="e">
        <f>IF(VLOOKUP($B489,'Draft List'!$D$4:$AB$124,BG$3,FALSE)&lt;&gt;0,VLOOKUP($B489,'Draft List'!$D$4:$AB$124,BG$3,FALSE),"")</f>
        <v>#N/A</v>
      </c>
      <c r="BH489" t="e">
        <f>IF(VLOOKUP($B489,'Draft List'!$D$4:$AB$124,BH$3,FALSE)&lt;&gt;0,VLOOKUP($B489,'Draft List'!$D$4:$AB$124,BH$3,FALSE),"")</f>
        <v>#N/A</v>
      </c>
      <c r="BI489" t="e">
        <f>IF(VLOOKUP($B489,'Draft List'!$D$4:$AB$124,BI$3,FALSE)&lt;&gt;0,VLOOKUP($B489,'Draft List'!$D$4:$AB$124,BI$3,FALSE),"")</f>
        <v>#N/A</v>
      </c>
      <c r="BJ489" t="e">
        <f>IF(VLOOKUP($B489,'Draft List'!$D$4:$AB$124,BJ$3,FALSE)&lt;&gt;0,VLOOKUP($B489,'Draft List'!$D$4:$AB$124,BJ$3,FALSE),"")</f>
        <v>#N/A</v>
      </c>
      <c r="BK489" t="str">
        <f>IF(OR(C489="SP",C489="MR",C489="RP",C489="CL"),"P",VLOOKUP($A489,Bat!$A$4:$AP$1196,42,FALSE))</f>
        <v>P</v>
      </c>
    </row>
    <row r="490" spans="1:63" x14ac:dyDescent="0.25">
      <c r="A490" t="str">
        <f>IF(C490="C","C-",C490)&amp;D490&amp;E490</f>
        <v>RPMorris Smith18</v>
      </c>
      <c r="B490">
        <f>VLOOKUP($A490,draft_listing_pitchers_stats!$A$1:$B$1324,2,FALSE)</f>
        <v>5150</v>
      </c>
      <c r="C490" s="1" t="s">
        <v>246</v>
      </c>
      <c r="D490" s="1" t="s">
        <v>2190</v>
      </c>
      <c r="E490" s="1">
        <v>18</v>
      </c>
      <c r="F490" s="1" t="s">
        <v>64</v>
      </c>
      <c r="G490" s="1" t="s">
        <v>55</v>
      </c>
      <c r="H490" s="1" t="s">
        <v>51</v>
      </c>
      <c r="I490" s="24" t="s">
        <v>51</v>
      </c>
      <c r="J490" s="1" t="s">
        <v>53</v>
      </c>
      <c r="K490" s="24" t="s">
        <v>53</v>
      </c>
      <c r="L490" s="1">
        <v>1</v>
      </c>
      <c r="M490" s="1">
        <v>4</v>
      </c>
      <c r="N490" s="24">
        <v>1</v>
      </c>
      <c r="O490" s="1">
        <v>2</v>
      </c>
      <c r="P490" s="1">
        <v>4</v>
      </c>
      <c r="Q490" s="24">
        <v>2</v>
      </c>
      <c r="R490" s="1">
        <v>2</v>
      </c>
      <c r="S490" s="1">
        <v>2</v>
      </c>
      <c r="T490" s="1" t="s">
        <v>47</v>
      </c>
      <c r="U490" s="1" t="s">
        <v>47</v>
      </c>
      <c r="V490" s="1">
        <v>1</v>
      </c>
      <c r="W490" s="1">
        <v>2</v>
      </c>
      <c r="X490" s="1" t="s">
        <v>47</v>
      </c>
      <c r="Y490" s="1" t="s">
        <v>47</v>
      </c>
      <c r="Z490" s="1" t="s">
        <v>47</v>
      </c>
      <c r="AA490" s="1" t="s">
        <v>47</v>
      </c>
      <c r="AB490" s="1">
        <v>2</v>
      </c>
      <c r="AC490" s="1">
        <v>2</v>
      </c>
      <c r="AD490" s="1" t="s">
        <v>47</v>
      </c>
      <c r="AE490" s="1" t="s">
        <v>47</v>
      </c>
      <c r="AF490" s="1" t="s">
        <v>47</v>
      </c>
      <c r="AG490" s="1" t="s">
        <v>47</v>
      </c>
      <c r="AH490" s="1">
        <v>1</v>
      </c>
      <c r="AI490" s="1">
        <v>3</v>
      </c>
      <c r="AJ490" s="1" t="s">
        <v>47</v>
      </c>
      <c r="AK490" s="1" t="s">
        <v>47</v>
      </c>
      <c r="AL490" s="1" t="s">
        <v>47</v>
      </c>
      <c r="AM490" s="1" t="s">
        <v>47</v>
      </c>
      <c r="AN490" s="1" t="s">
        <v>47</v>
      </c>
      <c r="AO490" s="24" t="s">
        <v>47</v>
      </c>
      <c r="AP490" s="1" t="s">
        <v>68</v>
      </c>
      <c r="AQ490" s="1">
        <v>4</v>
      </c>
      <c r="AR490" s="25" t="s">
        <v>233</v>
      </c>
      <c r="AS490" s="30">
        <v>2200000</v>
      </c>
      <c r="AT490" s="9">
        <f>($O$3*(L490-$O$1)/$O$2+$P$3*(M490-$P$1)/$P$2+$Q$3*(N490-$P$1)/$Q$2)/SUM($O$3:$Q$3)</f>
        <v>-2.1151890886774316</v>
      </c>
      <c r="AU490" s="9">
        <f>($O$3*(O490-$O$1)/$O$2+$P$3*(P490-$P$1)/$P$2+$Q$3*(Q490-$Q$1)/$Q$2)/SUM($O$3:$Q$3)</f>
        <v>-1.2326824473770763</v>
      </c>
      <c r="AV490">
        <f>COUNT(R490:AO490)/2</f>
        <v>4</v>
      </c>
      <c r="AW490">
        <f>COUNTIF(R490:AO490,"&gt;5")/2</f>
        <v>0</v>
      </c>
      <c r="AX490" s="6">
        <f>VLOOKUP(AP490,COND!$A$10:$B$32,2,FALSE)</f>
        <v>0.95</v>
      </c>
      <c r="AY490" s="9">
        <f>(($AT$3*AT490+$AU$3*AU490+$AV$3*AV490+$AW$3*AW490)*AX490*IF(AQ490&lt;5,0.95,IF(AQ490&lt;7,0.975,1))+$J$3*VLOOKUP(J490,COND!$A$2:$D$7,2,FALSE)+$K$3*VLOOKUP(K490,COND!$A$2:$D$7,3,FALSE)+IF(BA490="SP",$BA$3,0)+IF($AV490&lt;3,-15,0))*IF(AND(Bat!$K$2="On",$E490&gt;20),0.75,1)</f>
        <v>10.131790194337498</v>
      </c>
      <c r="AZ490" s="28">
        <f>STANDARDIZE(AY490,AVERAGE($AY$5:$AY$963),STDEVP($AY$5:$AY$963))</f>
        <v>-1.1557690005472883</v>
      </c>
      <c r="BA490" t="str">
        <f>IF(OR(AND(AQ490&gt;7,AW490&gt;1),AND(AQ490&gt;4,AV490&gt;2)),"SP","RP")</f>
        <v>RP</v>
      </c>
      <c r="BE490" t="str">
        <f>IF(AVERAGE($O490:$Q490)&gt;=6,"Likely",IF(AVERAGE($O490:$Q490)&gt;=4,"Possible","Unlikely"))</f>
        <v>Unlikely</v>
      </c>
      <c r="BG490" t="e">
        <f>IF(VLOOKUP($B490,'Draft List'!$D$4:$AB$124,BG$3,FALSE)&lt;&gt;0,VLOOKUP($B490,'Draft List'!$D$4:$AB$124,BG$3,FALSE),"")</f>
        <v>#N/A</v>
      </c>
      <c r="BH490" t="e">
        <f>IF(VLOOKUP($B490,'Draft List'!$D$4:$AB$124,BH$3,FALSE)&lt;&gt;0,VLOOKUP($B490,'Draft List'!$D$4:$AB$124,BH$3,FALSE),"")</f>
        <v>#N/A</v>
      </c>
      <c r="BI490" t="e">
        <f>IF(VLOOKUP($B490,'Draft List'!$D$4:$AB$124,BI$3,FALSE)&lt;&gt;0,VLOOKUP($B490,'Draft List'!$D$4:$AB$124,BI$3,FALSE),"")</f>
        <v>#N/A</v>
      </c>
      <c r="BJ490" t="e">
        <f>IF(VLOOKUP($B490,'Draft List'!$D$4:$AB$124,BJ$3,FALSE)&lt;&gt;0,VLOOKUP($B490,'Draft List'!$D$4:$AB$124,BJ$3,FALSE),"")</f>
        <v>#N/A</v>
      </c>
      <c r="BK490" t="str">
        <f>IF(OR(C490="SP",C490="MR",C490="RP",C490="CL"),"P",VLOOKUP($A490,Bat!$A$4:$AP$1196,42,FALSE))</f>
        <v>P</v>
      </c>
    </row>
    <row r="491" spans="1:63" x14ac:dyDescent="0.25">
      <c r="A491" t="str">
        <f>IF(C491="C","C-",C491)&amp;D491&amp;E491</f>
        <v>RPRafael Sousa18</v>
      </c>
      <c r="B491">
        <f>VLOOKUP($A491,draft_listing_pitchers_stats!$A$1:$B$1324,2,FALSE)</f>
        <v>5195</v>
      </c>
      <c r="C491" s="1" t="s">
        <v>246</v>
      </c>
      <c r="D491" s="1" t="s">
        <v>2194</v>
      </c>
      <c r="E491" s="1">
        <v>18</v>
      </c>
      <c r="F491" s="1" t="s">
        <v>43</v>
      </c>
      <c r="G491" s="1" t="s">
        <v>43</v>
      </c>
      <c r="H491" s="1" t="s">
        <v>51</v>
      </c>
      <c r="I491" s="24" t="s">
        <v>51</v>
      </c>
      <c r="J491" s="1" t="s">
        <v>57</v>
      </c>
      <c r="K491" s="24" t="s">
        <v>45</v>
      </c>
      <c r="L491" s="1">
        <v>1</v>
      </c>
      <c r="M491" s="1">
        <v>4</v>
      </c>
      <c r="N491" s="24">
        <v>1</v>
      </c>
      <c r="O491" s="1">
        <v>2</v>
      </c>
      <c r="P491" s="1">
        <v>4</v>
      </c>
      <c r="Q491" s="24">
        <v>2</v>
      </c>
      <c r="R491" s="1">
        <v>1</v>
      </c>
      <c r="S491" s="1">
        <v>1</v>
      </c>
      <c r="T491" s="1">
        <v>1</v>
      </c>
      <c r="U491" s="1">
        <v>3</v>
      </c>
      <c r="V491" s="1">
        <v>1</v>
      </c>
      <c r="W491" s="1">
        <v>1</v>
      </c>
      <c r="X491" s="1">
        <v>1</v>
      </c>
      <c r="Y491" s="1">
        <v>3</v>
      </c>
      <c r="Z491" s="1" t="s">
        <v>47</v>
      </c>
      <c r="AA491" s="1" t="s">
        <v>47</v>
      </c>
      <c r="AB491" s="1" t="s">
        <v>47</v>
      </c>
      <c r="AC491" s="1" t="s">
        <v>47</v>
      </c>
      <c r="AD491" s="1" t="s">
        <v>47</v>
      </c>
      <c r="AE491" s="1" t="s">
        <v>47</v>
      </c>
      <c r="AF491" s="1" t="s">
        <v>47</v>
      </c>
      <c r="AG491" s="1" t="s">
        <v>47</v>
      </c>
      <c r="AH491" s="1" t="s">
        <v>47</v>
      </c>
      <c r="AI491" s="1" t="s">
        <v>47</v>
      </c>
      <c r="AJ491" s="1" t="s">
        <v>47</v>
      </c>
      <c r="AK491" s="1" t="s">
        <v>47</v>
      </c>
      <c r="AL491" s="1" t="s">
        <v>47</v>
      </c>
      <c r="AM491" s="1" t="s">
        <v>47</v>
      </c>
      <c r="AN491" s="1" t="s">
        <v>47</v>
      </c>
      <c r="AO491" s="24" t="s">
        <v>47</v>
      </c>
      <c r="AP491" s="1" t="s">
        <v>76</v>
      </c>
      <c r="AQ491" s="1">
        <v>4</v>
      </c>
      <c r="AR491" s="25" t="s">
        <v>235</v>
      </c>
      <c r="AS491" s="30">
        <v>95000</v>
      </c>
      <c r="AT491" s="9">
        <f>($O$3*(L491-$O$1)/$O$2+$P$3*(M491-$P$1)/$P$2+$Q$3*(N491-$P$1)/$Q$2)/SUM($O$3:$Q$3)</f>
        <v>-2.1151890886774316</v>
      </c>
      <c r="AU491" s="9">
        <f>($O$3*(O491-$O$1)/$O$2+$P$3*(P491-$P$1)/$P$2+$Q$3*(Q491-$Q$1)/$Q$2)/SUM($O$3:$Q$3)</f>
        <v>-1.2326824473770763</v>
      </c>
      <c r="AV491">
        <f>COUNT(R491:AO491)/2</f>
        <v>4</v>
      </c>
      <c r="AW491">
        <f>COUNTIF(R491:AO491,"&gt;5")/2</f>
        <v>0</v>
      </c>
      <c r="AX491" s="6">
        <f>VLOOKUP(AP491,COND!$A$10:$B$32,2,FALSE)</f>
        <v>0.85</v>
      </c>
      <c r="AY491" s="9">
        <f>(($AT$3*AT491+$AU$3*AU491+$AV$3*AV491+$AW$3*AW491)*AX491*IF(AQ491&lt;5,0.95,IF(AQ491&lt;7,0.975,1))+$J$3*VLOOKUP(J491,COND!$A$2:$D$7,2,FALSE)+$K$3*VLOOKUP(K491,COND!$A$2:$D$7,3,FALSE)+IF(BA491="SP",$BA$3,0)+IF($AV491&lt;3,-15,0))*IF(AND(Bat!$K$2="On",$E491&gt;20),0.75,1)</f>
        <v>9.3810754370388132</v>
      </c>
      <c r="AZ491" s="28">
        <f>STANDARDIZE(AY491,AVERAGE($AY$5:$AY$963),STDEVP($AY$5:$AY$963))</f>
        <v>-1.2229315452211253</v>
      </c>
      <c r="BA491" t="str">
        <f>IF(OR(AND(AQ491&gt;7,AW491&gt;1),AND(AQ491&gt;4,AV491&gt;2)),"SP","RP")</f>
        <v>RP</v>
      </c>
      <c r="BE491" t="str">
        <f>IF(AVERAGE($O491:$Q491)&gt;=6,"Likely",IF(AVERAGE($O491:$Q491)&gt;=4,"Possible","Unlikely"))</f>
        <v>Unlikely</v>
      </c>
      <c r="BG491" t="e">
        <f>IF(VLOOKUP($B491,'Draft List'!$D$4:$AB$124,BG$3,FALSE)&lt;&gt;0,VLOOKUP($B491,'Draft List'!$D$4:$AB$124,BG$3,FALSE),"")</f>
        <v>#N/A</v>
      </c>
      <c r="BH491" t="e">
        <f>IF(VLOOKUP($B491,'Draft List'!$D$4:$AB$124,BH$3,FALSE)&lt;&gt;0,VLOOKUP($B491,'Draft List'!$D$4:$AB$124,BH$3,FALSE),"")</f>
        <v>#N/A</v>
      </c>
      <c r="BI491" t="e">
        <f>IF(VLOOKUP($B491,'Draft List'!$D$4:$AB$124,BI$3,FALSE)&lt;&gt;0,VLOOKUP($B491,'Draft List'!$D$4:$AB$124,BI$3,FALSE),"")</f>
        <v>#N/A</v>
      </c>
      <c r="BJ491" t="e">
        <f>IF(VLOOKUP($B491,'Draft List'!$D$4:$AB$124,BJ$3,FALSE)&lt;&gt;0,VLOOKUP($B491,'Draft List'!$D$4:$AB$124,BJ$3,FALSE),"")</f>
        <v>#N/A</v>
      </c>
      <c r="BK491" t="str">
        <f>IF(OR(C491="SP",C491="MR",C491="RP",C491="CL"),"P",VLOOKUP($A491,Bat!$A$4:$AP$1196,42,FALSE))</f>
        <v>P</v>
      </c>
    </row>
    <row r="492" spans="1:63" x14ac:dyDescent="0.25">
      <c r="A492" t="str">
        <f>IF(C492="C","C-",C492)&amp;D492&amp;E492</f>
        <v>SPEvan Harris21</v>
      </c>
      <c r="B492">
        <f>VLOOKUP($A492,draft_listing_pitchers_stats!$A$1:$B$1324,2,FALSE)</f>
        <v>8258</v>
      </c>
      <c r="C492" s="1" t="s">
        <v>25</v>
      </c>
      <c r="D492" s="1" t="s">
        <v>1980</v>
      </c>
      <c r="E492" s="1">
        <v>21</v>
      </c>
      <c r="F492" s="1" t="s">
        <v>43</v>
      </c>
      <c r="G492" s="1" t="s">
        <v>43</v>
      </c>
      <c r="H492" s="1" t="s">
        <v>51</v>
      </c>
      <c r="I492" s="24" t="s">
        <v>51</v>
      </c>
      <c r="J492" s="1" t="s">
        <v>57</v>
      </c>
      <c r="K492" s="24" t="s">
        <v>57</v>
      </c>
      <c r="L492" s="1">
        <v>2</v>
      </c>
      <c r="M492" s="1">
        <v>4</v>
      </c>
      <c r="N492" s="24">
        <v>1</v>
      </c>
      <c r="O492" s="1">
        <v>3</v>
      </c>
      <c r="P492" s="1">
        <v>4</v>
      </c>
      <c r="Q492" s="24">
        <v>2</v>
      </c>
      <c r="R492" s="1">
        <v>3</v>
      </c>
      <c r="S492" s="1">
        <v>4</v>
      </c>
      <c r="T492" s="1">
        <v>2</v>
      </c>
      <c r="U492" s="1">
        <v>2</v>
      </c>
      <c r="V492" s="1">
        <v>3</v>
      </c>
      <c r="W492" s="1">
        <v>3</v>
      </c>
      <c r="X492" s="1" t="s">
        <v>47</v>
      </c>
      <c r="Y492" s="1" t="s">
        <v>47</v>
      </c>
      <c r="Z492" s="1" t="s">
        <v>47</v>
      </c>
      <c r="AA492" s="1" t="s">
        <v>47</v>
      </c>
      <c r="AB492" s="1" t="s">
        <v>47</v>
      </c>
      <c r="AC492" s="1" t="s">
        <v>47</v>
      </c>
      <c r="AD492" s="1" t="s">
        <v>47</v>
      </c>
      <c r="AE492" s="1" t="s">
        <v>47</v>
      </c>
      <c r="AF492" s="1">
        <v>3</v>
      </c>
      <c r="AG492" s="1">
        <v>4</v>
      </c>
      <c r="AH492" s="1" t="s">
        <v>47</v>
      </c>
      <c r="AI492" s="1" t="s">
        <v>47</v>
      </c>
      <c r="AJ492" s="1" t="s">
        <v>47</v>
      </c>
      <c r="AK492" s="1" t="s">
        <v>47</v>
      </c>
      <c r="AL492" s="1" t="s">
        <v>47</v>
      </c>
      <c r="AM492" s="1" t="s">
        <v>47</v>
      </c>
      <c r="AN492" s="1" t="s">
        <v>47</v>
      </c>
      <c r="AO492" s="24" t="s">
        <v>47</v>
      </c>
      <c r="AP492" s="1" t="s">
        <v>212</v>
      </c>
      <c r="AQ492" s="1">
        <v>9</v>
      </c>
      <c r="AR492" s="25" t="s">
        <v>235</v>
      </c>
      <c r="AS492" s="30">
        <v>180000</v>
      </c>
      <c r="AT492" s="9">
        <f>($O$3*(L492-$O$1)/$O$2+$P$3*(M492-$P$1)/$P$2+$Q$3*(N492-$P$1)/$Q$2)/SUM($O$3:$Q$3)</f>
        <v>-1.9204977641682581</v>
      </c>
      <c r="AU492" s="9">
        <f>($O$3*(O492-$O$1)/$O$2+$P$3*(P492-$P$1)/$P$2+$Q$3*(Q492-$Q$1)/$Q$2)/SUM($O$3:$Q$3)</f>
        <v>-1.0379911228679028</v>
      </c>
      <c r="AV492">
        <f>COUNT(R492:AO492)/2</f>
        <v>4</v>
      </c>
      <c r="AW492">
        <f>COUNTIF(R492:AO492,"&gt;5")/2</f>
        <v>0</v>
      </c>
      <c r="AX492" s="6">
        <f>VLOOKUP(AP492,COND!$A$10:$B$32,2,FALSE)</f>
        <v>1</v>
      </c>
      <c r="AY492" s="9">
        <f>(($AT$3*AT492+$AU$3*AU492+$AV$3*AV492+$AW$3*AW492)*AX492*IF(AQ492&lt;5,0.95,IF(AQ492&lt;7,0.975,1))+$J$3*VLOOKUP(J492,COND!$A$2:$D$7,2,FALSE)+$K$3*VLOOKUP(K492,COND!$A$2:$D$7,3,FALSE)+IF(BA492="SP",$BA$3,0)+IF($AV492&lt;3,-15,0))*IF(AND(Bat!$K$2="On",$E492&gt;20),0.75,1)</f>
        <v>9.2560779898082934</v>
      </c>
      <c r="AZ492" s="28">
        <f>STANDARDIZE(AY492,AVERAGE($AY$5:$AY$963),STDEVP($AY$5:$AY$963))</f>
        <v>-1.2341144166807778</v>
      </c>
      <c r="BA492" t="str">
        <f>IF(OR(AND(AQ492&gt;7,AW492&gt;1),AND(AQ492&gt;4,AV492&gt;2)),"SP","RP")</f>
        <v>SP</v>
      </c>
      <c r="BE492" t="str">
        <f>IF(AVERAGE($O492:$Q492)&gt;=6,"Likely",IF(AVERAGE($O492:$Q492)&gt;=4,"Possible","Unlikely"))</f>
        <v>Unlikely</v>
      </c>
      <c r="BG492" t="e">
        <f>IF(VLOOKUP($B492,'Draft List'!$D$4:$AB$124,BG$3,FALSE)&lt;&gt;0,VLOOKUP($B492,'Draft List'!$D$4:$AB$124,BG$3,FALSE),"")</f>
        <v>#N/A</v>
      </c>
      <c r="BH492" t="e">
        <f>IF(VLOOKUP($B492,'Draft List'!$D$4:$AB$124,BH$3,FALSE)&lt;&gt;0,VLOOKUP($B492,'Draft List'!$D$4:$AB$124,BH$3,FALSE),"")</f>
        <v>#N/A</v>
      </c>
      <c r="BI492" t="e">
        <f>IF(VLOOKUP($B492,'Draft List'!$D$4:$AB$124,BI$3,FALSE)&lt;&gt;0,VLOOKUP($B492,'Draft List'!$D$4:$AB$124,BI$3,FALSE),"")</f>
        <v>#N/A</v>
      </c>
      <c r="BJ492" t="e">
        <f>IF(VLOOKUP($B492,'Draft List'!$D$4:$AB$124,BJ$3,FALSE)&lt;&gt;0,VLOOKUP($B492,'Draft List'!$D$4:$AB$124,BJ$3,FALSE),"")</f>
        <v>#N/A</v>
      </c>
      <c r="BK492" t="str">
        <f>IF(OR(C492="SP",C492="MR",C492="RP",C492="CL"),"P",VLOOKUP($A492,Bat!$A$4:$AP$1196,42,FALSE))</f>
        <v>P</v>
      </c>
    </row>
    <row r="493" spans="1:63" x14ac:dyDescent="0.25">
      <c r="A493" t="str">
        <f>IF(C493="C","C-",C493)&amp;D493&amp;E493</f>
        <v>RPOkakura Watanabe21</v>
      </c>
      <c r="B493">
        <f>VLOOKUP($A493,draft_listing_pitchers_stats!$A$1:$B$1324,2,FALSE)</f>
        <v>4032</v>
      </c>
      <c r="C493" s="1" t="s">
        <v>246</v>
      </c>
      <c r="D493" s="1" t="s">
        <v>2242</v>
      </c>
      <c r="E493" s="1">
        <v>21</v>
      </c>
      <c r="F493" s="1" t="s">
        <v>43</v>
      </c>
      <c r="G493" s="1" t="s">
        <v>43</v>
      </c>
      <c r="H493" s="1" t="s">
        <v>51</v>
      </c>
      <c r="I493" s="24" t="s">
        <v>51</v>
      </c>
      <c r="J493" s="1" t="s">
        <v>57</v>
      </c>
      <c r="K493" s="24" t="s">
        <v>46</v>
      </c>
      <c r="L493" s="1">
        <v>3</v>
      </c>
      <c r="M493" s="1">
        <v>4</v>
      </c>
      <c r="N493" s="24">
        <v>1</v>
      </c>
      <c r="O493" s="1">
        <v>4</v>
      </c>
      <c r="P493" s="1">
        <v>4</v>
      </c>
      <c r="Q493" s="24">
        <v>1</v>
      </c>
      <c r="R493" s="1" t="s">
        <v>47</v>
      </c>
      <c r="S493" s="1" t="s">
        <v>47</v>
      </c>
      <c r="T493" s="1">
        <v>2</v>
      </c>
      <c r="U493" s="1">
        <v>2</v>
      </c>
      <c r="V493" s="1" t="s">
        <v>47</v>
      </c>
      <c r="W493" s="1" t="s">
        <v>47</v>
      </c>
      <c r="X493" s="1">
        <v>3</v>
      </c>
      <c r="Y493" s="1">
        <v>4</v>
      </c>
      <c r="Z493" s="1" t="s">
        <v>47</v>
      </c>
      <c r="AA493" s="1" t="s">
        <v>47</v>
      </c>
      <c r="AB493" s="1" t="s">
        <v>47</v>
      </c>
      <c r="AC493" s="1" t="s">
        <v>47</v>
      </c>
      <c r="AD493" s="1" t="s">
        <v>47</v>
      </c>
      <c r="AE493" s="1" t="s">
        <v>47</v>
      </c>
      <c r="AF493" s="1" t="s">
        <v>47</v>
      </c>
      <c r="AG493" s="1" t="s">
        <v>47</v>
      </c>
      <c r="AH493" s="1" t="s">
        <v>47</v>
      </c>
      <c r="AI493" s="1" t="s">
        <v>47</v>
      </c>
      <c r="AJ493" s="1" t="s">
        <v>47</v>
      </c>
      <c r="AK493" s="1" t="s">
        <v>47</v>
      </c>
      <c r="AL493" s="1" t="s">
        <v>47</v>
      </c>
      <c r="AM493" s="1" t="s">
        <v>47</v>
      </c>
      <c r="AN493" s="1">
        <v>4</v>
      </c>
      <c r="AO493" s="24">
        <v>4</v>
      </c>
      <c r="AP493" s="1" t="s">
        <v>67</v>
      </c>
      <c r="AQ493" s="1">
        <v>7</v>
      </c>
      <c r="AR493" s="25" t="s">
        <v>233</v>
      </c>
      <c r="AS493" s="30">
        <v>210000</v>
      </c>
      <c r="AT493" s="9">
        <f>($O$3*(L493-$O$1)/$O$2+$P$3*(M493-$P$1)/$P$2+$Q$3*(N493-$P$1)/$Q$2)/SUM($O$3:$Q$3)</f>
        <v>-1.7258064396590846</v>
      </c>
      <c r="AU493" s="9">
        <f>($O$3*(O493-$O$1)/$O$2+$P$3*(P493-$P$1)/$P$2+$Q$3*(Q493-$Q$1)/$Q$2)/SUM($O$3:$Q$3)</f>
        <v>-1.0856203644128397</v>
      </c>
      <c r="AV493">
        <f>COUNT(R493:AO493)/2</f>
        <v>3</v>
      </c>
      <c r="AW493">
        <f>COUNTIF(R493:AO493,"&gt;5")/2</f>
        <v>0</v>
      </c>
      <c r="AX493" s="6">
        <f>VLOOKUP(AP493,COND!$A$10:$B$32,2,FALSE)</f>
        <v>1</v>
      </c>
      <c r="AY493" s="9">
        <f>(($AT$3*AT493+$AU$3*AU493+$AV$3*AV493+$AW$3*AW493)*AX493*IF(AQ493&lt;5,0.95,IF(AQ493&lt;7,0.975,1))+$J$3*VLOOKUP(J493,COND!$A$2:$D$7,2,FALSE)+$K$3*VLOOKUP(K493,COND!$A$2:$D$7,3,FALSE)+IF(BA493="SP",$BA$3,0)+IF($AV493&lt;3,-15,0))*IF(AND(Bat!$K$2="On",$E493&gt;20),0.75,1)</f>
        <v>9.1924314238113887</v>
      </c>
      <c r="AZ493" s="28">
        <f>STANDARDIZE(AY493,AVERAGE($AY$5:$AY$963),STDEVP($AY$5:$AY$963))</f>
        <v>-1.2398085438982647</v>
      </c>
      <c r="BA493" t="str">
        <f>IF(OR(AND(AQ493&gt;7,AW493&gt;1),AND(AQ493&gt;4,AV493&gt;2)),"SP","RP")</f>
        <v>SP</v>
      </c>
      <c r="BE493" t="str">
        <f>IF(AVERAGE($O493:$Q493)&gt;=6,"Likely",IF(AVERAGE($O493:$Q493)&gt;=4,"Possible","Unlikely"))</f>
        <v>Unlikely</v>
      </c>
      <c r="BG493" t="e">
        <f>IF(VLOOKUP($B493,'Draft List'!$D$4:$AB$124,BG$3,FALSE)&lt;&gt;0,VLOOKUP($B493,'Draft List'!$D$4:$AB$124,BG$3,FALSE),"")</f>
        <v>#N/A</v>
      </c>
      <c r="BH493" t="e">
        <f>IF(VLOOKUP($B493,'Draft List'!$D$4:$AB$124,BH$3,FALSE)&lt;&gt;0,VLOOKUP($B493,'Draft List'!$D$4:$AB$124,BH$3,FALSE),"")</f>
        <v>#N/A</v>
      </c>
      <c r="BI493" t="e">
        <f>IF(VLOOKUP($B493,'Draft List'!$D$4:$AB$124,BI$3,FALSE)&lt;&gt;0,VLOOKUP($B493,'Draft List'!$D$4:$AB$124,BI$3,FALSE),"")</f>
        <v>#N/A</v>
      </c>
      <c r="BJ493" t="e">
        <f>IF(VLOOKUP($B493,'Draft List'!$D$4:$AB$124,BJ$3,FALSE)&lt;&gt;0,VLOOKUP($B493,'Draft List'!$D$4:$AB$124,BJ$3,FALSE),"")</f>
        <v>#N/A</v>
      </c>
      <c r="BK493" t="str">
        <f>IF(OR(C493="SP",C493="MR",C493="RP",C493="CL"),"P",VLOOKUP($A493,Bat!$A$4:$AP$1196,42,FALSE))</f>
        <v>P</v>
      </c>
    </row>
    <row r="494" spans="1:63" x14ac:dyDescent="0.25">
      <c r="A494" t="str">
        <f>IF(C494="C","C-",C494)&amp;D494&amp;E494</f>
        <v>RPMushanokoji Kichida18</v>
      </c>
      <c r="B494">
        <f>VLOOKUP($A494,draft_listing_pitchers_stats!$A$1:$B$1324,2,FALSE)</f>
        <v>9274</v>
      </c>
      <c r="C494" s="1" t="s">
        <v>246</v>
      </c>
      <c r="D494" s="1" t="s">
        <v>2031</v>
      </c>
      <c r="E494" s="1">
        <v>18</v>
      </c>
      <c r="F494" s="1" t="s">
        <v>55</v>
      </c>
      <c r="G494" s="1" t="s">
        <v>43</v>
      </c>
      <c r="H494" s="1" t="s">
        <v>51</v>
      </c>
      <c r="I494" s="24" t="s">
        <v>51</v>
      </c>
      <c r="J494" s="1" t="s">
        <v>46</v>
      </c>
      <c r="K494" s="24" t="s">
        <v>46</v>
      </c>
      <c r="L494" s="1">
        <v>2</v>
      </c>
      <c r="M494" s="1">
        <v>4</v>
      </c>
      <c r="N494" s="24">
        <v>1</v>
      </c>
      <c r="O494" s="1">
        <v>2</v>
      </c>
      <c r="P494" s="1">
        <v>4</v>
      </c>
      <c r="Q494" s="24">
        <v>2</v>
      </c>
      <c r="R494" s="1">
        <v>2</v>
      </c>
      <c r="S494" s="1">
        <v>3</v>
      </c>
      <c r="T494" s="1">
        <v>1</v>
      </c>
      <c r="U494" s="1">
        <v>1</v>
      </c>
      <c r="V494" s="1">
        <v>1</v>
      </c>
      <c r="W494" s="1">
        <v>2</v>
      </c>
      <c r="X494" s="1" t="s">
        <v>47</v>
      </c>
      <c r="Y494" s="1" t="s">
        <v>47</v>
      </c>
      <c r="Z494" s="1" t="s">
        <v>47</v>
      </c>
      <c r="AA494" s="1" t="s">
        <v>47</v>
      </c>
      <c r="AB494" s="1" t="s">
        <v>47</v>
      </c>
      <c r="AC494" s="1" t="s">
        <v>47</v>
      </c>
      <c r="AD494" s="1" t="s">
        <v>47</v>
      </c>
      <c r="AE494" s="1" t="s">
        <v>47</v>
      </c>
      <c r="AF494" s="1" t="s">
        <v>47</v>
      </c>
      <c r="AG494" s="1" t="s">
        <v>47</v>
      </c>
      <c r="AH494" s="1" t="s">
        <v>47</v>
      </c>
      <c r="AI494" s="1" t="s">
        <v>47</v>
      </c>
      <c r="AJ494" s="1" t="s">
        <v>47</v>
      </c>
      <c r="AK494" s="1" t="s">
        <v>47</v>
      </c>
      <c r="AL494" s="1" t="s">
        <v>47</v>
      </c>
      <c r="AM494" s="1" t="s">
        <v>47</v>
      </c>
      <c r="AN494" s="1" t="s">
        <v>47</v>
      </c>
      <c r="AO494" s="24" t="s">
        <v>47</v>
      </c>
      <c r="AP494" s="1" t="s">
        <v>68</v>
      </c>
      <c r="AQ494" s="1">
        <v>6</v>
      </c>
      <c r="AR494" s="25" t="s">
        <v>233</v>
      </c>
      <c r="AS494" s="30">
        <v>190000</v>
      </c>
      <c r="AT494" s="9">
        <f>($O$3*(L494-$O$1)/$O$2+$P$3*(M494-$P$1)/$P$2+$Q$3*(N494-$P$1)/$Q$2)/SUM($O$3:$Q$3)</f>
        <v>-1.9204977641682581</v>
      </c>
      <c r="AU494" s="9">
        <f>($O$3*(O494-$O$1)/$O$2+$P$3*(P494-$P$1)/$P$2+$Q$3*(Q494-$Q$1)/$Q$2)/SUM($O$3:$Q$3)</f>
        <v>-1.2326824473770763</v>
      </c>
      <c r="AV494">
        <f>COUNT(R494:AO494)/2</f>
        <v>3</v>
      </c>
      <c r="AW494">
        <f>COUNTIF(R494:AO494,"&gt;5")/2</f>
        <v>0</v>
      </c>
      <c r="AX494" s="6">
        <f>VLOOKUP(AP494,COND!$A$10:$B$32,2,FALSE)</f>
        <v>0.95</v>
      </c>
      <c r="AY494" s="9">
        <f>(($AT$3*AT494+$AU$3*AU494+$AV$3*AV494+$AW$3*AW494)*AX494*IF(AQ494&lt;5,0.95,IF(AQ494&lt;7,0.975,1))+$J$3*VLOOKUP(J494,COND!$A$2:$D$7,2,FALSE)+$K$3*VLOOKUP(K494,COND!$A$2:$D$7,3,FALSE)+IF(BA494="SP",$BA$3,0)+IF($AV494&lt;3,-15,0))*IF(AND(Bat!$K$2="On",$E494&gt;20),0.75,1)</f>
        <v>9.1813479515274921</v>
      </c>
      <c r="AZ494" s="28">
        <f>STANDARDIZE(AY494,AVERAGE($AY$5:$AY$963),STDEVP($AY$5:$AY$963))</f>
        <v>-1.240800124515498</v>
      </c>
      <c r="BA494" t="str">
        <f>IF(OR(AND(AQ494&gt;7,AW494&gt;1),AND(AQ494&gt;4,AV494&gt;2)),"SP","RP")</f>
        <v>SP</v>
      </c>
      <c r="BE494" t="str">
        <f>IF(AVERAGE($O494:$Q494)&gt;=6,"Likely",IF(AVERAGE($O494:$Q494)&gt;=4,"Possible","Unlikely"))</f>
        <v>Unlikely</v>
      </c>
      <c r="BG494" t="e">
        <f>IF(VLOOKUP($B494,'Draft List'!$D$4:$AB$124,BG$3,FALSE)&lt;&gt;0,VLOOKUP($B494,'Draft List'!$D$4:$AB$124,BG$3,FALSE),"")</f>
        <v>#N/A</v>
      </c>
      <c r="BH494" t="e">
        <f>IF(VLOOKUP($B494,'Draft List'!$D$4:$AB$124,BH$3,FALSE)&lt;&gt;0,VLOOKUP($B494,'Draft List'!$D$4:$AB$124,BH$3,FALSE),"")</f>
        <v>#N/A</v>
      </c>
      <c r="BI494" t="e">
        <f>IF(VLOOKUP($B494,'Draft List'!$D$4:$AB$124,BI$3,FALSE)&lt;&gt;0,VLOOKUP($B494,'Draft List'!$D$4:$AB$124,BI$3,FALSE),"")</f>
        <v>#N/A</v>
      </c>
      <c r="BJ494" t="e">
        <f>IF(VLOOKUP($B494,'Draft List'!$D$4:$AB$124,BJ$3,FALSE)&lt;&gt;0,VLOOKUP($B494,'Draft List'!$D$4:$AB$124,BJ$3,FALSE),"")</f>
        <v>#N/A</v>
      </c>
      <c r="BK494" t="str">
        <f>IF(OR(C494="SP",C494="MR",C494="RP",C494="CL"),"P",VLOOKUP($A494,Bat!$A$4:$AP$1196,42,FALSE))</f>
        <v>P</v>
      </c>
    </row>
    <row r="495" spans="1:63" x14ac:dyDescent="0.25">
      <c r="A495" t="str">
        <f>IF(C495="C","C-",C495)&amp;D495&amp;E495</f>
        <v>RPJohn Laviolette21</v>
      </c>
      <c r="B495">
        <f>VLOOKUP($A495,draft_listing_pitchers_stats!$A$1:$B$1324,2,FALSE)</f>
        <v>9582</v>
      </c>
      <c r="C495" s="1" t="s">
        <v>246</v>
      </c>
      <c r="D495" s="1" t="s">
        <v>2054</v>
      </c>
      <c r="E495" s="1">
        <v>21</v>
      </c>
      <c r="F495" s="1" t="s">
        <v>43</v>
      </c>
      <c r="G495" s="1" t="s">
        <v>43</v>
      </c>
      <c r="H495" s="1" t="s">
        <v>51</v>
      </c>
      <c r="I495" s="24" t="s">
        <v>51</v>
      </c>
      <c r="J495" s="1" t="s">
        <v>46</v>
      </c>
      <c r="K495" s="24" t="s">
        <v>53</v>
      </c>
      <c r="L495" s="1">
        <v>3</v>
      </c>
      <c r="M495" s="1">
        <v>3</v>
      </c>
      <c r="N495" s="24">
        <v>1</v>
      </c>
      <c r="O495" s="1">
        <v>3</v>
      </c>
      <c r="P495" s="1">
        <v>3</v>
      </c>
      <c r="Q495" s="24">
        <v>2</v>
      </c>
      <c r="R495" s="1">
        <v>3</v>
      </c>
      <c r="S495" s="1">
        <v>3</v>
      </c>
      <c r="T495" s="1" t="s">
        <v>47</v>
      </c>
      <c r="U495" s="1" t="s">
        <v>47</v>
      </c>
      <c r="V495" s="1">
        <v>2</v>
      </c>
      <c r="W495" s="1">
        <v>3</v>
      </c>
      <c r="X495" s="1">
        <v>2</v>
      </c>
      <c r="Y495" s="1">
        <v>3</v>
      </c>
      <c r="Z495" s="1" t="s">
        <v>47</v>
      </c>
      <c r="AA495" s="1" t="s">
        <v>47</v>
      </c>
      <c r="AB495" s="1" t="s">
        <v>47</v>
      </c>
      <c r="AC495" s="1" t="s">
        <v>47</v>
      </c>
      <c r="AD495" s="1" t="s">
        <v>47</v>
      </c>
      <c r="AE495" s="1" t="s">
        <v>47</v>
      </c>
      <c r="AF495" s="1" t="s">
        <v>47</v>
      </c>
      <c r="AG495" s="1" t="s">
        <v>47</v>
      </c>
      <c r="AH495" s="1" t="s">
        <v>47</v>
      </c>
      <c r="AI495" s="1" t="s">
        <v>47</v>
      </c>
      <c r="AJ495" s="1" t="s">
        <v>47</v>
      </c>
      <c r="AK495" s="1" t="s">
        <v>47</v>
      </c>
      <c r="AL495" s="1" t="s">
        <v>47</v>
      </c>
      <c r="AM495" s="1" t="s">
        <v>47</v>
      </c>
      <c r="AN495" s="1" t="s">
        <v>47</v>
      </c>
      <c r="AO495" s="24" t="s">
        <v>47</v>
      </c>
      <c r="AP495" s="1" t="s">
        <v>67</v>
      </c>
      <c r="AQ495" s="1">
        <v>6</v>
      </c>
      <c r="AR495" s="25" t="s">
        <v>15</v>
      </c>
      <c r="AS495" s="30">
        <v>220000</v>
      </c>
      <c r="AT495" s="9">
        <f>($O$3*(L495-$O$1)/$O$2+$P$3*(M495-$P$1)/$P$2+$Q$3*(N495-$P$1)/$Q$2)/SUM($O$3:$Q$3)</f>
        <v>-1.9212381560891401</v>
      </c>
      <c r="AU495" s="9">
        <f>($O$3*(O495-$O$1)/$O$2+$P$3*(P495-$P$1)/$P$2+$Q$3*(Q495-$Q$1)/$Q$2)/SUM($O$3:$Q$3)</f>
        <v>-1.233422839297958</v>
      </c>
      <c r="AV495">
        <f>COUNT(R495:AO495)/2</f>
        <v>3</v>
      </c>
      <c r="AW495">
        <f>COUNTIF(R495:AO495,"&gt;5")/2</f>
        <v>0</v>
      </c>
      <c r="AX495" s="6">
        <f>VLOOKUP(AP495,COND!$A$10:$B$32,2,FALSE)</f>
        <v>1</v>
      </c>
      <c r="AY495" s="9">
        <f>(($AT$3*AT495+$AU$3*AU495+$AV$3*AV495+$AW$3*AW495)*AX495*IF(AQ495&lt;5,0.95,IF(AQ495&lt;7,0.975,1))+$J$3*VLOOKUP(J495,COND!$A$2:$D$7,2,FALSE)+$K$3*VLOOKUP(K495,COND!$A$2:$D$7,3,FALSE)+IF(BA495="SP",$BA$3,0)+IF($AV495&lt;3,-15,0))*IF(AND(Bat!$K$2="On",$E495&gt;20),0.75,1)</f>
        <v>9.0473631932524334</v>
      </c>
      <c r="AZ495" s="28">
        <f>STANDARDIZE(AY495,AVERAGE($AY$5:$AY$963),STDEVP($AY$5:$AY$963))</f>
        <v>-1.2527870439489754</v>
      </c>
      <c r="BA495" t="str">
        <f>IF(OR(AND(AQ495&gt;7,AW495&gt;1),AND(AQ495&gt;4,AV495&gt;2)),"SP","RP")</f>
        <v>SP</v>
      </c>
      <c r="BE495" t="str">
        <f>IF(AVERAGE($O495:$Q495)&gt;=6,"Likely",IF(AVERAGE($O495:$Q495)&gt;=4,"Possible","Unlikely"))</f>
        <v>Unlikely</v>
      </c>
      <c r="BG495" t="e">
        <f>IF(VLOOKUP($B495,'Draft List'!$D$4:$AB$124,BG$3,FALSE)&lt;&gt;0,VLOOKUP($B495,'Draft List'!$D$4:$AB$124,BG$3,FALSE),"")</f>
        <v>#N/A</v>
      </c>
      <c r="BH495" t="e">
        <f>IF(VLOOKUP($B495,'Draft List'!$D$4:$AB$124,BH$3,FALSE)&lt;&gt;0,VLOOKUP($B495,'Draft List'!$D$4:$AB$124,BH$3,FALSE),"")</f>
        <v>#N/A</v>
      </c>
      <c r="BI495" t="e">
        <f>IF(VLOOKUP($B495,'Draft List'!$D$4:$AB$124,BI$3,FALSE)&lt;&gt;0,VLOOKUP($B495,'Draft List'!$D$4:$AB$124,BI$3,FALSE),"")</f>
        <v>#N/A</v>
      </c>
      <c r="BJ495" t="e">
        <f>IF(VLOOKUP($B495,'Draft List'!$D$4:$AB$124,BJ$3,FALSE)&lt;&gt;0,VLOOKUP($B495,'Draft List'!$D$4:$AB$124,BJ$3,FALSE),"")</f>
        <v>#N/A</v>
      </c>
      <c r="BK495" t="str">
        <f>IF(OR(C495="SP",C495="MR",C495="RP",C495="CL"),"P",VLOOKUP($A495,Bat!$A$4:$AP$1196,42,FALSE))</f>
        <v>P</v>
      </c>
    </row>
    <row r="496" spans="1:63" x14ac:dyDescent="0.25">
      <c r="A496" t="str">
        <f>IF(C496="C","C-",C496)&amp;D496&amp;E496</f>
        <v>CLToichi Ono21</v>
      </c>
      <c r="B496">
        <f>VLOOKUP($A496,draft_listing_pitchers_stats!$A$1:$B$1324,2,FALSE)</f>
        <v>4535</v>
      </c>
      <c r="C496" s="1" t="s">
        <v>249</v>
      </c>
      <c r="D496" s="1" t="s">
        <v>2124</v>
      </c>
      <c r="E496" s="1">
        <v>21</v>
      </c>
      <c r="F496" s="1" t="s">
        <v>55</v>
      </c>
      <c r="G496" s="1" t="s">
        <v>55</v>
      </c>
      <c r="H496" s="1" t="s">
        <v>51</v>
      </c>
      <c r="I496" s="24" t="s">
        <v>51</v>
      </c>
      <c r="J496" s="1" t="s">
        <v>45</v>
      </c>
      <c r="K496" s="24" t="s">
        <v>49</v>
      </c>
      <c r="L496" s="1">
        <v>5</v>
      </c>
      <c r="M496" s="1">
        <v>3</v>
      </c>
      <c r="N496" s="24">
        <v>1</v>
      </c>
      <c r="O496" s="1">
        <v>6</v>
      </c>
      <c r="P496" s="1">
        <v>3</v>
      </c>
      <c r="Q496" s="24">
        <v>3</v>
      </c>
      <c r="R496" s="1">
        <v>4</v>
      </c>
      <c r="S496" s="1">
        <v>5</v>
      </c>
      <c r="T496" s="1">
        <v>6</v>
      </c>
      <c r="U496" s="1">
        <v>7</v>
      </c>
      <c r="V496" s="1" t="s">
        <v>47</v>
      </c>
      <c r="W496" s="1" t="s">
        <v>47</v>
      </c>
      <c r="X496" s="1" t="s">
        <v>47</v>
      </c>
      <c r="Y496" s="1" t="s">
        <v>47</v>
      </c>
      <c r="Z496" s="1" t="s">
        <v>47</v>
      </c>
      <c r="AA496" s="1" t="s">
        <v>47</v>
      </c>
      <c r="AB496" s="1" t="s">
        <v>47</v>
      </c>
      <c r="AC496" s="1" t="s">
        <v>47</v>
      </c>
      <c r="AD496" s="1" t="s">
        <v>47</v>
      </c>
      <c r="AE496" s="1" t="s">
        <v>47</v>
      </c>
      <c r="AF496" s="1" t="s">
        <v>47</v>
      </c>
      <c r="AG496" s="1" t="s">
        <v>47</v>
      </c>
      <c r="AH496" s="1" t="s">
        <v>47</v>
      </c>
      <c r="AI496" s="1" t="s">
        <v>47</v>
      </c>
      <c r="AJ496" s="1" t="s">
        <v>47</v>
      </c>
      <c r="AK496" s="1" t="s">
        <v>47</v>
      </c>
      <c r="AL496" s="1" t="s">
        <v>47</v>
      </c>
      <c r="AM496" s="1" t="s">
        <v>47</v>
      </c>
      <c r="AN496" s="1" t="s">
        <v>47</v>
      </c>
      <c r="AO496" s="24" t="s">
        <v>47</v>
      </c>
      <c r="AP496" s="1" t="s">
        <v>58</v>
      </c>
      <c r="AQ496" s="1">
        <v>8</v>
      </c>
      <c r="AR496" s="25" t="s">
        <v>15</v>
      </c>
      <c r="AS496" s="30">
        <v>95000</v>
      </c>
      <c r="AT496" s="9">
        <f>($O$3*(L496-$O$1)/$O$2+$P$3*(M496-$P$1)/$P$2+$Q$3*(N496-$P$1)/$Q$2)/SUM($O$3:$Q$3)</f>
        <v>-1.5318555070707929</v>
      </c>
      <c r="AU496" s="9">
        <f>($O$3*(O496-$O$1)/$O$2+$P$3*(P496-$P$1)/$P$2+$Q$3*(Q496-$Q$1)/$Q$2)/SUM($O$3:$Q$3)</f>
        <v>-0.40702829971632715</v>
      </c>
      <c r="AV496">
        <f>COUNT(R496:AO496)/2</f>
        <v>2</v>
      </c>
      <c r="AW496">
        <f>COUNTIF(R496:AO496,"&gt;5")/2</f>
        <v>1</v>
      </c>
      <c r="AX496" s="6">
        <f>VLOOKUP(AP496,COND!$A$10:$B$32,2,FALSE)</f>
        <v>1</v>
      </c>
      <c r="AY496" s="9">
        <f>(($AT$3*AT496+$AU$3*AU496+$AV$3*AV496+$AW$3*AW496)*AX496*IF(AQ496&lt;5,0.95,IF(AQ496&lt;7,0.975,1))+$J$3*VLOOKUP(J496,COND!$A$2:$D$7,2,FALSE)+$K$3*VLOOKUP(K496,COND!$A$2:$D$7,3,FALSE)+IF(BA496="SP",$BA$3,0)+IF($AV496&lt;3,-15,0))*IF(AND(Bat!$K$2="On",$E496&gt;20),0.75,1)</f>
        <v>8.8030629042592992</v>
      </c>
      <c r="AZ496" s="28">
        <f>STANDARDIZE(AY496,AVERAGE($AY$5:$AY$963),STDEVP($AY$5:$AY$963))</f>
        <v>-1.2746433201361833</v>
      </c>
      <c r="BA496" t="str">
        <f>IF(OR(AND(AQ496&gt;7,AW496&gt;1),AND(AQ496&gt;4,AV496&gt;2)),"SP","RP")</f>
        <v>RP</v>
      </c>
      <c r="BE496" t="str">
        <f>IF(AVERAGE($O496:$Q496)&gt;=6,"Likely",IF(AVERAGE($O496:$Q496)&gt;=4,"Possible","Unlikely"))</f>
        <v>Possible</v>
      </c>
      <c r="BG496" t="e">
        <f>IF(VLOOKUP($B496,'Draft List'!$D$4:$AB$124,BG$3,FALSE)&lt;&gt;0,VLOOKUP($B496,'Draft List'!$D$4:$AB$124,BG$3,FALSE),"")</f>
        <v>#N/A</v>
      </c>
      <c r="BH496" t="e">
        <f>IF(VLOOKUP($B496,'Draft List'!$D$4:$AB$124,BH$3,FALSE)&lt;&gt;0,VLOOKUP($B496,'Draft List'!$D$4:$AB$124,BH$3,FALSE),"")</f>
        <v>#N/A</v>
      </c>
      <c r="BI496" t="e">
        <f>IF(VLOOKUP($B496,'Draft List'!$D$4:$AB$124,BI$3,FALSE)&lt;&gt;0,VLOOKUP($B496,'Draft List'!$D$4:$AB$124,BI$3,FALSE),"")</f>
        <v>#N/A</v>
      </c>
      <c r="BJ496" t="e">
        <f>IF(VLOOKUP($B496,'Draft List'!$D$4:$AB$124,BJ$3,FALSE)&lt;&gt;0,VLOOKUP($B496,'Draft List'!$D$4:$AB$124,BJ$3,FALSE),"")</f>
        <v>#N/A</v>
      </c>
      <c r="BK496" t="str">
        <f>IF(OR(C496="SP",C496="MR",C496="RP",C496="CL"),"P",VLOOKUP($A496,Bat!$A$4:$AP$1196,42,FALSE))</f>
        <v>P</v>
      </c>
    </row>
    <row r="497" spans="1:63" x14ac:dyDescent="0.25">
      <c r="A497" t="str">
        <f>IF(C497="C","C-",C497)&amp;D497&amp;E497</f>
        <v>RPKent Beach18</v>
      </c>
      <c r="B497">
        <f>VLOOKUP($A497,draft_listing_pitchers_stats!$A$1:$B$1324,2,FALSE)</f>
        <v>4995</v>
      </c>
      <c r="C497" s="1" t="s">
        <v>246</v>
      </c>
      <c r="D497" s="1" t="s">
        <v>1894</v>
      </c>
      <c r="E497" s="1">
        <v>18</v>
      </c>
      <c r="F497" s="1" t="s">
        <v>55</v>
      </c>
      <c r="G497" s="1" t="s">
        <v>55</v>
      </c>
      <c r="H497" s="1" t="s">
        <v>51</v>
      </c>
      <c r="I497" s="24" t="s">
        <v>51</v>
      </c>
      <c r="J497" s="1" t="s">
        <v>49</v>
      </c>
      <c r="K497" s="24" t="s">
        <v>57</v>
      </c>
      <c r="L497" s="1">
        <v>1</v>
      </c>
      <c r="M497" s="1">
        <v>4</v>
      </c>
      <c r="N497" s="24">
        <v>2</v>
      </c>
      <c r="O497" s="1">
        <v>3</v>
      </c>
      <c r="P497" s="1">
        <v>4</v>
      </c>
      <c r="Q497" s="24">
        <v>5</v>
      </c>
      <c r="R497" s="1">
        <v>2</v>
      </c>
      <c r="S497" s="1">
        <v>2</v>
      </c>
      <c r="T497" s="1" t="s">
        <v>47</v>
      </c>
      <c r="U497" s="1" t="s">
        <v>47</v>
      </c>
      <c r="V497" s="1">
        <v>1</v>
      </c>
      <c r="W497" s="1">
        <v>4</v>
      </c>
      <c r="X497" s="1" t="s">
        <v>47</v>
      </c>
      <c r="Y497" s="1" t="s">
        <v>47</v>
      </c>
      <c r="Z497" s="1" t="s">
        <v>47</v>
      </c>
      <c r="AA497" s="1" t="s">
        <v>47</v>
      </c>
      <c r="AB497" s="1" t="s">
        <v>47</v>
      </c>
      <c r="AC497" s="1" t="s">
        <v>47</v>
      </c>
      <c r="AD497" s="1" t="s">
        <v>47</v>
      </c>
      <c r="AE497" s="1" t="s">
        <v>47</v>
      </c>
      <c r="AF497" s="1" t="s">
        <v>47</v>
      </c>
      <c r="AG497" s="1" t="s">
        <v>47</v>
      </c>
      <c r="AH497" s="1" t="s">
        <v>47</v>
      </c>
      <c r="AI497" s="1" t="s">
        <v>47</v>
      </c>
      <c r="AJ497" s="1" t="s">
        <v>47</v>
      </c>
      <c r="AK497" s="1" t="s">
        <v>47</v>
      </c>
      <c r="AL497" s="1" t="s">
        <v>47</v>
      </c>
      <c r="AM497" s="1" t="s">
        <v>47</v>
      </c>
      <c r="AN497" s="1" t="s">
        <v>47</v>
      </c>
      <c r="AO497" s="24" t="s">
        <v>47</v>
      </c>
      <c r="AP497" s="1" t="s">
        <v>70</v>
      </c>
      <c r="AQ497" s="1">
        <v>2</v>
      </c>
      <c r="AR497" s="25" t="s">
        <v>234</v>
      </c>
      <c r="AS497" s="30">
        <v>180000</v>
      </c>
      <c r="AT497" s="9">
        <f>($O$3*(L497-$O$1)/$O$2+$P$3*(M497-$P$1)/$P$2+$Q$3*(N497-$P$1)/$Q$2)/SUM($O$3:$Q$3)</f>
        <v>-1.8728685226233215</v>
      </c>
      <c r="AU497" s="9">
        <f>($O$3*(O497-$O$1)/$O$2+$P$3*(P497-$P$1)/$P$2+$Q$3*(Q497-$Q$1)/$Q$2)/SUM($O$3:$Q$3)</f>
        <v>-0.31102942470557166</v>
      </c>
      <c r="AV497">
        <f>COUNT(R497:AO497)/2</f>
        <v>2</v>
      </c>
      <c r="AW497">
        <f>COUNTIF(R497:AO497,"&gt;5")/2</f>
        <v>0</v>
      </c>
      <c r="AX497" s="6">
        <f>VLOOKUP(AP497,COND!$A$10:$B$32,2,FALSE)</f>
        <v>0.9</v>
      </c>
      <c r="AY497" s="9">
        <f>(($AT$3*AT497+$AU$3*AU497+$AV$3*AV497+$AW$3*AW497)*AX497*IF(AQ497&lt;5,0.95,IF(AQ497&lt;7,0.975,1))+$J$3*VLOOKUP(J497,COND!$A$2:$D$7,2,FALSE)+$K$3*VLOOKUP(K497,COND!$A$2:$D$7,3,FALSE)+IF(BA497="SP",$BA$3,0)+IF($AV497&lt;3,-15,0))*IF(AND(Bat!$K$2="On",$E497&gt;20),0.75,1)</f>
        <v>8.7596363201661376</v>
      </c>
      <c r="AZ497" s="28">
        <f>STANDARDIZE(AY497,AVERAGE($AY$5:$AY$963),STDEVP($AY$5:$AY$963))</f>
        <v>-1.2785284707420994</v>
      </c>
      <c r="BA497" t="str">
        <f>IF(OR(AND(AQ497&gt;7,AW497&gt;1),AND(AQ497&gt;4,AV497&gt;2)),"SP","RP")</f>
        <v>RP</v>
      </c>
      <c r="BE497" t="str">
        <f>IF(AVERAGE($O497:$Q497)&gt;=6,"Likely",IF(AVERAGE($O497:$Q497)&gt;=4,"Possible","Unlikely"))</f>
        <v>Possible</v>
      </c>
      <c r="BG497" t="e">
        <f>IF(VLOOKUP($B497,'Draft List'!$D$4:$AB$124,BG$3,FALSE)&lt;&gt;0,VLOOKUP($B497,'Draft List'!$D$4:$AB$124,BG$3,FALSE),"")</f>
        <v>#N/A</v>
      </c>
      <c r="BH497" t="e">
        <f>IF(VLOOKUP($B497,'Draft List'!$D$4:$AB$124,BH$3,FALSE)&lt;&gt;0,VLOOKUP($B497,'Draft List'!$D$4:$AB$124,BH$3,FALSE),"")</f>
        <v>#N/A</v>
      </c>
      <c r="BI497" t="e">
        <f>IF(VLOOKUP($B497,'Draft List'!$D$4:$AB$124,BI$3,FALSE)&lt;&gt;0,VLOOKUP($B497,'Draft List'!$D$4:$AB$124,BI$3,FALSE),"")</f>
        <v>#N/A</v>
      </c>
      <c r="BJ497" t="e">
        <f>IF(VLOOKUP($B497,'Draft List'!$D$4:$AB$124,BJ$3,FALSE)&lt;&gt;0,VLOOKUP($B497,'Draft List'!$D$4:$AB$124,BJ$3,FALSE),"")</f>
        <v>#N/A</v>
      </c>
      <c r="BK497" t="str">
        <f>IF(OR(C497="SP",C497="MR",C497="RP",C497="CL"),"P",VLOOKUP($A497,Bat!$A$4:$AP$1196,42,FALSE))</f>
        <v>P</v>
      </c>
    </row>
    <row r="498" spans="1:63" x14ac:dyDescent="0.25">
      <c r="A498" t="str">
        <f>IF(C498="C","C-",C498)&amp;D498&amp;E498</f>
        <v>RPTadasu Miura18</v>
      </c>
      <c r="B498">
        <f>VLOOKUP($A498,draft_listing_pitchers_stats!$A$1:$B$1324,2,FALSE)</f>
        <v>9366</v>
      </c>
      <c r="C498" s="1" t="s">
        <v>246</v>
      </c>
      <c r="D498" s="1" t="s">
        <v>2090</v>
      </c>
      <c r="E498" s="1">
        <v>18</v>
      </c>
      <c r="F498" s="1" t="s">
        <v>43</v>
      </c>
      <c r="G498" s="1" t="s">
        <v>43</v>
      </c>
      <c r="H498" s="1" t="s">
        <v>51</v>
      </c>
      <c r="I498" s="24" t="s">
        <v>51</v>
      </c>
      <c r="J498" s="1" t="s">
        <v>57</v>
      </c>
      <c r="K498" s="24" t="s">
        <v>49</v>
      </c>
      <c r="L498" s="1">
        <v>2</v>
      </c>
      <c r="M498" s="1">
        <v>3</v>
      </c>
      <c r="N498" s="24">
        <v>1</v>
      </c>
      <c r="O498" s="1">
        <v>3</v>
      </c>
      <c r="P498" s="1">
        <v>3</v>
      </c>
      <c r="Q498" s="24">
        <v>2</v>
      </c>
      <c r="R498" s="1">
        <v>2</v>
      </c>
      <c r="S498" s="1">
        <v>3</v>
      </c>
      <c r="T498" s="1" t="s">
        <v>47</v>
      </c>
      <c r="U498" s="1" t="s">
        <v>47</v>
      </c>
      <c r="V498" s="1">
        <v>1</v>
      </c>
      <c r="W498" s="1">
        <v>4</v>
      </c>
      <c r="X498" s="1">
        <v>2</v>
      </c>
      <c r="Y498" s="1">
        <v>4</v>
      </c>
      <c r="Z498" s="1" t="s">
        <v>47</v>
      </c>
      <c r="AA498" s="1" t="s">
        <v>47</v>
      </c>
      <c r="AB498" s="1" t="s">
        <v>47</v>
      </c>
      <c r="AC498" s="1" t="s">
        <v>47</v>
      </c>
      <c r="AD498" s="1" t="s">
        <v>47</v>
      </c>
      <c r="AE498" s="1" t="s">
        <v>47</v>
      </c>
      <c r="AF498" s="1" t="s">
        <v>47</v>
      </c>
      <c r="AG498" s="1" t="s">
        <v>47</v>
      </c>
      <c r="AH498" s="1" t="s">
        <v>47</v>
      </c>
      <c r="AI498" s="1" t="s">
        <v>47</v>
      </c>
      <c r="AJ498" s="1" t="s">
        <v>47</v>
      </c>
      <c r="AK498" s="1" t="s">
        <v>47</v>
      </c>
      <c r="AL498" s="1" t="s">
        <v>47</v>
      </c>
      <c r="AM498" s="1" t="s">
        <v>47</v>
      </c>
      <c r="AN498" s="1" t="s">
        <v>47</v>
      </c>
      <c r="AO498" s="24" t="s">
        <v>47</v>
      </c>
      <c r="AP498" s="1" t="s">
        <v>71</v>
      </c>
      <c r="AQ498" s="1">
        <v>6</v>
      </c>
      <c r="AR498" s="25" t="s">
        <v>15</v>
      </c>
      <c r="AS498" s="30">
        <v>220000</v>
      </c>
      <c r="AT498" s="9">
        <f>($O$3*(L498-$O$1)/$O$2+$P$3*(M498-$P$1)/$P$2+$Q$3*(N498-$P$1)/$Q$2)/SUM($O$3:$Q$3)</f>
        <v>-2.1159294805983135</v>
      </c>
      <c r="AU498" s="9">
        <f>($O$3*(O498-$O$1)/$O$2+$P$3*(P498-$P$1)/$P$2+$Q$3*(Q498-$Q$1)/$Q$2)/SUM($O$3:$Q$3)</f>
        <v>-1.233422839297958</v>
      </c>
      <c r="AV498">
        <f>COUNT(R498:AO498)/2</f>
        <v>3</v>
      </c>
      <c r="AW498">
        <f>COUNTIF(R498:AO498,"&gt;5")/2</f>
        <v>0</v>
      </c>
      <c r="AX498" s="6">
        <f>VLOOKUP(AP498,COND!$A$10:$B$32,2,FALSE)</f>
        <v>0.95</v>
      </c>
      <c r="AY498" s="9">
        <f>(($AT$3*AT498+$AU$3*AU498+$AV$3*AV498+$AW$3*AW498)*AX498*IF(AQ498&lt;5,0.95,IF(AQ498&lt;7,0.975,1))+$J$3*VLOOKUP(J498,COND!$A$2:$D$7,2,FALSE)+$K$3*VLOOKUP(K498,COND!$A$2:$D$7,3,FALSE)+IF(BA498="SP",$BA$3,0)+IF($AV498&lt;3,-15,0))*IF(AND(Bat!$K$2="On",$E498&gt;20),0.75,1)</f>
        <v>8.5314284657244919</v>
      </c>
      <c r="AZ498" s="28">
        <f>STANDARDIZE(AY498,AVERAGE($AY$5:$AY$963),STDEVP($AY$5:$AY$963))</f>
        <v>-1.2989450405109011</v>
      </c>
      <c r="BA498" t="str">
        <f>IF(OR(AND(AQ498&gt;7,AW498&gt;1),AND(AQ498&gt;4,AV498&gt;2)),"SP","RP")</f>
        <v>SP</v>
      </c>
      <c r="BE498" t="str">
        <f>IF(AVERAGE($O498:$Q498)&gt;=6,"Likely",IF(AVERAGE($O498:$Q498)&gt;=4,"Possible","Unlikely"))</f>
        <v>Unlikely</v>
      </c>
      <c r="BG498" t="e">
        <f>IF(VLOOKUP($B498,'Draft List'!$D$4:$AB$124,BG$3,FALSE)&lt;&gt;0,VLOOKUP($B498,'Draft List'!$D$4:$AB$124,BG$3,FALSE),"")</f>
        <v>#N/A</v>
      </c>
      <c r="BH498" t="e">
        <f>IF(VLOOKUP($B498,'Draft List'!$D$4:$AB$124,BH$3,FALSE)&lt;&gt;0,VLOOKUP($B498,'Draft List'!$D$4:$AB$124,BH$3,FALSE),"")</f>
        <v>#N/A</v>
      </c>
      <c r="BI498" t="e">
        <f>IF(VLOOKUP($B498,'Draft List'!$D$4:$AB$124,BI$3,FALSE)&lt;&gt;0,VLOOKUP($B498,'Draft List'!$D$4:$AB$124,BI$3,FALSE),"")</f>
        <v>#N/A</v>
      </c>
      <c r="BJ498" t="e">
        <f>IF(VLOOKUP($B498,'Draft List'!$D$4:$AB$124,BJ$3,FALSE)&lt;&gt;0,VLOOKUP($B498,'Draft List'!$D$4:$AB$124,BJ$3,FALSE),"")</f>
        <v>#N/A</v>
      </c>
      <c r="BK498" t="str">
        <f>IF(OR(C498="SP",C498="MR",C498="RP",C498="CL"),"P",VLOOKUP($A498,Bat!$A$4:$AP$1196,42,FALSE))</f>
        <v>P</v>
      </c>
    </row>
    <row r="499" spans="1:63" x14ac:dyDescent="0.25">
      <c r="A499" t="str">
        <f>IF(C499="C","C-",C499)&amp;D499&amp;E499</f>
        <v>RPJosé Martiel18</v>
      </c>
      <c r="B499">
        <f>VLOOKUP($A499,draft_listing_pitchers_stats!$A$1:$B$1324,2,FALSE)</f>
        <v>5097</v>
      </c>
      <c r="C499" s="1" t="s">
        <v>246</v>
      </c>
      <c r="D499" s="1" t="s">
        <v>2069</v>
      </c>
      <c r="E499" s="1">
        <v>18</v>
      </c>
      <c r="F499" s="1" t="s">
        <v>55</v>
      </c>
      <c r="G499" s="1" t="s">
        <v>55</v>
      </c>
      <c r="H499" s="1" t="s">
        <v>51</v>
      </c>
      <c r="I499" s="24" t="s">
        <v>51</v>
      </c>
      <c r="J499" s="1" t="s">
        <v>45</v>
      </c>
      <c r="K499" s="24" t="s">
        <v>46</v>
      </c>
      <c r="L499" s="1">
        <v>2</v>
      </c>
      <c r="M499" s="1">
        <v>4</v>
      </c>
      <c r="N499" s="24">
        <v>2</v>
      </c>
      <c r="O499" s="1">
        <v>4</v>
      </c>
      <c r="P499" s="1">
        <v>4</v>
      </c>
      <c r="Q499" s="24">
        <v>4</v>
      </c>
      <c r="R499" s="1">
        <v>3</v>
      </c>
      <c r="S499" s="1">
        <v>4</v>
      </c>
      <c r="T499" s="1">
        <v>1</v>
      </c>
      <c r="U499" s="1">
        <v>5</v>
      </c>
      <c r="V499" s="1" t="s">
        <v>47</v>
      </c>
      <c r="W499" s="1" t="s">
        <v>47</v>
      </c>
      <c r="X499" s="1" t="s">
        <v>47</v>
      </c>
      <c r="Y499" s="1" t="s">
        <v>47</v>
      </c>
      <c r="Z499" s="1" t="s">
        <v>47</v>
      </c>
      <c r="AA499" s="1" t="s">
        <v>47</v>
      </c>
      <c r="AB499" s="1" t="s">
        <v>47</v>
      </c>
      <c r="AC499" s="1" t="s">
        <v>47</v>
      </c>
      <c r="AD499" s="1" t="s">
        <v>47</v>
      </c>
      <c r="AE499" s="1" t="s">
        <v>47</v>
      </c>
      <c r="AF499" s="1" t="s">
        <v>47</v>
      </c>
      <c r="AG499" s="1" t="s">
        <v>47</v>
      </c>
      <c r="AH499" s="1" t="s">
        <v>47</v>
      </c>
      <c r="AI499" s="1" t="s">
        <v>47</v>
      </c>
      <c r="AJ499" s="1" t="s">
        <v>47</v>
      </c>
      <c r="AK499" s="1" t="s">
        <v>47</v>
      </c>
      <c r="AL499" s="1" t="s">
        <v>47</v>
      </c>
      <c r="AM499" s="1" t="s">
        <v>47</v>
      </c>
      <c r="AN499" s="1" t="s">
        <v>47</v>
      </c>
      <c r="AO499" s="24" t="s">
        <v>47</v>
      </c>
      <c r="AP499" s="1" t="s">
        <v>71</v>
      </c>
      <c r="AQ499" s="1">
        <v>8</v>
      </c>
      <c r="AR499" s="25" t="s">
        <v>235</v>
      </c>
      <c r="AS499" s="30">
        <v>220000</v>
      </c>
      <c r="AT499" s="9">
        <f>($O$3*(L499-$O$1)/$O$2+$P$3*(M499-$P$1)/$P$2+$Q$3*(N499-$P$1)/$Q$2)/SUM($O$3:$Q$3)</f>
        <v>-1.6781771981141478</v>
      </c>
      <c r="AU499" s="9">
        <f>($O$3*(O499-$O$1)/$O$2+$P$3*(P499-$P$1)/$P$2+$Q$3*(Q499-$Q$1)/$Q$2)/SUM($O$3:$Q$3)</f>
        <v>-0.35865866625050846</v>
      </c>
      <c r="AV499">
        <f>COUNT(R499:AO499)/2</f>
        <v>2</v>
      </c>
      <c r="AW499">
        <f>COUNTIF(R499:AO499,"&gt;5")/2</f>
        <v>0</v>
      </c>
      <c r="AX499" s="6">
        <f>VLOOKUP(AP499,COND!$A$10:$B$32,2,FALSE)</f>
        <v>0.95</v>
      </c>
      <c r="AY499" s="9">
        <f>(($AT$3*AT499+$AU$3*AU499+$AV$3*AV499+$AW$3*AW499)*AX499*IF(AQ499&lt;5,0.95,IF(AQ499&lt;7,0.975,1))+$J$3*VLOOKUP(J499,COND!$A$2:$D$7,2,FALSE)+$K$3*VLOOKUP(K499,COND!$A$2:$D$7,3,FALSE)+IF(BA499="SP",$BA$3,0)+IF($AV499&lt;3,-15,0))*IF(AND(Bat!$K$2="On",$E499&gt;20),0.75,1)</f>
        <v>8.231631673598649</v>
      </c>
      <c r="AZ499" s="28">
        <f>STANDARDIZE(AY499,AVERAGE($AY$5:$AY$963),STDEVP($AY$5:$AY$963))</f>
        <v>-1.3257663001817215</v>
      </c>
      <c r="BA499" t="str">
        <f>IF(OR(AND(AQ499&gt;7,AW499&gt;1),AND(AQ499&gt;4,AV499&gt;2)),"SP","RP")</f>
        <v>RP</v>
      </c>
      <c r="BE499" t="str">
        <f>IF(AVERAGE($O499:$Q499)&gt;=6,"Likely",IF(AVERAGE($O499:$Q499)&gt;=4,"Possible","Unlikely"))</f>
        <v>Possible</v>
      </c>
      <c r="BG499" t="e">
        <f>IF(VLOOKUP($B499,'Draft List'!$D$4:$AB$124,BG$3,FALSE)&lt;&gt;0,VLOOKUP($B499,'Draft List'!$D$4:$AB$124,BG$3,FALSE),"")</f>
        <v>#N/A</v>
      </c>
      <c r="BH499" t="e">
        <f>IF(VLOOKUP($B499,'Draft List'!$D$4:$AB$124,BH$3,FALSE)&lt;&gt;0,VLOOKUP($B499,'Draft List'!$D$4:$AB$124,BH$3,FALSE),"")</f>
        <v>#N/A</v>
      </c>
      <c r="BI499" t="e">
        <f>IF(VLOOKUP($B499,'Draft List'!$D$4:$AB$124,BI$3,FALSE)&lt;&gt;0,VLOOKUP($B499,'Draft List'!$D$4:$AB$124,BI$3,FALSE),"")</f>
        <v>#N/A</v>
      </c>
      <c r="BJ499" t="e">
        <f>IF(VLOOKUP($B499,'Draft List'!$D$4:$AB$124,BJ$3,FALSE)&lt;&gt;0,VLOOKUP($B499,'Draft List'!$D$4:$AB$124,BJ$3,FALSE),"")</f>
        <v>#N/A</v>
      </c>
      <c r="BK499" t="str">
        <f>IF(OR(C499="SP",C499="MR",C499="RP",C499="CL"),"P",VLOOKUP($A499,Bat!$A$4:$AP$1196,42,FALSE))</f>
        <v>P</v>
      </c>
    </row>
    <row r="500" spans="1:63" x14ac:dyDescent="0.25">
      <c r="A500" t="str">
        <f>IF(C500="C","C-",C500)&amp;D500&amp;E500</f>
        <v>RPMasaki Matsumoto21</v>
      </c>
      <c r="B500">
        <f>VLOOKUP($A500,draft_listing_pitchers_stats!$A$1:$B$1324,2,FALSE)</f>
        <v>4444</v>
      </c>
      <c r="C500" s="1" t="s">
        <v>246</v>
      </c>
      <c r="D500" s="1" t="s">
        <v>2074</v>
      </c>
      <c r="E500" s="1">
        <v>21</v>
      </c>
      <c r="F500" s="1" t="s">
        <v>43</v>
      </c>
      <c r="G500" s="1" t="s">
        <v>43</v>
      </c>
      <c r="H500" s="1" t="s">
        <v>51</v>
      </c>
      <c r="I500" s="24" t="s">
        <v>51</v>
      </c>
      <c r="J500" s="1" t="s">
        <v>46</v>
      </c>
      <c r="K500" s="24" t="s">
        <v>46</v>
      </c>
      <c r="L500" s="1">
        <v>3</v>
      </c>
      <c r="M500" s="1">
        <v>3</v>
      </c>
      <c r="N500" s="24">
        <v>1</v>
      </c>
      <c r="O500" s="1">
        <v>3</v>
      </c>
      <c r="P500" s="1">
        <v>3</v>
      </c>
      <c r="Q500" s="24">
        <v>2</v>
      </c>
      <c r="R500" s="1">
        <v>5</v>
      </c>
      <c r="S500" s="1">
        <v>5</v>
      </c>
      <c r="T500" s="1">
        <v>3</v>
      </c>
      <c r="U500" s="1">
        <v>3</v>
      </c>
      <c r="V500" s="1" t="s">
        <v>47</v>
      </c>
      <c r="W500" s="1" t="s">
        <v>47</v>
      </c>
      <c r="X500" s="1">
        <v>3</v>
      </c>
      <c r="Y500" s="1">
        <v>3</v>
      </c>
      <c r="Z500" s="1" t="s">
        <v>47</v>
      </c>
      <c r="AA500" s="1" t="s">
        <v>47</v>
      </c>
      <c r="AB500" s="1">
        <v>4</v>
      </c>
      <c r="AC500" s="1">
        <v>4</v>
      </c>
      <c r="AD500" s="1" t="s">
        <v>47</v>
      </c>
      <c r="AE500" s="1" t="s">
        <v>47</v>
      </c>
      <c r="AF500" s="1">
        <v>4</v>
      </c>
      <c r="AG500" s="1">
        <v>4</v>
      </c>
      <c r="AH500" s="1">
        <v>3</v>
      </c>
      <c r="AI500" s="1">
        <v>4</v>
      </c>
      <c r="AJ500" s="1" t="s">
        <v>47</v>
      </c>
      <c r="AK500" s="1" t="s">
        <v>47</v>
      </c>
      <c r="AL500" s="1" t="s">
        <v>47</v>
      </c>
      <c r="AM500" s="1" t="s">
        <v>47</v>
      </c>
      <c r="AN500" s="1" t="s">
        <v>47</v>
      </c>
      <c r="AO500" s="24" t="s">
        <v>47</v>
      </c>
      <c r="AP500" s="1" t="s">
        <v>62</v>
      </c>
      <c r="AQ500" s="1">
        <v>7</v>
      </c>
      <c r="AR500" s="25" t="s">
        <v>1835</v>
      </c>
      <c r="AS500" s="30">
        <v>200000</v>
      </c>
      <c r="AT500" s="9">
        <f>($O$3*(L500-$O$1)/$O$2+$P$3*(M500-$P$1)/$P$2+$Q$3*(N500-$P$1)/$Q$2)/SUM($O$3:$Q$3)</f>
        <v>-1.9212381560891401</v>
      </c>
      <c r="AU500" s="9">
        <f>($O$3*(O500-$O$1)/$O$2+$P$3*(P500-$P$1)/$P$2+$Q$3*(Q500-$Q$1)/$Q$2)/SUM($O$3:$Q$3)</f>
        <v>-1.233422839297958</v>
      </c>
      <c r="AV500">
        <f>COUNT(R500:AO500)/2</f>
        <v>6</v>
      </c>
      <c r="AW500">
        <f>COUNTIF(R500:AO500,"&gt;5")/2</f>
        <v>0</v>
      </c>
      <c r="AX500" s="6">
        <f>VLOOKUP(AP500,COND!$A$10:$B$32,2,FALSE)</f>
        <v>1.0249999999999999</v>
      </c>
      <c r="AY500" s="9">
        <f>(($AT$3*AT500+$AU$3*AU500+$AV$3*AV500+$AW$3*AW500)*AX500*IF(AQ500&lt;5,0.95,IF(AQ500&lt;7,0.975,1))+$J$3*VLOOKUP(J500,COND!$A$2:$D$7,2,FALSE)+$K$3*VLOOKUP(K500,COND!$A$2:$D$7,3,FALSE)+IF(BA500="SP",$BA$3,0)+IF($AV500&lt;3,-15,0))*IF(AND(Bat!$K$2="On",$E500&gt;20),0.75,1)</f>
        <v>7.8734779723935873</v>
      </c>
      <c r="AZ500" s="28">
        <f>STANDARDIZE(AY500,AVERAGE($AY$5:$AY$963),STDEVP($AY$5:$AY$963))</f>
        <v>-1.3578084489784776</v>
      </c>
      <c r="BA500" t="str">
        <f>IF(OR(AND(AQ500&gt;7,AW500&gt;1),AND(AQ500&gt;4,AV500&gt;2)),"SP","RP")</f>
        <v>SP</v>
      </c>
      <c r="BE500" t="str">
        <f>IF(AVERAGE($O500:$Q500)&gt;=6,"Likely",IF(AVERAGE($O500:$Q500)&gt;=4,"Possible","Unlikely"))</f>
        <v>Unlikely</v>
      </c>
      <c r="BG500" t="e">
        <f>IF(VLOOKUP($B500,'Draft List'!$D$4:$AB$124,BG$3,FALSE)&lt;&gt;0,VLOOKUP($B500,'Draft List'!$D$4:$AB$124,BG$3,FALSE),"")</f>
        <v>#N/A</v>
      </c>
      <c r="BH500" t="e">
        <f>IF(VLOOKUP($B500,'Draft List'!$D$4:$AB$124,BH$3,FALSE)&lt;&gt;0,VLOOKUP($B500,'Draft List'!$D$4:$AB$124,BH$3,FALSE),"")</f>
        <v>#N/A</v>
      </c>
      <c r="BI500" t="e">
        <f>IF(VLOOKUP($B500,'Draft List'!$D$4:$AB$124,BI$3,FALSE)&lt;&gt;0,VLOOKUP($B500,'Draft List'!$D$4:$AB$124,BI$3,FALSE),"")</f>
        <v>#N/A</v>
      </c>
      <c r="BJ500" t="e">
        <f>IF(VLOOKUP($B500,'Draft List'!$D$4:$AB$124,BJ$3,FALSE)&lt;&gt;0,VLOOKUP($B500,'Draft List'!$D$4:$AB$124,BJ$3,FALSE),"")</f>
        <v>#N/A</v>
      </c>
      <c r="BK500" t="str">
        <f>IF(OR(C500="SP",C500="MR",C500="RP",C500="CL"),"P",VLOOKUP($A500,Bat!$A$4:$AP$1196,42,FALSE))</f>
        <v>P</v>
      </c>
    </row>
    <row r="501" spans="1:63" x14ac:dyDescent="0.25">
      <c r="A501" t="str">
        <f>IF(C501="C","C-",C501)&amp;D501&amp;E501</f>
        <v>RPJorge Martínez17</v>
      </c>
      <c r="B501">
        <f>VLOOKUP($A501,draft_listing_pitchers_stats!$A$1:$B$1324,2,FALSE)</f>
        <v>10703</v>
      </c>
      <c r="C501" s="1" t="s">
        <v>246</v>
      </c>
      <c r="D501" s="1" t="s">
        <v>2071</v>
      </c>
      <c r="E501" s="1">
        <v>17</v>
      </c>
      <c r="F501" s="1" t="s">
        <v>43</v>
      </c>
      <c r="G501" s="1" t="s">
        <v>43</v>
      </c>
      <c r="H501" s="1" t="s">
        <v>51</v>
      </c>
      <c r="I501" s="24" t="s">
        <v>51</v>
      </c>
      <c r="J501" s="1" t="s">
        <v>53</v>
      </c>
      <c r="K501" s="24" t="s">
        <v>45</v>
      </c>
      <c r="L501" s="1">
        <v>3</v>
      </c>
      <c r="M501" s="1">
        <v>4</v>
      </c>
      <c r="N501" s="24">
        <v>1</v>
      </c>
      <c r="O501" s="1">
        <v>3</v>
      </c>
      <c r="P501" s="1">
        <v>4</v>
      </c>
      <c r="Q501" s="24">
        <v>1</v>
      </c>
      <c r="R501" s="1">
        <v>4</v>
      </c>
      <c r="S501" s="1">
        <v>4</v>
      </c>
      <c r="T501" s="1">
        <v>1</v>
      </c>
      <c r="U501" s="1">
        <v>1</v>
      </c>
      <c r="V501" s="1">
        <v>2</v>
      </c>
      <c r="W501" s="1">
        <v>4</v>
      </c>
      <c r="X501" s="1">
        <v>2</v>
      </c>
      <c r="Y501" s="1">
        <v>3</v>
      </c>
      <c r="Z501" s="1" t="s">
        <v>47</v>
      </c>
      <c r="AA501" s="1" t="s">
        <v>47</v>
      </c>
      <c r="AB501" s="1" t="s">
        <v>47</v>
      </c>
      <c r="AC501" s="1" t="s">
        <v>47</v>
      </c>
      <c r="AD501" s="1" t="s">
        <v>47</v>
      </c>
      <c r="AE501" s="1" t="s">
        <v>47</v>
      </c>
      <c r="AF501" s="1" t="s">
        <v>47</v>
      </c>
      <c r="AG501" s="1" t="s">
        <v>47</v>
      </c>
      <c r="AH501" s="1" t="s">
        <v>47</v>
      </c>
      <c r="AI501" s="1" t="s">
        <v>47</v>
      </c>
      <c r="AJ501" s="1" t="s">
        <v>47</v>
      </c>
      <c r="AK501" s="1" t="s">
        <v>47</v>
      </c>
      <c r="AL501" s="1" t="s">
        <v>47</v>
      </c>
      <c r="AM501" s="1" t="s">
        <v>47</v>
      </c>
      <c r="AN501" s="1" t="s">
        <v>47</v>
      </c>
      <c r="AO501" s="24" t="s">
        <v>47</v>
      </c>
      <c r="AP501" s="1" t="s">
        <v>58</v>
      </c>
      <c r="AQ501" s="1">
        <v>4</v>
      </c>
      <c r="AR501" s="25" t="s">
        <v>235</v>
      </c>
      <c r="AS501" s="30">
        <v>200000</v>
      </c>
      <c r="AT501" s="9">
        <f>($O$3*(L501-$O$1)/$O$2+$P$3*(M501-$P$1)/$P$2+$Q$3*(N501-$P$1)/$Q$2)/SUM($O$3:$Q$3)</f>
        <v>-1.7258064396590846</v>
      </c>
      <c r="AU501" s="9">
        <f>($O$3*(O501-$O$1)/$O$2+$P$3*(P501-$P$1)/$P$2+$Q$3*(Q501-$Q$1)/$Q$2)/SUM($O$3:$Q$3)</f>
        <v>-1.2803116889220132</v>
      </c>
      <c r="AV501">
        <f>COUNT(R501:AO501)/2</f>
        <v>4</v>
      </c>
      <c r="AW501">
        <f>COUNTIF(R501:AO501,"&gt;5")/2</f>
        <v>0</v>
      </c>
      <c r="AX501" s="6">
        <f>VLOOKUP(AP501,COND!$A$10:$B$32,2,FALSE)</f>
        <v>1</v>
      </c>
      <c r="AY501" s="9">
        <f>(($AT$3*AT501+$AU$3*AU501+$AV$3*AV501+$AW$3*AW501)*AX501*IF(AQ501&lt;5,0.95,IF(AQ501&lt;7,0.975,1))+$J$3*VLOOKUP(J501,COND!$A$2:$D$7,2,FALSE)+$K$3*VLOOKUP(K501,COND!$A$2:$D$7,3,FALSE)+IF(BA501="SP",$BA$3,0)+IF($AV501&lt;3,-15,0))*IF(AND(Bat!$K$2="On",$E501&gt;20),0.75,1)</f>
        <v>7.4261746869465242</v>
      </c>
      <c r="AZ501" s="28">
        <f>STANDARDIZE(AY501,AVERAGE($AY$5:$AY$963),STDEVP($AY$5:$AY$963))</f>
        <v>-1.3978263473873134</v>
      </c>
      <c r="BA501" t="str">
        <f>IF(OR(AND(AQ501&gt;7,AW501&gt;1),AND(AQ501&gt;4,AV501&gt;2)),"SP","RP")</f>
        <v>RP</v>
      </c>
      <c r="BE501" t="str">
        <f>IF(AVERAGE($O501:$Q501)&gt;=6,"Likely",IF(AVERAGE($O501:$Q501)&gt;=4,"Possible","Unlikely"))</f>
        <v>Unlikely</v>
      </c>
      <c r="BG501" t="e">
        <f>IF(VLOOKUP($B501,'Draft List'!$D$4:$AB$124,BG$3,FALSE)&lt;&gt;0,VLOOKUP($B501,'Draft List'!$D$4:$AB$124,BG$3,FALSE),"")</f>
        <v>#N/A</v>
      </c>
      <c r="BH501" t="e">
        <f>IF(VLOOKUP($B501,'Draft List'!$D$4:$AB$124,BH$3,FALSE)&lt;&gt;0,VLOOKUP($B501,'Draft List'!$D$4:$AB$124,BH$3,FALSE),"")</f>
        <v>#N/A</v>
      </c>
      <c r="BI501" t="e">
        <f>IF(VLOOKUP($B501,'Draft List'!$D$4:$AB$124,BI$3,FALSE)&lt;&gt;0,VLOOKUP($B501,'Draft List'!$D$4:$AB$124,BI$3,FALSE),"")</f>
        <v>#N/A</v>
      </c>
      <c r="BJ501" t="e">
        <f>IF(VLOOKUP($B501,'Draft List'!$D$4:$AB$124,BJ$3,FALSE)&lt;&gt;0,VLOOKUP($B501,'Draft List'!$D$4:$AB$124,BJ$3,FALSE),"")</f>
        <v>#N/A</v>
      </c>
      <c r="BK501" t="str">
        <f>IF(OR(C501="SP",C501="MR",C501="RP",C501="CL"),"P",VLOOKUP($A501,Bat!$A$4:$AP$1196,42,FALSE))</f>
        <v>P</v>
      </c>
    </row>
    <row r="502" spans="1:63" x14ac:dyDescent="0.25">
      <c r="A502" t="str">
        <f>IF(C502="C","C-",C502)&amp;D502&amp;E502</f>
        <v>RPRaymond Vaughan18</v>
      </c>
      <c r="B502">
        <f>VLOOKUP($A502,draft_listing_pitchers_stats!$A$1:$B$1324,2,FALSE)</f>
        <v>4833</v>
      </c>
      <c r="C502" s="1" t="s">
        <v>246</v>
      </c>
      <c r="D502" s="1" t="s">
        <v>2235</v>
      </c>
      <c r="E502" s="1">
        <v>18</v>
      </c>
      <c r="F502" s="1" t="s">
        <v>43</v>
      </c>
      <c r="G502" s="1" t="s">
        <v>43</v>
      </c>
      <c r="H502" s="1" t="s">
        <v>51</v>
      </c>
      <c r="I502" s="24" t="s">
        <v>51</v>
      </c>
      <c r="J502" s="1" t="s">
        <v>57</v>
      </c>
      <c r="K502" s="24" t="s">
        <v>45</v>
      </c>
      <c r="L502" s="1">
        <v>1</v>
      </c>
      <c r="M502" s="1">
        <v>3</v>
      </c>
      <c r="N502" s="24">
        <v>1</v>
      </c>
      <c r="O502" s="1">
        <v>2</v>
      </c>
      <c r="P502" s="1">
        <v>3</v>
      </c>
      <c r="Q502" s="24">
        <v>2</v>
      </c>
      <c r="R502" s="1">
        <v>1</v>
      </c>
      <c r="S502" s="1">
        <v>1</v>
      </c>
      <c r="T502" s="1">
        <v>1</v>
      </c>
      <c r="U502" s="1">
        <v>2</v>
      </c>
      <c r="V502" s="1">
        <v>1</v>
      </c>
      <c r="W502" s="1">
        <v>2</v>
      </c>
      <c r="X502" s="1" t="s">
        <v>47</v>
      </c>
      <c r="Y502" s="1" t="s">
        <v>47</v>
      </c>
      <c r="Z502" s="1" t="s">
        <v>47</v>
      </c>
      <c r="AA502" s="1" t="s">
        <v>47</v>
      </c>
      <c r="AB502" s="1" t="s">
        <v>47</v>
      </c>
      <c r="AC502" s="1" t="s">
        <v>47</v>
      </c>
      <c r="AD502" s="1" t="s">
        <v>47</v>
      </c>
      <c r="AE502" s="1" t="s">
        <v>47</v>
      </c>
      <c r="AF502" s="1" t="s">
        <v>47</v>
      </c>
      <c r="AG502" s="1" t="s">
        <v>47</v>
      </c>
      <c r="AH502" s="1" t="s">
        <v>47</v>
      </c>
      <c r="AI502" s="1" t="s">
        <v>47</v>
      </c>
      <c r="AJ502" s="1" t="s">
        <v>47</v>
      </c>
      <c r="AK502" s="1" t="s">
        <v>47</v>
      </c>
      <c r="AL502" s="1" t="s">
        <v>47</v>
      </c>
      <c r="AM502" s="1" t="s">
        <v>47</v>
      </c>
      <c r="AN502" s="1" t="s">
        <v>47</v>
      </c>
      <c r="AO502" s="24" t="s">
        <v>47</v>
      </c>
      <c r="AP502" s="1" t="s">
        <v>76</v>
      </c>
      <c r="AQ502" s="1">
        <v>6</v>
      </c>
      <c r="AR502" s="25" t="s">
        <v>15</v>
      </c>
      <c r="AS502" s="30">
        <v>190000</v>
      </c>
      <c r="AT502" s="9">
        <f>($O$3*(L502-$O$1)/$O$2+$P$3*(M502-$P$1)/$P$2+$Q$3*(N502-$P$1)/$Q$2)/SUM($O$3:$Q$3)</f>
        <v>-2.310620805107487</v>
      </c>
      <c r="AU502" s="9">
        <f>($O$3*(O502-$O$1)/$O$2+$P$3*(P502-$P$1)/$P$2+$Q$3*(Q502-$Q$1)/$Q$2)/SUM($O$3:$Q$3)</f>
        <v>-1.4281141638071317</v>
      </c>
      <c r="AV502">
        <f>COUNT(R502:AO502)/2</f>
        <v>3</v>
      </c>
      <c r="AW502">
        <f>COUNTIF(R502:AO502,"&gt;5")/2</f>
        <v>0</v>
      </c>
      <c r="AX502" s="6">
        <f>VLOOKUP(AP502,COND!$A$10:$B$32,2,FALSE)</f>
        <v>0.85</v>
      </c>
      <c r="AY502" s="9">
        <f>(($AT$3*AT502+$AU$3*AU502+$AV$3*AV502+$AW$3*AW502)*AX502*IF(AQ502&lt;5,0.95,IF(AQ502&lt;7,0.975,1))+$J$3*VLOOKUP(J502,COND!$A$2:$D$7,2,FALSE)+$K$3*VLOOKUP(K502,COND!$A$2:$D$7,3,FALSE)+IF(BA502="SP",$BA$3,0)+IF($AV502&lt;3,-15,0))*IF(AND(Bat!$K$2="On",$E502&gt;20),0.75,1)</f>
        <v>7.316209836450227</v>
      </c>
      <c r="AZ502" s="28">
        <f>STANDARDIZE(AY502,AVERAGE($AY$5:$AY$963),STDEVP($AY$5:$AY$963))</f>
        <v>-1.4076643306055798</v>
      </c>
      <c r="BA502" t="str">
        <f>IF(OR(AND(AQ502&gt;7,AW502&gt;1),AND(AQ502&gt;4,AV502&gt;2)),"SP","RP")</f>
        <v>SP</v>
      </c>
      <c r="BE502" t="str">
        <f>IF(AVERAGE($O502:$Q502)&gt;=6,"Likely",IF(AVERAGE($O502:$Q502)&gt;=4,"Possible","Unlikely"))</f>
        <v>Unlikely</v>
      </c>
      <c r="BG502" t="e">
        <f>IF(VLOOKUP($B502,'Draft List'!$D$4:$AB$124,BG$3,FALSE)&lt;&gt;0,VLOOKUP($B502,'Draft List'!$D$4:$AB$124,BG$3,FALSE),"")</f>
        <v>#N/A</v>
      </c>
      <c r="BH502" t="e">
        <f>IF(VLOOKUP($B502,'Draft List'!$D$4:$AB$124,BH$3,FALSE)&lt;&gt;0,VLOOKUP($B502,'Draft List'!$D$4:$AB$124,BH$3,FALSE),"")</f>
        <v>#N/A</v>
      </c>
      <c r="BI502" t="e">
        <f>IF(VLOOKUP($B502,'Draft List'!$D$4:$AB$124,BI$3,FALSE)&lt;&gt;0,VLOOKUP($B502,'Draft List'!$D$4:$AB$124,BI$3,FALSE),"")</f>
        <v>#N/A</v>
      </c>
      <c r="BJ502" t="e">
        <f>IF(VLOOKUP($B502,'Draft List'!$D$4:$AB$124,BJ$3,FALSE)&lt;&gt;0,VLOOKUP($B502,'Draft List'!$D$4:$AB$124,BJ$3,FALSE),"")</f>
        <v>#N/A</v>
      </c>
      <c r="BK502" t="str">
        <f>IF(OR(C502="SP",C502="MR",C502="RP",C502="CL"),"P",VLOOKUP($A502,Bat!$A$4:$AP$1196,42,FALSE))</f>
        <v>P</v>
      </c>
    </row>
    <row r="503" spans="1:63" x14ac:dyDescent="0.25">
      <c r="A503" t="str">
        <f>IF(C503="C","C-",C503)&amp;D503&amp;E503</f>
        <v>RPAntónio Mendoza21</v>
      </c>
      <c r="B503">
        <f>VLOOKUP($A503,draft_listing_pitchers_stats!$A$1:$B$1324,2,FALSE)</f>
        <v>9682</v>
      </c>
      <c r="C503" s="1" t="s">
        <v>246</v>
      </c>
      <c r="D503" s="1" t="s">
        <v>2086</v>
      </c>
      <c r="E503" s="1">
        <v>21</v>
      </c>
      <c r="F503" s="1" t="s">
        <v>43</v>
      </c>
      <c r="G503" s="1" t="s">
        <v>43</v>
      </c>
      <c r="H503" s="1" t="s">
        <v>51</v>
      </c>
      <c r="I503" s="24" t="s">
        <v>51</v>
      </c>
      <c r="J503" s="1" t="s">
        <v>49</v>
      </c>
      <c r="K503" s="24" t="s">
        <v>46</v>
      </c>
      <c r="L503" s="1">
        <v>3</v>
      </c>
      <c r="M503" s="1">
        <v>3</v>
      </c>
      <c r="N503" s="24">
        <v>1</v>
      </c>
      <c r="O503" s="1">
        <v>3</v>
      </c>
      <c r="P503" s="1">
        <v>3</v>
      </c>
      <c r="Q503" s="24">
        <v>2</v>
      </c>
      <c r="R503" s="1">
        <v>3</v>
      </c>
      <c r="S503" s="1">
        <v>4</v>
      </c>
      <c r="T503" s="1">
        <v>3</v>
      </c>
      <c r="U503" s="1">
        <v>3</v>
      </c>
      <c r="V503" s="1">
        <v>3</v>
      </c>
      <c r="W503" s="1">
        <v>4</v>
      </c>
      <c r="X503" s="1" t="s">
        <v>47</v>
      </c>
      <c r="Y503" s="1" t="s">
        <v>47</v>
      </c>
      <c r="Z503" s="1" t="s">
        <v>47</v>
      </c>
      <c r="AA503" s="1" t="s">
        <v>47</v>
      </c>
      <c r="AB503" s="1" t="s">
        <v>47</v>
      </c>
      <c r="AC503" s="1" t="s">
        <v>47</v>
      </c>
      <c r="AD503" s="1" t="s">
        <v>47</v>
      </c>
      <c r="AE503" s="1" t="s">
        <v>47</v>
      </c>
      <c r="AF503" s="1" t="s">
        <v>47</v>
      </c>
      <c r="AG503" s="1" t="s">
        <v>47</v>
      </c>
      <c r="AH503" s="1" t="s">
        <v>47</v>
      </c>
      <c r="AI503" s="1" t="s">
        <v>47</v>
      </c>
      <c r="AJ503" s="1" t="s">
        <v>47</v>
      </c>
      <c r="AK503" s="1" t="s">
        <v>47</v>
      </c>
      <c r="AL503" s="1" t="s">
        <v>47</v>
      </c>
      <c r="AM503" s="1" t="s">
        <v>47</v>
      </c>
      <c r="AN503" s="1" t="s">
        <v>47</v>
      </c>
      <c r="AO503" s="24" t="s">
        <v>47</v>
      </c>
      <c r="AP503" s="1" t="s">
        <v>67</v>
      </c>
      <c r="AQ503" s="1">
        <v>4</v>
      </c>
      <c r="AR503" s="25" t="s">
        <v>1835</v>
      </c>
      <c r="AS503" s="30">
        <v>200000</v>
      </c>
      <c r="AT503" s="9">
        <f>($O$3*(L503-$O$1)/$O$2+$P$3*(M503-$P$1)/$P$2+$Q$3*(N503-$P$1)/$Q$2)/SUM($O$3:$Q$3)</f>
        <v>-1.9212381560891401</v>
      </c>
      <c r="AU503" s="9">
        <f>($O$3*(O503-$O$1)/$O$2+$P$3*(P503-$P$1)/$P$2+$Q$3*(Q503-$Q$1)/$Q$2)/SUM($O$3:$Q$3)</f>
        <v>-1.233422839297958</v>
      </c>
      <c r="AV503">
        <f>COUNT(R503:AO503)/2</f>
        <v>3</v>
      </c>
      <c r="AW503">
        <f>COUNTIF(R503:AO503,"&gt;5")/2</f>
        <v>0</v>
      </c>
      <c r="AX503" s="6">
        <f>VLOOKUP(AP503,COND!$A$10:$B$32,2,FALSE)</f>
        <v>1</v>
      </c>
      <c r="AY503" s="9">
        <f>(($AT$3*AT503+$AU$3*AU503+$AV$3*AV503+$AW$3*AW503)*AX503*IF(AQ503&lt;5,0.95,IF(AQ503&lt;7,0.975,1))+$J$3*VLOOKUP(J503,COND!$A$2:$D$7,2,FALSE)+$K$3*VLOOKUP(K503,COND!$A$2:$D$7,3,FALSE)+IF(BA503="SP",$BA$3,0)+IF($AV503&lt;3,-15,0))*IF(AND(Bat!$K$2="On",$E503&gt;20),0.75,1)</f>
        <v>7.1974308036818613</v>
      </c>
      <c r="AZ503" s="28">
        <f>STANDARDIZE(AY503,AVERAGE($AY$5:$AY$963),STDEVP($AY$5:$AY$963))</f>
        <v>-1.4182908728668859</v>
      </c>
      <c r="BA503" t="str">
        <f>IF(OR(AND(AQ503&gt;7,AW503&gt;1),AND(AQ503&gt;4,AV503&gt;2)),"SP","RP")</f>
        <v>RP</v>
      </c>
      <c r="BE503" t="str">
        <f>IF(AVERAGE($O503:$Q503)&gt;=6,"Likely",IF(AVERAGE($O503:$Q503)&gt;=4,"Possible","Unlikely"))</f>
        <v>Unlikely</v>
      </c>
      <c r="BG503" t="e">
        <f>IF(VLOOKUP($B503,'Draft List'!$D$4:$AB$124,BG$3,FALSE)&lt;&gt;0,VLOOKUP($B503,'Draft List'!$D$4:$AB$124,BG$3,FALSE),"")</f>
        <v>#N/A</v>
      </c>
      <c r="BH503" t="e">
        <f>IF(VLOOKUP($B503,'Draft List'!$D$4:$AB$124,BH$3,FALSE)&lt;&gt;0,VLOOKUP($B503,'Draft List'!$D$4:$AB$124,BH$3,FALSE),"")</f>
        <v>#N/A</v>
      </c>
      <c r="BI503" t="e">
        <f>IF(VLOOKUP($B503,'Draft List'!$D$4:$AB$124,BI$3,FALSE)&lt;&gt;0,VLOOKUP($B503,'Draft List'!$D$4:$AB$124,BI$3,FALSE),"")</f>
        <v>#N/A</v>
      </c>
      <c r="BJ503" t="e">
        <f>IF(VLOOKUP($B503,'Draft List'!$D$4:$AB$124,BJ$3,FALSE)&lt;&gt;0,VLOOKUP($B503,'Draft List'!$D$4:$AB$124,BJ$3,FALSE),"")</f>
        <v>#N/A</v>
      </c>
      <c r="BK503" t="str">
        <f>IF(OR(C503="SP",C503="MR",C503="RP",C503="CL"),"P",VLOOKUP($A503,Bat!$A$4:$AP$1196,42,FALSE))</f>
        <v>P</v>
      </c>
    </row>
    <row r="504" spans="1:63" x14ac:dyDescent="0.25">
      <c r="A504" t="str">
        <f>IF(C504="C","C-",C504)&amp;D504&amp;E504</f>
        <v>SPJorge Segura21</v>
      </c>
      <c r="B504">
        <f>VLOOKUP($A504,draft_listing_pitchers_stats!$A$1:$B$1324,2,FALSE)</f>
        <v>11304</v>
      </c>
      <c r="C504" s="1" t="s">
        <v>25</v>
      </c>
      <c r="D504" s="1" t="s">
        <v>2177</v>
      </c>
      <c r="E504" s="1">
        <v>21</v>
      </c>
      <c r="F504" s="1" t="s">
        <v>64</v>
      </c>
      <c r="G504" s="1" t="s">
        <v>43</v>
      </c>
      <c r="H504" s="1" t="s">
        <v>51</v>
      </c>
      <c r="I504" s="24" t="s">
        <v>51</v>
      </c>
      <c r="J504" s="1" t="s">
        <v>57</v>
      </c>
      <c r="K504" s="24" t="s">
        <v>49</v>
      </c>
      <c r="L504" s="1">
        <v>3</v>
      </c>
      <c r="M504" s="1">
        <v>3</v>
      </c>
      <c r="N504" s="24">
        <v>1</v>
      </c>
      <c r="O504" s="1">
        <v>3</v>
      </c>
      <c r="P504" s="1">
        <v>3</v>
      </c>
      <c r="Q504" s="24">
        <v>2</v>
      </c>
      <c r="R504" s="1">
        <v>5</v>
      </c>
      <c r="S504" s="1">
        <v>5</v>
      </c>
      <c r="T504" s="1">
        <v>2</v>
      </c>
      <c r="U504" s="1">
        <v>2</v>
      </c>
      <c r="V504" s="1">
        <v>2</v>
      </c>
      <c r="W504" s="1">
        <v>3</v>
      </c>
      <c r="X504" s="1" t="s">
        <v>47</v>
      </c>
      <c r="Y504" s="1" t="s">
        <v>47</v>
      </c>
      <c r="Z504" s="1" t="s">
        <v>47</v>
      </c>
      <c r="AA504" s="1" t="s">
        <v>47</v>
      </c>
      <c r="AB504" s="1" t="s">
        <v>47</v>
      </c>
      <c r="AC504" s="1" t="s">
        <v>47</v>
      </c>
      <c r="AD504" s="1">
        <v>4</v>
      </c>
      <c r="AE504" s="1">
        <v>4</v>
      </c>
      <c r="AF504" s="1">
        <v>4</v>
      </c>
      <c r="AG504" s="1">
        <v>4</v>
      </c>
      <c r="AH504" s="1" t="s">
        <v>47</v>
      </c>
      <c r="AI504" s="1" t="s">
        <v>47</v>
      </c>
      <c r="AJ504" s="1" t="s">
        <v>47</v>
      </c>
      <c r="AK504" s="1" t="s">
        <v>47</v>
      </c>
      <c r="AL504" s="1" t="s">
        <v>47</v>
      </c>
      <c r="AM504" s="1" t="s">
        <v>47</v>
      </c>
      <c r="AN504" s="1" t="s">
        <v>47</v>
      </c>
      <c r="AO504" s="24" t="s">
        <v>47</v>
      </c>
      <c r="AP504" s="1" t="s">
        <v>62</v>
      </c>
      <c r="AQ504" s="1">
        <v>10</v>
      </c>
      <c r="AR504" s="25" t="s">
        <v>1835</v>
      </c>
      <c r="AS504" s="30">
        <v>190000</v>
      </c>
      <c r="AT504" s="9">
        <f>($O$3*(L504-$O$1)/$O$2+$P$3*(M504-$P$1)/$P$2+$Q$3*(N504-$P$1)/$Q$2)/SUM($O$3:$Q$3)</f>
        <v>-1.9212381560891401</v>
      </c>
      <c r="AU504" s="9">
        <f>($O$3*(O504-$O$1)/$O$2+$P$3*(P504-$P$1)/$P$2+$Q$3*(Q504-$Q$1)/$Q$2)/SUM($O$3:$Q$3)</f>
        <v>-1.233422839297958</v>
      </c>
      <c r="AV504">
        <f>COUNT(R504:AO504)/2</f>
        <v>5</v>
      </c>
      <c r="AW504">
        <f>COUNTIF(R504:AO504,"&gt;5")/2</f>
        <v>0</v>
      </c>
      <c r="AX504" s="6">
        <f>VLOOKUP(AP504,COND!$A$10:$B$32,2,FALSE)</f>
        <v>1.0249999999999999</v>
      </c>
      <c r="AY504" s="9">
        <f>(($AT$3*AT504+$AU$3*AU504+$AV$3*AV504+$AW$3*AW504)*AX504*IF(AQ504&lt;5,0.95,IF(AQ504&lt;7,0.975,1))+$J$3*VLOOKUP(J504,COND!$A$2:$D$7,2,FALSE)+$K$3*VLOOKUP(K504,COND!$A$2:$D$7,3,FALSE)+IF(BA504="SP",$BA$3,0)+IF($AV504&lt;3,-15,0))*IF(AND(Bat!$K$2="On",$E504&gt;20),0.75,1)</f>
        <v>6.9147279723935888</v>
      </c>
      <c r="AZ504" s="28">
        <f>STANDARDIZE(AY504,AVERAGE($AY$5:$AY$963),STDEVP($AY$5:$AY$963))</f>
        <v>-1.4435828247716818</v>
      </c>
      <c r="BA504" t="str">
        <f>IF(OR(AND(AQ504&gt;7,AW504&gt;1),AND(AQ504&gt;4,AV504&gt;2)),"SP","RP")</f>
        <v>SP</v>
      </c>
      <c r="BE504" t="str">
        <f>IF(AVERAGE($O504:$Q504)&gt;=6,"Likely",IF(AVERAGE($O504:$Q504)&gt;=4,"Possible","Unlikely"))</f>
        <v>Unlikely</v>
      </c>
      <c r="BG504" t="e">
        <f>IF(VLOOKUP($B504,'Draft List'!$D$4:$AB$124,BG$3,FALSE)&lt;&gt;0,VLOOKUP($B504,'Draft List'!$D$4:$AB$124,BG$3,FALSE),"")</f>
        <v>#N/A</v>
      </c>
      <c r="BH504" t="e">
        <f>IF(VLOOKUP($B504,'Draft List'!$D$4:$AB$124,BH$3,FALSE)&lt;&gt;0,VLOOKUP($B504,'Draft List'!$D$4:$AB$124,BH$3,FALSE),"")</f>
        <v>#N/A</v>
      </c>
      <c r="BI504" t="e">
        <f>IF(VLOOKUP($B504,'Draft List'!$D$4:$AB$124,BI$3,FALSE)&lt;&gt;0,VLOOKUP($B504,'Draft List'!$D$4:$AB$124,BI$3,FALSE),"")</f>
        <v>#N/A</v>
      </c>
      <c r="BJ504" t="e">
        <f>IF(VLOOKUP($B504,'Draft List'!$D$4:$AB$124,BJ$3,FALSE)&lt;&gt;0,VLOOKUP($B504,'Draft List'!$D$4:$AB$124,BJ$3,FALSE),"")</f>
        <v>#N/A</v>
      </c>
      <c r="BK504" t="str">
        <f>IF(OR(C504="SP",C504="MR",C504="RP",C504="CL"),"P",VLOOKUP($A504,Bat!$A$4:$AP$1196,42,FALSE))</f>
        <v>P</v>
      </c>
    </row>
    <row r="505" spans="1:63" x14ac:dyDescent="0.25">
      <c r="A505" t="str">
        <f>IF(C505="C","C-",C505)&amp;D505&amp;E505</f>
        <v>SPMike Daugherty18</v>
      </c>
      <c r="B505">
        <f>VLOOKUP($A505,draft_listing_pitchers_stats!$A$1:$B$1324,2,FALSE)</f>
        <v>4885</v>
      </c>
      <c r="C505" s="1" t="s">
        <v>25</v>
      </c>
      <c r="D505" s="1" t="s">
        <v>1928</v>
      </c>
      <c r="E505" s="1">
        <v>18</v>
      </c>
      <c r="F505" s="1" t="s">
        <v>55</v>
      </c>
      <c r="G505" s="1" t="s">
        <v>43</v>
      </c>
      <c r="H505" s="1" t="s">
        <v>51</v>
      </c>
      <c r="I505" s="24" t="s">
        <v>51</v>
      </c>
      <c r="J505" s="1" t="s">
        <v>57</v>
      </c>
      <c r="K505" s="24" t="s">
        <v>46</v>
      </c>
      <c r="L505" s="1">
        <v>1</v>
      </c>
      <c r="M505" s="1">
        <v>3</v>
      </c>
      <c r="N505" s="24">
        <v>1</v>
      </c>
      <c r="O505" s="1">
        <v>3</v>
      </c>
      <c r="P505" s="1">
        <v>3</v>
      </c>
      <c r="Q505" s="24">
        <v>2</v>
      </c>
      <c r="R505" s="1">
        <v>3</v>
      </c>
      <c r="S505" s="1">
        <v>4</v>
      </c>
      <c r="T505" s="1">
        <v>1</v>
      </c>
      <c r="U505" s="1">
        <v>2</v>
      </c>
      <c r="V505" s="1" t="s">
        <v>47</v>
      </c>
      <c r="W505" s="1" t="s">
        <v>47</v>
      </c>
      <c r="X505" s="1">
        <v>2</v>
      </c>
      <c r="Y505" s="1">
        <v>2</v>
      </c>
      <c r="Z505" s="1" t="s">
        <v>47</v>
      </c>
      <c r="AA505" s="1" t="s">
        <v>47</v>
      </c>
      <c r="AB505" s="1" t="s">
        <v>47</v>
      </c>
      <c r="AC505" s="1" t="s">
        <v>47</v>
      </c>
      <c r="AD505" s="1" t="s">
        <v>47</v>
      </c>
      <c r="AE505" s="1" t="s">
        <v>47</v>
      </c>
      <c r="AF505" s="1">
        <v>3</v>
      </c>
      <c r="AG505" s="1">
        <v>3</v>
      </c>
      <c r="AH505" s="1" t="s">
        <v>47</v>
      </c>
      <c r="AI505" s="1" t="s">
        <v>47</v>
      </c>
      <c r="AJ505" s="1">
        <v>1</v>
      </c>
      <c r="AK505" s="1">
        <v>2</v>
      </c>
      <c r="AL505" s="1" t="s">
        <v>47</v>
      </c>
      <c r="AM505" s="1" t="s">
        <v>47</v>
      </c>
      <c r="AN505" s="1" t="s">
        <v>47</v>
      </c>
      <c r="AO505" s="24" t="s">
        <v>47</v>
      </c>
      <c r="AP505" s="1" t="s">
        <v>212</v>
      </c>
      <c r="AQ505" s="1">
        <v>9</v>
      </c>
      <c r="AR505" s="25" t="s">
        <v>15</v>
      </c>
      <c r="AS505" s="30">
        <v>230000</v>
      </c>
      <c r="AT505" s="9">
        <f>($O$3*(L505-$O$1)/$O$2+$P$3*(M505-$P$1)/$P$2+$Q$3*(N505-$P$1)/$Q$2)/SUM($O$3:$Q$3)</f>
        <v>-2.310620805107487</v>
      </c>
      <c r="AU505" s="9">
        <f>($O$3*(O505-$O$1)/$O$2+$P$3*(P505-$P$1)/$P$2+$Q$3*(Q505-$Q$1)/$Q$2)/SUM($O$3:$Q$3)</f>
        <v>-1.233422839297958</v>
      </c>
      <c r="AV505">
        <f>COUNT(R505:AO505)/2</f>
        <v>5</v>
      </c>
      <c r="AW505">
        <f>COUNTIF(R505:AO505,"&gt;5")/2</f>
        <v>0</v>
      </c>
      <c r="AX505" s="6">
        <f>VLOOKUP(AP505,COND!$A$10:$B$32,2,FALSE)</f>
        <v>1</v>
      </c>
      <c r="AY505" s="9">
        <f>(($AT$3*AT505+$AU$3*AU505+$AV$3*AV505+$AW$3*AW505)*AX505*IF(AQ505&lt;5,0.95,IF(AQ505&lt;7,0.975,1))+$J$3*VLOOKUP(J505,COND!$A$2:$D$7,2,FALSE)+$K$3*VLOOKUP(K505,COND!$A$2:$D$7,3,FALSE)+IF(BA505="SP",$BA$3,0)+IF($AV505&lt;3,-15,0))*IF(AND(Bat!$K$2="On",$E505&gt;20),0.75,1)</f>
        <v>6.8194190530193417</v>
      </c>
      <c r="AZ505" s="28">
        <f>STANDARDIZE(AY505,AVERAGE($AY$5:$AY$963),STDEVP($AY$5:$AY$963))</f>
        <v>-1.4521096180617479</v>
      </c>
      <c r="BA505" t="str">
        <f>IF(OR(AND(AQ505&gt;7,AW505&gt;1),AND(AQ505&gt;4,AV505&gt;2)),"SP","RP")</f>
        <v>SP</v>
      </c>
      <c r="BE505" t="str">
        <f>IF(AVERAGE($O505:$Q505)&gt;=6,"Likely",IF(AVERAGE($O505:$Q505)&gt;=4,"Possible","Unlikely"))</f>
        <v>Unlikely</v>
      </c>
      <c r="BG505" t="e">
        <f>IF(VLOOKUP($B505,'Draft List'!$D$4:$AB$124,BG$3,FALSE)&lt;&gt;0,VLOOKUP($B505,'Draft List'!$D$4:$AB$124,BG$3,FALSE),"")</f>
        <v>#N/A</v>
      </c>
      <c r="BH505" t="e">
        <f>IF(VLOOKUP($B505,'Draft List'!$D$4:$AB$124,BH$3,FALSE)&lt;&gt;0,VLOOKUP($B505,'Draft List'!$D$4:$AB$124,BH$3,FALSE),"")</f>
        <v>#N/A</v>
      </c>
      <c r="BI505" t="e">
        <f>IF(VLOOKUP($B505,'Draft List'!$D$4:$AB$124,BI$3,FALSE)&lt;&gt;0,VLOOKUP($B505,'Draft List'!$D$4:$AB$124,BI$3,FALSE),"")</f>
        <v>#N/A</v>
      </c>
      <c r="BJ505" t="e">
        <f>IF(VLOOKUP($B505,'Draft List'!$D$4:$AB$124,BJ$3,FALSE)&lt;&gt;0,VLOOKUP($B505,'Draft List'!$D$4:$AB$124,BJ$3,FALSE),"")</f>
        <v>#N/A</v>
      </c>
      <c r="BK505" t="str">
        <f>IF(OR(C505="SP",C505="MR",C505="RP",C505="CL"),"P",VLOOKUP($A505,Bat!$A$4:$AP$1196,42,FALSE))</f>
        <v>P</v>
      </c>
    </row>
    <row r="506" spans="1:63" x14ac:dyDescent="0.25">
      <c r="A506" t="str">
        <f>IF(C506="C","C-",C506)&amp;D506&amp;E506</f>
        <v>RPSean Bagshaw21</v>
      </c>
      <c r="B506">
        <f>VLOOKUP($A506,draft_listing_pitchers_stats!$A$1:$B$1324,2,FALSE)</f>
        <v>7500</v>
      </c>
      <c r="C506" s="1" t="s">
        <v>246</v>
      </c>
      <c r="D506" s="1" t="s">
        <v>1884</v>
      </c>
      <c r="E506" s="1">
        <v>21</v>
      </c>
      <c r="F506" s="1" t="s">
        <v>43</v>
      </c>
      <c r="G506" s="1" t="s">
        <v>43</v>
      </c>
      <c r="H506" s="1" t="s">
        <v>51</v>
      </c>
      <c r="I506" s="24" t="s">
        <v>51</v>
      </c>
      <c r="J506" s="1" t="s">
        <v>57</v>
      </c>
      <c r="K506" s="24" t="s">
        <v>45</v>
      </c>
      <c r="L506" s="1">
        <v>3</v>
      </c>
      <c r="M506" s="1">
        <v>3</v>
      </c>
      <c r="N506" s="24">
        <v>1</v>
      </c>
      <c r="O506" s="1">
        <v>3</v>
      </c>
      <c r="P506" s="1">
        <v>3</v>
      </c>
      <c r="Q506" s="24">
        <v>2</v>
      </c>
      <c r="R506" s="1">
        <v>4</v>
      </c>
      <c r="S506" s="1">
        <v>5</v>
      </c>
      <c r="T506" s="1" t="s">
        <v>47</v>
      </c>
      <c r="U506" s="1" t="s">
        <v>47</v>
      </c>
      <c r="V506" s="1">
        <v>2</v>
      </c>
      <c r="W506" s="1">
        <v>3</v>
      </c>
      <c r="X506" s="1">
        <v>2</v>
      </c>
      <c r="Y506" s="1">
        <v>3</v>
      </c>
      <c r="Z506" s="1" t="s">
        <v>47</v>
      </c>
      <c r="AA506" s="1" t="s">
        <v>47</v>
      </c>
      <c r="AB506" s="1" t="s">
        <v>47</v>
      </c>
      <c r="AC506" s="1" t="s">
        <v>47</v>
      </c>
      <c r="AD506" s="1" t="s">
        <v>47</v>
      </c>
      <c r="AE506" s="1" t="s">
        <v>47</v>
      </c>
      <c r="AF506" s="1" t="s">
        <v>47</v>
      </c>
      <c r="AG506" s="1" t="s">
        <v>47</v>
      </c>
      <c r="AH506" s="1" t="s">
        <v>47</v>
      </c>
      <c r="AI506" s="1" t="s">
        <v>47</v>
      </c>
      <c r="AJ506" s="1" t="s">
        <v>47</v>
      </c>
      <c r="AK506" s="1" t="s">
        <v>47</v>
      </c>
      <c r="AL506" s="1" t="s">
        <v>47</v>
      </c>
      <c r="AM506" s="1" t="s">
        <v>47</v>
      </c>
      <c r="AN506" s="1" t="s">
        <v>47</v>
      </c>
      <c r="AO506" s="24" t="s">
        <v>47</v>
      </c>
      <c r="AP506" s="1" t="s">
        <v>60</v>
      </c>
      <c r="AQ506" s="1">
        <v>8</v>
      </c>
      <c r="AR506" s="25" t="s">
        <v>15</v>
      </c>
      <c r="AS506" s="30">
        <v>220000</v>
      </c>
      <c r="AT506" s="9">
        <f>($O$3*(L506-$O$1)/$O$2+$P$3*(M506-$P$1)/$P$2+$Q$3*(N506-$P$1)/$Q$2)/SUM($O$3:$Q$3)</f>
        <v>-1.9212381560891401</v>
      </c>
      <c r="AU506" s="9">
        <f>($O$3*(O506-$O$1)/$O$2+$P$3*(P506-$P$1)/$P$2+$Q$3*(Q506-$Q$1)/$Q$2)/SUM($O$3:$Q$3)</f>
        <v>-1.233422839297958</v>
      </c>
      <c r="AV506">
        <f>COUNT(R506:AO506)/2</f>
        <v>3</v>
      </c>
      <c r="AW506">
        <f>COUNTIF(R506:AO506,"&gt;5")/2</f>
        <v>0</v>
      </c>
      <c r="AX506" s="6">
        <f>VLOOKUP(AP506,COND!$A$10:$B$32,2,FALSE)</f>
        <v>1</v>
      </c>
      <c r="AY506" s="9">
        <f>(($AT$3*AT506+$AU$3*AU506+$AV$3*AV506+$AW$3*AW506)*AX506*IF(AQ506&lt;5,0.95,IF(AQ506&lt;7,0.975,1))+$J$3*VLOOKUP(J506,COND!$A$2:$D$7,2,FALSE)+$K$3*VLOOKUP(K506,COND!$A$2:$D$7,3,FALSE)+IF(BA506="SP",$BA$3,0)+IF($AV506&lt;3,-15,0))*IF(AND(Bat!$K$2="On",$E506&gt;20),0.75,1)</f>
        <v>6.4972955828230106</v>
      </c>
      <c r="AZ506" s="28">
        <f>STANDARDIZE(AY506,AVERAGE($AY$5:$AY$963),STDEVP($AY$5:$AY$963))</f>
        <v>-1.480928329492706</v>
      </c>
      <c r="BA506" t="str">
        <f>IF(OR(AND(AQ506&gt;7,AW506&gt;1),AND(AQ506&gt;4,AV506&gt;2)),"SP","RP")</f>
        <v>SP</v>
      </c>
      <c r="BE506" t="str">
        <f>IF(AVERAGE($O506:$Q506)&gt;=6,"Likely",IF(AVERAGE($O506:$Q506)&gt;=4,"Possible","Unlikely"))</f>
        <v>Unlikely</v>
      </c>
      <c r="BG506" t="e">
        <f>IF(VLOOKUP($B506,'Draft List'!$D$4:$AB$124,BG$3,FALSE)&lt;&gt;0,VLOOKUP($B506,'Draft List'!$D$4:$AB$124,BG$3,FALSE),"")</f>
        <v>#N/A</v>
      </c>
      <c r="BH506" t="e">
        <f>IF(VLOOKUP($B506,'Draft List'!$D$4:$AB$124,BH$3,FALSE)&lt;&gt;0,VLOOKUP($B506,'Draft List'!$D$4:$AB$124,BH$3,FALSE),"")</f>
        <v>#N/A</v>
      </c>
      <c r="BI506" t="e">
        <f>IF(VLOOKUP($B506,'Draft List'!$D$4:$AB$124,BI$3,FALSE)&lt;&gt;0,VLOOKUP($B506,'Draft List'!$D$4:$AB$124,BI$3,FALSE),"")</f>
        <v>#N/A</v>
      </c>
      <c r="BJ506" t="e">
        <f>IF(VLOOKUP($B506,'Draft List'!$D$4:$AB$124,BJ$3,FALSE)&lt;&gt;0,VLOOKUP($B506,'Draft List'!$D$4:$AB$124,BJ$3,FALSE),"")</f>
        <v>#N/A</v>
      </c>
      <c r="BK506" t="str">
        <f>IF(OR(C506="SP",C506="MR",C506="RP",C506="CL"),"P",VLOOKUP($A506,Bat!$A$4:$AP$1196,42,FALSE))</f>
        <v>P</v>
      </c>
    </row>
    <row r="507" spans="1:63" x14ac:dyDescent="0.25">
      <c r="A507" t="str">
        <f>IF(C507="C","C-",C507)&amp;D507&amp;E507</f>
        <v>SPIván Pérez18</v>
      </c>
      <c r="B507">
        <f>VLOOKUP($A507,draft_listing_pitchers_stats!$A$1:$B$1324,2,FALSE)</f>
        <v>4714</v>
      </c>
      <c r="C507" s="1" t="s">
        <v>25</v>
      </c>
      <c r="D507" s="1" t="s">
        <v>2140</v>
      </c>
      <c r="E507" s="1">
        <v>18</v>
      </c>
      <c r="F507" s="1" t="s">
        <v>55</v>
      </c>
      <c r="G507" s="1" t="s">
        <v>55</v>
      </c>
      <c r="H507" s="1" t="s">
        <v>51</v>
      </c>
      <c r="I507" s="24" t="s">
        <v>51</v>
      </c>
      <c r="J507" s="1" t="s">
        <v>57</v>
      </c>
      <c r="K507" s="24" t="s">
        <v>46</v>
      </c>
      <c r="L507" s="1">
        <v>2</v>
      </c>
      <c r="M507" s="1">
        <v>3</v>
      </c>
      <c r="N507" s="24">
        <v>1</v>
      </c>
      <c r="O507" s="1">
        <v>3</v>
      </c>
      <c r="P507" s="1">
        <v>3</v>
      </c>
      <c r="Q507" s="24">
        <v>2</v>
      </c>
      <c r="R507" s="1">
        <v>4</v>
      </c>
      <c r="S507" s="1">
        <v>5</v>
      </c>
      <c r="T507" s="1">
        <v>1</v>
      </c>
      <c r="U507" s="1">
        <v>3</v>
      </c>
      <c r="V507" s="1" t="s">
        <v>47</v>
      </c>
      <c r="W507" s="1" t="s">
        <v>47</v>
      </c>
      <c r="X507" s="1" t="s">
        <v>47</v>
      </c>
      <c r="Y507" s="1" t="s">
        <v>47</v>
      </c>
      <c r="Z507" s="1" t="s">
        <v>47</v>
      </c>
      <c r="AA507" s="1" t="s">
        <v>47</v>
      </c>
      <c r="AB507" s="1" t="s">
        <v>47</v>
      </c>
      <c r="AC507" s="1" t="s">
        <v>47</v>
      </c>
      <c r="AD507" s="1">
        <v>3</v>
      </c>
      <c r="AE507" s="1">
        <v>4</v>
      </c>
      <c r="AF507" s="1" t="s">
        <v>47</v>
      </c>
      <c r="AG507" s="1" t="s">
        <v>47</v>
      </c>
      <c r="AH507" s="1" t="s">
        <v>47</v>
      </c>
      <c r="AI507" s="1" t="s">
        <v>47</v>
      </c>
      <c r="AJ507" s="1" t="s">
        <v>47</v>
      </c>
      <c r="AK507" s="1" t="s">
        <v>47</v>
      </c>
      <c r="AL507" s="1" t="s">
        <v>47</v>
      </c>
      <c r="AM507" s="1" t="s">
        <v>47</v>
      </c>
      <c r="AN507" s="1" t="s">
        <v>47</v>
      </c>
      <c r="AO507" s="24" t="s">
        <v>47</v>
      </c>
      <c r="AP507" s="1" t="s">
        <v>58</v>
      </c>
      <c r="AQ507" s="1">
        <v>8</v>
      </c>
      <c r="AR507" s="25" t="s">
        <v>15</v>
      </c>
      <c r="AS507" s="30">
        <v>200000</v>
      </c>
      <c r="AT507" s="9">
        <f>($O$3*(L507-$O$1)/$O$2+$P$3*(M507-$P$1)/$P$2+$Q$3*(N507-$P$1)/$Q$2)/SUM($O$3:$Q$3)</f>
        <v>-2.1159294805983135</v>
      </c>
      <c r="AU507" s="9">
        <f>($O$3*(O507-$O$1)/$O$2+$P$3*(P507-$P$1)/$P$2+$Q$3*(Q507-$Q$1)/$Q$2)/SUM($O$3:$Q$3)</f>
        <v>-1.233422839297958</v>
      </c>
      <c r="AV507">
        <f>COUNT(R507:AO507)/2</f>
        <v>3</v>
      </c>
      <c r="AW507">
        <f>COUNTIF(R507:AO507,"&gt;5")/2</f>
        <v>0</v>
      </c>
      <c r="AX507" s="6">
        <f>VLOOKUP(AP507,COND!$A$10:$B$32,2,FALSE)</f>
        <v>1</v>
      </c>
      <c r="AY507" s="9">
        <f>(($AT$3*AT507+$AU$3*AU507+$AV$3*AV507+$AW$3*AW507)*AX507*IF(AQ507&lt;5,0.95,IF(AQ507&lt;7,0.975,1))+$J$3*VLOOKUP(J507,COND!$A$2:$D$7,2,FALSE)+$K$3*VLOOKUP(K507,COND!$A$2:$D$7,3,FALSE)+IF(BA507="SP",$BA$3,0)+IF($AV507&lt;3,-15,0))*IF(AND(Bat!$K$2="On",$E507&gt;20),0.75,1)</f>
        <v>6.1583573179211761</v>
      </c>
      <c r="AZ507" s="28">
        <f>STANDARDIZE(AY507,AVERAGE($AY$5:$AY$963),STDEVP($AY$5:$AY$963))</f>
        <v>-1.5112513731478681</v>
      </c>
      <c r="BA507" t="str">
        <f>IF(OR(AND(AQ507&gt;7,AW507&gt;1),AND(AQ507&gt;4,AV507&gt;2)),"SP","RP")</f>
        <v>SP</v>
      </c>
      <c r="BE507" t="str">
        <f>IF(AVERAGE($O507:$Q507)&gt;=6,"Likely",IF(AVERAGE($O507:$Q507)&gt;=4,"Possible","Unlikely"))</f>
        <v>Unlikely</v>
      </c>
      <c r="BG507" t="e">
        <f>IF(VLOOKUP($B507,'Draft List'!$D$4:$AB$124,BG$3,FALSE)&lt;&gt;0,VLOOKUP($B507,'Draft List'!$D$4:$AB$124,BG$3,FALSE),"")</f>
        <v>#N/A</v>
      </c>
      <c r="BH507" t="e">
        <f>IF(VLOOKUP($B507,'Draft List'!$D$4:$AB$124,BH$3,FALSE)&lt;&gt;0,VLOOKUP($B507,'Draft List'!$D$4:$AB$124,BH$3,FALSE),"")</f>
        <v>#N/A</v>
      </c>
      <c r="BI507" t="e">
        <f>IF(VLOOKUP($B507,'Draft List'!$D$4:$AB$124,BI$3,FALSE)&lt;&gt;0,VLOOKUP($B507,'Draft List'!$D$4:$AB$124,BI$3,FALSE),"")</f>
        <v>#N/A</v>
      </c>
      <c r="BJ507" t="e">
        <f>IF(VLOOKUP($B507,'Draft List'!$D$4:$AB$124,BJ$3,FALSE)&lt;&gt;0,VLOOKUP($B507,'Draft List'!$D$4:$AB$124,BJ$3,FALSE),"")</f>
        <v>#N/A</v>
      </c>
      <c r="BK507" t="str">
        <f>IF(OR(C507="SP",C507="MR",C507="RP",C507="CL"),"P",VLOOKUP($A507,Bat!$A$4:$AP$1196,42,FALSE))</f>
        <v>P</v>
      </c>
    </row>
    <row r="508" spans="1:63" x14ac:dyDescent="0.25">
      <c r="A508" t="str">
        <f>IF(C508="C","C-",C508)&amp;D508&amp;E508</f>
        <v>RPDan Nelligan18</v>
      </c>
      <c r="B508">
        <f>VLOOKUP($A508,draft_listing_pitchers_stats!$A$1:$B$1324,2,FALSE)</f>
        <v>4919</v>
      </c>
      <c r="C508" s="1" t="s">
        <v>246</v>
      </c>
      <c r="D508" s="1" t="s">
        <v>2111</v>
      </c>
      <c r="E508" s="1">
        <v>18</v>
      </c>
      <c r="F508" s="1" t="s">
        <v>43</v>
      </c>
      <c r="G508" s="1" t="s">
        <v>43</v>
      </c>
      <c r="H508" s="1" t="s">
        <v>51</v>
      </c>
      <c r="I508" s="24" t="s">
        <v>51</v>
      </c>
      <c r="J508" s="1" t="s">
        <v>57</v>
      </c>
      <c r="K508" s="24" t="s">
        <v>49</v>
      </c>
      <c r="L508" s="1">
        <v>1</v>
      </c>
      <c r="M508" s="1">
        <v>3</v>
      </c>
      <c r="N508" s="24">
        <v>1</v>
      </c>
      <c r="O508" s="1">
        <v>3</v>
      </c>
      <c r="P508" s="1">
        <v>3</v>
      </c>
      <c r="Q508" s="24">
        <v>2</v>
      </c>
      <c r="R508" s="1">
        <v>4</v>
      </c>
      <c r="S508" s="1">
        <v>5</v>
      </c>
      <c r="T508" s="1">
        <v>1</v>
      </c>
      <c r="U508" s="1">
        <v>1</v>
      </c>
      <c r="V508" s="1">
        <v>2</v>
      </c>
      <c r="W508" s="1">
        <v>3</v>
      </c>
      <c r="X508" s="1" t="s">
        <v>47</v>
      </c>
      <c r="Y508" s="1" t="s">
        <v>47</v>
      </c>
      <c r="Z508" s="1" t="s">
        <v>47</v>
      </c>
      <c r="AA508" s="1" t="s">
        <v>47</v>
      </c>
      <c r="AB508" s="1" t="s">
        <v>47</v>
      </c>
      <c r="AC508" s="1" t="s">
        <v>47</v>
      </c>
      <c r="AD508" s="1" t="s">
        <v>47</v>
      </c>
      <c r="AE508" s="1" t="s">
        <v>47</v>
      </c>
      <c r="AF508" s="1" t="s">
        <v>47</v>
      </c>
      <c r="AG508" s="1" t="s">
        <v>47</v>
      </c>
      <c r="AH508" s="1" t="s">
        <v>47</v>
      </c>
      <c r="AI508" s="1" t="s">
        <v>47</v>
      </c>
      <c r="AJ508" s="1" t="s">
        <v>47</v>
      </c>
      <c r="AK508" s="1" t="s">
        <v>47</v>
      </c>
      <c r="AL508" s="1" t="s">
        <v>47</v>
      </c>
      <c r="AM508" s="1" t="s">
        <v>47</v>
      </c>
      <c r="AN508" s="1" t="s">
        <v>47</v>
      </c>
      <c r="AO508" s="24" t="s">
        <v>47</v>
      </c>
      <c r="AP508" s="1" t="s">
        <v>60</v>
      </c>
      <c r="AQ508" s="1">
        <v>2</v>
      </c>
      <c r="AR508" s="25" t="s">
        <v>15</v>
      </c>
      <c r="AS508" s="30">
        <v>210000</v>
      </c>
      <c r="AT508" s="9">
        <f>($O$3*(L508-$O$1)/$O$2+$P$3*(M508-$P$1)/$P$2+$Q$3*(N508-$P$1)/$Q$2)/SUM($O$3:$Q$3)</f>
        <v>-2.310620805107487</v>
      </c>
      <c r="AU508" s="9">
        <f>($O$3*(O508-$O$1)/$O$2+$P$3*(P508-$P$1)/$P$2+$Q$3*(Q508-$Q$1)/$Q$2)/SUM($O$3:$Q$3)</f>
        <v>-1.233422839297958</v>
      </c>
      <c r="AV508">
        <f>COUNT(R508:AO508)/2</f>
        <v>3</v>
      </c>
      <c r="AW508">
        <f>COUNTIF(R508:AO508,"&gt;5")/2</f>
        <v>0</v>
      </c>
      <c r="AX508" s="6">
        <f>VLOOKUP(AP508,COND!$A$10:$B$32,2,FALSE)</f>
        <v>1</v>
      </c>
      <c r="AY508" s="9">
        <f>(($AT$3*AT508+$AU$3*AU508+$AV$3*AV508+$AW$3*AW508)*AX508*IF(AQ508&lt;5,0.95,IF(AQ508&lt;7,0.975,1))+$J$3*VLOOKUP(J508,COND!$A$2:$D$7,2,FALSE)+$K$3*VLOOKUP(K508,COND!$A$2:$D$7,3,FALSE)+IF(BA508="SP",$BA$3,0)+IF($AV508&lt;3,-15,0))*IF(AND(Bat!$K$2="On",$E508&gt;20),0.75,1)</f>
        <v>5.923448100368379</v>
      </c>
      <c r="AZ508" s="28">
        <f>STANDARDIZE(AY508,AVERAGE($AY$5:$AY$963),STDEVP($AY$5:$AY$963))</f>
        <v>-1.532267479018701</v>
      </c>
      <c r="BA508" t="str">
        <f>IF(OR(AND(AQ508&gt;7,AW508&gt;1),AND(AQ508&gt;4,AV508&gt;2)),"SP","RP")</f>
        <v>RP</v>
      </c>
      <c r="BE508" t="str">
        <f>IF(AVERAGE($O508:$Q508)&gt;=6,"Likely",IF(AVERAGE($O508:$Q508)&gt;=4,"Possible","Unlikely"))</f>
        <v>Unlikely</v>
      </c>
      <c r="BG508" t="e">
        <f>IF(VLOOKUP($B508,'Draft List'!$D$4:$AB$124,BG$3,FALSE)&lt;&gt;0,VLOOKUP($B508,'Draft List'!$D$4:$AB$124,BG$3,FALSE),"")</f>
        <v>#N/A</v>
      </c>
      <c r="BH508" t="e">
        <f>IF(VLOOKUP($B508,'Draft List'!$D$4:$AB$124,BH$3,FALSE)&lt;&gt;0,VLOOKUP($B508,'Draft List'!$D$4:$AB$124,BH$3,FALSE),"")</f>
        <v>#N/A</v>
      </c>
      <c r="BI508" t="e">
        <f>IF(VLOOKUP($B508,'Draft List'!$D$4:$AB$124,BI$3,FALSE)&lt;&gt;0,VLOOKUP($B508,'Draft List'!$D$4:$AB$124,BI$3,FALSE),"")</f>
        <v>#N/A</v>
      </c>
      <c r="BJ508" t="e">
        <f>IF(VLOOKUP($B508,'Draft List'!$D$4:$AB$124,BJ$3,FALSE)&lt;&gt;0,VLOOKUP($B508,'Draft List'!$D$4:$AB$124,BJ$3,FALSE),"")</f>
        <v>#N/A</v>
      </c>
      <c r="BK508" t="str">
        <f>IF(OR(C508="SP",C508="MR",C508="RP",C508="CL"),"P",VLOOKUP($A508,Bat!$A$4:$AP$1196,42,FALSE))</f>
        <v>P</v>
      </c>
    </row>
    <row r="509" spans="1:63" x14ac:dyDescent="0.25">
      <c r="A509" t="str">
        <f>IF(C509="C","C-",C509)&amp;D509&amp;E509</f>
        <v>RPEnrique López21</v>
      </c>
      <c r="B509">
        <f>VLOOKUP($A509,draft_listing_pitchers_stats!$A$1:$B$1324,2,FALSE)</f>
        <v>7285</v>
      </c>
      <c r="C509" s="1" t="s">
        <v>246</v>
      </c>
      <c r="D509" s="1" t="s">
        <v>2060</v>
      </c>
      <c r="E509" s="1">
        <v>21</v>
      </c>
      <c r="F509" s="1" t="s">
        <v>43</v>
      </c>
      <c r="G509" s="1" t="s">
        <v>55</v>
      </c>
      <c r="H509" s="1" t="s">
        <v>51</v>
      </c>
      <c r="I509" s="24" t="s">
        <v>51</v>
      </c>
      <c r="J509" s="1" t="s">
        <v>57</v>
      </c>
      <c r="K509" s="24" t="s">
        <v>46</v>
      </c>
      <c r="L509" s="1">
        <v>2</v>
      </c>
      <c r="M509" s="1">
        <v>4</v>
      </c>
      <c r="N509" s="24">
        <v>1</v>
      </c>
      <c r="O509" s="1">
        <v>2</v>
      </c>
      <c r="P509" s="1">
        <v>4</v>
      </c>
      <c r="Q509" s="24">
        <v>2</v>
      </c>
      <c r="R509" s="1">
        <v>3</v>
      </c>
      <c r="S509" s="1">
        <v>3</v>
      </c>
      <c r="T509" s="1">
        <v>1</v>
      </c>
      <c r="U509" s="1">
        <v>2</v>
      </c>
      <c r="V509" s="1">
        <v>1</v>
      </c>
      <c r="W509" s="1">
        <v>2</v>
      </c>
      <c r="X509" s="1">
        <v>2</v>
      </c>
      <c r="Y509" s="1">
        <v>3</v>
      </c>
      <c r="Z509" s="1" t="s">
        <v>47</v>
      </c>
      <c r="AA509" s="1" t="s">
        <v>47</v>
      </c>
      <c r="AB509" s="1" t="s">
        <v>47</v>
      </c>
      <c r="AC509" s="1" t="s">
        <v>47</v>
      </c>
      <c r="AD509" s="1" t="s">
        <v>47</v>
      </c>
      <c r="AE509" s="1" t="s">
        <v>47</v>
      </c>
      <c r="AF509" s="1" t="s">
        <v>47</v>
      </c>
      <c r="AG509" s="1" t="s">
        <v>47</v>
      </c>
      <c r="AH509" s="1" t="s">
        <v>47</v>
      </c>
      <c r="AI509" s="1" t="s">
        <v>47</v>
      </c>
      <c r="AJ509" s="1" t="s">
        <v>47</v>
      </c>
      <c r="AK509" s="1" t="s">
        <v>47</v>
      </c>
      <c r="AL509" s="1" t="s">
        <v>47</v>
      </c>
      <c r="AM509" s="1" t="s">
        <v>47</v>
      </c>
      <c r="AN509" s="1" t="s">
        <v>47</v>
      </c>
      <c r="AO509" s="24" t="s">
        <v>47</v>
      </c>
      <c r="AP509" s="1" t="s">
        <v>212</v>
      </c>
      <c r="AQ509" s="1">
        <v>2</v>
      </c>
      <c r="AR509" s="25" t="s">
        <v>233</v>
      </c>
      <c r="AS509" s="30">
        <v>210000</v>
      </c>
      <c r="AT509" s="9">
        <f>($O$3*(L509-$O$1)/$O$2+$P$3*(M509-$P$1)/$P$2+$Q$3*(N509-$P$1)/$Q$2)/SUM($O$3:$Q$3)</f>
        <v>-1.9204977641682581</v>
      </c>
      <c r="AU509" s="9">
        <f>($O$3*(O509-$O$1)/$O$2+$P$3*(P509-$P$1)/$P$2+$Q$3*(Q509-$Q$1)/$Q$2)/SUM($O$3:$Q$3)</f>
        <v>-1.2326824473770763</v>
      </c>
      <c r="AV509">
        <f>COUNT(R509:AO509)/2</f>
        <v>4</v>
      </c>
      <c r="AW509">
        <f>COUNTIF(R509:AO509,"&gt;5")/2</f>
        <v>0</v>
      </c>
      <c r="AX509" s="6">
        <f>VLOOKUP(AP509,COND!$A$10:$B$32,2,FALSE)</f>
        <v>1</v>
      </c>
      <c r="AY509" s="9">
        <f>(($AT$3*AT509+$AU$3*AU509+$AV$3*AV509+$AW$3*AW509)*AX509*IF(AQ509&lt;5,0.95,IF(AQ509&lt;7,0.975,1))+$J$3*VLOOKUP(J509,COND!$A$2:$D$7,2,FALSE)+$K$3*VLOOKUP(K509,COND!$A$2:$D$7,3,FALSE)+IF(BA509="SP",$BA$3,0)+IF($AV509&lt;3,-15,0))*IF(AND(Bat!$K$2="On",$E509&gt;20),0.75,1)</f>
        <v>5.7441389246435826</v>
      </c>
      <c r="AZ509" s="28">
        <f>STANDARDIZE(AY509,AVERAGE($AY$5:$AY$963),STDEVP($AY$5:$AY$963))</f>
        <v>-1.5483093383373852</v>
      </c>
      <c r="BA509" t="str">
        <f>IF(OR(AND(AQ509&gt;7,AW509&gt;1),AND(AQ509&gt;4,AV509&gt;2)),"SP","RP")</f>
        <v>RP</v>
      </c>
      <c r="BE509" t="str">
        <f>IF(AVERAGE($O509:$Q509)&gt;=6,"Likely",IF(AVERAGE($O509:$Q509)&gt;=4,"Possible","Unlikely"))</f>
        <v>Unlikely</v>
      </c>
      <c r="BG509" t="e">
        <f>IF(VLOOKUP($B509,'Draft List'!$D$4:$AB$124,BG$3,FALSE)&lt;&gt;0,VLOOKUP($B509,'Draft List'!$D$4:$AB$124,BG$3,FALSE),"")</f>
        <v>#N/A</v>
      </c>
      <c r="BH509" t="e">
        <f>IF(VLOOKUP($B509,'Draft List'!$D$4:$AB$124,BH$3,FALSE)&lt;&gt;0,VLOOKUP($B509,'Draft List'!$D$4:$AB$124,BH$3,FALSE),"")</f>
        <v>#N/A</v>
      </c>
      <c r="BI509" t="e">
        <f>IF(VLOOKUP($B509,'Draft List'!$D$4:$AB$124,BI$3,FALSE)&lt;&gt;0,VLOOKUP($B509,'Draft List'!$D$4:$AB$124,BI$3,FALSE),"")</f>
        <v>#N/A</v>
      </c>
      <c r="BJ509" t="e">
        <f>IF(VLOOKUP($B509,'Draft List'!$D$4:$AB$124,BJ$3,FALSE)&lt;&gt;0,VLOOKUP($B509,'Draft List'!$D$4:$AB$124,BJ$3,FALSE),"")</f>
        <v>#N/A</v>
      </c>
      <c r="BK509" t="str">
        <f>IF(OR(C509="SP",C509="MR",C509="RP",C509="CL"),"P",VLOOKUP($A509,Bat!$A$4:$AP$1196,42,FALSE))</f>
        <v>P</v>
      </c>
    </row>
    <row r="510" spans="1:63" x14ac:dyDescent="0.25">
      <c r="A510" t="str">
        <f>IF(C510="C","C-",C510)&amp;D510&amp;E510</f>
        <v>RPYasutoki Ogawa18</v>
      </c>
      <c r="B510">
        <f>VLOOKUP($A510,draft_listing_pitchers_stats!$A$1:$B$1324,2,FALSE)</f>
        <v>9306</v>
      </c>
      <c r="C510" s="1" t="s">
        <v>246</v>
      </c>
      <c r="D510" s="1" t="s">
        <v>2117</v>
      </c>
      <c r="E510" s="1">
        <v>18</v>
      </c>
      <c r="F510" s="1" t="s">
        <v>43</v>
      </c>
      <c r="G510" s="1" t="s">
        <v>43</v>
      </c>
      <c r="H510" s="1" t="s">
        <v>51</v>
      </c>
      <c r="I510" s="24" t="s">
        <v>51</v>
      </c>
      <c r="J510" s="1" t="s">
        <v>46</v>
      </c>
      <c r="K510" s="24" t="s">
        <v>46</v>
      </c>
      <c r="L510" s="1">
        <v>1</v>
      </c>
      <c r="M510" s="1">
        <v>3</v>
      </c>
      <c r="N510" s="24">
        <v>1</v>
      </c>
      <c r="O510" s="1">
        <v>2</v>
      </c>
      <c r="P510" s="1">
        <v>4</v>
      </c>
      <c r="Q510" s="24">
        <v>1</v>
      </c>
      <c r="R510" s="1">
        <v>2</v>
      </c>
      <c r="S510" s="1">
        <v>2</v>
      </c>
      <c r="T510" s="1">
        <v>1</v>
      </c>
      <c r="U510" s="1">
        <v>2</v>
      </c>
      <c r="V510" s="1" t="s">
        <v>47</v>
      </c>
      <c r="W510" s="1" t="s">
        <v>47</v>
      </c>
      <c r="X510" s="1" t="s">
        <v>47</v>
      </c>
      <c r="Y510" s="1" t="s">
        <v>47</v>
      </c>
      <c r="Z510" s="1" t="s">
        <v>47</v>
      </c>
      <c r="AA510" s="1" t="s">
        <v>47</v>
      </c>
      <c r="AB510" s="1" t="s">
        <v>47</v>
      </c>
      <c r="AC510" s="1" t="s">
        <v>47</v>
      </c>
      <c r="AD510" s="1">
        <v>2</v>
      </c>
      <c r="AE510" s="1">
        <v>2</v>
      </c>
      <c r="AF510" s="1">
        <v>2</v>
      </c>
      <c r="AG510" s="1">
        <v>2</v>
      </c>
      <c r="AH510" s="1" t="s">
        <v>47</v>
      </c>
      <c r="AI510" s="1" t="s">
        <v>47</v>
      </c>
      <c r="AJ510" s="1" t="s">
        <v>47</v>
      </c>
      <c r="AK510" s="1" t="s">
        <v>47</v>
      </c>
      <c r="AL510" s="1" t="s">
        <v>47</v>
      </c>
      <c r="AM510" s="1" t="s">
        <v>47</v>
      </c>
      <c r="AN510" s="1" t="s">
        <v>47</v>
      </c>
      <c r="AO510" s="24" t="s">
        <v>47</v>
      </c>
      <c r="AP510" s="1" t="s">
        <v>70</v>
      </c>
      <c r="AQ510" s="1">
        <v>8</v>
      </c>
      <c r="AR510" s="25" t="s">
        <v>15</v>
      </c>
      <c r="AS510" s="30">
        <v>220000</v>
      </c>
      <c r="AT510" s="9">
        <f>($O$3*(L510-$O$1)/$O$2+$P$3*(M510-$P$1)/$P$2+$Q$3*(N510-$P$1)/$Q$2)/SUM($O$3:$Q$3)</f>
        <v>-2.310620805107487</v>
      </c>
      <c r="AU510" s="9">
        <f>($O$3*(O510-$O$1)/$O$2+$P$3*(P510-$P$1)/$P$2+$Q$3*(Q510-$Q$1)/$Q$2)/SUM($O$3:$Q$3)</f>
        <v>-1.4750030134311867</v>
      </c>
      <c r="AV510">
        <f>COUNT(R510:AO510)/2</f>
        <v>4</v>
      </c>
      <c r="AW510">
        <f>COUNTIF(R510:AO510,"&gt;5")/2</f>
        <v>0</v>
      </c>
      <c r="AX510" s="6">
        <f>VLOOKUP(AP510,COND!$A$10:$B$32,2,FALSE)</f>
        <v>0.9</v>
      </c>
      <c r="AY510" s="9">
        <f>(($AT$3*AT510+$AU$3*AU510+$AV$3*AV510+$AW$3*AW510)*AX510*IF(AQ510&lt;5,0.95,IF(AQ510&lt;7,0.975,1))+$J$3*VLOOKUP(J510,COND!$A$2:$D$7,2,FALSE)+$K$3*VLOOKUP(K510,COND!$A$2:$D$7,3,FALSE)+IF(BA510="SP",$BA$3,0)+IF($AV510&lt;3,-15,0))*IF(AND(Bat!$K$2="On",$E510&gt;20),0.75,1)</f>
        <v>5.694034013319289</v>
      </c>
      <c r="AZ510" s="28">
        <f>STANDARDIZE(AY510,AVERAGE($AY$5:$AY$963),STDEVP($AY$5:$AY$963))</f>
        <v>-1.5527919641449628</v>
      </c>
      <c r="BA510" t="str">
        <f>IF(OR(AND(AQ510&gt;7,AW510&gt;1),AND(AQ510&gt;4,AV510&gt;2)),"SP","RP")</f>
        <v>SP</v>
      </c>
      <c r="BE510" t="str">
        <f>IF(AVERAGE($O510:$Q510)&gt;=6,"Likely",IF(AVERAGE($O510:$Q510)&gt;=4,"Possible","Unlikely"))</f>
        <v>Unlikely</v>
      </c>
      <c r="BG510" t="e">
        <f>IF(VLOOKUP($B510,'Draft List'!$D$4:$AB$124,BG$3,FALSE)&lt;&gt;0,VLOOKUP($B510,'Draft List'!$D$4:$AB$124,BG$3,FALSE),"")</f>
        <v>#N/A</v>
      </c>
      <c r="BH510" t="e">
        <f>IF(VLOOKUP($B510,'Draft List'!$D$4:$AB$124,BH$3,FALSE)&lt;&gt;0,VLOOKUP($B510,'Draft List'!$D$4:$AB$124,BH$3,FALSE),"")</f>
        <v>#N/A</v>
      </c>
      <c r="BI510" t="e">
        <f>IF(VLOOKUP($B510,'Draft List'!$D$4:$AB$124,BI$3,FALSE)&lt;&gt;0,VLOOKUP($B510,'Draft List'!$D$4:$AB$124,BI$3,FALSE),"")</f>
        <v>#N/A</v>
      </c>
      <c r="BJ510" t="e">
        <f>IF(VLOOKUP($B510,'Draft List'!$D$4:$AB$124,BJ$3,FALSE)&lt;&gt;0,VLOOKUP($B510,'Draft List'!$D$4:$AB$124,BJ$3,FALSE),"")</f>
        <v>#N/A</v>
      </c>
      <c r="BK510" t="str">
        <f>IF(OR(C510="SP",C510="MR",C510="RP",C510="CL"),"P",VLOOKUP($A510,Bat!$A$4:$AP$1196,42,FALSE))</f>
        <v>P</v>
      </c>
    </row>
    <row r="511" spans="1:63" x14ac:dyDescent="0.25">
      <c r="A511" t="str">
        <f>IF(C511="C","C-",C511)&amp;D511&amp;E511</f>
        <v>RPRyan Sutherland18</v>
      </c>
      <c r="B511">
        <f>VLOOKUP($A511,draft_listing_pitchers_stats!$A$1:$B$1324,2,FALSE)</f>
        <v>4842</v>
      </c>
      <c r="C511" s="1" t="s">
        <v>246</v>
      </c>
      <c r="D511" s="1" t="s">
        <v>2203</v>
      </c>
      <c r="E511" s="1">
        <v>18</v>
      </c>
      <c r="F511" s="1" t="s">
        <v>55</v>
      </c>
      <c r="G511" s="1" t="s">
        <v>55</v>
      </c>
      <c r="H511" s="1" t="s">
        <v>51</v>
      </c>
      <c r="I511" s="24" t="s">
        <v>51</v>
      </c>
      <c r="J511" s="1" t="s">
        <v>45</v>
      </c>
      <c r="K511" s="24" t="s">
        <v>57</v>
      </c>
      <c r="L511" s="1">
        <v>1</v>
      </c>
      <c r="M511" s="1">
        <v>4</v>
      </c>
      <c r="N511" s="24">
        <v>1</v>
      </c>
      <c r="O511" s="1">
        <v>2</v>
      </c>
      <c r="P511" s="1">
        <v>4</v>
      </c>
      <c r="Q511" s="24">
        <v>1</v>
      </c>
      <c r="R511" s="1">
        <v>1</v>
      </c>
      <c r="S511" s="1">
        <v>2</v>
      </c>
      <c r="T511" s="1">
        <v>1</v>
      </c>
      <c r="U511" s="1">
        <v>3</v>
      </c>
      <c r="V511" s="1">
        <v>1</v>
      </c>
      <c r="W511" s="1">
        <v>1</v>
      </c>
      <c r="X511" s="1">
        <v>1</v>
      </c>
      <c r="Y511" s="1">
        <v>1</v>
      </c>
      <c r="Z511" s="1" t="s">
        <v>47</v>
      </c>
      <c r="AA511" s="1" t="s">
        <v>47</v>
      </c>
      <c r="AB511" s="1" t="s">
        <v>47</v>
      </c>
      <c r="AC511" s="1" t="s">
        <v>47</v>
      </c>
      <c r="AD511" s="1">
        <v>2</v>
      </c>
      <c r="AE511" s="1">
        <v>3</v>
      </c>
      <c r="AF511" s="1">
        <v>2</v>
      </c>
      <c r="AG511" s="1">
        <v>2</v>
      </c>
      <c r="AH511" s="1" t="s">
        <v>47</v>
      </c>
      <c r="AI511" s="1" t="s">
        <v>47</v>
      </c>
      <c r="AJ511" s="1" t="s">
        <v>47</v>
      </c>
      <c r="AK511" s="1" t="s">
        <v>47</v>
      </c>
      <c r="AL511" s="1" t="s">
        <v>47</v>
      </c>
      <c r="AM511" s="1" t="s">
        <v>47</v>
      </c>
      <c r="AN511" s="1" t="s">
        <v>47</v>
      </c>
      <c r="AO511" s="24" t="s">
        <v>47</v>
      </c>
      <c r="AP511" s="1" t="s">
        <v>73</v>
      </c>
      <c r="AQ511" s="1">
        <v>2</v>
      </c>
      <c r="AR511" s="25" t="s">
        <v>235</v>
      </c>
      <c r="AS511" s="30">
        <v>180000</v>
      </c>
      <c r="AT511" s="9">
        <f>($O$3*(L511-$O$1)/$O$2+$P$3*(M511-$P$1)/$P$2+$Q$3*(N511-$P$1)/$Q$2)/SUM($O$3:$Q$3)</f>
        <v>-2.1151890886774316</v>
      </c>
      <c r="AU511" s="9">
        <f>($O$3*(O511-$O$1)/$O$2+$P$3*(P511-$P$1)/$P$2+$Q$3*(Q511-$Q$1)/$Q$2)/SUM($O$3:$Q$3)</f>
        <v>-1.4750030134311867</v>
      </c>
      <c r="AV511">
        <f>COUNT(R511:AO511)/2</f>
        <v>6</v>
      </c>
      <c r="AW511">
        <f>COUNTIF(R511:AO511,"&gt;5")/2</f>
        <v>0</v>
      </c>
      <c r="AX511" s="6">
        <f>VLOOKUP(AP511,COND!$A$10:$B$32,2,FALSE)</f>
        <v>0.9</v>
      </c>
      <c r="AY511" s="9">
        <f>(($AT$3*AT511+$AU$3*AU511+$AV$3*AV511+$AW$3*AW511)*AX511*IF(AQ511&lt;5,0.95,IF(AQ511&lt;7,0.975,1))+$J$3*VLOOKUP(J511,COND!$A$2:$D$7,2,FALSE)+$K$3*VLOOKUP(K511,COND!$A$2:$D$7,3,FALSE)+IF(BA511="SP",$BA$3,0)+IF($AV511&lt;3,-15,0))*IF(AND(Bat!$K$2="On",$E511&gt;20),0.75,1)</f>
        <v>4.7112511361628648</v>
      </c>
      <c r="AZ511" s="28">
        <f>STANDARDIZE(AY511,AVERAGE($AY$5:$AY$963),STDEVP($AY$5:$AY$963))</f>
        <v>-1.6407164364561404</v>
      </c>
      <c r="BA511" t="str">
        <f>IF(OR(AND(AQ511&gt;7,AW511&gt;1),AND(AQ511&gt;4,AV511&gt;2)),"SP","RP")</f>
        <v>RP</v>
      </c>
      <c r="BE511" t="str">
        <f>IF(AVERAGE($O511:$Q511)&gt;=6,"Likely",IF(AVERAGE($O511:$Q511)&gt;=4,"Possible","Unlikely"))</f>
        <v>Unlikely</v>
      </c>
      <c r="BG511" t="e">
        <f>IF(VLOOKUP($B511,'Draft List'!$D$4:$AB$124,BG$3,FALSE)&lt;&gt;0,VLOOKUP($B511,'Draft List'!$D$4:$AB$124,BG$3,FALSE),"")</f>
        <v>#N/A</v>
      </c>
      <c r="BH511" t="e">
        <f>IF(VLOOKUP($B511,'Draft List'!$D$4:$AB$124,BH$3,FALSE)&lt;&gt;0,VLOOKUP($B511,'Draft List'!$D$4:$AB$124,BH$3,FALSE),"")</f>
        <v>#N/A</v>
      </c>
      <c r="BI511" t="e">
        <f>IF(VLOOKUP($B511,'Draft List'!$D$4:$AB$124,BI$3,FALSE)&lt;&gt;0,VLOOKUP($B511,'Draft List'!$D$4:$AB$124,BI$3,FALSE),"")</f>
        <v>#N/A</v>
      </c>
      <c r="BJ511" t="e">
        <f>IF(VLOOKUP($B511,'Draft List'!$D$4:$AB$124,BJ$3,FALSE)&lt;&gt;0,VLOOKUP($B511,'Draft List'!$D$4:$AB$124,BJ$3,FALSE),"")</f>
        <v>#N/A</v>
      </c>
      <c r="BK511" t="str">
        <f>IF(OR(C511="SP",C511="MR",C511="RP",C511="CL"),"P",VLOOKUP($A511,Bat!$A$4:$AP$1196,42,FALSE))</f>
        <v>P</v>
      </c>
    </row>
    <row r="512" spans="1:63" x14ac:dyDescent="0.25">
      <c r="A512" t="str">
        <f>IF(C512="C","C-",C512)&amp;D512&amp;E512</f>
        <v>RPMasamichi Kimura21</v>
      </c>
      <c r="B512">
        <f>VLOOKUP($A512,draft_listing_pitchers_stats!$A$1:$B$1324,2,FALSE)</f>
        <v>4497</v>
      </c>
      <c r="C512" s="1" t="s">
        <v>246</v>
      </c>
      <c r="D512" s="1" t="s">
        <v>2033</v>
      </c>
      <c r="E512" s="1">
        <v>21</v>
      </c>
      <c r="F512" s="1" t="s">
        <v>43</v>
      </c>
      <c r="G512" s="1" t="s">
        <v>43</v>
      </c>
      <c r="H512" s="1" t="s">
        <v>51</v>
      </c>
      <c r="I512" s="24" t="s">
        <v>51</v>
      </c>
      <c r="J512" s="1" t="s">
        <v>46</v>
      </c>
      <c r="K512" s="24" t="s">
        <v>53</v>
      </c>
      <c r="L512" s="1">
        <v>3</v>
      </c>
      <c r="M512" s="1">
        <v>4</v>
      </c>
      <c r="N512" s="24">
        <v>1</v>
      </c>
      <c r="O512" s="1">
        <v>4</v>
      </c>
      <c r="P512" s="1">
        <v>4</v>
      </c>
      <c r="Q512" s="24">
        <v>3</v>
      </c>
      <c r="R512" s="1">
        <v>5</v>
      </c>
      <c r="S512" s="1">
        <v>5</v>
      </c>
      <c r="T512" s="1" t="s">
        <v>47</v>
      </c>
      <c r="U512" s="1" t="s">
        <v>47</v>
      </c>
      <c r="V512" s="1" t="s">
        <v>47</v>
      </c>
      <c r="W512" s="1" t="s">
        <v>47</v>
      </c>
      <c r="X512" s="1">
        <v>3</v>
      </c>
      <c r="Y512" s="1">
        <v>3</v>
      </c>
      <c r="Z512" s="1" t="s">
        <v>47</v>
      </c>
      <c r="AA512" s="1" t="s">
        <v>47</v>
      </c>
      <c r="AB512" s="1" t="s">
        <v>47</v>
      </c>
      <c r="AC512" s="1" t="s">
        <v>47</v>
      </c>
      <c r="AD512" s="1" t="s">
        <v>47</v>
      </c>
      <c r="AE512" s="1" t="s">
        <v>47</v>
      </c>
      <c r="AF512" s="1" t="s">
        <v>47</v>
      </c>
      <c r="AG512" s="1" t="s">
        <v>47</v>
      </c>
      <c r="AH512" s="1" t="s">
        <v>47</v>
      </c>
      <c r="AI512" s="1" t="s">
        <v>47</v>
      </c>
      <c r="AJ512" s="1" t="s">
        <v>47</v>
      </c>
      <c r="AK512" s="1" t="s">
        <v>47</v>
      </c>
      <c r="AL512" s="1" t="s">
        <v>47</v>
      </c>
      <c r="AM512" s="1" t="s">
        <v>47</v>
      </c>
      <c r="AN512" s="1" t="s">
        <v>47</v>
      </c>
      <c r="AO512" s="24" t="s">
        <v>47</v>
      </c>
      <c r="AP512" s="1" t="s">
        <v>62</v>
      </c>
      <c r="AQ512" s="1">
        <v>3</v>
      </c>
      <c r="AR512" s="25" t="s">
        <v>235</v>
      </c>
      <c r="AS512" s="30">
        <v>180000</v>
      </c>
      <c r="AT512" s="9">
        <f>($O$3*(L512-$O$1)/$O$2+$P$3*(M512-$P$1)/$P$2+$Q$3*(N512-$P$1)/$Q$2)/SUM($O$3:$Q$3)</f>
        <v>-1.7258064396590846</v>
      </c>
      <c r="AU512" s="9">
        <f>($O$3*(O512-$O$1)/$O$2+$P$3*(P512-$P$1)/$P$2+$Q$3*(Q512-$Q$1)/$Q$2)/SUM($O$3:$Q$3)</f>
        <v>-0.6009792323046188</v>
      </c>
      <c r="AV512">
        <f>COUNT(R512:AO512)/2</f>
        <v>2</v>
      </c>
      <c r="AW512">
        <f>COUNTIF(R512:AO512,"&gt;5")/2</f>
        <v>0</v>
      </c>
      <c r="AX512" s="6">
        <f>VLOOKUP(AP512,COND!$A$10:$B$32,2,FALSE)</f>
        <v>1.0249999999999999</v>
      </c>
      <c r="AY512" s="9">
        <f>(($AT$3*AT512+$AU$3*AU512+$AV$3*AV512+$AW$3*AW512)*AX512*IF(AQ512&lt;5,0.95,IF(AQ512&lt;7,0.975,1))+$J$3*VLOOKUP(J512,COND!$A$2:$D$7,2,FALSE)+$K$3*VLOOKUP(K512,COND!$A$2:$D$7,3,FALSE)+IF(BA512="SP",$BA$3,0)+IF($AV512&lt;3,-15,0))*IF(AND(Bat!$K$2="On",$E512&gt;20),0.75,1)</f>
        <v>4.0914536467439433</v>
      </c>
      <c r="AZ512" s="28">
        <f>STANDARDIZE(AY512,AVERAGE($AY$5:$AY$963),STDEVP($AY$5:$AY$963))</f>
        <v>-1.6961664941073562</v>
      </c>
      <c r="BA512" t="str">
        <f>IF(OR(AND(AQ512&gt;7,AW512&gt;1),AND(AQ512&gt;4,AV512&gt;2)),"SP","RP")</f>
        <v>RP</v>
      </c>
      <c r="BE512" t="str">
        <f>IF(AVERAGE($O512:$Q512)&gt;=6,"Likely",IF(AVERAGE($O512:$Q512)&gt;=4,"Possible","Unlikely"))</f>
        <v>Unlikely</v>
      </c>
      <c r="BG512" t="e">
        <f>IF(VLOOKUP($B512,'Draft List'!$D$4:$AB$124,BG$3,FALSE)&lt;&gt;0,VLOOKUP($B512,'Draft List'!$D$4:$AB$124,BG$3,FALSE),"")</f>
        <v>#N/A</v>
      </c>
      <c r="BH512" t="e">
        <f>IF(VLOOKUP($B512,'Draft List'!$D$4:$AB$124,BH$3,FALSE)&lt;&gt;0,VLOOKUP($B512,'Draft List'!$D$4:$AB$124,BH$3,FALSE),"")</f>
        <v>#N/A</v>
      </c>
      <c r="BI512" t="e">
        <f>IF(VLOOKUP($B512,'Draft List'!$D$4:$AB$124,BI$3,FALSE)&lt;&gt;0,VLOOKUP($B512,'Draft List'!$D$4:$AB$124,BI$3,FALSE),"")</f>
        <v>#N/A</v>
      </c>
      <c r="BJ512" t="e">
        <f>IF(VLOOKUP($B512,'Draft List'!$D$4:$AB$124,BJ$3,FALSE)&lt;&gt;0,VLOOKUP($B512,'Draft List'!$D$4:$AB$124,BJ$3,FALSE),"")</f>
        <v>#N/A</v>
      </c>
      <c r="BK512" t="str">
        <f>IF(OR(C512="SP",C512="MR",C512="RP",C512="CL"),"P",VLOOKUP($A512,Bat!$A$4:$AP$1196,42,FALSE))</f>
        <v>P</v>
      </c>
    </row>
    <row r="513" spans="1:63" x14ac:dyDescent="0.25">
      <c r="A513" t="str">
        <f>IF(C513="C","C-",C513)&amp;D513&amp;E513</f>
        <v>RPJuan Márquez18</v>
      </c>
      <c r="B513">
        <f>VLOOKUP($A513,draft_listing_pitchers_stats!$A$1:$B$1324,2,FALSE)</f>
        <v>4945</v>
      </c>
      <c r="C513" s="1" t="s">
        <v>246</v>
      </c>
      <c r="D513" s="1" t="s">
        <v>2067</v>
      </c>
      <c r="E513" s="1">
        <v>18</v>
      </c>
      <c r="F513" s="1" t="s">
        <v>43</v>
      </c>
      <c r="G513" s="1" t="s">
        <v>43</v>
      </c>
      <c r="H513" s="1" t="s">
        <v>51</v>
      </c>
      <c r="I513" s="24" t="s">
        <v>51</v>
      </c>
      <c r="J513" s="1" t="s">
        <v>57</v>
      </c>
      <c r="K513" s="24" t="s">
        <v>45</v>
      </c>
      <c r="L513" s="1">
        <v>1</v>
      </c>
      <c r="M513" s="1">
        <v>4</v>
      </c>
      <c r="N513" s="24">
        <v>1</v>
      </c>
      <c r="O513" s="1">
        <v>2</v>
      </c>
      <c r="P513" s="1">
        <v>4</v>
      </c>
      <c r="Q513" s="24">
        <v>1</v>
      </c>
      <c r="R513" s="1">
        <v>2</v>
      </c>
      <c r="S513" s="1">
        <v>3</v>
      </c>
      <c r="T513" s="1">
        <v>1</v>
      </c>
      <c r="U513" s="1">
        <v>2</v>
      </c>
      <c r="V513" s="1">
        <v>1</v>
      </c>
      <c r="W513" s="1">
        <v>1</v>
      </c>
      <c r="X513" s="1">
        <v>1</v>
      </c>
      <c r="Y513" s="1">
        <v>1</v>
      </c>
      <c r="Z513" s="1" t="s">
        <v>47</v>
      </c>
      <c r="AA513" s="1" t="s">
        <v>47</v>
      </c>
      <c r="AB513" s="1" t="s">
        <v>47</v>
      </c>
      <c r="AC513" s="1" t="s">
        <v>47</v>
      </c>
      <c r="AD513" s="1" t="s">
        <v>47</v>
      </c>
      <c r="AE513" s="1" t="s">
        <v>47</v>
      </c>
      <c r="AF513" s="1" t="s">
        <v>47</v>
      </c>
      <c r="AG513" s="1" t="s">
        <v>47</v>
      </c>
      <c r="AH513" s="1" t="s">
        <v>47</v>
      </c>
      <c r="AI513" s="1" t="s">
        <v>47</v>
      </c>
      <c r="AJ513" s="1" t="s">
        <v>47</v>
      </c>
      <c r="AK513" s="1" t="s">
        <v>47</v>
      </c>
      <c r="AL513" s="1" t="s">
        <v>47</v>
      </c>
      <c r="AM513" s="1" t="s">
        <v>47</v>
      </c>
      <c r="AN513" s="1" t="s">
        <v>47</v>
      </c>
      <c r="AO513" s="24" t="s">
        <v>47</v>
      </c>
      <c r="AP513" s="1" t="s">
        <v>68</v>
      </c>
      <c r="AQ513" s="1">
        <v>5</v>
      </c>
      <c r="AR513" s="25" t="s">
        <v>235</v>
      </c>
      <c r="AS513" s="30">
        <v>190000</v>
      </c>
      <c r="AT513" s="9">
        <f>($O$3*(L513-$O$1)/$O$2+$P$3*(M513-$P$1)/$P$2+$Q$3*(N513-$P$1)/$Q$2)/SUM($O$3:$Q$3)</f>
        <v>-2.1151890886774316</v>
      </c>
      <c r="AU513" s="9">
        <f>($O$3*(O513-$O$1)/$O$2+$P$3*(P513-$P$1)/$P$2+$Q$3*(Q513-$Q$1)/$Q$2)/SUM($O$3:$Q$3)</f>
        <v>-1.4750030134311867</v>
      </c>
      <c r="AV513">
        <f>COUNT(R513:AO513)/2</f>
        <v>4</v>
      </c>
      <c r="AW513">
        <f>COUNTIF(R513:AO513,"&gt;5")/2</f>
        <v>0</v>
      </c>
      <c r="AX513" s="6">
        <f>VLOOKUP(AP513,COND!$A$10:$B$32,2,FALSE)</f>
        <v>0.95</v>
      </c>
      <c r="AY513" s="9">
        <f>(($AT$3*AT513+$AU$3*AU513+$AV$3*AV513+$AW$3*AW513)*AX513*IF(AQ513&lt;5,0.95,IF(AQ513&lt;7,0.975,1))+$J$3*VLOOKUP(J513,COND!$A$2:$D$7,2,FALSE)+$K$3*VLOOKUP(K513,COND!$A$2:$D$7,3,FALSE)+IF(BA513="SP",$BA$3,0)+IF($AV513&lt;3,-15,0))*IF(AND(Bat!$K$2="On",$E513&gt;20),0.75,1)</f>
        <v>4.0804803975097705</v>
      </c>
      <c r="AZ513" s="28">
        <f>STANDARDIZE(AY513,AVERAGE($AY$5:$AY$963),STDEVP($AY$5:$AY$963))</f>
        <v>-1.6971482136416294</v>
      </c>
      <c r="BA513" t="str">
        <f>IF(OR(AND(AQ513&gt;7,AW513&gt;1),AND(AQ513&gt;4,AV513&gt;2)),"SP","RP")</f>
        <v>SP</v>
      </c>
      <c r="BE513" t="str">
        <f>IF(AVERAGE($O513:$Q513)&gt;=6,"Likely",IF(AVERAGE($O513:$Q513)&gt;=4,"Possible","Unlikely"))</f>
        <v>Unlikely</v>
      </c>
      <c r="BG513" t="e">
        <f>IF(VLOOKUP($B513,'Draft List'!$D$4:$AB$124,BG$3,FALSE)&lt;&gt;0,VLOOKUP($B513,'Draft List'!$D$4:$AB$124,BG$3,FALSE),"")</f>
        <v>#N/A</v>
      </c>
      <c r="BH513" t="e">
        <f>IF(VLOOKUP($B513,'Draft List'!$D$4:$AB$124,BH$3,FALSE)&lt;&gt;0,VLOOKUP($B513,'Draft List'!$D$4:$AB$124,BH$3,FALSE),"")</f>
        <v>#N/A</v>
      </c>
      <c r="BI513" t="e">
        <f>IF(VLOOKUP($B513,'Draft List'!$D$4:$AB$124,BI$3,FALSE)&lt;&gt;0,VLOOKUP($B513,'Draft List'!$D$4:$AB$124,BI$3,FALSE),"")</f>
        <v>#N/A</v>
      </c>
      <c r="BJ513" t="e">
        <f>IF(VLOOKUP($B513,'Draft List'!$D$4:$AB$124,BJ$3,FALSE)&lt;&gt;0,VLOOKUP($B513,'Draft List'!$D$4:$AB$124,BJ$3,FALSE),"")</f>
        <v>#N/A</v>
      </c>
      <c r="BK513" t="str">
        <f>IF(OR(C513="SP",C513="MR",C513="RP",C513="CL"),"P",VLOOKUP($A513,Bat!$A$4:$AP$1196,42,FALSE))</f>
        <v>P</v>
      </c>
    </row>
    <row r="514" spans="1:63" x14ac:dyDescent="0.25">
      <c r="A514" t="str">
        <f>IF(C514="C","C-",C514)&amp;D514&amp;E514</f>
        <v>RPAlex McCauley18</v>
      </c>
      <c r="B514">
        <f>VLOOKUP($A514,draft_listing_pitchers_stats!$A$1:$B$1324,2,FALSE)</f>
        <v>4808</v>
      </c>
      <c r="C514" s="1" t="s">
        <v>246</v>
      </c>
      <c r="D514" s="1" t="s">
        <v>2079</v>
      </c>
      <c r="E514" s="1">
        <v>18</v>
      </c>
      <c r="F514" s="1" t="s">
        <v>43</v>
      </c>
      <c r="G514" s="1" t="s">
        <v>43</v>
      </c>
      <c r="H514" s="1" t="s">
        <v>51</v>
      </c>
      <c r="I514" s="24" t="s">
        <v>51</v>
      </c>
      <c r="J514" s="1" t="s">
        <v>53</v>
      </c>
      <c r="K514" s="24" t="s">
        <v>57</v>
      </c>
      <c r="L514" s="1">
        <v>2</v>
      </c>
      <c r="M514" s="1">
        <v>4</v>
      </c>
      <c r="N514" s="24">
        <v>1</v>
      </c>
      <c r="O514" s="1">
        <v>2</v>
      </c>
      <c r="P514" s="1">
        <v>4</v>
      </c>
      <c r="Q514" s="24">
        <v>1</v>
      </c>
      <c r="R514" s="1">
        <v>4</v>
      </c>
      <c r="S514" s="1">
        <v>4</v>
      </c>
      <c r="T514" s="1">
        <v>1</v>
      </c>
      <c r="U514" s="1">
        <v>1</v>
      </c>
      <c r="V514" s="1" t="s">
        <v>47</v>
      </c>
      <c r="W514" s="1" t="s">
        <v>47</v>
      </c>
      <c r="X514" s="1">
        <v>2</v>
      </c>
      <c r="Y514" s="1">
        <v>3</v>
      </c>
      <c r="Z514" s="1" t="s">
        <v>47</v>
      </c>
      <c r="AA514" s="1" t="s">
        <v>47</v>
      </c>
      <c r="AB514" s="1" t="s">
        <v>47</v>
      </c>
      <c r="AC514" s="1" t="s">
        <v>47</v>
      </c>
      <c r="AD514" s="1">
        <v>3</v>
      </c>
      <c r="AE514" s="1">
        <v>3</v>
      </c>
      <c r="AF514" s="1" t="s">
        <v>47</v>
      </c>
      <c r="AG514" s="1" t="s">
        <v>47</v>
      </c>
      <c r="AH514" s="1" t="s">
        <v>47</v>
      </c>
      <c r="AI514" s="1" t="s">
        <v>47</v>
      </c>
      <c r="AJ514" s="1" t="s">
        <v>47</v>
      </c>
      <c r="AK514" s="1" t="s">
        <v>47</v>
      </c>
      <c r="AL514" s="1" t="s">
        <v>47</v>
      </c>
      <c r="AM514" s="1" t="s">
        <v>47</v>
      </c>
      <c r="AN514" s="1" t="s">
        <v>47</v>
      </c>
      <c r="AO514" s="24" t="s">
        <v>47</v>
      </c>
      <c r="AP514" s="1" t="s">
        <v>58</v>
      </c>
      <c r="AQ514" s="1">
        <v>6</v>
      </c>
      <c r="AR514" s="25" t="s">
        <v>235</v>
      </c>
      <c r="AS514" s="30">
        <v>190000</v>
      </c>
      <c r="AT514" s="9">
        <f>($O$3*(L514-$O$1)/$O$2+$P$3*(M514-$P$1)/$P$2+$Q$3*(N514-$P$1)/$Q$2)/SUM($O$3:$Q$3)</f>
        <v>-1.9204977641682581</v>
      </c>
      <c r="AU514" s="9">
        <f>($O$3*(O514-$O$1)/$O$2+$P$3*(P514-$P$1)/$P$2+$Q$3*(Q514-$Q$1)/$Q$2)/SUM($O$3:$Q$3)</f>
        <v>-1.4750030134311867</v>
      </c>
      <c r="AV514">
        <f>COUNT(R514:AO514)/2</f>
        <v>4</v>
      </c>
      <c r="AW514">
        <f>COUNTIF(R514:AO514,"&gt;5")/2</f>
        <v>0</v>
      </c>
      <c r="AX514" s="6">
        <f>VLOOKUP(AP514,COND!$A$10:$B$32,2,FALSE)</f>
        <v>1</v>
      </c>
      <c r="AY514" s="9">
        <f>(($AT$3*AT514+$AU$3*AU514+$AV$3*AV514+$AW$3*AW514)*AX514*IF(AQ514&lt;5,0.95,IF(AQ514&lt;7,0.975,1))+$J$3*VLOOKUP(J514,COND!$A$2:$D$7,2,FALSE)+$K$3*VLOOKUP(K514,COND!$A$2:$D$7,3,FALSE)+IF(BA514="SP",$BA$3,0)+IF($AV514&lt;3,-15,0))*IF(AND(Bat!$K$2="On",$E514&gt;20),0.75,1)</f>
        <v>3.4779441740790489</v>
      </c>
      <c r="AZ514" s="28">
        <f>STANDARDIZE(AY514,AVERAGE($AY$5:$AY$963),STDEVP($AY$5:$AY$963))</f>
        <v>-1.7510539956051911</v>
      </c>
      <c r="BA514" t="str">
        <f>IF(OR(AND(AQ514&gt;7,AW514&gt;1),AND(AQ514&gt;4,AV514&gt;2)),"SP","RP")</f>
        <v>SP</v>
      </c>
      <c r="BE514" t="str">
        <f>IF(AVERAGE($O514:$Q514)&gt;=6,"Likely",IF(AVERAGE($O514:$Q514)&gt;=4,"Possible","Unlikely"))</f>
        <v>Unlikely</v>
      </c>
      <c r="BG514" t="e">
        <f>IF(VLOOKUP($B514,'Draft List'!$D$4:$AB$124,BG$3,FALSE)&lt;&gt;0,VLOOKUP($B514,'Draft List'!$D$4:$AB$124,BG$3,FALSE),"")</f>
        <v>#N/A</v>
      </c>
      <c r="BH514" t="e">
        <f>IF(VLOOKUP($B514,'Draft List'!$D$4:$AB$124,BH$3,FALSE)&lt;&gt;0,VLOOKUP($B514,'Draft List'!$D$4:$AB$124,BH$3,FALSE),"")</f>
        <v>#N/A</v>
      </c>
      <c r="BI514" t="e">
        <f>IF(VLOOKUP($B514,'Draft List'!$D$4:$AB$124,BI$3,FALSE)&lt;&gt;0,VLOOKUP($B514,'Draft List'!$D$4:$AB$124,BI$3,FALSE),"")</f>
        <v>#N/A</v>
      </c>
      <c r="BJ514" t="e">
        <f>IF(VLOOKUP($B514,'Draft List'!$D$4:$AB$124,BJ$3,FALSE)&lt;&gt;0,VLOOKUP($B514,'Draft List'!$D$4:$AB$124,BJ$3,FALSE),"")</f>
        <v>#N/A</v>
      </c>
      <c r="BK514" t="str">
        <f>IF(OR(C514="SP",C514="MR",C514="RP",C514="CL"),"P",VLOOKUP($A514,Bat!$A$4:$AP$1196,42,FALSE))</f>
        <v>P</v>
      </c>
    </row>
    <row r="515" spans="1:63" x14ac:dyDescent="0.25">
      <c r="A515" t="str">
        <f>IF(C515="C","C-",C515)&amp;D515&amp;E515</f>
        <v>RPTim Sanford18</v>
      </c>
      <c r="B515">
        <f>VLOOKUP($A515,draft_listing_pitchers_stats!$A$1:$B$1324,2,FALSE)</f>
        <v>4848</v>
      </c>
      <c r="C515" s="1" t="s">
        <v>246</v>
      </c>
      <c r="D515" s="1" t="s">
        <v>2169</v>
      </c>
      <c r="E515" s="1">
        <v>18</v>
      </c>
      <c r="F515" s="1" t="s">
        <v>43</v>
      </c>
      <c r="G515" s="1" t="s">
        <v>43</v>
      </c>
      <c r="H515" s="1" t="s">
        <v>51</v>
      </c>
      <c r="I515" s="24" t="s">
        <v>51</v>
      </c>
      <c r="J515" s="1" t="s">
        <v>45</v>
      </c>
      <c r="K515" s="24" t="s">
        <v>45</v>
      </c>
      <c r="L515" s="1">
        <v>2</v>
      </c>
      <c r="M515" s="1">
        <v>3</v>
      </c>
      <c r="N515" s="24">
        <v>1</v>
      </c>
      <c r="O515" s="1">
        <v>3</v>
      </c>
      <c r="P515" s="1">
        <v>3</v>
      </c>
      <c r="Q515" s="24">
        <v>1</v>
      </c>
      <c r="R515" s="1">
        <v>3</v>
      </c>
      <c r="S515" s="1">
        <v>4</v>
      </c>
      <c r="T515" s="1">
        <v>1</v>
      </c>
      <c r="U515" s="1">
        <v>2</v>
      </c>
      <c r="V515" s="1" t="s">
        <v>47</v>
      </c>
      <c r="W515" s="1" t="s">
        <v>47</v>
      </c>
      <c r="X515" s="1">
        <v>2</v>
      </c>
      <c r="Y515" s="1">
        <v>2</v>
      </c>
      <c r="Z515" s="1" t="s">
        <v>47</v>
      </c>
      <c r="AA515" s="1" t="s">
        <v>47</v>
      </c>
      <c r="AB515" s="1" t="s">
        <v>47</v>
      </c>
      <c r="AC515" s="1" t="s">
        <v>47</v>
      </c>
      <c r="AD515" s="1" t="s">
        <v>47</v>
      </c>
      <c r="AE515" s="1" t="s">
        <v>47</v>
      </c>
      <c r="AF515" s="1">
        <v>3</v>
      </c>
      <c r="AG515" s="1">
        <v>3</v>
      </c>
      <c r="AH515" s="1" t="s">
        <v>47</v>
      </c>
      <c r="AI515" s="1" t="s">
        <v>47</v>
      </c>
      <c r="AJ515" s="1" t="s">
        <v>47</v>
      </c>
      <c r="AK515" s="1" t="s">
        <v>47</v>
      </c>
      <c r="AL515" s="1" t="s">
        <v>47</v>
      </c>
      <c r="AM515" s="1" t="s">
        <v>47</v>
      </c>
      <c r="AN515" s="1" t="s">
        <v>47</v>
      </c>
      <c r="AO515" s="24" t="s">
        <v>47</v>
      </c>
      <c r="AP515" s="1" t="s">
        <v>211</v>
      </c>
      <c r="AQ515" s="1">
        <v>2</v>
      </c>
      <c r="AR515" s="25" t="s">
        <v>15</v>
      </c>
      <c r="AS515" s="30">
        <v>210000</v>
      </c>
      <c r="AT515" s="9">
        <f>($O$3*(L515-$O$1)/$O$2+$P$3*(M515-$P$1)/$P$2+$Q$3*(N515-$P$1)/$Q$2)/SUM($O$3:$Q$3)</f>
        <v>-2.1159294805983135</v>
      </c>
      <c r="AU515" s="9">
        <f>($O$3*(O515-$O$1)/$O$2+$P$3*(P515-$P$1)/$P$2+$Q$3*(Q515-$Q$1)/$Q$2)/SUM($O$3:$Q$3)</f>
        <v>-1.4757434053520684</v>
      </c>
      <c r="AV515">
        <f>COUNT(R515:AO515)/2</f>
        <v>4</v>
      </c>
      <c r="AW515">
        <f>COUNTIF(R515:AO515,"&gt;5")/2</f>
        <v>0</v>
      </c>
      <c r="AX515" s="6">
        <f>VLOOKUP(AP515,COND!$A$10:$B$32,2,FALSE)</f>
        <v>1</v>
      </c>
      <c r="AY515" s="9">
        <f>(($AT$3*AT515+$AU$3*AU515+$AV$3*AV515+$AW$3*AW515)*AX515*IF(AQ515&lt;5,0.95,IF(AQ515&lt;7,0.975,1))+$J$3*VLOOKUP(J515,COND!$A$2:$D$7,2,FALSE)+$K$3*VLOOKUP(K515,COND!$A$2:$D$7,3,FALSE)+IF(BA515="SP",$BA$3,0)+IF($AV515&lt;3,-15,0))*IF(AND(Bat!$K$2="On",$E515&gt;20),0.75,1)</f>
        <v>2.8888486969970231</v>
      </c>
      <c r="AZ515" s="28">
        <f>STANDARDIZE(AY515,AVERAGE($AY$5:$AY$963),STDEVP($AY$5:$AY$963))</f>
        <v>-1.8037573039017341</v>
      </c>
      <c r="BA515" t="str">
        <f>IF(OR(AND(AQ515&gt;7,AW515&gt;1),AND(AQ515&gt;4,AV515&gt;2)),"SP","RP")</f>
        <v>RP</v>
      </c>
      <c r="BE515" t="str">
        <f>IF(AVERAGE($O515:$Q515)&gt;=6,"Likely",IF(AVERAGE($O515:$Q515)&gt;=4,"Possible","Unlikely"))</f>
        <v>Unlikely</v>
      </c>
      <c r="BG515" t="e">
        <f>IF(VLOOKUP($B515,'Draft List'!$D$4:$AB$124,BG$3,FALSE)&lt;&gt;0,VLOOKUP($B515,'Draft List'!$D$4:$AB$124,BG$3,FALSE),"")</f>
        <v>#N/A</v>
      </c>
      <c r="BH515" t="e">
        <f>IF(VLOOKUP($B515,'Draft List'!$D$4:$AB$124,BH$3,FALSE)&lt;&gt;0,VLOOKUP($B515,'Draft List'!$D$4:$AB$124,BH$3,FALSE),"")</f>
        <v>#N/A</v>
      </c>
      <c r="BI515" t="e">
        <f>IF(VLOOKUP($B515,'Draft List'!$D$4:$AB$124,BI$3,FALSE)&lt;&gt;0,VLOOKUP($B515,'Draft List'!$D$4:$AB$124,BI$3,FALSE),"")</f>
        <v>#N/A</v>
      </c>
      <c r="BJ515" t="e">
        <f>IF(VLOOKUP($B515,'Draft List'!$D$4:$AB$124,BJ$3,FALSE)&lt;&gt;0,VLOOKUP($B515,'Draft List'!$D$4:$AB$124,BJ$3,FALSE),"")</f>
        <v>#N/A</v>
      </c>
      <c r="BK515" t="str">
        <f>IF(OR(C515="SP",C515="MR",C515="RP",C515="CL"),"P",VLOOKUP($A515,Bat!$A$4:$AP$1196,42,FALSE))</f>
        <v>P</v>
      </c>
    </row>
    <row r="516" spans="1:63" x14ac:dyDescent="0.25">
      <c r="A516" t="str">
        <f>IF(C516="C","C-",C516)&amp;D516&amp;E516</f>
        <v>RPClaudio Ibáñez18</v>
      </c>
      <c r="B516">
        <f>VLOOKUP($A516,draft_listing_pitchers_stats!$A$1:$B$1324,2,FALSE)</f>
        <v>5192</v>
      </c>
      <c r="C516" s="1" t="s">
        <v>246</v>
      </c>
      <c r="D516" s="1" t="s">
        <v>2003</v>
      </c>
      <c r="E516" s="1">
        <v>18</v>
      </c>
      <c r="F516" s="1" t="s">
        <v>64</v>
      </c>
      <c r="G516" s="1" t="s">
        <v>43</v>
      </c>
      <c r="H516" s="1" t="s">
        <v>51</v>
      </c>
      <c r="I516" s="24" t="s">
        <v>51</v>
      </c>
      <c r="J516" s="1" t="s">
        <v>53</v>
      </c>
      <c r="K516" s="24" t="s">
        <v>49</v>
      </c>
      <c r="L516" s="1">
        <v>2</v>
      </c>
      <c r="M516" s="1">
        <v>3</v>
      </c>
      <c r="N516" s="24">
        <v>2</v>
      </c>
      <c r="O516" s="1">
        <v>3</v>
      </c>
      <c r="P516" s="1">
        <v>3</v>
      </c>
      <c r="Q516" s="24">
        <v>4</v>
      </c>
      <c r="R516" s="1">
        <v>2</v>
      </c>
      <c r="S516" s="1">
        <v>3</v>
      </c>
      <c r="T516" s="1" t="s">
        <v>47</v>
      </c>
      <c r="U516" s="1" t="s">
        <v>47</v>
      </c>
      <c r="V516" s="1">
        <v>1</v>
      </c>
      <c r="W516" s="1">
        <v>3</v>
      </c>
      <c r="X516" s="1" t="s">
        <v>47</v>
      </c>
      <c r="Y516" s="1" t="s">
        <v>47</v>
      </c>
      <c r="Z516" s="1" t="s">
        <v>47</v>
      </c>
      <c r="AA516" s="1" t="s">
        <v>47</v>
      </c>
      <c r="AB516" s="1" t="s">
        <v>47</v>
      </c>
      <c r="AC516" s="1" t="s">
        <v>47</v>
      </c>
      <c r="AD516" s="1" t="s">
        <v>47</v>
      </c>
      <c r="AE516" s="1" t="s">
        <v>47</v>
      </c>
      <c r="AF516" s="1" t="s">
        <v>47</v>
      </c>
      <c r="AG516" s="1" t="s">
        <v>47</v>
      </c>
      <c r="AH516" s="1" t="s">
        <v>47</v>
      </c>
      <c r="AI516" s="1" t="s">
        <v>47</v>
      </c>
      <c r="AJ516" s="1" t="s">
        <v>47</v>
      </c>
      <c r="AK516" s="1" t="s">
        <v>47</v>
      </c>
      <c r="AL516" s="1" t="s">
        <v>47</v>
      </c>
      <c r="AM516" s="1" t="s">
        <v>47</v>
      </c>
      <c r="AN516" s="1" t="s">
        <v>47</v>
      </c>
      <c r="AO516" s="24" t="s">
        <v>47</v>
      </c>
      <c r="AP516" s="1" t="s">
        <v>71</v>
      </c>
      <c r="AQ516" s="1">
        <v>3</v>
      </c>
      <c r="AR516" s="25" t="s">
        <v>15</v>
      </c>
      <c r="AS516" s="30">
        <v>210000</v>
      </c>
      <c r="AT516" s="9">
        <f>($O$3*(L516-$O$1)/$O$2+$P$3*(M516-$P$1)/$P$2+$Q$3*(N516-$P$1)/$Q$2)/SUM($O$3:$Q$3)</f>
        <v>-1.8736089145442034</v>
      </c>
      <c r="AU516" s="9">
        <f>($O$3*(O516-$O$1)/$O$2+$P$3*(P516-$P$1)/$P$2+$Q$3*(Q516-$Q$1)/$Q$2)/SUM($O$3:$Q$3)</f>
        <v>-0.74878170718973724</v>
      </c>
      <c r="AV516">
        <f>COUNT(R516:AO516)/2</f>
        <v>2</v>
      </c>
      <c r="AW516">
        <f>COUNTIF(R516:AO516,"&gt;5")/2</f>
        <v>0</v>
      </c>
      <c r="AX516" s="6">
        <f>VLOOKUP(AP516,COND!$A$10:$B$32,2,FALSE)</f>
        <v>0.95</v>
      </c>
      <c r="AY516" s="9">
        <f>(($AT$3*AT516+$AU$3*AU516+$AV$3*AV516+$AW$3*AW516)*AX516*IF(AQ516&lt;5,0.95,IF(AQ516&lt;7,0.975,1))+$J$3*VLOOKUP(J516,COND!$A$2:$D$7,2,FALSE)+$K$3*VLOOKUP(K516,COND!$A$2:$D$7,3,FALSE)+IF(BA516="SP",$BA$3,0)+IF($AV516&lt;3,-15,0))*IF(AND(Bat!$K$2="On",$E516&gt;20),0.75,1)</f>
        <v>2.8280537761500142</v>
      </c>
      <c r="AZ516" s="28">
        <f>STANDARDIZE(AY516,AVERAGE($AY$5:$AY$963),STDEVP($AY$5:$AY$963))</f>
        <v>-1.8091963092598038</v>
      </c>
      <c r="BA516" t="str">
        <f>IF(OR(AND(AQ516&gt;7,AW516&gt;1),AND(AQ516&gt;4,AV516&gt;2)),"SP","RP")</f>
        <v>RP</v>
      </c>
      <c r="BE516" t="str">
        <f>IF(AVERAGE($O516:$Q516)&gt;=6,"Likely",IF(AVERAGE($O516:$Q516)&gt;=4,"Possible","Unlikely"))</f>
        <v>Unlikely</v>
      </c>
      <c r="BG516" t="e">
        <f>IF(VLOOKUP($B516,'Draft List'!$D$4:$AB$124,BG$3,FALSE)&lt;&gt;0,VLOOKUP($B516,'Draft List'!$D$4:$AB$124,BG$3,FALSE),"")</f>
        <v>#N/A</v>
      </c>
      <c r="BH516" t="e">
        <f>IF(VLOOKUP($B516,'Draft List'!$D$4:$AB$124,BH$3,FALSE)&lt;&gt;0,VLOOKUP($B516,'Draft List'!$D$4:$AB$124,BH$3,FALSE),"")</f>
        <v>#N/A</v>
      </c>
      <c r="BI516" t="e">
        <f>IF(VLOOKUP($B516,'Draft List'!$D$4:$AB$124,BI$3,FALSE)&lt;&gt;0,VLOOKUP($B516,'Draft List'!$D$4:$AB$124,BI$3,FALSE),"")</f>
        <v>#N/A</v>
      </c>
      <c r="BJ516" t="e">
        <f>IF(VLOOKUP($B516,'Draft List'!$D$4:$AB$124,BJ$3,FALSE)&lt;&gt;0,VLOOKUP($B516,'Draft List'!$D$4:$AB$124,BJ$3,FALSE),"")</f>
        <v>#N/A</v>
      </c>
      <c r="BK516" t="str">
        <f>IF(OR(C516="SP",C516="MR",C516="RP",C516="CL"),"P",VLOOKUP($A516,Bat!$A$4:$AP$1196,42,FALSE))</f>
        <v>P</v>
      </c>
    </row>
    <row r="517" spans="1:63" x14ac:dyDescent="0.25">
      <c r="A517" t="str">
        <f>IF(C517="C","C-",C517)&amp;D517&amp;E517</f>
        <v>SPStephen Carter18</v>
      </c>
      <c r="B517">
        <f>VLOOKUP($A517,draft_listing_pitchers_stats!$A$1:$B$1324,2,FALSE)</f>
        <v>4868</v>
      </c>
      <c r="C517" s="1" t="s">
        <v>25</v>
      </c>
      <c r="D517" s="1" t="s">
        <v>1914</v>
      </c>
      <c r="E517" s="1">
        <v>18</v>
      </c>
      <c r="F517" s="1" t="s">
        <v>55</v>
      </c>
      <c r="G517" s="1" t="s">
        <v>43</v>
      </c>
      <c r="H517" s="1" t="s">
        <v>51</v>
      </c>
      <c r="I517" s="24" t="s">
        <v>51</v>
      </c>
      <c r="J517" s="1" t="s">
        <v>45</v>
      </c>
      <c r="K517" s="24" t="s">
        <v>46</v>
      </c>
      <c r="L517" s="1">
        <v>1</v>
      </c>
      <c r="M517" s="1">
        <v>3</v>
      </c>
      <c r="N517" s="24">
        <v>1</v>
      </c>
      <c r="O517" s="1">
        <v>3</v>
      </c>
      <c r="P517" s="1">
        <v>3</v>
      </c>
      <c r="Q517" s="24">
        <v>1</v>
      </c>
      <c r="R517" s="1">
        <v>4</v>
      </c>
      <c r="S517" s="1">
        <v>4</v>
      </c>
      <c r="T517" s="1">
        <v>1</v>
      </c>
      <c r="U517" s="1">
        <v>1</v>
      </c>
      <c r="V517" s="1">
        <v>2</v>
      </c>
      <c r="W517" s="1">
        <v>3</v>
      </c>
      <c r="X517" s="1" t="s">
        <v>47</v>
      </c>
      <c r="Y517" s="1" t="s">
        <v>47</v>
      </c>
      <c r="Z517" s="1" t="s">
        <v>47</v>
      </c>
      <c r="AA517" s="1" t="s">
        <v>47</v>
      </c>
      <c r="AB517" s="1" t="s">
        <v>47</v>
      </c>
      <c r="AC517" s="1" t="s">
        <v>47</v>
      </c>
      <c r="AD517" s="1" t="s">
        <v>47</v>
      </c>
      <c r="AE517" s="1" t="s">
        <v>47</v>
      </c>
      <c r="AF517" s="1" t="s">
        <v>47</v>
      </c>
      <c r="AG517" s="1" t="s">
        <v>47</v>
      </c>
      <c r="AH517" s="1" t="s">
        <v>47</v>
      </c>
      <c r="AI517" s="1" t="s">
        <v>47</v>
      </c>
      <c r="AJ517" s="1" t="s">
        <v>47</v>
      </c>
      <c r="AK517" s="1" t="s">
        <v>47</v>
      </c>
      <c r="AL517" s="1" t="s">
        <v>47</v>
      </c>
      <c r="AM517" s="1" t="s">
        <v>47</v>
      </c>
      <c r="AN517" s="1" t="s">
        <v>47</v>
      </c>
      <c r="AO517" s="24" t="s">
        <v>47</v>
      </c>
      <c r="AP517" s="1" t="s">
        <v>58</v>
      </c>
      <c r="AQ517" s="1">
        <v>9</v>
      </c>
      <c r="AR517" s="25" t="s">
        <v>15</v>
      </c>
      <c r="AS517" s="30">
        <v>230000</v>
      </c>
      <c r="AT517" s="9">
        <f>($O$3*(L517-$O$1)/$O$2+$P$3*(M517-$P$1)/$P$2+$Q$3*(N517-$P$1)/$Q$2)/SUM($O$3:$Q$3)</f>
        <v>-2.310620805107487</v>
      </c>
      <c r="AU517" s="9">
        <f>($O$3*(O517-$O$1)/$O$2+$P$3*(P517-$P$1)/$P$2+$Q$3*(Q517-$Q$1)/$Q$2)/SUM($O$3:$Q$3)</f>
        <v>-1.4757434053520684</v>
      </c>
      <c r="AV517">
        <f>COUNT(R517:AO517)/2</f>
        <v>3</v>
      </c>
      <c r="AW517">
        <f>COUNTIF(R517:AO517,"&gt;5")/2</f>
        <v>0</v>
      </c>
      <c r="AX517" s="6">
        <f>VLOOKUP(AP517,COND!$A$10:$B$32,2,FALSE)</f>
        <v>1</v>
      </c>
      <c r="AY517" s="9">
        <f>(($AT$3*AT517+$AU$3*AU517+$AV$3*AV517+$AW$3*AW517)*AX517*IF(AQ517&lt;5,0.95,IF(AQ517&lt;7,0.975,1))+$J$3*VLOOKUP(J517,COND!$A$2:$D$7,2,FALSE)+$K$3*VLOOKUP(K517,COND!$A$2:$D$7,3,FALSE)+IF(BA517="SP",$BA$3,0)+IF($AV517&lt;3,-15,0))*IF(AND(Bat!$K$2="On",$E517&gt;20),0.75,1)</f>
        <v>2.7730077319371382</v>
      </c>
      <c r="AZ517" s="28">
        <f>STANDARDIZE(AY517,AVERAGE($AY$5:$AY$963),STDEVP($AY$5:$AY$963))</f>
        <v>-1.8141209925268125</v>
      </c>
      <c r="BA517" t="str">
        <f>IF(OR(AND(AQ517&gt;7,AW517&gt;1),AND(AQ517&gt;4,AV517&gt;2)),"SP","RP")</f>
        <v>SP</v>
      </c>
      <c r="BE517" t="str">
        <f>IF(AVERAGE($O517:$Q517)&gt;=6,"Likely",IF(AVERAGE($O517:$Q517)&gt;=4,"Possible","Unlikely"))</f>
        <v>Unlikely</v>
      </c>
      <c r="BG517" t="e">
        <f>IF(VLOOKUP($B517,'Draft List'!$D$4:$AB$124,BG$3,FALSE)&lt;&gt;0,VLOOKUP($B517,'Draft List'!$D$4:$AB$124,BG$3,FALSE),"")</f>
        <v>#N/A</v>
      </c>
      <c r="BH517" t="e">
        <f>IF(VLOOKUP($B517,'Draft List'!$D$4:$AB$124,BH$3,FALSE)&lt;&gt;0,VLOOKUP($B517,'Draft List'!$D$4:$AB$124,BH$3,FALSE),"")</f>
        <v>#N/A</v>
      </c>
      <c r="BI517" t="e">
        <f>IF(VLOOKUP($B517,'Draft List'!$D$4:$AB$124,BI$3,FALSE)&lt;&gt;0,VLOOKUP($B517,'Draft List'!$D$4:$AB$124,BI$3,FALSE),"")</f>
        <v>#N/A</v>
      </c>
      <c r="BJ517" t="e">
        <f>IF(VLOOKUP($B517,'Draft List'!$D$4:$AB$124,BJ$3,FALSE)&lt;&gt;0,VLOOKUP($B517,'Draft List'!$D$4:$AB$124,BJ$3,FALSE),"")</f>
        <v>#N/A</v>
      </c>
      <c r="BK517" t="str">
        <f>IF(OR(C517="SP",C517="MR",C517="RP",C517="CL"),"P",VLOOKUP($A517,Bat!$A$4:$AP$1196,42,FALSE))</f>
        <v>P</v>
      </c>
    </row>
    <row r="518" spans="1:63" x14ac:dyDescent="0.25">
      <c r="A518" t="str">
        <f>IF(C518="C","C-",C518)&amp;D518&amp;E518</f>
        <v>RPTerry Anderson18</v>
      </c>
      <c r="B518">
        <f>VLOOKUP($A518,draft_listing_pitchers_stats!$A$1:$B$1324,2,FALSE)</f>
        <v>5032</v>
      </c>
      <c r="C518" s="1" t="s">
        <v>246</v>
      </c>
      <c r="D518" s="1" t="s">
        <v>1877</v>
      </c>
      <c r="E518" s="1">
        <v>18</v>
      </c>
      <c r="F518" s="1" t="s">
        <v>43</v>
      </c>
      <c r="G518" s="1" t="s">
        <v>43</v>
      </c>
      <c r="H518" s="1" t="s">
        <v>51</v>
      </c>
      <c r="I518" s="24" t="s">
        <v>51</v>
      </c>
      <c r="J518" s="1" t="s">
        <v>46</v>
      </c>
      <c r="K518" s="24" t="s">
        <v>57</v>
      </c>
      <c r="L518" s="1">
        <v>2</v>
      </c>
      <c r="M518" s="1">
        <v>4</v>
      </c>
      <c r="N518" s="24">
        <v>1</v>
      </c>
      <c r="O518" s="1">
        <v>2</v>
      </c>
      <c r="P518" s="1">
        <v>4</v>
      </c>
      <c r="Q518" s="24">
        <v>1</v>
      </c>
      <c r="R518" s="1">
        <v>2</v>
      </c>
      <c r="S518" s="1">
        <v>3</v>
      </c>
      <c r="T518" s="1" t="s">
        <v>47</v>
      </c>
      <c r="U518" s="1" t="s">
        <v>47</v>
      </c>
      <c r="V518" s="1">
        <v>1</v>
      </c>
      <c r="W518" s="1">
        <v>1</v>
      </c>
      <c r="X518" s="1">
        <v>2</v>
      </c>
      <c r="Y518" s="1">
        <v>3</v>
      </c>
      <c r="Z518" s="1" t="s">
        <v>47</v>
      </c>
      <c r="AA518" s="1" t="s">
        <v>47</v>
      </c>
      <c r="AB518" s="1" t="s">
        <v>47</v>
      </c>
      <c r="AC518" s="1" t="s">
        <v>47</v>
      </c>
      <c r="AD518" s="1" t="s">
        <v>47</v>
      </c>
      <c r="AE518" s="1" t="s">
        <v>47</v>
      </c>
      <c r="AF518" s="1" t="s">
        <v>47</v>
      </c>
      <c r="AG518" s="1" t="s">
        <v>47</v>
      </c>
      <c r="AH518" s="1">
        <v>1</v>
      </c>
      <c r="AI518" s="1">
        <v>2</v>
      </c>
      <c r="AJ518" s="1" t="s">
        <v>47</v>
      </c>
      <c r="AK518" s="1" t="s">
        <v>47</v>
      </c>
      <c r="AL518" s="1" t="s">
        <v>47</v>
      </c>
      <c r="AM518" s="1" t="s">
        <v>47</v>
      </c>
      <c r="AN518" s="1" t="s">
        <v>47</v>
      </c>
      <c r="AO518" s="24" t="s">
        <v>47</v>
      </c>
      <c r="AP518" s="1" t="s">
        <v>68</v>
      </c>
      <c r="AQ518" s="1">
        <v>3</v>
      </c>
      <c r="AR518" s="25" t="s">
        <v>235</v>
      </c>
      <c r="AS518" s="30">
        <v>190000</v>
      </c>
      <c r="AT518" s="9">
        <f>($O$3*(L518-$O$1)/$O$2+$P$3*(M518-$P$1)/$P$2+$Q$3*(N518-$P$1)/$Q$2)/SUM($O$3:$Q$3)</f>
        <v>-1.9204977641682581</v>
      </c>
      <c r="AU518" s="9">
        <f>($O$3*(O518-$O$1)/$O$2+$P$3*(P518-$P$1)/$P$2+$Q$3*(Q518-$Q$1)/$Q$2)/SUM($O$3:$Q$3)</f>
        <v>-1.4750030134311867</v>
      </c>
      <c r="AV518">
        <f>COUNT(R518:AO518)/2</f>
        <v>4</v>
      </c>
      <c r="AW518">
        <f>COUNTIF(R518:AO518,"&gt;5")/2</f>
        <v>0</v>
      </c>
      <c r="AX518" s="6">
        <f>VLOOKUP(AP518,COND!$A$10:$B$32,2,FALSE)</f>
        <v>0.95</v>
      </c>
      <c r="AY518" s="9">
        <f>(($AT$3*AT518+$AU$3*AU518+$AV$3*AV518+$AW$3*AW518)*AX518*IF(AQ518&lt;5,0.95,IF(AQ518&lt;7,0.975,1))+$J$3*VLOOKUP(J518,COND!$A$2:$D$7,2,FALSE)+$K$3*VLOOKUP(K518,COND!$A$2:$D$7,3,FALSE)+IF(BA518="SP",$BA$3,0)+IF($AV518&lt;3,-15,0))*IF(AND(Bat!$K$2="On",$E518&gt;20),0.75,1)</f>
        <v>2.4930457611347094</v>
      </c>
      <c r="AZ518" s="28">
        <f>STANDARDIZE(AY518,AVERAGE($AY$5:$AY$963),STDEVP($AY$5:$AY$963))</f>
        <v>-1.8391677338998644</v>
      </c>
      <c r="BA518" t="str">
        <f>IF(OR(AND(AQ518&gt;7,AW518&gt;1),AND(AQ518&gt;4,AV518&gt;2)),"SP","RP")</f>
        <v>RP</v>
      </c>
      <c r="BE518" t="str">
        <f>IF(AVERAGE($O518:$Q518)&gt;=6,"Likely",IF(AVERAGE($O518:$Q518)&gt;=4,"Possible","Unlikely"))</f>
        <v>Unlikely</v>
      </c>
      <c r="BG518" t="e">
        <f>IF(VLOOKUP($B518,'Draft List'!$D$4:$AB$124,BG$3,FALSE)&lt;&gt;0,VLOOKUP($B518,'Draft List'!$D$4:$AB$124,BG$3,FALSE),"")</f>
        <v>#N/A</v>
      </c>
      <c r="BH518" t="e">
        <f>IF(VLOOKUP($B518,'Draft List'!$D$4:$AB$124,BH$3,FALSE)&lt;&gt;0,VLOOKUP($B518,'Draft List'!$D$4:$AB$124,BH$3,FALSE),"")</f>
        <v>#N/A</v>
      </c>
      <c r="BI518" t="e">
        <f>IF(VLOOKUP($B518,'Draft List'!$D$4:$AB$124,BI$3,FALSE)&lt;&gt;0,VLOOKUP($B518,'Draft List'!$D$4:$AB$124,BI$3,FALSE),"")</f>
        <v>#N/A</v>
      </c>
      <c r="BJ518" t="e">
        <f>IF(VLOOKUP($B518,'Draft List'!$D$4:$AB$124,BJ$3,FALSE)&lt;&gt;0,VLOOKUP($B518,'Draft List'!$D$4:$AB$124,BJ$3,FALSE),"")</f>
        <v>#N/A</v>
      </c>
      <c r="BK518" t="str">
        <f>IF(OR(C518="SP",C518="MR",C518="RP",C518="CL"),"P",VLOOKUP($A518,Bat!$A$4:$AP$1196,42,FALSE))</f>
        <v>P</v>
      </c>
    </row>
    <row r="519" spans="1:63" x14ac:dyDescent="0.25">
      <c r="A519" t="str">
        <f>IF(C519="C","C-",C519)&amp;D519&amp;E519</f>
        <v>RPJoe Ingram18</v>
      </c>
      <c r="B519">
        <f>VLOOKUP($A519,draft_listing_pitchers_stats!$A$1:$B$1324,2,FALSE)</f>
        <v>5035</v>
      </c>
      <c r="C519" s="1" t="s">
        <v>246</v>
      </c>
      <c r="D519" s="1" t="s">
        <v>2005</v>
      </c>
      <c r="E519" s="1">
        <v>18</v>
      </c>
      <c r="F519" s="1" t="s">
        <v>43</v>
      </c>
      <c r="G519" s="1" t="s">
        <v>43</v>
      </c>
      <c r="H519" s="1" t="s">
        <v>51</v>
      </c>
      <c r="I519" s="24" t="s">
        <v>51</v>
      </c>
      <c r="J519" s="1" t="s">
        <v>57</v>
      </c>
      <c r="K519" s="24" t="s">
        <v>49</v>
      </c>
      <c r="L519" s="1">
        <v>4</v>
      </c>
      <c r="M519" s="1">
        <v>4</v>
      </c>
      <c r="N519" s="24">
        <v>1</v>
      </c>
      <c r="O519" s="1">
        <v>5</v>
      </c>
      <c r="P519" s="1">
        <v>4</v>
      </c>
      <c r="Q519" s="24">
        <v>2</v>
      </c>
      <c r="R519" s="1">
        <v>5</v>
      </c>
      <c r="S519" s="1">
        <v>6</v>
      </c>
      <c r="T519" s="1" t="s">
        <v>47</v>
      </c>
      <c r="U519" s="1" t="s">
        <v>47</v>
      </c>
      <c r="V519" s="1" t="s">
        <v>47</v>
      </c>
      <c r="W519" s="1" t="s">
        <v>47</v>
      </c>
      <c r="X519" s="1" t="s">
        <v>47</v>
      </c>
      <c r="Y519" s="1" t="s">
        <v>47</v>
      </c>
      <c r="Z519" s="1" t="s">
        <v>47</v>
      </c>
      <c r="AA519" s="1" t="s">
        <v>47</v>
      </c>
      <c r="AB519" s="1">
        <v>4</v>
      </c>
      <c r="AC519" s="1">
        <v>5</v>
      </c>
      <c r="AD519" s="1" t="s">
        <v>47</v>
      </c>
      <c r="AE519" s="1" t="s">
        <v>47</v>
      </c>
      <c r="AF519" s="1" t="s">
        <v>47</v>
      </c>
      <c r="AG519" s="1" t="s">
        <v>47</v>
      </c>
      <c r="AH519" s="1" t="s">
        <v>47</v>
      </c>
      <c r="AI519" s="1" t="s">
        <v>47</v>
      </c>
      <c r="AJ519" s="1" t="s">
        <v>47</v>
      </c>
      <c r="AK519" s="1" t="s">
        <v>47</v>
      </c>
      <c r="AL519" s="1" t="s">
        <v>47</v>
      </c>
      <c r="AM519" s="1" t="s">
        <v>47</v>
      </c>
      <c r="AN519" s="1" t="s">
        <v>47</v>
      </c>
      <c r="AO519" s="24" t="s">
        <v>47</v>
      </c>
      <c r="AP519" s="1" t="s">
        <v>56</v>
      </c>
      <c r="AQ519" s="1">
        <v>5</v>
      </c>
      <c r="AR519" s="25" t="s">
        <v>15</v>
      </c>
      <c r="AS519" s="30">
        <v>220000</v>
      </c>
      <c r="AT519" s="9">
        <f>($O$3*(L519-$O$1)/$O$2+$P$3*(M519-$P$1)/$P$2+$Q$3*(N519-$P$1)/$Q$2)/SUM($O$3:$Q$3)</f>
        <v>-1.5311151151499114</v>
      </c>
      <c r="AU519" s="9">
        <f>($O$3*(O519-$O$1)/$O$2+$P$3*(P519-$P$1)/$P$2+$Q$3*(Q519-$Q$1)/$Q$2)/SUM($O$3:$Q$3)</f>
        <v>-0.64860847384955567</v>
      </c>
      <c r="AV519">
        <f>COUNT(R519:AO519)/2</f>
        <v>2</v>
      </c>
      <c r="AW519">
        <f>COUNTIF(R519:AO519,"&gt;5")/2</f>
        <v>0.5</v>
      </c>
      <c r="AX519" s="6">
        <f>VLOOKUP(AP519,COND!$A$10:$B$32,2,FALSE)</f>
        <v>1.0249999999999999</v>
      </c>
      <c r="AY519" s="9">
        <f>(($AT$3*AT519+$AU$3*AU519+$AV$3*AV519+$AW$3*AW519)*AX519*IF(AQ519&lt;5,0.95,IF(AQ519&lt;7,0.975,1))+$J$3*VLOOKUP(J519,COND!$A$2:$D$7,2,FALSE)+$K$3*VLOOKUP(K519,COND!$A$2:$D$7,3,FALSE)+IF(BA519="SP",$BA$3,0)+IF($AV519&lt;3,-15,0))*IF(AND(Bat!$K$2="On",$E519&gt;20),0.75,1)</f>
        <v>1.8540783702914183</v>
      </c>
      <c r="AZ519" s="28">
        <f>STANDARDIZE(AY519,AVERAGE($AY$5:$AY$963),STDEVP($AY$5:$AY$963))</f>
        <v>-1.8963328229239018</v>
      </c>
      <c r="BA519" t="str">
        <f>IF(OR(AND(AQ519&gt;7,AW519&gt;1),AND(AQ519&gt;4,AV519&gt;2)),"SP","RP")</f>
        <v>RP</v>
      </c>
      <c r="BE519" t="str">
        <f>IF(AVERAGE($O519:$Q519)&gt;=6,"Likely",IF(AVERAGE($O519:$Q519)&gt;=4,"Possible","Unlikely"))</f>
        <v>Unlikely</v>
      </c>
      <c r="BG519" t="e">
        <f>IF(VLOOKUP($B519,'Draft List'!$D$4:$AB$124,BG$3,FALSE)&lt;&gt;0,VLOOKUP($B519,'Draft List'!$D$4:$AB$124,BG$3,FALSE),"")</f>
        <v>#N/A</v>
      </c>
      <c r="BH519" t="e">
        <f>IF(VLOOKUP($B519,'Draft List'!$D$4:$AB$124,BH$3,FALSE)&lt;&gt;0,VLOOKUP($B519,'Draft List'!$D$4:$AB$124,BH$3,FALSE),"")</f>
        <v>#N/A</v>
      </c>
      <c r="BI519" t="e">
        <f>IF(VLOOKUP($B519,'Draft List'!$D$4:$AB$124,BI$3,FALSE)&lt;&gt;0,VLOOKUP($B519,'Draft List'!$D$4:$AB$124,BI$3,FALSE),"")</f>
        <v>#N/A</v>
      </c>
      <c r="BJ519" t="e">
        <f>IF(VLOOKUP($B519,'Draft List'!$D$4:$AB$124,BJ$3,FALSE)&lt;&gt;0,VLOOKUP($B519,'Draft List'!$D$4:$AB$124,BJ$3,FALSE),"")</f>
        <v>#N/A</v>
      </c>
      <c r="BK519" t="str">
        <f>IF(OR(C519="SP",C519="MR",C519="RP",C519="CL"),"P",VLOOKUP($A519,Bat!$A$4:$AP$1196,42,FALSE))</f>
        <v>P</v>
      </c>
    </row>
    <row r="520" spans="1:63" x14ac:dyDescent="0.25">
      <c r="A520" t="str">
        <f>IF(C520="C","C-",C520)&amp;D520&amp;E520</f>
        <v>SPNate Beard21</v>
      </c>
      <c r="B520">
        <f>VLOOKUP($A520,draft_listing_pitchers_stats!$A$1:$B$1324,2,FALSE)</f>
        <v>11574</v>
      </c>
      <c r="C520" s="1" t="s">
        <v>25</v>
      </c>
      <c r="D520" s="1" t="s">
        <v>1896</v>
      </c>
      <c r="E520" s="1">
        <v>21</v>
      </c>
      <c r="F520" s="1" t="s">
        <v>55</v>
      </c>
      <c r="G520" s="1" t="s">
        <v>55</v>
      </c>
      <c r="H520" s="1" t="s">
        <v>51</v>
      </c>
      <c r="I520" s="24" t="s">
        <v>51</v>
      </c>
      <c r="J520" s="1" t="s">
        <v>49</v>
      </c>
      <c r="K520" s="24" t="s">
        <v>46</v>
      </c>
      <c r="L520" s="1">
        <v>3</v>
      </c>
      <c r="M520" s="1">
        <v>3</v>
      </c>
      <c r="N520" s="24">
        <v>1</v>
      </c>
      <c r="O520" s="1">
        <v>4</v>
      </c>
      <c r="P520" s="1">
        <v>3</v>
      </c>
      <c r="Q520" s="24">
        <v>3</v>
      </c>
      <c r="R520" s="1">
        <v>5</v>
      </c>
      <c r="S520" s="1">
        <v>6</v>
      </c>
      <c r="T520" s="1" t="s">
        <v>47</v>
      </c>
      <c r="U520" s="1" t="s">
        <v>47</v>
      </c>
      <c r="V520" s="1">
        <v>3</v>
      </c>
      <c r="W520" s="1">
        <v>5</v>
      </c>
      <c r="X520" s="1" t="s">
        <v>47</v>
      </c>
      <c r="Y520" s="1" t="s">
        <v>47</v>
      </c>
      <c r="Z520" s="1" t="s">
        <v>47</v>
      </c>
      <c r="AA520" s="1" t="s">
        <v>47</v>
      </c>
      <c r="AB520" s="1" t="s">
        <v>47</v>
      </c>
      <c r="AC520" s="1" t="s">
        <v>47</v>
      </c>
      <c r="AD520" s="1" t="s">
        <v>47</v>
      </c>
      <c r="AE520" s="1" t="s">
        <v>47</v>
      </c>
      <c r="AF520" s="1" t="s">
        <v>47</v>
      </c>
      <c r="AG520" s="1" t="s">
        <v>47</v>
      </c>
      <c r="AH520" s="1" t="s">
        <v>47</v>
      </c>
      <c r="AI520" s="1" t="s">
        <v>47</v>
      </c>
      <c r="AJ520" s="1" t="s">
        <v>47</v>
      </c>
      <c r="AK520" s="1" t="s">
        <v>47</v>
      </c>
      <c r="AL520" s="1" t="s">
        <v>47</v>
      </c>
      <c r="AM520" s="1" t="s">
        <v>47</v>
      </c>
      <c r="AN520" s="1" t="s">
        <v>47</v>
      </c>
      <c r="AO520" s="24" t="s">
        <v>47</v>
      </c>
      <c r="AP520" s="1" t="s">
        <v>62</v>
      </c>
      <c r="AQ520" s="1">
        <v>9</v>
      </c>
      <c r="AR520" s="25" t="s">
        <v>15</v>
      </c>
      <c r="AS520" s="30">
        <v>210000</v>
      </c>
      <c r="AT520" s="9">
        <f>($O$3*(L520-$O$1)/$O$2+$P$3*(M520-$P$1)/$P$2+$Q$3*(N520-$P$1)/$Q$2)/SUM($O$3:$Q$3)</f>
        <v>-1.9212381560891401</v>
      </c>
      <c r="AU520" s="9">
        <f>($O$3*(O520-$O$1)/$O$2+$P$3*(P520-$P$1)/$P$2+$Q$3*(Q520-$Q$1)/$Q$2)/SUM($O$3:$Q$3)</f>
        <v>-0.79641094873467422</v>
      </c>
      <c r="AV520">
        <f>COUNT(R520:AO520)/2</f>
        <v>2</v>
      </c>
      <c r="AW520">
        <f>COUNTIF(R520:AO520,"&gt;5")/2</f>
        <v>0.5</v>
      </c>
      <c r="AX520" s="6">
        <f>VLOOKUP(AP520,COND!$A$10:$B$32,2,FALSE)</f>
        <v>1.0249999999999999</v>
      </c>
      <c r="AY520" s="9">
        <f>(($AT$3*AT520+$AU$3*AU520+$AV$3*AV520+$AW$3*AW520)*AX520*IF(AQ520&lt;5,0.95,IF(AQ520&lt;7,0.975,1))+$J$3*VLOOKUP(J520,COND!$A$2:$D$7,2,FALSE)+$K$3*VLOOKUP(K520,COND!$A$2:$D$7,3,FALSE)+IF(BA520="SP",$BA$3,0)+IF($AV520&lt;3,-15,0))*IF(AND(Bat!$K$2="On",$E520&gt;20),0.75,1)</f>
        <v>-0.36215327105909267</v>
      </c>
      <c r="AZ520" s="28">
        <f>STANDARDIZE(AY520,AVERAGE($AY$5:$AY$963),STDEVP($AY$5:$AY$963))</f>
        <v>-2.0946075406813867</v>
      </c>
      <c r="BA520" t="str">
        <f>IF(OR(AND(AQ520&gt;7,AW520&gt;1),AND(AQ520&gt;4,AV520&gt;2)),"SP","RP")</f>
        <v>RP</v>
      </c>
      <c r="BE520" t="str">
        <f>IF(AVERAGE($O520:$Q520)&gt;=6,"Likely",IF(AVERAGE($O520:$Q520)&gt;=4,"Possible","Unlikely"))</f>
        <v>Unlikely</v>
      </c>
      <c r="BG520" t="e">
        <f>IF(VLOOKUP($B520,'Draft List'!$D$4:$AB$124,BG$3,FALSE)&lt;&gt;0,VLOOKUP($B520,'Draft List'!$D$4:$AB$124,BG$3,FALSE),"")</f>
        <v>#N/A</v>
      </c>
      <c r="BH520" t="e">
        <f>IF(VLOOKUP($B520,'Draft List'!$D$4:$AB$124,BH$3,FALSE)&lt;&gt;0,VLOOKUP($B520,'Draft List'!$D$4:$AB$124,BH$3,FALSE),"")</f>
        <v>#N/A</v>
      </c>
      <c r="BI520" t="e">
        <f>IF(VLOOKUP($B520,'Draft List'!$D$4:$AB$124,BI$3,FALSE)&lt;&gt;0,VLOOKUP($B520,'Draft List'!$D$4:$AB$124,BI$3,FALSE),"")</f>
        <v>#N/A</v>
      </c>
      <c r="BJ520" t="e">
        <f>IF(VLOOKUP($B520,'Draft List'!$D$4:$AB$124,BJ$3,FALSE)&lt;&gt;0,VLOOKUP($B520,'Draft List'!$D$4:$AB$124,BJ$3,FALSE),"")</f>
        <v>#N/A</v>
      </c>
      <c r="BK520" t="str">
        <f>IF(OR(C520="SP",C520="MR",C520="RP",C520="CL"),"P",VLOOKUP($A520,Bat!$A$4:$AP$1196,42,FALSE))</f>
        <v>P</v>
      </c>
    </row>
    <row r="521" spans="1:63" x14ac:dyDescent="0.25">
      <c r="A521" t="str">
        <f>IF(C521="C","C-",C521)&amp;D521&amp;E521</f>
        <v>RPCisco Montoya21</v>
      </c>
      <c r="B521">
        <f>VLOOKUP($A521,draft_listing_pitchers_stats!$A$1:$B$1324,2,FALSE)</f>
        <v>9014</v>
      </c>
      <c r="C521" s="1" t="s">
        <v>246</v>
      </c>
      <c r="D521" s="1" t="s">
        <v>2094</v>
      </c>
      <c r="E521" s="1">
        <v>21</v>
      </c>
      <c r="F521" s="1" t="s">
        <v>55</v>
      </c>
      <c r="G521" s="1" t="s">
        <v>55</v>
      </c>
      <c r="H521" s="1" t="s">
        <v>51</v>
      </c>
      <c r="I521" s="24" t="s">
        <v>51</v>
      </c>
      <c r="J521" s="1" t="s">
        <v>46</v>
      </c>
      <c r="K521" s="24" t="s">
        <v>45</v>
      </c>
      <c r="L521" s="1">
        <v>3</v>
      </c>
      <c r="M521" s="1">
        <v>4</v>
      </c>
      <c r="N521" s="24">
        <v>1</v>
      </c>
      <c r="O521" s="1">
        <v>3</v>
      </c>
      <c r="P521" s="1">
        <v>5</v>
      </c>
      <c r="Q521" s="24">
        <v>2</v>
      </c>
      <c r="R521" s="1">
        <v>3</v>
      </c>
      <c r="S521" s="1">
        <v>4</v>
      </c>
      <c r="T521" s="1" t="s">
        <v>47</v>
      </c>
      <c r="U521" s="1" t="s">
        <v>47</v>
      </c>
      <c r="V521" s="1" t="s">
        <v>47</v>
      </c>
      <c r="W521" s="1" t="s">
        <v>47</v>
      </c>
      <c r="X521" s="1">
        <v>2</v>
      </c>
      <c r="Y521" s="1">
        <v>3</v>
      </c>
      <c r="Z521" s="1" t="s">
        <v>47</v>
      </c>
      <c r="AA521" s="1" t="s">
        <v>47</v>
      </c>
      <c r="AB521" s="1" t="s">
        <v>47</v>
      </c>
      <c r="AC521" s="1" t="s">
        <v>47</v>
      </c>
      <c r="AD521" s="1" t="s">
        <v>47</v>
      </c>
      <c r="AE521" s="1" t="s">
        <v>47</v>
      </c>
      <c r="AF521" s="1" t="s">
        <v>47</v>
      </c>
      <c r="AG521" s="1" t="s">
        <v>47</v>
      </c>
      <c r="AH521" s="1" t="s">
        <v>47</v>
      </c>
      <c r="AI521" s="1" t="s">
        <v>47</v>
      </c>
      <c r="AJ521" s="1" t="s">
        <v>47</v>
      </c>
      <c r="AK521" s="1" t="s">
        <v>47</v>
      </c>
      <c r="AL521" s="1" t="s">
        <v>47</v>
      </c>
      <c r="AM521" s="1" t="s">
        <v>47</v>
      </c>
      <c r="AN521" s="1" t="s">
        <v>47</v>
      </c>
      <c r="AO521" s="24" t="s">
        <v>47</v>
      </c>
      <c r="AP521" s="1" t="s">
        <v>212</v>
      </c>
      <c r="AQ521" s="1">
        <v>1</v>
      </c>
      <c r="AR521" s="25" t="s">
        <v>233</v>
      </c>
      <c r="AS521" s="30">
        <v>190000</v>
      </c>
      <c r="AT521" s="9">
        <f>($O$3*(L521-$O$1)/$O$2+$P$3*(M521-$P$1)/$P$2+$Q$3*(N521-$P$1)/$Q$2)/SUM($O$3:$Q$3)</f>
        <v>-1.7258064396590846</v>
      </c>
      <c r="AU521" s="9">
        <f>($O$3*(O521-$O$1)/$O$2+$P$3*(P521-$P$1)/$P$2+$Q$3*(Q521-$Q$1)/$Q$2)/SUM($O$3:$Q$3)</f>
        <v>-0.84255940643784732</v>
      </c>
      <c r="AV521">
        <f>COUNT(R521:AO521)/2</f>
        <v>2</v>
      </c>
      <c r="AW521">
        <f>COUNTIF(R521:AO521,"&gt;5")/2</f>
        <v>0</v>
      </c>
      <c r="AX521" s="6">
        <f>VLOOKUP(AP521,COND!$A$10:$B$32,2,FALSE)</f>
        <v>1</v>
      </c>
      <c r="AY521" s="9">
        <f>(($AT$3*AT521+$AU$3*AU521+$AV$3*AV521+$AW$3*AW521)*AX521*IF(AQ521&lt;5,0.95,IF(AQ521&lt;7,0.975,1))+$J$3*VLOOKUP(J521,COND!$A$2:$D$7,2,FALSE)+$K$3*VLOOKUP(K521,COND!$A$2:$D$7,3,FALSE)+IF(BA521="SP",$BA$3,0)+IF($AV521&lt;3,-15,0))*IF(AND(Bat!$K$2="On",$E521&gt;20),0.75,1)</f>
        <v>-0.97153194585432345</v>
      </c>
      <c r="AZ521" s="28">
        <f>STANDARDIZE(AY521,AVERAGE($AY$5:$AY$963),STDEVP($AY$5:$AY$963))</f>
        <v>-2.1491254811791709</v>
      </c>
      <c r="BA521" t="str">
        <f>IF(OR(AND(AQ521&gt;7,AW521&gt;1),AND(AQ521&gt;4,AV521&gt;2)),"SP","RP")</f>
        <v>RP</v>
      </c>
      <c r="BE521" t="str">
        <f>IF(AVERAGE($O521:$Q521)&gt;=6,"Likely",IF(AVERAGE($O521:$Q521)&gt;=4,"Possible","Unlikely"))</f>
        <v>Unlikely</v>
      </c>
      <c r="BG521" t="e">
        <f>IF(VLOOKUP($B521,'Draft List'!$D$4:$AB$124,BG$3,FALSE)&lt;&gt;0,VLOOKUP($B521,'Draft List'!$D$4:$AB$124,BG$3,FALSE),"")</f>
        <v>#N/A</v>
      </c>
      <c r="BH521" t="e">
        <f>IF(VLOOKUP($B521,'Draft List'!$D$4:$AB$124,BH$3,FALSE)&lt;&gt;0,VLOOKUP($B521,'Draft List'!$D$4:$AB$124,BH$3,FALSE),"")</f>
        <v>#N/A</v>
      </c>
      <c r="BI521" t="e">
        <f>IF(VLOOKUP($B521,'Draft List'!$D$4:$AB$124,BI$3,FALSE)&lt;&gt;0,VLOOKUP($B521,'Draft List'!$D$4:$AB$124,BI$3,FALSE),"")</f>
        <v>#N/A</v>
      </c>
      <c r="BJ521" t="e">
        <f>IF(VLOOKUP($B521,'Draft List'!$D$4:$AB$124,BJ$3,FALSE)&lt;&gt;0,VLOOKUP($B521,'Draft List'!$D$4:$AB$124,BJ$3,FALSE),"")</f>
        <v>#N/A</v>
      </c>
      <c r="BK521" t="str">
        <f>IF(OR(C521="SP",C521="MR",C521="RP",C521="CL"),"P",VLOOKUP($A521,Bat!$A$4:$AP$1196,42,FALSE))</f>
        <v>P</v>
      </c>
    </row>
    <row r="522" spans="1:63" x14ac:dyDescent="0.25">
      <c r="A522" t="str">
        <f>IF(C522="C","C-",C522)&amp;D522&amp;E522</f>
        <v>RPIván Torres18</v>
      </c>
      <c r="B522">
        <f>VLOOKUP($A522,draft_listing_pitchers_stats!$A$1:$B$1324,2,FALSE)</f>
        <v>3471</v>
      </c>
      <c r="C522" s="1" t="s">
        <v>246</v>
      </c>
      <c r="D522" s="1" t="s">
        <v>2224</v>
      </c>
      <c r="E522" s="1">
        <v>18</v>
      </c>
      <c r="F522" s="1" t="s">
        <v>64</v>
      </c>
      <c r="G522" s="1" t="s">
        <v>43</v>
      </c>
      <c r="H522" s="1" t="s">
        <v>51</v>
      </c>
      <c r="I522" s="24" t="s">
        <v>51</v>
      </c>
      <c r="J522" s="1" t="s">
        <v>45</v>
      </c>
      <c r="K522" s="24" t="s">
        <v>49</v>
      </c>
      <c r="L522" s="1">
        <v>2</v>
      </c>
      <c r="M522" s="1">
        <v>4</v>
      </c>
      <c r="N522" s="24">
        <v>1</v>
      </c>
      <c r="O522" s="1">
        <v>3</v>
      </c>
      <c r="P522" s="1">
        <v>4</v>
      </c>
      <c r="Q522" s="24">
        <v>2</v>
      </c>
      <c r="R522" s="1" t="s">
        <v>47</v>
      </c>
      <c r="S522" s="1" t="s">
        <v>47</v>
      </c>
      <c r="T522" s="1" t="s">
        <v>47</v>
      </c>
      <c r="U522" s="1" t="s">
        <v>47</v>
      </c>
      <c r="V522" s="1" t="s">
        <v>47</v>
      </c>
      <c r="W522" s="1" t="s">
        <v>47</v>
      </c>
      <c r="X522" s="1">
        <v>2</v>
      </c>
      <c r="Y522" s="1">
        <v>3</v>
      </c>
      <c r="Z522" s="1" t="s">
        <v>47</v>
      </c>
      <c r="AA522" s="1" t="s">
        <v>47</v>
      </c>
      <c r="AB522" s="1" t="s">
        <v>47</v>
      </c>
      <c r="AC522" s="1" t="s">
        <v>47</v>
      </c>
      <c r="AD522" s="1">
        <v>3</v>
      </c>
      <c r="AE522" s="1">
        <v>4</v>
      </c>
      <c r="AF522" s="1" t="s">
        <v>47</v>
      </c>
      <c r="AG522" s="1" t="s">
        <v>47</v>
      </c>
      <c r="AH522" s="1" t="s">
        <v>47</v>
      </c>
      <c r="AI522" s="1" t="s">
        <v>47</v>
      </c>
      <c r="AJ522" s="1" t="s">
        <v>47</v>
      </c>
      <c r="AK522" s="1" t="s">
        <v>47</v>
      </c>
      <c r="AL522" s="1" t="s">
        <v>47</v>
      </c>
      <c r="AM522" s="1" t="s">
        <v>47</v>
      </c>
      <c r="AN522" s="1" t="s">
        <v>47</v>
      </c>
      <c r="AO522" s="24" t="s">
        <v>47</v>
      </c>
      <c r="AP522" s="1" t="s">
        <v>71</v>
      </c>
      <c r="AQ522" s="1">
        <v>6</v>
      </c>
      <c r="AR522" s="25" t="s">
        <v>234</v>
      </c>
      <c r="AS522" s="30">
        <v>2400000</v>
      </c>
      <c r="AT522" s="9">
        <f>($O$3*(L522-$O$1)/$O$2+$P$3*(M522-$P$1)/$P$2+$Q$3*(N522-$P$1)/$Q$2)/SUM($O$3:$Q$3)</f>
        <v>-1.9204977641682581</v>
      </c>
      <c r="AU522" s="9">
        <f>($O$3*(O522-$O$1)/$O$2+$P$3*(P522-$P$1)/$P$2+$Q$3*(Q522-$Q$1)/$Q$2)/SUM($O$3:$Q$3)</f>
        <v>-1.0379911228679028</v>
      </c>
      <c r="AV522">
        <f>COUNT(R522:AO522)/2</f>
        <v>2</v>
      </c>
      <c r="AW522">
        <f>COUNTIF(R522:AO522,"&gt;5")/2</f>
        <v>0</v>
      </c>
      <c r="AX522" s="6">
        <f>VLOOKUP(AP522,COND!$A$10:$B$32,2,FALSE)</f>
        <v>0.95</v>
      </c>
      <c r="AY522" s="9">
        <f>(($AT$3*AT522+$AU$3*AU522+$AV$3*AV522+$AW$3*AW522)*AX522*IF(AQ522&lt;5,0.95,IF(AQ522&lt;7,0.975,1))+$J$3*VLOOKUP(J522,COND!$A$2:$D$7,2,FALSE)+$K$3*VLOOKUP(K522,COND!$A$2:$D$7,3,FALSE)+IF(BA522="SP",$BA$3,0)+IF($AV522&lt;3,-15,0))*IF(AND(Bat!$K$2="On",$E522&gt;20),0.75,1)</f>
        <v>-3.6361827619400664</v>
      </c>
      <c r="AZ522" s="28">
        <f>STANDARDIZE(AY522,AVERAGE($AY$5:$AY$963),STDEVP($AY$5:$AY$963))</f>
        <v>-2.3875179301560752</v>
      </c>
      <c r="BA522" t="str">
        <f>IF(OR(AND(AQ522&gt;7,AW522&gt;1),AND(AQ522&gt;4,AV522&gt;2)),"SP","RP")</f>
        <v>RP</v>
      </c>
      <c r="BE522" t="str">
        <f>IF(AVERAGE($O522:$Q522)&gt;=6,"Likely",IF(AVERAGE($O522:$Q522)&gt;=4,"Possible","Unlikely"))</f>
        <v>Unlikely</v>
      </c>
      <c r="BG522" t="e">
        <f>IF(VLOOKUP($B522,'Draft List'!$D$4:$AB$124,BG$3,FALSE)&lt;&gt;0,VLOOKUP($B522,'Draft List'!$D$4:$AB$124,BG$3,FALSE),"")</f>
        <v>#N/A</v>
      </c>
      <c r="BH522" t="e">
        <f>IF(VLOOKUP($B522,'Draft List'!$D$4:$AB$124,BH$3,FALSE)&lt;&gt;0,VLOOKUP($B522,'Draft List'!$D$4:$AB$124,BH$3,FALSE),"")</f>
        <v>#N/A</v>
      </c>
      <c r="BI522" t="e">
        <f>IF(VLOOKUP($B522,'Draft List'!$D$4:$AB$124,BI$3,FALSE)&lt;&gt;0,VLOOKUP($B522,'Draft List'!$D$4:$AB$124,BI$3,FALSE),"")</f>
        <v>#N/A</v>
      </c>
      <c r="BJ522" t="e">
        <f>IF(VLOOKUP($B522,'Draft List'!$D$4:$AB$124,BJ$3,FALSE)&lt;&gt;0,VLOOKUP($B522,'Draft List'!$D$4:$AB$124,BJ$3,FALSE),"")</f>
        <v>#N/A</v>
      </c>
      <c r="BK522" t="str">
        <f>IF(OR(C522="SP",C522="MR",C522="RP",C522="CL"),"P",VLOOKUP($A522,Bat!$A$4:$AP$1196,42,FALSE))</f>
        <v>P</v>
      </c>
    </row>
    <row r="523" spans="1:63" x14ac:dyDescent="0.25">
      <c r="A523" t="str">
        <f>IF(C523="C","C-",C523)&amp;D523&amp;E523</f>
        <v>SPJosé Taváres18</v>
      </c>
      <c r="B523">
        <f>VLOOKUP($A523,draft_listing_pitchers_stats!$A$1:$B$1324,2,FALSE)</f>
        <v>5183</v>
      </c>
      <c r="C523" s="1" t="s">
        <v>25</v>
      </c>
      <c r="D523" s="1" t="s">
        <v>2219</v>
      </c>
      <c r="E523" s="1">
        <v>18</v>
      </c>
      <c r="F523" s="1" t="s">
        <v>55</v>
      </c>
      <c r="G523" s="1" t="s">
        <v>43</v>
      </c>
      <c r="H523" s="1" t="s">
        <v>51</v>
      </c>
      <c r="I523" s="24" t="s">
        <v>51</v>
      </c>
      <c r="J523" s="1" t="s">
        <v>49</v>
      </c>
      <c r="K523" s="24" t="s">
        <v>45</v>
      </c>
      <c r="L523" s="1">
        <v>2</v>
      </c>
      <c r="M523" s="1">
        <v>4</v>
      </c>
      <c r="N523" s="24">
        <v>1</v>
      </c>
      <c r="O523" s="1">
        <v>3</v>
      </c>
      <c r="P523" s="1">
        <v>4</v>
      </c>
      <c r="Q523" s="24">
        <v>1</v>
      </c>
      <c r="R523" s="1">
        <v>3</v>
      </c>
      <c r="S523" s="1">
        <v>4</v>
      </c>
      <c r="T523" s="1" t="s">
        <v>47</v>
      </c>
      <c r="U523" s="1" t="s">
        <v>47</v>
      </c>
      <c r="V523" s="1" t="s">
        <v>47</v>
      </c>
      <c r="W523" s="1" t="s">
        <v>47</v>
      </c>
      <c r="X523" s="1">
        <v>2</v>
      </c>
      <c r="Y523" s="1">
        <v>5</v>
      </c>
      <c r="Z523" s="1" t="s">
        <v>47</v>
      </c>
      <c r="AA523" s="1" t="s">
        <v>47</v>
      </c>
      <c r="AB523" s="1" t="s">
        <v>47</v>
      </c>
      <c r="AC523" s="1" t="s">
        <v>47</v>
      </c>
      <c r="AD523" s="1" t="s">
        <v>47</v>
      </c>
      <c r="AE523" s="1" t="s">
        <v>47</v>
      </c>
      <c r="AF523" s="1" t="s">
        <v>47</v>
      </c>
      <c r="AG523" s="1" t="s">
        <v>47</v>
      </c>
      <c r="AH523" s="1" t="s">
        <v>47</v>
      </c>
      <c r="AI523" s="1" t="s">
        <v>47</v>
      </c>
      <c r="AJ523" s="1" t="s">
        <v>47</v>
      </c>
      <c r="AK523" s="1" t="s">
        <v>47</v>
      </c>
      <c r="AL523" s="1" t="s">
        <v>47</v>
      </c>
      <c r="AM523" s="1" t="s">
        <v>47</v>
      </c>
      <c r="AN523" s="1" t="s">
        <v>47</v>
      </c>
      <c r="AO523" s="24" t="s">
        <v>47</v>
      </c>
      <c r="AP523" s="1" t="s">
        <v>211</v>
      </c>
      <c r="AQ523" s="1">
        <v>9</v>
      </c>
      <c r="AR523" s="25" t="s">
        <v>235</v>
      </c>
      <c r="AS523" s="30">
        <v>210000</v>
      </c>
      <c r="AT523" s="9">
        <f>($O$3*(L523-$O$1)/$O$2+$P$3*(M523-$P$1)/$P$2+$Q$3*(N523-$P$1)/$Q$2)/SUM($O$3:$Q$3)</f>
        <v>-1.9204977641682581</v>
      </c>
      <c r="AU523" s="9">
        <f>($O$3*(O523-$O$1)/$O$2+$P$3*(P523-$P$1)/$P$2+$Q$3*(Q523-$Q$1)/$Q$2)/SUM($O$3:$Q$3)</f>
        <v>-1.2803116889220132</v>
      </c>
      <c r="AV523">
        <f>COUNT(R523:AO523)/2</f>
        <v>2</v>
      </c>
      <c r="AW523">
        <f>COUNTIF(R523:AO523,"&gt;5")/2</f>
        <v>0</v>
      </c>
      <c r="AX523" s="6">
        <f>VLOOKUP(AP523,COND!$A$10:$B$32,2,FALSE)</f>
        <v>1</v>
      </c>
      <c r="AY523" s="9">
        <f>(($AT$3*AT523+$AU$3*AU523+$AV$3*AV523+$AW$3*AW523)*AX523*IF(AQ523&lt;5,0.95,IF(AQ523&lt;7,0.975,1))+$J$3*VLOOKUP(J523,COND!$A$2:$D$7,2,FALSE)+$K$3*VLOOKUP(K523,COND!$A$2:$D$7,3,FALSE)+IF(BA523="SP",$BA$3,0)+IF($AV523&lt;3,-15,0))*IF(AND(Bat!$K$2="On",$E523&gt;20),0.75,1)</f>
        <v>-9.9903333312739129</v>
      </c>
      <c r="AZ523" s="28">
        <f>STANDARDIZE(AY523,AVERAGE($AY$5:$AY$963),STDEVP($AY$5:$AY$963))</f>
        <v>-2.9559907320133307</v>
      </c>
      <c r="BA523" t="str">
        <f>IF(OR(AND(AQ523&gt;7,AW523&gt;1),AND(AQ523&gt;4,AV523&gt;2)),"SP","RP")</f>
        <v>RP</v>
      </c>
      <c r="BE523" t="str">
        <f>IF(AVERAGE($O523:$Q523)&gt;=6,"Likely",IF(AVERAGE($O523:$Q523)&gt;=4,"Possible","Unlikely"))</f>
        <v>Unlikely</v>
      </c>
      <c r="BG523" t="e">
        <f>IF(VLOOKUP($B523,'Draft List'!$D$4:$AB$124,BG$3,FALSE)&lt;&gt;0,VLOOKUP($B523,'Draft List'!$D$4:$AB$124,BG$3,FALSE),"")</f>
        <v>#N/A</v>
      </c>
      <c r="BH523" t="e">
        <f>IF(VLOOKUP($B523,'Draft List'!$D$4:$AB$124,BH$3,FALSE)&lt;&gt;0,VLOOKUP($B523,'Draft List'!$D$4:$AB$124,BH$3,FALSE),"")</f>
        <v>#N/A</v>
      </c>
      <c r="BI523" t="e">
        <f>IF(VLOOKUP($B523,'Draft List'!$D$4:$AB$124,BI$3,FALSE)&lt;&gt;0,VLOOKUP($B523,'Draft List'!$D$4:$AB$124,BI$3,FALSE),"")</f>
        <v>#N/A</v>
      </c>
      <c r="BJ523" t="e">
        <f>IF(VLOOKUP($B523,'Draft List'!$D$4:$AB$124,BJ$3,FALSE)&lt;&gt;0,VLOOKUP($B523,'Draft List'!$D$4:$AB$124,BJ$3,FALSE),"")</f>
        <v>#N/A</v>
      </c>
      <c r="BK523" t="str">
        <f>IF(OR(C523="SP",C523="MR",C523="RP",C523="CL"),"P",VLOOKUP($A523,Bat!$A$4:$AP$1196,42,FALSE))</f>
        <v>P</v>
      </c>
    </row>
  </sheetData>
  <autoFilter ref="A4:BK523">
    <sortState ref="A5:BK523">
      <sortCondition descending="1" ref="AZ5:AZ523"/>
      <sortCondition ref="BC5:BC523"/>
      <sortCondition ref="BB5:BB523"/>
    </sortState>
  </autoFilter>
  <sortState ref="A5:BK637">
    <sortCondition descending="1" ref="AZ5:AZ637"/>
    <sortCondition ref="BB5:BB637"/>
    <sortCondition ref="D5:D637"/>
    <sortCondition ref="C5:C637"/>
  </sortState>
  <conditionalFormatting sqref="A5:XFD523">
    <cfRule type="expression" dxfId="7" priority="611">
      <formula>IF(MOD(ROW(),2)=1,1,0)</formula>
    </cfRule>
  </conditionalFormatting>
  <conditionalFormatting sqref="A5:BK523">
    <cfRule type="expression" dxfId="6" priority="2">
      <formula>IF($BH5&lt;&gt;"",1,0)</formula>
    </cfRule>
  </conditionalFormatting>
  <conditionalFormatting sqref="AQ62">
    <cfRule type="expression" dxfId="5" priority="1">
      <formula>IF($BH62&lt;&gt;"",1,0)</formula>
    </cfRule>
  </conditionalFormatting>
  <conditionalFormatting sqref="AQ6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523">
    <cfRule type="colorScale" priority="5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523">
    <cfRule type="colorScale" priority="6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523">
    <cfRule type="colorScale" priority="6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:AQ523">
    <cfRule type="colorScale" priority="6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:AV523">
    <cfRule type="colorScale" priority="6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26"/>
  <sheetViews>
    <sheetView tabSelected="1"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"/>
    </sheetView>
  </sheetViews>
  <sheetFormatPr defaultRowHeight="15" x14ac:dyDescent="0.25"/>
  <cols>
    <col min="1" max="1" width="24" bestFit="1" customWidth="1"/>
    <col min="2" max="2" width="6.85546875" hidden="1" customWidth="1"/>
    <col min="3" max="3" width="7.5703125" hidden="1" customWidth="1"/>
    <col min="4" max="4" width="6" bestFit="1" customWidth="1"/>
    <col min="5" max="5" width="6.7109375" style="12" bestFit="1" customWidth="1"/>
    <col min="6" max="6" width="19.140625" style="13" bestFit="1" customWidth="1"/>
    <col min="7" max="7" width="4.42578125" style="13" bestFit="1" customWidth="1"/>
    <col min="8" max="8" width="2.140625" style="13" bestFit="1" customWidth="1"/>
    <col min="9" max="9" width="2.140625" style="6" bestFit="1" customWidth="1"/>
    <col min="10" max="10" width="9.5703125" bestFit="1" customWidth="1"/>
    <col min="11" max="11" width="9.5703125" style="6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6" bestFit="1" customWidth="1"/>
    <col min="17" max="17" width="6.5703125" bestFit="1" customWidth="1"/>
    <col min="18" max="18" width="6.7109375" style="6" bestFit="1" customWidth="1"/>
    <col min="19" max="19" width="12.5703125" bestFit="1" customWidth="1"/>
    <col min="20" max="20" width="4.7109375" style="6" bestFit="1" customWidth="1"/>
    <col min="21" max="21" width="12" bestFit="1" customWidth="1"/>
    <col min="24" max="24" width="9.140625" style="6"/>
    <col min="25" max="25" width="6.42578125" bestFit="1" customWidth="1"/>
    <col min="26" max="26" width="6.7109375" bestFit="1" customWidth="1"/>
    <col min="27" max="27" width="6.85546875" bestFit="1" customWidth="1"/>
    <col min="28" max="28" width="29.28515625" bestFit="1" customWidth="1"/>
    <col min="29" max="29" width="11.42578125" bestFit="1" customWidth="1"/>
  </cols>
  <sheetData>
    <row r="1" spans="1:29" x14ac:dyDescent="0.25">
      <c r="D1">
        <v>2</v>
      </c>
      <c r="E1" s="12">
        <v>3</v>
      </c>
      <c r="F1" s="13">
        <v>4</v>
      </c>
      <c r="G1" s="13">
        <v>5</v>
      </c>
      <c r="H1" s="13">
        <v>6</v>
      </c>
      <c r="I1" s="6">
        <v>7</v>
      </c>
      <c r="J1">
        <v>10</v>
      </c>
      <c r="K1" s="6">
        <v>11</v>
      </c>
      <c r="L1">
        <v>17</v>
      </c>
      <c r="M1">
        <v>18</v>
      </c>
      <c r="N1">
        <v>19</v>
      </c>
      <c r="O1">
        <v>20</v>
      </c>
      <c r="P1" s="6">
        <v>21</v>
      </c>
      <c r="Q1">
        <v>41</v>
      </c>
      <c r="R1" s="6">
        <v>42</v>
      </c>
      <c r="S1">
        <v>36</v>
      </c>
      <c r="T1" s="6">
        <v>46</v>
      </c>
      <c r="U1" t="s">
        <v>167</v>
      </c>
      <c r="V1">
        <v>115</v>
      </c>
      <c r="Y1">
        <v>3</v>
      </c>
      <c r="Z1">
        <v>4</v>
      </c>
      <c r="AA1">
        <v>6</v>
      </c>
      <c r="AB1">
        <v>7</v>
      </c>
      <c r="AC1" t="s">
        <v>139</v>
      </c>
    </row>
    <row r="2" spans="1:29" x14ac:dyDescent="0.25">
      <c r="D2">
        <v>2</v>
      </c>
      <c r="E2" s="12">
        <v>3</v>
      </c>
      <c r="F2" s="13">
        <v>4</v>
      </c>
      <c r="G2" s="13">
        <v>5</v>
      </c>
      <c r="H2" s="13">
        <v>6</v>
      </c>
      <c r="I2" s="6">
        <v>7</v>
      </c>
      <c r="J2">
        <v>10</v>
      </c>
      <c r="K2" s="6">
        <v>11</v>
      </c>
      <c r="L2">
        <v>15</v>
      </c>
      <c r="M2">
        <v>16</v>
      </c>
      <c r="N2">
        <v>17</v>
      </c>
      <c r="O2">
        <v>42</v>
      </c>
      <c r="P2" s="6">
        <v>43</v>
      </c>
      <c r="Q2">
        <v>51</v>
      </c>
      <c r="R2" s="6">
        <v>52</v>
      </c>
      <c r="S2">
        <v>45</v>
      </c>
      <c r="T2" s="6">
        <v>56</v>
      </c>
    </row>
    <row r="3" spans="1:29" x14ac:dyDescent="0.25">
      <c r="L3" s="4" t="s">
        <v>140</v>
      </c>
      <c r="M3" s="4" t="s">
        <v>141</v>
      </c>
      <c r="N3" s="4" t="s">
        <v>142</v>
      </c>
      <c r="O3" s="4" t="s">
        <v>143</v>
      </c>
      <c r="P3" s="7" t="s">
        <v>144</v>
      </c>
      <c r="S3" s="11">
        <v>3000000</v>
      </c>
      <c r="Y3">
        <v>24</v>
      </c>
      <c r="Z3">
        <v>8</v>
      </c>
      <c r="AC3" t="s">
        <v>145</v>
      </c>
    </row>
    <row r="4" spans="1:29" s="4" customFormat="1" x14ac:dyDescent="0.25">
      <c r="A4" s="4" t="s">
        <v>138</v>
      </c>
      <c r="B4" s="4" t="s">
        <v>161</v>
      </c>
      <c r="C4" s="4" t="s">
        <v>146</v>
      </c>
      <c r="D4" s="4" t="s">
        <v>137</v>
      </c>
      <c r="E4" s="14" t="s">
        <v>127</v>
      </c>
      <c r="F4" s="15" t="s">
        <v>1</v>
      </c>
      <c r="G4" s="15" t="s">
        <v>2</v>
      </c>
      <c r="H4" s="15" t="s">
        <v>3</v>
      </c>
      <c r="I4" s="7" t="s">
        <v>4</v>
      </c>
      <c r="J4" s="4" t="s">
        <v>7</v>
      </c>
      <c r="K4" s="7" t="s">
        <v>8</v>
      </c>
      <c r="L4" s="4" t="s">
        <v>147</v>
      </c>
      <c r="M4" s="4" t="s">
        <v>148</v>
      </c>
      <c r="N4" s="4" t="s">
        <v>140</v>
      </c>
      <c r="O4" s="4" t="s">
        <v>98</v>
      </c>
      <c r="P4" s="7" t="s">
        <v>149</v>
      </c>
      <c r="Q4" s="4" t="s">
        <v>99</v>
      </c>
      <c r="R4" s="7" t="s">
        <v>100</v>
      </c>
      <c r="S4" s="4" t="s">
        <v>150</v>
      </c>
      <c r="T4" s="7" t="s">
        <v>104</v>
      </c>
      <c r="U4" s="4" t="s">
        <v>165</v>
      </c>
      <c r="V4" s="4" t="s">
        <v>166</v>
      </c>
      <c r="W4" s="4" t="s">
        <v>152</v>
      </c>
      <c r="X4" s="7" t="s">
        <v>170</v>
      </c>
      <c r="Y4" s="4" t="s">
        <v>154</v>
      </c>
      <c r="Z4" s="4" t="s">
        <v>155</v>
      </c>
      <c r="AA4" s="4" t="s">
        <v>156</v>
      </c>
      <c r="AB4" s="4" t="s">
        <v>157</v>
      </c>
      <c r="AC4" s="4" t="s">
        <v>158</v>
      </c>
    </row>
    <row r="5" spans="1:29" s="21" customFormat="1" x14ac:dyDescent="0.25">
      <c r="A5" s="21" t="s">
        <v>2261</v>
      </c>
      <c r="B5" s="16">
        <f>COUNTIF($A$5:$A$124,A5)</f>
        <v>1</v>
      </c>
      <c r="C5" s="16" t="str">
        <f>IF(OR(MID(A5,1,2)="SP",MID(A5,1,2)="MR",MID(A5,1,2)="CL",MID(A5,1,2)="RP"),"P","B")</f>
        <v>P</v>
      </c>
      <c r="D5" s="17">
        <f>IF($C5="B",VLOOKUP($A5,Bat!$A$4:$BC$2232,D$1,FALSE),VLOOKUP($A5,Pit!$A$4:$AZ$2108,D$2,FALSE))</f>
        <v>4770</v>
      </c>
      <c r="E5" s="16" t="str">
        <f>IF($C5="B",VLOOKUP($A5,Bat!$A$4:$BC$2232,E$1,FALSE),VLOOKUP($A5,Pit!$A$4:$AZ$2108,E$2,FALSE))</f>
        <v>SP</v>
      </c>
      <c r="F5" s="16" t="str">
        <f>IF($C5="B",VLOOKUP($A5,Bat!$A$4:$BC$2232,F$1,FALSE),VLOOKUP($A5,Pit!$A$4:$AZ$2108,F$2,FALSE))</f>
        <v>Glenn Thomas</v>
      </c>
      <c r="G5" s="16">
        <f>IF($C5="B",VLOOKUP($A5,Bat!$A$4:$BC$2232,G$1,FALSE),VLOOKUP($A5,Pit!$A$4:$AZ$2108,G$2,FALSE))</f>
        <v>20</v>
      </c>
      <c r="H5" s="16" t="str">
        <f>IF($C5="B",VLOOKUP($A5,Bat!$A$4:$BC$2232,H$1,FALSE),VLOOKUP($A5,Pit!$A$4:$AZ$2108,H$2,FALSE))</f>
        <v>R</v>
      </c>
      <c r="I5" s="16" t="str">
        <f>IF($C5="B",VLOOKUP($A5,Bat!$A$4:$BC$2232,I$1,FALSE),VLOOKUP($A5,Pit!$A$4:$AZ$2108,I$2,FALSE))</f>
        <v>R</v>
      </c>
      <c r="J5" s="16" t="str">
        <f>IF($C5="B",VLOOKUP($A5,Bat!$A$4:$BC$2232,J$1,FALSE),VLOOKUP($A5,Pit!$A$4:$AZ$2108,J$2,FALSE))</f>
        <v>Very High</v>
      </c>
      <c r="K5" s="17" t="str">
        <f>IF($C5="B",VLOOKUP($A5,Bat!$A$4:$BC$2232,K$1,FALSE),VLOOKUP($A5,Pit!$A$4:$AZ$2108,K$2,FALSE))</f>
        <v>High</v>
      </c>
      <c r="L5" s="16">
        <f>IF($C5="B",VLOOKUP($A5,Bat!$A$4:$BC$2232,L$1,FALSE),VLOOKUP($A5,Pit!$A$4:$AZ$2108,L$2,FALSE))</f>
        <v>7</v>
      </c>
      <c r="M5" s="16">
        <f>IF($C5="B",VLOOKUP($A5,Bat!$A$4:$BC$2232,M$1,FALSE),VLOOKUP($A5,Pit!$A$4:$AZ$2108,M$2,FALSE))</f>
        <v>8</v>
      </c>
      <c r="N5" s="16">
        <f>IF($C5="B",VLOOKUP($A5,Bat!$A$4:$BC$2232,N$1,FALSE),VLOOKUP($A5,Pit!$A$4:$AZ$2108,N$2,FALSE))</f>
        <v>7</v>
      </c>
      <c r="O5" s="16" t="str">
        <f>IF($C5="B",VLOOKUP($A5,Bat!$A$4:$BC$2232,O$1,FALSE),VLOOKUP($A5,Pit!$A$4:$AZ$2108,O$2,FALSE))</f>
        <v>96-98 Mph</v>
      </c>
      <c r="P5" s="17">
        <f>IF($C5="B",VLOOKUP($A5,Bat!$A$4:$BC$2232,P$1,FALSE),VLOOKUP($A5,Pit!$A$4:$AZ$2108,P$2,FALSE))</f>
        <v>9</v>
      </c>
      <c r="Q5" s="36">
        <f>IF($C5="B",VLOOKUP($A5,Bat!$A$4:$BC$2232,Q$1,FALSE),VLOOKUP($A5,Pit!$A$4:$AZ$2108,Q$2,FALSE))</f>
        <v>73.79417891740998</v>
      </c>
      <c r="R5" s="19">
        <f>IF($C5="B",VLOOKUP($A5,Bat!$A$4:$BC$2232,R$1,FALSE),VLOOKUP($A5,Pit!$A$4:$AZ$2108,R$2,FALSE))</f>
        <v>4.5397737939516576</v>
      </c>
      <c r="S5" s="20">
        <f>IF($C5="B",VLOOKUP($A5,Bat!$A$4:$BC$2232,S$1,FALSE),VLOOKUP($A5,Pit!$A$4:$AZ$2108,S$2,FALSE))</f>
        <v>2000000</v>
      </c>
      <c r="T5" s="17" t="str">
        <f>VLOOKUP(IF($C5="B",VLOOKUP($A5,Bat!$A$4:$AT$2232,T$1,FALSE),VLOOKUP($A5,Pit!$A$4:$BD$2108,T$2,FALSE)),COND!$A$35:$B$41,2,FALSE)</f>
        <v>??</v>
      </c>
      <c r="U5" s="21">
        <f>IF($C5="B",VLOOKUP($A5,Bat!$A$4:$AR$1196,44,FALSE),VLOOKUP($A5,Pit!$A$4:$BB$1086,54,FALSE))</f>
        <v>0</v>
      </c>
      <c r="V5" s="16"/>
      <c r="W5" s="16">
        <f>IF(OR(U5=999,V5=999,AND(S5&gt;$S$3,S5&lt;&gt;"Slot")),"",IF(V5="",U5,V5))</f>
        <v>0</v>
      </c>
      <c r="X5" s="17">
        <f>RANK(R5,$R$5:$R$124)</f>
        <v>1</v>
      </c>
      <c r="Y5" s="16" t="str">
        <f>IFERROR(VLOOKUP($D5,Results!$F$3:$L$1396,Y$1,FALSE),"")</f>
        <v/>
      </c>
      <c r="Z5" s="34" t="str">
        <f>IFERROR(IFERROR(IF(VLOOKUP($D5,Results!$F$3:$L$1396,Z$1+1,FALSE)=1,"S",""),"")&amp;VLOOKUP($D5,Results!$F$3:$L$1396,Z$1,FALSE),"")</f>
        <v/>
      </c>
      <c r="AA5" s="16" t="str">
        <f>IFERROR(VLOOKUP($D5,Results!$F$3:$L$1396,AA$1,FALSE),"")</f>
        <v/>
      </c>
      <c r="AB5" s="16" t="str">
        <f>IFERROR(VLOOKUP($D5,Results!$F$3:$L$1396,AB$1,FALSE),"")</f>
        <v/>
      </c>
      <c r="AC5" s="16" t="str">
        <f>IF(V5="","",Y5-V5)</f>
        <v/>
      </c>
    </row>
    <row r="6" spans="1:29" s="21" customFormat="1" x14ac:dyDescent="0.25">
      <c r="A6" s="21" t="s">
        <v>2262</v>
      </c>
      <c r="B6" s="16">
        <f>COUNTIF($A$5:$A$124,A6)</f>
        <v>1</v>
      </c>
      <c r="C6" s="16" t="str">
        <f>IF(OR(MID(A6,1,2)="SP",MID(A6,1,2)="MR",MID(A6,1,2)="CL",MID(A6,1,2)="RP"),"P","B")</f>
        <v>P</v>
      </c>
      <c r="D6" s="17">
        <f>IF($C6="B",VLOOKUP($A6,Bat!$A$4:$BC$2232,D$1,FALSE),VLOOKUP($A6,Pit!$A$4:$AZ$2108,D$2,FALSE))</f>
        <v>11576</v>
      </c>
      <c r="E6" s="16" t="str">
        <f>IF($C6="B",VLOOKUP($A6,Bat!$A$4:$BC$2232,E$1,FALSE),VLOOKUP($A6,Pit!$A$4:$AZ$2108,E$2,FALSE))</f>
        <v>SP</v>
      </c>
      <c r="F6" s="16" t="str">
        <f>IF($C6="B",VLOOKUP($A6,Bat!$A$4:$BC$2232,F$1,FALSE),VLOOKUP($A6,Pit!$A$4:$AZ$2108,F$2,FALSE))</f>
        <v>Jorge Morales</v>
      </c>
      <c r="G6" s="16">
        <f>IF($C6="B",VLOOKUP($A6,Bat!$A$4:$BC$2232,G$1,FALSE),VLOOKUP($A6,Pit!$A$4:$AZ$2108,G$2,FALSE))</f>
        <v>21</v>
      </c>
      <c r="H6" s="16" t="str">
        <f>IF($C6="B",VLOOKUP($A6,Bat!$A$4:$BC$2232,H$1,FALSE),VLOOKUP($A6,Pit!$A$4:$AZ$2108,H$2,FALSE))</f>
        <v>L</v>
      </c>
      <c r="I6" s="16" t="str">
        <f>IF($C6="B",VLOOKUP($A6,Bat!$A$4:$BC$2232,I$1,FALSE),VLOOKUP($A6,Pit!$A$4:$AZ$2108,I$2,FALSE))</f>
        <v>L</v>
      </c>
      <c r="J6" s="16" t="str">
        <f>IF($C6="B",VLOOKUP($A6,Bat!$A$4:$BC$2232,J$1,FALSE),VLOOKUP($A6,Pit!$A$4:$AZ$2108,J$2,FALSE))</f>
        <v>Very High</v>
      </c>
      <c r="K6" s="17" t="str">
        <f>IF($C6="B",VLOOKUP($A6,Bat!$A$4:$BC$2232,K$1,FALSE),VLOOKUP($A6,Pit!$A$4:$AZ$2108,K$2,FALSE))</f>
        <v>Very High</v>
      </c>
      <c r="L6" s="16">
        <f>IF($C6="B",VLOOKUP($A6,Bat!$A$4:$BC$2232,L$1,FALSE),VLOOKUP($A6,Pit!$A$4:$AZ$2108,L$2,FALSE))</f>
        <v>6</v>
      </c>
      <c r="M6" s="16">
        <f>IF($C6="B",VLOOKUP($A6,Bat!$A$4:$BC$2232,M$1,FALSE),VLOOKUP($A6,Pit!$A$4:$AZ$2108,M$2,FALSE))</f>
        <v>6</v>
      </c>
      <c r="N6" s="16">
        <f>IF($C6="B",VLOOKUP($A6,Bat!$A$4:$BC$2232,N$1,FALSE),VLOOKUP($A6,Pit!$A$4:$AZ$2108,N$2,FALSE))</f>
        <v>9</v>
      </c>
      <c r="O6" s="16" t="str">
        <f>IF($C6="B",VLOOKUP($A6,Bat!$A$4:$BC$2232,O$1,FALSE),VLOOKUP($A6,Pit!$A$4:$AZ$2108,O$2,FALSE))</f>
        <v>91-93 Mph</v>
      </c>
      <c r="P6" s="17">
        <f>IF($C6="B",VLOOKUP($A6,Bat!$A$4:$BC$2232,P$1,FALSE),VLOOKUP($A6,Pit!$A$4:$AZ$2108,P$2,FALSE))</f>
        <v>10</v>
      </c>
      <c r="Q6" s="36">
        <f>IF($C6="B",VLOOKUP($A6,Bat!$A$4:$BC$2232,Q$1,FALSE),VLOOKUP($A6,Pit!$A$4:$AZ$2108,Q$2,FALSE))</f>
        <v>67.775050539378327</v>
      </c>
      <c r="R6" s="19">
        <f>IF($C6="B",VLOOKUP($A6,Bat!$A$4:$BC$2232,R$1,FALSE),VLOOKUP($A6,Pit!$A$4:$AZ$2108,R$2,FALSE))</f>
        <v>4.0012736850131168</v>
      </c>
      <c r="S6" s="20">
        <f>IF($C6="B",VLOOKUP($A6,Bat!$A$4:$BC$2232,S$1,FALSE),VLOOKUP($A6,Pit!$A$4:$AZ$2108,S$2,FALSE))</f>
        <v>2200000</v>
      </c>
      <c r="T6" s="17" t="str">
        <f>VLOOKUP(IF($C6="B",VLOOKUP($A6,Bat!$A$4:$AT$2232,T$1,FALSE),VLOOKUP($A6,Pit!$A$4:$BD$2108,T$2,FALSE)),COND!$A$35:$B$41,2,FALSE)</f>
        <v>??</v>
      </c>
      <c r="U6" s="21">
        <f>IF($C6="B",VLOOKUP($A6,Bat!$A$4:$AR$1196,44,FALSE),VLOOKUP($A6,Pit!$A$4:$BB$1086,54,FALSE))</f>
        <v>0</v>
      </c>
      <c r="V6" s="16"/>
      <c r="W6" s="16">
        <f>IF(OR(U6=999,V6=999,AND(S6&gt;$S$3,S6&lt;&gt;"Slot")),"",IF(V6="",U6,V6))</f>
        <v>0</v>
      </c>
      <c r="X6" s="17">
        <f>RANK(R6,$R$5:$R$124)</f>
        <v>2</v>
      </c>
      <c r="Y6" s="16" t="str">
        <f>IFERROR(VLOOKUP($D6,Results!$F$3:$L$1396,Y$1,FALSE),"")</f>
        <v/>
      </c>
      <c r="Z6" s="34" t="str">
        <f>IFERROR(IFERROR(IF(VLOOKUP($D6,Results!$F$3:$L$1396,Z$1+1,FALSE)=1,"S",""),"")&amp;VLOOKUP($D6,Results!$F$3:$L$1396,Z$1,FALSE),"")</f>
        <v/>
      </c>
      <c r="AA6" s="16" t="str">
        <f>IFERROR(VLOOKUP($D6,Results!$F$3:$L$1396,AA$1,FALSE),"")</f>
        <v/>
      </c>
      <c r="AB6" s="16" t="str">
        <f>IFERROR(VLOOKUP($D6,Results!$F$3:$L$1396,AB$1,FALSE),"")</f>
        <v/>
      </c>
      <c r="AC6" s="16" t="str">
        <f>IF(V6="","",Y6-V6)</f>
        <v/>
      </c>
    </row>
    <row r="7" spans="1:29" s="21" customFormat="1" x14ac:dyDescent="0.25">
      <c r="A7" s="21" t="s">
        <v>2263</v>
      </c>
      <c r="B7" s="16">
        <f>COUNTIF($A$5:$A$124,A7)</f>
        <v>1</v>
      </c>
      <c r="C7" s="16" t="str">
        <f>IF(OR(MID(A7,1,2)="SP",MID(A7,1,2)="MR",MID(A7,1,2)="CL",MID(A7,1,2)="RP"),"P","B")</f>
        <v>P</v>
      </c>
      <c r="D7" s="17">
        <f>IF($C7="B",VLOOKUP($A7,Bat!$A$4:$BC$2232,D$1,FALSE),VLOOKUP($A7,Pit!$A$4:$AZ$2108,D$2,FALSE))</f>
        <v>10354</v>
      </c>
      <c r="E7" s="16" t="str">
        <f>IF($C7="B",VLOOKUP($A7,Bat!$A$4:$BC$2232,E$1,FALSE),VLOOKUP($A7,Pit!$A$4:$AZ$2108,E$2,FALSE))</f>
        <v>SP</v>
      </c>
      <c r="F7" s="16" t="str">
        <f>IF($C7="B",VLOOKUP($A7,Bat!$A$4:$BC$2232,F$1,FALSE),VLOOKUP($A7,Pit!$A$4:$AZ$2108,F$2,FALSE))</f>
        <v>Eric Elliott</v>
      </c>
      <c r="G7" s="16">
        <f>IF($C7="B",VLOOKUP($A7,Bat!$A$4:$BC$2232,G$1,FALSE),VLOOKUP($A7,Pit!$A$4:$AZ$2108,G$2,FALSE))</f>
        <v>21</v>
      </c>
      <c r="H7" s="16" t="str">
        <f>IF($C7="B",VLOOKUP($A7,Bat!$A$4:$BC$2232,H$1,FALSE),VLOOKUP($A7,Pit!$A$4:$AZ$2108,H$2,FALSE))</f>
        <v>S</v>
      </c>
      <c r="I7" s="16" t="str">
        <f>IF($C7="B",VLOOKUP($A7,Bat!$A$4:$BC$2232,I$1,FALSE),VLOOKUP($A7,Pit!$A$4:$AZ$2108,I$2,FALSE))</f>
        <v>R</v>
      </c>
      <c r="J7" s="16" t="str">
        <f>IF($C7="B",VLOOKUP($A7,Bat!$A$4:$BC$2232,J$1,FALSE),VLOOKUP($A7,Pit!$A$4:$AZ$2108,J$2,FALSE))</f>
        <v>High</v>
      </c>
      <c r="K7" s="17" t="str">
        <f>IF($C7="B",VLOOKUP($A7,Bat!$A$4:$BC$2232,K$1,FALSE),VLOOKUP($A7,Pit!$A$4:$AZ$2108,K$2,FALSE))</f>
        <v>Very High</v>
      </c>
      <c r="L7" s="16">
        <f>IF($C7="B",VLOOKUP($A7,Bat!$A$4:$BC$2232,L$1,FALSE),VLOOKUP($A7,Pit!$A$4:$AZ$2108,L$2,FALSE))</f>
        <v>7</v>
      </c>
      <c r="M7" s="16">
        <f>IF($C7="B",VLOOKUP($A7,Bat!$A$4:$BC$2232,M$1,FALSE),VLOOKUP($A7,Pit!$A$4:$AZ$2108,M$2,FALSE))</f>
        <v>9</v>
      </c>
      <c r="N7" s="16">
        <f>IF($C7="B",VLOOKUP($A7,Bat!$A$4:$BC$2232,N$1,FALSE),VLOOKUP($A7,Pit!$A$4:$AZ$2108,N$2,FALSE))</f>
        <v>4</v>
      </c>
      <c r="O7" s="16" t="str">
        <f>IF($C7="B",VLOOKUP($A7,Bat!$A$4:$BC$2232,O$1,FALSE),VLOOKUP($A7,Pit!$A$4:$AZ$2108,O$2,FALSE))</f>
        <v>99-101 Mph</v>
      </c>
      <c r="P7" s="17">
        <f>IF($C7="B",VLOOKUP($A7,Bat!$A$4:$BC$2232,P$1,FALSE),VLOOKUP($A7,Pit!$A$4:$AZ$2108,P$2,FALSE))</f>
        <v>8</v>
      </c>
      <c r="Q7" s="36">
        <f>IF($C7="B",VLOOKUP($A7,Bat!$A$4:$BC$2232,Q$1,FALSE),VLOOKUP($A7,Pit!$A$4:$AZ$2108,Q$2,FALSE))</f>
        <v>62.654427705530438</v>
      </c>
      <c r="R7" s="19">
        <f>IF($C7="B",VLOOKUP($A7,Bat!$A$4:$BC$2232,R$1,FALSE),VLOOKUP($A7,Pit!$A$4:$AZ$2108,R$2,FALSE))</f>
        <v>3.5431581937529013</v>
      </c>
      <c r="S7" s="20">
        <f>IF($C7="B",VLOOKUP($A7,Bat!$A$4:$BC$2232,S$1,FALSE),VLOOKUP($A7,Pit!$A$4:$AZ$2108,S$2,FALSE))</f>
        <v>1900000</v>
      </c>
      <c r="T7" s="17" t="str">
        <f>VLOOKUP(IF($C7="B",VLOOKUP($A7,Bat!$A$4:$AT$2232,T$1,FALSE),VLOOKUP($A7,Pit!$A$4:$BD$2108,T$2,FALSE)),COND!$A$35:$B$41,2,FALSE)</f>
        <v>??</v>
      </c>
      <c r="U7" s="21">
        <f>IF($C7="B",VLOOKUP($A7,Bat!$A$4:$AR$1196,44,FALSE),VLOOKUP($A7,Pit!$A$4:$BB$1086,54,FALSE))</f>
        <v>0</v>
      </c>
      <c r="V7" s="16"/>
      <c r="W7" s="16">
        <f>IF(OR(U7=999,V7=999,AND(S7&gt;$S$3,S7&lt;&gt;"Slot")),"",IF(V7="",U7,V7))</f>
        <v>0</v>
      </c>
      <c r="X7" s="17">
        <f>RANK(R7,$R$5:$R$124)</f>
        <v>3</v>
      </c>
      <c r="Y7" s="16" t="str">
        <f>IFERROR(VLOOKUP($D7,Results!$F$3:$L$1396,Y$1,FALSE),"")</f>
        <v/>
      </c>
      <c r="Z7" s="34" t="str">
        <f>IFERROR(IFERROR(IF(VLOOKUP($D7,Results!$F$3:$L$1396,Z$1+1,FALSE)=1,"S",""),"")&amp;VLOOKUP($D7,Results!$F$3:$L$1396,Z$1,FALSE),"")</f>
        <v/>
      </c>
      <c r="AA7" s="16" t="str">
        <f>IFERROR(VLOOKUP($D7,Results!$F$3:$L$1396,AA$1,FALSE),"")</f>
        <v/>
      </c>
      <c r="AB7" s="16" t="str">
        <f>IFERROR(VLOOKUP($D7,Results!$F$3:$L$1396,AB$1,FALSE),"")</f>
        <v/>
      </c>
      <c r="AC7" s="16" t="str">
        <f>IF(V7="","",Y7-V7)</f>
        <v/>
      </c>
    </row>
    <row r="8" spans="1:29" s="21" customFormat="1" x14ac:dyDescent="0.25">
      <c r="A8" s="21" t="s">
        <v>2264</v>
      </c>
      <c r="B8" s="16">
        <f>COUNTIF($A$5:$A$124,A8)</f>
        <v>1</v>
      </c>
      <c r="C8" s="16" t="str">
        <f>IF(OR(MID(A8,1,2)="SP",MID(A8,1,2)="MR",MID(A8,1,2)="CL",MID(A8,1,2)="RP"),"P","B")</f>
        <v>P</v>
      </c>
      <c r="D8" s="17">
        <f>IF($C8="B",VLOOKUP($A8,Bat!$A$4:$BC$2232,D$1,FALSE),VLOOKUP($A8,Pit!$A$4:$AZ$2108,D$2,FALSE))</f>
        <v>7257</v>
      </c>
      <c r="E8" s="16" t="str">
        <f>IF($C8="B",VLOOKUP($A8,Bat!$A$4:$BC$2232,E$1,FALSE),VLOOKUP($A8,Pit!$A$4:$AZ$2108,E$2,FALSE))</f>
        <v>CL</v>
      </c>
      <c r="F8" s="16" t="str">
        <f>IF($C8="B",VLOOKUP($A8,Bat!$A$4:$BC$2232,F$1,FALSE),VLOOKUP($A8,Pit!$A$4:$AZ$2108,F$2,FALSE))</f>
        <v>Gilberto Gonzáles</v>
      </c>
      <c r="G8" s="16">
        <f>IF($C8="B",VLOOKUP($A8,Bat!$A$4:$BC$2232,G$1,FALSE),VLOOKUP($A8,Pit!$A$4:$AZ$2108,G$2,FALSE))</f>
        <v>21</v>
      </c>
      <c r="H8" s="16" t="str">
        <f>IF($C8="B",VLOOKUP($A8,Bat!$A$4:$BC$2232,H$1,FALSE),VLOOKUP($A8,Pit!$A$4:$AZ$2108,H$2,FALSE))</f>
        <v>R</v>
      </c>
      <c r="I8" s="16" t="str">
        <f>IF($C8="B",VLOOKUP($A8,Bat!$A$4:$BC$2232,I$1,FALSE),VLOOKUP($A8,Pit!$A$4:$AZ$2108,I$2,FALSE))</f>
        <v>R</v>
      </c>
      <c r="J8" s="16" t="str">
        <f>IF($C8="B",VLOOKUP($A8,Bat!$A$4:$BC$2232,J$1,FALSE),VLOOKUP($A8,Pit!$A$4:$AZ$2108,J$2,FALSE))</f>
        <v>High</v>
      </c>
      <c r="K8" s="17" t="str">
        <f>IF($C8="B",VLOOKUP($A8,Bat!$A$4:$BC$2232,K$1,FALSE),VLOOKUP($A8,Pit!$A$4:$AZ$2108,K$2,FALSE))</f>
        <v>High</v>
      </c>
      <c r="L8" s="16">
        <f>IF($C8="B",VLOOKUP($A8,Bat!$A$4:$BC$2232,L$1,FALSE),VLOOKUP($A8,Pit!$A$4:$AZ$2108,L$2,FALSE))</f>
        <v>6</v>
      </c>
      <c r="M8" s="16">
        <f>IF($C8="B",VLOOKUP($A8,Bat!$A$4:$BC$2232,M$1,FALSE),VLOOKUP($A8,Pit!$A$4:$AZ$2108,M$2,FALSE))</f>
        <v>6</v>
      </c>
      <c r="N8" s="16">
        <f>IF($C8="B",VLOOKUP($A8,Bat!$A$4:$BC$2232,N$1,FALSE),VLOOKUP($A8,Pit!$A$4:$AZ$2108,N$2,FALSE))</f>
        <v>8</v>
      </c>
      <c r="O8" s="16" t="str">
        <f>IF($C8="B",VLOOKUP($A8,Bat!$A$4:$BC$2232,O$1,FALSE),VLOOKUP($A8,Pit!$A$4:$AZ$2108,O$2,FALSE))</f>
        <v>95-97 Mph</v>
      </c>
      <c r="P8" s="17">
        <f>IF($C8="B",VLOOKUP($A8,Bat!$A$4:$BC$2232,P$1,FALSE),VLOOKUP($A8,Pit!$A$4:$AZ$2108,P$2,FALSE))</f>
        <v>2</v>
      </c>
      <c r="Q8" s="36">
        <f>IF($C8="B",VLOOKUP($A8,Bat!$A$4:$BC$2232,Q$1,FALSE),VLOOKUP($A8,Pit!$A$4:$AZ$2108,Q$2,FALSE))</f>
        <v>60.472317180706568</v>
      </c>
      <c r="R8" s="19">
        <f>IF($C8="B",VLOOKUP($A8,Bat!$A$4:$BC$2232,R$1,FALSE),VLOOKUP($A8,Pit!$A$4:$AZ$2108,R$2,FALSE))</f>
        <v>3.3479361148183004</v>
      </c>
      <c r="S8" s="20">
        <f>IF($C8="B",VLOOKUP($A8,Bat!$A$4:$BC$2232,S$1,FALSE),VLOOKUP($A8,Pit!$A$4:$AZ$2108,S$2,FALSE))</f>
        <v>120000</v>
      </c>
      <c r="T8" s="17" t="str">
        <f>VLOOKUP(IF($C8="B",VLOOKUP($A8,Bat!$A$4:$AT$2232,T$1,FALSE),VLOOKUP($A8,Pit!$A$4:$BD$2108,T$2,FALSE)),COND!$A$35:$B$41,2,FALSE)</f>
        <v>??</v>
      </c>
      <c r="U8" s="21">
        <f>IF($C8="B",VLOOKUP($A8,Bat!$A$4:$AR$1196,44,FALSE),VLOOKUP($A8,Pit!$A$4:$BB$1086,54,FALSE))</f>
        <v>0</v>
      </c>
      <c r="V8" s="16"/>
      <c r="W8" s="16">
        <f>IF(OR(U8=999,V8=999,AND(S8&gt;$S$3,S8&lt;&gt;"Slot")),"",IF(V8="",U8,V8))</f>
        <v>0</v>
      </c>
      <c r="X8" s="17">
        <f>RANK(R8,$R$5:$R$124)</f>
        <v>4</v>
      </c>
      <c r="Y8" s="16" t="str">
        <f>IFERROR(VLOOKUP($D8,Results!$F$3:$L$1396,Y$1,FALSE),"")</f>
        <v/>
      </c>
      <c r="Z8" s="34" t="str">
        <f>IFERROR(IFERROR(IF(VLOOKUP($D8,Results!$F$3:$L$1396,Z$1+1,FALSE)=1,"S",""),"")&amp;VLOOKUP($D8,Results!$F$3:$L$1396,Z$1,FALSE),"")</f>
        <v/>
      </c>
      <c r="AA8" s="16" t="str">
        <f>IFERROR(VLOOKUP($D8,Results!$F$3:$L$1396,AA$1,FALSE),"")</f>
        <v/>
      </c>
      <c r="AB8" s="16" t="str">
        <f>IFERROR(VLOOKUP($D8,Results!$F$3:$L$1396,AB$1,FALSE),"")</f>
        <v/>
      </c>
      <c r="AC8" s="16" t="str">
        <f>IF(V8="","",Y8-V8)</f>
        <v/>
      </c>
    </row>
    <row r="9" spans="1:29" s="21" customFormat="1" x14ac:dyDescent="0.25">
      <c r="A9" s="21" t="s">
        <v>2760</v>
      </c>
      <c r="B9" s="16">
        <f>COUNTIF($A$5:$A$124,A9)</f>
        <v>1</v>
      </c>
      <c r="C9" s="16" t="str">
        <f>IF(OR(MID(A9,1,2)="SP",MID(A9,1,2)="MR",MID(A9,1,2)="CL",MID(A9,1,2)="RP"),"P","B")</f>
        <v>B</v>
      </c>
      <c r="D9" s="17">
        <f>IF($C9="B",VLOOKUP($A9,Bat!$A$4:$BC$2232,D$1,FALSE),VLOOKUP($A9,Pit!$A$4:$AZ$2108,D$2,FALSE))</f>
        <v>8706</v>
      </c>
      <c r="E9" s="16" t="str">
        <f>IF($C9="B",VLOOKUP($A9,Bat!$A$4:$BC$2232,E$1,FALSE),VLOOKUP($A9,Pit!$A$4:$AZ$2108,E$2,FALSE))</f>
        <v>C</v>
      </c>
      <c r="F9" s="16" t="str">
        <f>IF($C9="B",VLOOKUP($A9,Bat!$A$4:$BC$2232,F$1,FALSE),VLOOKUP($A9,Pit!$A$4:$AZ$2108,F$2,FALSE))</f>
        <v>Michael Carlson</v>
      </c>
      <c r="G9" s="16">
        <f>IF($C9="B",VLOOKUP($A9,Bat!$A$4:$BC$2232,G$1,FALSE),VLOOKUP($A9,Pit!$A$4:$AZ$2108,G$2,FALSE))</f>
        <v>18</v>
      </c>
      <c r="H9" s="16" t="str">
        <f>IF($C9="B",VLOOKUP($A9,Bat!$A$4:$BC$2232,H$1,FALSE),VLOOKUP($A9,Pit!$A$4:$AZ$2108,H$2,FALSE))</f>
        <v>L</v>
      </c>
      <c r="I9" s="16" t="str">
        <f>IF($C9="B",VLOOKUP($A9,Bat!$A$4:$BC$2232,I$1,FALSE),VLOOKUP($A9,Pit!$A$4:$AZ$2108,I$2,FALSE))</f>
        <v>R</v>
      </c>
      <c r="J9" s="16" t="str">
        <f>IF($C9="B",VLOOKUP($A9,Bat!$A$4:$BC$2232,J$1,FALSE),VLOOKUP($A9,Pit!$A$4:$AZ$2108,J$2,FALSE))</f>
        <v>Normal</v>
      </c>
      <c r="K9" s="17" t="str">
        <f>IF($C9="B",VLOOKUP($A9,Bat!$A$4:$BC$2232,K$1,FALSE),VLOOKUP($A9,Pit!$A$4:$AZ$2108,K$2,FALSE))</f>
        <v>High</v>
      </c>
      <c r="L9" s="16">
        <f>IF($C9="B",VLOOKUP($A9,Bat!$A$4:$BC$2232,L$1,FALSE),VLOOKUP($A9,Pit!$A$4:$AZ$2108,L$2,FALSE))</f>
        <v>7</v>
      </c>
      <c r="M9" s="16">
        <f>IF($C9="B",VLOOKUP($A9,Bat!$A$4:$BC$2232,M$1,FALSE),VLOOKUP($A9,Pit!$A$4:$AZ$2108,M$2,FALSE))</f>
        <v>5</v>
      </c>
      <c r="N9" s="16">
        <f>IF($C9="B",VLOOKUP($A9,Bat!$A$4:$BC$2232,N$1,FALSE),VLOOKUP($A9,Pit!$A$4:$AZ$2108,N$2,FALSE))</f>
        <v>9</v>
      </c>
      <c r="O9" s="16">
        <f>IF($C9="B",VLOOKUP($A9,Bat!$A$4:$BC$2232,O$1,FALSE),VLOOKUP($A9,Pit!$A$4:$AZ$2108,O$2,FALSE))</f>
        <v>8</v>
      </c>
      <c r="P9" s="17">
        <f>IF($C9="B",VLOOKUP($A9,Bat!$A$4:$BC$2232,P$1,FALSE),VLOOKUP($A9,Pit!$A$4:$AZ$2108,P$2,FALSE))</f>
        <v>6</v>
      </c>
      <c r="Q9" s="36">
        <f>IF($C9="B",VLOOKUP($A9,Bat!$A$4:$BC$2232,Q$1,FALSE),VLOOKUP($A9,Pit!$A$4:$AZ$2108,Q$2,FALSE))</f>
        <v>30.136745207420958</v>
      </c>
      <c r="R9" s="19">
        <f>IF($C9="B",VLOOKUP($A9,Bat!$A$4:$BC$2232,R$1,FALSE),VLOOKUP($A9,Pit!$A$4:$AZ$2108,R$2,FALSE))</f>
        <v>3.0905564936020977</v>
      </c>
      <c r="S9" s="20">
        <f>IF($C9="B",VLOOKUP($A9,Bat!$A$4:$BC$2232,S$1,FALSE),VLOOKUP($A9,Pit!$A$4:$AZ$2108,S$2,FALSE))</f>
        <v>2000000</v>
      </c>
      <c r="T9" s="17" t="str">
        <f>VLOOKUP(IF($C9="B",VLOOKUP($A9,Bat!$A$4:$AT$2232,T$1,FALSE),VLOOKUP($A9,Pit!$A$4:$BD$2108,T$2,FALSE)),COND!$A$35:$B$41,2,FALSE)</f>
        <v>??</v>
      </c>
      <c r="U9" s="21">
        <f>IF($C9="B",VLOOKUP($A9,Bat!$A$4:$AR$1196,44,FALSE),VLOOKUP($A9,Pit!$A$4:$BB$1086,54,FALSE))</f>
        <v>0</v>
      </c>
      <c r="V9" s="16"/>
      <c r="W9" s="16">
        <f>IF(OR(U9=999,V9=999,AND(S9&gt;$S$3,S9&lt;&gt;"Slot")),"",IF(V9="",U9,V9))</f>
        <v>0</v>
      </c>
      <c r="X9" s="17">
        <f>RANK(R9,$R$5:$R$124)</f>
        <v>5</v>
      </c>
      <c r="Y9" s="16" t="str">
        <f>IFERROR(VLOOKUP($D9,Results!$F$3:$L$1396,Y$1,FALSE),"")</f>
        <v/>
      </c>
      <c r="Z9" s="34" t="str">
        <f>IFERROR(IFERROR(IF(VLOOKUP($D9,Results!$F$3:$L$1396,Z$1+1,FALSE)=1,"S",""),"")&amp;VLOOKUP($D9,Results!$F$3:$L$1396,Z$1,FALSE),"")</f>
        <v/>
      </c>
      <c r="AA9" s="16" t="str">
        <f>IFERROR(VLOOKUP($D9,Results!$F$3:$L$1396,AA$1,FALSE),"")</f>
        <v/>
      </c>
      <c r="AB9" s="16" t="str">
        <f>IFERROR(VLOOKUP($D9,Results!$F$3:$L$1396,AB$1,FALSE),"")</f>
        <v/>
      </c>
      <c r="AC9" s="16" t="str">
        <f>IF(V9="","",Y9-V9)</f>
        <v/>
      </c>
    </row>
    <row r="10" spans="1:29" s="21" customFormat="1" x14ac:dyDescent="0.25">
      <c r="A10" s="21" t="s">
        <v>2265</v>
      </c>
      <c r="B10" s="16">
        <f>COUNTIF($A$5:$A$124,A10)</f>
        <v>1</v>
      </c>
      <c r="C10" s="16" t="str">
        <f>IF(OR(MID(A10,1,2)="SP",MID(A10,1,2)="MR",MID(A10,1,2)="CL",MID(A10,1,2)="RP"),"P","B")</f>
        <v>P</v>
      </c>
      <c r="D10" s="17">
        <f>IF($C10="B",VLOOKUP($A10,Bat!$A$4:$BC$2232,D$1,FALSE),VLOOKUP($A10,Pit!$A$4:$AZ$2108,D$2,FALSE))</f>
        <v>8514</v>
      </c>
      <c r="E10" s="16" t="str">
        <f>IF($C10="B",VLOOKUP($A10,Bat!$A$4:$BC$2232,E$1,FALSE),VLOOKUP($A10,Pit!$A$4:$AZ$2108,E$2,FALSE))</f>
        <v>SP</v>
      </c>
      <c r="F10" s="16" t="str">
        <f>IF($C10="B",VLOOKUP($A10,Bat!$A$4:$BC$2232,F$1,FALSE),VLOOKUP($A10,Pit!$A$4:$AZ$2108,F$2,FALSE))</f>
        <v>Lance Harris</v>
      </c>
      <c r="G10" s="16">
        <f>IF($C10="B",VLOOKUP($A10,Bat!$A$4:$BC$2232,G$1,FALSE),VLOOKUP($A10,Pit!$A$4:$AZ$2108,G$2,FALSE))</f>
        <v>21</v>
      </c>
      <c r="H10" s="16" t="str">
        <f>IF($C10="B",VLOOKUP($A10,Bat!$A$4:$BC$2232,H$1,FALSE),VLOOKUP($A10,Pit!$A$4:$AZ$2108,H$2,FALSE))</f>
        <v>S</v>
      </c>
      <c r="I10" s="16" t="str">
        <f>IF($C10="B",VLOOKUP($A10,Bat!$A$4:$BC$2232,I$1,FALSE),VLOOKUP($A10,Pit!$A$4:$AZ$2108,I$2,FALSE))</f>
        <v>R</v>
      </c>
      <c r="J10" s="16" t="str">
        <f>IF($C10="B",VLOOKUP($A10,Bat!$A$4:$BC$2232,J$1,FALSE),VLOOKUP($A10,Pit!$A$4:$AZ$2108,J$2,FALSE))</f>
        <v>High</v>
      </c>
      <c r="K10" s="17" t="str">
        <f>IF($C10="B",VLOOKUP($A10,Bat!$A$4:$BC$2232,K$1,FALSE),VLOOKUP($A10,Pit!$A$4:$AZ$2108,K$2,FALSE))</f>
        <v>Normal</v>
      </c>
      <c r="L10" s="16">
        <f>IF($C10="B",VLOOKUP($A10,Bat!$A$4:$BC$2232,L$1,FALSE),VLOOKUP($A10,Pit!$A$4:$AZ$2108,L$2,FALSE))</f>
        <v>5</v>
      </c>
      <c r="M10" s="16">
        <f>IF($C10="B",VLOOKUP($A10,Bat!$A$4:$BC$2232,M$1,FALSE),VLOOKUP($A10,Pit!$A$4:$AZ$2108,M$2,FALSE))</f>
        <v>7</v>
      </c>
      <c r="N10" s="16">
        <f>IF($C10="B",VLOOKUP($A10,Bat!$A$4:$BC$2232,N$1,FALSE),VLOOKUP($A10,Pit!$A$4:$AZ$2108,N$2,FALSE))</f>
        <v>7</v>
      </c>
      <c r="O10" s="16" t="str">
        <f>IF($C10="B",VLOOKUP($A10,Bat!$A$4:$BC$2232,O$1,FALSE),VLOOKUP($A10,Pit!$A$4:$AZ$2108,O$2,FALSE))</f>
        <v>94-96 Mph</v>
      </c>
      <c r="P10" s="17">
        <f>IF($C10="B",VLOOKUP($A10,Bat!$A$4:$BC$2232,P$1,FALSE),VLOOKUP($A10,Pit!$A$4:$AZ$2108,P$2,FALSE))</f>
        <v>7</v>
      </c>
      <c r="Q10" s="36">
        <f>IF($C10="B",VLOOKUP($A10,Bat!$A$4:$BC$2232,Q$1,FALSE),VLOOKUP($A10,Pit!$A$4:$AZ$2108,Q$2,FALSE))</f>
        <v>57.412610196940157</v>
      </c>
      <c r="R10" s="19">
        <f>IF($C10="B",VLOOKUP($A10,Bat!$A$4:$BC$2232,R$1,FALSE),VLOOKUP($A10,Pit!$A$4:$AZ$2108,R$2,FALSE))</f>
        <v>3.0742000453083431</v>
      </c>
      <c r="S10" s="20">
        <f>IF($C10="B",VLOOKUP($A10,Bat!$A$4:$BC$2232,S$1,FALSE),VLOOKUP($A10,Pit!$A$4:$AZ$2108,S$2,FALSE))</f>
        <v>390000</v>
      </c>
      <c r="T10" s="17" t="str">
        <f>VLOOKUP(IF($C10="B",VLOOKUP($A10,Bat!$A$4:$AT$2232,T$1,FALSE),VLOOKUP($A10,Pit!$A$4:$BD$2108,T$2,FALSE)),COND!$A$35:$B$41,2,FALSE)</f>
        <v>??</v>
      </c>
      <c r="U10" s="21">
        <f>IF($C10="B",VLOOKUP($A10,Bat!$A$4:$AR$1196,44,FALSE),VLOOKUP($A10,Pit!$A$4:$BB$1086,54,FALSE))</f>
        <v>0</v>
      </c>
      <c r="V10" s="16"/>
      <c r="W10" s="16">
        <f>IF(OR(U10=999,V10=999,AND(S10&gt;$S$3,S10&lt;&gt;"Slot")),"",IF(V10="",U10,V10))</f>
        <v>0</v>
      </c>
      <c r="X10" s="17">
        <f>RANK(R10,$R$5:$R$124)</f>
        <v>6</v>
      </c>
      <c r="Y10" s="16" t="str">
        <f>IFERROR(VLOOKUP($D10,Results!$F$3:$L$1396,Y$1,FALSE),"")</f>
        <v/>
      </c>
      <c r="Z10" s="34" t="str">
        <f>IFERROR(IFERROR(IF(VLOOKUP($D10,Results!$F$3:$L$1396,Z$1+1,FALSE)=1,"S",""),"")&amp;VLOOKUP($D10,Results!$F$3:$L$1396,Z$1,FALSE),"")</f>
        <v/>
      </c>
      <c r="AA10" s="16" t="str">
        <f>IFERROR(VLOOKUP($D10,Results!$F$3:$L$1396,AA$1,FALSE),"")</f>
        <v/>
      </c>
      <c r="AB10" s="16" t="str">
        <f>IFERROR(VLOOKUP($D10,Results!$F$3:$L$1396,AB$1,FALSE),"")</f>
        <v/>
      </c>
      <c r="AC10" s="16" t="str">
        <f>IF(V10="","",Y10-V10)</f>
        <v/>
      </c>
    </row>
    <row r="11" spans="1:29" s="21" customFormat="1" x14ac:dyDescent="0.25">
      <c r="A11" s="21" t="s">
        <v>2266</v>
      </c>
      <c r="B11" s="16">
        <f>COUNTIF($A$5:$A$124,A11)</f>
        <v>1</v>
      </c>
      <c r="C11" s="16" t="str">
        <f>IF(OR(MID(A11,1,2)="SP",MID(A11,1,2)="MR",MID(A11,1,2)="CL",MID(A11,1,2)="RP"),"P","B")</f>
        <v>P</v>
      </c>
      <c r="D11" s="17">
        <f>IF($C11="B",VLOOKUP($A11,Bat!$A$4:$BC$2232,D$1,FALSE),VLOOKUP($A11,Pit!$A$4:$AZ$2108,D$2,FALSE))</f>
        <v>10800</v>
      </c>
      <c r="E11" s="16" t="str">
        <f>IF($C11="B",VLOOKUP($A11,Bat!$A$4:$BC$2232,E$1,FALSE),VLOOKUP($A11,Pit!$A$4:$AZ$2108,E$2,FALSE))</f>
        <v>SP</v>
      </c>
      <c r="F11" s="16" t="str">
        <f>IF($C11="B",VLOOKUP($A11,Bat!$A$4:$BC$2232,F$1,FALSE),VLOOKUP($A11,Pit!$A$4:$AZ$2108,F$2,FALSE))</f>
        <v>Tim Raymond</v>
      </c>
      <c r="G11" s="16">
        <f>IF($C11="B",VLOOKUP($A11,Bat!$A$4:$BC$2232,G$1,FALSE),VLOOKUP($A11,Pit!$A$4:$AZ$2108,G$2,FALSE))</f>
        <v>21</v>
      </c>
      <c r="H11" s="16" t="str">
        <f>IF($C11="B",VLOOKUP($A11,Bat!$A$4:$BC$2232,H$1,FALSE),VLOOKUP($A11,Pit!$A$4:$AZ$2108,H$2,FALSE))</f>
        <v>L</v>
      </c>
      <c r="I11" s="16" t="str">
        <f>IF($C11="B",VLOOKUP($A11,Bat!$A$4:$BC$2232,I$1,FALSE),VLOOKUP($A11,Pit!$A$4:$AZ$2108,I$2,FALSE))</f>
        <v>L</v>
      </c>
      <c r="J11" s="16" t="str">
        <f>IF($C11="B",VLOOKUP($A11,Bat!$A$4:$BC$2232,J$1,FALSE),VLOOKUP($A11,Pit!$A$4:$AZ$2108,J$2,FALSE))</f>
        <v>Very High</v>
      </c>
      <c r="K11" s="17" t="str">
        <f>IF($C11="B",VLOOKUP($A11,Bat!$A$4:$BC$2232,K$1,FALSE),VLOOKUP($A11,Pit!$A$4:$AZ$2108,K$2,FALSE))</f>
        <v>Normal</v>
      </c>
      <c r="L11" s="16">
        <f>IF($C11="B",VLOOKUP($A11,Bat!$A$4:$BC$2232,L$1,FALSE),VLOOKUP($A11,Pit!$A$4:$AZ$2108,L$2,FALSE))</f>
        <v>7</v>
      </c>
      <c r="M11" s="16">
        <f>IF($C11="B",VLOOKUP($A11,Bat!$A$4:$BC$2232,M$1,FALSE),VLOOKUP($A11,Pit!$A$4:$AZ$2108,M$2,FALSE))</f>
        <v>4</v>
      </c>
      <c r="N11" s="16">
        <f>IF($C11="B",VLOOKUP($A11,Bat!$A$4:$BC$2232,N$1,FALSE),VLOOKUP($A11,Pit!$A$4:$AZ$2108,N$2,FALSE))</f>
        <v>7</v>
      </c>
      <c r="O11" s="16" t="str">
        <f>IF($C11="B",VLOOKUP($A11,Bat!$A$4:$BC$2232,O$1,FALSE),VLOOKUP($A11,Pit!$A$4:$AZ$2108,O$2,FALSE))</f>
        <v>93-95 Mph</v>
      </c>
      <c r="P11" s="17">
        <f>IF($C11="B",VLOOKUP($A11,Bat!$A$4:$BC$2232,P$1,FALSE),VLOOKUP($A11,Pit!$A$4:$AZ$2108,P$2,FALSE))</f>
        <v>8</v>
      </c>
      <c r="Q11" s="36">
        <f>IF($C11="B",VLOOKUP($A11,Bat!$A$4:$BC$2232,Q$1,FALSE),VLOOKUP($A11,Pit!$A$4:$AZ$2108,Q$2,FALSE))</f>
        <v>56.96314031463065</v>
      </c>
      <c r="R11" s="19">
        <f>IF($C11="B",VLOOKUP($A11,Bat!$A$4:$BC$2232,R$1,FALSE),VLOOKUP($A11,Pit!$A$4:$AZ$2108,R$2,FALSE))</f>
        <v>3.0339883127472556</v>
      </c>
      <c r="S11" s="20">
        <f>IF($C11="B",VLOOKUP($A11,Bat!$A$4:$BC$2232,S$1,FALSE),VLOOKUP($A11,Pit!$A$4:$AZ$2108,S$2,FALSE))</f>
        <v>200000</v>
      </c>
      <c r="T11" s="17" t="str">
        <f>VLOOKUP(IF($C11="B",VLOOKUP($A11,Bat!$A$4:$AT$2232,T$1,FALSE),VLOOKUP($A11,Pit!$A$4:$BD$2108,T$2,FALSE)),COND!$A$35:$B$41,2,FALSE)</f>
        <v>??</v>
      </c>
      <c r="U11" s="21">
        <f>IF($C11="B",VLOOKUP($A11,Bat!$A$4:$AR$1196,44,FALSE),VLOOKUP($A11,Pit!$A$4:$BB$1086,54,FALSE))</f>
        <v>0</v>
      </c>
      <c r="V11" s="16"/>
      <c r="W11" s="16">
        <f>IF(OR(U11=999,V11=999,AND(S11&gt;$S$3,S11&lt;&gt;"Slot")),"",IF(V11="",U11,V11))</f>
        <v>0</v>
      </c>
      <c r="X11" s="17">
        <f>RANK(R11,$R$5:$R$124)</f>
        <v>7</v>
      </c>
      <c r="Y11" s="16" t="str">
        <f>IFERROR(VLOOKUP($D11,Results!$F$3:$L$1396,Y$1,FALSE),"")</f>
        <v/>
      </c>
      <c r="Z11" s="34" t="str">
        <f>IFERROR(IFERROR(IF(VLOOKUP($D11,Results!$F$3:$L$1396,Z$1+1,FALSE)=1,"S",""),"")&amp;VLOOKUP($D11,Results!$F$3:$L$1396,Z$1,FALSE),"")</f>
        <v/>
      </c>
      <c r="AA11" s="16" t="str">
        <f>IFERROR(VLOOKUP($D11,Results!$F$3:$L$1396,AA$1,FALSE),"")</f>
        <v/>
      </c>
      <c r="AB11" s="16" t="str">
        <f>IFERROR(VLOOKUP($D11,Results!$F$3:$L$1396,AB$1,FALSE),"")</f>
        <v/>
      </c>
      <c r="AC11" s="16" t="str">
        <f>IF(V11="","",Y11-V11)</f>
        <v/>
      </c>
    </row>
    <row r="12" spans="1:29" s="21" customFormat="1" x14ac:dyDescent="0.25">
      <c r="A12" s="21" t="s">
        <v>2267</v>
      </c>
      <c r="B12" s="16">
        <f>COUNTIF($A$5:$A$124,A12)</f>
        <v>1</v>
      </c>
      <c r="C12" s="16" t="str">
        <f>IF(OR(MID(A12,1,2)="SP",MID(A12,1,2)="MR",MID(A12,1,2)="CL",MID(A12,1,2)="RP"),"P","B")</f>
        <v>P</v>
      </c>
      <c r="D12" s="17">
        <f>IF($C12="B",VLOOKUP($A12,Bat!$A$4:$BC$2232,D$1,FALSE),VLOOKUP($A12,Pit!$A$4:$AZ$2108,D$2,FALSE))</f>
        <v>7526</v>
      </c>
      <c r="E12" s="16" t="str">
        <f>IF($C12="B",VLOOKUP($A12,Bat!$A$4:$BC$2232,E$1,FALSE),VLOOKUP($A12,Pit!$A$4:$AZ$2108,E$2,FALSE))</f>
        <v>SP</v>
      </c>
      <c r="F12" s="16" t="str">
        <f>IF($C12="B",VLOOKUP($A12,Bat!$A$4:$BC$2232,F$1,FALSE),VLOOKUP($A12,Pit!$A$4:$AZ$2108,F$2,FALSE))</f>
        <v>Juan Martínez</v>
      </c>
      <c r="G12" s="16">
        <f>IF($C12="B",VLOOKUP($A12,Bat!$A$4:$BC$2232,G$1,FALSE),VLOOKUP($A12,Pit!$A$4:$AZ$2108,G$2,FALSE))</f>
        <v>21</v>
      </c>
      <c r="H12" s="16" t="str">
        <f>IF($C12="B",VLOOKUP($A12,Bat!$A$4:$BC$2232,H$1,FALSE),VLOOKUP($A12,Pit!$A$4:$AZ$2108,H$2,FALSE))</f>
        <v>S</v>
      </c>
      <c r="I12" s="16" t="str">
        <f>IF($C12="B",VLOOKUP($A12,Bat!$A$4:$BC$2232,I$1,FALSE),VLOOKUP($A12,Pit!$A$4:$AZ$2108,I$2,FALSE))</f>
        <v>R</v>
      </c>
      <c r="J12" s="16" t="str">
        <f>IF($C12="B",VLOOKUP($A12,Bat!$A$4:$BC$2232,J$1,FALSE),VLOOKUP($A12,Pit!$A$4:$AZ$2108,J$2,FALSE))</f>
        <v>Normal</v>
      </c>
      <c r="K12" s="17" t="str">
        <f>IF($C12="B",VLOOKUP($A12,Bat!$A$4:$BC$2232,K$1,FALSE),VLOOKUP($A12,Pit!$A$4:$AZ$2108,K$2,FALSE))</f>
        <v>High</v>
      </c>
      <c r="L12" s="16">
        <f>IF($C12="B",VLOOKUP($A12,Bat!$A$4:$BC$2232,L$1,FALSE),VLOOKUP($A12,Pit!$A$4:$AZ$2108,L$2,FALSE))</f>
        <v>6</v>
      </c>
      <c r="M12" s="16">
        <f>IF($C12="B",VLOOKUP($A12,Bat!$A$4:$BC$2232,M$1,FALSE),VLOOKUP($A12,Pit!$A$4:$AZ$2108,M$2,FALSE))</f>
        <v>5</v>
      </c>
      <c r="N12" s="16">
        <f>IF($C12="B",VLOOKUP($A12,Bat!$A$4:$BC$2232,N$1,FALSE),VLOOKUP($A12,Pit!$A$4:$AZ$2108,N$2,FALSE))</f>
        <v>7</v>
      </c>
      <c r="O12" s="16" t="str">
        <f>IF($C12="B",VLOOKUP($A12,Bat!$A$4:$BC$2232,O$1,FALSE),VLOOKUP($A12,Pit!$A$4:$AZ$2108,O$2,FALSE))</f>
        <v>97-99 Mph</v>
      </c>
      <c r="P12" s="17">
        <f>IF($C12="B",VLOOKUP($A12,Bat!$A$4:$BC$2232,P$1,FALSE),VLOOKUP($A12,Pit!$A$4:$AZ$2108,P$2,FALSE))</f>
        <v>7</v>
      </c>
      <c r="Q12" s="36">
        <f>IF($C12="B",VLOOKUP($A12,Bat!$A$4:$BC$2232,Q$1,FALSE),VLOOKUP($A12,Pit!$A$4:$AZ$2108,Q$2,FALSE))</f>
        <v>55.166955808125977</v>
      </c>
      <c r="R12" s="19">
        <f>IF($C12="B",VLOOKUP($A12,Bat!$A$4:$BC$2232,R$1,FALSE),VLOOKUP($A12,Pit!$A$4:$AZ$2108,R$2,FALSE))</f>
        <v>2.8732930273706057</v>
      </c>
      <c r="S12" s="20">
        <f>IF($C12="B",VLOOKUP($A12,Bat!$A$4:$BC$2232,S$1,FALSE),VLOOKUP($A12,Pit!$A$4:$AZ$2108,S$2,FALSE))</f>
        <v>120000</v>
      </c>
      <c r="T12" s="17" t="str">
        <f>VLOOKUP(IF($C12="B",VLOOKUP($A12,Bat!$A$4:$AT$2232,T$1,FALSE),VLOOKUP($A12,Pit!$A$4:$BD$2108,T$2,FALSE)),COND!$A$35:$B$41,2,FALSE)</f>
        <v>??</v>
      </c>
      <c r="U12" s="21">
        <f>IF($C12="B",VLOOKUP($A12,Bat!$A$4:$AR$1196,44,FALSE),VLOOKUP($A12,Pit!$A$4:$BB$1086,54,FALSE))</f>
        <v>0</v>
      </c>
      <c r="V12" s="16"/>
      <c r="W12" s="16">
        <f>IF(OR(U12=999,V12=999,AND(S12&gt;$S$3,S12&lt;&gt;"Slot")),"",IF(V12="",U12,V12))</f>
        <v>0</v>
      </c>
      <c r="X12" s="17">
        <f>RANK(R12,$R$5:$R$124)</f>
        <v>8</v>
      </c>
      <c r="Y12" s="16" t="str">
        <f>IFERROR(VLOOKUP($D12,Results!$F$3:$L$1396,Y$1,FALSE),"")</f>
        <v/>
      </c>
      <c r="Z12" s="34" t="str">
        <f>IFERROR(IFERROR(IF(VLOOKUP($D12,Results!$F$3:$L$1396,Z$1+1,FALSE)=1,"S",""),"")&amp;VLOOKUP($D12,Results!$F$3:$L$1396,Z$1,FALSE),"")</f>
        <v/>
      </c>
      <c r="AA12" s="16" t="str">
        <f>IFERROR(VLOOKUP($D12,Results!$F$3:$L$1396,AA$1,FALSE),"")</f>
        <v/>
      </c>
      <c r="AB12" s="16" t="str">
        <f>IFERROR(VLOOKUP($D12,Results!$F$3:$L$1396,AB$1,FALSE),"")</f>
        <v/>
      </c>
      <c r="AC12" s="16" t="str">
        <f>IF(V12="","",Y12-V12)</f>
        <v/>
      </c>
    </row>
    <row r="13" spans="1:29" s="21" customFormat="1" x14ac:dyDescent="0.25">
      <c r="A13" s="21" t="s">
        <v>2761</v>
      </c>
      <c r="B13" s="16">
        <f>COUNTIF($A$5:$A$124,A13)</f>
        <v>1</v>
      </c>
      <c r="C13" s="16" t="str">
        <f>IF(OR(MID(A13,1,2)="SP",MID(A13,1,2)="MR",MID(A13,1,2)="CL",MID(A13,1,2)="RP"),"P","B")</f>
        <v>B</v>
      </c>
      <c r="D13" s="17">
        <f>IF($C13="B",VLOOKUP($A13,Bat!$A$4:$BC$2232,D$1,FALSE),VLOOKUP($A13,Pit!$A$4:$AZ$2108,D$2,FALSE))</f>
        <v>9686</v>
      </c>
      <c r="E13" s="16" t="str">
        <f>IF($C13="B",VLOOKUP($A13,Bat!$A$4:$BC$2232,E$1,FALSE),VLOOKUP($A13,Pit!$A$4:$AZ$2108,E$2,FALSE))</f>
        <v>1B</v>
      </c>
      <c r="F13" s="16" t="str">
        <f>IF($C13="B",VLOOKUP($A13,Bat!$A$4:$BC$2232,F$1,FALSE),VLOOKUP($A13,Pit!$A$4:$AZ$2108,F$2,FALSE))</f>
        <v>Haywood Marks</v>
      </c>
      <c r="G13" s="16">
        <f>IF($C13="B",VLOOKUP($A13,Bat!$A$4:$BC$2232,G$1,FALSE),VLOOKUP($A13,Pit!$A$4:$AZ$2108,G$2,FALSE))</f>
        <v>21</v>
      </c>
      <c r="H13" s="16" t="str">
        <f>IF($C13="B",VLOOKUP($A13,Bat!$A$4:$BC$2232,H$1,FALSE),VLOOKUP($A13,Pit!$A$4:$AZ$2108,H$2,FALSE))</f>
        <v>R</v>
      </c>
      <c r="I13" s="16" t="str">
        <f>IF($C13="B",VLOOKUP($A13,Bat!$A$4:$BC$2232,I$1,FALSE),VLOOKUP($A13,Pit!$A$4:$AZ$2108,I$2,FALSE))</f>
        <v>R</v>
      </c>
      <c r="J13" s="16" t="str">
        <f>IF($C13="B",VLOOKUP($A13,Bat!$A$4:$BC$2232,J$1,FALSE),VLOOKUP($A13,Pit!$A$4:$AZ$2108,J$2,FALSE))</f>
        <v>Low</v>
      </c>
      <c r="K13" s="17" t="str">
        <f>IF($C13="B",VLOOKUP($A13,Bat!$A$4:$BC$2232,K$1,FALSE),VLOOKUP($A13,Pit!$A$4:$AZ$2108,K$2,FALSE))</f>
        <v>High</v>
      </c>
      <c r="L13" s="16">
        <f>IF($C13="B",VLOOKUP($A13,Bat!$A$4:$BC$2232,L$1,FALSE),VLOOKUP($A13,Pit!$A$4:$AZ$2108,L$2,FALSE))</f>
        <v>9</v>
      </c>
      <c r="M13" s="16">
        <f>IF($C13="B",VLOOKUP($A13,Bat!$A$4:$BC$2232,M$1,FALSE),VLOOKUP($A13,Pit!$A$4:$AZ$2108,M$2,FALSE))</f>
        <v>4</v>
      </c>
      <c r="N13" s="16">
        <f>IF($C13="B",VLOOKUP($A13,Bat!$A$4:$BC$2232,N$1,FALSE),VLOOKUP($A13,Pit!$A$4:$AZ$2108,N$2,FALSE))</f>
        <v>5</v>
      </c>
      <c r="O13" s="16">
        <f>IF($C13="B",VLOOKUP($A13,Bat!$A$4:$BC$2232,O$1,FALSE),VLOOKUP($A13,Pit!$A$4:$AZ$2108,O$2,FALSE))</f>
        <v>5</v>
      </c>
      <c r="P13" s="17">
        <f>IF($C13="B",VLOOKUP($A13,Bat!$A$4:$BC$2232,P$1,FALSE),VLOOKUP($A13,Pit!$A$4:$AZ$2108,P$2,FALSE))</f>
        <v>6</v>
      </c>
      <c r="Q13" s="36">
        <f>IF($C13="B",VLOOKUP($A13,Bat!$A$4:$BC$2232,Q$1,FALSE),VLOOKUP($A13,Pit!$A$4:$AZ$2108,Q$2,FALSE))</f>
        <v>28.473722177840493</v>
      </c>
      <c r="R13" s="19">
        <f>IF($C13="B",VLOOKUP($A13,Bat!$A$4:$BC$2232,R$1,FALSE),VLOOKUP($A13,Pit!$A$4:$AZ$2108,R$2,FALSE))</f>
        <v>2.8724114415964759</v>
      </c>
      <c r="S13" s="20">
        <f>IF($C13="B",VLOOKUP($A13,Bat!$A$4:$BC$2232,S$1,FALSE),VLOOKUP($A13,Pit!$A$4:$AZ$2108,S$2,FALSE))</f>
        <v>850000</v>
      </c>
      <c r="T13" s="17" t="str">
        <f>VLOOKUP(IF($C13="B",VLOOKUP($A13,Bat!$A$4:$AT$2232,T$1,FALSE),VLOOKUP($A13,Pit!$A$4:$BD$2108,T$2,FALSE)),COND!$A$35:$B$41,2,FALSE)</f>
        <v>??</v>
      </c>
      <c r="U13" s="21">
        <f>IF($C13="B",VLOOKUP($A13,Bat!$A$4:$AR$1196,44,FALSE),VLOOKUP($A13,Pit!$A$4:$BB$1086,54,FALSE))</f>
        <v>0</v>
      </c>
      <c r="V13" s="16"/>
      <c r="W13" s="16">
        <f>IF(OR(U13=999,V13=999,AND(S13&gt;$S$3,S13&lt;&gt;"Slot")),"",IF(V13="",U13,V13))</f>
        <v>0</v>
      </c>
      <c r="X13" s="17">
        <f>RANK(R13,$R$5:$R$124)</f>
        <v>9</v>
      </c>
      <c r="Y13" s="16" t="str">
        <f>IFERROR(VLOOKUP($D13,Results!$F$3:$L$1396,Y$1,FALSE),"")</f>
        <v/>
      </c>
      <c r="Z13" s="34" t="str">
        <f>IFERROR(IFERROR(IF(VLOOKUP($D13,Results!$F$3:$L$1396,Z$1+1,FALSE)=1,"S",""),"")&amp;VLOOKUP($D13,Results!$F$3:$L$1396,Z$1,FALSE),"")</f>
        <v/>
      </c>
      <c r="AA13" s="16" t="str">
        <f>IFERROR(VLOOKUP($D13,Results!$F$3:$L$1396,AA$1,FALSE),"")</f>
        <v/>
      </c>
      <c r="AB13" s="16" t="str">
        <f>IFERROR(VLOOKUP($D13,Results!$F$3:$L$1396,AB$1,FALSE),"")</f>
        <v/>
      </c>
      <c r="AC13" s="16" t="str">
        <f>IF(V13="","",Y13-V13)</f>
        <v/>
      </c>
    </row>
    <row r="14" spans="1:29" s="21" customFormat="1" x14ac:dyDescent="0.25">
      <c r="A14" s="21" t="s">
        <v>2762</v>
      </c>
      <c r="B14" s="16">
        <f>COUNTIF($A$5:$A$124,A14)</f>
        <v>1</v>
      </c>
      <c r="C14" s="16" t="str">
        <f>IF(OR(MID(A14,1,2)="SP",MID(A14,1,2)="MR",MID(A14,1,2)="CL",MID(A14,1,2)="RP"),"P","B")</f>
        <v>B</v>
      </c>
      <c r="D14" s="17">
        <f>IF($C14="B",VLOOKUP($A14,Bat!$A$4:$BC$2232,D$1,FALSE),VLOOKUP($A14,Pit!$A$4:$AZ$2108,D$2,FALSE))</f>
        <v>9090</v>
      </c>
      <c r="E14" s="16" t="str">
        <f>IF($C14="B",VLOOKUP($A14,Bat!$A$4:$BC$2232,E$1,FALSE),VLOOKUP($A14,Pit!$A$4:$AZ$2108,E$2,FALSE))</f>
        <v>CF</v>
      </c>
      <c r="F14" s="16" t="str">
        <f>IF($C14="B",VLOOKUP($A14,Bat!$A$4:$BC$2232,F$1,FALSE),VLOOKUP($A14,Pit!$A$4:$AZ$2108,F$2,FALSE))</f>
        <v>Luis Cervantes</v>
      </c>
      <c r="G14" s="16">
        <f>IF($C14="B",VLOOKUP($A14,Bat!$A$4:$BC$2232,G$1,FALSE),VLOOKUP($A14,Pit!$A$4:$AZ$2108,G$2,FALSE))</f>
        <v>21</v>
      </c>
      <c r="H14" s="16" t="str">
        <f>IF($C14="B",VLOOKUP($A14,Bat!$A$4:$BC$2232,H$1,FALSE),VLOOKUP($A14,Pit!$A$4:$AZ$2108,H$2,FALSE))</f>
        <v>L</v>
      </c>
      <c r="I14" s="16" t="str">
        <f>IF($C14="B",VLOOKUP($A14,Bat!$A$4:$BC$2232,I$1,FALSE),VLOOKUP($A14,Pit!$A$4:$AZ$2108,I$2,FALSE))</f>
        <v>L</v>
      </c>
      <c r="J14" s="16" t="str">
        <f>IF($C14="B",VLOOKUP($A14,Bat!$A$4:$BC$2232,J$1,FALSE),VLOOKUP($A14,Pit!$A$4:$AZ$2108,J$2,FALSE))</f>
        <v>Very High</v>
      </c>
      <c r="K14" s="17" t="str">
        <f>IF($C14="B",VLOOKUP($A14,Bat!$A$4:$BC$2232,K$1,FALSE),VLOOKUP($A14,Pit!$A$4:$AZ$2108,K$2,FALSE))</f>
        <v>Normal</v>
      </c>
      <c r="L14" s="16">
        <f>IF($C14="B",VLOOKUP($A14,Bat!$A$4:$BC$2232,L$1,FALSE),VLOOKUP($A14,Pit!$A$4:$AZ$2108,L$2,FALSE))</f>
        <v>6</v>
      </c>
      <c r="M14" s="16">
        <f>IF($C14="B",VLOOKUP($A14,Bat!$A$4:$BC$2232,M$1,FALSE),VLOOKUP($A14,Pit!$A$4:$AZ$2108,M$2,FALSE))</f>
        <v>9</v>
      </c>
      <c r="N14" s="16">
        <f>IF($C14="B",VLOOKUP($A14,Bat!$A$4:$BC$2232,N$1,FALSE),VLOOKUP($A14,Pit!$A$4:$AZ$2108,N$2,FALSE))</f>
        <v>8</v>
      </c>
      <c r="O14" s="16">
        <f>IF($C14="B",VLOOKUP($A14,Bat!$A$4:$BC$2232,O$1,FALSE),VLOOKUP($A14,Pit!$A$4:$AZ$2108,O$2,FALSE))</f>
        <v>8</v>
      </c>
      <c r="P14" s="17">
        <f>IF($C14="B",VLOOKUP($A14,Bat!$A$4:$BC$2232,P$1,FALSE),VLOOKUP($A14,Pit!$A$4:$AZ$2108,P$2,FALSE))</f>
        <v>4</v>
      </c>
      <c r="Q14" s="36">
        <f>IF($C14="B",VLOOKUP($A14,Bat!$A$4:$BC$2232,Q$1,FALSE),VLOOKUP($A14,Pit!$A$4:$AZ$2108,Q$2,FALSE))</f>
        <v>27.51468094995079</v>
      </c>
      <c r="R14" s="19">
        <f>IF($C14="B",VLOOKUP($A14,Bat!$A$4:$BC$2232,R$1,FALSE),VLOOKUP($A14,Pit!$A$4:$AZ$2108,R$2,FALSE))</f>
        <v>2.7466103583809818</v>
      </c>
      <c r="S14" s="20">
        <f>IF($C14="B",VLOOKUP($A14,Bat!$A$4:$BC$2232,S$1,FALSE),VLOOKUP($A14,Pit!$A$4:$AZ$2108,S$2,FALSE))</f>
        <v>3600000</v>
      </c>
      <c r="T14" s="17" t="str">
        <f>VLOOKUP(IF($C14="B",VLOOKUP($A14,Bat!$A$4:$AT$2232,T$1,FALSE),VLOOKUP($A14,Pit!$A$4:$BD$2108,T$2,FALSE)),COND!$A$35:$B$41,2,FALSE)</f>
        <v>??</v>
      </c>
      <c r="U14" s="21">
        <f>IF($C14="B",VLOOKUP($A14,Bat!$A$4:$AR$1196,44,FALSE),VLOOKUP($A14,Pit!$A$4:$BB$1086,54,FALSE))</f>
        <v>0</v>
      </c>
      <c r="V14" s="16"/>
      <c r="W14" s="16" t="str">
        <f>IF(OR(U14=999,V14=999,AND(S14&gt;$S$3,S14&lt;&gt;"Slot")),"",IF(V14="",U14,V14))</f>
        <v/>
      </c>
      <c r="X14" s="17">
        <f>RANK(R14,$R$5:$R$124)</f>
        <v>10</v>
      </c>
      <c r="Y14" s="16" t="str">
        <f>IFERROR(VLOOKUP($D14,Results!$F$3:$L$1396,Y$1,FALSE),"")</f>
        <v/>
      </c>
      <c r="Z14" s="34" t="str">
        <f>IFERROR(IFERROR(IF(VLOOKUP($D14,Results!$F$3:$L$1396,Z$1+1,FALSE)=1,"S",""),"")&amp;VLOOKUP($D14,Results!$F$3:$L$1396,Z$1,FALSE),"")</f>
        <v/>
      </c>
      <c r="AA14" s="16" t="str">
        <f>IFERROR(VLOOKUP($D14,Results!$F$3:$L$1396,AA$1,FALSE),"")</f>
        <v/>
      </c>
      <c r="AB14" s="16" t="str">
        <f>IFERROR(VLOOKUP($D14,Results!$F$3:$L$1396,AB$1,FALSE),"")</f>
        <v/>
      </c>
      <c r="AC14" s="16" t="str">
        <f>IF(V14="","",Y14-V14)</f>
        <v/>
      </c>
    </row>
    <row r="15" spans="1:29" s="21" customFormat="1" x14ac:dyDescent="0.25">
      <c r="A15" s="21" t="s">
        <v>2268</v>
      </c>
      <c r="B15" s="16">
        <f>COUNTIF($A$5:$A$124,A15)</f>
        <v>1</v>
      </c>
      <c r="C15" s="16" t="str">
        <f>IF(OR(MID(A15,1,2)="SP",MID(A15,1,2)="MR",MID(A15,1,2)="CL",MID(A15,1,2)="RP"),"P","B")</f>
        <v>P</v>
      </c>
      <c r="D15" s="17">
        <f>IF($C15="B",VLOOKUP($A15,Bat!$A$4:$BC$2232,D$1,FALSE),VLOOKUP($A15,Pit!$A$4:$AZ$2108,D$2,FALSE))</f>
        <v>5970</v>
      </c>
      <c r="E15" s="16" t="str">
        <f>IF($C15="B",VLOOKUP($A15,Bat!$A$4:$BC$2232,E$1,FALSE),VLOOKUP($A15,Pit!$A$4:$AZ$2108,E$2,FALSE))</f>
        <v>SP</v>
      </c>
      <c r="F15" s="16" t="str">
        <f>IF($C15="B",VLOOKUP($A15,Bat!$A$4:$BC$2232,F$1,FALSE),VLOOKUP($A15,Pit!$A$4:$AZ$2108,F$2,FALSE))</f>
        <v>Millard Norman</v>
      </c>
      <c r="G15" s="16">
        <f>IF($C15="B",VLOOKUP($A15,Bat!$A$4:$BC$2232,G$1,FALSE),VLOOKUP($A15,Pit!$A$4:$AZ$2108,G$2,FALSE))</f>
        <v>21</v>
      </c>
      <c r="H15" s="16" t="str">
        <f>IF($C15="B",VLOOKUP($A15,Bat!$A$4:$BC$2232,H$1,FALSE),VLOOKUP($A15,Pit!$A$4:$AZ$2108,H$2,FALSE))</f>
        <v>L</v>
      </c>
      <c r="I15" s="16" t="str">
        <f>IF($C15="B",VLOOKUP($A15,Bat!$A$4:$BC$2232,I$1,FALSE),VLOOKUP($A15,Pit!$A$4:$AZ$2108,I$2,FALSE))</f>
        <v>L</v>
      </c>
      <c r="J15" s="16" t="str">
        <f>IF($C15="B",VLOOKUP($A15,Bat!$A$4:$BC$2232,J$1,FALSE),VLOOKUP($A15,Pit!$A$4:$AZ$2108,J$2,FALSE))</f>
        <v>Low</v>
      </c>
      <c r="K15" s="17" t="str">
        <f>IF($C15="B",VLOOKUP($A15,Bat!$A$4:$BC$2232,K$1,FALSE),VLOOKUP($A15,Pit!$A$4:$AZ$2108,K$2,FALSE))</f>
        <v>High</v>
      </c>
      <c r="L15" s="16">
        <f>IF($C15="B",VLOOKUP($A15,Bat!$A$4:$BC$2232,L$1,FALSE),VLOOKUP($A15,Pit!$A$4:$AZ$2108,L$2,FALSE))</f>
        <v>6</v>
      </c>
      <c r="M15" s="16">
        <f>IF($C15="B",VLOOKUP($A15,Bat!$A$4:$BC$2232,M$1,FALSE),VLOOKUP($A15,Pit!$A$4:$AZ$2108,M$2,FALSE))</f>
        <v>6</v>
      </c>
      <c r="N15" s="16">
        <f>IF($C15="B",VLOOKUP($A15,Bat!$A$4:$BC$2232,N$1,FALSE),VLOOKUP($A15,Pit!$A$4:$AZ$2108,N$2,FALSE))</f>
        <v>6</v>
      </c>
      <c r="O15" s="16" t="str">
        <f>IF($C15="B",VLOOKUP($A15,Bat!$A$4:$BC$2232,O$1,FALSE),VLOOKUP($A15,Pit!$A$4:$AZ$2108,O$2,FALSE))</f>
        <v>93-95 Mph</v>
      </c>
      <c r="P15" s="17">
        <f>IF($C15="B",VLOOKUP($A15,Bat!$A$4:$BC$2232,P$1,FALSE),VLOOKUP($A15,Pit!$A$4:$AZ$2108,P$2,FALSE))</f>
        <v>5</v>
      </c>
      <c r="Q15" s="36">
        <f>IF($C15="B",VLOOKUP($A15,Bat!$A$4:$BC$2232,Q$1,FALSE),VLOOKUP($A15,Pit!$A$4:$AZ$2108,Q$2,FALSE))</f>
        <v>53.57827002646404</v>
      </c>
      <c r="R15" s="19">
        <f>IF($C15="B",VLOOKUP($A15,Bat!$A$4:$BC$2232,R$1,FALSE),VLOOKUP($A15,Pit!$A$4:$AZ$2108,R$2,FALSE))</f>
        <v>2.7311615736510841</v>
      </c>
      <c r="S15" s="20">
        <f>IF($C15="B",VLOOKUP($A15,Bat!$A$4:$BC$2232,S$1,FALSE),VLOOKUP($A15,Pit!$A$4:$AZ$2108,S$2,FALSE))</f>
        <v>550000</v>
      </c>
      <c r="T15" s="17" t="str">
        <f>VLOOKUP(IF($C15="B",VLOOKUP($A15,Bat!$A$4:$AT$2232,T$1,FALSE),VLOOKUP($A15,Pit!$A$4:$BD$2108,T$2,FALSE)),COND!$A$35:$B$41,2,FALSE)</f>
        <v>??</v>
      </c>
      <c r="U15" s="21">
        <f>IF($C15="B",VLOOKUP($A15,Bat!$A$4:$AR$1196,44,FALSE),VLOOKUP($A15,Pit!$A$4:$BB$1086,54,FALSE))</f>
        <v>0</v>
      </c>
      <c r="V15" s="16"/>
      <c r="W15" s="16">
        <f>IF(OR(U15=999,V15=999,AND(S15&gt;$S$3,S15&lt;&gt;"Slot")),"",IF(V15="",U15,V15))</f>
        <v>0</v>
      </c>
      <c r="X15" s="17">
        <f>RANK(R15,$R$5:$R$124)</f>
        <v>11</v>
      </c>
      <c r="Y15" s="16" t="str">
        <f>IFERROR(VLOOKUP($D15,Results!$F$3:$L$1396,Y$1,FALSE),"")</f>
        <v/>
      </c>
      <c r="Z15" s="34" t="str">
        <f>IFERROR(IFERROR(IF(VLOOKUP($D15,Results!$F$3:$L$1396,Z$1+1,FALSE)=1,"S",""),"")&amp;VLOOKUP($D15,Results!$F$3:$L$1396,Z$1,FALSE),"")</f>
        <v/>
      </c>
      <c r="AA15" s="16" t="str">
        <f>IFERROR(VLOOKUP($D15,Results!$F$3:$L$1396,AA$1,FALSE),"")</f>
        <v/>
      </c>
      <c r="AB15" s="16" t="str">
        <f>IFERROR(VLOOKUP($D15,Results!$F$3:$L$1396,AB$1,FALSE),"")</f>
        <v/>
      </c>
      <c r="AC15" s="16" t="str">
        <f>IF(V15="","",Y15-V15)</f>
        <v/>
      </c>
    </row>
    <row r="16" spans="1:29" s="21" customFormat="1" x14ac:dyDescent="0.25">
      <c r="A16" s="21" t="s">
        <v>2269</v>
      </c>
      <c r="B16" s="16">
        <f>COUNTIF($A$5:$A$124,A16)</f>
        <v>1</v>
      </c>
      <c r="C16" s="16" t="str">
        <f>IF(OR(MID(A16,1,2)="SP",MID(A16,1,2)="MR",MID(A16,1,2)="CL",MID(A16,1,2)="RP"),"P","B")</f>
        <v>P</v>
      </c>
      <c r="D16" s="17">
        <f>IF($C16="B",VLOOKUP($A16,Bat!$A$4:$BC$2232,D$1,FALSE),VLOOKUP($A16,Pit!$A$4:$AZ$2108,D$2,FALSE))</f>
        <v>10454</v>
      </c>
      <c r="E16" s="16" t="str">
        <f>IF($C16="B",VLOOKUP($A16,Bat!$A$4:$BC$2232,E$1,FALSE),VLOOKUP($A16,Pit!$A$4:$AZ$2108,E$2,FALSE))</f>
        <v>SP</v>
      </c>
      <c r="F16" s="16" t="str">
        <f>IF($C16="B",VLOOKUP($A16,Bat!$A$4:$BC$2232,F$1,FALSE),VLOOKUP($A16,Pit!$A$4:$AZ$2108,F$2,FALSE))</f>
        <v>Jorge Medina</v>
      </c>
      <c r="G16" s="16">
        <f>IF($C16="B",VLOOKUP($A16,Bat!$A$4:$BC$2232,G$1,FALSE),VLOOKUP($A16,Pit!$A$4:$AZ$2108,G$2,FALSE))</f>
        <v>21</v>
      </c>
      <c r="H16" s="16" t="str">
        <f>IF($C16="B",VLOOKUP($A16,Bat!$A$4:$BC$2232,H$1,FALSE),VLOOKUP($A16,Pit!$A$4:$AZ$2108,H$2,FALSE))</f>
        <v>R</v>
      </c>
      <c r="I16" s="16" t="str">
        <f>IF($C16="B",VLOOKUP($A16,Bat!$A$4:$BC$2232,I$1,FALSE),VLOOKUP($A16,Pit!$A$4:$AZ$2108,I$2,FALSE))</f>
        <v>R</v>
      </c>
      <c r="J16" s="16" t="str">
        <f>IF($C16="B",VLOOKUP($A16,Bat!$A$4:$BC$2232,J$1,FALSE),VLOOKUP($A16,Pit!$A$4:$AZ$2108,J$2,FALSE))</f>
        <v>High</v>
      </c>
      <c r="K16" s="17" t="str">
        <f>IF($C16="B",VLOOKUP($A16,Bat!$A$4:$BC$2232,K$1,FALSE),VLOOKUP($A16,Pit!$A$4:$AZ$2108,K$2,FALSE))</f>
        <v>Very High</v>
      </c>
      <c r="L16" s="16">
        <f>IF($C16="B",VLOOKUP($A16,Bat!$A$4:$BC$2232,L$1,FALSE),VLOOKUP($A16,Pit!$A$4:$AZ$2108,L$2,FALSE))</f>
        <v>5</v>
      </c>
      <c r="M16" s="16">
        <f>IF($C16="B",VLOOKUP($A16,Bat!$A$4:$BC$2232,M$1,FALSE),VLOOKUP($A16,Pit!$A$4:$AZ$2108,M$2,FALSE))</f>
        <v>7</v>
      </c>
      <c r="N16" s="16">
        <f>IF($C16="B",VLOOKUP($A16,Bat!$A$4:$BC$2232,N$1,FALSE),VLOOKUP($A16,Pit!$A$4:$AZ$2108,N$2,FALSE))</f>
        <v>6</v>
      </c>
      <c r="O16" s="16" t="str">
        <f>IF($C16="B",VLOOKUP($A16,Bat!$A$4:$BC$2232,O$1,FALSE),VLOOKUP($A16,Pit!$A$4:$AZ$2108,O$2,FALSE))</f>
        <v>90-92 Mph</v>
      </c>
      <c r="P16" s="17">
        <f>IF($C16="B",VLOOKUP($A16,Bat!$A$4:$BC$2232,P$1,FALSE),VLOOKUP($A16,Pit!$A$4:$AZ$2108,P$2,FALSE))</f>
        <v>6</v>
      </c>
      <c r="Q16" s="36">
        <f>IF($C16="B",VLOOKUP($A16,Bat!$A$4:$BC$2232,Q$1,FALSE),VLOOKUP($A16,Pit!$A$4:$AZ$2108,Q$2,FALSE))</f>
        <v>52.812585457747822</v>
      </c>
      <c r="R16" s="19">
        <f>IF($C16="B",VLOOKUP($A16,Bat!$A$4:$BC$2232,R$1,FALSE),VLOOKUP($A16,Pit!$A$4:$AZ$2108,R$2,FALSE))</f>
        <v>2.6626597578115825</v>
      </c>
      <c r="S16" s="20">
        <f>IF($C16="B",VLOOKUP($A16,Bat!$A$4:$BC$2232,S$1,FALSE),VLOOKUP($A16,Pit!$A$4:$AZ$2108,S$2,FALSE))</f>
        <v>1500000</v>
      </c>
      <c r="T16" s="17" t="str">
        <f>VLOOKUP(IF($C16="B",VLOOKUP($A16,Bat!$A$4:$AT$2232,T$1,FALSE),VLOOKUP($A16,Pit!$A$4:$BD$2108,T$2,FALSE)),COND!$A$35:$B$41,2,FALSE)</f>
        <v>??</v>
      </c>
      <c r="U16" s="21">
        <f>IF($C16="B",VLOOKUP($A16,Bat!$A$4:$AR$1196,44,FALSE),VLOOKUP($A16,Pit!$A$4:$BB$1086,54,FALSE))</f>
        <v>0</v>
      </c>
      <c r="V16" s="16"/>
      <c r="W16" s="16">
        <f>IF(OR(U16=999,V16=999,AND(S16&gt;$S$3,S16&lt;&gt;"Slot")),"",IF(V16="",U16,V16))</f>
        <v>0</v>
      </c>
      <c r="X16" s="17">
        <f>RANK(R16,$R$5:$R$124)</f>
        <v>12</v>
      </c>
      <c r="Y16" s="16" t="str">
        <f>IFERROR(VLOOKUP($D16,Results!$F$3:$L$1396,Y$1,FALSE),"")</f>
        <v/>
      </c>
      <c r="Z16" s="34" t="str">
        <f>IFERROR(IFERROR(IF(VLOOKUP($D16,Results!$F$3:$L$1396,Z$1+1,FALSE)=1,"S",""),"")&amp;VLOOKUP($D16,Results!$F$3:$L$1396,Z$1,FALSE),"")</f>
        <v/>
      </c>
      <c r="AA16" s="16" t="str">
        <f>IFERROR(VLOOKUP($D16,Results!$F$3:$L$1396,AA$1,FALSE),"")</f>
        <v/>
      </c>
      <c r="AB16" s="16" t="str">
        <f>IFERROR(VLOOKUP($D16,Results!$F$3:$L$1396,AB$1,FALSE),"")</f>
        <v/>
      </c>
      <c r="AC16" s="16" t="str">
        <f>IF(V16="","",Y16-V16)</f>
        <v/>
      </c>
    </row>
    <row r="17" spans="1:29" s="21" customFormat="1" x14ac:dyDescent="0.25">
      <c r="A17" s="21" t="s">
        <v>2270</v>
      </c>
      <c r="B17" s="16">
        <f>COUNTIF($A$5:$A$124,A17)</f>
        <v>1</v>
      </c>
      <c r="C17" s="16" t="str">
        <f>IF(OR(MID(A17,1,2)="SP",MID(A17,1,2)="MR",MID(A17,1,2)="CL",MID(A17,1,2)="RP"),"P","B")</f>
        <v>P</v>
      </c>
      <c r="D17" s="17">
        <f>IF($C17="B",VLOOKUP($A17,Bat!$A$4:$BC$2232,D$1,FALSE),VLOOKUP($A17,Pit!$A$4:$AZ$2108,D$2,FALSE))</f>
        <v>11534</v>
      </c>
      <c r="E17" s="16" t="str">
        <f>IF($C17="B",VLOOKUP($A17,Bat!$A$4:$BC$2232,E$1,FALSE),VLOOKUP($A17,Pit!$A$4:$AZ$2108,E$2,FALSE))</f>
        <v>SP</v>
      </c>
      <c r="F17" s="16" t="str">
        <f>IF($C17="B",VLOOKUP($A17,Bat!$A$4:$BC$2232,F$1,FALSE),VLOOKUP($A17,Pit!$A$4:$AZ$2108,F$2,FALSE))</f>
        <v>Evan Humphreys</v>
      </c>
      <c r="G17" s="16">
        <f>IF($C17="B",VLOOKUP($A17,Bat!$A$4:$BC$2232,G$1,FALSE),VLOOKUP($A17,Pit!$A$4:$AZ$2108,G$2,FALSE))</f>
        <v>21</v>
      </c>
      <c r="H17" s="16" t="str">
        <f>IF($C17="B",VLOOKUP($A17,Bat!$A$4:$BC$2232,H$1,FALSE),VLOOKUP($A17,Pit!$A$4:$AZ$2108,H$2,FALSE))</f>
        <v>R</v>
      </c>
      <c r="I17" s="16" t="str">
        <f>IF($C17="B",VLOOKUP($A17,Bat!$A$4:$BC$2232,I$1,FALSE),VLOOKUP($A17,Pit!$A$4:$AZ$2108,I$2,FALSE))</f>
        <v>R</v>
      </c>
      <c r="J17" s="16" t="str">
        <f>IF($C17="B",VLOOKUP($A17,Bat!$A$4:$BC$2232,J$1,FALSE),VLOOKUP($A17,Pit!$A$4:$AZ$2108,J$2,FALSE))</f>
        <v>Very Low</v>
      </c>
      <c r="K17" s="17" t="str">
        <f>IF($C17="B",VLOOKUP($A17,Bat!$A$4:$BC$2232,K$1,FALSE),VLOOKUP($A17,Pit!$A$4:$AZ$2108,K$2,FALSE))</f>
        <v>Very High</v>
      </c>
      <c r="L17" s="16">
        <f>IF($C17="B",VLOOKUP($A17,Bat!$A$4:$BC$2232,L$1,FALSE),VLOOKUP($A17,Pit!$A$4:$AZ$2108,L$2,FALSE))</f>
        <v>7</v>
      </c>
      <c r="M17" s="16">
        <f>IF($C17="B",VLOOKUP($A17,Bat!$A$4:$BC$2232,M$1,FALSE),VLOOKUP($A17,Pit!$A$4:$AZ$2108,M$2,FALSE))</f>
        <v>6</v>
      </c>
      <c r="N17" s="16">
        <f>IF($C17="B",VLOOKUP($A17,Bat!$A$4:$BC$2232,N$1,FALSE),VLOOKUP($A17,Pit!$A$4:$AZ$2108,N$2,FALSE))</f>
        <v>5</v>
      </c>
      <c r="O17" s="16" t="str">
        <f>IF($C17="B",VLOOKUP($A17,Bat!$A$4:$BC$2232,O$1,FALSE),VLOOKUP($A17,Pit!$A$4:$AZ$2108,O$2,FALSE))</f>
        <v>97-99 Mph</v>
      </c>
      <c r="P17" s="17">
        <f>IF($C17="B",VLOOKUP($A17,Bat!$A$4:$BC$2232,P$1,FALSE),VLOOKUP($A17,Pit!$A$4:$AZ$2108,P$2,FALSE))</f>
        <v>7</v>
      </c>
      <c r="Q17" s="36">
        <f>IF($C17="B",VLOOKUP($A17,Bat!$A$4:$BC$2232,Q$1,FALSE),VLOOKUP($A17,Pit!$A$4:$AZ$2108,Q$2,FALSE))</f>
        <v>52.11222709443166</v>
      </c>
      <c r="R17" s="19">
        <f>IF($C17="B",VLOOKUP($A17,Bat!$A$4:$BC$2232,R$1,FALSE),VLOOKUP($A17,Pit!$A$4:$AZ$2108,R$2,FALSE))</f>
        <v>2.6000023377907282</v>
      </c>
      <c r="S17" s="20">
        <f>IF($C17="B",VLOOKUP($A17,Bat!$A$4:$BC$2232,S$1,FALSE),VLOOKUP($A17,Pit!$A$4:$AZ$2108,S$2,FALSE))</f>
        <v>6000000</v>
      </c>
      <c r="T17" s="17" t="str">
        <f>VLOOKUP(IF($C17="B",VLOOKUP($A17,Bat!$A$4:$AT$2232,T$1,FALSE),VLOOKUP($A17,Pit!$A$4:$BD$2108,T$2,FALSE)),COND!$A$35:$B$41,2,FALSE)</f>
        <v>??</v>
      </c>
      <c r="U17" s="21">
        <f>IF($C17="B",VLOOKUP($A17,Bat!$A$4:$AR$1196,44,FALSE),VLOOKUP($A17,Pit!$A$4:$BB$1086,54,FALSE))</f>
        <v>0</v>
      </c>
      <c r="V17" s="16"/>
      <c r="W17" s="16" t="str">
        <f>IF(OR(U17=999,V17=999,AND(S17&gt;$S$3,S17&lt;&gt;"Slot")),"",IF(V17="",U17,V17))</f>
        <v/>
      </c>
      <c r="X17" s="17">
        <f>RANK(R17,$R$5:$R$124)</f>
        <v>13</v>
      </c>
      <c r="Y17" s="16" t="str">
        <f>IFERROR(VLOOKUP($D17,Results!$F$3:$L$1396,Y$1,FALSE),"")</f>
        <v/>
      </c>
      <c r="Z17" s="34" t="str">
        <f>IFERROR(IFERROR(IF(VLOOKUP($D17,Results!$F$3:$L$1396,Z$1+1,FALSE)=1,"S",""),"")&amp;VLOOKUP($D17,Results!$F$3:$L$1396,Z$1,FALSE),"")</f>
        <v/>
      </c>
      <c r="AA17" s="16" t="str">
        <f>IFERROR(VLOOKUP($D17,Results!$F$3:$L$1396,AA$1,FALSE),"")</f>
        <v/>
      </c>
      <c r="AB17" s="16" t="str">
        <f>IFERROR(VLOOKUP($D17,Results!$F$3:$L$1396,AB$1,FALSE),"")</f>
        <v/>
      </c>
      <c r="AC17" s="16" t="str">
        <f>IF(V17="","",Y17-V17)</f>
        <v/>
      </c>
    </row>
    <row r="18" spans="1:29" s="21" customFormat="1" x14ac:dyDescent="0.25">
      <c r="A18" s="21" t="s">
        <v>2763</v>
      </c>
      <c r="B18" s="16">
        <f>COUNTIF($A$5:$A$124,A18)</f>
        <v>1</v>
      </c>
      <c r="C18" s="16" t="str">
        <f>IF(OR(MID(A18,1,2)="SP",MID(A18,1,2)="MR",MID(A18,1,2)="CL",MID(A18,1,2)="RP"),"P","B")</f>
        <v>B</v>
      </c>
      <c r="D18" s="17">
        <f>IF($C18="B",VLOOKUP($A18,Bat!$A$4:$BC$2232,D$1,FALSE),VLOOKUP($A18,Pit!$A$4:$AZ$2108,D$2,FALSE))</f>
        <v>5172</v>
      </c>
      <c r="E18" s="16" t="str">
        <f>IF($C18="B",VLOOKUP($A18,Bat!$A$4:$BC$2232,E$1,FALSE),VLOOKUP($A18,Pit!$A$4:$AZ$2108,E$2,FALSE))</f>
        <v>RF</v>
      </c>
      <c r="F18" s="16" t="str">
        <f>IF($C18="B",VLOOKUP($A18,Bat!$A$4:$BC$2232,F$1,FALSE),VLOOKUP($A18,Pit!$A$4:$AZ$2108,F$2,FALSE))</f>
        <v>Peter Casey</v>
      </c>
      <c r="G18" s="16">
        <f>IF($C18="B",VLOOKUP($A18,Bat!$A$4:$BC$2232,G$1,FALSE),VLOOKUP($A18,Pit!$A$4:$AZ$2108,G$2,FALSE))</f>
        <v>18</v>
      </c>
      <c r="H18" s="16" t="str">
        <f>IF($C18="B",VLOOKUP($A18,Bat!$A$4:$BC$2232,H$1,FALSE),VLOOKUP($A18,Pit!$A$4:$AZ$2108,H$2,FALSE))</f>
        <v>L</v>
      </c>
      <c r="I18" s="16" t="str">
        <f>IF($C18="B",VLOOKUP($A18,Bat!$A$4:$BC$2232,I$1,FALSE),VLOOKUP($A18,Pit!$A$4:$AZ$2108,I$2,FALSE))</f>
        <v>L</v>
      </c>
      <c r="J18" s="16" t="str">
        <f>IF($C18="B",VLOOKUP($A18,Bat!$A$4:$BC$2232,J$1,FALSE),VLOOKUP($A18,Pit!$A$4:$AZ$2108,J$2,FALSE))</f>
        <v>Normal</v>
      </c>
      <c r="K18" s="17" t="str">
        <f>IF($C18="B",VLOOKUP($A18,Bat!$A$4:$BC$2232,K$1,FALSE),VLOOKUP($A18,Pit!$A$4:$AZ$2108,K$2,FALSE))</f>
        <v>Very High</v>
      </c>
      <c r="L18" s="16">
        <f>IF($C18="B",VLOOKUP($A18,Bat!$A$4:$BC$2232,L$1,FALSE),VLOOKUP($A18,Pit!$A$4:$AZ$2108,L$2,FALSE))</f>
        <v>5</v>
      </c>
      <c r="M18" s="16">
        <f>IF($C18="B",VLOOKUP($A18,Bat!$A$4:$BC$2232,M$1,FALSE),VLOOKUP($A18,Pit!$A$4:$AZ$2108,M$2,FALSE))</f>
        <v>8</v>
      </c>
      <c r="N18" s="16">
        <f>IF($C18="B",VLOOKUP($A18,Bat!$A$4:$BC$2232,N$1,FALSE),VLOOKUP($A18,Pit!$A$4:$AZ$2108,N$2,FALSE))</f>
        <v>10</v>
      </c>
      <c r="O18" s="16">
        <f>IF($C18="B",VLOOKUP($A18,Bat!$A$4:$BC$2232,O$1,FALSE),VLOOKUP($A18,Pit!$A$4:$AZ$2108,O$2,FALSE))</f>
        <v>9</v>
      </c>
      <c r="P18" s="17">
        <f>IF($C18="B",VLOOKUP($A18,Bat!$A$4:$BC$2232,P$1,FALSE),VLOOKUP($A18,Pit!$A$4:$AZ$2108,P$2,FALSE))</f>
        <v>5</v>
      </c>
      <c r="Q18" s="36">
        <f>IF($C18="B",VLOOKUP($A18,Bat!$A$4:$BC$2232,Q$1,FALSE),VLOOKUP($A18,Pit!$A$4:$AZ$2108,Q$2,FALSE))</f>
        <v>25.417212076148218</v>
      </c>
      <c r="R18" s="19">
        <f>IF($C18="B",VLOOKUP($A18,Bat!$A$4:$BC$2232,R$1,FALSE),VLOOKUP($A18,Pit!$A$4:$AZ$2108,R$2,FALSE))</f>
        <v>2.4714773936431071</v>
      </c>
      <c r="S18" s="20">
        <f>IF($C18="B",VLOOKUP($A18,Bat!$A$4:$BC$2232,S$1,FALSE),VLOOKUP($A18,Pit!$A$4:$AZ$2108,S$2,FALSE))</f>
        <v>1900000</v>
      </c>
      <c r="T18" s="17" t="str">
        <f>VLOOKUP(IF($C18="B",VLOOKUP($A18,Bat!$A$4:$AT$2232,T$1,FALSE),VLOOKUP($A18,Pit!$A$4:$BD$2108,T$2,FALSE)),COND!$A$35:$B$41,2,FALSE)</f>
        <v>??</v>
      </c>
      <c r="U18" s="21">
        <f>IF($C18="B",VLOOKUP($A18,Bat!$A$4:$AR$1196,44,FALSE),VLOOKUP($A18,Pit!$A$4:$BB$1086,54,FALSE))</f>
        <v>0</v>
      </c>
      <c r="V18" s="16"/>
      <c r="W18" s="16">
        <f>IF(OR(U18=999,V18=999,AND(S18&gt;$S$3,S18&lt;&gt;"Slot")),"",IF(V18="",U18,V18))</f>
        <v>0</v>
      </c>
      <c r="X18" s="17">
        <f>RANK(R18,$R$5:$R$124)</f>
        <v>14</v>
      </c>
      <c r="Y18" s="16" t="str">
        <f>IFERROR(VLOOKUP($D18,Results!$F$3:$L$1396,Y$1,FALSE),"")</f>
        <v/>
      </c>
      <c r="Z18" s="34" t="str">
        <f>IFERROR(IFERROR(IF(VLOOKUP($D18,Results!$F$3:$L$1396,Z$1+1,FALSE)=1,"S",""),"")&amp;VLOOKUP($D18,Results!$F$3:$L$1396,Z$1,FALSE),"")</f>
        <v/>
      </c>
      <c r="AA18" s="16" t="str">
        <f>IFERROR(VLOOKUP($D18,Results!$F$3:$L$1396,AA$1,FALSE),"")</f>
        <v/>
      </c>
      <c r="AB18" s="16" t="str">
        <f>IFERROR(VLOOKUP($D18,Results!$F$3:$L$1396,AB$1,FALSE),"")</f>
        <v/>
      </c>
      <c r="AC18" s="16" t="str">
        <f>IF(V18="","",Y18-V18)</f>
        <v/>
      </c>
    </row>
    <row r="19" spans="1:29" s="21" customFormat="1" x14ac:dyDescent="0.25">
      <c r="A19" s="21" t="s">
        <v>2607</v>
      </c>
      <c r="B19" s="16">
        <f>COUNTIF($A$5:$A$124,A19)</f>
        <v>1</v>
      </c>
      <c r="C19" s="16" t="str">
        <f>IF(OR(MID(A19,1,2)="SP",MID(A19,1,2)="MR",MID(A19,1,2)="CL",MID(A19,1,2)="RP"),"P","B")</f>
        <v>B</v>
      </c>
      <c r="D19" s="17">
        <f>IF($C19="B",VLOOKUP($A19,Bat!$A$4:$BC$2232,D$1,FALSE),VLOOKUP($A19,Pit!$A$4:$AZ$2108,D$2,FALSE))</f>
        <v>7872</v>
      </c>
      <c r="E19" s="16" t="str">
        <f>IF($C19="B",VLOOKUP($A19,Bat!$A$4:$BC$2232,E$1,FALSE),VLOOKUP($A19,Pit!$A$4:$AZ$2108,E$2,FALSE))</f>
        <v>C</v>
      </c>
      <c r="F19" s="16" t="str">
        <f>IF($C19="B",VLOOKUP($A19,Bat!$A$4:$BC$2232,F$1,FALSE),VLOOKUP($A19,Pit!$A$4:$AZ$2108,F$2,FALSE))</f>
        <v>Moe Merkel</v>
      </c>
      <c r="G19" s="16">
        <f>IF($C19="B",VLOOKUP($A19,Bat!$A$4:$BC$2232,G$1,FALSE),VLOOKUP($A19,Pit!$A$4:$AZ$2108,G$2,FALSE))</f>
        <v>21</v>
      </c>
      <c r="H19" s="16" t="str">
        <f>IF($C19="B",VLOOKUP($A19,Bat!$A$4:$BC$2232,H$1,FALSE),VLOOKUP($A19,Pit!$A$4:$AZ$2108,H$2,FALSE))</f>
        <v>R</v>
      </c>
      <c r="I19" s="16" t="str">
        <f>IF($C19="B",VLOOKUP($A19,Bat!$A$4:$BC$2232,I$1,FALSE),VLOOKUP($A19,Pit!$A$4:$AZ$2108,I$2,FALSE))</f>
        <v>R</v>
      </c>
      <c r="J19" s="16" t="str">
        <f>IF($C19="B",VLOOKUP($A19,Bat!$A$4:$BC$2232,J$1,FALSE),VLOOKUP($A19,Pit!$A$4:$AZ$2108,J$2,FALSE))</f>
        <v>Very Low</v>
      </c>
      <c r="K19" s="17" t="str">
        <f>IF($C19="B",VLOOKUP($A19,Bat!$A$4:$BC$2232,K$1,FALSE),VLOOKUP($A19,Pit!$A$4:$AZ$2108,K$2,FALSE))</f>
        <v>Normal</v>
      </c>
      <c r="L19" s="16">
        <f>IF($C19="B",VLOOKUP($A19,Bat!$A$4:$BC$2232,L$1,FALSE),VLOOKUP($A19,Pit!$A$4:$AZ$2108,L$2,FALSE))</f>
        <v>7</v>
      </c>
      <c r="M19" s="16">
        <f>IF($C19="B",VLOOKUP($A19,Bat!$A$4:$BC$2232,M$1,FALSE),VLOOKUP($A19,Pit!$A$4:$AZ$2108,M$2,FALSE))</f>
        <v>9</v>
      </c>
      <c r="N19" s="16">
        <f>IF($C19="B",VLOOKUP($A19,Bat!$A$4:$BC$2232,N$1,FALSE),VLOOKUP($A19,Pit!$A$4:$AZ$2108,N$2,FALSE))</f>
        <v>3</v>
      </c>
      <c r="O19" s="16">
        <f>IF($C19="B",VLOOKUP($A19,Bat!$A$4:$BC$2232,O$1,FALSE),VLOOKUP($A19,Pit!$A$4:$AZ$2108,O$2,FALSE))</f>
        <v>7</v>
      </c>
      <c r="P19" s="17">
        <f>IF($C19="B",VLOOKUP($A19,Bat!$A$4:$BC$2232,P$1,FALSE),VLOOKUP($A19,Pit!$A$4:$AZ$2108,P$2,FALSE))</f>
        <v>7</v>
      </c>
      <c r="Q19" s="36">
        <f>IF($C19="B",VLOOKUP($A19,Bat!$A$4:$BC$2232,Q$1,FALSE),VLOOKUP($A19,Pit!$A$4:$AZ$2108,Q$2,FALSE))</f>
        <v>25.174557481385598</v>
      </c>
      <c r="R19" s="19">
        <f>IF($C19="B",VLOOKUP($A19,Bat!$A$4:$BC$2232,R$1,FALSE),VLOOKUP($A19,Pit!$A$4:$AZ$2108,R$2,FALSE))</f>
        <v>2.4396474681084932</v>
      </c>
      <c r="S19" s="20">
        <f>IF($C19="B",VLOOKUP($A19,Bat!$A$4:$BC$2232,S$1,FALSE),VLOOKUP($A19,Pit!$A$4:$AZ$2108,S$2,FALSE))</f>
        <v>1000000</v>
      </c>
      <c r="T19" s="17" t="str">
        <f>VLOOKUP(IF($C19="B",VLOOKUP($A19,Bat!$A$4:$AT$2232,T$1,FALSE),VLOOKUP($A19,Pit!$A$4:$BD$2108,T$2,FALSE)),COND!$A$35:$B$41,2,FALSE)</f>
        <v>??</v>
      </c>
      <c r="U19" s="21">
        <f>IF($C19="B",VLOOKUP($A19,Bat!$A$4:$AR$1196,44,FALSE),VLOOKUP($A19,Pit!$A$4:$BB$1086,54,FALSE))</f>
        <v>0</v>
      </c>
      <c r="V19" s="16"/>
      <c r="W19" s="16">
        <f>IF(OR(U19=999,V19=999,AND(S19&gt;$S$3,S19&lt;&gt;"Slot")),"",IF(V19="",U19,V19))</f>
        <v>0</v>
      </c>
      <c r="X19" s="17">
        <f>RANK(R19,$R$5:$R$124)</f>
        <v>15</v>
      </c>
      <c r="Y19" s="16" t="str">
        <f>IFERROR(VLOOKUP($D19,Results!$F$3:$L$1396,Y$1,FALSE),"")</f>
        <v/>
      </c>
      <c r="Z19" s="34" t="str">
        <f>IFERROR(IFERROR(IF(VLOOKUP($D19,Results!$F$3:$L$1396,Z$1+1,FALSE)=1,"S",""),"")&amp;VLOOKUP($D19,Results!$F$3:$L$1396,Z$1,FALSE),"")</f>
        <v/>
      </c>
      <c r="AA19" s="16" t="str">
        <f>IFERROR(VLOOKUP($D19,Results!$F$3:$L$1396,AA$1,FALSE),"")</f>
        <v/>
      </c>
      <c r="AB19" s="16" t="str">
        <f>IFERROR(VLOOKUP($D19,Results!$F$3:$L$1396,AB$1,FALSE),"")</f>
        <v/>
      </c>
      <c r="AC19" s="16" t="str">
        <f>IF(V19="","",Y19-V19)</f>
        <v/>
      </c>
    </row>
    <row r="20" spans="1:29" s="21" customFormat="1" x14ac:dyDescent="0.25">
      <c r="A20" s="21" t="s">
        <v>2764</v>
      </c>
      <c r="B20" s="16">
        <f>COUNTIF($A$5:$A$124,A20)</f>
        <v>1</v>
      </c>
      <c r="C20" s="16" t="str">
        <f>IF(OR(MID(A20,1,2)="SP",MID(A20,1,2)="MR",MID(A20,1,2)="CL",MID(A20,1,2)="RP"),"P","B")</f>
        <v>B</v>
      </c>
      <c r="D20" s="17">
        <f>IF($C20="B",VLOOKUP($A20,Bat!$A$4:$BC$2232,D$1,FALSE),VLOOKUP($A20,Pit!$A$4:$AZ$2108,D$2,FALSE))</f>
        <v>8866</v>
      </c>
      <c r="E20" s="16" t="str">
        <f>IF($C20="B",VLOOKUP($A20,Bat!$A$4:$BC$2232,E$1,FALSE),VLOOKUP($A20,Pit!$A$4:$AZ$2108,E$2,FALSE))</f>
        <v>3B</v>
      </c>
      <c r="F20" s="16" t="str">
        <f>IF($C20="B",VLOOKUP($A20,Bat!$A$4:$BC$2232,F$1,FALSE),VLOOKUP($A20,Pit!$A$4:$AZ$2108,F$2,FALSE))</f>
        <v>Bill Jones</v>
      </c>
      <c r="G20" s="16">
        <f>IF($C20="B",VLOOKUP($A20,Bat!$A$4:$BC$2232,G$1,FALSE),VLOOKUP($A20,Pit!$A$4:$AZ$2108,G$2,FALSE))</f>
        <v>21</v>
      </c>
      <c r="H20" s="16" t="str">
        <f>IF($C20="B",VLOOKUP($A20,Bat!$A$4:$BC$2232,H$1,FALSE),VLOOKUP($A20,Pit!$A$4:$AZ$2108,H$2,FALSE))</f>
        <v>R</v>
      </c>
      <c r="I20" s="16" t="str">
        <f>IF($C20="B",VLOOKUP($A20,Bat!$A$4:$BC$2232,I$1,FALSE),VLOOKUP($A20,Pit!$A$4:$AZ$2108,I$2,FALSE))</f>
        <v>R</v>
      </c>
      <c r="J20" s="16" t="str">
        <f>IF($C20="B",VLOOKUP($A20,Bat!$A$4:$BC$2232,J$1,FALSE),VLOOKUP($A20,Pit!$A$4:$AZ$2108,J$2,FALSE))</f>
        <v>Very High</v>
      </c>
      <c r="K20" s="17" t="str">
        <f>IF($C20="B",VLOOKUP($A20,Bat!$A$4:$BC$2232,K$1,FALSE),VLOOKUP($A20,Pit!$A$4:$AZ$2108,K$2,FALSE))</f>
        <v>Very High</v>
      </c>
      <c r="L20" s="16">
        <f>IF($C20="B",VLOOKUP($A20,Bat!$A$4:$BC$2232,L$1,FALSE),VLOOKUP($A20,Pit!$A$4:$AZ$2108,L$2,FALSE))</f>
        <v>8</v>
      </c>
      <c r="M20" s="16">
        <f>IF($C20="B",VLOOKUP($A20,Bat!$A$4:$BC$2232,M$1,FALSE),VLOOKUP($A20,Pit!$A$4:$AZ$2108,M$2,FALSE))</f>
        <v>5</v>
      </c>
      <c r="N20" s="16">
        <f>IF($C20="B",VLOOKUP($A20,Bat!$A$4:$BC$2232,N$1,FALSE),VLOOKUP($A20,Pit!$A$4:$AZ$2108,N$2,FALSE))</f>
        <v>3</v>
      </c>
      <c r="O20" s="16">
        <f>IF($C20="B",VLOOKUP($A20,Bat!$A$4:$BC$2232,O$1,FALSE),VLOOKUP($A20,Pit!$A$4:$AZ$2108,O$2,FALSE))</f>
        <v>5</v>
      </c>
      <c r="P20" s="17">
        <f>IF($C20="B",VLOOKUP($A20,Bat!$A$4:$BC$2232,P$1,FALSE),VLOOKUP($A20,Pit!$A$4:$AZ$2108,P$2,FALSE))</f>
        <v>5</v>
      </c>
      <c r="Q20" s="36">
        <f>IF($C20="B",VLOOKUP($A20,Bat!$A$4:$BC$2232,Q$1,FALSE),VLOOKUP($A20,Pit!$A$4:$AZ$2108,Q$2,FALSE))</f>
        <v>25.065613974394367</v>
      </c>
      <c r="R20" s="19">
        <f>IF($C20="B",VLOOKUP($A20,Bat!$A$4:$BC$2232,R$1,FALSE),VLOOKUP($A20,Pit!$A$4:$AZ$2108,R$2,FALSE))</f>
        <v>2.4253569341979238</v>
      </c>
      <c r="S20" s="20">
        <f>IF($C20="B",VLOOKUP($A20,Bat!$A$4:$BC$2232,S$1,FALSE),VLOOKUP($A20,Pit!$A$4:$AZ$2108,S$2,FALSE))</f>
        <v>1700000</v>
      </c>
      <c r="T20" s="17" t="str">
        <f>VLOOKUP(IF($C20="B",VLOOKUP($A20,Bat!$A$4:$AT$2232,T$1,FALSE),VLOOKUP($A20,Pit!$A$4:$BD$2108,T$2,FALSE)),COND!$A$35:$B$41,2,FALSE)</f>
        <v>??</v>
      </c>
      <c r="U20" s="21">
        <f>IF($C20="B",VLOOKUP($A20,Bat!$A$4:$AR$1196,44,FALSE),VLOOKUP($A20,Pit!$A$4:$BB$1086,54,FALSE))</f>
        <v>0</v>
      </c>
      <c r="V20" s="16"/>
      <c r="W20" s="16">
        <f>IF(OR(U20=999,V20=999,AND(S20&gt;$S$3,S20&lt;&gt;"Slot")),"",IF(V20="",U20,V20))</f>
        <v>0</v>
      </c>
      <c r="X20" s="17">
        <f>RANK(R20,$R$5:$R$124)</f>
        <v>16</v>
      </c>
      <c r="Y20" s="16" t="str">
        <f>IFERROR(VLOOKUP($D20,Results!$F$3:$L$1396,Y$1,FALSE),"")</f>
        <v/>
      </c>
      <c r="Z20" s="34" t="str">
        <f>IFERROR(IFERROR(IF(VLOOKUP($D20,Results!$F$3:$L$1396,Z$1+1,FALSE)=1,"S",""),"")&amp;VLOOKUP($D20,Results!$F$3:$L$1396,Z$1,FALSE),"")</f>
        <v/>
      </c>
      <c r="AA20" s="16" t="str">
        <f>IFERROR(VLOOKUP($D20,Results!$F$3:$L$1396,AA$1,FALSE),"")</f>
        <v/>
      </c>
      <c r="AB20" s="16" t="str">
        <f>IFERROR(VLOOKUP($D20,Results!$F$3:$L$1396,AB$1,FALSE),"")</f>
        <v/>
      </c>
      <c r="AC20" s="16" t="str">
        <f>IF(V20="","",Y20-V20)</f>
        <v/>
      </c>
    </row>
    <row r="21" spans="1:29" s="21" customFormat="1" x14ac:dyDescent="0.25">
      <c r="A21" s="21" t="s">
        <v>2271</v>
      </c>
      <c r="B21" s="16">
        <f>COUNTIF($A$5:$A$124,A21)</f>
        <v>1</v>
      </c>
      <c r="C21" s="16" t="str">
        <f>IF(OR(MID(A21,1,2)="SP",MID(A21,1,2)="MR",MID(A21,1,2)="CL",MID(A21,1,2)="RP"),"P","B")</f>
        <v>P</v>
      </c>
      <c r="D21" s="17">
        <f>IF($C21="B",VLOOKUP($A21,Bat!$A$4:$BC$2232,D$1,FALSE),VLOOKUP($A21,Pit!$A$4:$AZ$2108,D$2,FALSE))</f>
        <v>6041</v>
      </c>
      <c r="E21" s="16" t="str">
        <f>IF($C21="B",VLOOKUP($A21,Bat!$A$4:$BC$2232,E$1,FALSE),VLOOKUP($A21,Pit!$A$4:$AZ$2108,E$2,FALSE))</f>
        <v>SP</v>
      </c>
      <c r="F21" s="16" t="str">
        <f>IF($C21="B",VLOOKUP($A21,Bat!$A$4:$BC$2232,F$1,FALSE),VLOOKUP($A21,Pit!$A$4:$AZ$2108,F$2,FALSE))</f>
        <v>Lando Lagerveld</v>
      </c>
      <c r="G21" s="16">
        <f>IF($C21="B",VLOOKUP($A21,Bat!$A$4:$BC$2232,G$1,FALSE),VLOOKUP($A21,Pit!$A$4:$AZ$2108,G$2,FALSE))</f>
        <v>21</v>
      </c>
      <c r="H21" s="16" t="str">
        <f>IF($C21="B",VLOOKUP($A21,Bat!$A$4:$BC$2232,H$1,FALSE),VLOOKUP($A21,Pit!$A$4:$AZ$2108,H$2,FALSE))</f>
        <v>R</v>
      </c>
      <c r="I21" s="16" t="str">
        <f>IF($C21="B",VLOOKUP($A21,Bat!$A$4:$BC$2232,I$1,FALSE),VLOOKUP($A21,Pit!$A$4:$AZ$2108,I$2,FALSE))</f>
        <v>R</v>
      </c>
      <c r="J21" s="16" t="str">
        <f>IF($C21="B",VLOOKUP($A21,Bat!$A$4:$BC$2232,J$1,FALSE),VLOOKUP($A21,Pit!$A$4:$AZ$2108,J$2,FALSE))</f>
        <v>Very High</v>
      </c>
      <c r="K21" s="17" t="str">
        <f>IF($C21="B",VLOOKUP($A21,Bat!$A$4:$BC$2232,K$1,FALSE),VLOOKUP($A21,Pit!$A$4:$AZ$2108,K$2,FALSE))</f>
        <v>High</v>
      </c>
      <c r="L21" s="16">
        <f>IF($C21="B",VLOOKUP($A21,Bat!$A$4:$BC$2232,L$1,FALSE),VLOOKUP($A21,Pit!$A$4:$AZ$2108,L$2,FALSE))</f>
        <v>7</v>
      </c>
      <c r="M21" s="16">
        <f>IF($C21="B",VLOOKUP($A21,Bat!$A$4:$BC$2232,M$1,FALSE),VLOOKUP($A21,Pit!$A$4:$AZ$2108,M$2,FALSE))</f>
        <v>5</v>
      </c>
      <c r="N21" s="16">
        <f>IF($C21="B",VLOOKUP($A21,Bat!$A$4:$BC$2232,N$1,FALSE),VLOOKUP($A21,Pit!$A$4:$AZ$2108,N$2,FALSE))</f>
        <v>5</v>
      </c>
      <c r="O21" s="16" t="str">
        <f>IF($C21="B",VLOOKUP($A21,Bat!$A$4:$BC$2232,O$1,FALSE),VLOOKUP($A21,Pit!$A$4:$AZ$2108,O$2,FALSE))</f>
        <v>96-98 Mph</v>
      </c>
      <c r="P21" s="17">
        <f>IF($C21="B",VLOOKUP($A21,Bat!$A$4:$BC$2232,P$1,FALSE),VLOOKUP($A21,Pit!$A$4:$AZ$2108,P$2,FALSE))</f>
        <v>4</v>
      </c>
      <c r="Q21" s="36">
        <f>IF($C21="B",VLOOKUP($A21,Bat!$A$4:$BC$2232,Q$1,FALSE),VLOOKUP($A21,Pit!$A$4:$AZ$2108,Q$2,FALSE))</f>
        <v>49.635353694597839</v>
      </c>
      <c r="R21" s="19">
        <f>IF($C21="B",VLOOKUP($A21,Bat!$A$4:$BC$2232,R$1,FALSE),VLOOKUP($A21,Pit!$A$4:$AZ$2108,R$2,FALSE))</f>
        <v>2.37840935756696</v>
      </c>
      <c r="S21" s="20">
        <f>IF($C21="B",VLOOKUP($A21,Bat!$A$4:$BC$2232,S$1,FALSE),VLOOKUP($A21,Pit!$A$4:$AZ$2108,S$2,FALSE))</f>
        <v>260000</v>
      </c>
      <c r="T21" s="17" t="str">
        <f>VLOOKUP(IF($C21="B",VLOOKUP($A21,Bat!$A$4:$AT$2232,T$1,FALSE),VLOOKUP($A21,Pit!$A$4:$BD$2108,T$2,FALSE)),COND!$A$35:$B$41,2,FALSE)</f>
        <v>??</v>
      </c>
      <c r="U21" s="21">
        <f>IF($C21="B",VLOOKUP($A21,Bat!$A$4:$AR$1196,44,FALSE),VLOOKUP($A21,Pit!$A$4:$BB$1086,54,FALSE))</f>
        <v>0</v>
      </c>
      <c r="V21" s="16"/>
      <c r="W21" s="16">
        <f>IF(OR(U21=999,V21=999,AND(S21&gt;$S$3,S21&lt;&gt;"Slot")),"",IF(V21="",U21,V21))</f>
        <v>0</v>
      </c>
      <c r="X21" s="17">
        <f>RANK(R21,$R$5:$R$124)</f>
        <v>17</v>
      </c>
      <c r="Y21" s="16" t="str">
        <f>IFERROR(VLOOKUP($D21,Results!$F$3:$L$1396,Y$1,FALSE),"")</f>
        <v/>
      </c>
      <c r="Z21" s="34" t="str">
        <f>IFERROR(IFERROR(IF(VLOOKUP($D21,Results!$F$3:$L$1396,Z$1+1,FALSE)=1,"S",""),"")&amp;VLOOKUP($D21,Results!$F$3:$L$1396,Z$1,FALSE),"")</f>
        <v/>
      </c>
      <c r="AA21" s="16" t="str">
        <f>IFERROR(VLOOKUP($D21,Results!$F$3:$L$1396,AA$1,FALSE),"")</f>
        <v/>
      </c>
      <c r="AB21" s="16" t="str">
        <f>IFERROR(VLOOKUP($D21,Results!$F$3:$L$1396,AB$1,FALSE),"")</f>
        <v/>
      </c>
      <c r="AC21" s="16" t="str">
        <f>IF(V21="","",Y21-V21)</f>
        <v/>
      </c>
    </row>
    <row r="22" spans="1:29" s="21" customFormat="1" x14ac:dyDescent="0.25">
      <c r="A22" s="21" t="s">
        <v>2765</v>
      </c>
      <c r="B22" s="16">
        <f>COUNTIF($A$5:$A$124,A22)</f>
        <v>1</v>
      </c>
      <c r="C22" s="16" t="str">
        <f>IF(OR(MID(A22,1,2)="SP",MID(A22,1,2)="MR",MID(A22,1,2)="CL",MID(A22,1,2)="RP"),"P","B")</f>
        <v>B</v>
      </c>
      <c r="D22" s="17">
        <f>IF($C22="B",VLOOKUP($A22,Bat!$A$4:$BC$2232,D$1,FALSE),VLOOKUP($A22,Pit!$A$4:$AZ$2108,D$2,FALSE))</f>
        <v>7619</v>
      </c>
      <c r="E22" s="16" t="str">
        <f>IF($C22="B",VLOOKUP($A22,Bat!$A$4:$BC$2232,E$1,FALSE),VLOOKUP($A22,Pit!$A$4:$AZ$2108,E$2,FALSE))</f>
        <v>CF</v>
      </c>
      <c r="F22" s="16" t="str">
        <f>IF($C22="B",VLOOKUP($A22,Bat!$A$4:$BC$2232,F$1,FALSE),VLOOKUP($A22,Pit!$A$4:$AZ$2108,F$2,FALSE))</f>
        <v>Donald Allen</v>
      </c>
      <c r="G22" s="16">
        <f>IF($C22="B",VLOOKUP($A22,Bat!$A$4:$BC$2232,G$1,FALSE),VLOOKUP($A22,Pit!$A$4:$AZ$2108,G$2,FALSE))</f>
        <v>21</v>
      </c>
      <c r="H22" s="16" t="str">
        <f>IF($C22="B",VLOOKUP($A22,Bat!$A$4:$BC$2232,H$1,FALSE),VLOOKUP($A22,Pit!$A$4:$AZ$2108,H$2,FALSE))</f>
        <v>L</v>
      </c>
      <c r="I22" s="16" t="str">
        <f>IF($C22="B",VLOOKUP($A22,Bat!$A$4:$BC$2232,I$1,FALSE),VLOOKUP($A22,Pit!$A$4:$AZ$2108,I$2,FALSE))</f>
        <v>L</v>
      </c>
      <c r="J22" s="16" t="str">
        <f>IF($C22="B",VLOOKUP($A22,Bat!$A$4:$BC$2232,J$1,FALSE),VLOOKUP($A22,Pit!$A$4:$AZ$2108,J$2,FALSE))</f>
        <v>Normal</v>
      </c>
      <c r="K22" s="17" t="str">
        <f>IF($C22="B",VLOOKUP($A22,Bat!$A$4:$BC$2232,K$1,FALSE),VLOOKUP($A22,Pit!$A$4:$AZ$2108,K$2,FALSE))</f>
        <v>Normal</v>
      </c>
      <c r="L22" s="16">
        <f>IF($C22="B",VLOOKUP($A22,Bat!$A$4:$BC$2232,L$1,FALSE),VLOOKUP($A22,Pit!$A$4:$AZ$2108,L$2,FALSE))</f>
        <v>8</v>
      </c>
      <c r="M22" s="16">
        <f>IF($C22="B",VLOOKUP($A22,Bat!$A$4:$BC$2232,M$1,FALSE),VLOOKUP($A22,Pit!$A$4:$AZ$2108,M$2,FALSE))</f>
        <v>5</v>
      </c>
      <c r="N22" s="16">
        <f>IF($C22="B",VLOOKUP($A22,Bat!$A$4:$BC$2232,N$1,FALSE),VLOOKUP($A22,Pit!$A$4:$AZ$2108,N$2,FALSE))</f>
        <v>1</v>
      </c>
      <c r="O22" s="16">
        <f>IF($C22="B",VLOOKUP($A22,Bat!$A$4:$BC$2232,O$1,FALSE),VLOOKUP($A22,Pit!$A$4:$AZ$2108,O$2,FALSE))</f>
        <v>5</v>
      </c>
      <c r="P22" s="17">
        <f>IF($C22="B",VLOOKUP($A22,Bat!$A$4:$BC$2232,P$1,FALSE),VLOOKUP($A22,Pit!$A$4:$AZ$2108,P$2,FALSE))</f>
        <v>10</v>
      </c>
      <c r="Q22" s="36">
        <f>IF($C22="B",VLOOKUP($A22,Bat!$A$4:$BC$2232,Q$1,FALSE),VLOOKUP($A22,Pit!$A$4:$AZ$2108,Q$2,FALSE))</f>
        <v>24.584182326020418</v>
      </c>
      <c r="R22" s="19">
        <f>IF($C22="B",VLOOKUP($A22,Bat!$A$4:$BC$2232,R$1,FALSE),VLOOKUP($A22,Pit!$A$4:$AZ$2108,R$2,FALSE))</f>
        <v>2.3622057149401958</v>
      </c>
      <c r="S22" s="20">
        <f>IF($C22="B",VLOOKUP($A22,Bat!$A$4:$BC$2232,S$1,FALSE),VLOOKUP($A22,Pit!$A$4:$AZ$2108,S$2,FALSE))</f>
        <v>1500000</v>
      </c>
      <c r="T22" s="17" t="str">
        <f>VLOOKUP(IF($C22="B",VLOOKUP($A22,Bat!$A$4:$AT$2232,T$1,FALSE),VLOOKUP($A22,Pit!$A$4:$BD$2108,T$2,FALSE)),COND!$A$35:$B$41,2,FALSE)</f>
        <v>??</v>
      </c>
      <c r="U22" s="21">
        <f>IF($C22="B",VLOOKUP($A22,Bat!$A$4:$AR$1196,44,FALSE),VLOOKUP($A22,Pit!$A$4:$BB$1086,54,FALSE))</f>
        <v>0</v>
      </c>
      <c r="V22" s="16"/>
      <c r="W22" s="16">
        <f>IF(OR(U22=999,V22=999,AND(S22&gt;$S$3,S22&lt;&gt;"Slot")),"",IF(V22="",U22,V22))</f>
        <v>0</v>
      </c>
      <c r="X22" s="17">
        <f>RANK(R22,$R$5:$R$124)</f>
        <v>18</v>
      </c>
      <c r="Y22" s="16" t="str">
        <f>IFERROR(VLOOKUP($D22,Results!$F$3:$L$1396,Y$1,FALSE),"")</f>
        <v/>
      </c>
      <c r="Z22" s="34" t="str">
        <f>IFERROR(IFERROR(IF(VLOOKUP($D22,Results!$F$3:$L$1396,Z$1+1,FALSE)=1,"S",""),"")&amp;VLOOKUP($D22,Results!$F$3:$L$1396,Z$1,FALSE),"")</f>
        <v/>
      </c>
      <c r="AA22" s="16" t="str">
        <f>IFERROR(VLOOKUP($D22,Results!$F$3:$L$1396,AA$1,FALSE),"")</f>
        <v/>
      </c>
      <c r="AB22" s="16" t="str">
        <f>IFERROR(VLOOKUP($D22,Results!$F$3:$L$1396,AB$1,FALSE),"")</f>
        <v/>
      </c>
      <c r="AC22" s="16" t="str">
        <f>IF(V22="","",Y22-V22)</f>
        <v/>
      </c>
    </row>
    <row r="23" spans="1:29" s="21" customFormat="1" x14ac:dyDescent="0.25">
      <c r="A23" s="21" t="s">
        <v>2272</v>
      </c>
      <c r="B23" s="16">
        <f>COUNTIF($A$5:$A$124,A23)</f>
        <v>1</v>
      </c>
      <c r="C23" s="16" t="str">
        <f>IF(OR(MID(A23,1,2)="SP",MID(A23,1,2)="MR",MID(A23,1,2)="CL",MID(A23,1,2)="RP"),"P","B")</f>
        <v>P</v>
      </c>
      <c r="D23" s="17">
        <f>IF($C23="B",VLOOKUP($A23,Bat!$A$4:$BC$2232,D$1,FALSE),VLOOKUP($A23,Pit!$A$4:$AZ$2108,D$2,FALSE))</f>
        <v>13786</v>
      </c>
      <c r="E23" s="16" t="str">
        <f>IF($C23="B",VLOOKUP($A23,Bat!$A$4:$BC$2232,E$1,FALSE),VLOOKUP($A23,Pit!$A$4:$AZ$2108,E$2,FALSE))</f>
        <v>SP</v>
      </c>
      <c r="F23" s="16" t="str">
        <f>IF($C23="B",VLOOKUP($A23,Bat!$A$4:$BC$2232,F$1,FALSE),VLOOKUP($A23,Pit!$A$4:$AZ$2108,F$2,FALSE))</f>
        <v>Joe Rivera</v>
      </c>
      <c r="G23" s="16">
        <f>IF($C23="B",VLOOKUP($A23,Bat!$A$4:$BC$2232,G$1,FALSE),VLOOKUP($A23,Pit!$A$4:$AZ$2108,G$2,FALSE))</f>
        <v>21</v>
      </c>
      <c r="H23" s="16" t="str">
        <f>IF($C23="B",VLOOKUP($A23,Bat!$A$4:$BC$2232,H$1,FALSE),VLOOKUP($A23,Pit!$A$4:$AZ$2108,H$2,FALSE))</f>
        <v>R</v>
      </c>
      <c r="I23" s="16" t="str">
        <f>IF($C23="B",VLOOKUP($A23,Bat!$A$4:$BC$2232,I$1,FALSE),VLOOKUP($A23,Pit!$A$4:$AZ$2108,I$2,FALSE))</f>
        <v>R</v>
      </c>
      <c r="J23" s="16" t="str">
        <f>IF($C23="B",VLOOKUP($A23,Bat!$A$4:$BC$2232,J$1,FALSE),VLOOKUP($A23,Pit!$A$4:$AZ$2108,J$2,FALSE))</f>
        <v>Low</v>
      </c>
      <c r="K23" s="17" t="str">
        <f>IF($C23="B",VLOOKUP($A23,Bat!$A$4:$BC$2232,K$1,FALSE),VLOOKUP($A23,Pit!$A$4:$AZ$2108,K$2,FALSE))</f>
        <v>Normal</v>
      </c>
      <c r="L23" s="16">
        <f>IF($C23="B",VLOOKUP($A23,Bat!$A$4:$BC$2232,L$1,FALSE),VLOOKUP($A23,Pit!$A$4:$AZ$2108,L$2,FALSE))</f>
        <v>5</v>
      </c>
      <c r="M23" s="16">
        <f>IF($C23="B",VLOOKUP($A23,Bat!$A$4:$BC$2232,M$1,FALSE),VLOOKUP($A23,Pit!$A$4:$AZ$2108,M$2,FALSE))</f>
        <v>5</v>
      </c>
      <c r="N23" s="16">
        <f>IF($C23="B",VLOOKUP($A23,Bat!$A$4:$BC$2232,N$1,FALSE),VLOOKUP($A23,Pit!$A$4:$AZ$2108,N$2,FALSE))</f>
        <v>7</v>
      </c>
      <c r="O23" s="16" t="str">
        <f>IF($C23="B",VLOOKUP($A23,Bat!$A$4:$BC$2232,O$1,FALSE),VLOOKUP($A23,Pit!$A$4:$AZ$2108,O$2,FALSE))</f>
        <v>94-96 Mph</v>
      </c>
      <c r="P23" s="17">
        <f>IF($C23="B",VLOOKUP($A23,Bat!$A$4:$BC$2232,P$1,FALSE),VLOOKUP($A23,Pit!$A$4:$AZ$2108,P$2,FALSE))</f>
        <v>9</v>
      </c>
      <c r="Q23" s="36">
        <f>IF($C23="B",VLOOKUP($A23,Bat!$A$4:$BC$2232,Q$1,FALSE),VLOOKUP($A23,Pit!$A$4:$AZ$2108,Q$2,FALSE))</f>
        <v>49.440534823307885</v>
      </c>
      <c r="R23" s="19">
        <f>IF($C23="B",VLOOKUP($A23,Bat!$A$4:$BC$2232,R$1,FALSE),VLOOKUP($A23,Pit!$A$4:$AZ$2108,R$2,FALSE))</f>
        <v>2.3609799264560007</v>
      </c>
      <c r="S23" s="20">
        <f>IF($C23="B",VLOOKUP($A23,Bat!$A$4:$BC$2232,S$1,FALSE),VLOOKUP($A23,Pit!$A$4:$AZ$2108,S$2,FALSE))</f>
        <v>220000</v>
      </c>
      <c r="T23" s="17" t="str">
        <f>VLOOKUP(IF($C23="B",VLOOKUP($A23,Bat!$A$4:$AT$2232,T$1,FALSE),VLOOKUP($A23,Pit!$A$4:$BD$2108,T$2,FALSE)),COND!$A$35:$B$41,2,FALSE)</f>
        <v>??</v>
      </c>
      <c r="U23" s="21">
        <f>IF($C23="B",VLOOKUP($A23,Bat!$A$4:$AR$1196,44,FALSE),VLOOKUP($A23,Pit!$A$4:$BB$1086,54,FALSE))</f>
        <v>0</v>
      </c>
      <c r="V23" s="16"/>
      <c r="W23" s="16">
        <f>IF(OR(U23=999,V23=999,AND(S23&gt;$S$3,S23&lt;&gt;"Slot")),"",IF(V23="",U23,V23))</f>
        <v>0</v>
      </c>
      <c r="X23" s="17">
        <f>RANK(R23,$R$5:$R$124)</f>
        <v>19</v>
      </c>
      <c r="Y23" s="16" t="str">
        <f>IFERROR(VLOOKUP($D23,Results!$F$3:$L$1396,Y$1,FALSE),"")</f>
        <v/>
      </c>
      <c r="Z23" s="34" t="str">
        <f>IFERROR(IFERROR(IF(VLOOKUP($D23,Results!$F$3:$L$1396,Z$1+1,FALSE)=1,"S",""),"")&amp;VLOOKUP($D23,Results!$F$3:$L$1396,Z$1,FALSE),"")</f>
        <v/>
      </c>
      <c r="AA23" s="16" t="str">
        <f>IFERROR(VLOOKUP($D23,Results!$F$3:$L$1396,AA$1,FALSE),"")</f>
        <v/>
      </c>
      <c r="AB23" s="16" t="str">
        <f>IFERROR(VLOOKUP($D23,Results!$F$3:$L$1396,AB$1,FALSE),"")</f>
        <v/>
      </c>
      <c r="AC23" s="16" t="str">
        <f>IF(V23="","",Y23-V23)</f>
        <v/>
      </c>
    </row>
    <row r="24" spans="1:29" s="21" customFormat="1" x14ac:dyDescent="0.25">
      <c r="A24" s="21" t="s">
        <v>2273</v>
      </c>
      <c r="B24" s="16">
        <f>COUNTIF($A$5:$A$124,A24)</f>
        <v>1</v>
      </c>
      <c r="C24" s="16" t="str">
        <f>IF(OR(MID(A24,1,2)="SP",MID(A24,1,2)="MR",MID(A24,1,2)="CL",MID(A24,1,2)="RP"),"P","B")</f>
        <v>P</v>
      </c>
      <c r="D24" s="17">
        <f>IF($C24="B",VLOOKUP($A24,Bat!$A$4:$BC$2232,D$1,FALSE),VLOOKUP($A24,Pit!$A$4:$AZ$2108,D$2,FALSE))</f>
        <v>11542</v>
      </c>
      <c r="E24" s="16" t="str">
        <f>IF($C24="B",VLOOKUP($A24,Bat!$A$4:$BC$2232,E$1,FALSE),VLOOKUP($A24,Pit!$A$4:$AZ$2108,E$2,FALSE))</f>
        <v>SP</v>
      </c>
      <c r="F24" s="16" t="str">
        <f>IF($C24="B",VLOOKUP($A24,Bat!$A$4:$BC$2232,F$1,FALSE),VLOOKUP($A24,Pit!$A$4:$AZ$2108,F$2,FALSE))</f>
        <v>Roberto García</v>
      </c>
      <c r="G24" s="16">
        <f>IF($C24="B",VLOOKUP($A24,Bat!$A$4:$BC$2232,G$1,FALSE),VLOOKUP($A24,Pit!$A$4:$AZ$2108,G$2,FALSE))</f>
        <v>21</v>
      </c>
      <c r="H24" s="16" t="str">
        <f>IF($C24="B",VLOOKUP($A24,Bat!$A$4:$BC$2232,H$1,FALSE),VLOOKUP($A24,Pit!$A$4:$AZ$2108,H$2,FALSE))</f>
        <v>R</v>
      </c>
      <c r="I24" s="16" t="str">
        <f>IF($C24="B",VLOOKUP($A24,Bat!$A$4:$BC$2232,I$1,FALSE),VLOOKUP($A24,Pit!$A$4:$AZ$2108,I$2,FALSE))</f>
        <v>R</v>
      </c>
      <c r="J24" s="16" t="str">
        <f>IF($C24="B",VLOOKUP($A24,Bat!$A$4:$BC$2232,J$1,FALSE),VLOOKUP($A24,Pit!$A$4:$AZ$2108,J$2,FALSE))</f>
        <v>Normal</v>
      </c>
      <c r="K24" s="17" t="str">
        <f>IF($C24="B",VLOOKUP($A24,Bat!$A$4:$BC$2232,K$1,FALSE),VLOOKUP($A24,Pit!$A$4:$AZ$2108,K$2,FALSE))</f>
        <v>High</v>
      </c>
      <c r="L24" s="16">
        <f>IF($C24="B",VLOOKUP($A24,Bat!$A$4:$BC$2232,L$1,FALSE),VLOOKUP($A24,Pit!$A$4:$AZ$2108,L$2,FALSE))</f>
        <v>6</v>
      </c>
      <c r="M24" s="16">
        <f>IF($C24="B",VLOOKUP($A24,Bat!$A$4:$BC$2232,M$1,FALSE),VLOOKUP($A24,Pit!$A$4:$AZ$2108,M$2,FALSE))</f>
        <v>6</v>
      </c>
      <c r="N24" s="16">
        <f>IF($C24="B",VLOOKUP($A24,Bat!$A$4:$BC$2232,N$1,FALSE),VLOOKUP($A24,Pit!$A$4:$AZ$2108,N$2,FALSE))</f>
        <v>5</v>
      </c>
      <c r="O24" s="16" t="str">
        <f>IF($C24="B",VLOOKUP($A24,Bat!$A$4:$BC$2232,O$1,FALSE),VLOOKUP($A24,Pit!$A$4:$AZ$2108,O$2,FALSE))</f>
        <v>96-98 Mph</v>
      </c>
      <c r="P24" s="17">
        <f>IF($C24="B",VLOOKUP($A24,Bat!$A$4:$BC$2232,P$1,FALSE),VLOOKUP($A24,Pit!$A$4:$AZ$2108,P$2,FALSE))</f>
        <v>7</v>
      </c>
      <c r="Q24" s="36">
        <f>IF($C24="B",VLOOKUP($A24,Bat!$A$4:$BC$2232,Q$1,FALSE),VLOOKUP($A24,Pit!$A$4:$AZ$2108,Q$2,FALSE))</f>
        <v>49.083711420463452</v>
      </c>
      <c r="R24" s="19">
        <f>IF($C24="B",VLOOKUP($A24,Bat!$A$4:$BC$2232,R$1,FALSE),VLOOKUP($A24,Pit!$A$4:$AZ$2108,R$2,FALSE))</f>
        <v>2.3290567925343439</v>
      </c>
      <c r="S24" s="20">
        <f>IF($C24="B",VLOOKUP($A24,Bat!$A$4:$BC$2232,S$1,FALSE),VLOOKUP($A24,Pit!$A$4:$AZ$2108,S$2,FALSE))</f>
        <v>220000</v>
      </c>
      <c r="T24" s="17" t="str">
        <f>VLOOKUP(IF($C24="B",VLOOKUP($A24,Bat!$A$4:$AT$2232,T$1,FALSE),VLOOKUP($A24,Pit!$A$4:$BD$2108,T$2,FALSE)),COND!$A$35:$B$41,2,FALSE)</f>
        <v>??</v>
      </c>
      <c r="U24" s="21">
        <f>IF($C24="B",VLOOKUP($A24,Bat!$A$4:$AR$1196,44,FALSE),VLOOKUP($A24,Pit!$A$4:$BB$1086,54,FALSE))</f>
        <v>0</v>
      </c>
      <c r="V24" s="16"/>
      <c r="W24" s="16">
        <f>IF(OR(U24=999,V24=999,AND(S24&gt;$S$3,S24&lt;&gt;"Slot")),"",IF(V24="",U24,V24))</f>
        <v>0</v>
      </c>
      <c r="X24" s="17">
        <f>RANK(R24,$R$5:$R$124)</f>
        <v>20</v>
      </c>
      <c r="Y24" s="16" t="str">
        <f>IFERROR(VLOOKUP($D24,Results!$F$3:$L$1396,Y$1,FALSE),"")</f>
        <v/>
      </c>
      <c r="Z24" s="34" t="str">
        <f>IFERROR(IFERROR(IF(VLOOKUP($D24,Results!$F$3:$L$1396,Z$1+1,FALSE)=1,"S",""),"")&amp;VLOOKUP($D24,Results!$F$3:$L$1396,Z$1,FALSE),"")</f>
        <v/>
      </c>
      <c r="AA24" s="16" t="str">
        <f>IFERROR(VLOOKUP($D24,Results!$F$3:$L$1396,AA$1,FALSE),"")</f>
        <v/>
      </c>
      <c r="AB24" s="16" t="str">
        <f>IFERROR(VLOOKUP($D24,Results!$F$3:$L$1396,AB$1,FALSE),"")</f>
        <v/>
      </c>
      <c r="AC24" s="16" t="str">
        <f>IF(V24="","",Y24-V24)</f>
        <v/>
      </c>
    </row>
    <row r="25" spans="1:29" s="21" customFormat="1" x14ac:dyDescent="0.25">
      <c r="A25" s="21" t="s">
        <v>2766</v>
      </c>
      <c r="B25" s="16">
        <f>COUNTIF($A$5:$A$124,A25)</f>
        <v>1</v>
      </c>
      <c r="C25" s="16" t="str">
        <f>IF(OR(MID(A25,1,2)="SP",MID(A25,1,2)="MR",MID(A25,1,2)="CL",MID(A25,1,2)="RP"),"P","B")</f>
        <v>B</v>
      </c>
      <c r="D25" s="17">
        <f>IF($C25="B",VLOOKUP($A25,Bat!$A$4:$BC$2232,D$1,FALSE),VLOOKUP($A25,Pit!$A$4:$AZ$2108,D$2,FALSE))</f>
        <v>7698</v>
      </c>
      <c r="E25" s="16" t="str">
        <f>IF($C25="B",VLOOKUP($A25,Bat!$A$4:$BC$2232,E$1,FALSE),VLOOKUP($A25,Pit!$A$4:$AZ$2108,E$2,FALSE))</f>
        <v>C</v>
      </c>
      <c r="F25" s="16" t="str">
        <f>IF($C25="B",VLOOKUP($A25,Bat!$A$4:$BC$2232,F$1,FALSE),VLOOKUP($A25,Pit!$A$4:$AZ$2108,F$2,FALSE))</f>
        <v>Manny Castro</v>
      </c>
      <c r="G25" s="16">
        <f>IF($C25="B",VLOOKUP($A25,Bat!$A$4:$BC$2232,G$1,FALSE),VLOOKUP($A25,Pit!$A$4:$AZ$2108,G$2,FALSE))</f>
        <v>21</v>
      </c>
      <c r="H25" s="16" t="str">
        <f>IF($C25="B",VLOOKUP($A25,Bat!$A$4:$BC$2232,H$1,FALSE),VLOOKUP($A25,Pit!$A$4:$AZ$2108,H$2,FALSE))</f>
        <v>L</v>
      </c>
      <c r="I25" s="16" t="str">
        <f>IF($C25="B",VLOOKUP($A25,Bat!$A$4:$BC$2232,I$1,FALSE),VLOOKUP($A25,Pit!$A$4:$AZ$2108,I$2,FALSE))</f>
        <v>R</v>
      </c>
      <c r="J25" s="16" t="str">
        <f>IF($C25="B",VLOOKUP($A25,Bat!$A$4:$BC$2232,J$1,FALSE),VLOOKUP($A25,Pit!$A$4:$AZ$2108,J$2,FALSE))</f>
        <v>Very High</v>
      </c>
      <c r="K25" s="17" t="str">
        <f>IF($C25="B",VLOOKUP($A25,Bat!$A$4:$BC$2232,K$1,FALSE),VLOOKUP($A25,Pit!$A$4:$AZ$2108,K$2,FALSE))</f>
        <v>Normal</v>
      </c>
      <c r="L25" s="16">
        <f>IF($C25="B",VLOOKUP($A25,Bat!$A$4:$BC$2232,L$1,FALSE),VLOOKUP($A25,Pit!$A$4:$AZ$2108,L$2,FALSE))</f>
        <v>8</v>
      </c>
      <c r="M25" s="16">
        <f>IF($C25="B",VLOOKUP($A25,Bat!$A$4:$BC$2232,M$1,FALSE),VLOOKUP($A25,Pit!$A$4:$AZ$2108,M$2,FALSE))</f>
        <v>6</v>
      </c>
      <c r="N25" s="16">
        <f>IF($C25="B",VLOOKUP($A25,Bat!$A$4:$BC$2232,N$1,FALSE),VLOOKUP($A25,Pit!$A$4:$AZ$2108,N$2,FALSE))</f>
        <v>4</v>
      </c>
      <c r="O25" s="16">
        <f>IF($C25="B",VLOOKUP($A25,Bat!$A$4:$BC$2232,O$1,FALSE),VLOOKUP($A25,Pit!$A$4:$AZ$2108,O$2,FALSE))</f>
        <v>2</v>
      </c>
      <c r="P25" s="17">
        <f>IF($C25="B",VLOOKUP($A25,Bat!$A$4:$BC$2232,P$1,FALSE),VLOOKUP($A25,Pit!$A$4:$AZ$2108,P$2,FALSE))</f>
        <v>6</v>
      </c>
      <c r="Q25" s="36">
        <f>IF($C25="B",VLOOKUP($A25,Bat!$A$4:$BC$2232,Q$1,FALSE),VLOOKUP($A25,Pit!$A$4:$AZ$2108,Q$2,FALSE))</f>
        <v>24.265810697794308</v>
      </c>
      <c r="R25" s="19">
        <f>IF($C25="B",VLOOKUP($A25,Bat!$A$4:$BC$2232,R$1,FALSE),VLOOKUP($A25,Pit!$A$4:$AZ$2108,R$2,FALSE))</f>
        <v>2.3204436983227712</v>
      </c>
      <c r="S25" s="20">
        <f>IF($C25="B",VLOOKUP($A25,Bat!$A$4:$BC$2232,S$1,FALSE),VLOOKUP($A25,Pit!$A$4:$AZ$2108,S$2,FALSE))</f>
        <v>800000</v>
      </c>
      <c r="T25" s="17" t="str">
        <f>VLOOKUP(IF($C25="B",VLOOKUP($A25,Bat!$A$4:$AT$2232,T$1,FALSE),VLOOKUP($A25,Pit!$A$4:$BD$2108,T$2,FALSE)),COND!$A$35:$B$41,2,FALSE)</f>
        <v>??</v>
      </c>
      <c r="U25" s="21">
        <f>IF($C25="B",VLOOKUP($A25,Bat!$A$4:$AR$1196,44,FALSE),VLOOKUP($A25,Pit!$A$4:$BB$1086,54,FALSE))</f>
        <v>0</v>
      </c>
      <c r="V25" s="16"/>
      <c r="W25" s="16">
        <f>IF(OR(U25=999,V25=999,AND(S25&gt;$S$3,S25&lt;&gt;"Slot")),"",IF(V25="",U25,V25))</f>
        <v>0</v>
      </c>
      <c r="X25" s="17">
        <f>RANK(R25,$R$5:$R$124)</f>
        <v>21</v>
      </c>
      <c r="Y25" s="16" t="str">
        <f>IFERROR(VLOOKUP($D25,Results!$F$3:$L$1396,Y$1,FALSE),"")</f>
        <v/>
      </c>
      <c r="Z25" s="34" t="str">
        <f>IFERROR(IFERROR(IF(VLOOKUP($D25,Results!$F$3:$L$1396,Z$1+1,FALSE)=1,"S",""),"")&amp;VLOOKUP($D25,Results!$F$3:$L$1396,Z$1,FALSE),"")</f>
        <v/>
      </c>
      <c r="AA25" s="16" t="str">
        <f>IFERROR(VLOOKUP($D25,Results!$F$3:$L$1396,AA$1,FALSE),"")</f>
        <v/>
      </c>
      <c r="AB25" s="16" t="str">
        <f>IFERROR(VLOOKUP($D25,Results!$F$3:$L$1396,AB$1,FALSE),"")</f>
        <v/>
      </c>
      <c r="AC25" s="16" t="str">
        <f>IF(V25="","",Y25-V25)</f>
        <v/>
      </c>
    </row>
    <row r="26" spans="1:29" s="21" customFormat="1" x14ac:dyDescent="0.25">
      <c r="A26" s="21" t="s">
        <v>2274</v>
      </c>
      <c r="B26" s="16">
        <f>COUNTIF($A$5:$A$124,A26)</f>
        <v>1</v>
      </c>
      <c r="C26" s="16" t="str">
        <f>IF(OR(MID(A26,1,2)="SP",MID(A26,1,2)="MR",MID(A26,1,2)="CL",MID(A26,1,2)="RP"),"P","B")</f>
        <v>P</v>
      </c>
      <c r="D26" s="17">
        <f>IF($C26="B",VLOOKUP($A26,Bat!$A$4:$BC$2232,D$1,FALSE),VLOOKUP($A26,Pit!$A$4:$AZ$2108,D$2,FALSE))</f>
        <v>4022</v>
      </c>
      <c r="E26" s="16" t="str">
        <f>IF($C26="B",VLOOKUP($A26,Bat!$A$4:$BC$2232,E$1,FALSE),VLOOKUP($A26,Pit!$A$4:$AZ$2108,E$2,FALSE))</f>
        <v>CL</v>
      </c>
      <c r="F26" s="16" t="str">
        <f>IF($C26="B",VLOOKUP($A26,Bat!$A$4:$BC$2232,F$1,FALSE),VLOOKUP($A26,Pit!$A$4:$AZ$2108,F$2,FALSE))</f>
        <v>Tsuginori Yamamoto</v>
      </c>
      <c r="G26" s="16">
        <f>IF($C26="B",VLOOKUP($A26,Bat!$A$4:$BC$2232,G$1,FALSE),VLOOKUP($A26,Pit!$A$4:$AZ$2108,G$2,FALSE))</f>
        <v>21</v>
      </c>
      <c r="H26" s="16" t="str">
        <f>IF($C26="B",VLOOKUP($A26,Bat!$A$4:$BC$2232,H$1,FALSE),VLOOKUP($A26,Pit!$A$4:$AZ$2108,H$2,FALSE))</f>
        <v>R</v>
      </c>
      <c r="I26" s="16" t="str">
        <f>IF($C26="B",VLOOKUP($A26,Bat!$A$4:$BC$2232,I$1,FALSE),VLOOKUP($A26,Pit!$A$4:$AZ$2108,I$2,FALSE))</f>
        <v>R</v>
      </c>
      <c r="J26" s="16" t="str">
        <f>IF($C26="B",VLOOKUP($A26,Bat!$A$4:$BC$2232,J$1,FALSE),VLOOKUP($A26,Pit!$A$4:$AZ$2108,J$2,FALSE))</f>
        <v>High</v>
      </c>
      <c r="K26" s="17" t="str">
        <f>IF($C26="B",VLOOKUP($A26,Bat!$A$4:$BC$2232,K$1,FALSE),VLOOKUP($A26,Pit!$A$4:$AZ$2108,K$2,FALSE))</f>
        <v>High</v>
      </c>
      <c r="L26" s="16">
        <f>IF($C26="B",VLOOKUP($A26,Bat!$A$4:$BC$2232,L$1,FALSE),VLOOKUP($A26,Pit!$A$4:$AZ$2108,L$2,FALSE))</f>
        <v>7</v>
      </c>
      <c r="M26" s="16">
        <f>IF($C26="B",VLOOKUP($A26,Bat!$A$4:$BC$2232,M$1,FALSE),VLOOKUP($A26,Pit!$A$4:$AZ$2108,M$2,FALSE))</f>
        <v>4</v>
      </c>
      <c r="N26" s="16">
        <f>IF($C26="B",VLOOKUP($A26,Bat!$A$4:$BC$2232,N$1,FALSE),VLOOKUP($A26,Pit!$A$4:$AZ$2108,N$2,FALSE))</f>
        <v>6</v>
      </c>
      <c r="O26" s="16" t="str">
        <f>IF($C26="B",VLOOKUP($A26,Bat!$A$4:$BC$2232,O$1,FALSE),VLOOKUP($A26,Pit!$A$4:$AZ$2108,O$2,FALSE))</f>
        <v>94-96 Mph</v>
      </c>
      <c r="P26" s="17">
        <f>IF($C26="B",VLOOKUP($A26,Bat!$A$4:$BC$2232,P$1,FALSE),VLOOKUP($A26,Pit!$A$4:$AZ$2108,P$2,FALSE))</f>
        <v>3</v>
      </c>
      <c r="Q26" s="36">
        <f>IF($C26="B",VLOOKUP($A26,Bat!$A$4:$BC$2232,Q$1,FALSE),VLOOKUP($A26,Pit!$A$4:$AZ$2108,Q$2,FALSE))</f>
        <v>48.706599369726362</v>
      </c>
      <c r="R26" s="19">
        <f>IF($C26="B",VLOOKUP($A26,Bat!$A$4:$BC$2232,R$1,FALSE),VLOOKUP($A26,Pit!$A$4:$AZ$2108,R$2,FALSE))</f>
        <v>2.2953185388122384</v>
      </c>
      <c r="S26" s="20">
        <f>IF($C26="B",VLOOKUP($A26,Bat!$A$4:$BC$2232,S$1,FALSE),VLOOKUP($A26,Pit!$A$4:$AZ$2108,S$2,FALSE))</f>
        <v>120000</v>
      </c>
      <c r="T26" s="17" t="str">
        <f>VLOOKUP(IF($C26="B",VLOOKUP($A26,Bat!$A$4:$AT$2232,T$1,FALSE),VLOOKUP($A26,Pit!$A$4:$BD$2108,T$2,FALSE)),COND!$A$35:$B$41,2,FALSE)</f>
        <v>??</v>
      </c>
      <c r="U26" s="21">
        <f>IF($C26="B",VLOOKUP($A26,Bat!$A$4:$AR$1196,44,FALSE),VLOOKUP($A26,Pit!$A$4:$BB$1086,54,FALSE))</f>
        <v>0</v>
      </c>
      <c r="V26" s="16"/>
      <c r="W26" s="16">
        <f>IF(OR(U26=999,V26=999,AND(S26&gt;$S$3,S26&lt;&gt;"Slot")),"",IF(V26="",U26,V26))</f>
        <v>0</v>
      </c>
      <c r="X26" s="17">
        <f>RANK(R26,$R$5:$R$124)</f>
        <v>22</v>
      </c>
      <c r="Y26" s="16" t="str">
        <f>IFERROR(VLOOKUP($D26,Results!$F$3:$L$1396,Y$1,FALSE),"")</f>
        <v/>
      </c>
      <c r="Z26" s="34" t="str">
        <f>IFERROR(IFERROR(IF(VLOOKUP($D26,Results!$F$3:$L$1396,Z$1+1,FALSE)=1,"S",""),"")&amp;VLOOKUP($D26,Results!$F$3:$L$1396,Z$1,FALSE),"")</f>
        <v/>
      </c>
      <c r="AA26" s="16" t="str">
        <f>IFERROR(VLOOKUP($D26,Results!$F$3:$L$1396,AA$1,FALSE),"")</f>
        <v/>
      </c>
      <c r="AB26" s="16" t="str">
        <f>IFERROR(VLOOKUP($D26,Results!$F$3:$L$1396,AB$1,FALSE),"")</f>
        <v/>
      </c>
      <c r="AC26" s="16" t="str">
        <f>IF(V26="","",Y26-V26)</f>
        <v/>
      </c>
    </row>
    <row r="27" spans="1:29" s="21" customFormat="1" x14ac:dyDescent="0.25">
      <c r="A27" s="21" t="s">
        <v>2275</v>
      </c>
      <c r="B27" s="16">
        <f>COUNTIF($A$5:$A$124,A27)</f>
        <v>1</v>
      </c>
      <c r="C27" s="16" t="str">
        <f>IF(OR(MID(A27,1,2)="SP",MID(A27,1,2)="MR",MID(A27,1,2)="CL",MID(A27,1,2)="RP"),"P","B")</f>
        <v>P</v>
      </c>
      <c r="D27" s="17">
        <f>IF($C27="B",VLOOKUP($A27,Bat!$A$4:$BC$2232,D$1,FALSE),VLOOKUP($A27,Pit!$A$4:$AZ$2108,D$2,FALSE))</f>
        <v>11464</v>
      </c>
      <c r="E27" s="16" t="str">
        <f>IF($C27="B",VLOOKUP($A27,Bat!$A$4:$BC$2232,E$1,FALSE),VLOOKUP($A27,Pit!$A$4:$AZ$2108,E$2,FALSE))</f>
        <v>SP</v>
      </c>
      <c r="F27" s="16" t="str">
        <f>IF($C27="B",VLOOKUP($A27,Bat!$A$4:$BC$2232,F$1,FALSE),VLOOKUP($A27,Pit!$A$4:$AZ$2108,F$2,FALSE))</f>
        <v>Carlos Morales</v>
      </c>
      <c r="G27" s="16">
        <f>IF($C27="B",VLOOKUP($A27,Bat!$A$4:$BC$2232,G$1,FALSE),VLOOKUP($A27,Pit!$A$4:$AZ$2108,G$2,FALSE))</f>
        <v>21</v>
      </c>
      <c r="H27" s="16" t="str">
        <f>IF($C27="B",VLOOKUP($A27,Bat!$A$4:$BC$2232,H$1,FALSE),VLOOKUP($A27,Pit!$A$4:$AZ$2108,H$2,FALSE))</f>
        <v>L</v>
      </c>
      <c r="I27" s="16" t="str">
        <f>IF($C27="B",VLOOKUP($A27,Bat!$A$4:$BC$2232,I$1,FALSE),VLOOKUP($A27,Pit!$A$4:$AZ$2108,I$2,FALSE))</f>
        <v>L</v>
      </c>
      <c r="J27" s="16" t="str">
        <f>IF($C27="B",VLOOKUP($A27,Bat!$A$4:$BC$2232,J$1,FALSE),VLOOKUP($A27,Pit!$A$4:$AZ$2108,J$2,FALSE))</f>
        <v>Normal</v>
      </c>
      <c r="K27" s="17" t="str">
        <f>IF($C27="B",VLOOKUP($A27,Bat!$A$4:$BC$2232,K$1,FALSE),VLOOKUP($A27,Pit!$A$4:$AZ$2108,K$2,FALSE))</f>
        <v>Low</v>
      </c>
      <c r="L27" s="16">
        <f>IF($C27="B",VLOOKUP($A27,Bat!$A$4:$BC$2232,L$1,FALSE),VLOOKUP($A27,Pit!$A$4:$AZ$2108,L$2,FALSE))</f>
        <v>7</v>
      </c>
      <c r="M27" s="16">
        <f>IF($C27="B",VLOOKUP($A27,Bat!$A$4:$BC$2232,M$1,FALSE),VLOOKUP($A27,Pit!$A$4:$AZ$2108,M$2,FALSE))</f>
        <v>6</v>
      </c>
      <c r="N27" s="16">
        <f>IF($C27="B",VLOOKUP($A27,Bat!$A$4:$BC$2232,N$1,FALSE),VLOOKUP($A27,Pit!$A$4:$AZ$2108,N$2,FALSE))</f>
        <v>4</v>
      </c>
      <c r="O27" s="16" t="str">
        <f>IF($C27="B",VLOOKUP($A27,Bat!$A$4:$BC$2232,O$1,FALSE),VLOOKUP($A27,Pit!$A$4:$AZ$2108,O$2,FALSE))</f>
        <v>99-101 Mph</v>
      </c>
      <c r="P27" s="17">
        <f>IF($C27="B",VLOOKUP($A27,Bat!$A$4:$BC$2232,P$1,FALSE),VLOOKUP($A27,Pit!$A$4:$AZ$2108,P$2,FALSE))</f>
        <v>10</v>
      </c>
      <c r="Q27" s="36">
        <f>IF($C27="B",VLOOKUP($A27,Bat!$A$4:$BC$2232,Q$1,FALSE),VLOOKUP($A27,Pit!$A$4:$AZ$2108,Q$2,FALSE))</f>
        <v>48.614887173463956</v>
      </c>
      <c r="R27" s="19">
        <f>IF($C27="B",VLOOKUP($A27,Bat!$A$4:$BC$2232,R$1,FALSE),VLOOKUP($A27,Pit!$A$4:$AZ$2108,R$2,FALSE))</f>
        <v>2.2871135256315012</v>
      </c>
      <c r="S27" s="20">
        <f>IF($C27="B",VLOOKUP($A27,Bat!$A$4:$BC$2232,S$1,FALSE),VLOOKUP($A27,Pit!$A$4:$AZ$2108,S$2,FALSE))</f>
        <v>180000</v>
      </c>
      <c r="T27" s="17" t="str">
        <f>VLOOKUP(IF($C27="B",VLOOKUP($A27,Bat!$A$4:$AT$2232,T$1,FALSE),VLOOKUP($A27,Pit!$A$4:$BD$2108,T$2,FALSE)),COND!$A$35:$B$41,2,FALSE)</f>
        <v>??</v>
      </c>
      <c r="U27" s="21">
        <f>IF($C27="B",VLOOKUP($A27,Bat!$A$4:$AR$1196,44,FALSE),VLOOKUP($A27,Pit!$A$4:$BB$1086,54,FALSE))</f>
        <v>0</v>
      </c>
      <c r="V27" s="16"/>
      <c r="W27" s="16">
        <f>IF(OR(U27=999,V27=999,AND(S27&gt;$S$3,S27&lt;&gt;"Slot")),"",IF(V27="",U27,V27))</f>
        <v>0</v>
      </c>
      <c r="X27" s="17">
        <f>RANK(R27,$R$5:$R$124)</f>
        <v>23</v>
      </c>
      <c r="Y27" s="16" t="str">
        <f>IFERROR(VLOOKUP($D27,Results!$F$3:$L$1396,Y$1,FALSE),"")</f>
        <v/>
      </c>
      <c r="Z27" s="34" t="str">
        <f>IFERROR(IFERROR(IF(VLOOKUP($D27,Results!$F$3:$L$1396,Z$1+1,FALSE)=1,"S",""),"")&amp;VLOOKUP($D27,Results!$F$3:$L$1396,Z$1,FALSE),"")</f>
        <v/>
      </c>
      <c r="AA27" s="16" t="str">
        <f>IFERROR(VLOOKUP($D27,Results!$F$3:$L$1396,AA$1,FALSE),"")</f>
        <v/>
      </c>
      <c r="AB27" s="16" t="str">
        <f>IFERROR(VLOOKUP($D27,Results!$F$3:$L$1396,AB$1,FALSE),"")</f>
        <v/>
      </c>
      <c r="AC27" s="16" t="str">
        <f>IF(V27="","",Y27-V27)</f>
        <v/>
      </c>
    </row>
    <row r="28" spans="1:29" s="21" customFormat="1" x14ac:dyDescent="0.25">
      <c r="A28" s="21" t="s">
        <v>2276</v>
      </c>
      <c r="B28" s="16">
        <f>COUNTIF($A$5:$A$124,A28)</f>
        <v>1</v>
      </c>
      <c r="C28" s="16" t="str">
        <f>IF(OR(MID(A28,1,2)="SP",MID(A28,1,2)="MR",MID(A28,1,2)="CL",MID(A28,1,2)="RP"),"P","B")</f>
        <v>P</v>
      </c>
      <c r="D28" s="17">
        <f>IF($C28="B",VLOOKUP($A28,Bat!$A$4:$BC$2232,D$1,FALSE),VLOOKUP($A28,Pit!$A$4:$AZ$2108,D$2,FALSE))</f>
        <v>4003</v>
      </c>
      <c r="E28" s="16" t="str">
        <f>IF($C28="B",VLOOKUP($A28,Bat!$A$4:$BC$2232,E$1,FALSE),VLOOKUP($A28,Pit!$A$4:$AZ$2108,E$2,FALSE))</f>
        <v>SP</v>
      </c>
      <c r="F28" s="16" t="str">
        <f>IF($C28="B",VLOOKUP($A28,Bat!$A$4:$BC$2232,F$1,FALSE),VLOOKUP($A28,Pit!$A$4:$AZ$2108,F$2,FALSE))</f>
        <v>Hyotaru Hayashi</v>
      </c>
      <c r="G28" s="16">
        <f>IF($C28="B",VLOOKUP($A28,Bat!$A$4:$BC$2232,G$1,FALSE),VLOOKUP($A28,Pit!$A$4:$AZ$2108,G$2,FALSE))</f>
        <v>21</v>
      </c>
      <c r="H28" s="16" t="str">
        <f>IF($C28="B",VLOOKUP($A28,Bat!$A$4:$BC$2232,H$1,FALSE),VLOOKUP($A28,Pit!$A$4:$AZ$2108,H$2,FALSE))</f>
        <v>L</v>
      </c>
      <c r="I28" s="16" t="str">
        <f>IF($C28="B",VLOOKUP($A28,Bat!$A$4:$BC$2232,I$1,FALSE),VLOOKUP($A28,Pit!$A$4:$AZ$2108,I$2,FALSE))</f>
        <v>L</v>
      </c>
      <c r="J28" s="16" t="str">
        <f>IF($C28="B",VLOOKUP($A28,Bat!$A$4:$BC$2232,J$1,FALSE),VLOOKUP($A28,Pit!$A$4:$AZ$2108,J$2,FALSE))</f>
        <v>Very Low</v>
      </c>
      <c r="K28" s="17" t="str">
        <f>IF($C28="B",VLOOKUP($A28,Bat!$A$4:$BC$2232,K$1,FALSE),VLOOKUP($A28,Pit!$A$4:$AZ$2108,K$2,FALSE))</f>
        <v>Very High</v>
      </c>
      <c r="L28" s="16">
        <f>IF($C28="B",VLOOKUP($A28,Bat!$A$4:$BC$2232,L$1,FALSE),VLOOKUP($A28,Pit!$A$4:$AZ$2108,L$2,FALSE))</f>
        <v>6</v>
      </c>
      <c r="M28" s="16">
        <f>IF($C28="B",VLOOKUP($A28,Bat!$A$4:$BC$2232,M$1,FALSE),VLOOKUP($A28,Pit!$A$4:$AZ$2108,M$2,FALSE))</f>
        <v>5</v>
      </c>
      <c r="N28" s="16">
        <f>IF($C28="B",VLOOKUP($A28,Bat!$A$4:$BC$2232,N$1,FALSE),VLOOKUP($A28,Pit!$A$4:$AZ$2108,N$2,FALSE))</f>
        <v>6</v>
      </c>
      <c r="O28" s="16" t="str">
        <f>IF($C28="B",VLOOKUP($A28,Bat!$A$4:$BC$2232,O$1,FALSE),VLOOKUP($A28,Pit!$A$4:$AZ$2108,O$2,FALSE))</f>
        <v>91-93 Mph</v>
      </c>
      <c r="P28" s="17">
        <f>IF($C28="B",VLOOKUP($A28,Bat!$A$4:$BC$2232,P$1,FALSE),VLOOKUP($A28,Pit!$A$4:$AZ$2108,P$2,FALSE))</f>
        <v>5</v>
      </c>
      <c r="Q28" s="36">
        <f>IF($C28="B",VLOOKUP($A28,Bat!$A$4:$BC$2232,Q$1,FALSE),VLOOKUP($A28,Pit!$A$4:$AZ$2108,Q$2,FALSE))</f>
        <v>48.414978294156661</v>
      </c>
      <c r="R28" s="19">
        <f>IF($C28="B",VLOOKUP($A28,Bat!$A$4:$BC$2232,R$1,FALSE),VLOOKUP($A28,Pit!$A$4:$AZ$2108,R$2,FALSE))</f>
        <v>2.2692287179776787</v>
      </c>
      <c r="S28" s="20">
        <f>IF($C28="B",VLOOKUP($A28,Bat!$A$4:$BC$2232,S$1,FALSE),VLOOKUP($A28,Pit!$A$4:$AZ$2108,S$2,FALSE))</f>
        <v>250000</v>
      </c>
      <c r="T28" s="17" t="str">
        <f>VLOOKUP(IF($C28="B",VLOOKUP($A28,Bat!$A$4:$AT$2232,T$1,FALSE),VLOOKUP($A28,Pit!$A$4:$BD$2108,T$2,FALSE)),COND!$A$35:$B$41,2,FALSE)</f>
        <v>??</v>
      </c>
      <c r="U28" s="21">
        <f>IF($C28="B",VLOOKUP($A28,Bat!$A$4:$AR$1196,44,FALSE),VLOOKUP($A28,Pit!$A$4:$BB$1086,54,FALSE))</f>
        <v>0</v>
      </c>
      <c r="V28" s="16"/>
      <c r="W28" s="16">
        <f>IF(OR(U28=999,V28=999,AND(S28&gt;$S$3,S28&lt;&gt;"Slot")),"",IF(V28="",U28,V28))</f>
        <v>0</v>
      </c>
      <c r="X28" s="17">
        <f>RANK(R28,$R$5:$R$124)</f>
        <v>24</v>
      </c>
      <c r="Y28" s="16" t="str">
        <f>IFERROR(VLOOKUP($D28,Results!$F$3:$L$1396,Y$1,FALSE),"")</f>
        <v/>
      </c>
      <c r="Z28" s="34" t="str">
        <f>IFERROR(IFERROR(IF(VLOOKUP($D28,Results!$F$3:$L$1396,Z$1+1,FALSE)=1,"S",""),"")&amp;VLOOKUP($D28,Results!$F$3:$L$1396,Z$1,FALSE),"")</f>
        <v/>
      </c>
      <c r="AA28" s="16" t="str">
        <f>IFERROR(VLOOKUP($D28,Results!$F$3:$L$1396,AA$1,FALSE),"")</f>
        <v/>
      </c>
      <c r="AB28" s="16" t="str">
        <f>IFERROR(VLOOKUP($D28,Results!$F$3:$L$1396,AB$1,FALSE),"")</f>
        <v/>
      </c>
      <c r="AC28" s="16" t="str">
        <f>IF(V28="","",Y28-V28)</f>
        <v/>
      </c>
    </row>
    <row r="29" spans="1:29" s="21" customFormat="1" x14ac:dyDescent="0.25">
      <c r="A29" s="21" t="s">
        <v>2277</v>
      </c>
      <c r="B29" s="16">
        <f>COUNTIF($A$5:$A$124,A29)</f>
        <v>1</v>
      </c>
      <c r="C29" s="16" t="str">
        <f>IF(OR(MID(A29,1,2)="SP",MID(A29,1,2)="MR",MID(A29,1,2)="CL",MID(A29,1,2)="RP"),"P","B")</f>
        <v>P</v>
      </c>
      <c r="D29" s="17">
        <f>IF($C29="B",VLOOKUP($A29,Bat!$A$4:$BC$2232,D$1,FALSE),VLOOKUP($A29,Pit!$A$4:$AZ$2108,D$2,FALSE))</f>
        <v>4558</v>
      </c>
      <c r="E29" s="16" t="str">
        <f>IF($C29="B",VLOOKUP($A29,Bat!$A$4:$BC$2232,E$1,FALSE),VLOOKUP($A29,Pit!$A$4:$AZ$2108,E$2,FALSE))</f>
        <v>SP</v>
      </c>
      <c r="F29" s="16" t="str">
        <f>IF($C29="B",VLOOKUP($A29,Bat!$A$4:$BC$2232,F$1,FALSE),VLOOKUP($A29,Pit!$A$4:$AZ$2108,F$2,FALSE))</f>
        <v>Masayoshi Kanno</v>
      </c>
      <c r="G29" s="16">
        <f>IF($C29="B",VLOOKUP($A29,Bat!$A$4:$BC$2232,G$1,FALSE),VLOOKUP($A29,Pit!$A$4:$AZ$2108,G$2,FALSE))</f>
        <v>21</v>
      </c>
      <c r="H29" s="16" t="str">
        <f>IF($C29="B",VLOOKUP($A29,Bat!$A$4:$BC$2232,H$1,FALSE),VLOOKUP($A29,Pit!$A$4:$AZ$2108,H$2,FALSE))</f>
        <v>L</v>
      </c>
      <c r="I29" s="16" t="str">
        <f>IF($C29="B",VLOOKUP($A29,Bat!$A$4:$BC$2232,I$1,FALSE),VLOOKUP($A29,Pit!$A$4:$AZ$2108,I$2,FALSE))</f>
        <v>R</v>
      </c>
      <c r="J29" s="16" t="str">
        <f>IF($C29="B",VLOOKUP($A29,Bat!$A$4:$BC$2232,J$1,FALSE),VLOOKUP($A29,Pit!$A$4:$AZ$2108,J$2,FALSE))</f>
        <v>Normal</v>
      </c>
      <c r="K29" s="17" t="str">
        <f>IF($C29="B",VLOOKUP($A29,Bat!$A$4:$BC$2232,K$1,FALSE),VLOOKUP($A29,Pit!$A$4:$AZ$2108,K$2,FALSE))</f>
        <v>High</v>
      </c>
      <c r="L29" s="16">
        <f>IF($C29="B",VLOOKUP($A29,Bat!$A$4:$BC$2232,L$1,FALSE),VLOOKUP($A29,Pit!$A$4:$AZ$2108,L$2,FALSE))</f>
        <v>4</v>
      </c>
      <c r="M29" s="16">
        <f>IF($C29="B",VLOOKUP($A29,Bat!$A$4:$BC$2232,M$1,FALSE),VLOOKUP($A29,Pit!$A$4:$AZ$2108,M$2,FALSE))</f>
        <v>6</v>
      </c>
      <c r="N29" s="16">
        <f>IF($C29="B",VLOOKUP($A29,Bat!$A$4:$BC$2232,N$1,FALSE),VLOOKUP($A29,Pit!$A$4:$AZ$2108,N$2,FALSE))</f>
        <v>7</v>
      </c>
      <c r="O29" s="16" t="str">
        <f>IF($C29="B",VLOOKUP($A29,Bat!$A$4:$BC$2232,O$1,FALSE),VLOOKUP($A29,Pit!$A$4:$AZ$2108,O$2,FALSE))</f>
        <v>89-91 Mph</v>
      </c>
      <c r="P29" s="17">
        <f>IF($C29="B",VLOOKUP($A29,Bat!$A$4:$BC$2232,P$1,FALSE),VLOOKUP($A29,Pit!$A$4:$AZ$2108,P$2,FALSE))</f>
        <v>9</v>
      </c>
      <c r="Q29" s="36">
        <f>IF($C29="B",VLOOKUP($A29,Bat!$A$4:$BC$2232,Q$1,FALSE),VLOOKUP($A29,Pit!$A$4:$AZ$2108,Q$2,FALSE))</f>
        <v>48.372646690425327</v>
      </c>
      <c r="R29" s="19">
        <f>IF($C29="B",VLOOKUP($A29,Bat!$A$4:$BC$2232,R$1,FALSE),VLOOKUP($A29,Pit!$A$4:$AZ$2108,R$2,FALSE))</f>
        <v>2.2654415295694594</v>
      </c>
      <c r="S29" s="20">
        <f>IF($C29="B",VLOOKUP($A29,Bat!$A$4:$BC$2232,S$1,FALSE),VLOOKUP($A29,Pit!$A$4:$AZ$2108,S$2,FALSE))</f>
        <v>220000</v>
      </c>
      <c r="T29" s="17" t="str">
        <f>VLOOKUP(IF($C29="B",VLOOKUP($A29,Bat!$A$4:$AT$2232,T$1,FALSE),VLOOKUP($A29,Pit!$A$4:$BD$2108,T$2,FALSE)),COND!$A$35:$B$41,2,FALSE)</f>
        <v>??</v>
      </c>
      <c r="U29" s="21">
        <f>IF($C29="B",VLOOKUP($A29,Bat!$A$4:$AR$1196,44,FALSE),VLOOKUP($A29,Pit!$A$4:$BB$1086,54,FALSE))</f>
        <v>0</v>
      </c>
      <c r="V29" s="16"/>
      <c r="W29" s="16">
        <f>IF(OR(U29=999,V29=999,AND(S29&gt;$S$3,S29&lt;&gt;"Slot")),"",IF(V29="",U29,V29))</f>
        <v>0</v>
      </c>
      <c r="X29" s="17">
        <f>RANK(R29,$R$5:$R$124)</f>
        <v>25</v>
      </c>
      <c r="Y29" s="16" t="str">
        <f>IFERROR(VLOOKUP($D29,Results!$F$3:$L$1396,Y$1,FALSE),"")</f>
        <v/>
      </c>
      <c r="Z29" s="34" t="str">
        <f>IFERROR(IFERROR(IF(VLOOKUP($D29,Results!$F$3:$L$1396,Z$1+1,FALSE)=1,"S",""),"")&amp;VLOOKUP($D29,Results!$F$3:$L$1396,Z$1,FALSE),"")</f>
        <v/>
      </c>
      <c r="AA29" s="16" t="str">
        <f>IFERROR(VLOOKUP($D29,Results!$F$3:$L$1396,AA$1,FALSE),"")</f>
        <v/>
      </c>
      <c r="AB29" s="16" t="str">
        <f>IFERROR(VLOOKUP($D29,Results!$F$3:$L$1396,AB$1,FALSE),"")</f>
        <v/>
      </c>
      <c r="AC29" s="16" t="str">
        <f>IF(V29="","",Y29-V29)</f>
        <v/>
      </c>
    </row>
    <row r="30" spans="1:29" s="21" customFormat="1" x14ac:dyDescent="0.25">
      <c r="A30" s="21" t="s">
        <v>2278</v>
      </c>
      <c r="B30" s="16">
        <f>COUNTIF($A$5:$A$124,A30)</f>
        <v>1</v>
      </c>
      <c r="C30" s="16" t="str">
        <f>IF(OR(MID(A30,1,2)="SP",MID(A30,1,2)="MR",MID(A30,1,2)="CL",MID(A30,1,2)="RP"),"P","B")</f>
        <v>P</v>
      </c>
      <c r="D30" s="17">
        <f>IF($C30="B",VLOOKUP($A30,Bat!$A$4:$BC$2232,D$1,FALSE),VLOOKUP($A30,Pit!$A$4:$AZ$2108,D$2,FALSE))</f>
        <v>4430</v>
      </c>
      <c r="E30" s="16" t="str">
        <f>IF($C30="B",VLOOKUP($A30,Bat!$A$4:$BC$2232,E$1,FALSE),VLOOKUP($A30,Pit!$A$4:$AZ$2108,E$2,FALSE))</f>
        <v>SP</v>
      </c>
      <c r="F30" s="16" t="str">
        <f>IF($C30="B",VLOOKUP($A30,Bat!$A$4:$BC$2232,F$1,FALSE),VLOOKUP($A30,Pit!$A$4:$AZ$2108,F$2,FALSE))</f>
        <v>Kazuyuki Kumagai</v>
      </c>
      <c r="G30" s="16">
        <f>IF($C30="B",VLOOKUP($A30,Bat!$A$4:$BC$2232,G$1,FALSE),VLOOKUP($A30,Pit!$A$4:$AZ$2108,G$2,FALSE))</f>
        <v>21</v>
      </c>
      <c r="H30" s="16" t="str">
        <f>IF($C30="B",VLOOKUP($A30,Bat!$A$4:$BC$2232,H$1,FALSE),VLOOKUP($A30,Pit!$A$4:$AZ$2108,H$2,FALSE))</f>
        <v>L</v>
      </c>
      <c r="I30" s="16" t="str">
        <f>IF($C30="B",VLOOKUP($A30,Bat!$A$4:$BC$2232,I$1,FALSE),VLOOKUP($A30,Pit!$A$4:$AZ$2108,I$2,FALSE))</f>
        <v>R</v>
      </c>
      <c r="J30" s="16" t="str">
        <f>IF($C30="B",VLOOKUP($A30,Bat!$A$4:$BC$2232,J$1,FALSE),VLOOKUP($A30,Pit!$A$4:$AZ$2108,J$2,FALSE))</f>
        <v>Very High</v>
      </c>
      <c r="K30" s="17" t="str">
        <f>IF($C30="B",VLOOKUP($A30,Bat!$A$4:$BC$2232,K$1,FALSE),VLOOKUP($A30,Pit!$A$4:$AZ$2108,K$2,FALSE))</f>
        <v>Low</v>
      </c>
      <c r="L30" s="16">
        <f>IF($C30="B",VLOOKUP($A30,Bat!$A$4:$BC$2232,L$1,FALSE),VLOOKUP($A30,Pit!$A$4:$AZ$2108,L$2,FALSE))</f>
        <v>4</v>
      </c>
      <c r="M30" s="16">
        <f>IF($C30="B",VLOOKUP($A30,Bat!$A$4:$BC$2232,M$1,FALSE),VLOOKUP($A30,Pit!$A$4:$AZ$2108,M$2,FALSE))</f>
        <v>8</v>
      </c>
      <c r="N30" s="16">
        <f>IF($C30="B",VLOOKUP($A30,Bat!$A$4:$BC$2232,N$1,FALSE),VLOOKUP($A30,Pit!$A$4:$AZ$2108,N$2,FALSE))</f>
        <v>5</v>
      </c>
      <c r="O30" s="16" t="str">
        <f>IF($C30="B",VLOOKUP($A30,Bat!$A$4:$BC$2232,O$1,FALSE),VLOOKUP($A30,Pit!$A$4:$AZ$2108,O$2,FALSE))</f>
        <v>89-91 Mph</v>
      </c>
      <c r="P30" s="17">
        <f>IF($C30="B",VLOOKUP($A30,Bat!$A$4:$BC$2232,P$1,FALSE),VLOOKUP($A30,Pit!$A$4:$AZ$2108,P$2,FALSE))</f>
        <v>7</v>
      </c>
      <c r="Q30" s="36">
        <f>IF($C30="B",VLOOKUP($A30,Bat!$A$4:$BC$2232,Q$1,FALSE),VLOOKUP($A30,Pit!$A$4:$AZ$2108,Q$2,FALSE))</f>
        <v>48.35180127882434</v>
      </c>
      <c r="R30" s="19">
        <f>IF($C30="B",VLOOKUP($A30,Bat!$A$4:$BC$2232,R$1,FALSE),VLOOKUP($A30,Pit!$A$4:$AZ$2108,R$2,FALSE))</f>
        <v>2.2635765990158978</v>
      </c>
      <c r="S30" s="20">
        <f>IF($C30="B",VLOOKUP($A30,Bat!$A$4:$BC$2232,S$1,FALSE),VLOOKUP($A30,Pit!$A$4:$AZ$2108,S$2,FALSE))</f>
        <v>290000</v>
      </c>
      <c r="T30" s="17" t="str">
        <f>VLOOKUP(IF($C30="B",VLOOKUP($A30,Bat!$A$4:$AT$2232,T$1,FALSE),VLOOKUP($A30,Pit!$A$4:$BD$2108,T$2,FALSE)),COND!$A$35:$B$41,2,FALSE)</f>
        <v>??</v>
      </c>
      <c r="U30" s="21">
        <f>IF($C30="B",VLOOKUP($A30,Bat!$A$4:$AR$1196,44,FALSE),VLOOKUP($A30,Pit!$A$4:$BB$1086,54,FALSE))</f>
        <v>0</v>
      </c>
      <c r="V30" s="16"/>
      <c r="W30" s="16">
        <f>IF(OR(U30=999,V30=999,AND(S30&gt;$S$3,S30&lt;&gt;"Slot")),"",IF(V30="",U30,V30))</f>
        <v>0</v>
      </c>
      <c r="X30" s="17">
        <f>RANK(R30,$R$5:$R$124)</f>
        <v>26</v>
      </c>
      <c r="Y30" s="16" t="str">
        <f>IFERROR(VLOOKUP($D30,Results!$F$3:$L$1396,Y$1,FALSE),"")</f>
        <v/>
      </c>
      <c r="Z30" s="34" t="str">
        <f>IFERROR(IFERROR(IF(VLOOKUP($D30,Results!$F$3:$L$1396,Z$1+1,FALSE)=1,"S",""),"")&amp;VLOOKUP($D30,Results!$F$3:$L$1396,Z$1,FALSE),"")</f>
        <v/>
      </c>
      <c r="AA30" s="16" t="str">
        <f>IFERROR(VLOOKUP($D30,Results!$F$3:$L$1396,AA$1,FALSE),"")</f>
        <v/>
      </c>
      <c r="AB30" s="16" t="str">
        <f>IFERROR(VLOOKUP($D30,Results!$F$3:$L$1396,AB$1,FALSE),"")</f>
        <v/>
      </c>
      <c r="AC30" s="16" t="str">
        <f>IF(V30="","",Y30-V30)</f>
        <v/>
      </c>
    </row>
    <row r="31" spans="1:29" s="21" customFormat="1" x14ac:dyDescent="0.25">
      <c r="A31" s="21" t="s">
        <v>2279</v>
      </c>
      <c r="B31" s="16">
        <f>COUNTIF($A$5:$A$124,A31)</f>
        <v>1</v>
      </c>
      <c r="C31" s="16" t="str">
        <f>IF(OR(MID(A31,1,2)="SP",MID(A31,1,2)="MR",MID(A31,1,2)="CL",MID(A31,1,2)="RP"),"P","B")</f>
        <v>P</v>
      </c>
      <c r="D31" s="17">
        <f>IF($C31="B",VLOOKUP($A31,Bat!$A$4:$BC$2232,D$1,FALSE),VLOOKUP($A31,Pit!$A$4:$AZ$2108,D$2,FALSE))</f>
        <v>5054</v>
      </c>
      <c r="E31" s="16" t="str">
        <f>IF($C31="B",VLOOKUP($A31,Bat!$A$4:$BC$2232,E$1,FALSE),VLOOKUP($A31,Pit!$A$4:$AZ$2108,E$2,FALSE))</f>
        <v>SP</v>
      </c>
      <c r="F31" s="16" t="str">
        <f>IF($C31="B",VLOOKUP($A31,Bat!$A$4:$BC$2232,F$1,FALSE),VLOOKUP($A31,Pit!$A$4:$AZ$2108,F$2,FALSE))</f>
        <v>Jorge Castillo</v>
      </c>
      <c r="G31" s="16">
        <f>IF($C31="B",VLOOKUP($A31,Bat!$A$4:$BC$2232,G$1,FALSE),VLOOKUP($A31,Pit!$A$4:$AZ$2108,G$2,FALSE))</f>
        <v>18</v>
      </c>
      <c r="H31" s="16" t="str">
        <f>IF($C31="B",VLOOKUP($A31,Bat!$A$4:$BC$2232,H$1,FALSE),VLOOKUP($A31,Pit!$A$4:$AZ$2108,H$2,FALSE))</f>
        <v>L</v>
      </c>
      <c r="I31" s="16" t="str">
        <f>IF($C31="B",VLOOKUP($A31,Bat!$A$4:$BC$2232,I$1,FALSE),VLOOKUP($A31,Pit!$A$4:$AZ$2108,I$2,FALSE))</f>
        <v>L</v>
      </c>
      <c r="J31" s="16" t="str">
        <f>IF($C31="B",VLOOKUP($A31,Bat!$A$4:$BC$2232,J$1,FALSE),VLOOKUP($A31,Pit!$A$4:$AZ$2108,J$2,FALSE))</f>
        <v>High</v>
      </c>
      <c r="K31" s="17" t="str">
        <f>IF($C31="B",VLOOKUP($A31,Bat!$A$4:$BC$2232,K$1,FALSE),VLOOKUP($A31,Pit!$A$4:$AZ$2108,K$2,FALSE))</f>
        <v>High</v>
      </c>
      <c r="L31" s="16">
        <f>IF($C31="B",VLOOKUP($A31,Bat!$A$4:$BC$2232,L$1,FALSE),VLOOKUP($A31,Pit!$A$4:$AZ$2108,L$2,FALSE))</f>
        <v>5</v>
      </c>
      <c r="M31" s="16">
        <f>IF($C31="B",VLOOKUP($A31,Bat!$A$4:$BC$2232,M$1,FALSE),VLOOKUP($A31,Pit!$A$4:$AZ$2108,M$2,FALSE))</f>
        <v>6</v>
      </c>
      <c r="N31" s="16">
        <f>IF($C31="B",VLOOKUP($A31,Bat!$A$4:$BC$2232,N$1,FALSE),VLOOKUP($A31,Pit!$A$4:$AZ$2108,N$2,FALSE))</f>
        <v>6</v>
      </c>
      <c r="O31" s="16" t="str">
        <f>IF($C31="B",VLOOKUP($A31,Bat!$A$4:$BC$2232,O$1,FALSE),VLOOKUP($A31,Pit!$A$4:$AZ$2108,O$2,FALSE))</f>
        <v>91-93 Mph</v>
      </c>
      <c r="P31" s="17">
        <f>IF($C31="B",VLOOKUP($A31,Bat!$A$4:$BC$2232,P$1,FALSE),VLOOKUP($A31,Pit!$A$4:$AZ$2108,P$2,FALSE))</f>
        <v>10</v>
      </c>
      <c r="Q31" s="36">
        <f>IF($C31="B",VLOOKUP($A31,Bat!$A$4:$BC$2232,Q$1,FALSE),VLOOKUP($A31,Pit!$A$4:$AZ$2108,Q$2,FALSE))</f>
        <v>47.895109024917105</v>
      </c>
      <c r="R31" s="19">
        <f>IF($C31="B",VLOOKUP($A31,Bat!$A$4:$BC$2232,R$1,FALSE),VLOOKUP($A31,Pit!$A$4:$AZ$2108,R$2,FALSE))</f>
        <v>2.2227187184333843</v>
      </c>
      <c r="S31" s="20">
        <f>IF($C31="B",VLOOKUP($A31,Bat!$A$4:$BC$2232,S$1,FALSE),VLOOKUP($A31,Pit!$A$4:$AZ$2108,S$2,FALSE))</f>
        <v>1900000</v>
      </c>
      <c r="T31" s="17" t="str">
        <f>VLOOKUP(IF($C31="B",VLOOKUP($A31,Bat!$A$4:$AT$2232,T$1,FALSE),VLOOKUP($A31,Pit!$A$4:$BD$2108,T$2,FALSE)),COND!$A$35:$B$41,2,FALSE)</f>
        <v>??</v>
      </c>
      <c r="U31" s="21">
        <f>IF($C31="B",VLOOKUP($A31,Bat!$A$4:$AR$1196,44,FALSE),VLOOKUP($A31,Pit!$A$4:$BB$1086,54,FALSE))</f>
        <v>0</v>
      </c>
      <c r="V31" s="16"/>
      <c r="W31" s="16">
        <f>IF(OR(U31=999,V31=999,AND(S31&gt;$S$3,S31&lt;&gt;"Slot")),"",IF(V31="",U31,V31))</f>
        <v>0</v>
      </c>
      <c r="X31" s="17">
        <f>RANK(R31,$R$5:$R$124)</f>
        <v>27</v>
      </c>
      <c r="Y31" s="16" t="str">
        <f>IFERROR(VLOOKUP($D31,Results!$F$3:$L$1396,Y$1,FALSE),"")</f>
        <v/>
      </c>
      <c r="Z31" s="34" t="str">
        <f>IFERROR(IFERROR(IF(VLOOKUP($D31,Results!$F$3:$L$1396,Z$1+1,FALSE)=1,"S",""),"")&amp;VLOOKUP($D31,Results!$F$3:$L$1396,Z$1,FALSE),"")</f>
        <v/>
      </c>
      <c r="AA31" s="16" t="str">
        <f>IFERROR(VLOOKUP($D31,Results!$F$3:$L$1396,AA$1,FALSE),"")</f>
        <v/>
      </c>
      <c r="AB31" s="16" t="str">
        <f>IFERROR(VLOOKUP($D31,Results!$F$3:$L$1396,AB$1,FALSE),"")</f>
        <v/>
      </c>
      <c r="AC31" s="16" t="str">
        <f>IF(V31="","",Y31-V31)</f>
        <v/>
      </c>
    </row>
    <row r="32" spans="1:29" s="21" customFormat="1" x14ac:dyDescent="0.25">
      <c r="A32" s="21" t="s">
        <v>2280</v>
      </c>
      <c r="B32" s="16">
        <f>COUNTIF($A$5:$A$124,A32)</f>
        <v>1</v>
      </c>
      <c r="C32" s="16" t="str">
        <f>IF(OR(MID(A32,1,2)="SP",MID(A32,1,2)="MR",MID(A32,1,2)="CL",MID(A32,1,2)="RP"),"P","B")</f>
        <v>P</v>
      </c>
      <c r="D32" s="17">
        <f>IF($C32="B",VLOOKUP($A32,Bat!$A$4:$BC$2232,D$1,FALSE),VLOOKUP($A32,Pit!$A$4:$AZ$2108,D$2,FALSE))</f>
        <v>8655</v>
      </c>
      <c r="E32" s="16" t="str">
        <f>IF($C32="B",VLOOKUP($A32,Bat!$A$4:$BC$2232,E$1,FALSE),VLOOKUP($A32,Pit!$A$4:$AZ$2108,E$2,FALSE))</f>
        <v>SP</v>
      </c>
      <c r="F32" s="16" t="str">
        <f>IF($C32="B",VLOOKUP($A32,Bat!$A$4:$BC$2232,F$1,FALSE),VLOOKUP($A32,Pit!$A$4:$AZ$2108,F$2,FALSE))</f>
        <v>Masakazu Nishimura</v>
      </c>
      <c r="G32" s="16">
        <f>IF($C32="B",VLOOKUP($A32,Bat!$A$4:$BC$2232,G$1,FALSE),VLOOKUP($A32,Pit!$A$4:$AZ$2108,G$2,FALSE))</f>
        <v>18</v>
      </c>
      <c r="H32" s="16" t="str">
        <f>IF($C32="B",VLOOKUP($A32,Bat!$A$4:$BC$2232,H$1,FALSE),VLOOKUP($A32,Pit!$A$4:$AZ$2108,H$2,FALSE))</f>
        <v>R</v>
      </c>
      <c r="I32" s="16" t="str">
        <f>IF($C32="B",VLOOKUP($A32,Bat!$A$4:$BC$2232,I$1,FALSE),VLOOKUP($A32,Pit!$A$4:$AZ$2108,I$2,FALSE))</f>
        <v>R</v>
      </c>
      <c r="J32" s="16" t="str">
        <f>IF($C32="B",VLOOKUP($A32,Bat!$A$4:$BC$2232,J$1,FALSE),VLOOKUP($A32,Pit!$A$4:$AZ$2108,J$2,FALSE))</f>
        <v>Normal</v>
      </c>
      <c r="K32" s="17" t="str">
        <f>IF($C32="B",VLOOKUP($A32,Bat!$A$4:$BC$2232,K$1,FALSE),VLOOKUP($A32,Pit!$A$4:$AZ$2108,K$2,FALSE))</f>
        <v>High</v>
      </c>
      <c r="L32" s="16">
        <f>IF($C32="B",VLOOKUP($A32,Bat!$A$4:$BC$2232,L$1,FALSE),VLOOKUP($A32,Pit!$A$4:$AZ$2108,L$2,FALSE))</f>
        <v>5</v>
      </c>
      <c r="M32" s="16">
        <f>IF($C32="B",VLOOKUP($A32,Bat!$A$4:$BC$2232,M$1,FALSE),VLOOKUP($A32,Pit!$A$4:$AZ$2108,M$2,FALSE))</f>
        <v>6</v>
      </c>
      <c r="N32" s="16">
        <f>IF($C32="B",VLOOKUP($A32,Bat!$A$4:$BC$2232,N$1,FALSE),VLOOKUP($A32,Pit!$A$4:$AZ$2108,N$2,FALSE))</f>
        <v>6</v>
      </c>
      <c r="O32" s="16" t="str">
        <f>IF($C32="B",VLOOKUP($A32,Bat!$A$4:$BC$2232,O$1,FALSE),VLOOKUP($A32,Pit!$A$4:$AZ$2108,O$2,FALSE))</f>
        <v>91-93 Mph</v>
      </c>
      <c r="P32" s="17">
        <f>IF($C32="B",VLOOKUP($A32,Bat!$A$4:$BC$2232,P$1,FALSE),VLOOKUP($A32,Pit!$A$4:$AZ$2108,P$2,FALSE))</f>
        <v>10</v>
      </c>
      <c r="Q32" s="36">
        <f>IF($C32="B",VLOOKUP($A32,Bat!$A$4:$BC$2232,Q$1,FALSE),VLOOKUP($A32,Pit!$A$4:$AZ$2108,Q$2,FALSE))</f>
        <v>47.860731254992288</v>
      </c>
      <c r="R32" s="19">
        <f>IF($C32="B",VLOOKUP($A32,Bat!$A$4:$BC$2232,R$1,FALSE),VLOOKUP($A32,Pit!$A$4:$AZ$2108,R$2,FALSE))</f>
        <v>2.2196431181658864</v>
      </c>
      <c r="S32" s="20">
        <f>IF($C32="B",VLOOKUP($A32,Bat!$A$4:$BC$2232,S$1,FALSE),VLOOKUP($A32,Pit!$A$4:$AZ$2108,S$2,FALSE))</f>
        <v>2200000</v>
      </c>
      <c r="T32" s="17" t="str">
        <f>VLOOKUP(IF($C32="B",VLOOKUP($A32,Bat!$A$4:$AT$2232,T$1,FALSE),VLOOKUP($A32,Pit!$A$4:$BD$2108,T$2,FALSE)),COND!$A$35:$B$41,2,FALSE)</f>
        <v>??</v>
      </c>
      <c r="U32" s="21">
        <f>IF($C32="B",VLOOKUP($A32,Bat!$A$4:$AR$1196,44,FALSE),VLOOKUP($A32,Pit!$A$4:$BB$1086,54,FALSE))</f>
        <v>0</v>
      </c>
      <c r="V32" s="16"/>
      <c r="W32" s="16">
        <f>IF(OR(U32=999,V32=999,AND(S32&gt;$S$3,S32&lt;&gt;"Slot")),"",IF(V32="",U32,V32))</f>
        <v>0</v>
      </c>
      <c r="X32" s="17">
        <f>RANK(R32,$R$5:$R$124)</f>
        <v>28</v>
      </c>
      <c r="Y32" s="16" t="str">
        <f>IFERROR(VLOOKUP($D32,Results!$F$3:$L$1396,Y$1,FALSE),"")</f>
        <v/>
      </c>
      <c r="Z32" s="34" t="str">
        <f>IFERROR(IFERROR(IF(VLOOKUP($D32,Results!$F$3:$L$1396,Z$1+1,FALSE)=1,"S",""),"")&amp;VLOOKUP($D32,Results!$F$3:$L$1396,Z$1,FALSE),"")</f>
        <v/>
      </c>
      <c r="AA32" s="16" t="str">
        <f>IFERROR(VLOOKUP($D32,Results!$F$3:$L$1396,AA$1,FALSE),"")</f>
        <v/>
      </c>
      <c r="AB32" s="16" t="str">
        <f>IFERROR(VLOOKUP($D32,Results!$F$3:$L$1396,AB$1,FALSE),"")</f>
        <v/>
      </c>
      <c r="AC32" s="16" t="str">
        <f>IF(V32="","",Y32-V32)</f>
        <v/>
      </c>
    </row>
    <row r="33" spans="1:29" s="21" customFormat="1" x14ac:dyDescent="0.25">
      <c r="A33" s="21" t="s">
        <v>2281</v>
      </c>
      <c r="B33" s="16">
        <f>COUNTIF($A$5:$A$124,A33)</f>
        <v>1</v>
      </c>
      <c r="C33" s="16" t="str">
        <f>IF(OR(MID(A33,1,2)="SP",MID(A33,1,2)="MR",MID(A33,1,2)="CL",MID(A33,1,2)="RP"),"P","B")</f>
        <v>P</v>
      </c>
      <c r="D33" s="17">
        <f>IF($C33="B",VLOOKUP($A33,Bat!$A$4:$BC$2232,D$1,FALSE),VLOOKUP($A33,Pit!$A$4:$AZ$2108,D$2,FALSE))</f>
        <v>5095</v>
      </c>
      <c r="E33" s="16" t="str">
        <f>IF($C33="B",VLOOKUP($A33,Bat!$A$4:$BC$2232,E$1,FALSE),VLOOKUP($A33,Pit!$A$4:$AZ$2108,E$2,FALSE))</f>
        <v>SP</v>
      </c>
      <c r="F33" s="16" t="str">
        <f>IF($C33="B",VLOOKUP($A33,Bat!$A$4:$BC$2232,F$1,FALSE),VLOOKUP($A33,Pit!$A$4:$AZ$2108,F$2,FALSE))</f>
        <v>Jarred Joseph</v>
      </c>
      <c r="G33" s="16">
        <f>IF($C33="B",VLOOKUP($A33,Bat!$A$4:$BC$2232,G$1,FALSE),VLOOKUP($A33,Pit!$A$4:$AZ$2108,G$2,FALSE))</f>
        <v>18</v>
      </c>
      <c r="H33" s="16" t="str">
        <f>IF($C33="B",VLOOKUP($A33,Bat!$A$4:$BC$2232,H$1,FALSE),VLOOKUP($A33,Pit!$A$4:$AZ$2108,H$2,FALSE))</f>
        <v>R</v>
      </c>
      <c r="I33" s="16" t="str">
        <f>IF($C33="B",VLOOKUP($A33,Bat!$A$4:$BC$2232,I$1,FALSE),VLOOKUP($A33,Pit!$A$4:$AZ$2108,I$2,FALSE))</f>
        <v>R</v>
      </c>
      <c r="J33" s="16" t="str">
        <f>IF($C33="B",VLOOKUP($A33,Bat!$A$4:$BC$2232,J$1,FALSE),VLOOKUP($A33,Pit!$A$4:$AZ$2108,J$2,FALSE))</f>
        <v>Normal</v>
      </c>
      <c r="K33" s="17" t="str">
        <f>IF($C33="B",VLOOKUP($A33,Bat!$A$4:$BC$2232,K$1,FALSE),VLOOKUP($A33,Pit!$A$4:$AZ$2108,K$2,FALSE))</f>
        <v>Normal</v>
      </c>
      <c r="L33" s="16">
        <f>IF($C33="B",VLOOKUP($A33,Bat!$A$4:$BC$2232,L$1,FALSE),VLOOKUP($A33,Pit!$A$4:$AZ$2108,L$2,FALSE))</f>
        <v>4</v>
      </c>
      <c r="M33" s="16">
        <f>IF($C33="B",VLOOKUP($A33,Bat!$A$4:$BC$2232,M$1,FALSE),VLOOKUP($A33,Pit!$A$4:$AZ$2108,M$2,FALSE))</f>
        <v>7</v>
      </c>
      <c r="N33" s="16">
        <f>IF($C33="B",VLOOKUP($A33,Bat!$A$4:$BC$2232,N$1,FALSE),VLOOKUP($A33,Pit!$A$4:$AZ$2108,N$2,FALSE))</f>
        <v>6</v>
      </c>
      <c r="O33" s="16" t="str">
        <f>IF($C33="B",VLOOKUP($A33,Bat!$A$4:$BC$2232,O$1,FALSE),VLOOKUP($A33,Pit!$A$4:$AZ$2108,O$2,FALSE))</f>
        <v>89-91 Mph</v>
      </c>
      <c r="P33" s="17">
        <f>IF($C33="B",VLOOKUP($A33,Bat!$A$4:$BC$2232,P$1,FALSE),VLOOKUP($A33,Pit!$A$4:$AZ$2108,P$2,FALSE))</f>
        <v>10</v>
      </c>
      <c r="Q33" s="36">
        <f>IF($C33="B",VLOOKUP($A33,Bat!$A$4:$BC$2232,Q$1,FALSE),VLOOKUP($A33,Pit!$A$4:$AZ$2108,Q$2,FALSE))</f>
        <v>47.699003206620752</v>
      </c>
      <c r="R33" s="19">
        <f>IF($C33="B",VLOOKUP($A33,Bat!$A$4:$BC$2232,R$1,FALSE),VLOOKUP($A33,Pit!$A$4:$AZ$2108,R$2,FALSE))</f>
        <v>2.2051741508675069</v>
      </c>
      <c r="S33" s="20">
        <f>IF($C33="B",VLOOKUP($A33,Bat!$A$4:$BC$2232,S$1,FALSE),VLOOKUP($A33,Pit!$A$4:$AZ$2108,S$2,FALSE))</f>
        <v>230000</v>
      </c>
      <c r="T33" s="17" t="str">
        <f>VLOOKUP(IF($C33="B",VLOOKUP($A33,Bat!$A$4:$AT$2232,T$1,FALSE),VLOOKUP($A33,Pit!$A$4:$BD$2108,T$2,FALSE)),COND!$A$35:$B$41,2,FALSE)</f>
        <v>??</v>
      </c>
      <c r="U33" s="21">
        <f>IF($C33="B",VLOOKUP($A33,Bat!$A$4:$AR$1196,44,FALSE),VLOOKUP($A33,Pit!$A$4:$BB$1086,54,FALSE))</f>
        <v>0</v>
      </c>
      <c r="V33" s="16"/>
      <c r="W33" s="16">
        <f>IF(OR(U33=999,V33=999,AND(S33&gt;$S$3,S33&lt;&gt;"Slot")),"",IF(V33="",U33,V33))</f>
        <v>0</v>
      </c>
      <c r="X33" s="17">
        <f>RANK(R33,$R$5:$R$124)</f>
        <v>29</v>
      </c>
      <c r="Y33" s="16" t="str">
        <f>IFERROR(VLOOKUP($D33,Results!$F$3:$L$1396,Y$1,FALSE),"")</f>
        <v/>
      </c>
      <c r="Z33" s="34" t="str">
        <f>IFERROR(IFERROR(IF(VLOOKUP($D33,Results!$F$3:$L$1396,Z$1+1,FALSE)=1,"S",""),"")&amp;VLOOKUP($D33,Results!$F$3:$L$1396,Z$1,FALSE),"")</f>
        <v/>
      </c>
      <c r="AA33" s="16" t="str">
        <f>IFERROR(VLOOKUP($D33,Results!$F$3:$L$1396,AA$1,FALSE),"")</f>
        <v/>
      </c>
      <c r="AB33" s="16" t="str">
        <f>IFERROR(VLOOKUP($D33,Results!$F$3:$L$1396,AB$1,FALSE),"")</f>
        <v/>
      </c>
      <c r="AC33" s="16" t="str">
        <f>IF(V33="","",Y33-V33)</f>
        <v/>
      </c>
    </row>
    <row r="34" spans="1:29" s="21" customFormat="1" x14ac:dyDescent="0.25">
      <c r="A34" s="21" t="s">
        <v>3146</v>
      </c>
      <c r="B34" s="16">
        <f>COUNTIF($A$5:$A$124,A34)</f>
        <v>1</v>
      </c>
      <c r="C34" s="16" t="str">
        <f>IF(OR(MID(A34,1,2)="SP",MID(A34,1,2)="MR",MID(A34,1,2)="CL",MID(A34,1,2)="RP"),"P","B")</f>
        <v>P</v>
      </c>
      <c r="D34" s="17">
        <f>IF($C34="B",VLOOKUP($A34,Bat!$A$4:$BC$2232,D$1,FALSE),VLOOKUP($A34,Pit!$A$4:$AZ$2108,D$2,FALSE))</f>
        <v>5031</v>
      </c>
      <c r="E34" s="16" t="str">
        <f>IF($C34="B",VLOOKUP($A34,Bat!$A$4:$BC$2232,E$1,FALSE),VLOOKUP($A34,Pit!$A$4:$AZ$2108,E$2,FALSE))</f>
        <v>SP</v>
      </c>
      <c r="F34" s="16" t="str">
        <f>IF($C34="B",VLOOKUP($A34,Bat!$A$4:$BC$2232,F$1,FALSE),VLOOKUP($A34,Pit!$A$4:$AZ$2108,F$2,FALSE))</f>
        <v>Riley Bozarth</v>
      </c>
      <c r="G34" s="16">
        <f>IF($C34="B",VLOOKUP($A34,Bat!$A$4:$BC$2232,G$1,FALSE),VLOOKUP($A34,Pit!$A$4:$AZ$2108,G$2,FALSE))</f>
        <v>18</v>
      </c>
      <c r="H34" s="16" t="str">
        <f>IF($C34="B",VLOOKUP($A34,Bat!$A$4:$BC$2232,H$1,FALSE),VLOOKUP($A34,Pit!$A$4:$AZ$2108,H$2,FALSE))</f>
        <v>R</v>
      </c>
      <c r="I34" s="16" t="str">
        <f>IF($C34="B",VLOOKUP($A34,Bat!$A$4:$BC$2232,I$1,FALSE),VLOOKUP($A34,Pit!$A$4:$AZ$2108,I$2,FALSE))</f>
        <v>R</v>
      </c>
      <c r="J34" s="16" t="str">
        <f>IF($C34="B",VLOOKUP($A34,Bat!$A$4:$BC$2232,J$1,FALSE),VLOOKUP($A34,Pit!$A$4:$AZ$2108,J$2,FALSE))</f>
        <v>Very High</v>
      </c>
      <c r="K34" s="17" t="str">
        <f>IF($C34="B",VLOOKUP($A34,Bat!$A$4:$BC$2232,K$1,FALSE),VLOOKUP($A34,Pit!$A$4:$AZ$2108,K$2,FALSE))</f>
        <v>Very Low</v>
      </c>
      <c r="L34" s="16">
        <f>IF($C34="B",VLOOKUP($A34,Bat!$A$4:$BC$2232,L$1,FALSE),VLOOKUP($A34,Pit!$A$4:$AZ$2108,L$2,FALSE))</f>
        <v>6</v>
      </c>
      <c r="M34" s="16">
        <f>IF($C34="B",VLOOKUP($A34,Bat!$A$4:$BC$2232,M$1,FALSE),VLOOKUP($A34,Pit!$A$4:$AZ$2108,M$2,FALSE))</f>
        <v>6</v>
      </c>
      <c r="N34" s="16">
        <f>IF($C34="B",VLOOKUP($A34,Bat!$A$4:$BC$2232,N$1,FALSE),VLOOKUP($A34,Pit!$A$4:$AZ$2108,N$2,FALSE))</f>
        <v>5</v>
      </c>
      <c r="O34" s="16" t="str">
        <f>IF($C34="B",VLOOKUP($A34,Bat!$A$4:$BC$2232,O$1,FALSE),VLOOKUP($A34,Pit!$A$4:$AZ$2108,O$2,FALSE))</f>
        <v>94-96 Mph</v>
      </c>
      <c r="P34" s="17">
        <f>IF($C34="B",VLOOKUP($A34,Bat!$A$4:$BC$2232,P$1,FALSE),VLOOKUP($A34,Pit!$A$4:$AZ$2108,P$2,FALSE))</f>
        <v>6</v>
      </c>
      <c r="Q34" s="36">
        <f>IF($C34="B",VLOOKUP($A34,Bat!$A$4:$BC$2232,Q$1,FALSE),VLOOKUP($A34,Pit!$A$4:$AZ$2108,Q$2,FALSE))</f>
        <v>46.881212689537172</v>
      </c>
      <c r="R34" s="19">
        <f>IF($C34="B",VLOOKUP($A34,Bat!$A$4:$BC$2232,R$1,FALSE),VLOOKUP($A34,Pit!$A$4:$AZ$2108,R$2,FALSE))</f>
        <v>2.1320106868440951</v>
      </c>
      <c r="S34" s="20">
        <f>IF($C34="B",VLOOKUP($A34,Bat!$A$4:$BC$2232,S$1,FALSE),VLOOKUP($A34,Pit!$A$4:$AZ$2108,S$2,FALSE))</f>
        <v>210000</v>
      </c>
      <c r="T34" s="17" t="str">
        <f>VLOOKUP(IF($C34="B",VLOOKUP($A34,Bat!$A$4:$AT$2232,T$1,FALSE),VLOOKUP($A34,Pit!$A$4:$BD$2108,T$2,FALSE)),COND!$A$35:$B$41,2,FALSE)</f>
        <v>??</v>
      </c>
      <c r="U34" s="21">
        <f>IF($C34="B",VLOOKUP($A34,Bat!$A$4:$AR$1196,44,FALSE),VLOOKUP($A34,Pit!$A$4:$BB$1086,54,FALSE))</f>
        <v>0</v>
      </c>
      <c r="V34" s="16"/>
      <c r="W34" s="16">
        <f>IF(OR(U34=999,V34=999,AND(S34&gt;$S$3,S34&lt;&gt;"Slot")),"",IF(V34="",U34,V34))</f>
        <v>0</v>
      </c>
      <c r="X34" s="17">
        <f>RANK(R34,$R$5:$R$124)</f>
        <v>30</v>
      </c>
      <c r="Y34" s="16" t="str">
        <f>IFERROR(VLOOKUP($D34,Results!$F$3:$L$1396,Y$1,FALSE),"")</f>
        <v/>
      </c>
      <c r="Z34" s="34" t="str">
        <f>IFERROR(IFERROR(IF(VLOOKUP($D34,Results!$F$3:$L$1396,Z$1+1,FALSE)=1,"S",""),"")&amp;VLOOKUP($D34,Results!$F$3:$L$1396,Z$1,FALSE),"")</f>
        <v/>
      </c>
      <c r="AA34" s="16" t="str">
        <f>IFERROR(VLOOKUP($D34,Results!$F$3:$L$1396,AA$1,FALSE),"")</f>
        <v/>
      </c>
      <c r="AB34" s="16" t="str">
        <f>IFERROR(VLOOKUP($D34,Results!$F$3:$L$1396,AB$1,FALSE),"")</f>
        <v/>
      </c>
      <c r="AC34" s="16" t="str">
        <f>IF(V34="","",Y34-V34)</f>
        <v/>
      </c>
    </row>
    <row r="35" spans="1:29" s="21" customFormat="1" x14ac:dyDescent="0.25">
      <c r="A35" s="21" t="s">
        <v>2767</v>
      </c>
      <c r="B35" s="16">
        <f>COUNTIF($A$5:$A$124,A35)</f>
        <v>1</v>
      </c>
      <c r="C35" s="16" t="str">
        <f>IF(OR(MID(A35,1,2)="SP",MID(A35,1,2)="MR",MID(A35,1,2)="CL",MID(A35,1,2)="RP"),"P","B")</f>
        <v>B</v>
      </c>
      <c r="D35" s="17">
        <f>IF($C35="B",VLOOKUP($A35,Bat!$A$4:$BC$2232,D$1,FALSE),VLOOKUP($A35,Pit!$A$4:$AZ$2108,D$2,FALSE))</f>
        <v>9263</v>
      </c>
      <c r="E35" s="16" t="str">
        <f>IF($C35="B",VLOOKUP($A35,Bat!$A$4:$BC$2232,E$1,FALSE),VLOOKUP($A35,Pit!$A$4:$AZ$2108,E$2,FALSE))</f>
        <v>CF</v>
      </c>
      <c r="F35" s="16" t="str">
        <f>IF($C35="B",VLOOKUP($A35,Bat!$A$4:$BC$2232,F$1,FALSE),VLOOKUP($A35,Pit!$A$4:$AZ$2108,F$2,FALSE))</f>
        <v>Mauro Rodríguez</v>
      </c>
      <c r="G35" s="16">
        <f>IF($C35="B",VLOOKUP($A35,Bat!$A$4:$BC$2232,G$1,FALSE),VLOOKUP($A35,Pit!$A$4:$AZ$2108,G$2,FALSE))</f>
        <v>21</v>
      </c>
      <c r="H35" s="16" t="str">
        <f>IF($C35="B",VLOOKUP($A35,Bat!$A$4:$BC$2232,H$1,FALSE),VLOOKUP($A35,Pit!$A$4:$AZ$2108,H$2,FALSE))</f>
        <v>L</v>
      </c>
      <c r="I35" s="16" t="str">
        <f>IF($C35="B",VLOOKUP($A35,Bat!$A$4:$BC$2232,I$1,FALSE),VLOOKUP($A35,Pit!$A$4:$AZ$2108,I$2,FALSE))</f>
        <v>L</v>
      </c>
      <c r="J35" s="16" t="str">
        <f>IF($C35="B",VLOOKUP($A35,Bat!$A$4:$BC$2232,J$1,FALSE),VLOOKUP($A35,Pit!$A$4:$AZ$2108,J$2,FALSE))</f>
        <v>Very High</v>
      </c>
      <c r="K35" s="17" t="str">
        <f>IF($C35="B",VLOOKUP($A35,Bat!$A$4:$BC$2232,K$1,FALSE),VLOOKUP($A35,Pit!$A$4:$AZ$2108,K$2,FALSE))</f>
        <v>Normal</v>
      </c>
      <c r="L35" s="16">
        <f>IF($C35="B",VLOOKUP($A35,Bat!$A$4:$BC$2232,L$1,FALSE),VLOOKUP($A35,Pit!$A$4:$AZ$2108,L$2,FALSE))</f>
        <v>6</v>
      </c>
      <c r="M35" s="16">
        <f>IF($C35="B",VLOOKUP($A35,Bat!$A$4:$BC$2232,M$1,FALSE),VLOOKUP($A35,Pit!$A$4:$AZ$2108,M$2,FALSE))</f>
        <v>7</v>
      </c>
      <c r="N35" s="16">
        <f>IF($C35="B",VLOOKUP($A35,Bat!$A$4:$BC$2232,N$1,FALSE),VLOOKUP($A35,Pit!$A$4:$AZ$2108,N$2,FALSE))</f>
        <v>7</v>
      </c>
      <c r="O35" s="16">
        <f>IF($C35="B",VLOOKUP($A35,Bat!$A$4:$BC$2232,O$1,FALSE),VLOOKUP($A35,Pit!$A$4:$AZ$2108,O$2,FALSE))</f>
        <v>6</v>
      </c>
      <c r="P35" s="17">
        <f>IF($C35="B",VLOOKUP($A35,Bat!$A$4:$BC$2232,P$1,FALSE),VLOOKUP($A35,Pit!$A$4:$AZ$2108,P$2,FALSE))</f>
        <v>3</v>
      </c>
      <c r="Q35" s="36">
        <f>IF($C35="B",VLOOKUP($A35,Bat!$A$4:$BC$2232,Q$1,FALSE),VLOOKUP($A35,Pit!$A$4:$AZ$2108,Q$2,FALSE))</f>
        <v>22.640762507454006</v>
      </c>
      <c r="R35" s="19">
        <f>IF($C35="B",VLOOKUP($A35,Bat!$A$4:$BC$2232,R$1,FALSE),VLOOKUP($A35,Pit!$A$4:$AZ$2108,R$2,FALSE))</f>
        <v>2.1072799503241302</v>
      </c>
      <c r="S35" s="20">
        <f>IF($C35="B",VLOOKUP($A35,Bat!$A$4:$BC$2232,S$1,FALSE),VLOOKUP($A35,Pit!$A$4:$AZ$2108,S$2,FALSE))</f>
        <v>650000</v>
      </c>
      <c r="T35" s="17" t="str">
        <f>VLOOKUP(IF($C35="B",VLOOKUP($A35,Bat!$A$4:$AT$2232,T$1,FALSE),VLOOKUP($A35,Pit!$A$4:$BD$2108,T$2,FALSE)),COND!$A$35:$B$41,2,FALSE)</f>
        <v>??</v>
      </c>
      <c r="U35" s="21">
        <f>IF($C35="B",VLOOKUP($A35,Bat!$A$4:$AR$1196,44,FALSE),VLOOKUP($A35,Pit!$A$4:$BB$1086,54,FALSE))</f>
        <v>0</v>
      </c>
      <c r="V35" s="16"/>
      <c r="W35" s="16">
        <f>IF(OR(U35=999,V35=999,AND(S35&gt;$S$3,S35&lt;&gt;"Slot")),"",IF(V35="",U35,V35))</f>
        <v>0</v>
      </c>
      <c r="X35" s="17">
        <f>RANK(R35,$R$5:$R$124)</f>
        <v>31</v>
      </c>
      <c r="Y35" s="16" t="str">
        <f>IFERROR(VLOOKUP($D35,Results!$F$3:$L$1396,Y$1,FALSE),"")</f>
        <v/>
      </c>
      <c r="Z35" s="34" t="str">
        <f>IFERROR(IFERROR(IF(VLOOKUP($D35,Results!$F$3:$L$1396,Z$1+1,FALSE)=1,"S",""),"")&amp;VLOOKUP($D35,Results!$F$3:$L$1396,Z$1,FALSE),"")</f>
        <v/>
      </c>
      <c r="AA35" s="16" t="str">
        <f>IFERROR(VLOOKUP($D35,Results!$F$3:$L$1396,AA$1,FALSE),"")</f>
        <v/>
      </c>
      <c r="AB35" s="16" t="str">
        <f>IFERROR(VLOOKUP($D35,Results!$F$3:$L$1396,AB$1,FALSE),"")</f>
        <v/>
      </c>
      <c r="AC35" s="16" t="str">
        <f>IF(V35="","",Y35-V35)</f>
        <v/>
      </c>
    </row>
    <row r="36" spans="1:29" s="21" customFormat="1" x14ac:dyDescent="0.25">
      <c r="A36" s="21" t="s">
        <v>2768</v>
      </c>
      <c r="B36" s="16">
        <f>COUNTIF($A$5:$A$124,A36)</f>
        <v>1</v>
      </c>
      <c r="C36" s="16" t="str">
        <f>IF(OR(MID(A36,1,2)="SP",MID(A36,1,2)="MR",MID(A36,1,2)="CL",MID(A36,1,2)="RP"),"P","B")</f>
        <v>B</v>
      </c>
      <c r="D36" s="17">
        <f>IF($C36="B",VLOOKUP($A36,Bat!$A$4:$BC$2232,D$1,FALSE),VLOOKUP($A36,Pit!$A$4:$AZ$2108,D$2,FALSE))</f>
        <v>9269</v>
      </c>
      <c r="E36" s="16" t="str">
        <f>IF($C36="B",VLOOKUP($A36,Bat!$A$4:$BC$2232,E$1,FALSE),VLOOKUP($A36,Pit!$A$4:$AZ$2108,E$2,FALSE))</f>
        <v>RF</v>
      </c>
      <c r="F36" s="16" t="str">
        <f>IF($C36="B",VLOOKUP($A36,Bat!$A$4:$BC$2232,F$1,FALSE),VLOOKUP($A36,Pit!$A$4:$AZ$2108,F$2,FALSE))</f>
        <v>Rob Davidson</v>
      </c>
      <c r="G36" s="16">
        <f>IF($C36="B",VLOOKUP($A36,Bat!$A$4:$BC$2232,G$1,FALSE),VLOOKUP($A36,Pit!$A$4:$AZ$2108,G$2,FALSE))</f>
        <v>21</v>
      </c>
      <c r="H36" s="16" t="str">
        <f>IF($C36="B",VLOOKUP($A36,Bat!$A$4:$BC$2232,H$1,FALSE),VLOOKUP($A36,Pit!$A$4:$AZ$2108,H$2,FALSE))</f>
        <v>L</v>
      </c>
      <c r="I36" s="16" t="str">
        <f>IF($C36="B",VLOOKUP($A36,Bat!$A$4:$BC$2232,I$1,FALSE),VLOOKUP($A36,Pit!$A$4:$AZ$2108,I$2,FALSE))</f>
        <v>L</v>
      </c>
      <c r="J36" s="16" t="str">
        <f>IF($C36="B",VLOOKUP($A36,Bat!$A$4:$BC$2232,J$1,FALSE),VLOOKUP($A36,Pit!$A$4:$AZ$2108,J$2,FALSE))</f>
        <v>Normal</v>
      </c>
      <c r="K36" s="17" t="str">
        <f>IF($C36="B",VLOOKUP($A36,Bat!$A$4:$BC$2232,K$1,FALSE),VLOOKUP($A36,Pit!$A$4:$AZ$2108,K$2,FALSE))</f>
        <v>Low</v>
      </c>
      <c r="L36" s="16">
        <f>IF($C36="B",VLOOKUP($A36,Bat!$A$4:$BC$2232,L$1,FALSE),VLOOKUP($A36,Pit!$A$4:$AZ$2108,L$2,FALSE))</f>
        <v>7</v>
      </c>
      <c r="M36" s="16">
        <f>IF($C36="B",VLOOKUP($A36,Bat!$A$4:$BC$2232,M$1,FALSE),VLOOKUP($A36,Pit!$A$4:$AZ$2108,M$2,FALSE))</f>
        <v>6</v>
      </c>
      <c r="N36" s="16">
        <f>IF($C36="B",VLOOKUP($A36,Bat!$A$4:$BC$2232,N$1,FALSE),VLOOKUP($A36,Pit!$A$4:$AZ$2108,N$2,FALSE))</f>
        <v>4</v>
      </c>
      <c r="O36" s="16">
        <f>IF($C36="B",VLOOKUP($A36,Bat!$A$4:$BC$2232,O$1,FALSE),VLOOKUP($A36,Pit!$A$4:$AZ$2108,O$2,FALSE))</f>
        <v>6</v>
      </c>
      <c r="P36" s="17">
        <f>IF($C36="B",VLOOKUP($A36,Bat!$A$4:$BC$2232,P$1,FALSE),VLOOKUP($A36,Pit!$A$4:$AZ$2108,P$2,FALSE))</f>
        <v>3</v>
      </c>
      <c r="Q36" s="36">
        <f>IF($C36="B",VLOOKUP($A36,Bat!$A$4:$BC$2232,Q$1,FALSE),VLOOKUP($A36,Pit!$A$4:$AZ$2108,Q$2,FALSE))</f>
        <v>22.488904326562007</v>
      </c>
      <c r="R36" s="19">
        <f>IF($C36="B",VLOOKUP($A36,Bat!$A$4:$BC$2232,R$1,FALSE),VLOOKUP($A36,Pit!$A$4:$AZ$2108,R$2,FALSE))</f>
        <v>2.0873601355176441</v>
      </c>
      <c r="S36" s="20">
        <f>IF($C36="B",VLOOKUP($A36,Bat!$A$4:$BC$2232,S$1,FALSE),VLOOKUP($A36,Pit!$A$4:$AZ$2108,S$2,FALSE))</f>
        <v>490000</v>
      </c>
      <c r="T36" s="17" t="str">
        <f>VLOOKUP(IF($C36="B",VLOOKUP($A36,Bat!$A$4:$AT$2232,T$1,FALSE),VLOOKUP($A36,Pit!$A$4:$BD$2108,T$2,FALSE)),COND!$A$35:$B$41,2,FALSE)</f>
        <v>??</v>
      </c>
      <c r="U36" s="21">
        <f>IF($C36="B",VLOOKUP($A36,Bat!$A$4:$AR$1196,44,FALSE),VLOOKUP($A36,Pit!$A$4:$BB$1086,54,FALSE))</f>
        <v>0</v>
      </c>
      <c r="V36" s="16"/>
      <c r="W36" s="16">
        <f>IF(OR(U36=999,V36=999,AND(S36&gt;$S$3,S36&lt;&gt;"Slot")),"",IF(V36="",U36,V36))</f>
        <v>0</v>
      </c>
      <c r="X36" s="17">
        <f>RANK(R36,$R$5:$R$124)</f>
        <v>32</v>
      </c>
      <c r="Y36" s="16" t="str">
        <f>IFERROR(VLOOKUP($D36,Results!$F$3:$L$1396,Y$1,FALSE),"")</f>
        <v/>
      </c>
      <c r="Z36" s="34" t="str">
        <f>IFERROR(IFERROR(IF(VLOOKUP($D36,Results!$F$3:$L$1396,Z$1+1,FALSE)=1,"S",""),"")&amp;VLOOKUP($D36,Results!$F$3:$L$1396,Z$1,FALSE),"")</f>
        <v/>
      </c>
      <c r="AA36" s="16" t="str">
        <f>IFERROR(VLOOKUP($D36,Results!$F$3:$L$1396,AA$1,FALSE),"")</f>
        <v/>
      </c>
      <c r="AB36" s="16" t="str">
        <f>IFERROR(VLOOKUP($D36,Results!$F$3:$L$1396,AB$1,FALSE),"")</f>
        <v/>
      </c>
      <c r="AC36" s="16" t="str">
        <f>IF(V36="","",Y36-V36)</f>
        <v/>
      </c>
    </row>
    <row r="37" spans="1:29" s="21" customFormat="1" x14ac:dyDescent="0.25">
      <c r="A37" s="21" t="s">
        <v>2282</v>
      </c>
      <c r="B37" s="16">
        <f>COUNTIF($A$5:$A$124,A37)</f>
        <v>1</v>
      </c>
      <c r="C37" s="16" t="str">
        <f>IF(OR(MID(A37,1,2)="SP",MID(A37,1,2)="MR",MID(A37,1,2)="CL",MID(A37,1,2)="RP"),"P","B")</f>
        <v>P</v>
      </c>
      <c r="D37" s="17">
        <f>IF($C37="B",VLOOKUP($A37,Bat!$A$4:$BC$2232,D$1,FALSE),VLOOKUP($A37,Pit!$A$4:$AZ$2108,D$2,FALSE))</f>
        <v>4811</v>
      </c>
      <c r="E37" s="16" t="str">
        <f>IF($C37="B",VLOOKUP($A37,Bat!$A$4:$BC$2232,E$1,FALSE),VLOOKUP($A37,Pit!$A$4:$AZ$2108,E$2,FALSE))</f>
        <v>SP</v>
      </c>
      <c r="F37" s="16" t="str">
        <f>IF($C37="B",VLOOKUP($A37,Bat!$A$4:$BC$2232,F$1,FALSE),VLOOKUP($A37,Pit!$A$4:$AZ$2108,F$2,FALSE))</f>
        <v>Mike Randall</v>
      </c>
      <c r="G37" s="16">
        <f>IF($C37="B",VLOOKUP($A37,Bat!$A$4:$BC$2232,G$1,FALSE),VLOOKUP($A37,Pit!$A$4:$AZ$2108,G$2,FALSE))</f>
        <v>18</v>
      </c>
      <c r="H37" s="16" t="str">
        <f>IF($C37="B",VLOOKUP($A37,Bat!$A$4:$BC$2232,H$1,FALSE),VLOOKUP($A37,Pit!$A$4:$AZ$2108,H$2,FALSE))</f>
        <v>S</v>
      </c>
      <c r="I37" s="16" t="str">
        <f>IF($C37="B",VLOOKUP($A37,Bat!$A$4:$BC$2232,I$1,FALSE),VLOOKUP($A37,Pit!$A$4:$AZ$2108,I$2,FALSE))</f>
        <v>L</v>
      </c>
      <c r="J37" s="16" t="str">
        <f>IF($C37="B",VLOOKUP($A37,Bat!$A$4:$BC$2232,J$1,FALSE),VLOOKUP($A37,Pit!$A$4:$AZ$2108,J$2,FALSE))</f>
        <v>Normal</v>
      </c>
      <c r="K37" s="17" t="str">
        <f>IF($C37="B",VLOOKUP($A37,Bat!$A$4:$BC$2232,K$1,FALSE),VLOOKUP($A37,Pit!$A$4:$AZ$2108,K$2,FALSE))</f>
        <v>Normal</v>
      </c>
      <c r="L37" s="16">
        <f>IF($C37="B",VLOOKUP($A37,Bat!$A$4:$BC$2232,L$1,FALSE),VLOOKUP($A37,Pit!$A$4:$AZ$2108,L$2,FALSE))</f>
        <v>3</v>
      </c>
      <c r="M37" s="16">
        <f>IF($C37="B",VLOOKUP($A37,Bat!$A$4:$BC$2232,M$1,FALSE),VLOOKUP($A37,Pit!$A$4:$AZ$2108,M$2,FALSE))</f>
        <v>4</v>
      </c>
      <c r="N37" s="16">
        <f>IF($C37="B",VLOOKUP($A37,Bat!$A$4:$BC$2232,N$1,FALSE),VLOOKUP($A37,Pit!$A$4:$AZ$2108,N$2,FALSE))</f>
        <v>9</v>
      </c>
      <c r="O37" s="16" t="str">
        <f>IF($C37="B",VLOOKUP($A37,Bat!$A$4:$BC$2232,O$1,FALSE),VLOOKUP($A37,Pit!$A$4:$AZ$2108,O$2,FALSE))</f>
        <v>88-90 Mph</v>
      </c>
      <c r="P37" s="17">
        <f>IF($C37="B",VLOOKUP($A37,Bat!$A$4:$BC$2232,P$1,FALSE),VLOOKUP($A37,Pit!$A$4:$AZ$2108,P$2,FALSE))</f>
        <v>10</v>
      </c>
      <c r="Q37" s="36">
        <f>IF($C37="B",VLOOKUP($A37,Bat!$A$4:$BC$2232,Q$1,FALSE),VLOOKUP($A37,Pit!$A$4:$AZ$2108,Q$2,FALSE))</f>
        <v>46.326349577016209</v>
      </c>
      <c r="R37" s="19">
        <f>IF($C37="B",VLOOKUP($A37,Bat!$A$4:$BC$2232,R$1,FALSE),VLOOKUP($A37,Pit!$A$4:$AZ$2108,R$2,FALSE))</f>
        <v>2.0823699701534459</v>
      </c>
      <c r="S37" s="20">
        <f>IF($C37="B",VLOOKUP($A37,Bat!$A$4:$BC$2232,S$1,FALSE),VLOOKUP($A37,Pit!$A$4:$AZ$2108,S$2,FALSE))</f>
        <v>230000</v>
      </c>
      <c r="T37" s="17" t="str">
        <f>VLOOKUP(IF($C37="B",VLOOKUP($A37,Bat!$A$4:$AT$2232,T$1,FALSE),VLOOKUP($A37,Pit!$A$4:$BD$2108,T$2,FALSE)),COND!$A$35:$B$41,2,FALSE)</f>
        <v>??</v>
      </c>
      <c r="U37" s="21">
        <f>IF($C37="B",VLOOKUP($A37,Bat!$A$4:$AR$1196,44,FALSE),VLOOKUP($A37,Pit!$A$4:$BB$1086,54,FALSE))</f>
        <v>0</v>
      </c>
      <c r="V37" s="16"/>
      <c r="W37" s="16">
        <f>IF(OR(U37=999,V37=999,AND(S37&gt;$S$3,S37&lt;&gt;"Slot")),"",IF(V37="",U37,V37))</f>
        <v>0</v>
      </c>
      <c r="X37" s="17">
        <f>RANK(R37,$R$5:$R$124)</f>
        <v>33</v>
      </c>
      <c r="Y37" s="16" t="str">
        <f>IFERROR(VLOOKUP($D37,Results!$F$3:$L$1396,Y$1,FALSE),"")</f>
        <v/>
      </c>
      <c r="Z37" s="34" t="str">
        <f>IFERROR(IFERROR(IF(VLOOKUP($D37,Results!$F$3:$L$1396,Z$1+1,FALSE)=1,"S",""),"")&amp;VLOOKUP($D37,Results!$F$3:$L$1396,Z$1,FALSE),"")</f>
        <v/>
      </c>
      <c r="AA37" s="16" t="str">
        <f>IFERROR(VLOOKUP($D37,Results!$F$3:$L$1396,AA$1,FALSE),"")</f>
        <v/>
      </c>
      <c r="AB37" s="16" t="str">
        <f>IFERROR(VLOOKUP($D37,Results!$F$3:$L$1396,AB$1,FALSE),"")</f>
        <v/>
      </c>
      <c r="AC37" s="16" t="str">
        <f>IF(V37="","",Y37-V37)</f>
        <v/>
      </c>
    </row>
    <row r="38" spans="1:29" s="21" customFormat="1" x14ac:dyDescent="0.25">
      <c r="A38" s="21" t="s">
        <v>2283</v>
      </c>
      <c r="B38" s="16">
        <f>COUNTIF($A$5:$A$124,A38)</f>
        <v>1</v>
      </c>
      <c r="C38" s="16" t="str">
        <f>IF(OR(MID(A38,1,2)="SP",MID(A38,1,2)="MR",MID(A38,1,2)="CL",MID(A38,1,2)="RP"),"P","B")</f>
        <v>P</v>
      </c>
      <c r="D38" s="17">
        <f>IF($C38="B",VLOOKUP($A38,Bat!$A$4:$BC$2232,D$1,FALSE),VLOOKUP($A38,Pit!$A$4:$AZ$2108,D$2,FALSE))</f>
        <v>5163</v>
      </c>
      <c r="E38" s="16" t="str">
        <f>IF($C38="B",VLOOKUP($A38,Bat!$A$4:$BC$2232,E$1,FALSE),VLOOKUP($A38,Pit!$A$4:$AZ$2108,E$2,FALSE))</f>
        <v>SP</v>
      </c>
      <c r="F38" s="16" t="str">
        <f>IF($C38="B",VLOOKUP($A38,Bat!$A$4:$BC$2232,F$1,FALSE),VLOOKUP($A38,Pit!$A$4:$AZ$2108,F$2,FALSE))</f>
        <v>Toby Ayers</v>
      </c>
      <c r="G38" s="16">
        <f>IF($C38="B",VLOOKUP($A38,Bat!$A$4:$BC$2232,G$1,FALSE),VLOOKUP($A38,Pit!$A$4:$AZ$2108,G$2,FALSE))</f>
        <v>18</v>
      </c>
      <c r="H38" s="16" t="str">
        <f>IF($C38="B",VLOOKUP($A38,Bat!$A$4:$BC$2232,H$1,FALSE),VLOOKUP($A38,Pit!$A$4:$AZ$2108,H$2,FALSE))</f>
        <v>R</v>
      </c>
      <c r="I38" s="16" t="str">
        <f>IF($C38="B",VLOOKUP($A38,Bat!$A$4:$BC$2232,I$1,FALSE),VLOOKUP($A38,Pit!$A$4:$AZ$2108,I$2,FALSE))</f>
        <v>R</v>
      </c>
      <c r="J38" s="16" t="str">
        <f>IF($C38="B",VLOOKUP($A38,Bat!$A$4:$BC$2232,J$1,FALSE),VLOOKUP($A38,Pit!$A$4:$AZ$2108,J$2,FALSE))</f>
        <v>Very High</v>
      </c>
      <c r="K38" s="17" t="str">
        <f>IF($C38="B",VLOOKUP($A38,Bat!$A$4:$BC$2232,K$1,FALSE),VLOOKUP($A38,Pit!$A$4:$AZ$2108,K$2,FALSE))</f>
        <v>High</v>
      </c>
      <c r="L38" s="16">
        <f>IF($C38="B",VLOOKUP($A38,Bat!$A$4:$BC$2232,L$1,FALSE),VLOOKUP($A38,Pit!$A$4:$AZ$2108,L$2,FALSE))</f>
        <v>5</v>
      </c>
      <c r="M38" s="16">
        <f>IF($C38="B",VLOOKUP($A38,Bat!$A$4:$BC$2232,M$1,FALSE),VLOOKUP($A38,Pit!$A$4:$AZ$2108,M$2,FALSE))</f>
        <v>5</v>
      </c>
      <c r="N38" s="16">
        <f>IF($C38="B",VLOOKUP($A38,Bat!$A$4:$BC$2232,N$1,FALSE),VLOOKUP($A38,Pit!$A$4:$AZ$2108,N$2,FALSE))</f>
        <v>6</v>
      </c>
      <c r="O38" s="16" t="str">
        <f>IF($C38="B",VLOOKUP($A38,Bat!$A$4:$BC$2232,O$1,FALSE),VLOOKUP($A38,Pit!$A$4:$AZ$2108,O$2,FALSE))</f>
        <v>96-98 Mph</v>
      </c>
      <c r="P38" s="17">
        <f>IF($C38="B",VLOOKUP($A38,Bat!$A$4:$BC$2232,P$1,FALSE),VLOOKUP($A38,Pit!$A$4:$AZ$2108,P$2,FALSE))</f>
        <v>8</v>
      </c>
      <c r="Q38" s="36">
        <f>IF($C38="B",VLOOKUP($A38,Bat!$A$4:$BC$2232,Q$1,FALSE),VLOOKUP($A38,Pit!$A$4:$AZ$2108,Q$2,FALSE))</f>
        <v>46.308451772710747</v>
      </c>
      <c r="R38" s="19">
        <f>IF($C38="B",VLOOKUP($A38,Bat!$A$4:$BC$2232,R$1,FALSE),VLOOKUP($A38,Pit!$A$4:$AZ$2108,R$2,FALSE))</f>
        <v>2.0807687466933471</v>
      </c>
      <c r="S38" s="20">
        <f>IF($C38="B",VLOOKUP($A38,Bat!$A$4:$BC$2232,S$1,FALSE),VLOOKUP($A38,Pit!$A$4:$AZ$2108,S$2,FALSE))</f>
        <v>1800000</v>
      </c>
      <c r="T38" s="17" t="str">
        <f>VLOOKUP(IF($C38="B",VLOOKUP($A38,Bat!$A$4:$AT$2232,T$1,FALSE),VLOOKUP($A38,Pit!$A$4:$BD$2108,T$2,FALSE)),COND!$A$35:$B$41,2,FALSE)</f>
        <v>??</v>
      </c>
      <c r="U38" s="21">
        <f>IF($C38="B",VLOOKUP($A38,Bat!$A$4:$AR$1196,44,FALSE),VLOOKUP($A38,Pit!$A$4:$BB$1086,54,FALSE))</f>
        <v>0</v>
      </c>
      <c r="V38" s="16"/>
      <c r="W38" s="16">
        <f>IF(OR(U38=999,V38=999,AND(S38&gt;$S$3,S38&lt;&gt;"Slot")),"",IF(V38="",U38,V38))</f>
        <v>0</v>
      </c>
      <c r="X38" s="17">
        <f>RANK(R38,$R$5:$R$124)</f>
        <v>34</v>
      </c>
      <c r="Y38" s="16" t="str">
        <f>IFERROR(VLOOKUP($D38,Results!$F$3:$L$1396,Y$1,FALSE),"")</f>
        <v/>
      </c>
      <c r="Z38" s="34" t="str">
        <f>IFERROR(IFERROR(IF(VLOOKUP($D38,Results!$F$3:$L$1396,Z$1+1,FALSE)=1,"S",""),"")&amp;VLOOKUP($D38,Results!$F$3:$L$1396,Z$1,FALSE),"")</f>
        <v/>
      </c>
      <c r="AA38" s="16" t="str">
        <f>IFERROR(VLOOKUP($D38,Results!$F$3:$L$1396,AA$1,FALSE),"")</f>
        <v/>
      </c>
      <c r="AB38" s="16" t="str">
        <f>IFERROR(VLOOKUP($D38,Results!$F$3:$L$1396,AB$1,FALSE),"")</f>
        <v/>
      </c>
      <c r="AC38" s="16" t="str">
        <f>IF(V38="","",Y38-V38)</f>
        <v/>
      </c>
    </row>
    <row r="39" spans="1:29" s="21" customFormat="1" x14ac:dyDescent="0.25">
      <c r="A39" s="21" t="s">
        <v>2284</v>
      </c>
      <c r="B39" s="16">
        <f>COUNTIF($A$5:$A$124,A39)</f>
        <v>1</v>
      </c>
      <c r="C39" s="16" t="str">
        <f>IF(OR(MID(A39,1,2)="SP",MID(A39,1,2)="MR",MID(A39,1,2)="CL",MID(A39,1,2)="RP"),"P","B")</f>
        <v>P</v>
      </c>
      <c r="D39" s="17">
        <f>IF($C39="B",VLOOKUP($A39,Bat!$A$4:$BC$2232,D$1,FALSE),VLOOKUP($A39,Pit!$A$4:$AZ$2108,D$2,FALSE))</f>
        <v>10802</v>
      </c>
      <c r="E39" s="16" t="str">
        <f>IF($C39="B",VLOOKUP($A39,Bat!$A$4:$BC$2232,E$1,FALSE),VLOOKUP($A39,Pit!$A$4:$AZ$2108,E$2,FALSE))</f>
        <v>SP</v>
      </c>
      <c r="F39" s="16" t="str">
        <f>IF($C39="B",VLOOKUP($A39,Bat!$A$4:$BC$2232,F$1,FALSE),VLOOKUP($A39,Pit!$A$4:$AZ$2108,F$2,FALSE))</f>
        <v>Doug Wells</v>
      </c>
      <c r="G39" s="16">
        <f>IF($C39="B",VLOOKUP($A39,Bat!$A$4:$BC$2232,G$1,FALSE),VLOOKUP($A39,Pit!$A$4:$AZ$2108,G$2,FALSE))</f>
        <v>21</v>
      </c>
      <c r="H39" s="16" t="str">
        <f>IF($C39="B",VLOOKUP($A39,Bat!$A$4:$BC$2232,H$1,FALSE),VLOOKUP($A39,Pit!$A$4:$AZ$2108,H$2,FALSE))</f>
        <v>S</v>
      </c>
      <c r="I39" s="16" t="str">
        <f>IF($C39="B",VLOOKUP($A39,Bat!$A$4:$BC$2232,I$1,FALSE),VLOOKUP($A39,Pit!$A$4:$AZ$2108,I$2,FALSE))</f>
        <v>R</v>
      </c>
      <c r="J39" s="16" t="str">
        <f>IF($C39="B",VLOOKUP($A39,Bat!$A$4:$BC$2232,J$1,FALSE),VLOOKUP($A39,Pit!$A$4:$AZ$2108,J$2,FALSE))</f>
        <v>Very High</v>
      </c>
      <c r="K39" s="17" t="str">
        <f>IF($C39="B",VLOOKUP($A39,Bat!$A$4:$BC$2232,K$1,FALSE),VLOOKUP($A39,Pit!$A$4:$AZ$2108,K$2,FALSE))</f>
        <v>Very High</v>
      </c>
      <c r="L39" s="16">
        <f>IF($C39="B",VLOOKUP($A39,Bat!$A$4:$BC$2232,L$1,FALSE),VLOOKUP($A39,Pit!$A$4:$AZ$2108,L$2,FALSE))</f>
        <v>3</v>
      </c>
      <c r="M39" s="16">
        <f>IF($C39="B",VLOOKUP($A39,Bat!$A$4:$BC$2232,M$1,FALSE),VLOOKUP($A39,Pit!$A$4:$AZ$2108,M$2,FALSE))</f>
        <v>5</v>
      </c>
      <c r="N39" s="16">
        <f>IF($C39="B",VLOOKUP($A39,Bat!$A$4:$BC$2232,N$1,FALSE),VLOOKUP($A39,Pit!$A$4:$AZ$2108,N$2,FALSE))</f>
        <v>8</v>
      </c>
      <c r="O39" s="16" t="str">
        <f>IF($C39="B",VLOOKUP($A39,Bat!$A$4:$BC$2232,O$1,FALSE),VLOOKUP($A39,Pit!$A$4:$AZ$2108,O$2,FALSE))</f>
        <v>91-93 Mph</v>
      </c>
      <c r="P39" s="17">
        <f>IF($C39="B",VLOOKUP($A39,Bat!$A$4:$BC$2232,P$1,FALSE),VLOOKUP($A39,Pit!$A$4:$AZ$2108,P$2,FALSE))</f>
        <v>5</v>
      </c>
      <c r="Q39" s="36">
        <f>IF($C39="B",VLOOKUP($A39,Bat!$A$4:$BC$2232,Q$1,FALSE),VLOOKUP($A39,Pit!$A$4:$AZ$2108,Q$2,FALSE))</f>
        <v>46.297825588581574</v>
      </c>
      <c r="R39" s="19">
        <f>IF($C39="B",VLOOKUP($A39,Bat!$A$4:$BC$2232,R$1,FALSE),VLOOKUP($A39,Pit!$A$4:$AZ$2108,R$2,FALSE))</f>
        <v>2.0798180772688428</v>
      </c>
      <c r="S39" s="20">
        <f>IF($C39="B",VLOOKUP($A39,Bat!$A$4:$BC$2232,S$1,FALSE),VLOOKUP($A39,Pit!$A$4:$AZ$2108,S$2,FALSE))</f>
        <v>190000</v>
      </c>
      <c r="T39" s="17" t="str">
        <f>VLOOKUP(IF($C39="B",VLOOKUP($A39,Bat!$A$4:$AT$2232,T$1,FALSE),VLOOKUP($A39,Pit!$A$4:$BD$2108,T$2,FALSE)),COND!$A$35:$B$41,2,FALSE)</f>
        <v>??</v>
      </c>
      <c r="U39" s="21">
        <f>IF($C39="B",VLOOKUP($A39,Bat!$A$4:$AR$1196,44,FALSE),VLOOKUP($A39,Pit!$A$4:$BB$1086,54,FALSE))</f>
        <v>0</v>
      </c>
      <c r="V39" s="16"/>
      <c r="W39" s="16">
        <f>IF(OR(U39=999,V39=999,AND(S39&gt;$S$3,S39&lt;&gt;"Slot")),"",IF(V39="",U39,V39))</f>
        <v>0</v>
      </c>
      <c r="X39" s="17">
        <f>RANK(R39,$R$5:$R$124)</f>
        <v>35</v>
      </c>
      <c r="Y39" s="16" t="str">
        <f>IFERROR(VLOOKUP($D39,Results!$F$3:$L$1396,Y$1,FALSE),"")</f>
        <v/>
      </c>
      <c r="Z39" s="34" t="str">
        <f>IFERROR(IFERROR(IF(VLOOKUP($D39,Results!$F$3:$L$1396,Z$1+1,FALSE)=1,"S",""),"")&amp;VLOOKUP($D39,Results!$F$3:$L$1396,Z$1,FALSE),"")</f>
        <v/>
      </c>
      <c r="AA39" s="16" t="str">
        <f>IFERROR(VLOOKUP($D39,Results!$F$3:$L$1396,AA$1,FALSE),"")</f>
        <v/>
      </c>
      <c r="AB39" s="16" t="str">
        <f>IFERROR(VLOOKUP($D39,Results!$F$3:$L$1396,AB$1,FALSE),"")</f>
        <v/>
      </c>
      <c r="AC39" s="16" t="str">
        <f>IF(V39="","",Y39-V39)</f>
        <v/>
      </c>
    </row>
    <row r="40" spans="1:29" s="21" customFormat="1" x14ac:dyDescent="0.25">
      <c r="A40" s="21" t="s">
        <v>2769</v>
      </c>
      <c r="B40" s="16">
        <f>COUNTIF($A$5:$A$124,A40)</f>
        <v>1</v>
      </c>
      <c r="C40" s="16" t="str">
        <f>IF(OR(MID(A40,1,2)="SP",MID(A40,1,2)="MR",MID(A40,1,2)="CL",MID(A40,1,2)="RP"),"P","B")</f>
        <v>B</v>
      </c>
      <c r="D40" s="17">
        <f>IF($C40="B",VLOOKUP($A40,Bat!$A$4:$BC$2232,D$1,FALSE),VLOOKUP($A40,Pit!$A$4:$AZ$2108,D$2,FALSE))</f>
        <v>6830</v>
      </c>
      <c r="E40" s="16" t="str">
        <f>IF($C40="B",VLOOKUP($A40,Bat!$A$4:$BC$2232,E$1,FALSE),VLOOKUP($A40,Pit!$A$4:$AZ$2108,E$2,FALSE))</f>
        <v>2B</v>
      </c>
      <c r="F40" s="16" t="str">
        <f>IF($C40="B",VLOOKUP($A40,Bat!$A$4:$BC$2232,F$1,FALSE),VLOOKUP($A40,Pit!$A$4:$AZ$2108,F$2,FALSE))</f>
        <v>Errol Landry</v>
      </c>
      <c r="G40" s="16">
        <f>IF($C40="B",VLOOKUP($A40,Bat!$A$4:$BC$2232,G$1,FALSE),VLOOKUP($A40,Pit!$A$4:$AZ$2108,G$2,FALSE))</f>
        <v>21</v>
      </c>
      <c r="H40" s="16" t="str">
        <f>IF($C40="B",VLOOKUP($A40,Bat!$A$4:$BC$2232,H$1,FALSE),VLOOKUP($A40,Pit!$A$4:$AZ$2108,H$2,FALSE))</f>
        <v>R</v>
      </c>
      <c r="I40" s="16" t="str">
        <f>IF($C40="B",VLOOKUP($A40,Bat!$A$4:$BC$2232,I$1,FALSE),VLOOKUP($A40,Pit!$A$4:$AZ$2108,I$2,FALSE))</f>
        <v>R</v>
      </c>
      <c r="J40" s="16" t="str">
        <f>IF($C40="B",VLOOKUP($A40,Bat!$A$4:$BC$2232,J$1,FALSE),VLOOKUP($A40,Pit!$A$4:$AZ$2108,J$2,FALSE))</f>
        <v>Low</v>
      </c>
      <c r="K40" s="17" t="str">
        <f>IF($C40="B",VLOOKUP($A40,Bat!$A$4:$BC$2232,K$1,FALSE),VLOOKUP($A40,Pit!$A$4:$AZ$2108,K$2,FALSE))</f>
        <v>Normal</v>
      </c>
      <c r="L40" s="16">
        <f>IF($C40="B",VLOOKUP($A40,Bat!$A$4:$BC$2232,L$1,FALSE),VLOOKUP($A40,Pit!$A$4:$AZ$2108,L$2,FALSE))</f>
        <v>7</v>
      </c>
      <c r="M40" s="16">
        <f>IF($C40="B",VLOOKUP($A40,Bat!$A$4:$BC$2232,M$1,FALSE),VLOOKUP($A40,Pit!$A$4:$AZ$2108,M$2,FALSE))</f>
        <v>8</v>
      </c>
      <c r="N40" s="16">
        <f>IF($C40="B",VLOOKUP($A40,Bat!$A$4:$BC$2232,N$1,FALSE),VLOOKUP($A40,Pit!$A$4:$AZ$2108,N$2,FALSE))</f>
        <v>4</v>
      </c>
      <c r="O40" s="16">
        <f>IF($C40="B",VLOOKUP($A40,Bat!$A$4:$BC$2232,O$1,FALSE),VLOOKUP($A40,Pit!$A$4:$AZ$2108,O$2,FALSE))</f>
        <v>4</v>
      </c>
      <c r="P40" s="17">
        <f>IF($C40="B",VLOOKUP($A40,Bat!$A$4:$BC$2232,P$1,FALSE),VLOOKUP($A40,Pit!$A$4:$AZ$2108,P$2,FALSE))</f>
        <v>5</v>
      </c>
      <c r="Q40" s="36">
        <f>IF($C40="B",VLOOKUP($A40,Bat!$A$4:$BC$2232,Q$1,FALSE),VLOOKUP($A40,Pit!$A$4:$AZ$2108,Q$2,FALSE))</f>
        <v>22.244081026338495</v>
      </c>
      <c r="R40" s="19">
        <f>IF($C40="B",VLOOKUP($A40,Bat!$A$4:$BC$2232,R$1,FALSE),VLOOKUP($A40,Pit!$A$4:$AZ$2108,R$2,FALSE))</f>
        <v>2.0552457326443903</v>
      </c>
      <c r="S40" s="20">
        <f>IF($C40="B",VLOOKUP($A40,Bat!$A$4:$BC$2232,S$1,FALSE),VLOOKUP($A40,Pit!$A$4:$AZ$2108,S$2,FALSE))</f>
        <v>6500000</v>
      </c>
      <c r="T40" s="17" t="str">
        <f>VLOOKUP(IF($C40="B",VLOOKUP($A40,Bat!$A$4:$AT$2232,T$1,FALSE),VLOOKUP($A40,Pit!$A$4:$BD$2108,T$2,FALSE)),COND!$A$35:$B$41,2,FALSE)</f>
        <v>??</v>
      </c>
      <c r="U40" s="21">
        <f>IF($C40="B",VLOOKUP($A40,Bat!$A$4:$AR$1196,44,FALSE),VLOOKUP($A40,Pit!$A$4:$BB$1086,54,FALSE))</f>
        <v>0</v>
      </c>
      <c r="V40" s="16"/>
      <c r="W40" s="16" t="str">
        <f>IF(OR(U40=999,V40=999,AND(S40&gt;$S$3,S40&lt;&gt;"Slot")),"",IF(V40="",U40,V40))</f>
        <v/>
      </c>
      <c r="X40" s="17">
        <f>RANK(R40,$R$5:$R$124)</f>
        <v>36</v>
      </c>
      <c r="Y40" s="16" t="str">
        <f>IFERROR(VLOOKUP($D40,Results!$F$3:$L$1396,Y$1,FALSE),"")</f>
        <v/>
      </c>
      <c r="Z40" s="34" t="str">
        <f>IFERROR(IFERROR(IF(VLOOKUP($D40,Results!$F$3:$L$1396,Z$1+1,FALSE)=1,"S",""),"")&amp;VLOOKUP($D40,Results!$F$3:$L$1396,Z$1,FALSE),"")</f>
        <v/>
      </c>
      <c r="AA40" s="16" t="str">
        <f>IFERROR(VLOOKUP($D40,Results!$F$3:$L$1396,AA$1,FALSE),"")</f>
        <v/>
      </c>
      <c r="AB40" s="16" t="str">
        <f>IFERROR(VLOOKUP($D40,Results!$F$3:$L$1396,AB$1,FALSE),"")</f>
        <v/>
      </c>
      <c r="AC40" s="16" t="str">
        <f>IF(V40="","",Y40-V40)</f>
        <v/>
      </c>
    </row>
    <row r="41" spans="1:29" s="21" customFormat="1" x14ac:dyDescent="0.25">
      <c r="A41" s="21" t="s">
        <v>2770</v>
      </c>
      <c r="B41" s="16">
        <f>COUNTIF($A$5:$A$124,A41)</f>
        <v>1</v>
      </c>
      <c r="C41" s="16" t="str">
        <f>IF(OR(MID(A41,1,2)="SP",MID(A41,1,2)="MR",MID(A41,1,2)="CL",MID(A41,1,2)="RP"),"P","B")</f>
        <v>B</v>
      </c>
      <c r="D41" s="17">
        <f>IF($C41="B",VLOOKUP($A41,Bat!$A$4:$BC$2232,D$1,FALSE),VLOOKUP($A41,Pit!$A$4:$AZ$2108,D$2,FALSE))</f>
        <v>11013</v>
      </c>
      <c r="E41" s="16" t="str">
        <f>IF($C41="B",VLOOKUP($A41,Bat!$A$4:$BC$2232,E$1,FALSE),VLOOKUP($A41,Pit!$A$4:$AZ$2108,E$2,FALSE))</f>
        <v>RF</v>
      </c>
      <c r="F41" s="16" t="str">
        <f>IF($C41="B",VLOOKUP($A41,Bat!$A$4:$BC$2232,F$1,FALSE),VLOOKUP($A41,Pit!$A$4:$AZ$2108,F$2,FALSE))</f>
        <v>José Díaz</v>
      </c>
      <c r="G41" s="16">
        <f>IF($C41="B",VLOOKUP($A41,Bat!$A$4:$BC$2232,G$1,FALSE),VLOOKUP($A41,Pit!$A$4:$AZ$2108,G$2,FALSE))</f>
        <v>21</v>
      </c>
      <c r="H41" s="16" t="str">
        <f>IF($C41="B",VLOOKUP($A41,Bat!$A$4:$BC$2232,H$1,FALSE),VLOOKUP($A41,Pit!$A$4:$AZ$2108,H$2,FALSE))</f>
        <v>L</v>
      </c>
      <c r="I41" s="16" t="str">
        <f>IF($C41="B",VLOOKUP($A41,Bat!$A$4:$BC$2232,I$1,FALSE),VLOOKUP($A41,Pit!$A$4:$AZ$2108,I$2,FALSE))</f>
        <v>L</v>
      </c>
      <c r="J41" s="16" t="str">
        <f>IF($C41="B",VLOOKUP($A41,Bat!$A$4:$BC$2232,J$1,FALSE),VLOOKUP($A41,Pit!$A$4:$AZ$2108,J$2,FALSE))</f>
        <v>High</v>
      </c>
      <c r="K41" s="17" t="str">
        <f>IF($C41="B",VLOOKUP($A41,Bat!$A$4:$BC$2232,K$1,FALSE),VLOOKUP($A41,Pit!$A$4:$AZ$2108,K$2,FALSE))</f>
        <v>Low</v>
      </c>
      <c r="L41" s="16">
        <f>IF($C41="B",VLOOKUP($A41,Bat!$A$4:$BC$2232,L$1,FALSE),VLOOKUP($A41,Pit!$A$4:$AZ$2108,L$2,FALSE))</f>
        <v>7</v>
      </c>
      <c r="M41" s="16">
        <f>IF($C41="B",VLOOKUP($A41,Bat!$A$4:$BC$2232,M$1,FALSE),VLOOKUP($A41,Pit!$A$4:$AZ$2108,M$2,FALSE))</f>
        <v>6</v>
      </c>
      <c r="N41" s="16">
        <f>IF($C41="B",VLOOKUP($A41,Bat!$A$4:$BC$2232,N$1,FALSE),VLOOKUP($A41,Pit!$A$4:$AZ$2108,N$2,FALSE))</f>
        <v>4</v>
      </c>
      <c r="O41" s="16">
        <f>IF($C41="B",VLOOKUP($A41,Bat!$A$4:$BC$2232,O$1,FALSE),VLOOKUP($A41,Pit!$A$4:$AZ$2108,O$2,FALSE))</f>
        <v>5</v>
      </c>
      <c r="P41" s="17">
        <f>IF($C41="B",VLOOKUP($A41,Bat!$A$4:$BC$2232,P$1,FALSE),VLOOKUP($A41,Pit!$A$4:$AZ$2108,P$2,FALSE))</f>
        <v>5</v>
      </c>
      <c r="Q41" s="36">
        <f>IF($C41="B",VLOOKUP($A41,Bat!$A$4:$BC$2232,Q$1,FALSE),VLOOKUP($A41,Pit!$A$4:$AZ$2108,Q$2,FALSE))</f>
        <v>22.112706573075918</v>
      </c>
      <c r="R41" s="19">
        <f>IF($C41="B",VLOOKUP($A41,Bat!$A$4:$BC$2232,R$1,FALSE),VLOOKUP($A41,Pit!$A$4:$AZ$2108,R$2,FALSE))</f>
        <v>2.0380128462505049</v>
      </c>
      <c r="S41" s="20">
        <f>IF($C41="B",VLOOKUP($A41,Bat!$A$4:$BC$2232,S$1,FALSE),VLOOKUP($A41,Pit!$A$4:$AZ$2108,S$2,FALSE))</f>
        <v>650000</v>
      </c>
      <c r="T41" s="17" t="str">
        <f>VLOOKUP(IF($C41="B",VLOOKUP($A41,Bat!$A$4:$AT$2232,T$1,FALSE),VLOOKUP($A41,Pit!$A$4:$BD$2108,T$2,FALSE)),COND!$A$35:$B$41,2,FALSE)</f>
        <v>??</v>
      </c>
      <c r="U41" s="21">
        <f>IF($C41="B",VLOOKUP($A41,Bat!$A$4:$AR$1196,44,FALSE),VLOOKUP($A41,Pit!$A$4:$BB$1086,54,FALSE))</f>
        <v>0</v>
      </c>
      <c r="V41" s="16"/>
      <c r="W41" s="16">
        <f>IF(OR(U41=999,V41=999,AND(S41&gt;$S$3,S41&lt;&gt;"Slot")),"",IF(V41="",U41,V41))</f>
        <v>0</v>
      </c>
      <c r="X41" s="17">
        <f>RANK(R41,$R$5:$R$124)</f>
        <v>37</v>
      </c>
      <c r="Y41" s="16" t="str">
        <f>IFERROR(VLOOKUP($D41,Results!$F$3:$L$1396,Y$1,FALSE),"")</f>
        <v/>
      </c>
      <c r="Z41" s="34" t="str">
        <f>IFERROR(IFERROR(IF(VLOOKUP($D41,Results!$F$3:$L$1396,Z$1+1,FALSE)=1,"S",""),"")&amp;VLOOKUP($D41,Results!$F$3:$L$1396,Z$1,FALSE),"")</f>
        <v/>
      </c>
      <c r="AA41" s="16" t="str">
        <f>IFERROR(VLOOKUP($D41,Results!$F$3:$L$1396,AA$1,FALSE),"")</f>
        <v/>
      </c>
      <c r="AB41" s="16" t="str">
        <f>IFERROR(VLOOKUP($D41,Results!$F$3:$L$1396,AB$1,FALSE),"")</f>
        <v/>
      </c>
      <c r="AC41" s="16" t="str">
        <f>IF(V41="","",Y41-V41)</f>
        <v/>
      </c>
    </row>
    <row r="42" spans="1:29" s="21" customFormat="1" x14ac:dyDescent="0.25">
      <c r="A42" s="21" t="s">
        <v>2771</v>
      </c>
      <c r="B42" s="16">
        <f>COUNTIF($A$5:$A$124,A42)</f>
        <v>1</v>
      </c>
      <c r="C42" s="16" t="str">
        <f>IF(OR(MID(A42,1,2)="SP",MID(A42,1,2)="MR",MID(A42,1,2)="CL",MID(A42,1,2)="RP"),"P","B")</f>
        <v>B</v>
      </c>
      <c r="D42" s="17">
        <f>IF($C42="B",VLOOKUP($A42,Bat!$A$4:$BC$2232,D$1,FALSE),VLOOKUP($A42,Pit!$A$4:$AZ$2108,D$2,FALSE))</f>
        <v>8600</v>
      </c>
      <c r="E42" s="16" t="str">
        <f>IF($C42="B",VLOOKUP($A42,Bat!$A$4:$BC$2232,E$1,FALSE),VLOOKUP($A42,Pit!$A$4:$AZ$2108,E$2,FALSE))</f>
        <v>3B</v>
      </c>
      <c r="F42" s="16" t="str">
        <f>IF($C42="B",VLOOKUP($A42,Bat!$A$4:$BC$2232,F$1,FALSE),VLOOKUP($A42,Pit!$A$4:$AZ$2108,F$2,FALSE))</f>
        <v>Dani Rosales</v>
      </c>
      <c r="G42" s="16">
        <f>IF($C42="B",VLOOKUP($A42,Bat!$A$4:$BC$2232,G$1,FALSE),VLOOKUP($A42,Pit!$A$4:$AZ$2108,G$2,FALSE))</f>
        <v>21</v>
      </c>
      <c r="H42" s="16" t="str">
        <f>IF($C42="B",VLOOKUP($A42,Bat!$A$4:$BC$2232,H$1,FALSE),VLOOKUP($A42,Pit!$A$4:$AZ$2108,H$2,FALSE))</f>
        <v>R</v>
      </c>
      <c r="I42" s="16" t="str">
        <f>IF($C42="B",VLOOKUP($A42,Bat!$A$4:$BC$2232,I$1,FALSE),VLOOKUP($A42,Pit!$A$4:$AZ$2108,I$2,FALSE))</f>
        <v>R</v>
      </c>
      <c r="J42" s="16" t="str">
        <f>IF($C42="B",VLOOKUP($A42,Bat!$A$4:$BC$2232,J$1,FALSE),VLOOKUP($A42,Pit!$A$4:$AZ$2108,J$2,FALSE))</f>
        <v>Low</v>
      </c>
      <c r="K42" s="17" t="str">
        <f>IF($C42="B",VLOOKUP($A42,Bat!$A$4:$BC$2232,K$1,FALSE),VLOOKUP($A42,Pit!$A$4:$AZ$2108,K$2,FALSE))</f>
        <v>Normal</v>
      </c>
      <c r="L42" s="16">
        <f>IF($C42="B",VLOOKUP($A42,Bat!$A$4:$BC$2232,L$1,FALSE),VLOOKUP($A42,Pit!$A$4:$AZ$2108,L$2,FALSE))</f>
        <v>6</v>
      </c>
      <c r="M42" s="16">
        <f>IF($C42="B",VLOOKUP($A42,Bat!$A$4:$BC$2232,M$1,FALSE),VLOOKUP($A42,Pit!$A$4:$AZ$2108,M$2,FALSE))</f>
        <v>7</v>
      </c>
      <c r="N42" s="16">
        <f>IF($C42="B",VLOOKUP($A42,Bat!$A$4:$BC$2232,N$1,FALSE),VLOOKUP($A42,Pit!$A$4:$AZ$2108,N$2,FALSE))</f>
        <v>5</v>
      </c>
      <c r="O42" s="16">
        <f>IF($C42="B",VLOOKUP($A42,Bat!$A$4:$BC$2232,O$1,FALSE),VLOOKUP($A42,Pit!$A$4:$AZ$2108,O$2,FALSE))</f>
        <v>7</v>
      </c>
      <c r="P42" s="17">
        <f>IF($C42="B",VLOOKUP($A42,Bat!$A$4:$BC$2232,P$1,FALSE),VLOOKUP($A42,Pit!$A$4:$AZ$2108,P$2,FALSE))</f>
        <v>4</v>
      </c>
      <c r="Q42" s="36">
        <f>IF($C42="B",VLOOKUP($A42,Bat!$A$4:$BC$2232,Q$1,FALSE),VLOOKUP($A42,Pit!$A$4:$AZ$2108,Q$2,FALSE))</f>
        <v>22.007251858102752</v>
      </c>
      <c r="R42" s="19">
        <f>IF($C42="B",VLOOKUP($A42,Bat!$A$4:$BC$2232,R$1,FALSE),VLOOKUP($A42,Pit!$A$4:$AZ$2108,R$2,FALSE))</f>
        <v>2.0241799504499802</v>
      </c>
      <c r="S42" s="20">
        <f>IF($C42="B",VLOOKUP($A42,Bat!$A$4:$BC$2232,S$1,FALSE),VLOOKUP($A42,Pit!$A$4:$AZ$2108,S$2,FALSE))</f>
        <v>650000</v>
      </c>
      <c r="T42" s="17" t="str">
        <f>VLOOKUP(IF($C42="B",VLOOKUP($A42,Bat!$A$4:$AT$2232,T$1,FALSE),VLOOKUP($A42,Pit!$A$4:$BD$2108,T$2,FALSE)),COND!$A$35:$B$41,2,FALSE)</f>
        <v>??</v>
      </c>
      <c r="U42" s="21">
        <f>IF($C42="B",VLOOKUP($A42,Bat!$A$4:$AR$1196,44,FALSE),VLOOKUP($A42,Pit!$A$4:$BB$1086,54,FALSE))</f>
        <v>0</v>
      </c>
      <c r="V42" s="16"/>
      <c r="W42" s="16">
        <f>IF(OR(U42=999,V42=999,AND(S42&gt;$S$3,S42&lt;&gt;"Slot")),"",IF(V42="",U42,V42))</f>
        <v>0</v>
      </c>
      <c r="X42" s="17">
        <f>RANK(R42,$R$5:$R$124)</f>
        <v>38</v>
      </c>
      <c r="Y42" s="16" t="str">
        <f>IFERROR(VLOOKUP($D42,Results!$F$3:$L$1396,Y$1,FALSE),"")</f>
        <v/>
      </c>
      <c r="Z42" s="34" t="str">
        <f>IFERROR(IFERROR(IF(VLOOKUP($D42,Results!$F$3:$L$1396,Z$1+1,FALSE)=1,"S",""),"")&amp;VLOOKUP($D42,Results!$F$3:$L$1396,Z$1,FALSE),"")</f>
        <v/>
      </c>
      <c r="AA42" s="16" t="str">
        <f>IFERROR(VLOOKUP($D42,Results!$F$3:$L$1396,AA$1,FALSE),"")</f>
        <v/>
      </c>
      <c r="AB42" s="16" t="str">
        <f>IFERROR(VLOOKUP($D42,Results!$F$3:$L$1396,AB$1,FALSE),"")</f>
        <v/>
      </c>
      <c r="AC42" s="16" t="str">
        <f>IF(V42="","",Y42-V42)</f>
        <v/>
      </c>
    </row>
    <row r="43" spans="1:29" s="21" customFormat="1" x14ac:dyDescent="0.25">
      <c r="A43" s="21" t="s">
        <v>2285</v>
      </c>
      <c r="B43" s="16">
        <f>COUNTIF($A$5:$A$124,A43)</f>
        <v>1</v>
      </c>
      <c r="C43" s="16" t="str">
        <f>IF(OR(MID(A43,1,2)="SP",MID(A43,1,2)="MR",MID(A43,1,2)="CL",MID(A43,1,2)="RP"),"P","B")</f>
        <v>P</v>
      </c>
      <c r="D43" s="17">
        <f>IF($C43="B",VLOOKUP($A43,Bat!$A$4:$BC$2232,D$1,FALSE),VLOOKUP($A43,Pit!$A$4:$AZ$2108,D$2,FALSE))</f>
        <v>7755</v>
      </c>
      <c r="E43" s="16" t="str">
        <f>IF($C43="B",VLOOKUP($A43,Bat!$A$4:$BC$2232,E$1,FALSE),VLOOKUP($A43,Pit!$A$4:$AZ$2108,E$2,FALSE))</f>
        <v>SP</v>
      </c>
      <c r="F43" s="16" t="str">
        <f>IF($C43="B",VLOOKUP($A43,Bat!$A$4:$BC$2232,F$1,FALSE),VLOOKUP($A43,Pit!$A$4:$AZ$2108,F$2,FALSE))</f>
        <v>Carlos Aguilar</v>
      </c>
      <c r="G43" s="16">
        <f>IF($C43="B",VLOOKUP($A43,Bat!$A$4:$BC$2232,G$1,FALSE),VLOOKUP($A43,Pit!$A$4:$AZ$2108,G$2,FALSE))</f>
        <v>21</v>
      </c>
      <c r="H43" s="16" t="str">
        <f>IF($C43="B",VLOOKUP($A43,Bat!$A$4:$BC$2232,H$1,FALSE),VLOOKUP($A43,Pit!$A$4:$AZ$2108,H$2,FALSE))</f>
        <v>L</v>
      </c>
      <c r="I43" s="16" t="str">
        <f>IF($C43="B",VLOOKUP($A43,Bat!$A$4:$BC$2232,I$1,FALSE),VLOOKUP($A43,Pit!$A$4:$AZ$2108,I$2,FALSE))</f>
        <v>L</v>
      </c>
      <c r="J43" s="16" t="str">
        <f>IF($C43="B",VLOOKUP($A43,Bat!$A$4:$BC$2232,J$1,FALSE),VLOOKUP($A43,Pit!$A$4:$AZ$2108,J$2,FALSE))</f>
        <v>High</v>
      </c>
      <c r="K43" s="17" t="str">
        <f>IF($C43="B",VLOOKUP($A43,Bat!$A$4:$BC$2232,K$1,FALSE),VLOOKUP($A43,Pit!$A$4:$AZ$2108,K$2,FALSE))</f>
        <v>Normal</v>
      </c>
      <c r="L43" s="16">
        <f>IF($C43="B",VLOOKUP($A43,Bat!$A$4:$BC$2232,L$1,FALSE),VLOOKUP($A43,Pit!$A$4:$AZ$2108,L$2,FALSE))</f>
        <v>5</v>
      </c>
      <c r="M43" s="16">
        <f>IF($C43="B",VLOOKUP($A43,Bat!$A$4:$BC$2232,M$1,FALSE),VLOOKUP($A43,Pit!$A$4:$AZ$2108,M$2,FALSE))</f>
        <v>4</v>
      </c>
      <c r="N43" s="16">
        <f>IF($C43="B",VLOOKUP($A43,Bat!$A$4:$BC$2232,N$1,FALSE),VLOOKUP($A43,Pit!$A$4:$AZ$2108,N$2,FALSE))</f>
        <v>7</v>
      </c>
      <c r="O43" s="16" t="str">
        <f>IF($C43="B",VLOOKUP($A43,Bat!$A$4:$BC$2232,O$1,FALSE),VLOOKUP($A43,Pit!$A$4:$AZ$2108,O$2,FALSE))</f>
        <v>92-94 Mph</v>
      </c>
      <c r="P43" s="17">
        <f>IF($C43="B",VLOOKUP($A43,Bat!$A$4:$BC$2232,P$1,FALSE),VLOOKUP($A43,Pit!$A$4:$AZ$2108,P$2,FALSE))</f>
        <v>10</v>
      </c>
      <c r="Q43" s="36">
        <f>IF($C43="B",VLOOKUP($A43,Bat!$A$4:$BC$2232,Q$1,FALSE),VLOOKUP($A43,Pit!$A$4:$AZ$2108,Q$2,FALSE))</f>
        <v>45.424056445022408</v>
      </c>
      <c r="R43" s="19">
        <f>IF($C43="B",VLOOKUP($A43,Bat!$A$4:$BC$2232,R$1,FALSE),VLOOKUP($A43,Pit!$A$4:$AZ$2108,R$2,FALSE))</f>
        <v>2.0016464966939798</v>
      </c>
      <c r="S43" s="20">
        <f>IF($C43="B",VLOOKUP($A43,Bat!$A$4:$BC$2232,S$1,FALSE),VLOOKUP($A43,Pit!$A$4:$AZ$2108,S$2,FALSE))</f>
        <v>220000</v>
      </c>
      <c r="T43" s="17" t="str">
        <f>VLOOKUP(IF($C43="B",VLOOKUP($A43,Bat!$A$4:$AT$2232,T$1,FALSE),VLOOKUP($A43,Pit!$A$4:$BD$2108,T$2,FALSE)),COND!$A$35:$B$41,2,FALSE)</f>
        <v>??</v>
      </c>
      <c r="U43" s="21">
        <f>IF($C43="B",VLOOKUP($A43,Bat!$A$4:$AR$1196,44,FALSE),VLOOKUP($A43,Pit!$A$4:$BB$1086,54,FALSE))</f>
        <v>0</v>
      </c>
      <c r="V43" s="16"/>
      <c r="W43" s="16">
        <f>IF(OR(U43=999,V43=999,AND(S43&gt;$S$3,S43&lt;&gt;"Slot")),"",IF(V43="",U43,V43))</f>
        <v>0</v>
      </c>
      <c r="X43" s="17">
        <f>RANK(R43,$R$5:$R$124)</f>
        <v>39</v>
      </c>
      <c r="Y43" s="16" t="str">
        <f>IFERROR(VLOOKUP($D43,Results!$F$3:$L$1396,Y$1,FALSE),"")</f>
        <v/>
      </c>
      <c r="Z43" s="34" t="str">
        <f>IFERROR(IFERROR(IF(VLOOKUP($D43,Results!$F$3:$L$1396,Z$1+1,FALSE)=1,"S",""),"")&amp;VLOOKUP($D43,Results!$F$3:$L$1396,Z$1,FALSE),"")</f>
        <v/>
      </c>
      <c r="AA43" s="16" t="str">
        <f>IFERROR(VLOOKUP($D43,Results!$F$3:$L$1396,AA$1,FALSE),"")</f>
        <v/>
      </c>
      <c r="AB43" s="16" t="str">
        <f>IFERROR(VLOOKUP($D43,Results!$F$3:$L$1396,AB$1,FALSE),"")</f>
        <v/>
      </c>
      <c r="AC43" s="16" t="str">
        <f>IF(V43="","",Y43-V43)</f>
        <v/>
      </c>
    </row>
    <row r="44" spans="1:29" s="21" customFormat="1" x14ac:dyDescent="0.25">
      <c r="A44" s="21" t="s">
        <v>2286</v>
      </c>
      <c r="B44" s="16">
        <f>COUNTIF($A$5:$A$124,A44)</f>
        <v>1</v>
      </c>
      <c r="C44" s="16" t="str">
        <f>IF(OR(MID(A44,1,2)="SP",MID(A44,1,2)="MR",MID(A44,1,2)="CL",MID(A44,1,2)="RP"),"P","B")</f>
        <v>P</v>
      </c>
      <c r="D44" s="17">
        <f>IF($C44="B",VLOOKUP($A44,Bat!$A$4:$BC$2232,D$1,FALSE),VLOOKUP($A44,Pit!$A$4:$AZ$2108,D$2,FALSE))</f>
        <v>10116</v>
      </c>
      <c r="E44" s="16" t="str">
        <f>IF($C44="B",VLOOKUP($A44,Bat!$A$4:$BC$2232,E$1,FALSE),VLOOKUP($A44,Pit!$A$4:$AZ$2108,E$2,FALSE))</f>
        <v>SP</v>
      </c>
      <c r="F44" s="16" t="str">
        <f>IF($C44="B",VLOOKUP($A44,Bat!$A$4:$BC$2232,F$1,FALSE),VLOOKUP($A44,Pit!$A$4:$AZ$2108,F$2,FALSE))</f>
        <v>Richard Baxter</v>
      </c>
      <c r="G44" s="16">
        <f>IF($C44="B",VLOOKUP($A44,Bat!$A$4:$BC$2232,G$1,FALSE),VLOOKUP($A44,Pit!$A$4:$AZ$2108,G$2,FALSE))</f>
        <v>21</v>
      </c>
      <c r="H44" s="16" t="str">
        <f>IF($C44="B",VLOOKUP($A44,Bat!$A$4:$BC$2232,H$1,FALSE),VLOOKUP($A44,Pit!$A$4:$AZ$2108,H$2,FALSE))</f>
        <v>R</v>
      </c>
      <c r="I44" s="16" t="str">
        <f>IF($C44="B",VLOOKUP($A44,Bat!$A$4:$BC$2232,I$1,FALSE),VLOOKUP($A44,Pit!$A$4:$AZ$2108,I$2,FALSE))</f>
        <v>R</v>
      </c>
      <c r="J44" s="16" t="str">
        <f>IF($C44="B",VLOOKUP($A44,Bat!$A$4:$BC$2232,J$1,FALSE),VLOOKUP($A44,Pit!$A$4:$AZ$2108,J$2,FALSE))</f>
        <v>Low</v>
      </c>
      <c r="K44" s="17" t="str">
        <f>IF($C44="B",VLOOKUP($A44,Bat!$A$4:$BC$2232,K$1,FALSE),VLOOKUP($A44,Pit!$A$4:$AZ$2108,K$2,FALSE))</f>
        <v>Very High</v>
      </c>
      <c r="L44" s="16">
        <f>IF($C44="B",VLOOKUP($A44,Bat!$A$4:$BC$2232,L$1,FALSE),VLOOKUP($A44,Pit!$A$4:$AZ$2108,L$2,FALSE))</f>
        <v>5</v>
      </c>
      <c r="M44" s="16">
        <f>IF($C44="B",VLOOKUP($A44,Bat!$A$4:$BC$2232,M$1,FALSE),VLOOKUP($A44,Pit!$A$4:$AZ$2108,M$2,FALSE))</f>
        <v>4</v>
      </c>
      <c r="N44" s="16">
        <f>IF($C44="B",VLOOKUP($A44,Bat!$A$4:$BC$2232,N$1,FALSE),VLOOKUP($A44,Pit!$A$4:$AZ$2108,N$2,FALSE))</f>
        <v>7</v>
      </c>
      <c r="O44" s="16" t="str">
        <f>IF($C44="B",VLOOKUP($A44,Bat!$A$4:$BC$2232,O$1,FALSE),VLOOKUP($A44,Pit!$A$4:$AZ$2108,O$2,FALSE))</f>
        <v>91-93 Mph</v>
      </c>
      <c r="P44" s="17">
        <f>IF($C44="B",VLOOKUP($A44,Bat!$A$4:$BC$2232,P$1,FALSE),VLOOKUP($A44,Pit!$A$4:$AZ$2108,P$2,FALSE))</f>
        <v>5</v>
      </c>
      <c r="Q44" s="36">
        <f>IF($C44="B",VLOOKUP($A44,Bat!$A$4:$BC$2232,Q$1,FALSE),VLOOKUP($A44,Pit!$A$4:$AZ$2108,Q$2,FALSE))</f>
        <v>44.866740225617555</v>
      </c>
      <c r="R44" s="19">
        <f>IF($C44="B",VLOOKUP($A44,Bat!$A$4:$BC$2232,R$1,FALSE),VLOOKUP($A44,Pit!$A$4:$AZ$2108,R$2,FALSE))</f>
        <v>1.951786313289672</v>
      </c>
      <c r="S44" s="20">
        <f>IF($C44="B",VLOOKUP($A44,Bat!$A$4:$BC$2232,S$1,FALSE),VLOOKUP($A44,Pit!$A$4:$AZ$2108,S$2,FALSE))</f>
        <v>180000</v>
      </c>
      <c r="T44" s="17" t="str">
        <f>VLOOKUP(IF($C44="B",VLOOKUP($A44,Bat!$A$4:$AT$2232,T$1,FALSE),VLOOKUP($A44,Pit!$A$4:$BD$2108,T$2,FALSE)),COND!$A$35:$B$41,2,FALSE)</f>
        <v>??</v>
      </c>
      <c r="U44" s="21">
        <f>IF($C44="B",VLOOKUP($A44,Bat!$A$4:$AR$1196,44,FALSE),VLOOKUP($A44,Pit!$A$4:$BB$1086,54,FALSE))</f>
        <v>0</v>
      </c>
      <c r="V44" s="16"/>
      <c r="W44" s="16">
        <f>IF(OR(U44=999,V44=999,AND(S44&gt;$S$3,S44&lt;&gt;"Slot")),"",IF(V44="",U44,V44))</f>
        <v>0</v>
      </c>
      <c r="X44" s="17">
        <f>RANK(R44,$R$5:$R$124)</f>
        <v>40</v>
      </c>
      <c r="Y44" s="16" t="str">
        <f>IFERROR(VLOOKUP($D44,Results!$F$3:$L$1396,Y$1,FALSE),"")</f>
        <v/>
      </c>
      <c r="Z44" s="34" t="str">
        <f>IFERROR(IFERROR(IF(VLOOKUP($D44,Results!$F$3:$L$1396,Z$1+1,FALSE)=1,"S",""),"")&amp;VLOOKUP($D44,Results!$F$3:$L$1396,Z$1,FALSE),"")</f>
        <v/>
      </c>
      <c r="AA44" s="16" t="str">
        <f>IFERROR(VLOOKUP($D44,Results!$F$3:$L$1396,AA$1,FALSE),"")</f>
        <v/>
      </c>
      <c r="AB44" s="16" t="str">
        <f>IFERROR(VLOOKUP($D44,Results!$F$3:$L$1396,AB$1,FALSE),"")</f>
        <v/>
      </c>
      <c r="AC44" s="16" t="str">
        <f>IF(V44="","",Y44-V44)</f>
        <v/>
      </c>
    </row>
    <row r="45" spans="1:29" s="21" customFormat="1" x14ac:dyDescent="0.25">
      <c r="A45" s="21" t="s">
        <v>2287</v>
      </c>
      <c r="B45" s="16">
        <f>COUNTIF($A$5:$A$124,A45)</f>
        <v>1</v>
      </c>
      <c r="C45" s="16" t="str">
        <f>IF(OR(MID(A45,1,2)="SP",MID(A45,1,2)="MR",MID(A45,1,2)="CL",MID(A45,1,2)="RP"),"P","B")</f>
        <v>P</v>
      </c>
      <c r="D45" s="17">
        <f>IF($C45="B",VLOOKUP($A45,Bat!$A$4:$BC$2232,D$1,FALSE),VLOOKUP($A45,Pit!$A$4:$AZ$2108,D$2,FALSE))</f>
        <v>5910</v>
      </c>
      <c r="E45" s="16" t="str">
        <f>IF($C45="B",VLOOKUP($A45,Bat!$A$4:$BC$2232,E$1,FALSE),VLOOKUP($A45,Pit!$A$4:$AZ$2108,E$2,FALSE))</f>
        <v>SP</v>
      </c>
      <c r="F45" s="16" t="str">
        <f>IF($C45="B",VLOOKUP($A45,Bat!$A$4:$BC$2232,F$1,FALSE),VLOOKUP($A45,Pit!$A$4:$AZ$2108,F$2,FALSE))</f>
        <v>Seitaro Kawakami</v>
      </c>
      <c r="G45" s="16">
        <f>IF($C45="B",VLOOKUP($A45,Bat!$A$4:$BC$2232,G$1,FALSE),VLOOKUP($A45,Pit!$A$4:$AZ$2108,G$2,FALSE))</f>
        <v>22</v>
      </c>
      <c r="H45" s="16" t="str">
        <f>IF($C45="B",VLOOKUP($A45,Bat!$A$4:$BC$2232,H$1,FALSE),VLOOKUP($A45,Pit!$A$4:$AZ$2108,H$2,FALSE))</f>
        <v>R</v>
      </c>
      <c r="I45" s="16" t="str">
        <f>IF($C45="B",VLOOKUP($A45,Bat!$A$4:$BC$2232,I$1,FALSE),VLOOKUP($A45,Pit!$A$4:$AZ$2108,I$2,FALSE))</f>
        <v>R</v>
      </c>
      <c r="J45" s="16" t="str">
        <f>IF($C45="B",VLOOKUP($A45,Bat!$A$4:$BC$2232,J$1,FALSE),VLOOKUP($A45,Pit!$A$4:$AZ$2108,J$2,FALSE))</f>
        <v>Normal</v>
      </c>
      <c r="K45" s="17" t="str">
        <f>IF($C45="B",VLOOKUP($A45,Bat!$A$4:$BC$2232,K$1,FALSE),VLOOKUP($A45,Pit!$A$4:$AZ$2108,K$2,FALSE))</f>
        <v>Very High</v>
      </c>
      <c r="L45" s="16">
        <f>IF($C45="B",VLOOKUP($A45,Bat!$A$4:$BC$2232,L$1,FALSE),VLOOKUP($A45,Pit!$A$4:$AZ$2108,L$2,FALSE))</f>
        <v>5</v>
      </c>
      <c r="M45" s="16">
        <f>IF($C45="B",VLOOKUP($A45,Bat!$A$4:$BC$2232,M$1,FALSE),VLOOKUP($A45,Pit!$A$4:$AZ$2108,M$2,FALSE))</f>
        <v>5</v>
      </c>
      <c r="N45" s="16">
        <f>IF($C45="B",VLOOKUP($A45,Bat!$A$4:$BC$2232,N$1,FALSE),VLOOKUP($A45,Pit!$A$4:$AZ$2108,N$2,FALSE))</f>
        <v>6</v>
      </c>
      <c r="O45" s="16" t="str">
        <f>IF($C45="B",VLOOKUP($A45,Bat!$A$4:$BC$2232,O$1,FALSE),VLOOKUP($A45,Pit!$A$4:$AZ$2108,O$2,FALSE))</f>
        <v>92-94 Mph</v>
      </c>
      <c r="P45" s="17">
        <f>IF($C45="B",VLOOKUP($A45,Bat!$A$4:$BC$2232,P$1,FALSE),VLOOKUP($A45,Pit!$A$4:$AZ$2108,P$2,FALSE))</f>
        <v>5</v>
      </c>
      <c r="Q45" s="36">
        <f>IF($C45="B",VLOOKUP($A45,Bat!$A$4:$BC$2232,Q$1,FALSE),VLOOKUP($A45,Pit!$A$4:$AZ$2108,Q$2,FALSE))</f>
        <v>44.669731650931638</v>
      </c>
      <c r="R45" s="19">
        <f>IF($C45="B",VLOOKUP($A45,Bat!$A$4:$BC$2232,R$1,FALSE),VLOOKUP($A45,Pit!$A$4:$AZ$2108,R$2,FALSE))</f>
        <v>1.9341609808050897</v>
      </c>
      <c r="S45" s="20">
        <f>IF($C45="B",VLOOKUP($A45,Bat!$A$4:$BC$2232,S$1,FALSE),VLOOKUP($A45,Pit!$A$4:$AZ$2108,S$2,FALSE))</f>
        <v>220000</v>
      </c>
      <c r="T45" s="17" t="str">
        <f>VLOOKUP(IF($C45="B",VLOOKUP($A45,Bat!$A$4:$AT$2232,T$1,FALSE),VLOOKUP($A45,Pit!$A$4:$BD$2108,T$2,FALSE)),COND!$A$35:$B$41,2,FALSE)</f>
        <v>??</v>
      </c>
      <c r="U45" s="21">
        <f>IF($C45="B",VLOOKUP($A45,Bat!$A$4:$AR$1196,44,FALSE),VLOOKUP($A45,Pit!$A$4:$BB$1086,54,FALSE))</f>
        <v>0</v>
      </c>
      <c r="V45" s="16"/>
      <c r="W45" s="16">
        <f>IF(OR(U45=999,V45=999,AND(S45&gt;$S$3,S45&lt;&gt;"Slot")),"",IF(V45="",U45,V45))</f>
        <v>0</v>
      </c>
      <c r="X45" s="17">
        <f>RANK(R45,$R$5:$R$124)</f>
        <v>41</v>
      </c>
      <c r="Y45" s="16" t="str">
        <f>IFERROR(VLOOKUP($D45,Results!$F$3:$L$1396,Y$1,FALSE),"")</f>
        <v/>
      </c>
      <c r="Z45" s="34" t="str">
        <f>IFERROR(IFERROR(IF(VLOOKUP($D45,Results!$F$3:$L$1396,Z$1+1,FALSE)=1,"S",""),"")&amp;VLOOKUP($D45,Results!$F$3:$L$1396,Z$1,FALSE),"")</f>
        <v/>
      </c>
      <c r="AA45" s="16" t="str">
        <f>IFERROR(VLOOKUP($D45,Results!$F$3:$L$1396,AA$1,FALSE),"")</f>
        <v/>
      </c>
      <c r="AB45" s="16" t="str">
        <f>IFERROR(VLOOKUP($D45,Results!$F$3:$L$1396,AB$1,FALSE),"")</f>
        <v/>
      </c>
      <c r="AC45" s="16" t="str">
        <f>IF(V45="","",Y45-V45)</f>
        <v/>
      </c>
    </row>
    <row r="46" spans="1:29" s="21" customFormat="1" x14ac:dyDescent="0.25">
      <c r="A46" s="21" t="s">
        <v>2288</v>
      </c>
      <c r="B46" s="16">
        <f>COUNTIF($A$5:$A$124,A46)</f>
        <v>1</v>
      </c>
      <c r="C46" s="16" t="str">
        <f>IF(OR(MID(A46,1,2)="SP",MID(A46,1,2)="MR",MID(A46,1,2)="CL",MID(A46,1,2)="RP"),"P","B")</f>
        <v>P</v>
      </c>
      <c r="D46" s="17">
        <f>IF($C46="B",VLOOKUP($A46,Bat!$A$4:$BC$2232,D$1,FALSE),VLOOKUP($A46,Pit!$A$4:$AZ$2108,D$2,FALSE))</f>
        <v>10275</v>
      </c>
      <c r="E46" s="16" t="str">
        <f>IF($C46="B",VLOOKUP($A46,Bat!$A$4:$BC$2232,E$1,FALSE),VLOOKUP($A46,Pit!$A$4:$AZ$2108,E$2,FALSE))</f>
        <v>SP</v>
      </c>
      <c r="F46" s="16" t="str">
        <f>IF($C46="B",VLOOKUP($A46,Bat!$A$4:$BC$2232,F$1,FALSE),VLOOKUP($A46,Pit!$A$4:$AZ$2108,F$2,FALSE))</f>
        <v>Roy Woodward</v>
      </c>
      <c r="G46" s="16">
        <f>IF($C46="B",VLOOKUP($A46,Bat!$A$4:$BC$2232,G$1,FALSE),VLOOKUP($A46,Pit!$A$4:$AZ$2108,G$2,FALSE))</f>
        <v>21</v>
      </c>
      <c r="H46" s="16" t="str">
        <f>IF($C46="B",VLOOKUP($A46,Bat!$A$4:$BC$2232,H$1,FALSE),VLOOKUP($A46,Pit!$A$4:$AZ$2108,H$2,FALSE))</f>
        <v>R</v>
      </c>
      <c r="I46" s="16" t="str">
        <f>IF($C46="B",VLOOKUP($A46,Bat!$A$4:$BC$2232,I$1,FALSE),VLOOKUP($A46,Pit!$A$4:$AZ$2108,I$2,FALSE))</f>
        <v>R</v>
      </c>
      <c r="J46" s="16" t="str">
        <f>IF($C46="B",VLOOKUP($A46,Bat!$A$4:$BC$2232,J$1,FALSE),VLOOKUP($A46,Pit!$A$4:$AZ$2108,J$2,FALSE))</f>
        <v>Normal</v>
      </c>
      <c r="K46" s="17" t="str">
        <f>IF($C46="B",VLOOKUP($A46,Bat!$A$4:$BC$2232,K$1,FALSE),VLOOKUP($A46,Pit!$A$4:$AZ$2108,K$2,FALSE))</f>
        <v>Normal</v>
      </c>
      <c r="L46" s="16">
        <f>IF($C46="B",VLOOKUP($A46,Bat!$A$4:$BC$2232,L$1,FALSE),VLOOKUP($A46,Pit!$A$4:$AZ$2108,L$2,FALSE))</f>
        <v>6</v>
      </c>
      <c r="M46" s="16">
        <f>IF($C46="B",VLOOKUP($A46,Bat!$A$4:$BC$2232,M$1,FALSE),VLOOKUP($A46,Pit!$A$4:$AZ$2108,M$2,FALSE))</f>
        <v>6</v>
      </c>
      <c r="N46" s="16">
        <f>IF($C46="B",VLOOKUP($A46,Bat!$A$4:$BC$2232,N$1,FALSE),VLOOKUP($A46,Pit!$A$4:$AZ$2108,N$2,FALSE))</f>
        <v>8</v>
      </c>
      <c r="O46" s="16" t="str">
        <f>IF($C46="B",VLOOKUP($A46,Bat!$A$4:$BC$2232,O$1,FALSE),VLOOKUP($A46,Pit!$A$4:$AZ$2108,O$2,FALSE))</f>
        <v>93-95 Mph</v>
      </c>
      <c r="P46" s="17">
        <f>IF($C46="B",VLOOKUP($A46,Bat!$A$4:$BC$2232,P$1,FALSE),VLOOKUP($A46,Pit!$A$4:$AZ$2108,P$2,FALSE))</f>
        <v>3</v>
      </c>
      <c r="Q46" s="36">
        <f>IF($C46="B",VLOOKUP($A46,Bat!$A$4:$BC$2232,Q$1,FALSE),VLOOKUP($A46,Pit!$A$4:$AZ$2108,Q$2,FALSE))</f>
        <v>44.523236644024962</v>
      </c>
      <c r="R46" s="19">
        <f>IF($C46="B",VLOOKUP($A46,Bat!$A$4:$BC$2232,R$1,FALSE),VLOOKUP($A46,Pit!$A$4:$AZ$2108,R$2,FALSE))</f>
        <v>1.9210548344955811</v>
      </c>
      <c r="S46" s="20">
        <f>IF($C46="B",VLOOKUP($A46,Bat!$A$4:$BC$2232,S$1,FALSE),VLOOKUP($A46,Pit!$A$4:$AZ$2108,S$2,FALSE))</f>
        <v>190000</v>
      </c>
      <c r="T46" s="17" t="str">
        <f>VLOOKUP(IF($C46="B",VLOOKUP($A46,Bat!$A$4:$AT$2232,T$1,FALSE),VLOOKUP($A46,Pit!$A$4:$BD$2108,T$2,FALSE)),COND!$A$35:$B$41,2,FALSE)</f>
        <v>??</v>
      </c>
      <c r="U46" s="21">
        <f>IF($C46="B",VLOOKUP($A46,Bat!$A$4:$AR$1196,44,FALSE),VLOOKUP($A46,Pit!$A$4:$BB$1086,54,FALSE))</f>
        <v>0</v>
      </c>
      <c r="V46" s="16"/>
      <c r="W46" s="16">
        <f>IF(OR(U46=999,V46=999,AND(S46&gt;$S$3,S46&lt;&gt;"Slot")),"",IF(V46="",U46,V46))</f>
        <v>0</v>
      </c>
      <c r="X46" s="17">
        <f>RANK(R46,$R$5:$R$124)</f>
        <v>42</v>
      </c>
      <c r="Y46" s="16" t="str">
        <f>IFERROR(VLOOKUP($D46,Results!$F$3:$L$1396,Y$1,FALSE),"")</f>
        <v/>
      </c>
      <c r="Z46" s="34" t="str">
        <f>IFERROR(IFERROR(IF(VLOOKUP($D46,Results!$F$3:$L$1396,Z$1+1,FALSE)=1,"S",""),"")&amp;VLOOKUP($D46,Results!$F$3:$L$1396,Z$1,FALSE),"")</f>
        <v/>
      </c>
      <c r="AA46" s="16" t="str">
        <f>IFERROR(VLOOKUP($D46,Results!$F$3:$L$1396,AA$1,FALSE),"")</f>
        <v/>
      </c>
      <c r="AB46" s="16" t="str">
        <f>IFERROR(VLOOKUP($D46,Results!$F$3:$L$1396,AB$1,FALSE),"")</f>
        <v/>
      </c>
      <c r="AC46" s="16" t="str">
        <f>IF(V46="","",Y46-V46)</f>
        <v/>
      </c>
    </row>
    <row r="47" spans="1:29" s="21" customFormat="1" x14ac:dyDescent="0.25">
      <c r="A47" s="21" t="s">
        <v>2289</v>
      </c>
      <c r="B47" s="16">
        <f>COUNTIF($A$5:$A$124,A47)</f>
        <v>1</v>
      </c>
      <c r="C47" s="16" t="str">
        <f>IF(OR(MID(A47,1,2)="SP",MID(A47,1,2)="MR",MID(A47,1,2)="CL",MID(A47,1,2)="RP"),"P","B")</f>
        <v>P</v>
      </c>
      <c r="D47" s="17">
        <f>IF($C47="B",VLOOKUP($A47,Bat!$A$4:$BC$2232,D$1,FALSE),VLOOKUP($A47,Pit!$A$4:$AZ$2108,D$2,FALSE))</f>
        <v>10339</v>
      </c>
      <c r="E47" s="16" t="str">
        <f>IF($C47="B",VLOOKUP($A47,Bat!$A$4:$BC$2232,E$1,FALSE),VLOOKUP($A47,Pit!$A$4:$AZ$2108,E$2,FALSE))</f>
        <v>SP</v>
      </c>
      <c r="F47" s="16" t="str">
        <f>IF($C47="B",VLOOKUP($A47,Bat!$A$4:$BC$2232,F$1,FALSE),VLOOKUP($A47,Pit!$A$4:$AZ$2108,F$2,FALSE))</f>
        <v>Ramiro Guzmán</v>
      </c>
      <c r="G47" s="16">
        <f>IF($C47="B",VLOOKUP($A47,Bat!$A$4:$BC$2232,G$1,FALSE),VLOOKUP($A47,Pit!$A$4:$AZ$2108,G$2,FALSE))</f>
        <v>21</v>
      </c>
      <c r="H47" s="16" t="str">
        <f>IF($C47="B",VLOOKUP($A47,Bat!$A$4:$BC$2232,H$1,FALSE),VLOOKUP($A47,Pit!$A$4:$AZ$2108,H$2,FALSE))</f>
        <v>R</v>
      </c>
      <c r="I47" s="16" t="str">
        <f>IF($C47="B",VLOOKUP($A47,Bat!$A$4:$BC$2232,I$1,FALSE),VLOOKUP($A47,Pit!$A$4:$AZ$2108,I$2,FALSE))</f>
        <v>R</v>
      </c>
      <c r="J47" s="16" t="str">
        <f>IF($C47="B",VLOOKUP($A47,Bat!$A$4:$BC$2232,J$1,FALSE),VLOOKUP($A47,Pit!$A$4:$AZ$2108,J$2,FALSE))</f>
        <v>High</v>
      </c>
      <c r="K47" s="17" t="str">
        <f>IF($C47="B",VLOOKUP($A47,Bat!$A$4:$BC$2232,K$1,FALSE),VLOOKUP($A47,Pit!$A$4:$AZ$2108,K$2,FALSE))</f>
        <v>Normal</v>
      </c>
      <c r="L47" s="16">
        <f>IF($C47="B",VLOOKUP($A47,Bat!$A$4:$BC$2232,L$1,FALSE),VLOOKUP($A47,Pit!$A$4:$AZ$2108,L$2,FALSE))</f>
        <v>5</v>
      </c>
      <c r="M47" s="16">
        <f>IF($C47="B",VLOOKUP($A47,Bat!$A$4:$BC$2232,M$1,FALSE),VLOOKUP($A47,Pit!$A$4:$AZ$2108,M$2,FALSE))</f>
        <v>6</v>
      </c>
      <c r="N47" s="16">
        <f>IF($C47="B",VLOOKUP($A47,Bat!$A$4:$BC$2232,N$1,FALSE),VLOOKUP($A47,Pit!$A$4:$AZ$2108,N$2,FALSE))</f>
        <v>5</v>
      </c>
      <c r="O47" s="16" t="str">
        <f>IF($C47="B",VLOOKUP($A47,Bat!$A$4:$BC$2232,O$1,FALSE),VLOOKUP($A47,Pit!$A$4:$AZ$2108,O$2,FALSE))</f>
        <v>93-95 Mph</v>
      </c>
      <c r="P47" s="17">
        <f>IF($C47="B",VLOOKUP($A47,Bat!$A$4:$BC$2232,P$1,FALSE),VLOOKUP($A47,Pit!$A$4:$AZ$2108,P$2,FALSE))</f>
        <v>7</v>
      </c>
      <c r="Q47" s="36">
        <f>IF($C47="B",VLOOKUP($A47,Bat!$A$4:$BC$2232,Q$1,FALSE),VLOOKUP($A47,Pit!$A$4:$AZ$2108,Q$2,FALSE))</f>
        <v>44.510403523429872</v>
      </c>
      <c r="R47" s="19">
        <f>IF($C47="B",VLOOKUP($A47,Bat!$A$4:$BC$2232,R$1,FALSE),VLOOKUP($A47,Pit!$A$4:$AZ$2108,R$2,FALSE))</f>
        <v>1.9199067219443189</v>
      </c>
      <c r="S47" s="20">
        <f>IF($C47="B",VLOOKUP($A47,Bat!$A$4:$BC$2232,S$1,FALSE),VLOOKUP($A47,Pit!$A$4:$AZ$2108,S$2,FALSE))</f>
        <v>95000</v>
      </c>
      <c r="T47" s="17" t="str">
        <f>VLOOKUP(IF($C47="B",VLOOKUP($A47,Bat!$A$4:$AT$2232,T$1,FALSE),VLOOKUP($A47,Pit!$A$4:$BD$2108,T$2,FALSE)),COND!$A$35:$B$41,2,FALSE)</f>
        <v>??</v>
      </c>
      <c r="U47" s="21">
        <f>IF($C47="B",VLOOKUP($A47,Bat!$A$4:$AR$1196,44,FALSE),VLOOKUP($A47,Pit!$A$4:$BB$1086,54,FALSE))</f>
        <v>0</v>
      </c>
      <c r="V47" s="16"/>
      <c r="W47" s="16">
        <f>IF(OR(U47=999,V47=999,AND(S47&gt;$S$3,S47&lt;&gt;"Slot")),"",IF(V47="",U47,V47))</f>
        <v>0</v>
      </c>
      <c r="X47" s="17">
        <f>RANK(R47,$R$5:$R$124)</f>
        <v>43</v>
      </c>
      <c r="Y47" s="16" t="str">
        <f>IFERROR(VLOOKUP($D47,Results!$F$3:$L$1396,Y$1,FALSE),"")</f>
        <v/>
      </c>
      <c r="Z47" s="34" t="str">
        <f>IFERROR(IFERROR(IF(VLOOKUP($D47,Results!$F$3:$L$1396,Z$1+1,FALSE)=1,"S",""),"")&amp;VLOOKUP($D47,Results!$F$3:$L$1396,Z$1,FALSE),"")</f>
        <v/>
      </c>
      <c r="AA47" s="16" t="str">
        <f>IFERROR(VLOOKUP($D47,Results!$F$3:$L$1396,AA$1,FALSE),"")</f>
        <v/>
      </c>
      <c r="AB47" s="16" t="str">
        <f>IFERROR(VLOOKUP($D47,Results!$F$3:$L$1396,AB$1,FALSE),"")</f>
        <v/>
      </c>
      <c r="AC47" s="16" t="str">
        <f>IF(V47="","",Y47-V47)</f>
        <v/>
      </c>
    </row>
    <row r="48" spans="1:29" s="21" customFormat="1" x14ac:dyDescent="0.25">
      <c r="A48" s="21" t="s">
        <v>2772</v>
      </c>
      <c r="B48" s="16">
        <f>COUNTIF($A$5:$A$124,A48)</f>
        <v>1</v>
      </c>
      <c r="C48" s="16" t="str">
        <f>IF(OR(MID(A48,1,2)="SP",MID(A48,1,2)="MR",MID(A48,1,2)="CL",MID(A48,1,2)="RP"),"P","B")</f>
        <v>B</v>
      </c>
      <c r="D48" s="17">
        <f>IF($C48="B",VLOOKUP($A48,Bat!$A$4:$BC$2232,D$1,FALSE),VLOOKUP($A48,Pit!$A$4:$AZ$2108,D$2,FALSE))</f>
        <v>6632</v>
      </c>
      <c r="E48" s="16" t="str">
        <f>IF($C48="B",VLOOKUP($A48,Bat!$A$4:$BC$2232,E$1,FALSE),VLOOKUP($A48,Pit!$A$4:$AZ$2108,E$2,FALSE))</f>
        <v>LF</v>
      </c>
      <c r="F48" s="16" t="str">
        <f>IF($C48="B",VLOOKUP($A48,Bat!$A$4:$BC$2232,F$1,FALSE),VLOOKUP($A48,Pit!$A$4:$AZ$2108,F$2,FALSE))</f>
        <v>Bob Blanchard</v>
      </c>
      <c r="G48" s="16">
        <f>IF($C48="B",VLOOKUP($A48,Bat!$A$4:$BC$2232,G$1,FALSE),VLOOKUP($A48,Pit!$A$4:$AZ$2108,G$2,FALSE))</f>
        <v>21</v>
      </c>
      <c r="H48" s="16" t="str">
        <f>IF($C48="B",VLOOKUP($A48,Bat!$A$4:$BC$2232,H$1,FALSE),VLOOKUP($A48,Pit!$A$4:$AZ$2108,H$2,FALSE))</f>
        <v>L</v>
      </c>
      <c r="I48" s="16" t="str">
        <f>IF($C48="B",VLOOKUP($A48,Bat!$A$4:$BC$2232,I$1,FALSE),VLOOKUP($A48,Pit!$A$4:$AZ$2108,I$2,FALSE))</f>
        <v>L</v>
      </c>
      <c r="J48" s="16" t="str">
        <f>IF($C48="B",VLOOKUP($A48,Bat!$A$4:$BC$2232,J$1,FALSE),VLOOKUP($A48,Pit!$A$4:$AZ$2108,J$2,FALSE))</f>
        <v>Normal</v>
      </c>
      <c r="K48" s="17" t="str">
        <f>IF($C48="B",VLOOKUP($A48,Bat!$A$4:$BC$2232,K$1,FALSE),VLOOKUP($A48,Pit!$A$4:$AZ$2108,K$2,FALSE))</f>
        <v>Low</v>
      </c>
      <c r="L48" s="16">
        <f>IF($C48="B",VLOOKUP($A48,Bat!$A$4:$BC$2232,L$1,FALSE),VLOOKUP($A48,Pit!$A$4:$AZ$2108,L$2,FALSE))</f>
        <v>6</v>
      </c>
      <c r="M48" s="16">
        <f>IF($C48="B",VLOOKUP($A48,Bat!$A$4:$BC$2232,M$1,FALSE),VLOOKUP($A48,Pit!$A$4:$AZ$2108,M$2,FALSE))</f>
        <v>7</v>
      </c>
      <c r="N48" s="16">
        <f>IF($C48="B",VLOOKUP($A48,Bat!$A$4:$BC$2232,N$1,FALSE),VLOOKUP($A48,Pit!$A$4:$AZ$2108,N$2,FALSE))</f>
        <v>6</v>
      </c>
      <c r="O48" s="16">
        <f>IF($C48="B",VLOOKUP($A48,Bat!$A$4:$BC$2232,O$1,FALSE),VLOOKUP($A48,Pit!$A$4:$AZ$2108,O$2,FALSE))</f>
        <v>6</v>
      </c>
      <c r="P48" s="17">
        <f>IF($C48="B",VLOOKUP($A48,Bat!$A$4:$BC$2232,P$1,FALSE),VLOOKUP($A48,Pit!$A$4:$AZ$2108,P$2,FALSE))</f>
        <v>5</v>
      </c>
      <c r="Q48" s="36">
        <f>IF($C48="B",VLOOKUP($A48,Bat!$A$4:$BC$2232,Q$1,FALSE),VLOOKUP($A48,Pit!$A$4:$AZ$2108,Q$2,FALSE))</f>
        <v>20.815366975745306</v>
      </c>
      <c r="R48" s="19">
        <f>IF($C48="B",VLOOKUP($A48,Bat!$A$4:$BC$2232,R$1,FALSE),VLOOKUP($A48,Pit!$A$4:$AZ$2108,R$2,FALSE))</f>
        <v>1.8678358800301187</v>
      </c>
      <c r="S48" s="20">
        <f>IF($C48="B",VLOOKUP($A48,Bat!$A$4:$BC$2232,S$1,FALSE),VLOOKUP($A48,Pit!$A$4:$AZ$2108,S$2,FALSE))</f>
        <v>2000000</v>
      </c>
      <c r="T48" s="17" t="str">
        <f>VLOOKUP(IF($C48="B",VLOOKUP($A48,Bat!$A$4:$AT$2232,T$1,FALSE),VLOOKUP($A48,Pit!$A$4:$BD$2108,T$2,FALSE)),COND!$A$35:$B$41,2,FALSE)</f>
        <v>??</v>
      </c>
      <c r="U48" s="21">
        <f>IF($C48="B",VLOOKUP($A48,Bat!$A$4:$AR$1196,44,FALSE),VLOOKUP($A48,Pit!$A$4:$BB$1086,54,FALSE))</f>
        <v>0</v>
      </c>
      <c r="V48" s="16"/>
      <c r="W48" s="16">
        <f>IF(OR(U48=999,V48=999,AND(S48&gt;$S$3,S48&lt;&gt;"Slot")),"",IF(V48="",U48,V48))</f>
        <v>0</v>
      </c>
      <c r="X48" s="17">
        <f>RANK(R48,$R$5:$R$124)</f>
        <v>44</v>
      </c>
      <c r="Y48" s="16" t="str">
        <f>IFERROR(VLOOKUP($D48,Results!$F$3:$L$1396,Y$1,FALSE),"")</f>
        <v/>
      </c>
      <c r="Z48" s="34" t="str">
        <f>IFERROR(IFERROR(IF(VLOOKUP($D48,Results!$F$3:$L$1396,Z$1+1,FALSE)=1,"S",""),"")&amp;VLOOKUP($D48,Results!$F$3:$L$1396,Z$1,FALSE),"")</f>
        <v/>
      </c>
      <c r="AA48" s="16" t="str">
        <f>IFERROR(VLOOKUP($D48,Results!$F$3:$L$1396,AA$1,FALSE),"")</f>
        <v/>
      </c>
      <c r="AB48" s="16" t="str">
        <f>IFERROR(VLOOKUP($D48,Results!$F$3:$L$1396,AB$1,FALSE),"")</f>
        <v/>
      </c>
      <c r="AC48" s="16" t="str">
        <f>IF(V48="","",Y48-V48)</f>
        <v/>
      </c>
    </row>
    <row r="49" spans="1:29" s="21" customFormat="1" x14ac:dyDescent="0.25">
      <c r="A49" s="21" t="s">
        <v>2773</v>
      </c>
      <c r="B49" s="16">
        <f>COUNTIF($A$5:$A$124,A49)</f>
        <v>1</v>
      </c>
      <c r="C49" s="16" t="str">
        <f>IF(OR(MID(A49,1,2)="SP",MID(A49,1,2)="MR",MID(A49,1,2)="CL",MID(A49,1,2)="RP"),"P","B")</f>
        <v>B</v>
      </c>
      <c r="D49" s="17">
        <f>IF($C49="B",VLOOKUP($A49,Bat!$A$4:$BC$2232,D$1,FALSE),VLOOKUP($A49,Pit!$A$4:$AZ$2108,D$2,FALSE))</f>
        <v>4358</v>
      </c>
      <c r="E49" s="16" t="str">
        <f>IF($C49="B",VLOOKUP($A49,Bat!$A$4:$BC$2232,E$1,FALSE),VLOOKUP($A49,Pit!$A$4:$AZ$2108,E$2,FALSE))</f>
        <v>1B</v>
      </c>
      <c r="F49" s="16" t="str">
        <f>IF($C49="B",VLOOKUP($A49,Bat!$A$4:$BC$2232,F$1,FALSE),VLOOKUP($A49,Pit!$A$4:$AZ$2108,F$2,FALSE))</f>
        <v>Kohei Kato</v>
      </c>
      <c r="G49" s="16">
        <f>IF($C49="B",VLOOKUP($A49,Bat!$A$4:$BC$2232,G$1,FALSE),VLOOKUP($A49,Pit!$A$4:$AZ$2108,G$2,FALSE))</f>
        <v>21</v>
      </c>
      <c r="H49" s="16" t="str">
        <f>IF($C49="B",VLOOKUP($A49,Bat!$A$4:$BC$2232,H$1,FALSE),VLOOKUP($A49,Pit!$A$4:$AZ$2108,H$2,FALSE))</f>
        <v>R</v>
      </c>
      <c r="I49" s="16" t="str">
        <f>IF($C49="B",VLOOKUP($A49,Bat!$A$4:$BC$2232,I$1,FALSE),VLOOKUP($A49,Pit!$A$4:$AZ$2108,I$2,FALSE))</f>
        <v>R</v>
      </c>
      <c r="J49" s="16" t="str">
        <f>IF($C49="B",VLOOKUP($A49,Bat!$A$4:$BC$2232,J$1,FALSE),VLOOKUP($A49,Pit!$A$4:$AZ$2108,J$2,FALSE))</f>
        <v>Very Low</v>
      </c>
      <c r="K49" s="17" t="str">
        <f>IF($C49="B",VLOOKUP($A49,Bat!$A$4:$BC$2232,K$1,FALSE),VLOOKUP($A49,Pit!$A$4:$AZ$2108,K$2,FALSE))</f>
        <v>Normal</v>
      </c>
      <c r="L49" s="16">
        <f>IF($C49="B",VLOOKUP($A49,Bat!$A$4:$BC$2232,L$1,FALSE),VLOOKUP($A49,Pit!$A$4:$AZ$2108,L$2,FALSE))</f>
        <v>6</v>
      </c>
      <c r="M49" s="16">
        <f>IF($C49="B",VLOOKUP($A49,Bat!$A$4:$BC$2232,M$1,FALSE),VLOOKUP($A49,Pit!$A$4:$AZ$2108,M$2,FALSE))</f>
        <v>7</v>
      </c>
      <c r="N49" s="16">
        <f>IF($C49="B",VLOOKUP($A49,Bat!$A$4:$BC$2232,N$1,FALSE),VLOOKUP($A49,Pit!$A$4:$AZ$2108,N$2,FALSE))</f>
        <v>3</v>
      </c>
      <c r="O49" s="16">
        <f>IF($C49="B",VLOOKUP($A49,Bat!$A$4:$BC$2232,O$1,FALSE),VLOOKUP($A49,Pit!$A$4:$AZ$2108,O$2,FALSE))</f>
        <v>9</v>
      </c>
      <c r="P49" s="17">
        <f>IF($C49="B",VLOOKUP($A49,Bat!$A$4:$BC$2232,P$1,FALSE),VLOOKUP($A49,Pit!$A$4:$AZ$2108,P$2,FALSE))</f>
        <v>6</v>
      </c>
      <c r="Q49" s="36">
        <f>IF($C49="B",VLOOKUP($A49,Bat!$A$4:$BC$2232,Q$1,FALSE),VLOOKUP($A49,Pit!$A$4:$AZ$2108,Q$2,FALSE))</f>
        <v>20.726757808987472</v>
      </c>
      <c r="R49" s="19">
        <f>IF($C49="B",VLOOKUP($A49,Bat!$A$4:$BC$2232,R$1,FALSE),VLOOKUP($A49,Pit!$A$4:$AZ$2108,R$2,FALSE))</f>
        <v>1.8562126788195865</v>
      </c>
      <c r="S49" s="20">
        <f>IF($C49="B",VLOOKUP($A49,Bat!$A$4:$BC$2232,S$1,FALSE),VLOOKUP($A49,Pit!$A$4:$AZ$2108,S$2,FALSE))</f>
        <v>200000</v>
      </c>
      <c r="T49" s="17" t="str">
        <f>VLOOKUP(IF($C49="B",VLOOKUP($A49,Bat!$A$4:$AT$2232,T$1,FALSE),VLOOKUP($A49,Pit!$A$4:$BD$2108,T$2,FALSE)),COND!$A$35:$B$41,2,FALSE)</f>
        <v>??</v>
      </c>
      <c r="U49" s="21">
        <f>IF($C49="B",VLOOKUP($A49,Bat!$A$4:$AR$1196,44,FALSE),VLOOKUP($A49,Pit!$A$4:$BB$1086,54,FALSE))</f>
        <v>0</v>
      </c>
      <c r="V49" s="16"/>
      <c r="W49" s="16">
        <f>IF(OR(U49=999,V49=999,AND(S49&gt;$S$3,S49&lt;&gt;"Slot")),"",IF(V49="",U49,V49))</f>
        <v>0</v>
      </c>
      <c r="X49" s="17">
        <f>RANK(R49,$R$5:$R$124)</f>
        <v>45</v>
      </c>
      <c r="Y49" s="16" t="str">
        <f>IFERROR(VLOOKUP($D49,Results!$F$3:$L$1396,Y$1,FALSE),"")</f>
        <v/>
      </c>
      <c r="Z49" s="34" t="str">
        <f>IFERROR(IFERROR(IF(VLOOKUP($D49,Results!$F$3:$L$1396,Z$1+1,FALSE)=1,"S",""),"")&amp;VLOOKUP($D49,Results!$F$3:$L$1396,Z$1,FALSE),"")</f>
        <v/>
      </c>
      <c r="AA49" s="16" t="str">
        <f>IFERROR(VLOOKUP($D49,Results!$F$3:$L$1396,AA$1,FALSE),"")</f>
        <v/>
      </c>
      <c r="AB49" s="16" t="str">
        <f>IFERROR(VLOOKUP($D49,Results!$F$3:$L$1396,AB$1,FALSE),"")</f>
        <v/>
      </c>
      <c r="AC49" s="16" t="str">
        <f>IF(V49="","",Y49-V49)</f>
        <v/>
      </c>
    </row>
    <row r="50" spans="1:29" s="21" customFormat="1" x14ac:dyDescent="0.25">
      <c r="A50" s="21" t="s">
        <v>2774</v>
      </c>
      <c r="B50" s="16">
        <f>COUNTIF($A$5:$A$124,A50)</f>
        <v>1</v>
      </c>
      <c r="C50" s="16" t="str">
        <f>IF(OR(MID(A50,1,2)="SP",MID(A50,1,2)="MR",MID(A50,1,2)="CL",MID(A50,1,2)="RP"),"P","B")</f>
        <v>B</v>
      </c>
      <c r="D50" s="17">
        <f>IF($C50="B",VLOOKUP($A50,Bat!$A$4:$BC$2232,D$1,FALSE),VLOOKUP($A50,Pit!$A$4:$AZ$2108,D$2,FALSE))</f>
        <v>4959</v>
      </c>
      <c r="E50" s="16" t="str">
        <f>IF($C50="B",VLOOKUP($A50,Bat!$A$4:$BC$2232,E$1,FALSE),VLOOKUP($A50,Pit!$A$4:$AZ$2108,E$2,FALSE))</f>
        <v>1B</v>
      </c>
      <c r="F50" s="16" t="str">
        <f>IF($C50="B",VLOOKUP($A50,Bat!$A$4:$BC$2232,F$1,FALSE),VLOOKUP($A50,Pit!$A$4:$AZ$2108,F$2,FALSE))</f>
        <v>Wesley Adams</v>
      </c>
      <c r="G50" s="16">
        <f>IF($C50="B",VLOOKUP($A50,Bat!$A$4:$BC$2232,G$1,FALSE),VLOOKUP($A50,Pit!$A$4:$AZ$2108,G$2,FALSE))</f>
        <v>18</v>
      </c>
      <c r="H50" s="16" t="str">
        <f>IF($C50="B",VLOOKUP($A50,Bat!$A$4:$BC$2232,H$1,FALSE),VLOOKUP($A50,Pit!$A$4:$AZ$2108,H$2,FALSE))</f>
        <v>R</v>
      </c>
      <c r="I50" s="16" t="str">
        <f>IF($C50="B",VLOOKUP($A50,Bat!$A$4:$BC$2232,I$1,FALSE),VLOOKUP($A50,Pit!$A$4:$AZ$2108,I$2,FALSE))</f>
        <v>R</v>
      </c>
      <c r="J50" s="16" t="str">
        <f>IF($C50="B",VLOOKUP($A50,Bat!$A$4:$BC$2232,J$1,FALSE),VLOOKUP($A50,Pit!$A$4:$AZ$2108,J$2,FALSE))</f>
        <v>Normal</v>
      </c>
      <c r="K50" s="17" t="str">
        <f>IF($C50="B",VLOOKUP($A50,Bat!$A$4:$BC$2232,K$1,FALSE),VLOOKUP($A50,Pit!$A$4:$AZ$2108,K$2,FALSE))</f>
        <v>Low</v>
      </c>
      <c r="L50" s="16">
        <f>IF($C50="B",VLOOKUP($A50,Bat!$A$4:$BC$2232,L$1,FALSE),VLOOKUP($A50,Pit!$A$4:$AZ$2108,L$2,FALSE))</f>
        <v>6</v>
      </c>
      <c r="M50" s="16">
        <f>IF($C50="B",VLOOKUP($A50,Bat!$A$4:$BC$2232,M$1,FALSE),VLOOKUP($A50,Pit!$A$4:$AZ$2108,M$2,FALSE))</f>
        <v>4</v>
      </c>
      <c r="N50" s="16">
        <f>IF($C50="B",VLOOKUP($A50,Bat!$A$4:$BC$2232,N$1,FALSE),VLOOKUP($A50,Pit!$A$4:$AZ$2108,N$2,FALSE))</f>
        <v>6</v>
      </c>
      <c r="O50" s="16">
        <f>IF($C50="B",VLOOKUP($A50,Bat!$A$4:$BC$2232,O$1,FALSE),VLOOKUP($A50,Pit!$A$4:$AZ$2108,O$2,FALSE))</f>
        <v>8</v>
      </c>
      <c r="P50" s="17">
        <f>IF($C50="B",VLOOKUP($A50,Bat!$A$4:$BC$2232,P$1,FALSE),VLOOKUP($A50,Pit!$A$4:$AZ$2108,P$2,FALSE))</f>
        <v>4</v>
      </c>
      <c r="Q50" s="36">
        <f>IF($C50="B",VLOOKUP($A50,Bat!$A$4:$BC$2232,Q$1,FALSE),VLOOKUP($A50,Pit!$A$4:$AZ$2108,Q$2,FALSE))</f>
        <v>20.579951125083205</v>
      </c>
      <c r="R50" s="19">
        <f>IF($C50="B",VLOOKUP($A50,Bat!$A$4:$BC$2232,R$1,FALSE),VLOOKUP($A50,Pit!$A$4:$AZ$2108,R$2,FALSE))</f>
        <v>1.836955488073919</v>
      </c>
      <c r="S50" s="20">
        <f>IF($C50="B",VLOOKUP($A50,Bat!$A$4:$BC$2232,S$1,FALSE),VLOOKUP($A50,Pit!$A$4:$AZ$2108,S$2,FALSE))</f>
        <v>750000</v>
      </c>
      <c r="T50" s="17" t="str">
        <f>VLOOKUP(IF($C50="B",VLOOKUP($A50,Bat!$A$4:$AT$2232,T$1,FALSE),VLOOKUP($A50,Pit!$A$4:$BD$2108,T$2,FALSE)),COND!$A$35:$B$41,2,FALSE)</f>
        <v>??</v>
      </c>
      <c r="U50" s="21">
        <f>IF($C50="B",VLOOKUP($A50,Bat!$A$4:$AR$1196,44,FALSE),VLOOKUP($A50,Pit!$A$4:$BB$1086,54,FALSE))</f>
        <v>0</v>
      </c>
      <c r="V50" s="16"/>
      <c r="W50" s="16">
        <f>IF(OR(U50=999,V50=999,AND(S50&gt;$S$3,S50&lt;&gt;"Slot")),"",IF(V50="",U50,V50))</f>
        <v>0</v>
      </c>
      <c r="X50" s="17">
        <f>RANK(R50,$R$5:$R$124)</f>
        <v>46</v>
      </c>
      <c r="Y50" s="16" t="str">
        <f>IFERROR(VLOOKUP($D50,Results!$F$3:$L$1396,Y$1,FALSE),"")</f>
        <v/>
      </c>
      <c r="Z50" s="34" t="str">
        <f>IFERROR(IFERROR(IF(VLOOKUP($D50,Results!$F$3:$L$1396,Z$1+1,FALSE)=1,"S",""),"")&amp;VLOOKUP($D50,Results!$F$3:$L$1396,Z$1,FALSE),"")</f>
        <v/>
      </c>
      <c r="AA50" s="16" t="str">
        <f>IFERROR(VLOOKUP($D50,Results!$F$3:$L$1396,AA$1,FALSE),"")</f>
        <v/>
      </c>
      <c r="AB50" s="16" t="str">
        <f>IFERROR(VLOOKUP($D50,Results!$F$3:$L$1396,AB$1,FALSE),"")</f>
        <v/>
      </c>
      <c r="AC50" s="16" t="str">
        <f>IF(V50="","",Y50-V50)</f>
        <v/>
      </c>
    </row>
    <row r="51" spans="1:29" s="21" customFormat="1" x14ac:dyDescent="0.25">
      <c r="A51" s="21" t="s">
        <v>2775</v>
      </c>
      <c r="B51" s="16">
        <f>COUNTIF($A$5:$A$124,A51)</f>
        <v>1</v>
      </c>
      <c r="C51" s="16" t="str">
        <f>IF(OR(MID(A51,1,2)="SP",MID(A51,1,2)="MR",MID(A51,1,2)="CL",MID(A51,1,2)="RP"),"P","B")</f>
        <v>B</v>
      </c>
      <c r="D51" s="17">
        <f>IF($C51="B",VLOOKUP($A51,Bat!$A$4:$BC$2232,D$1,FALSE),VLOOKUP($A51,Pit!$A$4:$AZ$2108,D$2,FALSE))</f>
        <v>11591</v>
      </c>
      <c r="E51" s="16" t="str">
        <f>IF($C51="B",VLOOKUP($A51,Bat!$A$4:$BC$2232,E$1,FALSE),VLOOKUP($A51,Pit!$A$4:$AZ$2108,E$2,FALSE))</f>
        <v>C</v>
      </c>
      <c r="F51" s="16" t="str">
        <f>IF($C51="B",VLOOKUP($A51,Bat!$A$4:$BC$2232,F$1,FALSE),VLOOKUP($A51,Pit!$A$4:$AZ$2108,F$2,FALSE))</f>
        <v>Domingo Gutiérrez</v>
      </c>
      <c r="G51" s="16">
        <f>IF($C51="B",VLOOKUP($A51,Bat!$A$4:$BC$2232,G$1,FALSE),VLOOKUP($A51,Pit!$A$4:$AZ$2108,G$2,FALSE))</f>
        <v>21</v>
      </c>
      <c r="H51" s="16" t="str">
        <f>IF($C51="B",VLOOKUP($A51,Bat!$A$4:$BC$2232,H$1,FALSE),VLOOKUP($A51,Pit!$A$4:$AZ$2108,H$2,FALSE))</f>
        <v>L</v>
      </c>
      <c r="I51" s="16" t="str">
        <f>IF($C51="B",VLOOKUP($A51,Bat!$A$4:$BC$2232,I$1,FALSE),VLOOKUP($A51,Pit!$A$4:$AZ$2108,I$2,FALSE))</f>
        <v>R</v>
      </c>
      <c r="J51" s="16" t="str">
        <f>IF($C51="B",VLOOKUP($A51,Bat!$A$4:$BC$2232,J$1,FALSE),VLOOKUP($A51,Pit!$A$4:$AZ$2108,J$2,FALSE))</f>
        <v>Very High</v>
      </c>
      <c r="K51" s="17" t="str">
        <f>IF($C51="B",VLOOKUP($A51,Bat!$A$4:$BC$2232,K$1,FALSE),VLOOKUP($A51,Pit!$A$4:$AZ$2108,K$2,FALSE))</f>
        <v>High</v>
      </c>
      <c r="L51" s="16">
        <f>IF($C51="B",VLOOKUP($A51,Bat!$A$4:$BC$2232,L$1,FALSE),VLOOKUP($A51,Pit!$A$4:$AZ$2108,L$2,FALSE))</f>
        <v>6</v>
      </c>
      <c r="M51" s="16">
        <f>IF($C51="B",VLOOKUP($A51,Bat!$A$4:$BC$2232,M$1,FALSE),VLOOKUP($A51,Pit!$A$4:$AZ$2108,M$2,FALSE))</f>
        <v>6</v>
      </c>
      <c r="N51" s="16">
        <f>IF($C51="B",VLOOKUP($A51,Bat!$A$4:$BC$2232,N$1,FALSE),VLOOKUP($A51,Pit!$A$4:$AZ$2108,N$2,FALSE))</f>
        <v>5</v>
      </c>
      <c r="O51" s="16">
        <f>IF($C51="B",VLOOKUP($A51,Bat!$A$4:$BC$2232,O$1,FALSE),VLOOKUP($A51,Pit!$A$4:$AZ$2108,O$2,FALSE))</f>
        <v>5</v>
      </c>
      <c r="P51" s="17">
        <f>IF($C51="B",VLOOKUP($A51,Bat!$A$4:$BC$2232,P$1,FALSE),VLOOKUP($A51,Pit!$A$4:$AZ$2108,P$2,FALSE))</f>
        <v>7</v>
      </c>
      <c r="Q51" s="36">
        <f>IF($C51="B",VLOOKUP($A51,Bat!$A$4:$BC$2232,Q$1,FALSE),VLOOKUP($A51,Pit!$A$4:$AZ$2108,Q$2,FALSE))</f>
        <v>20.348067592664371</v>
      </c>
      <c r="R51" s="19">
        <f>IF($C51="B",VLOOKUP($A51,Bat!$A$4:$BC$2232,R$1,FALSE),VLOOKUP($A51,Pit!$A$4:$AZ$2108,R$2,FALSE))</f>
        <v>1.8065384437281682</v>
      </c>
      <c r="S51" s="20">
        <f>IF($C51="B",VLOOKUP($A51,Bat!$A$4:$BC$2232,S$1,FALSE),VLOOKUP($A51,Pit!$A$4:$AZ$2108,S$2,FALSE))</f>
        <v>750000</v>
      </c>
      <c r="T51" s="17" t="str">
        <f>VLOOKUP(IF($C51="B",VLOOKUP($A51,Bat!$A$4:$AT$2232,T$1,FALSE),VLOOKUP($A51,Pit!$A$4:$BD$2108,T$2,FALSE)),COND!$A$35:$B$41,2,FALSE)</f>
        <v>??</v>
      </c>
      <c r="U51" s="21">
        <f>IF($C51="B",VLOOKUP($A51,Bat!$A$4:$AR$1196,44,FALSE),VLOOKUP($A51,Pit!$A$4:$BB$1086,54,FALSE))</f>
        <v>0</v>
      </c>
      <c r="V51" s="16"/>
      <c r="W51" s="16">
        <f>IF(OR(U51=999,V51=999,AND(S51&gt;$S$3,S51&lt;&gt;"Slot")),"",IF(V51="",U51,V51))</f>
        <v>0</v>
      </c>
      <c r="X51" s="17">
        <f>RANK(R51,$R$5:$R$124)</f>
        <v>47</v>
      </c>
      <c r="Y51" s="16" t="str">
        <f>IFERROR(VLOOKUP($D51,Results!$F$3:$L$1396,Y$1,FALSE),"")</f>
        <v/>
      </c>
      <c r="Z51" s="34" t="str">
        <f>IFERROR(IFERROR(IF(VLOOKUP($D51,Results!$F$3:$L$1396,Z$1+1,FALSE)=1,"S",""),"")&amp;VLOOKUP($D51,Results!$F$3:$L$1396,Z$1,FALSE),"")</f>
        <v/>
      </c>
      <c r="AA51" s="16" t="str">
        <f>IFERROR(VLOOKUP($D51,Results!$F$3:$L$1396,AA$1,FALSE),"")</f>
        <v/>
      </c>
      <c r="AB51" s="16" t="str">
        <f>IFERROR(VLOOKUP($D51,Results!$F$3:$L$1396,AB$1,FALSE),"")</f>
        <v/>
      </c>
      <c r="AC51" s="16" t="str">
        <f>IF(V51="","",Y51-V51)</f>
        <v/>
      </c>
    </row>
    <row r="52" spans="1:29" s="21" customFormat="1" x14ac:dyDescent="0.25">
      <c r="A52" s="21" t="s">
        <v>2290</v>
      </c>
      <c r="B52" s="16">
        <f>COUNTIF($A$5:$A$124,A52)</f>
        <v>1</v>
      </c>
      <c r="C52" s="16" t="str">
        <f>IF(OR(MID(A52,1,2)="SP",MID(A52,1,2)="MR",MID(A52,1,2)="CL",MID(A52,1,2)="RP"),"P","B")</f>
        <v>P</v>
      </c>
      <c r="D52" s="17">
        <f>IF($C52="B",VLOOKUP($A52,Bat!$A$4:$BC$2232,D$1,FALSE),VLOOKUP($A52,Pit!$A$4:$AZ$2108,D$2,FALSE))</f>
        <v>9856</v>
      </c>
      <c r="E52" s="16" t="str">
        <f>IF($C52="B",VLOOKUP($A52,Bat!$A$4:$BC$2232,E$1,FALSE),VLOOKUP($A52,Pit!$A$4:$AZ$2108,E$2,FALSE))</f>
        <v>SP</v>
      </c>
      <c r="F52" s="16" t="str">
        <f>IF($C52="B",VLOOKUP($A52,Bat!$A$4:$BC$2232,F$1,FALSE),VLOOKUP($A52,Pit!$A$4:$AZ$2108,F$2,FALSE))</f>
        <v>Felipe Morán</v>
      </c>
      <c r="G52" s="16">
        <f>IF($C52="B",VLOOKUP($A52,Bat!$A$4:$BC$2232,G$1,FALSE),VLOOKUP($A52,Pit!$A$4:$AZ$2108,G$2,FALSE))</f>
        <v>21</v>
      </c>
      <c r="H52" s="16" t="str">
        <f>IF($C52="B",VLOOKUP($A52,Bat!$A$4:$BC$2232,H$1,FALSE),VLOOKUP($A52,Pit!$A$4:$AZ$2108,H$2,FALSE))</f>
        <v>R</v>
      </c>
      <c r="I52" s="16" t="str">
        <f>IF($C52="B",VLOOKUP($A52,Bat!$A$4:$BC$2232,I$1,FALSE),VLOOKUP($A52,Pit!$A$4:$AZ$2108,I$2,FALSE))</f>
        <v>R</v>
      </c>
      <c r="J52" s="16" t="str">
        <f>IF($C52="B",VLOOKUP($A52,Bat!$A$4:$BC$2232,J$1,FALSE),VLOOKUP($A52,Pit!$A$4:$AZ$2108,J$2,FALSE))</f>
        <v>Normal</v>
      </c>
      <c r="K52" s="17" t="str">
        <f>IF($C52="B",VLOOKUP($A52,Bat!$A$4:$BC$2232,K$1,FALSE),VLOOKUP($A52,Pit!$A$4:$AZ$2108,K$2,FALSE))</f>
        <v>Low</v>
      </c>
      <c r="L52" s="16">
        <f>IF($C52="B",VLOOKUP($A52,Bat!$A$4:$BC$2232,L$1,FALSE),VLOOKUP($A52,Pit!$A$4:$AZ$2108,L$2,FALSE))</f>
        <v>5</v>
      </c>
      <c r="M52" s="16">
        <f>IF($C52="B",VLOOKUP($A52,Bat!$A$4:$BC$2232,M$1,FALSE),VLOOKUP($A52,Pit!$A$4:$AZ$2108,M$2,FALSE))</f>
        <v>6</v>
      </c>
      <c r="N52" s="16">
        <f>IF($C52="B",VLOOKUP($A52,Bat!$A$4:$BC$2232,N$1,FALSE),VLOOKUP($A52,Pit!$A$4:$AZ$2108,N$2,FALSE))</f>
        <v>5</v>
      </c>
      <c r="O52" s="16" t="str">
        <f>IF($C52="B",VLOOKUP($A52,Bat!$A$4:$BC$2232,O$1,FALSE),VLOOKUP($A52,Pit!$A$4:$AZ$2108,O$2,FALSE))</f>
        <v>94-96 Mph</v>
      </c>
      <c r="P52" s="17">
        <f>IF($C52="B",VLOOKUP($A52,Bat!$A$4:$BC$2232,P$1,FALSE),VLOOKUP($A52,Pit!$A$4:$AZ$2108,P$2,FALSE))</f>
        <v>7</v>
      </c>
      <c r="Q52" s="36">
        <f>IF($C52="B",VLOOKUP($A52,Bat!$A$4:$BC$2232,Q$1,FALSE),VLOOKUP($A52,Pit!$A$4:$AZ$2108,Q$2,FALSE))</f>
        <v>43.130363589479529</v>
      </c>
      <c r="R52" s="19">
        <f>IF($C52="B",VLOOKUP($A52,Bat!$A$4:$BC$2232,R$1,FALSE),VLOOKUP($A52,Pit!$A$4:$AZ$2108,R$2,FALSE))</f>
        <v>1.7964417269985193</v>
      </c>
      <c r="S52" s="20">
        <f>IF($C52="B",VLOOKUP($A52,Bat!$A$4:$BC$2232,S$1,FALSE),VLOOKUP($A52,Pit!$A$4:$AZ$2108,S$2,FALSE))</f>
        <v>180000</v>
      </c>
      <c r="T52" s="17" t="str">
        <f>VLOOKUP(IF($C52="B",VLOOKUP($A52,Bat!$A$4:$AT$2232,T$1,FALSE),VLOOKUP($A52,Pit!$A$4:$BD$2108,T$2,FALSE)),COND!$A$35:$B$41,2,FALSE)</f>
        <v>??</v>
      </c>
      <c r="U52" s="21">
        <f>IF($C52="B",VLOOKUP($A52,Bat!$A$4:$AR$1196,44,FALSE),VLOOKUP($A52,Pit!$A$4:$BB$1086,54,FALSE))</f>
        <v>0</v>
      </c>
      <c r="V52" s="16"/>
      <c r="W52" s="16">
        <f>IF(OR(U52=999,V52=999,AND(S52&gt;$S$3,S52&lt;&gt;"Slot")),"",IF(V52="",U52,V52))</f>
        <v>0</v>
      </c>
      <c r="X52" s="17">
        <f>RANK(R52,$R$5:$R$124)</f>
        <v>48</v>
      </c>
      <c r="Y52" s="16" t="str">
        <f>IFERROR(VLOOKUP($D52,Results!$F$3:$L$1396,Y$1,FALSE),"")</f>
        <v/>
      </c>
      <c r="Z52" s="34" t="str">
        <f>IFERROR(IFERROR(IF(VLOOKUP($D52,Results!$F$3:$L$1396,Z$1+1,FALSE)=1,"S",""),"")&amp;VLOOKUP($D52,Results!$F$3:$L$1396,Z$1,FALSE),"")</f>
        <v/>
      </c>
      <c r="AA52" s="16" t="str">
        <f>IFERROR(VLOOKUP($D52,Results!$F$3:$L$1396,AA$1,FALSE),"")</f>
        <v/>
      </c>
      <c r="AB52" s="16" t="str">
        <f>IFERROR(VLOOKUP($D52,Results!$F$3:$L$1396,AB$1,FALSE),"")</f>
        <v/>
      </c>
      <c r="AC52" s="16" t="str">
        <f>IF(V52="","",Y52-V52)</f>
        <v/>
      </c>
    </row>
    <row r="53" spans="1:29" s="21" customFormat="1" x14ac:dyDescent="0.25">
      <c r="A53" s="21" t="s">
        <v>2291</v>
      </c>
      <c r="B53" s="16">
        <f>COUNTIF($A$5:$A$124,A53)</f>
        <v>1</v>
      </c>
      <c r="C53" s="16" t="str">
        <f>IF(OR(MID(A53,1,2)="SP",MID(A53,1,2)="MR",MID(A53,1,2)="CL",MID(A53,1,2)="RP"),"P","B")</f>
        <v>P</v>
      </c>
      <c r="D53" s="17">
        <f>IF($C53="B",VLOOKUP($A53,Bat!$A$4:$BC$2232,D$1,FALSE),VLOOKUP($A53,Pit!$A$4:$AZ$2108,D$2,FALSE))</f>
        <v>4762</v>
      </c>
      <c r="E53" s="16" t="str">
        <f>IF($C53="B",VLOOKUP($A53,Bat!$A$4:$BC$2232,E$1,FALSE),VLOOKUP($A53,Pit!$A$4:$AZ$2108,E$2,FALSE))</f>
        <v>SP</v>
      </c>
      <c r="F53" s="16" t="str">
        <f>IF($C53="B",VLOOKUP($A53,Bat!$A$4:$BC$2232,F$1,FALSE),VLOOKUP($A53,Pit!$A$4:$AZ$2108,F$2,FALSE))</f>
        <v>Andy Crews</v>
      </c>
      <c r="G53" s="16">
        <f>IF($C53="B",VLOOKUP($A53,Bat!$A$4:$BC$2232,G$1,FALSE),VLOOKUP($A53,Pit!$A$4:$AZ$2108,G$2,FALSE))</f>
        <v>21</v>
      </c>
      <c r="H53" s="16" t="str">
        <f>IF($C53="B",VLOOKUP($A53,Bat!$A$4:$BC$2232,H$1,FALSE),VLOOKUP($A53,Pit!$A$4:$AZ$2108,H$2,FALSE))</f>
        <v>L</v>
      </c>
      <c r="I53" s="16" t="str">
        <f>IF($C53="B",VLOOKUP($A53,Bat!$A$4:$BC$2232,I$1,FALSE),VLOOKUP($A53,Pit!$A$4:$AZ$2108,I$2,FALSE))</f>
        <v>R</v>
      </c>
      <c r="J53" s="16" t="str">
        <f>IF($C53="B",VLOOKUP($A53,Bat!$A$4:$BC$2232,J$1,FALSE),VLOOKUP($A53,Pit!$A$4:$AZ$2108,J$2,FALSE))</f>
        <v>High</v>
      </c>
      <c r="K53" s="17" t="str">
        <f>IF($C53="B",VLOOKUP($A53,Bat!$A$4:$BC$2232,K$1,FALSE),VLOOKUP($A53,Pit!$A$4:$AZ$2108,K$2,FALSE))</f>
        <v>Very High</v>
      </c>
      <c r="L53" s="16">
        <f>IF($C53="B",VLOOKUP($A53,Bat!$A$4:$BC$2232,L$1,FALSE),VLOOKUP($A53,Pit!$A$4:$AZ$2108,L$2,FALSE))</f>
        <v>6</v>
      </c>
      <c r="M53" s="16">
        <f>IF($C53="B",VLOOKUP($A53,Bat!$A$4:$BC$2232,M$1,FALSE),VLOOKUP($A53,Pit!$A$4:$AZ$2108,M$2,FALSE))</f>
        <v>7</v>
      </c>
      <c r="N53" s="16">
        <f>IF($C53="B",VLOOKUP($A53,Bat!$A$4:$BC$2232,N$1,FALSE),VLOOKUP($A53,Pit!$A$4:$AZ$2108,N$2,FALSE))</f>
        <v>3</v>
      </c>
      <c r="O53" s="16" t="str">
        <f>IF($C53="B",VLOOKUP($A53,Bat!$A$4:$BC$2232,O$1,FALSE),VLOOKUP($A53,Pit!$A$4:$AZ$2108,O$2,FALSE))</f>
        <v>91-93 Mph</v>
      </c>
      <c r="P53" s="17">
        <f>IF($C53="B",VLOOKUP($A53,Bat!$A$4:$BC$2232,P$1,FALSE),VLOOKUP($A53,Pit!$A$4:$AZ$2108,P$2,FALSE))</f>
        <v>9</v>
      </c>
      <c r="Q53" s="36">
        <f>IF($C53="B",VLOOKUP($A53,Bat!$A$4:$BC$2232,Q$1,FALSE),VLOOKUP($A53,Pit!$A$4:$AZ$2108,Q$2,FALSE))</f>
        <v>43.01438509683075</v>
      </c>
      <c r="R53" s="19">
        <f>IF($C53="B",VLOOKUP($A53,Bat!$A$4:$BC$2232,R$1,FALSE),VLOOKUP($A53,Pit!$A$4:$AZ$2108,R$2,FALSE))</f>
        <v>1.786065734495379</v>
      </c>
      <c r="S53" s="20">
        <f>IF($C53="B",VLOOKUP($A53,Bat!$A$4:$BC$2232,S$1,FALSE),VLOOKUP($A53,Pit!$A$4:$AZ$2108,S$2,FALSE))</f>
        <v>220000</v>
      </c>
      <c r="T53" s="17" t="str">
        <f>VLOOKUP(IF($C53="B",VLOOKUP($A53,Bat!$A$4:$AT$2232,T$1,FALSE),VLOOKUP($A53,Pit!$A$4:$BD$2108,T$2,FALSE)),COND!$A$35:$B$41,2,FALSE)</f>
        <v>??</v>
      </c>
      <c r="U53" s="21">
        <f>IF($C53="B",VLOOKUP($A53,Bat!$A$4:$AR$1196,44,FALSE),VLOOKUP($A53,Pit!$A$4:$BB$1086,54,FALSE))</f>
        <v>0</v>
      </c>
      <c r="V53" s="16"/>
      <c r="W53" s="16">
        <f>IF(OR(U53=999,V53=999,AND(S53&gt;$S$3,S53&lt;&gt;"Slot")),"",IF(V53="",U53,V53))</f>
        <v>0</v>
      </c>
      <c r="X53" s="17">
        <f>RANK(R53,$R$5:$R$124)</f>
        <v>49</v>
      </c>
      <c r="Y53" s="16" t="str">
        <f>IFERROR(VLOOKUP($D53,Results!$F$3:$L$1396,Y$1,FALSE),"")</f>
        <v/>
      </c>
      <c r="Z53" s="34" t="str">
        <f>IFERROR(IFERROR(IF(VLOOKUP($D53,Results!$F$3:$L$1396,Z$1+1,FALSE)=1,"S",""),"")&amp;VLOOKUP($D53,Results!$F$3:$L$1396,Z$1,FALSE),"")</f>
        <v/>
      </c>
      <c r="AA53" s="16" t="str">
        <f>IFERROR(VLOOKUP($D53,Results!$F$3:$L$1396,AA$1,FALSE),"")</f>
        <v/>
      </c>
      <c r="AB53" s="16" t="str">
        <f>IFERROR(VLOOKUP($D53,Results!$F$3:$L$1396,AB$1,FALSE),"")</f>
        <v/>
      </c>
      <c r="AC53" s="16" t="str">
        <f>IF(V53="","",Y53-V53)</f>
        <v/>
      </c>
    </row>
    <row r="54" spans="1:29" s="21" customFormat="1" x14ac:dyDescent="0.25">
      <c r="A54" s="21" t="s">
        <v>2292</v>
      </c>
      <c r="B54" s="16">
        <f>COUNTIF($A$5:$A$124,A54)</f>
        <v>1</v>
      </c>
      <c r="C54" s="16" t="str">
        <f>IF(OR(MID(A54,1,2)="SP",MID(A54,1,2)="MR",MID(A54,1,2)="CL",MID(A54,1,2)="RP"),"P","B")</f>
        <v>P</v>
      </c>
      <c r="D54" s="17">
        <f>IF($C54="B",VLOOKUP($A54,Bat!$A$4:$BC$2232,D$1,FALSE),VLOOKUP($A54,Pit!$A$4:$AZ$2108,D$2,FALSE))</f>
        <v>5917</v>
      </c>
      <c r="E54" s="16" t="str">
        <f>IF($C54="B",VLOOKUP($A54,Bat!$A$4:$BC$2232,E$1,FALSE),VLOOKUP($A54,Pit!$A$4:$AZ$2108,E$2,FALSE))</f>
        <v>SP</v>
      </c>
      <c r="F54" s="16" t="str">
        <f>IF($C54="B",VLOOKUP($A54,Bat!$A$4:$BC$2232,F$1,FALSE),VLOOKUP($A54,Pit!$A$4:$AZ$2108,F$2,FALSE))</f>
        <v>Francisco Sútrez</v>
      </c>
      <c r="G54" s="16">
        <f>IF($C54="B",VLOOKUP($A54,Bat!$A$4:$BC$2232,G$1,FALSE),VLOOKUP($A54,Pit!$A$4:$AZ$2108,G$2,FALSE))</f>
        <v>21</v>
      </c>
      <c r="H54" s="16" t="str">
        <f>IF($C54="B",VLOOKUP($A54,Bat!$A$4:$BC$2232,H$1,FALSE),VLOOKUP($A54,Pit!$A$4:$AZ$2108,H$2,FALSE))</f>
        <v>S</v>
      </c>
      <c r="I54" s="16" t="str">
        <f>IF($C54="B",VLOOKUP($A54,Bat!$A$4:$BC$2232,I$1,FALSE),VLOOKUP($A54,Pit!$A$4:$AZ$2108,I$2,FALSE))</f>
        <v>R</v>
      </c>
      <c r="J54" s="16" t="str">
        <f>IF($C54="B",VLOOKUP($A54,Bat!$A$4:$BC$2232,J$1,FALSE),VLOOKUP($A54,Pit!$A$4:$AZ$2108,J$2,FALSE))</f>
        <v>Low</v>
      </c>
      <c r="K54" s="17" t="str">
        <f>IF($C54="B",VLOOKUP($A54,Bat!$A$4:$BC$2232,K$1,FALSE),VLOOKUP($A54,Pit!$A$4:$AZ$2108,K$2,FALSE))</f>
        <v>Normal</v>
      </c>
      <c r="L54" s="16">
        <f>IF($C54="B",VLOOKUP($A54,Bat!$A$4:$BC$2232,L$1,FALSE),VLOOKUP($A54,Pit!$A$4:$AZ$2108,L$2,FALSE))</f>
        <v>6</v>
      </c>
      <c r="M54" s="16">
        <f>IF($C54="B",VLOOKUP($A54,Bat!$A$4:$BC$2232,M$1,FALSE),VLOOKUP($A54,Pit!$A$4:$AZ$2108,M$2,FALSE))</f>
        <v>6</v>
      </c>
      <c r="N54" s="16">
        <f>IF($C54="B",VLOOKUP($A54,Bat!$A$4:$BC$2232,N$1,FALSE),VLOOKUP($A54,Pit!$A$4:$AZ$2108,N$2,FALSE))</f>
        <v>4</v>
      </c>
      <c r="O54" s="16" t="str">
        <f>IF($C54="B",VLOOKUP($A54,Bat!$A$4:$BC$2232,O$1,FALSE),VLOOKUP($A54,Pit!$A$4:$AZ$2108,O$2,FALSE))</f>
        <v>96-98 Mph</v>
      </c>
      <c r="P54" s="17">
        <f>IF($C54="B",VLOOKUP($A54,Bat!$A$4:$BC$2232,P$1,FALSE),VLOOKUP($A54,Pit!$A$4:$AZ$2108,P$2,FALSE))</f>
        <v>6</v>
      </c>
      <c r="Q54" s="36">
        <f>IF($C54="B",VLOOKUP($A54,Bat!$A$4:$BC$2232,Q$1,FALSE),VLOOKUP($A54,Pit!$A$4:$AZ$2108,Q$2,FALSE))</f>
        <v>42.82107379499395</v>
      </c>
      <c r="R54" s="19">
        <f>IF($C54="B",VLOOKUP($A54,Bat!$A$4:$BC$2232,R$1,FALSE),VLOOKUP($A54,Pit!$A$4:$AZ$2108,R$2,FALSE))</f>
        <v>1.7687711777821344</v>
      </c>
      <c r="S54" s="20">
        <f>IF($C54="B",VLOOKUP($A54,Bat!$A$4:$BC$2232,S$1,FALSE),VLOOKUP($A54,Pit!$A$4:$AZ$2108,S$2,FALSE))</f>
        <v>340000</v>
      </c>
      <c r="T54" s="17" t="str">
        <f>VLOOKUP(IF($C54="B",VLOOKUP($A54,Bat!$A$4:$AT$2232,T$1,FALSE),VLOOKUP($A54,Pit!$A$4:$BD$2108,T$2,FALSE)),COND!$A$35:$B$41,2,FALSE)</f>
        <v>??</v>
      </c>
      <c r="U54" s="21">
        <f>IF($C54="B",VLOOKUP($A54,Bat!$A$4:$AR$1196,44,FALSE),VLOOKUP($A54,Pit!$A$4:$BB$1086,54,FALSE))</f>
        <v>0</v>
      </c>
      <c r="V54" s="16"/>
      <c r="W54" s="16">
        <f>IF(OR(U54=999,V54=999,AND(S54&gt;$S$3,S54&lt;&gt;"Slot")),"",IF(V54="",U54,V54))</f>
        <v>0</v>
      </c>
      <c r="X54" s="17">
        <f>RANK(R54,$R$5:$R$124)</f>
        <v>50</v>
      </c>
      <c r="Y54" s="16" t="str">
        <f>IFERROR(VLOOKUP($D54,Results!$F$3:$L$1396,Y$1,FALSE),"")</f>
        <v/>
      </c>
      <c r="Z54" s="34" t="str">
        <f>IFERROR(IFERROR(IF(VLOOKUP($D54,Results!$F$3:$L$1396,Z$1+1,FALSE)=1,"S",""),"")&amp;VLOOKUP($D54,Results!$F$3:$L$1396,Z$1,FALSE),"")</f>
        <v/>
      </c>
      <c r="AA54" s="16" t="str">
        <f>IFERROR(VLOOKUP($D54,Results!$F$3:$L$1396,AA$1,FALSE),"")</f>
        <v/>
      </c>
      <c r="AB54" s="16" t="str">
        <f>IFERROR(VLOOKUP($D54,Results!$F$3:$L$1396,AB$1,FALSE),"")</f>
        <v/>
      </c>
      <c r="AC54" s="16" t="str">
        <f>IF(V54="","",Y54-V54)</f>
        <v/>
      </c>
    </row>
    <row r="55" spans="1:29" s="21" customFormat="1" x14ac:dyDescent="0.25">
      <c r="A55" s="21" t="s">
        <v>2776</v>
      </c>
      <c r="B55" s="16">
        <f>COUNTIF($A$5:$A$124,A55)</f>
        <v>1</v>
      </c>
      <c r="C55" s="16" t="str">
        <f>IF(OR(MID(A55,1,2)="SP",MID(A55,1,2)="MR",MID(A55,1,2)="CL",MID(A55,1,2)="RP"),"P","B")</f>
        <v>B</v>
      </c>
      <c r="D55" s="17">
        <f>IF($C55="B",VLOOKUP($A55,Bat!$A$4:$BC$2232,D$1,FALSE),VLOOKUP($A55,Pit!$A$4:$AZ$2108,D$2,FALSE))</f>
        <v>11588</v>
      </c>
      <c r="E55" s="16" t="str">
        <f>IF($C55="B",VLOOKUP($A55,Bat!$A$4:$BC$2232,E$1,FALSE),VLOOKUP($A55,Pit!$A$4:$AZ$2108,E$2,FALSE))</f>
        <v>1B</v>
      </c>
      <c r="F55" s="16" t="str">
        <f>IF($C55="B",VLOOKUP($A55,Bat!$A$4:$BC$2232,F$1,FALSE),VLOOKUP($A55,Pit!$A$4:$AZ$2108,F$2,FALSE))</f>
        <v>Armando Gandarilla</v>
      </c>
      <c r="G55" s="16">
        <f>IF($C55="B",VLOOKUP($A55,Bat!$A$4:$BC$2232,G$1,FALSE),VLOOKUP($A55,Pit!$A$4:$AZ$2108,G$2,FALSE))</f>
        <v>21</v>
      </c>
      <c r="H55" s="16" t="str">
        <f>IF($C55="B",VLOOKUP($A55,Bat!$A$4:$BC$2232,H$1,FALSE),VLOOKUP($A55,Pit!$A$4:$AZ$2108,H$2,FALSE))</f>
        <v>R</v>
      </c>
      <c r="I55" s="16" t="str">
        <f>IF($C55="B",VLOOKUP($A55,Bat!$A$4:$BC$2232,I$1,FALSE),VLOOKUP($A55,Pit!$A$4:$AZ$2108,I$2,FALSE))</f>
        <v>R</v>
      </c>
      <c r="J55" s="16" t="str">
        <f>IF($C55="B",VLOOKUP($A55,Bat!$A$4:$BC$2232,J$1,FALSE),VLOOKUP($A55,Pit!$A$4:$AZ$2108,J$2,FALSE))</f>
        <v>High</v>
      </c>
      <c r="K55" s="17" t="str">
        <f>IF($C55="B",VLOOKUP($A55,Bat!$A$4:$BC$2232,K$1,FALSE),VLOOKUP($A55,Pit!$A$4:$AZ$2108,K$2,FALSE))</f>
        <v>High</v>
      </c>
      <c r="L55" s="16">
        <f>IF($C55="B",VLOOKUP($A55,Bat!$A$4:$BC$2232,L$1,FALSE),VLOOKUP($A55,Pit!$A$4:$AZ$2108,L$2,FALSE))</f>
        <v>5</v>
      </c>
      <c r="M55" s="16">
        <f>IF($C55="B",VLOOKUP($A55,Bat!$A$4:$BC$2232,M$1,FALSE),VLOOKUP($A55,Pit!$A$4:$AZ$2108,M$2,FALSE))</f>
        <v>8</v>
      </c>
      <c r="N55" s="16">
        <f>IF($C55="B",VLOOKUP($A55,Bat!$A$4:$BC$2232,N$1,FALSE),VLOOKUP($A55,Pit!$A$4:$AZ$2108,N$2,FALSE))</f>
        <v>6</v>
      </c>
      <c r="O55" s="16">
        <f>IF($C55="B",VLOOKUP($A55,Bat!$A$4:$BC$2232,O$1,FALSE),VLOOKUP($A55,Pit!$A$4:$AZ$2108,O$2,FALSE))</f>
        <v>8</v>
      </c>
      <c r="P55" s="17">
        <f>IF($C55="B",VLOOKUP($A55,Bat!$A$4:$BC$2232,P$1,FALSE),VLOOKUP($A55,Pit!$A$4:$AZ$2108,P$2,FALSE))</f>
        <v>6</v>
      </c>
      <c r="Q55" s="36">
        <f>IF($C55="B",VLOOKUP($A55,Bat!$A$4:$BC$2232,Q$1,FALSE),VLOOKUP($A55,Pit!$A$4:$AZ$2108,Q$2,FALSE))</f>
        <v>19.944872990075169</v>
      </c>
      <c r="R55" s="19">
        <f>IF($C55="B",VLOOKUP($A55,Bat!$A$4:$BC$2232,R$1,FALSE),VLOOKUP($A55,Pit!$A$4:$AZ$2108,R$2,FALSE))</f>
        <v>1.7536498751480949</v>
      </c>
      <c r="S55" s="20">
        <f>IF($C55="B",VLOOKUP($A55,Bat!$A$4:$BC$2232,S$1,FALSE),VLOOKUP($A55,Pit!$A$4:$AZ$2108,S$2,FALSE))</f>
        <v>4600000</v>
      </c>
      <c r="T55" s="17" t="str">
        <f>VLOOKUP(IF($C55="B",VLOOKUP($A55,Bat!$A$4:$AT$2232,T$1,FALSE),VLOOKUP($A55,Pit!$A$4:$BD$2108,T$2,FALSE)),COND!$A$35:$B$41,2,FALSE)</f>
        <v>??</v>
      </c>
      <c r="U55" s="21">
        <f>IF($C55="B",VLOOKUP($A55,Bat!$A$4:$AR$1196,44,FALSE),VLOOKUP($A55,Pit!$A$4:$BB$1086,54,FALSE))</f>
        <v>0</v>
      </c>
      <c r="V55" s="16"/>
      <c r="W55" s="16" t="str">
        <f>IF(OR(U55=999,V55=999,AND(S55&gt;$S$3,S55&lt;&gt;"Slot")),"",IF(V55="",U55,V55))</f>
        <v/>
      </c>
      <c r="X55" s="17">
        <f>RANK(R55,$R$5:$R$124)</f>
        <v>51</v>
      </c>
      <c r="Y55" s="16" t="str">
        <f>IFERROR(VLOOKUP($D55,Results!$F$3:$L$1396,Y$1,FALSE),"")</f>
        <v/>
      </c>
      <c r="Z55" s="34" t="str">
        <f>IFERROR(IFERROR(IF(VLOOKUP($D55,Results!$F$3:$L$1396,Z$1+1,FALSE)=1,"S",""),"")&amp;VLOOKUP($D55,Results!$F$3:$L$1396,Z$1,FALSE),"")</f>
        <v/>
      </c>
      <c r="AA55" s="16" t="str">
        <f>IFERROR(VLOOKUP($D55,Results!$F$3:$L$1396,AA$1,FALSE),"")</f>
        <v/>
      </c>
      <c r="AB55" s="16" t="str">
        <f>IFERROR(VLOOKUP($D55,Results!$F$3:$L$1396,AB$1,FALSE),"")</f>
        <v/>
      </c>
      <c r="AC55" s="16" t="str">
        <f>IF(V55="","",Y55-V55)</f>
        <v/>
      </c>
    </row>
    <row r="56" spans="1:29" s="21" customFormat="1" x14ac:dyDescent="0.25">
      <c r="A56" s="21" t="s">
        <v>2293</v>
      </c>
      <c r="B56" s="16">
        <f>COUNTIF($A$5:$A$124,A56)</f>
        <v>1</v>
      </c>
      <c r="C56" s="16" t="str">
        <f>IF(OR(MID(A56,1,2)="SP",MID(A56,1,2)="MR",MID(A56,1,2)="CL",MID(A56,1,2)="RP"),"P","B")</f>
        <v>P</v>
      </c>
      <c r="D56" s="17">
        <f>IF($C56="B",VLOOKUP($A56,Bat!$A$4:$BC$2232,D$1,FALSE),VLOOKUP($A56,Pit!$A$4:$AZ$2108,D$2,FALSE))</f>
        <v>9370</v>
      </c>
      <c r="E56" s="16" t="str">
        <f>IF($C56="B",VLOOKUP($A56,Bat!$A$4:$BC$2232,E$1,FALSE),VLOOKUP($A56,Pit!$A$4:$AZ$2108,E$2,FALSE))</f>
        <v>SP</v>
      </c>
      <c r="F56" s="16" t="str">
        <f>IF($C56="B",VLOOKUP($A56,Bat!$A$4:$BC$2232,F$1,FALSE),VLOOKUP($A56,Pit!$A$4:$AZ$2108,F$2,FALSE))</f>
        <v>Yo Yamada</v>
      </c>
      <c r="G56" s="16">
        <f>IF($C56="B",VLOOKUP($A56,Bat!$A$4:$BC$2232,G$1,FALSE),VLOOKUP($A56,Pit!$A$4:$AZ$2108,G$2,FALSE))</f>
        <v>18</v>
      </c>
      <c r="H56" s="16" t="str">
        <f>IF($C56="B",VLOOKUP($A56,Bat!$A$4:$BC$2232,H$1,FALSE),VLOOKUP($A56,Pit!$A$4:$AZ$2108,H$2,FALSE))</f>
        <v>R</v>
      </c>
      <c r="I56" s="16" t="str">
        <f>IF($C56="B",VLOOKUP($A56,Bat!$A$4:$BC$2232,I$1,FALSE),VLOOKUP($A56,Pit!$A$4:$AZ$2108,I$2,FALSE))</f>
        <v>R</v>
      </c>
      <c r="J56" s="16" t="str">
        <f>IF($C56="B",VLOOKUP($A56,Bat!$A$4:$BC$2232,J$1,FALSE),VLOOKUP($A56,Pit!$A$4:$AZ$2108,J$2,FALSE))</f>
        <v>Very Low</v>
      </c>
      <c r="K56" s="17" t="str">
        <f>IF($C56="B",VLOOKUP($A56,Bat!$A$4:$BC$2232,K$1,FALSE),VLOOKUP($A56,Pit!$A$4:$AZ$2108,K$2,FALSE))</f>
        <v>Very High</v>
      </c>
      <c r="L56" s="16">
        <f>IF($C56="B",VLOOKUP($A56,Bat!$A$4:$BC$2232,L$1,FALSE),VLOOKUP($A56,Pit!$A$4:$AZ$2108,L$2,FALSE))</f>
        <v>3</v>
      </c>
      <c r="M56" s="16">
        <f>IF($C56="B",VLOOKUP($A56,Bat!$A$4:$BC$2232,M$1,FALSE),VLOOKUP($A56,Pit!$A$4:$AZ$2108,M$2,FALSE))</f>
        <v>7</v>
      </c>
      <c r="N56" s="16">
        <f>IF($C56="B",VLOOKUP($A56,Bat!$A$4:$BC$2232,N$1,FALSE),VLOOKUP($A56,Pit!$A$4:$AZ$2108,N$2,FALSE))</f>
        <v>6</v>
      </c>
      <c r="O56" s="16" t="str">
        <f>IF($C56="B",VLOOKUP($A56,Bat!$A$4:$BC$2232,O$1,FALSE),VLOOKUP($A56,Pit!$A$4:$AZ$2108,O$2,FALSE))</f>
        <v>87-89 Mph</v>
      </c>
      <c r="P56" s="17">
        <f>IF($C56="B",VLOOKUP($A56,Bat!$A$4:$BC$2232,P$1,FALSE),VLOOKUP($A56,Pit!$A$4:$AZ$2108,P$2,FALSE))</f>
        <v>10</v>
      </c>
      <c r="Q56" s="36">
        <f>IF($C56="B",VLOOKUP($A56,Bat!$A$4:$BC$2232,Q$1,FALSE),VLOOKUP($A56,Pit!$A$4:$AZ$2108,Q$2,FALSE))</f>
        <v>42.364702564746267</v>
      </c>
      <c r="R56" s="19">
        <f>IF($C56="B",VLOOKUP($A56,Bat!$A$4:$BC$2232,R$1,FALSE),VLOOKUP($A56,Pit!$A$4:$AZ$2108,R$2,FALSE))</f>
        <v>1.7279420175167142</v>
      </c>
      <c r="S56" s="20">
        <f>IF($C56="B",VLOOKUP($A56,Bat!$A$4:$BC$2232,S$1,FALSE),VLOOKUP($A56,Pit!$A$4:$AZ$2108,S$2,FALSE))</f>
        <v>1700000</v>
      </c>
      <c r="T56" s="17" t="str">
        <f>VLOOKUP(IF($C56="B",VLOOKUP($A56,Bat!$A$4:$AT$2232,T$1,FALSE),VLOOKUP($A56,Pit!$A$4:$BD$2108,T$2,FALSE)),COND!$A$35:$B$41,2,FALSE)</f>
        <v>??</v>
      </c>
      <c r="U56" s="21">
        <f>IF($C56="B",VLOOKUP($A56,Bat!$A$4:$AR$1196,44,FALSE),VLOOKUP($A56,Pit!$A$4:$BB$1086,54,FALSE))</f>
        <v>0</v>
      </c>
      <c r="V56" s="16"/>
      <c r="W56" s="16">
        <f>IF(OR(U56=999,V56=999,AND(S56&gt;$S$3,S56&lt;&gt;"Slot")),"",IF(V56="",U56,V56))</f>
        <v>0</v>
      </c>
      <c r="X56" s="17">
        <f>RANK(R56,$R$5:$R$124)</f>
        <v>52</v>
      </c>
      <c r="Y56" s="16" t="str">
        <f>IFERROR(VLOOKUP($D56,Results!$F$3:$L$1396,Y$1,FALSE),"")</f>
        <v/>
      </c>
      <c r="Z56" s="34" t="str">
        <f>IFERROR(IFERROR(IF(VLOOKUP($D56,Results!$F$3:$L$1396,Z$1+1,FALSE)=1,"S",""),"")&amp;VLOOKUP($D56,Results!$F$3:$L$1396,Z$1,FALSE),"")</f>
        <v/>
      </c>
      <c r="AA56" s="16" t="str">
        <f>IFERROR(VLOOKUP($D56,Results!$F$3:$L$1396,AA$1,FALSE),"")</f>
        <v/>
      </c>
      <c r="AB56" s="16" t="str">
        <f>IFERROR(VLOOKUP($D56,Results!$F$3:$L$1396,AB$1,FALSE),"")</f>
        <v/>
      </c>
      <c r="AC56" s="16" t="str">
        <f>IF(V56="","",Y56-V56)</f>
        <v/>
      </c>
    </row>
    <row r="57" spans="1:29" s="21" customFormat="1" x14ac:dyDescent="0.25">
      <c r="A57" s="21" t="s">
        <v>2294</v>
      </c>
      <c r="B57" s="16">
        <f>COUNTIF($A$5:$A$124,A57)</f>
        <v>1</v>
      </c>
      <c r="C57" s="16" t="str">
        <f>IF(OR(MID(A57,1,2)="SP",MID(A57,1,2)="MR",MID(A57,1,2)="CL",MID(A57,1,2)="RP"),"P","B")</f>
        <v>P</v>
      </c>
      <c r="D57" s="17">
        <f>IF($C57="B",VLOOKUP($A57,Bat!$A$4:$BC$2232,D$1,FALSE),VLOOKUP($A57,Pit!$A$4:$AZ$2108,D$2,FALSE))</f>
        <v>6000</v>
      </c>
      <c r="E57" s="16" t="str">
        <f>IF($C57="B",VLOOKUP($A57,Bat!$A$4:$BC$2232,E$1,FALSE),VLOOKUP($A57,Pit!$A$4:$AZ$2108,E$2,FALSE))</f>
        <v>SP</v>
      </c>
      <c r="F57" s="16" t="str">
        <f>IF($C57="B",VLOOKUP($A57,Bat!$A$4:$BC$2232,F$1,FALSE),VLOOKUP($A57,Pit!$A$4:$AZ$2108,F$2,FALSE))</f>
        <v>Tony Graves</v>
      </c>
      <c r="G57" s="16">
        <f>IF($C57="B",VLOOKUP($A57,Bat!$A$4:$BC$2232,G$1,FALSE),VLOOKUP($A57,Pit!$A$4:$AZ$2108,G$2,FALSE))</f>
        <v>21</v>
      </c>
      <c r="H57" s="16" t="str">
        <f>IF($C57="B",VLOOKUP($A57,Bat!$A$4:$BC$2232,H$1,FALSE),VLOOKUP($A57,Pit!$A$4:$AZ$2108,H$2,FALSE))</f>
        <v>R</v>
      </c>
      <c r="I57" s="16" t="str">
        <f>IF($C57="B",VLOOKUP($A57,Bat!$A$4:$BC$2232,I$1,FALSE),VLOOKUP($A57,Pit!$A$4:$AZ$2108,I$2,FALSE))</f>
        <v>R</v>
      </c>
      <c r="J57" s="16" t="str">
        <f>IF($C57="B",VLOOKUP($A57,Bat!$A$4:$BC$2232,J$1,FALSE),VLOOKUP($A57,Pit!$A$4:$AZ$2108,J$2,FALSE))</f>
        <v>Normal</v>
      </c>
      <c r="K57" s="17" t="str">
        <f>IF($C57="B",VLOOKUP($A57,Bat!$A$4:$BC$2232,K$1,FALSE),VLOOKUP($A57,Pit!$A$4:$AZ$2108,K$2,FALSE))</f>
        <v>Normal</v>
      </c>
      <c r="L57" s="16">
        <f>IF($C57="B",VLOOKUP($A57,Bat!$A$4:$BC$2232,L$1,FALSE),VLOOKUP($A57,Pit!$A$4:$AZ$2108,L$2,FALSE))</f>
        <v>4</v>
      </c>
      <c r="M57" s="16">
        <f>IF($C57="B",VLOOKUP($A57,Bat!$A$4:$BC$2232,M$1,FALSE),VLOOKUP($A57,Pit!$A$4:$AZ$2108,M$2,FALSE))</f>
        <v>7</v>
      </c>
      <c r="N57" s="16">
        <f>IF($C57="B",VLOOKUP($A57,Bat!$A$4:$BC$2232,N$1,FALSE),VLOOKUP($A57,Pit!$A$4:$AZ$2108,N$2,FALSE))</f>
        <v>5</v>
      </c>
      <c r="O57" s="16" t="str">
        <f>IF($C57="B",VLOOKUP($A57,Bat!$A$4:$BC$2232,O$1,FALSE),VLOOKUP($A57,Pit!$A$4:$AZ$2108,O$2,FALSE))</f>
        <v>91-93 Mph</v>
      </c>
      <c r="P57" s="17">
        <f>IF($C57="B",VLOOKUP($A57,Bat!$A$4:$BC$2232,P$1,FALSE),VLOOKUP($A57,Pit!$A$4:$AZ$2108,P$2,FALSE))</f>
        <v>8</v>
      </c>
      <c r="Q57" s="36">
        <f>IF($C57="B",VLOOKUP($A57,Bat!$A$4:$BC$2232,Q$1,FALSE),VLOOKUP($A57,Pit!$A$4:$AZ$2108,Q$2,FALSE))</f>
        <v>42.279080606937214</v>
      </c>
      <c r="R57" s="19">
        <f>IF($C57="B",VLOOKUP($A57,Bat!$A$4:$BC$2232,R$1,FALSE),VLOOKUP($A57,Pit!$A$4:$AZ$2108,R$2,FALSE))</f>
        <v>1.7202818662934927</v>
      </c>
      <c r="S57" s="20">
        <f>IF($C57="B",VLOOKUP($A57,Bat!$A$4:$BC$2232,S$1,FALSE),VLOOKUP($A57,Pit!$A$4:$AZ$2108,S$2,FALSE))</f>
        <v>200000</v>
      </c>
      <c r="T57" s="17" t="str">
        <f>VLOOKUP(IF($C57="B",VLOOKUP($A57,Bat!$A$4:$AT$2232,T$1,FALSE),VLOOKUP($A57,Pit!$A$4:$BD$2108,T$2,FALSE)),COND!$A$35:$B$41,2,FALSE)</f>
        <v>??</v>
      </c>
      <c r="U57" s="21">
        <f>IF($C57="B",VLOOKUP($A57,Bat!$A$4:$AR$1196,44,FALSE),VLOOKUP($A57,Pit!$A$4:$BB$1086,54,FALSE))</f>
        <v>0</v>
      </c>
      <c r="V57" s="16"/>
      <c r="W57" s="16">
        <f>IF(OR(U57=999,V57=999,AND(S57&gt;$S$3,S57&lt;&gt;"Slot")),"",IF(V57="",U57,V57))</f>
        <v>0</v>
      </c>
      <c r="X57" s="17">
        <f>RANK(R57,$R$5:$R$124)</f>
        <v>53</v>
      </c>
      <c r="Y57" s="16" t="str">
        <f>IFERROR(VLOOKUP($D57,Results!$F$3:$L$1396,Y$1,FALSE),"")</f>
        <v/>
      </c>
      <c r="Z57" s="34" t="str">
        <f>IFERROR(IFERROR(IF(VLOOKUP($D57,Results!$F$3:$L$1396,Z$1+1,FALSE)=1,"S",""),"")&amp;VLOOKUP($D57,Results!$F$3:$L$1396,Z$1,FALSE),"")</f>
        <v/>
      </c>
      <c r="AA57" s="16" t="str">
        <f>IFERROR(VLOOKUP($D57,Results!$F$3:$L$1396,AA$1,FALSE),"")</f>
        <v/>
      </c>
      <c r="AB57" s="16" t="str">
        <f>IFERROR(VLOOKUP($D57,Results!$F$3:$L$1396,AB$1,FALSE),"")</f>
        <v/>
      </c>
      <c r="AC57" s="16" t="str">
        <f>IF(V57="","",Y57-V57)</f>
        <v/>
      </c>
    </row>
    <row r="58" spans="1:29" s="21" customFormat="1" x14ac:dyDescent="0.25">
      <c r="A58" s="21" t="s">
        <v>2295</v>
      </c>
      <c r="B58" s="16">
        <f>COUNTIF($A$5:$A$124,A58)</f>
        <v>1</v>
      </c>
      <c r="C58" s="16" t="str">
        <f>IF(OR(MID(A58,1,2)="SP",MID(A58,1,2)="MR",MID(A58,1,2)="CL",MID(A58,1,2)="RP"),"P","B")</f>
        <v>P</v>
      </c>
      <c r="D58" s="17">
        <f>IF($C58="B",VLOOKUP($A58,Bat!$A$4:$BC$2232,D$1,FALSE),VLOOKUP($A58,Pit!$A$4:$AZ$2108,D$2,FALSE))</f>
        <v>4726</v>
      </c>
      <c r="E58" s="16" t="str">
        <f>IF($C58="B",VLOOKUP($A58,Bat!$A$4:$BC$2232,E$1,FALSE),VLOOKUP($A58,Pit!$A$4:$AZ$2108,E$2,FALSE))</f>
        <v>SP</v>
      </c>
      <c r="F58" s="16" t="str">
        <f>IF($C58="B",VLOOKUP($A58,Bat!$A$4:$BC$2232,F$1,FALSE),VLOOKUP($A58,Pit!$A$4:$AZ$2108,F$2,FALSE))</f>
        <v>Zach McDermott</v>
      </c>
      <c r="G58" s="16">
        <f>IF($C58="B",VLOOKUP($A58,Bat!$A$4:$BC$2232,G$1,FALSE),VLOOKUP($A58,Pit!$A$4:$AZ$2108,G$2,FALSE))</f>
        <v>18</v>
      </c>
      <c r="H58" s="16" t="str">
        <f>IF($C58="B",VLOOKUP($A58,Bat!$A$4:$BC$2232,H$1,FALSE),VLOOKUP($A58,Pit!$A$4:$AZ$2108,H$2,FALSE))</f>
        <v>L</v>
      </c>
      <c r="I58" s="16" t="str">
        <f>IF($C58="B",VLOOKUP($A58,Bat!$A$4:$BC$2232,I$1,FALSE),VLOOKUP($A58,Pit!$A$4:$AZ$2108,I$2,FALSE))</f>
        <v>L</v>
      </c>
      <c r="J58" s="16" t="str">
        <f>IF($C58="B",VLOOKUP($A58,Bat!$A$4:$BC$2232,J$1,FALSE),VLOOKUP($A58,Pit!$A$4:$AZ$2108,J$2,FALSE))</f>
        <v>Normal</v>
      </c>
      <c r="K58" s="17" t="str">
        <f>IF($C58="B",VLOOKUP($A58,Bat!$A$4:$BC$2232,K$1,FALSE),VLOOKUP($A58,Pit!$A$4:$AZ$2108,K$2,FALSE))</f>
        <v>High</v>
      </c>
      <c r="L58" s="16">
        <f>IF($C58="B",VLOOKUP($A58,Bat!$A$4:$BC$2232,L$1,FALSE),VLOOKUP($A58,Pit!$A$4:$AZ$2108,L$2,FALSE))</f>
        <v>4</v>
      </c>
      <c r="M58" s="16">
        <f>IF($C58="B",VLOOKUP($A58,Bat!$A$4:$BC$2232,M$1,FALSE),VLOOKUP($A58,Pit!$A$4:$AZ$2108,M$2,FALSE))</f>
        <v>7</v>
      </c>
      <c r="N58" s="16">
        <f>IF($C58="B",VLOOKUP($A58,Bat!$A$4:$BC$2232,N$1,FALSE),VLOOKUP($A58,Pit!$A$4:$AZ$2108,N$2,FALSE))</f>
        <v>5</v>
      </c>
      <c r="O58" s="16" t="str">
        <f>IF($C58="B",VLOOKUP($A58,Bat!$A$4:$BC$2232,O$1,FALSE),VLOOKUP($A58,Pit!$A$4:$AZ$2108,O$2,FALSE))</f>
        <v>85-87 Mph</v>
      </c>
      <c r="P58" s="17">
        <f>IF($C58="B",VLOOKUP($A58,Bat!$A$4:$BC$2232,P$1,FALSE),VLOOKUP($A58,Pit!$A$4:$AZ$2108,P$2,FALSE))</f>
        <v>9</v>
      </c>
      <c r="Q58" s="36">
        <f>IF($C58="B",VLOOKUP($A58,Bat!$A$4:$BC$2232,Q$1,FALSE),VLOOKUP($A58,Pit!$A$4:$AZ$2108,Q$2,FALSE))</f>
        <v>42.240470939604876</v>
      </c>
      <c r="R58" s="19">
        <f>IF($C58="B",VLOOKUP($A58,Bat!$A$4:$BC$2232,R$1,FALSE),VLOOKUP($A58,Pit!$A$4:$AZ$2108,R$2,FALSE))</f>
        <v>1.7168276601761372</v>
      </c>
      <c r="S58" s="20">
        <f>IF($C58="B",VLOOKUP($A58,Bat!$A$4:$BC$2232,S$1,FALSE),VLOOKUP($A58,Pit!$A$4:$AZ$2108,S$2,FALSE))</f>
        <v>220000</v>
      </c>
      <c r="T58" s="17" t="str">
        <f>VLOOKUP(IF($C58="B",VLOOKUP($A58,Bat!$A$4:$AT$2232,T$1,FALSE),VLOOKUP($A58,Pit!$A$4:$BD$2108,T$2,FALSE)),COND!$A$35:$B$41,2,FALSE)</f>
        <v>??</v>
      </c>
      <c r="U58" s="21">
        <f>IF($C58="B",VLOOKUP($A58,Bat!$A$4:$AR$1196,44,FALSE),VLOOKUP($A58,Pit!$A$4:$BB$1086,54,FALSE))</f>
        <v>0</v>
      </c>
      <c r="V58" s="16"/>
      <c r="W58" s="16">
        <f>IF(OR(U58=999,V58=999,AND(S58&gt;$S$3,S58&lt;&gt;"Slot")),"",IF(V58="",U58,V58))</f>
        <v>0</v>
      </c>
      <c r="X58" s="17">
        <f>RANK(R58,$R$5:$R$124)</f>
        <v>54</v>
      </c>
      <c r="Y58" s="16" t="str">
        <f>IFERROR(VLOOKUP($D58,Results!$F$3:$L$1396,Y$1,FALSE),"")</f>
        <v/>
      </c>
      <c r="Z58" s="34" t="str">
        <f>IFERROR(IFERROR(IF(VLOOKUP($D58,Results!$F$3:$L$1396,Z$1+1,FALSE)=1,"S",""),"")&amp;VLOOKUP($D58,Results!$F$3:$L$1396,Z$1,FALSE),"")</f>
        <v/>
      </c>
      <c r="AA58" s="16" t="str">
        <f>IFERROR(VLOOKUP($D58,Results!$F$3:$L$1396,AA$1,FALSE),"")</f>
        <v/>
      </c>
      <c r="AB58" s="16" t="str">
        <f>IFERROR(VLOOKUP($D58,Results!$F$3:$L$1396,AB$1,FALSE),"")</f>
        <v/>
      </c>
      <c r="AC58" s="16" t="str">
        <f>IF(V58="","",Y58-V58)</f>
        <v/>
      </c>
    </row>
    <row r="59" spans="1:29" s="21" customFormat="1" x14ac:dyDescent="0.25">
      <c r="A59" s="21" t="s">
        <v>2777</v>
      </c>
      <c r="B59" s="16">
        <f>COUNTIF($A$5:$A$124,A59)</f>
        <v>1</v>
      </c>
      <c r="C59" s="16" t="str">
        <f>IF(OR(MID(A59,1,2)="SP",MID(A59,1,2)="MR",MID(A59,1,2)="CL",MID(A59,1,2)="RP"),"P","B")</f>
        <v>B</v>
      </c>
      <c r="D59" s="17">
        <f>IF($C59="B",VLOOKUP($A59,Bat!$A$4:$BC$2232,D$1,FALSE),VLOOKUP($A59,Pit!$A$4:$AZ$2108,D$2,FALSE))</f>
        <v>9717</v>
      </c>
      <c r="E59" s="16" t="str">
        <f>IF($C59="B",VLOOKUP($A59,Bat!$A$4:$BC$2232,E$1,FALSE),VLOOKUP($A59,Pit!$A$4:$AZ$2108,E$2,FALSE))</f>
        <v>LF</v>
      </c>
      <c r="F59" s="16" t="str">
        <f>IF($C59="B",VLOOKUP($A59,Bat!$A$4:$BC$2232,F$1,FALSE),VLOOKUP($A59,Pit!$A$4:$AZ$2108,F$2,FALSE))</f>
        <v>Ray Huggins</v>
      </c>
      <c r="G59" s="16">
        <f>IF($C59="B",VLOOKUP($A59,Bat!$A$4:$BC$2232,G$1,FALSE),VLOOKUP($A59,Pit!$A$4:$AZ$2108,G$2,FALSE))</f>
        <v>21</v>
      </c>
      <c r="H59" s="16" t="str">
        <f>IF($C59="B",VLOOKUP($A59,Bat!$A$4:$BC$2232,H$1,FALSE),VLOOKUP($A59,Pit!$A$4:$AZ$2108,H$2,FALSE))</f>
        <v>L</v>
      </c>
      <c r="I59" s="16" t="str">
        <f>IF($C59="B",VLOOKUP($A59,Bat!$A$4:$BC$2232,I$1,FALSE),VLOOKUP($A59,Pit!$A$4:$AZ$2108,I$2,FALSE))</f>
        <v>L</v>
      </c>
      <c r="J59" s="16" t="str">
        <f>IF($C59="B",VLOOKUP($A59,Bat!$A$4:$BC$2232,J$1,FALSE),VLOOKUP($A59,Pit!$A$4:$AZ$2108,J$2,FALSE))</f>
        <v>Normal</v>
      </c>
      <c r="K59" s="17" t="str">
        <f>IF($C59="B",VLOOKUP($A59,Bat!$A$4:$BC$2232,K$1,FALSE),VLOOKUP($A59,Pit!$A$4:$AZ$2108,K$2,FALSE))</f>
        <v>Normal</v>
      </c>
      <c r="L59" s="16">
        <f>IF($C59="B",VLOOKUP($A59,Bat!$A$4:$BC$2232,L$1,FALSE),VLOOKUP($A59,Pit!$A$4:$AZ$2108,L$2,FALSE))</f>
        <v>6</v>
      </c>
      <c r="M59" s="16">
        <f>IF($C59="B",VLOOKUP($A59,Bat!$A$4:$BC$2232,M$1,FALSE),VLOOKUP($A59,Pit!$A$4:$AZ$2108,M$2,FALSE))</f>
        <v>9</v>
      </c>
      <c r="N59" s="16">
        <f>IF($C59="B",VLOOKUP($A59,Bat!$A$4:$BC$2232,N$1,FALSE),VLOOKUP($A59,Pit!$A$4:$AZ$2108,N$2,FALSE))</f>
        <v>2</v>
      </c>
      <c r="O59" s="16">
        <f>IF($C59="B",VLOOKUP($A59,Bat!$A$4:$BC$2232,O$1,FALSE),VLOOKUP($A59,Pit!$A$4:$AZ$2108,O$2,FALSE))</f>
        <v>6</v>
      </c>
      <c r="P59" s="17">
        <f>IF($C59="B",VLOOKUP($A59,Bat!$A$4:$BC$2232,P$1,FALSE),VLOOKUP($A59,Pit!$A$4:$AZ$2108,P$2,FALSE))</f>
        <v>5</v>
      </c>
      <c r="Q59" s="36">
        <f>IF($C59="B",VLOOKUP($A59,Bat!$A$4:$BC$2232,Q$1,FALSE),VLOOKUP($A59,Pit!$A$4:$AZ$2108,Q$2,FALSE))</f>
        <v>19.652064122284273</v>
      </c>
      <c r="R59" s="19">
        <f>IF($C59="B",VLOOKUP($A59,Bat!$A$4:$BC$2232,R$1,FALSE),VLOOKUP($A59,Pit!$A$4:$AZ$2108,R$2,FALSE))</f>
        <v>1.715241022982009</v>
      </c>
      <c r="S59" s="20">
        <f>IF($C59="B",VLOOKUP($A59,Bat!$A$4:$BC$2232,S$1,FALSE),VLOOKUP($A59,Pit!$A$4:$AZ$2108,S$2,FALSE))</f>
        <v>440000</v>
      </c>
      <c r="T59" s="17" t="str">
        <f>VLOOKUP(IF($C59="B",VLOOKUP($A59,Bat!$A$4:$AT$2232,T$1,FALSE),VLOOKUP($A59,Pit!$A$4:$BD$2108,T$2,FALSE)),COND!$A$35:$B$41,2,FALSE)</f>
        <v>??</v>
      </c>
      <c r="U59" s="21">
        <f>IF($C59="B",VLOOKUP($A59,Bat!$A$4:$AR$1196,44,FALSE),VLOOKUP($A59,Pit!$A$4:$BB$1086,54,FALSE))</f>
        <v>0</v>
      </c>
      <c r="V59" s="16"/>
      <c r="W59" s="16">
        <f>IF(OR(U59=999,V59=999,AND(S59&gt;$S$3,S59&lt;&gt;"Slot")),"",IF(V59="",U59,V59))</f>
        <v>0</v>
      </c>
      <c r="X59" s="17">
        <f>RANK(R59,$R$5:$R$124)</f>
        <v>55</v>
      </c>
      <c r="Y59" s="16" t="str">
        <f>IFERROR(VLOOKUP($D59,Results!$F$3:$L$1396,Y$1,FALSE),"")</f>
        <v/>
      </c>
      <c r="Z59" s="34" t="str">
        <f>IFERROR(IFERROR(IF(VLOOKUP($D59,Results!$F$3:$L$1396,Z$1+1,FALSE)=1,"S",""),"")&amp;VLOOKUP($D59,Results!$F$3:$L$1396,Z$1,FALSE),"")</f>
        <v/>
      </c>
      <c r="AA59" s="16" t="str">
        <f>IFERROR(VLOOKUP($D59,Results!$F$3:$L$1396,AA$1,FALSE),"")</f>
        <v/>
      </c>
      <c r="AB59" s="16" t="str">
        <f>IFERROR(VLOOKUP($D59,Results!$F$3:$L$1396,AB$1,FALSE),"")</f>
        <v/>
      </c>
      <c r="AC59" s="16" t="str">
        <f>IF(V59="","",Y59-V59)</f>
        <v/>
      </c>
    </row>
    <row r="60" spans="1:29" s="21" customFormat="1" x14ac:dyDescent="0.25">
      <c r="A60" s="21" t="s">
        <v>2778</v>
      </c>
      <c r="B60" s="16">
        <f>COUNTIF($A$5:$A$124,A60)</f>
        <v>1</v>
      </c>
      <c r="C60" s="16" t="str">
        <f>IF(OR(MID(A60,1,2)="SP",MID(A60,1,2)="MR",MID(A60,1,2)="CL",MID(A60,1,2)="RP"),"P","B")</f>
        <v>B</v>
      </c>
      <c r="D60" s="17">
        <f>IF($C60="B",VLOOKUP($A60,Bat!$A$4:$BC$2232,D$1,FALSE),VLOOKUP($A60,Pit!$A$4:$AZ$2108,D$2,FALSE))</f>
        <v>4546</v>
      </c>
      <c r="E60" s="16" t="str">
        <f>IF($C60="B",VLOOKUP($A60,Bat!$A$4:$BC$2232,E$1,FALSE),VLOOKUP($A60,Pit!$A$4:$AZ$2108,E$2,FALSE))</f>
        <v>C</v>
      </c>
      <c r="F60" s="16" t="str">
        <f>IF($C60="B",VLOOKUP($A60,Bat!$A$4:$BC$2232,F$1,FALSE),VLOOKUP($A60,Pit!$A$4:$AZ$2108,F$2,FALSE))</f>
        <v>Yasunari Fujihara</v>
      </c>
      <c r="G60" s="16">
        <f>IF($C60="B",VLOOKUP($A60,Bat!$A$4:$BC$2232,G$1,FALSE),VLOOKUP($A60,Pit!$A$4:$AZ$2108,G$2,FALSE))</f>
        <v>21</v>
      </c>
      <c r="H60" s="16" t="str">
        <f>IF($C60="B",VLOOKUP($A60,Bat!$A$4:$BC$2232,H$1,FALSE),VLOOKUP($A60,Pit!$A$4:$AZ$2108,H$2,FALSE))</f>
        <v>R</v>
      </c>
      <c r="I60" s="16" t="str">
        <f>IF($C60="B",VLOOKUP($A60,Bat!$A$4:$BC$2232,I$1,FALSE),VLOOKUP($A60,Pit!$A$4:$AZ$2108,I$2,FALSE))</f>
        <v>R</v>
      </c>
      <c r="J60" s="16" t="str">
        <f>IF($C60="B",VLOOKUP($A60,Bat!$A$4:$BC$2232,J$1,FALSE),VLOOKUP($A60,Pit!$A$4:$AZ$2108,J$2,FALSE))</f>
        <v>Normal</v>
      </c>
      <c r="K60" s="17" t="str">
        <f>IF($C60="B",VLOOKUP($A60,Bat!$A$4:$BC$2232,K$1,FALSE),VLOOKUP($A60,Pit!$A$4:$AZ$2108,K$2,FALSE))</f>
        <v>Very Low</v>
      </c>
      <c r="L60" s="16">
        <f>IF($C60="B",VLOOKUP($A60,Bat!$A$4:$BC$2232,L$1,FALSE),VLOOKUP($A60,Pit!$A$4:$AZ$2108,L$2,FALSE))</f>
        <v>6</v>
      </c>
      <c r="M60" s="16">
        <f>IF($C60="B",VLOOKUP($A60,Bat!$A$4:$BC$2232,M$1,FALSE),VLOOKUP($A60,Pit!$A$4:$AZ$2108,M$2,FALSE))</f>
        <v>4</v>
      </c>
      <c r="N60" s="16">
        <f>IF($C60="B",VLOOKUP($A60,Bat!$A$4:$BC$2232,N$1,FALSE),VLOOKUP($A60,Pit!$A$4:$AZ$2108,N$2,FALSE))</f>
        <v>7</v>
      </c>
      <c r="O60" s="16">
        <f>IF($C60="B",VLOOKUP($A60,Bat!$A$4:$BC$2232,O$1,FALSE),VLOOKUP($A60,Pit!$A$4:$AZ$2108,O$2,FALSE))</f>
        <v>7</v>
      </c>
      <c r="P60" s="17">
        <f>IF($C60="B",VLOOKUP($A60,Bat!$A$4:$BC$2232,P$1,FALSE),VLOOKUP($A60,Pit!$A$4:$AZ$2108,P$2,FALSE))</f>
        <v>4</v>
      </c>
      <c r="Q60" s="36">
        <f>IF($C60="B",VLOOKUP($A60,Bat!$A$4:$BC$2232,Q$1,FALSE),VLOOKUP($A60,Pit!$A$4:$AZ$2108,Q$2,FALSE))</f>
        <v>19.488283129516493</v>
      </c>
      <c r="R60" s="19">
        <f>IF($C60="B",VLOOKUP($A60,Bat!$A$4:$BC$2232,R$1,FALSE),VLOOKUP($A60,Pit!$A$4:$AZ$2108,R$2,FALSE))</f>
        <v>1.6937572476227027</v>
      </c>
      <c r="S60" s="20">
        <f>IF($C60="B",VLOOKUP($A60,Bat!$A$4:$BC$2232,S$1,FALSE),VLOOKUP($A60,Pit!$A$4:$AZ$2108,S$2,FALSE))</f>
        <v>1800000</v>
      </c>
      <c r="T60" s="17" t="str">
        <f>VLOOKUP(IF($C60="B",VLOOKUP($A60,Bat!$A$4:$AT$2232,T$1,FALSE),VLOOKUP($A60,Pit!$A$4:$BD$2108,T$2,FALSE)),COND!$A$35:$B$41,2,FALSE)</f>
        <v>??</v>
      </c>
      <c r="U60" s="21">
        <f>IF($C60="B",VLOOKUP($A60,Bat!$A$4:$AR$1196,44,FALSE),VLOOKUP($A60,Pit!$A$4:$BB$1086,54,FALSE))</f>
        <v>0</v>
      </c>
      <c r="V60" s="16"/>
      <c r="W60" s="16">
        <f>IF(OR(U60=999,V60=999,AND(S60&gt;$S$3,S60&lt;&gt;"Slot")),"",IF(V60="",U60,V60))</f>
        <v>0</v>
      </c>
      <c r="X60" s="17">
        <f>RANK(R60,$R$5:$R$124)</f>
        <v>56</v>
      </c>
      <c r="Y60" s="16" t="str">
        <f>IFERROR(VLOOKUP($D60,Results!$F$3:$L$1396,Y$1,FALSE),"")</f>
        <v/>
      </c>
      <c r="Z60" s="34" t="str">
        <f>IFERROR(IFERROR(IF(VLOOKUP($D60,Results!$F$3:$L$1396,Z$1+1,FALSE)=1,"S",""),"")&amp;VLOOKUP($D60,Results!$F$3:$L$1396,Z$1,FALSE),"")</f>
        <v/>
      </c>
      <c r="AA60" s="16" t="str">
        <f>IFERROR(VLOOKUP($D60,Results!$F$3:$L$1396,AA$1,FALSE),"")</f>
        <v/>
      </c>
      <c r="AB60" s="16" t="str">
        <f>IFERROR(VLOOKUP($D60,Results!$F$3:$L$1396,AB$1,FALSE),"")</f>
        <v/>
      </c>
      <c r="AC60" s="16" t="str">
        <f>IF(V60="","",Y60-V60)</f>
        <v/>
      </c>
    </row>
    <row r="61" spans="1:29" s="21" customFormat="1" x14ac:dyDescent="0.25">
      <c r="A61" s="21" t="s">
        <v>2779</v>
      </c>
      <c r="B61" s="16">
        <f>COUNTIF($A$5:$A$124,A61)</f>
        <v>1</v>
      </c>
      <c r="C61" s="16" t="str">
        <f>IF(OR(MID(A61,1,2)="SP",MID(A61,1,2)="MR",MID(A61,1,2)="CL",MID(A61,1,2)="RP"),"P","B")</f>
        <v>B</v>
      </c>
      <c r="D61" s="17">
        <f>IF($C61="B",VLOOKUP($A61,Bat!$A$4:$BC$2232,D$1,FALSE),VLOOKUP($A61,Pit!$A$4:$AZ$2108,D$2,FALSE))</f>
        <v>11033</v>
      </c>
      <c r="E61" s="16" t="str">
        <f>IF($C61="B",VLOOKUP($A61,Bat!$A$4:$BC$2232,E$1,FALSE),VLOOKUP($A61,Pit!$A$4:$AZ$2108,E$2,FALSE))</f>
        <v>C</v>
      </c>
      <c r="F61" s="16" t="str">
        <f>IF($C61="B",VLOOKUP($A61,Bat!$A$4:$BC$2232,F$1,FALSE),VLOOKUP($A61,Pit!$A$4:$AZ$2108,F$2,FALSE))</f>
        <v>Rick Williams</v>
      </c>
      <c r="G61" s="16">
        <f>IF($C61="B",VLOOKUP($A61,Bat!$A$4:$BC$2232,G$1,FALSE),VLOOKUP($A61,Pit!$A$4:$AZ$2108,G$2,FALSE))</f>
        <v>21</v>
      </c>
      <c r="H61" s="16" t="str">
        <f>IF($C61="B",VLOOKUP($A61,Bat!$A$4:$BC$2232,H$1,FALSE),VLOOKUP($A61,Pit!$A$4:$AZ$2108,H$2,FALSE))</f>
        <v>R</v>
      </c>
      <c r="I61" s="16" t="str">
        <f>IF($C61="B",VLOOKUP($A61,Bat!$A$4:$BC$2232,I$1,FALSE),VLOOKUP($A61,Pit!$A$4:$AZ$2108,I$2,FALSE))</f>
        <v>R</v>
      </c>
      <c r="J61" s="16" t="str">
        <f>IF($C61="B",VLOOKUP($A61,Bat!$A$4:$BC$2232,J$1,FALSE),VLOOKUP($A61,Pit!$A$4:$AZ$2108,J$2,FALSE))</f>
        <v>High</v>
      </c>
      <c r="K61" s="17" t="str">
        <f>IF($C61="B",VLOOKUP($A61,Bat!$A$4:$BC$2232,K$1,FALSE),VLOOKUP($A61,Pit!$A$4:$AZ$2108,K$2,FALSE))</f>
        <v>Low</v>
      </c>
      <c r="L61" s="16">
        <f>IF($C61="B",VLOOKUP($A61,Bat!$A$4:$BC$2232,L$1,FALSE),VLOOKUP($A61,Pit!$A$4:$AZ$2108,L$2,FALSE))</f>
        <v>6</v>
      </c>
      <c r="M61" s="16">
        <f>IF($C61="B",VLOOKUP($A61,Bat!$A$4:$BC$2232,M$1,FALSE),VLOOKUP($A61,Pit!$A$4:$AZ$2108,M$2,FALSE))</f>
        <v>9</v>
      </c>
      <c r="N61" s="16">
        <f>IF($C61="B",VLOOKUP($A61,Bat!$A$4:$BC$2232,N$1,FALSE),VLOOKUP($A61,Pit!$A$4:$AZ$2108,N$2,FALSE))</f>
        <v>4</v>
      </c>
      <c r="O61" s="16">
        <f>IF($C61="B",VLOOKUP($A61,Bat!$A$4:$BC$2232,O$1,FALSE),VLOOKUP($A61,Pit!$A$4:$AZ$2108,O$2,FALSE))</f>
        <v>5</v>
      </c>
      <c r="P61" s="17">
        <f>IF($C61="B",VLOOKUP($A61,Bat!$A$4:$BC$2232,P$1,FALSE),VLOOKUP($A61,Pit!$A$4:$AZ$2108,P$2,FALSE))</f>
        <v>5</v>
      </c>
      <c r="Q61" s="36">
        <f>IF($C61="B",VLOOKUP($A61,Bat!$A$4:$BC$2232,Q$1,FALSE),VLOOKUP($A61,Pit!$A$4:$AZ$2108,Q$2,FALSE))</f>
        <v>19.418360573144366</v>
      </c>
      <c r="R61" s="19">
        <f>IF($C61="B",VLOOKUP($A61,Bat!$A$4:$BC$2232,R$1,FALSE),VLOOKUP($A61,Pit!$A$4:$AZ$2108,R$2,FALSE))</f>
        <v>1.6845852401250003</v>
      </c>
      <c r="S61" s="20">
        <f>IF($C61="B",VLOOKUP($A61,Bat!$A$4:$BC$2232,S$1,FALSE),VLOOKUP($A61,Pit!$A$4:$AZ$2108,S$2,FALSE))</f>
        <v>190000</v>
      </c>
      <c r="T61" s="17" t="str">
        <f>VLOOKUP(IF($C61="B",VLOOKUP($A61,Bat!$A$4:$AT$2232,T$1,FALSE),VLOOKUP($A61,Pit!$A$4:$BD$2108,T$2,FALSE)),COND!$A$35:$B$41,2,FALSE)</f>
        <v>??</v>
      </c>
      <c r="U61" s="21">
        <f>IF($C61="B",VLOOKUP($A61,Bat!$A$4:$AR$1196,44,FALSE),VLOOKUP($A61,Pit!$A$4:$BB$1086,54,FALSE))</f>
        <v>0</v>
      </c>
      <c r="V61" s="16"/>
      <c r="W61" s="16">
        <f>IF(OR(U61=999,V61=999,AND(S61&gt;$S$3,S61&lt;&gt;"Slot")),"",IF(V61="",U61,V61))</f>
        <v>0</v>
      </c>
      <c r="X61" s="17">
        <f>RANK(R61,$R$5:$R$124)</f>
        <v>57</v>
      </c>
      <c r="Y61" s="16" t="str">
        <f>IFERROR(VLOOKUP($D61,Results!$F$3:$L$1396,Y$1,FALSE),"")</f>
        <v/>
      </c>
      <c r="Z61" s="34" t="str">
        <f>IFERROR(IFERROR(IF(VLOOKUP($D61,Results!$F$3:$L$1396,Z$1+1,FALSE)=1,"S",""),"")&amp;VLOOKUP($D61,Results!$F$3:$L$1396,Z$1,FALSE),"")</f>
        <v/>
      </c>
      <c r="AA61" s="16" t="str">
        <f>IFERROR(VLOOKUP($D61,Results!$F$3:$L$1396,AA$1,FALSE),"")</f>
        <v/>
      </c>
      <c r="AB61" s="16" t="str">
        <f>IFERROR(VLOOKUP($D61,Results!$F$3:$L$1396,AB$1,FALSE),"")</f>
        <v/>
      </c>
      <c r="AC61" s="16" t="str">
        <f>IF(V61="","",Y61-V61)</f>
        <v/>
      </c>
    </row>
    <row r="62" spans="1:29" s="21" customFormat="1" x14ac:dyDescent="0.25">
      <c r="A62" s="21" t="s">
        <v>2296</v>
      </c>
      <c r="B62" s="16">
        <f>COUNTIF($A$5:$A$124,A62)</f>
        <v>1</v>
      </c>
      <c r="C62" s="16" t="str">
        <f>IF(OR(MID(A62,1,2)="SP",MID(A62,1,2)="MR",MID(A62,1,2)="CL",MID(A62,1,2)="RP"),"P","B")</f>
        <v>P</v>
      </c>
      <c r="D62" s="17">
        <f>IF($C62="B",VLOOKUP($A62,Bat!$A$4:$BC$2232,D$1,FALSE),VLOOKUP($A62,Pit!$A$4:$AZ$2108,D$2,FALSE))</f>
        <v>4440</v>
      </c>
      <c r="E62" s="16" t="str">
        <f>IF($C62="B",VLOOKUP($A62,Bat!$A$4:$BC$2232,E$1,FALSE),VLOOKUP($A62,Pit!$A$4:$AZ$2108,E$2,FALSE))</f>
        <v>SP</v>
      </c>
      <c r="F62" s="16" t="str">
        <f>IF($C62="B",VLOOKUP($A62,Bat!$A$4:$BC$2232,F$1,FALSE),VLOOKUP($A62,Pit!$A$4:$AZ$2108,F$2,FALSE))</f>
        <v>Mito Nomura</v>
      </c>
      <c r="G62" s="16">
        <f>IF($C62="B",VLOOKUP($A62,Bat!$A$4:$BC$2232,G$1,FALSE),VLOOKUP($A62,Pit!$A$4:$AZ$2108,G$2,FALSE))</f>
        <v>20</v>
      </c>
      <c r="H62" s="16" t="str">
        <f>IF($C62="B",VLOOKUP($A62,Bat!$A$4:$BC$2232,H$1,FALSE),VLOOKUP($A62,Pit!$A$4:$AZ$2108,H$2,FALSE))</f>
        <v>R</v>
      </c>
      <c r="I62" s="16" t="str">
        <f>IF($C62="B",VLOOKUP($A62,Bat!$A$4:$BC$2232,I$1,FALSE),VLOOKUP($A62,Pit!$A$4:$AZ$2108,I$2,FALSE))</f>
        <v>R</v>
      </c>
      <c r="J62" s="16" t="str">
        <f>IF($C62="B",VLOOKUP($A62,Bat!$A$4:$BC$2232,J$1,FALSE),VLOOKUP($A62,Pit!$A$4:$AZ$2108,J$2,FALSE))</f>
        <v>High</v>
      </c>
      <c r="K62" s="17" t="str">
        <f>IF($C62="B",VLOOKUP($A62,Bat!$A$4:$BC$2232,K$1,FALSE),VLOOKUP($A62,Pit!$A$4:$AZ$2108,K$2,FALSE))</f>
        <v>Normal</v>
      </c>
      <c r="L62" s="16">
        <f>IF($C62="B",VLOOKUP($A62,Bat!$A$4:$BC$2232,L$1,FALSE),VLOOKUP($A62,Pit!$A$4:$AZ$2108,L$2,FALSE))</f>
        <v>5</v>
      </c>
      <c r="M62" s="16">
        <f>IF($C62="B",VLOOKUP($A62,Bat!$A$4:$BC$2232,M$1,FALSE),VLOOKUP($A62,Pit!$A$4:$AZ$2108,M$2,FALSE))</f>
        <v>8</v>
      </c>
      <c r="N62" s="16">
        <f>IF($C62="B",VLOOKUP($A62,Bat!$A$4:$BC$2232,N$1,FALSE),VLOOKUP($A62,Pit!$A$4:$AZ$2108,N$2,FALSE))</f>
        <v>3</v>
      </c>
      <c r="O62" s="16" t="str">
        <f>IF($C62="B",VLOOKUP($A62,Bat!$A$4:$BC$2232,O$1,FALSE),VLOOKUP($A62,Pit!$A$4:$AZ$2108,O$2,FALSE))</f>
        <v>93-95 Mph</v>
      </c>
      <c r="P62" s="17">
        <f>IF($C62="B",VLOOKUP($A62,Bat!$A$4:$BC$2232,P$1,FALSE),VLOOKUP($A62,Pit!$A$4:$AZ$2108,P$2,FALSE))</f>
        <v>5</v>
      </c>
      <c r="Q62" s="36">
        <f>IF($C62="B",VLOOKUP($A62,Bat!$A$4:$BC$2232,Q$1,FALSE),VLOOKUP($A62,Pit!$A$4:$AZ$2108,Q$2,FALSE))</f>
        <v>41.874740866523794</v>
      </c>
      <c r="R62" s="19">
        <f>IF($C62="B",VLOOKUP($A62,Bat!$A$4:$BC$2232,R$1,FALSE),VLOOKUP($A62,Pit!$A$4:$AZ$2108,R$2,FALSE))</f>
        <v>1.6841076927943037</v>
      </c>
      <c r="S62" s="20">
        <f>IF($C62="B",VLOOKUP($A62,Bat!$A$4:$BC$2232,S$1,FALSE),VLOOKUP($A62,Pit!$A$4:$AZ$2108,S$2,FALSE))</f>
        <v>120000</v>
      </c>
      <c r="T62" s="17" t="str">
        <f>VLOOKUP(IF($C62="B",VLOOKUP($A62,Bat!$A$4:$AT$2232,T$1,FALSE),VLOOKUP($A62,Pit!$A$4:$BD$2108,T$2,FALSE)),COND!$A$35:$B$41,2,FALSE)</f>
        <v>??</v>
      </c>
      <c r="U62" s="21">
        <f>IF($C62="B",VLOOKUP($A62,Bat!$A$4:$AR$1196,44,FALSE),VLOOKUP($A62,Pit!$A$4:$BB$1086,54,FALSE))</f>
        <v>0</v>
      </c>
      <c r="V62" s="16"/>
      <c r="W62" s="16">
        <f>IF(OR(U62=999,V62=999,AND(S62&gt;$S$3,S62&lt;&gt;"Slot")),"",IF(V62="",U62,V62))</f>
        <v>0</v>
      </c>
      <c r="X62" s="17">
        <f>RANK(R62,$R$5:$R$124)</f>
        <v>58</v>
      </c>
      <c r="Y62" s="16" t="str">
        <f>IFERROR(VLOOKUP($D62,Results!$F$3:$L$1396,Y$1,FALSE),"")</f>
        <v/>
      </c>
      <c r="Z62" s="34" t="str">
        <f>IFERROR(IFERROR(IF(VLOOKUP($D62,Results!$F$3:$L$1396,Z$1+1,FALSE)=1,"S",""),"")&amp;VLOOKUP($D62,Results!$F$3:$L$1396,Z$1,FALSE),"")</f>
        <v/>
      </c>
      <c r="AA62" s="16" t="str">
        <f>IFERROR(VLOOKUP($D62,Results!$F$3:$L$1396,AA$1,FALSE),"")</f>
        <v/>
      </c>
      <c r="AB62" s="16" t="str">
        <f>IFERROR(VLOOKUP($D62,Results!$F$3:$L$1396,AB$1,FALSE),"")</f>
        <v/>
      </c>
      <c r="AC62" s="16" t="str">
        <f>IF(V62="","",Y62-V62)</f>
        <v/>
      </c>
    </row>
    <row r="63" spans="1:29" s="21" customFormat="1" x14ac:dyDescent="0.25">
      <c r="A63" s="21" t="s">
        <v>2780</v>
      </c>
      <c r="B63" s="16">
        <f>COUNTIF($A$5:$A$124,A63)</f>
        <v>1</v>
      </c>
      <c r="C63" s="16" t="str">
        <f>IF(OR(MID(A63,1,2)="SP",MID(A63,1,2)="MR",MID(A63,1,2)="CL",MID(A63,1,2)="RP"),"P","B")</f>
        <v>B</v>
      </c>
      <c r="D63" s="17">
        <f>IF($C63="B",VLOOKUP($A63,Bat!$A$4:$BC$2232,D$1,FALSE),VLOOKUP($A63,Pit!$A$4:$AZ$2108,D$2,FALSE))</f>
        <v>9734</v>
      </c>
      <c r="E63" s="16" t="str">
        <f>IF($C63="B",VLOOKUP($A63,Bat!$A$4:$BC$2232,E$1,FALSE),VLOOKUP($A63,Pit!$A$4:$AZ$2108,E$2,FALSE))</f>
        <v>RF</v>
      </c>
      <c r="F63" s="16" t="str">
        <f>IF($C63="B",VLOOKUP($A63,Bat!$A$4:$BC$2232,F$1,FALSE),VLOOKUP($A63,Pit!$A$4:$AZ$2108,F$2,FALSE))</f>
        <v>Dana Baker</v>
      </c>
      <c r="G63" s="16">
        <f>IF($C63="B",VLOOKUP($A63,Bat!$A$4:$BC$2232,G$1,FALSE),VLOOKUP($A63,Pit!$A$4:$AZ$2108,G$2,FALSE))</f>
        <v>21</v>
      </c>
      <c r="H63" s="16" t="str">
        <f>IF($C63="B",VLOOKUP($A63,Bat!$A$4:$BC$2232,H$1,FALSE),VLOOKUP($A63,Pit!$A$4:$AZ$2108,H$2,FALSE))</f>
        <v>R</v>
      </c>
      <c r="I63" s="16" t="str">
        <f>IF($C63="B",VLOOKUP($A63,Bat!$A$4:$BC$2232,I$1,FALSE),VLOOKUP($A63,Pit!$A$4:$AZ$2108,I$2,FALSE))</f>
        <v>R</v>
      </c>
      <c r="J63" s="16" t="str">
        <f>IF($C63="B",VLOOKUP($A63,Bat!$A$4:$BC$2232,J$1,FALSE),VLOOKUP($A63,Pit!$A$4:$AZ$2108,J$2,FALSE))</f>
        <v>Low</v>
      </c>
      <c r="K63" s="17" t="str">
        <f>IF($C63="B",VLOOKUP($A63,Bat!$A$4:$BC$2232,K$1,FALSE),VLOOKUP($A63,Pit!$A$4:$AZ$2108,K$2,FALSE))</f>
        <v>Normal</v>
      </c>
      <c r="L63" s="16">
        <f>IF($C63="B",VLOOKUP($A63,Bat!$A$4:$BC$2232,L$1,FALSE),VLOOKUP($A63,Pit!$A$4:$AZ$2108,L$2,FALSE))</f>
        <v>6</v>
      </c>
      <c r="M63" s="16">
        <f>IF($C63="B",VLOOKUP($A63,Bat!$A$4:$BC$2232,M$1,FALSE),VLOOKUP($A63,Pit!$A$4:$AZ$2108,M$2,FALSE))</f>
        <v>6</v>
      </c>
      <c r="N63" s="16">
        <f>IF($C63="B",VLOOKUP($A63,Bat!$A$4:$BC$2232,N$1,FALSE),VLOOKUP($A63,Pit!$A$4:$AZ$2108,N$2,FALSE))</f>
        <v>6</v>
      </c>
      <c r="O63" s="16">
        <f>IF($C63="B",VLOOKUP($A63,Bat!$A$4:$BC$2232,O$1,FALSE),VLOOKUP($A63,Pit!$A$4:$AZ$2108,O$2,FALSE))</f>
        <v>4</v>
      </c>
      <c r="P63" s="17">
        <f>IF($C63="B",VLOOKUP($A63,Bat!$A$4:$BC$2232,P$1,FALSE),VLOOKUP($A63,Pit!$A$4:$AZ$2108,P$2,FALSE))</f>
        <v>5</v>
      </c>
      <c r="Q63" s="36">
        <f>IF($C63="B",VLOOKUP($A63,Bat!$A$4:$BC$2232,Q$1,FALSE),VLOOKUP($A63,Pit!$A$4:$AZ$2108,Q$2,FALSE))</f>
        <v>19.034383555286045</v>
      </c>
      <c r="R63" s="19">
        <f>IF($C63="B",VLOOKUP($A63,Bat!$A$4:$BC$2232,R$1,FALSE),VLOOKUP($A63,Pit!$A$4:$AZ$2108,R$2,FALSE))</f>
        <v>1.6342175151808678</v>
      </c>
      <c r="S63" s="20">
        <f>IF($C63="B",VLOOKUP($A63,Bat!$A$4:$BC$2232,S$1,FALSE),VLOOKUP($A63,Pit!$A$4:$AZ$2108,S$2,FALSE))</f>
        <v>280000</v>
      </c>
      <c r="T63" s="17" t="str">
        <f>VLOOKUP(IF($C63="B",VLOOKUP($A63,Bat!$A$4:$AT$2232,T$1,FALSE),VLOOKUP($A63,Pit!$A$4:$BD$2108,T$2,FALSE)),COND!$A$35:$B$41,2,FALSE)</f>
        <v>??</v>
      </c>
      <c r="U63" s="21">
        <f>IF($C63="B",VLOOKUP($A63,Bat!$A$4:$AR$1196,44,FALSE),VLOOKUP($A63,Pit!$A$4:$BB$1086,54,FALSE))</f>
        <v>0</v>
      </c>
      <c r="V63" s="16"/>
      <c r="W63" s="16">
        <f>IF(OR(U63=999,V63=999,AND(S63&gt;$S$3,S63&lt;&gt;"Slot")),"",IF(V63="",U63,V63))</f>
        <v>0</v>
      </c>
      <c r="X63" s="17">
        <f>RANK(R63,$R$5:$R$124)</f>
        <v>59</v>
      </c>
      <c r="Y63" s="16" t="str">
        <f>IFERROR(VLOOKUP($D63,Results!$F$3:$L$1396,Y$1,FALSE),"")</f>
        <v/>
      </c>
      <c r="Z63" s="34" t="str">
        <f>IFERROR(IFERROR(IF(VLOOKUP($D63,Results!$F$3:$L$1396,Z$1+1,FALSE)=1,"S",""),"")&amp;VLOOKUP($D63,Results!$F$3:$L$1396,Z$1,FALSE),"")</f>
        <v/>
      </c>
      <c r="AA63" s="16" t="str">
        <f>IFERROR(VLOOKUP($D63,Results!$F$3:$L$1396,AA$1,FALSE),"")</f>
        <v/>
      </c>
      <c r="AB63" s="16" t="str">
        <f>IFERROR(VLOOKUP($D63,Results!$F$3:$L$1396,AB$1,FALSE),"")</f>
        <v/>
      </c>
      <c r="AC63" s="16" t="str">
        <f>IF(V63="","",Y63-V63)</f>
        <v/>
      </c>
    </row>
    <row r="64" spans="1:29" s="21" customFormat="1" x14ac:dyDescent="0.25">
      <c r="A64" s="21" t="s">
        <v>2297</v>
      </c>
      <c r="B64" s="16">
        <f>COUNTIF($A$5:$A$124,A64)</f>
        <v>1</v>
      </c>
      <c r="C64" s="16" t="str">
        <f>IF(OR(MID(A64,1,2)="SP",MID(A64,1,2)="MR",MID(A64,1,2)="CL",MID(A64,1,2)="RP"),"P","B")</f>
        <v>P</v>
      </c>
      <c r="D64" s="17">
        <f>IF($C64="B",VLOOKUP($A64,Bat!$A$4:$BC$2232,D$1,FALSE),VLOOKUP($A64,Pit!$A$4:$AZ$2108,D$2,FALSE))</f>
        <v>8245</v>
      </c>
      <c r="E64" s="16" t="str">
        <f>IF($C64="B",VLOOKUP($A64,Bat!$A$4:$BC$2232,E$1,FALSE),VLOOKUP($A64,Pit!$A$4:$AZ$2108,E$2,FALSE))</f>
        <v>SP</v>
      </c>
      <c r="F64" s="16" t="str">
        <f>IF($C64="B",VLOOKUP($A64,Bat!$A$4:$BC$2232,F$1,FALSE),VLOOKUP($A64,Pit!$A$4:$AZ$2108,F$2,FALSE))</f>
        <v>Santiago García</v>
      </c>
      <c r="G64" s="16">
        <f>IF($C64="B",VLOOKUP($A64,Bat!$A$4:$BC$2232,G$1,FALSE),VLOOKUP($A64,Pit!$A$4:$AZ$2108,G$2,FALSE))</f>
        <v>21</v>
      </c>
      <c r="H64" s="16" t="str">
        <f>IF($C64="B",VLOOKUP($A64,Bat!$A$4:$BC$2232,H$1,FALSE),VLOOKUP($A64,Pit!$A$4:$AZ$2108,H$2,FALSE))</f>
        <v>R</v>
      </c>
      <c r="I64" s="16" t="str">
        <f>IF($C64="B",VLOOKUP($A64,Bat!$A$4:$BC$2232,I$1,FALSE),VLOOKUP($A64,Pit!$A$4:$AZ$2108,I$2,FALSE))</f>
        <v>R</v>
      </c>
      <c r="J64" s="16" t="str">
        <f>IF($C64="B",VLOOKUP($A64,Bat!$A$4:$BC$2232,J$1,FALSE),VLOOKUP($A64,Pit!$A$4:$AZ$2108,J$2,FALSE))</f>
        <v>Normal</v>
      </c>
      <c r="K64" s="17" t="str">
        <f>IF($C64="B",VLOOKUP($A64,Bat!$A$4:$BC$2232,K$1,FALSE),VLOOKUP($A64,Pit!$A$4:$AZ$2108,K$2,FALSE))</f>
        <v>Very High</v>
      </c>
      <c r="L64" s="16">
        <f>IF($C64="B",VLOOKUP($A64,Bat!$A$4:$BC$2232,L$1,FALSE),VLOOKUP($A64,Pit!$A$4:$AZ$2108,L$2,FALSE))</f>
        <v>6</v>
      </c>
      <c r="M64" s="16">
        <f>IF($C64="B",VLOOKUP($A64,Bat!$A$4:$BC$2232,M$1,FALSE),VLOOKUP($A64,Pit!$A$4:$AZ$2108,M$2,FALSE))</f>
        <v>5</v>
      </c>
      <c r="N64" s="16">
        <f>IF($C64="B",VLOOKUP($A64,Bat!$A$4:$BC$2232,N$1,FALSE),VLOOKUP($A64,Pit!$A$4:$AZ$2108,N$2,FALSE))</f>
        <v>4</v>
      </c>
      <c r="O64" s="16" t="str">
        <f>IF($C64="B",VLOOKUP($A64,Bat!$A$4:$BC$2232,O$1,FALSE),VLOOKUP($A64,Pit!$A$4:$AZ$2108,O$2,FALSE))</f>
        <v>92-94 Mph</v>
      </c>
      <c r="P64" s="17">
        <f>IF($C64="B",VLOOKUP($A64,Bat!$A$4:$BC$2232,P$1,FALSE),VLOOKUP($A64,Pit!$A$4:$AZ$2108,P$2,FALSE))</f>
        <v>7</v>
      </c>
      <c r="Q64" s="36">
        <f>IF($C64="B",VLOOKUP($A64,Bat!$A$4:$BC$2232,Q$1,FALSE),VLOOKUP($A64,Pit!$A$4:$AZ$2108,Q$2,FALSE))</f>
        <v>41.229293339040552</v>
      </c>
      <c r="R64" s="19">
        <f>IF($C64="B",VLOOKUP($A64,Bat!$A$4:$BC$2232,R$1,FALSE),VLOOKUP($A64,Pit!$A$4:$AZ$2108,R$2,FALSE))</f>
        <v>1.6263628596499575</v>
      </c>
      <c r="S64" s="20">
        <f>IF($C64="B",VLOOKUP($A64,Bat!$A$4:$BC$2232,S$1,FALSE),VLOOKUP($A64,Pit!$A$4:$AZ$2108,S$2,FALSE))</f>
        <v>210000</v>
      </c>
      <c r="T64" s="17" t="str">
        <f>VLOOKUP(IF($C64="B",VLOOKUP($A64,Bat!$A$4:$AT$2232,T$1,FALSE),VLOOKUP($A64,Pit!$A$4:$BD$2108,T$2,FALSE)),COND!$A$35:$B$41,2,FALSE)</f>
        <v>??</v>
      </c>
      <c r="U64" s="21">
        <f>IF($C64="B",VLOOKUP($A64,Bat!$A$4:$AR$1196,44,FALSE),VLOOKUP($A64,Pit!$A$4:$BB$1086,54,FALSE))</f>
        <v>0</v>
      </c>
      <c r="V64" s="16"/>
      <c r="W64" s="16">
        <f>IF(OR(U64=999,V64=999,AND(S64&gt;$S$3,S64&lt;&gt;"Slot")),"",IF(V64="",U64,V64))</f>
        <v>0</v>
      </c>
      <c r="X64" s="17">
        <f>RANK(R64,$R$5:$R$124)</f>
        <v>60</v>
      </c>
      <c r="Y64" s="16" t="str">
        <f>IFERROR(VLOOKUP($D64,Results!$F$3:$L$1396,Y$1,FALSE),"")</f>
        <v/>
      </c>
      <c r="Z64" s="34" t="str">
        <f>IFERROR(IFERROR(IF(VLOOKUP($D64,Results!$F$3:$L$1396,Z$1+1,FALSE)=1,"S",""),"")&amp;VLOOKUP($D64,Results!$F$3:$L$1396,Z$1,FALSE),"")</f>
        <v/>
      </c>
      <c r="AA64" s="16" t="str">
        <f>IFERROR(VLOOKUP($D64,Results!$F$3:$L$1396,AA$1,FALSE),"")</f>
        <v/>
      </c>
      <c r="AB64" s="16" t="str">
        <f>IFERROR(VLOOKUP($D64,Results!$F$3:$L$1396,AB$1,FALSE),"")</f>
        <v/>
      </c>
      <c r="AC64" s="16" t="str">
        <f>IF(V64="","",Y64-V64)</f>
        <v/>
      </c>
    </row>
    <row r="65" spans="1:29" s="21" customFormat="1" x14ac:dyDescent="0.25">
      <c r="A65" s="21" t="s">
        <v>2781</v>
      </c>
      <c r="B65" s="16">
        <f>COUNTIF($A$5:$A$124,A65)</f>
        <v>1</v>
      </c>
      <c r="C65" s="16" t="str">
        <f>IF(OR(MID(A65,1,2)="SP",MID(A65,1,2)="MR",MID(A65,1,2)="CL",MID(A65,1,2)="RP"),"P","B")</f>
        <v>B</v>
      </c>
      <c r="D65" s="17">
        <f>IF($C65="B",VLOOKUP($A65,Bat!$A$4:$BC$2232,D$1,FALSE),VLOOKUP($A65,Pit!$A$4:$AZ$2108,D$2,FALSE))</f>
        <v>7517</v>
      </c>
      <c r="E65" s="16" t="str">
        <f>IF($C65="B",VLOOKUP($A65,Bat!$A$4:$BC$2232,E$1,FALSE),VLOOKUP($A65,Pit!$A$4:$AZ$2108,E$2,FALSE))</f>
        <v>2B</v>
      </c>
      <c r="F65" s="16" t="str">
        <f>IF($C65="B",VLOOKUP($A65,Bat!$A$4:$BC$2232,F$1,FALSE),VLOOKUP($A65,Pit!$A$4:$AZ$2108,F$2,FALSE))</f>
        <v>Munemitsu Oyama</v>
      </c>
      <c r="G65" s="16">
        <f>IF($C65="B",VLOOKUP($A65,Bat!$A$4:$BC$2232,G$1,FALSE),VLOOKUP($A65,Pit!$A$4:$AZ$2108,G$2,FALSE))</f>
        <v>21</v>
      </c>
      <c r="H65" s="16" t="str">
        <f>IF($C65="B",VLOOKUP($A65,Bat!$A$4:$BC$2232,H$1,FALSE),VLOOKUP($A65,Pit!$A$4:$AZ$2108,H$2,FALSE))</f>
        <v>R</v>
      </c>
      <c r="I65" s="16" t="str">
        <f>IF($C65="B",VLOOKUP($A65,Bat!$A$4:$BC$2232,I$1,FALSE),VLOOKUP($A65,Pit!$A$4:$AZ$2108,I$2,FALSE))</f>
        <v>R</v>
      </c>
      <c r="J65" s="16" t="str">
        <f>IF($C65="B",VLOOKUP($A65,Bat!$A$4:$BC$2232,J$1,FALSE),VLOOKUP($A65,Pit!$A$4:$AZ$2108,J$2,FALSE))</f>
        <v>Very High</v>
      </c>
      <c r="K65" s="17" t="str">
        <f>IF($C65="B",VLOOKUP($A65,Bat!$A$4:$BC$2232,K$1,FALSE),VLOOKUP($A65,Pit!$A$4:$AZ$2108,K$2,FALSE))</f>
        <v>Very Low</v>
      </c>
      <c r="L65" s="16">
        <f>IF($C65="B",VLOOKUP($A65,Bat!$A$4:$BC$2232,L$1,FALSE),VLOOKUP($A65,Pit!$A$4:$AZ$2108,L$2,FALSE))</f>
        <v>6</v>
      </c>
      <c r="M65" s="16">
        <f>IF($C65="B",VLOOKUP($A65,Bat!$A$4:$BC$2232,M$1,FALSE),VLOOKUP($A65,Pit!$A$4:$AZ$2108,M$2,FALSE))</f>
        <v>6</v>
      </c>
      <c r="N65" s="16">
        <f>IF($C65="B",VLOOKUP($A65,Bat!$A$4:$BC$2232,N$1,FALSE),VLOOKUP($A65,Pit!$A$4:$AZ$2108,N$2,FALSE))</f>
        <v>4</v>
      </c>
      <c r="O65" s="16">
        <f>IF($C65="B",VLOOKUP($A65,Bat!$A$4:$BC$2232,O$1,FALSE),VLOOKUP($A65,Pit!$A$4:$AZ$2108,O$2,FALSE))</f>
        <v>7</v>
      </c>
      <c r="P65" s="17">
        <f>IF($C65="B",VLOOKUP($A65,Bat!$A$4:$BC$2232,P$1,FALSE),VLOOKUP($A65,Pit!$A$4:$AZ$2108,P$2,FALSE))</f>
        <v>3</v>
      </c>
      <c r="Q65" s="36">
        <f>IF($C65="B",VLOOKUP($A65,Bat!$A$4:$BC$2232,Q$1,FALSE),VLOOKUP($A65,Pit!$A$4:$AZ$2108,Q$2,FALSE))</f>
        <v>18.950131157378635</v>
      </c>
      <c r="R65" s="19">
        <f>IF($C65="B",VLOOKUP($A65,Bat!$A$4:$BC$2232,R$1,FALSE),VLOOKUP($A65,Pit!$A$4:$AZ$2108,R$2,FALSE))</f>
        <v>1.6231658079006945</v>
      </c>
      <c r="S65" s="20">
        <f>IF($C65="B",VLOOKUP($A65,Bat!$A$4:$BC$2232,S$1,FALSE),VLOOKUP($A65,Pit!$A$4:$AZ$2108,S$2,FALSE))</f>
        <v>210000</v>
      </c>
      <c r="T65" s="17" t="str">
        <f>VLOOKUP(IF($C65="B",VLOOKUP($A65,Bat!$A$4:$AT$2232,T$1,FALSE),VLOOKUP($A65,Pit!$A$4:$BD$2108,T$2,FALSE)),COND!$A$35:$B$41,2,FALSE)</f>
        <v>??</v>
      </c>
      <c r="U65" s="21">
        <f>IF($C65="B",VLOOKUP($A65,Bat!$A$4:$AR$1196,44,FALSE),VLOOKUP($A65,Pit!$A$4:$BB$1086,54,FALSE))</f>
        <v>0</v>
      </c>
      <c r="V65" s="16"/>
      <c r="W65" s="16">
        <f>IF(OR(U65=999,V65=999,AND(S65&gt;$S$3,S65&lt;&gt;"Slot")),"",IF(V65="",U65,V65))</f>
        <v>0</v>
      </c>
      <c r="X65" s="17">
        <f>RANK(R65,$R$5:$R$124)</f>
        <v>61</v>
      </c>
      <c r="Y65" s="16" t="str">
        <f>IFERROR(VLOOKUP($D65,Results!$F$3:$L$1396,Y$1,FALSE),"")</f>
        <v/>
      </c>
      <c r="Z65" s="34" t="str">
        <f>IFERROR(IFERROR(IF(VLOOKUP($D65,Results!$F$3:$L$1396,Z$1+1,FALSE)=1,"S",""),"")&amp;VLOOKUP($D65,Results!$F$3:$L$1396,Z$1,FALSE),"")</f>
        <v/>
      </c>
      <c r="AA65" s="16" t="str">
        <f>IFERROR(VLOOKUP($D65,Results!$F$3:$L$1396,AA$1,FALSE),"")</f>
        <v/>
      </c>
      <c r="AB65" s="16" t="str">
        <f>IFERROR(VLOOKUP($D65,Results!$F$3:$L$1396,AB$1,FALSE),"")</f>
        <v/>
      </c>
      <c r="AC65" s="16" t="str">
        <f>IF(V65="","",Y65-V65)</f>
        <v/>
      </c>
    </row>
    <row r="66" spans="1:29" s="21" customFormat="1" x14ac:dyDescent="0.25">
      <c r="A66" s="21" t="s">
        <v>2782</v>
      </c>
      <c r="B66" s="16">
        <f>COUNTIF($A$5:$A$124,A66)</f>
        <v>1</v>
      </c>
      <c r="C66" s="16" t="str">
        <f>IF(OR(MID(A66,1,2)="SP",MID(A66,1,2)="MR",MID(A66,1,2)="CL",MID(A66,1,2)="RP"),"P","B")</f>
        <v>B</v>
      </c>
      <c r="D66" s="17">
        <f>IF($C66="B",VLOOKUP($A66,Bat!$A$4:$BC$2232,D$1,FALSE),VLOOKUP($A66,Pit!$A$4:$AZ$2108,D$2,FALSE))</f>
        <v>6750</v>
      </c>
      <c r="E66" s="16" t="str">
        <f>IF($C66="B",VLOOKUP($A66,Bat!$A$4:$BC$2232,E$1,FALSE),VLOOKUP($A66,Pit!$A$4:$AZ$2108,E$2,FALSE))</f>
        <v>2B</v>
      </c>
      <c r="F66" s="16" t="str">
        <f>IF($C66="B",VLOOKUP($A66,Bat!$A$4:$BC$2232,F$1,FALSE),VLOOKUP($A66,Pit!$A$4:$AZ$2108,F$2,FALSE))</f>
        <v>Manabu Mizutani</v>
      </c>
      <c r="G66" s="16">
        <f>IF($C66="B",VLOOKUP($A66,Bat!$A$4:$BC$2232,G$1,FALSE),VLOOKUP($A66,Pit!$A$4:$AZ$2108,G$2,FALSE))</f>
        <v>21</v>
      </c>
      <c r="H66" s="16" t="str">
        <f>IF($C66="B",VLOOKUP($A66,Bat!$A$4:$BC$2232,H$1,FALSE),VLOOKUP($A66,Pit!$A$4:$AZ$2108,H$2,FALSE))</f>
        <v>R</v>
      </c>
      <c r="I66" s="16" t="str">
        <f>IF($C66="B",VLOOKUP($A66,Bat!$A$4:$BC$2232,I$1,FALSE),VLOOKUP($A66,Pit!$A$4:$AZ$2108,I$2,FALSE))</f>
        <v>R</v>
      </c>
      <c r="J66" s="16" t="str">
        <f>IF($C66="B",VLOOKUP($A66,Bat!$A$4:$BC$2232,J$1,FALSE),VLOOKUP($A66,Pit!$A$4:$AZ$2108,J$2,FALSE))</f>
        <v>Normal</v>
      </c>
      <c r="K66" s="17" t="str">
        <f>IF($C66="B",VLOOKUP($A66,Bat!$A$4:$BC$2232,K$1,FALSE),VLOOKUP($A66,Pit!$A$4:$AZ$2108,K$2,FALSE))</f>
        <v>High</v>
      </c>
      <c r="L66" s="16">
        <f>IF($C66="B",VLOOKUP($A66,Bat!$A$4:$BC$2232,L$1,FALSE),VLOOKUP($A66,Pit!$A$4:$AZ$2108,L$2,FALSE))</f>
        <v>5</v>
      </c>
      <c r="M66" s="16">
        <f>IF($C66="B",VLOOKUP($A66,Bat!$A$4:$BC$2232,M$1,FALSE),VLOOKUP($A66,Pit!$A$4:$AZ$2108,M$2,FALSE))</f>
        <v>5</v>
      </c>
      <c r="N66" s="16">
        <f>IF($C66="B",VLOOKUP($A66,Bat!$A$4:$BC$2232,N$1,FALSE),VLOOKUP($A66,Pit!$A$4:$AZ$2108,N$2,FALSE))</f>
        <v>5</v>
      </c>
      <c r="O66" s="16">
        <f>IF($C66="B",VLOOKUP($A66,Bat!$A$4:$BC$2232,O$1,FALSE),VLOOKUP($A66,Pit!$A$4:$AZ$2108,O$2,FALSE))</f>
        <v>8</v>
      </c>
      <c r="P66" s="17">
        <f>IF($C66="B",VLOOKUP($A66,Bat!$A$4:$BC$2232,P$1,FALSE),VLOOKUP($A66,Pit!$A$4:$AZ$2108,P$2,FALSE))</f>
        <v>7</v>
      </c>
      <c r="Q66" s="36">
        <f>IF($C66="B",VLOOKUP($A66,Bat!$A$4:$BC$2232,Q$1,FALSE),VLOOKUP($A66,Pit!$A$4:$AZ$2108,Q$2,FALSE))</f>
        <v>18.947784888752864</v>
      </c>
      <c r="R66" s="19">
        <f>IF($C66="B",VLOOKUP($A66,Bat!$A$4:$BC$2232,R$1,FALSE),VLOOKUP($A66,Pit!$A$4:$AZ$2108,R$2,FALSE))</f>
        <v>1.6228580389267933</v>
      </c>
      <c r="S66" s="20">
        <f>IF($C66="B",VLOOKUP($A66,Bat!$A$4:$BC$2232,S$1,FALSE),VLOOKUP($A66,Pit!$A$4:$AZ$2108,S$2,FALSE))</f>
        <v>550000</v>
      </c>
      <c r="T66" s="17" t="str">
        <f>VLOOKUP(IF($C66="B",VLOOKUP($A66,Bat!$A$4:$AT$2232,T$1,FALSE),VLOOKUP($A66,Pit!$A$4:$BD$2108,T$2,FALSE)),COND!$A$35:$B$41,2,FALSE)</f>
        <v>??</v>
      </c>
      <c r="U66" s="21">
        <f>IF($C66="B",VLOOKUP($A66,Bat!$A$4:$AR$1196,44,FALSE),VLOOKUP($A66,Pit!$A$4:$BB$1086,54,FALSE))</f>
        <v>0</v>
      </c>
      <c r="V66" s="16"/>
      <c r="W66" s="16">
        <f>IF(OR(U66=999,V66=999,AND(S66&gt;$S$3,S66&lt;&gt;"Slot")),"",IF(V66="",U66,V66))</f>
        <v>0</v>
      </c>
      <c r="X66" s="17">
        <f>RANK(R66,$R$5:$R$124)</f>
        <v>62</v>
      </c>
      <c r="Y66" s="16" t="str">
        <f>IFERROR(VLOOKUP($D66,Results!$F$3:$L$1396,Y$1,FALSE),"")</f>
        <v/>
      </c>
      <c r="Z66" s="34" t="str">
        <f>IFERROR(IFERROR(IF(VLOOKUP($D66,Results!$F$3:$L$1396,Z$1+1,FALSE)=1,"S",""),"")&amp;VLOOKUP($D66,Results!$F$3:$L$1396,Z$1,FALSE),"")</f>
        <v/>
      </c>
      <c r="AA66" s="16" t="str">
        <f>IFERROR(VLOOKUP($D66,Results!$F$3:$L$1396,AA$1,FALSE),"")</f>
        <v/>
      </c>
      <c r="AB66" s="16" t="str">
        <f>IFERROR(VLOOKUP($D66,Results!$F$3:$L$1396,AB$1,FALSE),"")</f>
        <v/>
      </c>
      <c r="AC66" s="16" t="str">
        <f>IF(V66="","",Y66-V66)</f>
        <v/>
      </c>
    </row>
    <row r="67" spans="1:29" s="21" customFormat="1" x14ac:dyDescent="0.25">
      <c r="A67" s="21" t="s">
        <v>2783</v>
      </c>
      <c r="B67" s="16">
        <f>COUNTIF($A$5:$A$124,A67)</f>
        <v>1</v>
      </c>
      <c r="C67" s="16" t="str">
        <f>IF(OR(MID(A67,1,2)="SP",MID(A67,1,2)="MR",MID(A67,1,2)="CL",MID(A67,1,2)="RP"),"P","B")</f>
        <v>B</v>
      </c>
      <c r="D67" s="17">
        <f>IF($C67="B",VLOOKUP($A67,Bat!$A$4:$BC$2232,D$1,FALSE),VLOOKUP($A67,Pit!$A$4:$AZ$2108,D$2,FALSE))</f>
        <v>7822</v>
      </c>
      <c r="E67" s="16" t="str">
        <f>IF($C67="B",VLOOKUP($A67,Bat!$A$4:$BC$2232,E$1,FALSE),VLOOKUP($A67,Pit!$A$4:$AZ$2108,E$2,FALSE))</f>
        <v>LF</v>
      </c>
      <c r="F67" s="16" t="str">
        <f>IF($C67="B",VLOOKUP($A67,Bat!$A$4:$BC$2232,F$1,FALSE),VLOOKUP($A67,Pit!$A$4:$AZ$2108,F$2,FALSE))</f>
        <v>Jerry Rutledge</v>
      </c>
      <c r="G67" s="16">
        <f>IF($C67="B",VLOOKUP($A67,Bat!$A$4:$BC$2232,G$1,FALSE),VLOOKUP($A67,Pit!$A$4:$AZ$2108,G$2,FALSE))</f>
        <v>23</v>
      </c>
      <c r="H67" s="16" t="str">
        <f>IF($C67="B",VLOOKUP($A67,Bat!$A$4:$BC$2232,H$1,FALSE),VLOOKUP($A67,Pit!$A$4:$AZ$2108,H$2,FALSE))</f>
        <v>L</v>
      </c>
      <c r="I67" s="16" t="str">
        <f>IF($C67="B",VLOOKUP($A67,Bat!$A$4:$BC$2232,I$1,FALSE),VLOOKUP($A67,Pit!$A$4:$AZ$2108,I$2,FALSE))</f>
        <v>L</v>
      </c>
      <c r="J67" s="16" t="str">
        <f>IF($C67="B",VLOOKUP($A67,Bat!$A$4:$BC$2232,J$1,FALSE),VLOOKUP($A67,Pit!$A$4:$AZ$2108,J$2,FALSE))</f>
        <v>Normal</v>
      </c>
      <c r="K67" s="17" t="str">
        <f>IF($C67="B",VLOOKUP($A67,Bat!$A$4:$BC$2232,K$1,FALSE),VLOOKUP($A67,Pit!$A$4:$AZ$2108,K$2,FALSE))</f>
        <v>Very High</v>
      </c>
      <c r="L67" s="16">
        <f>IF($C67="B",VLOOKUP($A67,Bat!$A$4:$BC$2232,L$1,FALSE),VLOOKUP($A67,Pit!$A$4:$AZ$2108,L$2,FALSE))</f>
        <v>5</v>
      </c>
      <c r="M67" s="16">
        <f>IF($C67="B",VLOOKUP($A67,Bat!$A$4:$BC$2232,M$1,FALSE),VLOOKUP($A67,Pit!$A$4:$AZ$2108,M$2,FALSE))</f>
        <v>7</v>
      </c>
      <c r="N67" s="16">
        <f>IF($C67="B",VLOOKUP($A67,Bat!$A$4:$BC$2232,N$1,FALSE),VLOOKUP($A67,Pit!$A$4:$AZ$2108,N$2,FALSE))</f>
        <v>8</v>
      </c>
      <c r="O67" s="16">
        <f>IF($C67="B",VLOOKUP($A67,Bat!$A$4:$BC$2232,O$1,FALSE),VLOOKUP($A67,Pit!$A$4:$AZ$2108,O$2,FALSE))</f>
        <v>6</v>
      </c>
      <c r="P67" s="17">
        <f>IF($C67="B",VLOOKUP($A67,Bat!$A$4:$BC$2232,P$1,FALSE),VLOOKUP($A67,Pit!$A$4:$AZ$2108,P$2,FALSE))</f>
        <v>3</v>
      </c>
      <c r="Q67" s="36">
        <f>IF($C67="B",VLOOKUP($A67,Bat!$A$4:$BC$2232,Q$1,FALSE),VLOOKUP($A67,Pit!$A$4:$AZ$2108,Q$2,FALSE))</f>
        <v>18.795750483497606</v>
      </c>
      <c r="R67" s="19">
        <f>IF($C67="B",VLOOKUP($A67,Bat!$A$4:$BC$2232,R$1,FALSE),VLOOKUP($A67,Pit!$A$4:$AZ$2108,R$2,FALSE))</f>
        <v>1.6029151081007429</v>
      </c>
      <c r="S67" s="20">
        <f>IF($C67="B",VLOOKUP($A67,Bat!$A$4:$BC$2232,S$1,FALSE),VLOOKUP($A67,Pit!$A$4:$AZ$2108,S$2,FALSE))</f>
        <v>2600000</v>
      </c>
      <c r="T67" s="17" t="str">
        <f>VLOOKUP(IF($C67="B",VLOOKUP($A67,Bat!$A$4:$AT$2232,T$1,FALSE),VLOOKUP($A67,Pit!$A$4:$BD$2108,T$2,FALSE)),COND!$A$35:$B$41,2,FALSE)</f>
        <v>??</v>
      </c>
      <c r="U67" s="21">
        <f>IF($C67="B",VLOOKUP($A67,Bat!$A$4:$AR$1196,44,FALSE),VLOOKUP($A67,Pit!$A$4:$BB$1086,54,FALSE))</f>
        <v>0</v>
      </c>
      <c r="V67" s="16"/>
      <c r="W67" s="16">
        <f>IF(OR(U67=999,V67=999,AND(S67&gt;$S$3,S67&lt;&gt;"Slot")),"",IF(V67="",U67,V67))</f>
        <v>0</v>
      </c>
      <c r="X67" s="17">
        <f>RANK(R67,$R$5:$R$124)</f>
        <v>63</v>
      </c>
      <c r="Y67" s="16" t="str">
        <f>IFERROR(VLOOKUP($D67,Results!$F$3:$L$1396,Y$1,FALSE),"")</f>
        <v/>
      </c>
      <c r="Z67" s="34" t="str">
        <f>IFERROR(IFERROR(IF(VLOOKUP($D67,Results!$F$3:$L$1396,Z$1+1,FALSE)=1,"S",""),"")&amp;VLOOKUP($D67,Results!$F$3:$L$1396,Z$1,FALSE),"")</f>
        <v/>
      </c>
      <c r="AA67" s="16" t="str">
        <f>IFERROR(VLOOKUP($D67,Results!$F$3:$L$1396,AA$1,FALSE),"")</f>
        <v/>
      </c>
      <c r="AB67" s="16" t="str">
        <f>IFERROR(VLOOKUP($D67,Results!$F$3:$L$1396,AB$1,FALSE),"")</f>
        <v/>
      </c>
      <c r="AC67" s="16" t="str">
        <f>IF(V67="","",Y67-V67)</f>
        <v/>
      </c>
    </row>
    <row r="68" spans="1:29" s="21" customFormat="1" x14ac:dyDescent="0.25">
      <c r="A68" s="21" t="s">
        <v>2298</v>
      </c>
      <c r="B68" s="16">
        <f>COUNTIF($A$5:$A$124,A68)</f>
        <v>1</v>
      </c>
      <c r="C68" s="16" t="str">
        <f>IF(OR(MID(A68,1,2)="SP",MID(A68,1,2)="MR",MID(A68,1,2)="CL",MID(A68,1,2)="RP"),"P","B")</f>
        <v>P</v>
      </c>
      <c r="D68" s="17">
        <f>IF($C68="B",VLOOKUP($A68,Bat!$A$4:$BC$2232,D$1,FALSE),VLOOKUP($A68,Pit!$A$4:$AZ$2108,D$2,FALSE))</f>
        <v>10045</v>
      </c>
      <c r="E68" s="16" t="str">
        <f>IF($C68="B",VLOOKUP($A68,Bat!$A$4:$BC$2232,E$1,FALSE),VLOOKUP($A68,Pit!$A$4:$AZ$2108,E$2,FALSE))</f>
        <v>SP</v>
      </c>
      <c r="F68" s="16" t="str">
        <f>IF($C68="B",VLOOKUP($A68,Bat!$A$4:$BC$2232,F$1,FALSE),VLOOKUP($A68,Pit!$A$4:$AZ$2108,F$2,FALSE))</f>
        <v>Juan Tapia</v>
      </c>
      <c r="G68" s="16">
        <f>IF($C68="B",VLOOKUP($A68,Bat!$A$4:$BC$2232,G$1,FALSE),VLOOKUP($A68,Pit!$A$4:$AZ$2108,G$2,FALSE))</f>
        <v>22</v>
      </c>
      <c r="H68" s="16" t="str">
        <f>IF($C68="B",VLOOKUP($A68,Bat!$A$4:$BC$2232,H$1,FALSE),VLOOKUP($A68,Pit!$A$4:$AZ$2108,H$2,FALSE))</f>
        <v>R</v>
      </c>
      <c r="I68" s="16" t="str">
        <f>IF($C68="B",VLOOKUP($A68,Bat!$A$4:$BC$2232,I$1,FALSE),VLOOKUP($A68,Pit!$A$4:$AZ$2108,I$2,FALSE))</f>
        <v>R</v>
      </c>
      <c r="J68" s="16" t="str">
        <f>IF($C68="B",VLOOKUP($A68,Bat!$A$4:$BC$2232,J$1,FALSE),VLOOKUP($A68,Pit!$A$4:$AZ$2108,J$2,FALSE))</f>
        <v>Very High</v>
      </c>
      <c r="K68" s="17" t="str">
        <f>IF($C68="B",VLOOKUP($A68,Bat!$A$4:$BC$2232,K$1,FALSE),VLOOKUP($A68,Pit!$A$4:$AZ$2108,K$2,FALSE))</f>
        <v>Normal</v>
      </c>
      <c r="L68" s="16">
        <f>IF($C68="B",VLOOKUP($A68,Bat!$A$4:$BC$2232,L$1,FALSE),VLOOKUP($A68,Pit!$A$4:$AZ$2108,L$2,FALSE))</f>
        <v>5</v>
      </c>
      <c r="M68" s="16">
        <f>IF($C68="B",VLOOKUP($A68,Bat!$A$4:$BC$2232,M$1,FALSE),VLOOKUP($A68,Pit!$A$4:$AZ$2108,M$2,FALSE))</f>
        <v>6</v>
      </c>
      <c r="N68" s="16">
        <f>IF($C68="B",VLOOKUP($A68,Bat!$A$4:$BC$2232,N$1,FALSE),VLOOKUP($A68,Pit!$A$4:$AZ$2108,N$2,FALSE))</f>
        <v>4</v>
      </c>
      <c r="O68" s="16" t="str">
        <f>IF($C68="B",VLOOKUP($A68,Bat!$A$4:$BC$2232,O$1,FALSE),VLOOKUP($A68,Pit!$A$4:$AZ$2108,O$2,FALSE))</f>
        <v>91-93 Mph</v>
      </c>
      <c r="P68" s="17">
        <f>IF($C68="B",VLOOKUP($A68,Bat!$A$4:$BC$2232,P$1,FALSE),VLOOKUP($A68,Pit!$A$4:$AZ$2108,P$2,FALSE))</f>
        <v>9</v>
      </c>
      <c r="Q68" s="36">
        <f>IF($C68="B",VLOOKUP($A68,Bat!$A$4:$BC$2232,Q$1,FALSE),VLOOKUP($A68,Pit!$A$4:$AZ$2108,Q$2,FALSE))</f>
        <v>40.658187520744207</v>
      </c>
      <c r="R68" s="19">
        <f>IF($C68="B",VLOOKUP($A68,Bat!$A$4:$BC$2232,R$1,FALSE),VLOOKUP($A68,Pit!$A$4:$AZ$2108,R$2,FALSE))</f>
        <v>1.5752689925560996</v>
      </c>
      <c r="S68" s="20">
        <f>IF($C68="B",VLOOKUP($A68,Bat!$A$4:$BC$2232,S$1,FALSE),VLOOKUP($A68,Pit!$A$4:$AZ$2108,S$2,FALSE))</f>
        <v>105000</v>
      </c>
      <c r="T68" s="17" t="str">
        <f>VLOOKUP(IF($C68="B",VLOOKUP($A68,Bat!$A$4:$AT$2232,T$1,FALSE),VLOOKUP($A68,Pit!$A$4:$BD$2108,T$2,FALSE)),COND!$A$35:$B$41,2,FALSE)</f>
        <v>??</v>
      </c>
      <c r="U68" s="21">
        <f>IF($C68="B",VLOOKUP($A68,Bat!$A$4:$AR$1196,44,FALSE),VLOOKUP($A68,Pit!$A$4:$BB$1086,54,FALSE))</f>
        <v>0</v>
      </c>
      <c r="V68" s="16"/>
      <c r="W68" s="16">
        <f>IF(OR(U68=999,V68=999,AND(S68&gt;$S$3,S68&lt;&gt;"Slot")),"",IF(V68="",U68,V68))</f>
        <v>0</v>
      </c>
      <c r="X68" s="17">
        <f>RANK(R68,$R$5:$R$124)</f>
        <v>64</v>
      </c>
      <c r="Y68" s="16" t="str">
        <f>IFERROR(VLOOKUP($D68,Results!$F$3:$L$1396,Y$1,FALSE),"")</f>
        <v/>
      </c>
      <c r="Z68" s="34" t="str">
        <f>IFERROR(IFERROR(IF(VLOOKUP($D68,Results!$F$3:$L$1396,Z$1+1,FALSE)=1,"S",""),"")&amp;VLOOKUP($D68,Results!$F$3:$L$1396,Z$1,FALSE),"")</f>
        <v/>
      </c>
      <c r="AA68" s="16" t="str">
        <f>IFERROR(VLOOKUP($D68,Results!$F$3:$L$1396,AA$1,FALSE),"")</f>
        <v/>
      </c>
      <c r="AB68" s="16" t="str">
        <f>IFERROR(VLOOKUP($D68,Results!$F$3:$L$1396,AB$1,FALSE),"")</f>
        <v/>
      </c>
      <c r="AC68" s="16" t="str">
        <f>IF(V68="","",Y68-V68)</f>
        <v/>
      </c>
    </row>
    <row r="69" spans="1:29" s="21" customFormat="1" x14ac:dyDescent="0.25">
      <c r="A69" s="21" t="s">
        <v>2299</v>
      </c>
      <c r="B69" s="16">
        <f>COUNTIF($A$5:$A$124,A69)</f>
        <v>1</v>
      </c>
      <c r="C69" s="16" t="str">
        <f>IF(OR(MID(A69,1,2)="SP",MID(A69,1,2)="MR",MID(A69,1,2)="CL",MID(A69,1,2)="RP"),"P","B")</f>
        <v>P</v>
      </c>
      <c r="D69" s="17">
        <f>IF($C69="B",VLOOKUP($A69,Bat!$A$4:$BC$2232,D$1,FALSE),VLOOKUP($A69,Pit!$A$4:$AZ$2108,D$2,FALSE))</f>
        <v>4491</v>
      </c>
      <c r="E69" s="16" t="str">
        <f>IF($C69="B",VLOOKUP($A69,Bat!$A$4:$BC$2232,E$1,FALSE),VLOOKUP($A69,Pit!$A$4:$AZ$2108,E$2,FALSE))</f>
        <v>SP</v>
      </c>
      <c r="F69" s="16" t="str">
        <f>IF($C69="B",VLOOKUP($A69,Bat!$A$4:$BC$2232,F$1,FALSE),VLOOKUP($A69,Pit!$A$4:$AZ$2108,F$2,FALSE))</f>
        <v>Masafumi Yamada</v>
      </c>
      <c r="G69" s="16">
        <f>IF($C69="B",VLOOKUP($A69,Bat!$A$4:$BC$2232,G$1,FALSE),VLOOKUP($A69,Pit!$A$4:$AZ$2108,G$2,FALSE))</f>
        <v>21</v>
      </c>
      <c r="H69" s="16" t="str">
        <f>IF($C69="B",VLOOKUP($A69,Bat!$A$4:$BC$2232,H$1,FALSE),VLOOKUP($A69,Pit!$A$4:$AZ$2108,H$2,FALSE))</f>
        <v>R</v>
      </c>
      <c r="I69" s="16" t="str">
        <f>IF($C69="B",VLOOKUP($A69,Bat!$A$4:$BC$2232,I$1,FALSE),VLOOKUP($A69,Pit!$A$4:$AZ$2108,I$2,FALSE))</f>
        <v>R</v>
      </c>
      <c r="J69" s="16" t="str">
        <f>IF($C69="B",VLOOKUP($A69,Bat!$A$4:$BC$2232,J$1,FALSE),VLOOKUP($A69,Pit!$A$4:$AZ$2108,J$2,FALSE))</f>
        <v>High</v>
      </c>
      <c r="K69" s="17" t="str">
        <f>IF($C69="B",VLOOKUP($A69,Bat!$A$4:$BC$2232,K$1,FALSE),VLOOKUP($A69,Pit!$A$4:$AZ$2108,K$2,FALSE))</f>
        <v>High</v>
      </c>
      <c r="L69" s="16">
        <f>IF($C69="B",VLOOKUP($A69,Bat!$A$4:$BC$2232,L$1,FALSE),VLOOKUP($A69,Pit!$A$4:$AZ$2108,L$2,FALSE))</f>
        <v>7</v>
      </c>
      <c r="M69" s="16">
        <f>IF($C69="B",VLOOKUP($A69,Bat!$A$4:$BC$2232,M$1,FALSE),VLOOKUP($A69,Pit!$A$4:$AZ$2108,M$2,FALSE))</f>
        <v>5</v>
      </c>
      <c r="N69" s="16">
        <f>IF($C69="B",VLOOKUP($A69,Bat!$A$4:$BC$2232,N$1,FALSE),VLOOKUP($A69,Pit!$A$4:$AZ$2108,N$2,FALSE))</f>
        <v>3</v>
      </c>
      <c r="O69" s="16" t="str">
        <f>IF($C69="B",VLOOKUP($A69,Bat!$A$4:$BC$2232,O$1,FALSE),VLOOKUP($A69,Pit!$A$4:$AZ$2108,O$2,FALSE))</f>
        <v>95-97 Mph</v>
      </c>
      <c r="P69" s="17">
        <f>IF($C69="B",VLOOKUP($A69,Bat!$A$4:$BC$2232,P$1,FALSE),VLOOKUP($A69,Pit!$A$4:$AZ$2108,P$2,FALSE))</f>
        <v>6</v>
      </c>
      <c r="Q69" s="36">
        <f>IF($C69="B",VLOOKUP($A69,Bat!$A$4:$BC$2232,Q$1,FALSE),VLOOKUP($A69,Pit!$A$4:$AZ$2108,Q$2,FALSE))</f>
        <v>40.614165199310605</v>
      </c>
      <c r="R69" s="19">
        <f>IF($C69="B",VLOOKUP($A69,Bat!$A$4:$BC$2232,R$1,FALSE),VLOOKUP($A69,Pit!$A$4:$AZ$2108,R$2,FALSE))</f>
        <v>1.5713305444289185</v>
      </c>
      <c r="S69" s="20">
        <f>IF($C69="B",VLOOKUP($A69,Bat!$A$4:$BC$2232,S$1,FALSE),VLOOKUP($A69,Pit!$A$4:$AZ$2108,S$2,FALSE))</f>
        <v>230000</v>
      </c>
      <c r="T69" s="17" t="str">
        <f>VLOOKUP(IF($C69="B",VLOOKUP($A69,Bat!$A$4:$AT$2232,T$1,FALSE),VLOOKUP($A69,Pit!$A$4:$BD$2108,T$2,FALSE)),COND!$A$35:$B$41,2,FALSE)</f>
        <v>??</v>
      </c>
      <c r="U69" s="21">
        <f>IF($C69="B",VLOOKUP($A69,Bat!$A$4:$AR$1196,44,FALSE),VLOOKUP($A69,Pit!$A$4:$BB$1086,54,FALSE))</f>
        <v>0</v>
      </c>
      <c r="V69" s="16"/>
      <c r="W69" s="16">
        <f>IF(OR(U69=999,V69=999,AND(S69&gt;$S$3,S69&lt;&gt;"Slot")),"",IF(V69="",U69,V69))</f>
        <v>0</v>
      </c>
      <c r="X69" s="17">
        <f>RANK(R69,$R$5:$R$124)</f>
        <v>65</v>
      </c>
      <c r="Y69" s="16" t="str">
        <f>IFERROR(VLOOKUP($D69,Results!$F$3:$L$1396,Y$1,FALSE),"")</f>
        <v/>
      </c>
      <c r="Z69" s="34" t="str">
        <f>IFERROR(IFERROR(IF(VLOOKUP($D69,Results!$F$3:$L$1396,Z$1+1,FALSE)=1,"S",""),"")&amp;VLOOKUP($D69,Results!$F$3:$L$1396,Z$1,FALSE),"")</f>
        <v/>
      </c>
      <c r="AA69" s="16" t="str">
        <f>IFERROR(VLOOKUP($D69,Results!$F$3:$L$1396,AA$1,FALSE),"")</f>
        <v/>
      </c>
      <c r="AB69" s="16" t="str">
        <f>IFERROR(VLOOKUP($D69,Results!$F$3:$L$1396,AB$1,FALSE),"")</f>
        <v/>
      </c>
      <c r="AC69" s="16" t="str">
        <f>IF(V69="","",Y69-V69)</f>
        <v/>
      </c>
    </row>
    <row r="70" spans="1:29" s="21" customFormat="1" x14ac:dyDescent="0.25">
      <c r="A70" s="21" t="s">
        <v>2784</v>
      </c>
      <c r="B70" s="16">
        <f>COUNTIF($A$5:$A$124,A70)</f>
        <v>1</v>
      </c>
      <c r="C70" s="16" t="str">
        <f>IF(OR(MID(A70,1,2)="SP",MID(A70,1,2)="MR",MID(A70,1,2)="CL",MID(A70,1,2)="RP"),"P","B")</f>
        <v>B</v>
      </c>
      <c r="D70" s="17">
        <f>IF($C70="B",VLOOKUP($A70,Bat!$A$4:$BC$2232,D$1,FALSE),VLOOKUP($A70,Pit!$A$4:$AZ$2108,D$2,FALSE))</f>
        <v>11511</v>
      </c>
      <c r="E70" s="16" t="str">
        <f>IF($C70="B",VLOOKUP($A70,Bat!$A$4:$BC$2232,E$1,FALSE),VLOOKUP($A70,Pit!$A$4:$AZ$2108,E$2,FALSE))</f>
        <v>C</v>
      </c>
      <c r="F70" s="16" t="str">
        <f>IF($C70="B",VLOOKUP($A70,Bat!$A$4:$BC$2232,F$1,FALSE),VLOOKUP($A70,Pit!$A$4:$AZ$2108,F$2,FALSE))</f>
        <v>Claudio Ferreira</v>
      </c>
      <c r="G70" s="16">
        <f>IF($C70="B",VLOOKUP($A70,Bat!$A$4:$BC$2232,G$1,FALSE),VLOOKUP($A70,Pit!$A$4:$AZ$2108,G$2,FALSE))</f>
        <v>21</v>
      </c>
      <c r="H70" s="16" t="str">
        <f>IF($C70="B",VLOOKUP($A70,Bat!$A$4:$BC$2232,H$1,FALSE),VLOOKUP($A70,Pit!$A$4:$AZ$2108,H$2,FALSE))</f>
        <v>R</v>
      </c>
      <c r="I70" s="16" t="str">
        <f>IF($C70="B",VLOOKUP($A70,Bat!$A$4:$BC$2232,I$1,FALSE),VLOOKUP($A70,Pit!$A$4:$AZ$2108,I$2,FALSE))</f>
        <v>R</v>
      </c>
      <c r="J70" s="16" t="str">
        <f>IF($C70="B",VLOOKUP($A70,Bat!$A$4:$BC$2232,J$1,FALSE),VLOOKUP($A70,Pit!$A$4:$AZ$2108,J$2,FALSE))</f>
        <v>High</v>
      </c>
      <c r="K70" s="17" t="str">
        <f>IF($C70="B",VLOOKUP($A70,Bat!$A$4:$BC$2232,K$1,FALSE),VLOOKUP($A70,Pit!$A$4:$AZ$2108,K$2,FALSE))</f>
        <v>High</v>
      </c>
      <c r="L70" s="16">
        <f>IF($C70="B",VLOOKUP($A70,Bat!$A$4:$BC$2232,L$1,FALSE),VLOOKUP($A70,Pit!$A$4:$AZ$2108,L$2,FALSE))</f>
        <v>6</v>
      </c>
      <c r="M70" s="16">
        <f>IF($C70="B",VLOOKUP($A70,Bat!$A$4:$BC$2232,M$1,FALSE),VLOOKUP($A70,Pit!$A$4:$AZ$2108,M$2,FALSE))</f>
        <v>5</v>
      </c>
      <c r="N70" s="16">
        <f>IF($C70="B",VLOOKUP($A70,Bat!$A$4:$BC$2232,N$1,FALSE),VLOOKUP($A70,Pit!$A$4:$AZ$2108,N$2,FALSE))</f>
        <v>4</v>
      </c>
      <c r="O70" s="16">
        <f>IF($C70="B",VLOOKUP($A70,Bat!$A$4:$BC$2232,O$1,FALSE),VLOOKUP($A70,Pit!$A$4:$AZ$2108,O$2,FALSE))</f>
        <v>5</v>
      </c>
      <c r="P70" s="17">
        <f>IF($C70="B",VLOOKUP($A70,Bat!$A$4:$BC$2232,P$1,FALSE),VLOOKUP($A70,Pit!$A$4:$AZ$2108,P$2,FALSE))</f>
        <v>5</v>
      </c>
      <c r="Q70" s="36">
        <f>IF($C70="B",VLOOKUP($A70,Bat!$A$4:$BC$2232,Q$1,FALSE),VLOOKUP($A70,Pit!$A$4:$AZ$2108,Q$2,FALSE))</f>
        <v>18.471424777931489</v>
      </c>
      <c r="R70" s="19">
        <f>IF($C70="B",VLOOKUP($A70,Bat!$A$4:$BC$2232,R$1,FALSE),VLOOKUP($A70,Pit!$A$4:$AZ$2108,R$2,FALSE))</f>
        <v>1.5603720725269488</v>
      </c>
      <c r="S70" s="20">
        <f>IF($C70="B",VLOOKUP($A70,Bat!$A$4:$BC$2232,S$1,FALSE),VLOOKUP($A70,Pit!$A$4:$AZ$2108,S$2,FALSE))</f>
        <v>310000</v>
      </c>
      <c r="T70" s="17" t="str">
        <f>VLOOKUP(IF($C70="B",VLOOKUP($A70,Bat!$A$4:$AT$2232,T$1,FALSE),VLOOKUP($A70,Pit!$A$4:$BD$2108,T$2,FALSE)),COND!$A$35:$B$41,2,FALSE)</f>
        <v>??</v>
      </c>
      <c r="U70" s="21">
        <f>IF($C70="B",VLOOKUP($A70,Bat!$A$4:$AR$1196,44,FALSE),VLOOKUP($A70,Pit!$A$4:$BB$1086,54,FALSE))</f>
        <v>0</v>
      </c>
      <c r="V70" s="16"/>
      <c r="W70" s="16">
        <f>IF(OR(U70=999,V70=999,AND(S70&gt;$S$3,S70&lt;&gt;"Slot")),"",IF(V70="",U70,V70))</f>
        <v>0</v>
      </c>
      <c r="X70" s="17">
        <f>RANK(R70,$R$5:$R$124)</f>
        <v>66</v>
      </c>
      <c r="Y70" s="16" t="str">
        <f>IFERROR(VLOOKUP($D70,Results!$F$3:$L$1396,Y$1,FALSE),"")</f>
        <v/>
      </c>
      <c r="Z70" s="34" t="str">
        <f>IFERROR(IFERROR(IF(VLOOKUP($D70,Results!$F$3:$L$1396,Z$1+1,FALSE)=1,"S",""),"")&amp;VLOOKUP($D70,Results!$F$3:$L$1396,Z$1,FALSE),"")</f>
        <v/>
      </c>
      <c r="AA70" s="16" t="str">
        <f>IFERROR(VLOOKUP($D70,Results!$F$3:$L$1396,AA$1,FALSE),"")</f>
        <v/>
      </c>
      <c r="AB70" s="16" t="str">
        <f>IFERROR(VLOOKUP($D70,Results!$F$3:$L$1396,AB$1,FALSE),"")</f>
        <v/>
      </c>
      <c r="AC70" s="16" t="str">
        <f>IF(V70="","",Y70-V70)</f>
        <v/>
      </c>
    </row>
    <row r="71" spans="1:29" s="21" customFormat="1" x14ac:dyDescent="0.25">
      <c r="A71" s="21" t="s">
        <v>2300</v>
      </c>
      <c r="B71" s="16">
        <f>COUNTIF($A$5:$A$124,A71)</f>
        <v>1</v>
      </c>
      <c r="C71" s="16" t="str">
        <f>IF(OR(MID(A71,1,2)="SP",MID(A71,1,2)="MR",MID(A71,1,2)="CL",MID(A71,1,2)="RP"),"P","B")</f>
        <v>P</v>
      </c>
      <c r="D71" s="17">
        <f>IF($C71="B",VLOOKUP($A71,Bat!$A$4:$BC$2232,D$1,FALSE),VLOOKUP($A71,Pit!$A$4:$AZ$2108,D$2,FALSE))</f>
        <v>5504</v>
      </c>
      <c r="E71" s="16" t="str">
        <f>IF($C71="B",VLOOKUP($A71,Bat!$A$4:$BC$2232,E$1,FALSE),VLOOKUP($A71,Pit!$A$4:$AZ$2108,E$2,FALSE))</f>
        <v>CL</v>
      </c>
      <c r="F71" s="16" t="str">
        <f>IF($C71="B",VLOOKUP($A71,Bat!$A$4:$BC$2232,F$1,FALSE),VLOOKUP($A71,Pit!$A$4:$AZ$2108,F$2,FALSE))</f>
        <v>Josh Thornton</v>
      </c>
      <c r="G71" s="16">
        <f>IF($C71="B",VLOOKUP($A71,Bat!$A$4:$BC$2232,G$1,FALSE),VLOOKUP($A71,Pit!$A$4:$AZ$2108,G$2,FALSE))</f>
        <v>18</v>
      </c>
      <c r="H71" s="16" t="str">
        <f>IF($C71="B",VLOOKUP($A71,Bat!$A$4:$BC$2232,H$1,FALSE),VLOOKUP($A71,Pit!$A$4:$AZ$2108,H$2,FALSE))</f>
        <v>L</v>
      </c>
      <c r="I71" s="16" t="str">
        <f>IF($C71="B",VLOOKUP($A71,Bat!$A$4:$BC$2232,I$1,FALSE),VLOOKUP($A71,Pit!$A$4:$AZ$2108,I$2,FALSE))</f>
        <v>L</v>
      </c>
      <c r="J71" s="16" t="str">
        <f>IF($C71="B",VLOOKUP($A71,Bat!$A$4:$BC$2232,J$1,FALSE),VLOOKUP($A71,Pit!$A$4:$AZ$2108,J$2,FALSE))</f>
        <v>Very Low</v>
      </c>
      <c r="K71" s="17" t="str">
        <f>IF($C71="B",VLOOKUP($A71,Bat!$A$4:$BC$2232,K$1,FALSE),VLOOKUP($A71,Pit!$A$4:$AZ$2108,K$2,FALSE))</f>
        <v>Normal</v>
      </c>
      <c r="L71" s="16">
        <f>IF($C71="B",VLOOKUP($A71,Bat!$A$4:$BC$2232,L$1,FALSE),VLOOKUP($A71,Pit!$A$4:$AZ$2108,L$2,FALSE))</f>
        <v>9</v>
      </c>
      <c r="M71" s="16">
        <f>IF($C71="B",VLOOKUP($A71,Bat!$A$4:$BC$2232,M$1,FALSE),VLOOKUP($A71,Pit!$A$4:$AZ$2108,M$2,FALSE))</f>
        <v>7</v>
      </c>
      <c r="N71" s="16">
        <f>IF($C71="B",VLOOKUP($A71,Bat!$A$4:$BC$2232,N$1,FALSE),VLOOKUP($A71,Pit!$A$4:$AZ$2108,N$2,FALSE))</f>
        <v>4</v>
      </c>
      <c r="O71" s="16" t="str">
        <f>IF($C71="B",VLOOKUP($A71,Bat!$A$4:$BC$2232,O$1,FALSE),VLOOKUP($A71,Pit!$A$4:$AZ$2108,O$2,FALSE))</f>
        <v>98-100 Mph</v>
      </c>
      <c r="P71" s="17">
        <f>IF($C71="B",VLOOKUP($A71,Bat!$A$4:$BC$2232,P$1,FALSE),VLOOKUP($A71,Pit!$A$4:$AZ$2108,P$2,FALSE))</f>
        <v>3</v>
      </c>
      <c r="Q71" s="36">
        <f>IF($C71="B",VLOOKUP($A71,Bat!$A$4:$BC$2232,Q$1,FALSE),VLOOKUP($A71,Pit!$A$4:$AZ$2108,Q$2,FALSE))</f>
        <v>40.47849177604337</v>
      </c>
      <c r="R71" s="19">
        <f>IF($C71="B",VLOOKUP($A71,Bat!$A$4:$BC$2232,R$1,FALSE),VLOOKUP($A71,Pit!$A$4:$AZ$2108,R$2,FALSE))</f>
        <v>1.5591925489217744</v>
      </c>
      <c r="S71" s="20">
        <f>IF($C71="B",VLOOKUP($A71,Bat!$A$4:$BC$2232,S$1,FALSE),VLOOKUP($A71,Pit!$A$4:$AZ$2108,S$2,FALSE))</f>
        <v>240000</v>
      </c>
      <c r="T71" s="17" t="str">
        <f>VLOOKUP(IF($C71="B",VLOOKUP($A71,Bat!$A$4:$AT$2232,T$1,FALSE),VLOOKUP($A71,Pit!$A$4:$BD$2108,T$2,FALSE)),COND!$A$35:$B$41,2,FALSE)</f>
        <v>??</v>
      </c>
      <c r="U71" s="21">
        <f>IF($C71="B",VLOOKUP($A71,Bat!$A$4:$AR$1196,44,FALSE),VLOOKUP($A71,Pit!$A$4:$BB$1086,54,FALSE))</f>
        <v>0</v>
      </c>
      <c r="V71" s="16"/>
      <c r="W71" s="16">
        <f>IF(OR(U71=999,V71=999,AND(S71&gt;$S$3,S71&lt;&gt;"Slot")),"",IF(V71="",U71,V71))</f>
        <v>0</v>
      </c>
      <c r="X71" s="17">
        <f>RANK(R71,$R$5:$R$124)</f>
        <v>67</v>
      </c>
      <c r="Y71" s="16" t="str">
        <f>IFERROR(VLOOKUP($D71,Results!$F$3:$L$1396,Y$1,FALSE),"")</f>
        <v/>
      </c>
      <c r="Z71" s="34" t="str">
        <f>IFERROR(IFERROR(IF(VLOOKUP($D71,Results!$F$3:$L$1396,Z$1+1,FALSE)=1,"S",""),"")&amp;VLOOKUP($D71,Results!$F$3:$L$1396,Z$1,FALSE),"")</f>
        <v/>
      </c>
      <c r="AA71" s="16" t="str">
        <f>IFERROR(VLOOKUP($D71,Results!$F$3:$L$1396,AA$1,FALSE),"")</f>
        <v/>
      </c>
      <c r="AB71" s="16" t="str">
        <f>IFERROR(VLOOKUP($D71,Results!$F$3:$L$1396,AB$1,FALSE),"")</f>
        <v/>
      </c>
      <c r="AC71" s="16" t="str">
        <f>IF(V71="","",Y71-V71)</f>
        <v/>
      </c>
    </row>
    <row r="72" spans="1:29" s="21" customFormat="1" x14ac:dyDescent="0.25">
      <c r="A72" s="21" t="s">
        <v>2301</v>
      </c>
      <c r="B72" s="16">
        <f>COUNTIF($A$5:$A$124,A72)</f>
        <v>1</v>
      </c>
      <c r="C72" s="16" t="str">
        <f>IF(OR(MID(A72,1,2)="SP",MID(A72,1,2)="MR",MID(A72,1,2)="CL",MID(A72,1,2)="RP"),"P","B")</f>
        <v>P</v>
      </c>
      <c r="D72" s="17">
        <f>IF($C72="B",VLOOKUP($A72,Bat!$A$4:$BC$2232,D$1,FALSE),VLOOKUP($A72,Pit!$A$4:$AZ$2108,D$2,FALSE))</f>
        <v>4741</v>
      </c>
      <c r="E72" s="16" t="str">
        <f>IF($C72="B",VLOOKUP($A72,Bat!$A$4:$BC$2232,E$1,FALSE),VLOOKUP($A72,Pit!$A$4:$AZ$2108,E$2,FALSE))</f>
        <v>SP</v>
      </c>
      <c r="F72" s="16" t="str">
        <f>IF($C72="B",VLOOKUP($A72,Bat!$A$4:$BC$2232,F$1,FALSE),VLOOKUP($A72,Pit!$A$4:$AZ$2108,F$2,FALSE))</f>
        <v>Daniel Bradley</v>
      </c>
      <c r="G72" s="16">
        <f>IF($C72="B",VLOOKUP($A72,Bat!$A$4:$BC$2232,G$1,FALSE),VLOOKUP($A72,Pit!$A$4:$AZ$2108,G$2,FALSE))</f>
        <v>21</v>
      </c>
      <c r="H72" s="16" t="str">
        <f>IF($C72="B",VLOOKUP($A72,Bat!$A$4:$BC$2232,H$1,FALSE),VLOOKUP($A72,Pit!$A$4:$AZ$2108,H$2,FALSE))</f>
        <v>R</v>
      </c>
      <c r="I72" s="16" t="str">
        <f>IF($C72="B",VLOOKUP($A72,Bat!$A$4:$BC$2232,I$1,FALSE),VLOOKUP($A72,Pit!$A$4:$AZ$2108,I$2,FALSE))</f>
        <v>R</v>
      </c>
      <c r="J72" s="16" t="str">
        <f>IF($C72="B",VLOOKUP($A72,Bat!$A$4:$BC$2232,J$1,FALSE),VLOOKUP($A72,Pit!$A$4:$AZ$2108,J$2,FALSE))</f>
        <v>Very High</v>
      </c>
      <c r="K72" s="17" t="str">
        <f>IF($C72="B",VLOOKUP($A72,Bat!$A$4:$BC$2232,K$1,FALSE),VLOOKUP($A72,Pit!$A$4:$AZ$2108,K$2,FALSE))</f>
        <v>Low</v>
      </c>
      <c r="L72" s="16">
        <f>IF($C72="B",VLOOKUP($A72,Bat!$A$4:$BC$2232,L$1,FALSE),VLOOKUP($A72,Pit!$A$4:$AZ$2108,L$2,FALSE))</f>
        <v>4</v>
      </c>
      <c r="M72" s="16">
        <f>IF($C72="B",VLOOKUP($A72,Bat!$A$4:$BC$2232,M$1,FALSE),VLOOKUP($A72,Pit!$A$4:$AZ$2108,M$2,FALSE))</f>
        <v>4</v>
      </c>
      <c r="N72" s="16">
        <f>IF($C72="B",VLOOKUP($A72,Bat!$A$4:$BC$2232,N$1,FALSE),VLOOKUP($A72,Pit!$A$4:$AZ$2108,N$2,FALSE))</f>
        <v>7</v>
      </c>
      <c r="O72" s="16" t="str">
        <f>IF($C72="B",VLOOKUP($A72,Bat!$A$4:$BC$2232,O$1,FALSE),VLOOKUP($A72,Pit!$A$4:$AZ$2108,O$2,FALSE))</f>
        <v>88-90 Mph</v>
      </c>
      <c r="P72" s="17">
        <f>IF($C72="B",VLOOKUP($A72,Bat!$A$4:$BC$2232,P$1,FALSE),VLOOKUP($A72,Pit!$A$4:$AZ$2108,P$2,FALSE))</f>
        <v>5</v>
      </c>
      <c r="Q72" s="36">
        <f>IF($C72="B",VLOOKUP($A72,Bat!$A$4:$BC$2232,Q$1,FALSE),VLOOKUP($A72,Pit!$A$4:$AZ$2108,Q$2,FALSE))</f>
        <v>40.460884397688673</v>
      </c>
      <c r="R72" s="19">
        <f>IF($C72="B",VLOOKUP($A72,Bat!$A$4:$BC$2232,R$1,FALSE),VLOOKUP($A72,Pit!$A$4:$AZ$2108,R$2,FALSE))</f>
        <v>1.5576173083609099</v>
      </c>
      <c r="S72" s="20">
        <f>IF($C72="B",VLOOKUP($A72,Bat!$A$4:$BC$2232,S$1,FALSE),VLOOKUP($A72,Pit!$A$4:$AZ$2108,S$2,FALSE))</f>
        <v>210000</v>
      </c>
      <c r="T72" s="17" t="str">
        <f>VLOOKUP(IF($C72="B",VLOOKUP($A72,Bat!$A$4:$AT$2232,T$1,FALSE),VLOOKUP($A72,Pit!$A$4:$BD$2108,T$2,FALSE)),COND!$A$35:$B$41,2,FALSE)</f>
        <v>??</v>
      </c>
      <c r="U72" s="21">
        <f>IF($C72="B",VLOOKUP($A72,Bat!$A$4:$AR$1196,44,FALSE),VLOOKUP($A72,Pit!$A$4:$BB$1086,54,FALSE))</f>
        <v>0</v>
      </c>
      <c r="V72" s="16"/>
      <c r="W72" s="16">
        <f>IF(OR(U72=999,V72=999,AND(S72&gt;$S$3,S72&lt;&gt;"Slot")),"",IF(V72="",U72,V72))</f>
        <v>0</v>
      </c>
      <c r="X72" s="17">
        <f>RANK(R72,$R$5:$R$124)</f>
        <v>68</v>
      </c>
      <c r="Y72" s="16" t="str">
        <f>IFERROR(VLOOKUP($D72,Results!$F$3:$L$1396,Y$1,FALSE),"")</f>
        <v/>
      </c>
      <c r="Z72" s="34" t="str">
        <f>IFERROR(IFERROR(IF(VLOOKUP($D72,Results!$F$3:$L$1396,Z$1+1,FALSE)=1,"S",""),"")&amp;VLOOKUP($D72,Results!$F$3:$L$1396,Z$1,FALSE),"")</f>
        <v/>
      </c>
      <c r="AA72" s="16" t="str">
        <f>IFERROR(VLOOKUP($D72,Results!$F$3:$L$1396,AA$1,FALSE),"")</f>
        <v/>
      </c>
      <c r="AB72" s="16" t="str">
        <f>IFERROR(VLOOKUP($D72,Results!$F$3:$L$1396,AB$1,FALSE),"")</f>
        <v/>
      </c>
      <c r="AC72" s="16" t="str">
        <f>IF(V72="","",Y72-V72)</f>
        <v/>
      </c>
    </row>
    <row r="73" spans="1:29" s="21" customFormat="1" x14ac:dyDescent="0.25">
      <c r="A73" s="21" t="s">
        <v>2302</v>
      </c>
      <c r="B73" s="16">
        <f>COUNTIF($A$5:$A$124,A73)</f>
        <v>1</v>
      </c>
      <c r="C73" s="16" t="str">
        <f>IF(OR(MID(A73,1,2)="SP",MID(A73,1,2)="MR",MID(A73,1,2)="CL",MID(A73,1,2)="RP"),"P","B")</f>
        <v>P</v>
      </c>
      <c r="D73" s="17">
        <f>IF($C73="B",VLOOKUP($A73,Bat!$A$4:$BC$2232,D$1,FALSE),VLOOKUP($A73,Pit!$A$4:$AZ$2108,D$2,FALSE))</f>
        <v>9913</v>
      </c>
      <c r="E73" s="16" t="str">
        <f>IF($C73="B",VLOOKUP($A73,Bat!$A$4:$BC$2232,E$1,FALSE),VLOOKUP($A73,Pit!$A$4:$AZ$2108,E$2,FALSE))</f>
        <v>SP</v>
      </c>
      <c r="F73" s="16" t="str">
        <f>IF($C73="B",VLOOKUP($A73,Bat!$A$4:$BC$2232,F$1,FALSE),VLOOKUP($A73,Pit!$A$4:$AZ$2108,F$2,FALSE))</f>
        <v>Caleb Garrett</v>
      </c>
      <c r="G73" s="16">
        <f>IF($C73="B",VLOOKUP($A73,Bat!$A$4:$BC$2232,G$1,FALSE),VLOOKUP($A73,Pit!$A$4:$AZ$2108,G$2,FALSE))</f>
        <v>21</v>
      </c>
      <c r="H73" s="16" t="str">
        <f>IF($C73="B",VLOOKUP($A73,Bat!$A$4:$BC$2232,H$1,FALSE),VLOOKUP($A73,Pit!$A$4:$AZ$2108,H$2,FALSE))</f>
        <v>R</v>
      </c>
      <c r="I73" s="16" t="str">
        <f>IF($C73="B",VLOOKUP($A73,Bat!$A$4:$BC$2232,I$1,FALSE),VLOOKUP($A73,Pit!$A$4:$AZ$2108,I$2,FALSE))</f>
        <v>R</v>
      </c>
      <c r="J73" s="16" t="str">
        <f>IF($C73="B",VLOOKUP($A73,Bat!$A$4:$BC$2232,J$1,FALSE),VLOOKUP($A73,Pit!$A$4:$AZ$2108,J$2,FALSE))</f>
        <v>Normal</v>
      </c>
      <c r="K73" s="17" t="str">
        <f>IF($C73="B",VLOOKUP($A73,Bat!$A$4:$BC$2232,K$1,FALSE),VLOOKUP($A73,Pit!$A$4:$AZ$2108,K$2,FALSE))</f>
        <v>Normal</v>
      </c>
      <c r="L73" s="16">
        <f>IF($C73="B",VLOOKUP($A73,Bat!$A$4:$BC$2232,L$1,FALSE),VLOOKUP($A73,Pit!$A$4:$AZ$2108,L$2,FALSE))</f>
        <v>4</v>
      </c>
      <c r="M73" s="16">
        <f>IF($C73="B",VLOOKUP($A73,Bat!$A$4:$BC$2232,M$1,FALSE),VLOOKUP($A73,Pit!$A$4:$AZ$2108,M$2,FALSE))</f>
        <v>5</v>
      </c>
      <c r="N73" s="16">
        <f>IF($C73="B",VLOOKUP($A73,Bat!$A$4:$BC$2232,N$1,FALSE),VLOOKUP($A73,Pit!$A$4:$AZ$2108,N$2,FALSE))</f>
        <v>6</v>
      </c>
      <c r="O73" s="16" t="str">
        <f>IF($C73="B",VLOOKUP($A73,Bat!$A$4:$BC$2232,O$1,FALSE),VLOOKUP($A73,Pit!$A$4:$AZ$2108,O$2,FALSE))</f>
        <v>94-96 Mph</v>
      </c>
      <c r="P73" s="17">
        <f>IF($C73="B",VLOOKUP($A73,Bat!$A$4:$BC$2232,P$1,FALSE),VLOOKUP($A73,Pit!$A$4:$AZ$2108,P$2,FALSE))</f>
        <v>7</v>
      </c>
      <c r="Q73" s="36">
        <f>IF($C73="B",VLOOKUP($A73,Bat!$A$4:$BC$2232,Q$1,FALSE),VLOOKUP($A73,Pit!$A$4:$AZ$2108,Q$2,FALSE))</f>
        <v>40.131402072243851</v>
      </c>
      <c r="R73" s="19">
        <f>IF($C73="B",VLOOKUP($A73,Bat!$A$4:$BC$2232,R$1,FALSE),VLOOKUP($A73,Pit!$A$4:$AZ$2108,R$2,FALSE))</f>
        <v>1.5281402384261793</v>
      </c>
      <c r="S73" s="20">
        <f>IF($C73="B",VLOOKUP($A73,Bat!$A$4:$BC$2232,S$1,FALSE),VLOOKUP($A73,Pit!$A$4:$AZ$2108,S$2,FALSE))</f>
        <v>200000</v>
      </c>
      <c r="T73" s="17" t="str">
        <f>VLOOKUP(IF($C73="B",VLOOKUP($A73,Bat!$A$4:$AT$2232,T$1,FALSE),VLOOKUP($A73,Pit!$A$4:$BD$2108,T$2,FALSE)),COND!$A$35:$B$41,2,FALSE)</f>
        <v>??</v>
      </c>
      <c r="U73" s="21">
        <f>IF($C73="B",VLOOKUP($A73,Bat!$A$4:$AR$1196,44,FALSE),VLOOKUP($A73,Pit!$A$4:$BB$1086,54,FALSE))</f>
        <v>0</v>
      </c>
      <c r="V73" s="16"/>
      <c r="W73" s="16">
        <f>IF(OR(U73=999,V73=999,AND(S73&gt;$S$3,S73&lt;&gt;"Slot")),"",IF(V73="",U73,V73))</f>
        <v>0</v>
      </c>
      <c r="X73" s="17">
        <f>RANK(R73,$R$5:$R$124)</f>
        <v>69</v>
      </c>
      <c r="Y73" s="16" t="str">
        <f>IFERROR(VLOOKUP($D73,Results!$F$3:$L$1396,Y$1,FALSE),"")</f>
        <v/>
      </c>
      <c r="Z73" s="34" t="str">
        <f>IFERROR(IFERROR(IF(VLOOKUP($D73,Results!$F$3:$L$1396,Z$1+1,FALSE)=1,"S",""),"")&amp;VLOOKUP($D73,Results!$F$3:$L$1396,Z$1,FALSE),"")</f>
        <v/>
      </c>
      <c r="AA73" s="16" t="str">
        <f>IFERROR(VLOOKUP($D73,Results!$F$3:$L$1396,AA$1,FALSE),"")</f>
        <v/>
      </c>
      <c r="AB73" s="16" t="str">
        <f>IFERROR(VLOOKUP($D73,Results!$F$3:$L$1396,AB$1,FALSE),"")</f>
        <v/>
      </c>
      <c r="AC73" s="16" t="str">
        <f>IF(V73="","",Y73-V73)</f>
        <v/>
      </c>
    </row>
    <row r="74" spans="1:29" s="21" customFormat="1" x14ac:dyDescent="0.25">
      <c r="A74" s="21" t="s">
        <v>3177</v>
      </c>
      <c r="B74" s="16">
        <f>COUNTIF($A$5:$A$124,A74)</f>
        <v>1</v>
      </c>
      <c r="C74" s="16" t="str">
        <f>IF(OR(MID(A74,1,2)="SP",MID(A74,1,2)="MR",MID(A74,1,2)="CL",MID(A74,1,2)="RP"),"P","B")</f>
        <v>B</v>
      </c>
      <c r="D74" s="17">
        <f>IF($C74="B",VLOOKUP($A74,Bat!$A$4:$BC$2232,D$1,FALSE),VLOOKUP($A74,Pit!$A$4:$AZ$2108,D$2,FALSE))</f>
        <v>7581</v>
      </c>
      <c r="E74" s="16" t="str">
        <f>IF($C74="B",VLOOKUP($A74,Bat!$A$4:$BC$2232,E$1,FALSE),VLOOKUP($A74,Pit!$A$4:$AZ$2108,E$2,FALSE))</f>
        <v>RF</v>
      </c>
      <c r="F74" s="16" t="str">
        <f>IF($C74="B",VLOOKUP($A74,Bat!$A$4:$BC$2232,F$1,FALSE),VLOOKUP($A74,Pit!$A$4:$AZ$2108,F$2,FALSE))</f>
        <v>Ramiro Yánez</v>
      </c>
      <c r="G74" s="16">
        <f>IF($C74="B",VLOOKUP($A74,Bat!$A$4:$BC$2232,G$1,FALSE),VLOOKUP($A74,Pit!$A$4:$AZ$2108,G$2,FALSE))</f>
        <v>21</v>
      </c>
      <c r="H74" s="16" t="str">
        <f>IF($C74="B",VLOOKUP($A74,Bat!$A$4:$BC$2232,H$1,FALSE),VLOOKUP($A74,Pit!$A$4:$AZ$2108,H$2,FALSE))</f>
        <v>R</v>
      </c>
      <c r="I74" s="16" t="str">
        <f>IF($C74="B",VLOOKUP($A74,Bat!$A$4:$BC$2232,I$1,FALSE),VLOOKUP($A74,Pit!$A$4:$AZ$2108,I$2,FALSE))</f>
        <v>R</v>
      </c>
      <c r="J74" s="16" t="str">
        <f>IF($C74="B",VLOOKUP($A74,Bat!$A$4:$BC$2232,J$1,FALSE),VLOOKUP($A74,Pit!$A$4:$AZ$2108,J$2,FALSE))</f>
        <v>Normal</v>
      </c>
      <c r="K74" s="17" t="str">
        <f>IF($C74="B",VLOOKUP($A74,Bat!$A$4:$BC$2232,K$1,FALSE),VLOOKUP($A74,Pit!$A$4:$AZ$2108,K$2,FALSE))</f>
        <v>Normal</v>
      </c>
      <c r="L74" s="16">
        <f>IF($C74="B",VLOOKUP($A74,Bat!$A$4:$BC$2232,L$1,FALSE),VLOOKUP($A74,Pit!$A$4:$AZ$2108,L$2,FALSE))</f>
        <v>6</v>
      </c>
      <c r="M74" s="16">
        <f>IF($C74="B",VLOOKUP($A74,Bat!$A$4:$BC$2232,M$1,FALSE),VLOOKUP($A74,Pit!$A$4:$AZ$2108,M$2,FALSE))</f>
        <v>5</v>
      </c>
      <c r="N74" s="16">
        <f>IF($C74="B",VLOOKUP($A74,Bat!$A$4:$BC$2232,N$1,FALSE),VLOOKUP($A74,Pit!$A$4:$AZ$2108,N$2,FALSE))</f>
        <v>4</v>
      </c>
      <c r="O74" s="16">
        <f>IF($C74="B",VLOOKUP($A74,Bat!$A$4:$BC$2232,O$1,FALSE),VLOOKUP($A74,Pit!$A$4:$AZ$2108,O$2,FALSE))</f>
        <v>6</v>
      </c>
      <c r="P74" s="17">
        <f>IF($C74="B",VLOOKUP($A74,Bat!$A$4:$BC$2232,P$1,FALSE),VLOOKUP($A74,Pit!$A$4:$AZ$2108,P$2,FALSE))</f>
        <v>4</v>
      </c>
      <c r="Q74" s="36">
        <f>IF($C74="B",VLOOKUP($A74,Bat!$A$4:$BC$2232,Q$1,FALSE),VLOOKUP($A74,Pit!$A$4:$AZ$2108,Q$2,FALSE))</f>
        <v>18.007123704307112</v>
      </c>
      <c r="R74" s="19">
        <f>IF($C74="B",VLOOKUP($A74,Bat!$A$4:$BC$2232,R$1,FALSE),VLOOKUP($A74,Pit!$A$4:$AZ$2108,R$2,FALSE))</f>
        <v>1.4994679358731062</v>
      </c>
      <c r="S74" s="20">
        <f>IF($C74="B",VLOOKUP($A74,Bat!$A$4:$BC$2232,S$1,FALSE),VLOOKUP($A74,Pit!$A$4:$AZ$2108,S$2,FALSE))</f>
        <v>1300000</v>
      </c>
      <c r="T74" s="17" t="str">
        <f>VLOOKUP(IF($C74="B",VLOOKUP($A74,Bat!$A$4:$AT$2232,T$1,FALSE),VLOOKUP($A74,Pit!$A$4:$BD$2108,T$2,FALSE)),COND!$A$35:$B$41,2,FALSE)</f>
        <v>??</v>
      </c>
      <c r="U74" s="21">
        <f>IF($C74="B",VLOOKUP($A74,Bat!$A$4:$AR$1196,44,FALSE),VLOOKUP($A74,Pit!$A$4:$BB$1086,54,FALSE))</f>
        <v>0</v>
      </c>
      <c r="V74" s="16"/>
      <c r="W74" s="16">
        <f>IF(OR(U74=999,V74=999,AND(S74&gt;$S$3,S74&lt;&gt;"Slot")),"",IF(V74="",U74,V74))</f>
        <v>0</v>
      </c>
      <c r="X74" s="17">
        <f>RANK(R74,$R$5:$R$124)</f>
        <v>70</v>
      </c>
      <c r="Y74" s="16" t="str">
        <f>IFERROR(VLOOKUP($D74,Results!$F$3:$L$1396,Y$1,FALSE),"")</f>
        <v/>
      </c>
      <c r="Z74" s="34" t="str">
        <f>IFERROR(IFERROR(IF(VLOOKUP($D74,Results!$F$3:$L$1396,Z$1+1,FALSE)=1,"S",""),"")&amp;VLOOKUP($D74,Results!$F$3:$L$1396,Z$1,FALSE),"")</f>
        <v/>
      </c>
      <c r="AA74" s="16" t="str">
        <f>IFERROR(VLOOKUP($D74,Results!$F$3:$L$1396,AA$1,FALSE),"")</f>
        <v/>
      </c>
      <c r="AB74" s="16" t="str">
        <f>IFERROR(VLOOKUP($D74,Results!$F$3:$L$1396,AB$1,FALSE),"")</f>
        <v/>
      </c>
      <c r="AC74" s="16" t="str">
        <f>IF(V74="","",Y74-V74)</f>
        <v/>
      </c>
    </row>
    <row r="75" spans="1:29" s="21" customFormat="1" x14ac:dyDescent="0.25">
      <c r="A75" s="21" t="s">
        <v>2303</v>
      </c>
      <c r="B75" s="16">
        <f>COUNTIF($A$5:$A$124,A75)</f>
        <v>1</v>
      </c>
      <c r="C75" s="16" t="str">
        <f>IF(OR(MID(A75,1,2)="SP",MID(A75,1,2)="MR",MID(A75,1,2)="CL",MID(A75,1,2)="RP"),"P","B")</f>
        <v>P</v>
      </c>
      <c r="D75" s="17">
        <f>IF($C75="B",VLOOKUP($A75,Bat!$A$4:$BC$2232,D$1,FALSE),VLOOKUP($A75,Pit!$A$4:$AZ$2108,D$2,FALSE))</f>
        <v>4918</v>
      </c>
      <c r="E75" s="16" t="str">
        <f>IF($C75="B",VLOOKUP($A75,Bat!$A$4:$BC$2232,E$1,FALSE),VLOOKUP($A75,Pit!$A$4:$AZ$2108,E$2,FALSE))</f>
        <v>SP</v>
      </c>
      <c r="F75" s="16" t="str">
        <f>IF($C75="B",VLOOKUP($A75,Bat!$A$4:$BC$2232,F$1,FALSE),VLOOKUP($A75,Pit!$A$4:$AZ$2108,F$2,FALSE))</f>
        <v>Ron Wilson</v>
      </c>
      <c r="G75" s="16">
        <f>IF($C75="B",VLOOKUP($A75,Bat!$A$4:$BC$2232,G$1,FALSE),VLOOKUP($A75,Pit!$A$4:$AZ$2108,G$2,FALSE))</f>
        <v>18</v>
      </c>
      <c r="H75" s="16" t="str">
        <f>IF($C75="B",VLOOKUP($A75,Bat!$A$4:$BC$2232,H$1,FALSE),VLOOKUP($A75,Pit!$A$4:$AZ$2108,H$2,FALSE))</f>
        <v>R</v>
      </c>
      <c r="I75" s="16" t="str">
        <f>IF($C75="B",VLOOKUP($A75,Bat!$A$4:$BC$2232,I$1,FALSE),VLOOKUP($A75,Pit!$A$4:$AZ$2108,I$2,FALSE))</f>
        <v>R</v>
      </c>
      <c r="J75" s="16" t="str">
        <f>IF($C75="B",VLOOKUP($A75,Bat!$A$4:$BC$2232,J$1,FALSE),VLOOKUP($A75,Pit!$A$4:$AZ$2108,J$2,FALSE))</f>
        <v>Very High</v>
      </c>
      <c r="K75" s="17" t="str">
        <f>IF($C75="B",VLOOKUP($A75,Bat!$A$4:$BC$2232,K$1,FALSE),VLOOKUP($A75,Pit!$A$4:$AZ$2108,K$2,FALSE))</f>
        <v>High</v>
      </c>
      <c r="L75" s="16">
        <f>IF($C75="B",VLOOKUP($A75,Bat!$A$4:$BC$2232,L$1,FALSE),VLOOKUP($A75,Pit!$A$4:$AZ$2108,L$2,FALSE))</f>
        <v>5</v>
      </c>
      <c r="M75" s="16">
        <f>IF($C75="B",VLOOKUP($A75,Bat!$A$4:$BC$2232,M$1,FALSE),VLOOKUP($A75,Pit!$A$4:$AZ$2108,M$2,FALSE))</f>
        <v>6</v>
      </c>
      <c r="N75" s="16">
        <f>IF($C75="B",VLOOKUP($A75,Bat!$A$4:$BC$2232,N$1,FALSE),VLOOKUP($A75,Pit!$A$4:$AZ$2108,N$2,FALSE))</f>
        <v>4</v>
      </c>
      <c r="O75" s="16" t="str">
        <f>IF($C75="B",VLOOKUP($A75,Bat!$A$4:$BC$2232,O$1,FALSE),VLOOKUP($A75,Pit!$A$4:$AZ$2108,O$2,FALSE))</f>
        <v>94-96 Mph</v>
      </c>
      <c r="P75" s="17">
        <f>IF($C75="B",VLOOKUP($A75,Bat!$A$4:$BC$2232,P$1,FALSE),VLOOKUP($A75,Pit!$A$4:$AZ$2108,P$2,FALSE))</f>
        <v>7</v>
      </c>
      <c r="Q75" s="36">
        <f>IF($C75="B",VLOOKUP($A75,Bat!$A$4:$BC$2232,Q$1,FALSE),VLOOKUP($A75,Pit!$A$4:$AZ$2108,Q$2,FALSE))</f>
        <v>39.705231328148571</v>
      </c>
      <c r="R75" s="19">
        <f>IF($C75="B",VLOOKUP($A75,Bat!$A$4:$BC$2232,R$1,FALSE),VLOOKUP($A75,Pit!$A$4:$AZ$2108,R$2,FALSE))</f>
        <v>1.4900129585762727</v>
      </c>
      <c r="S75" s="20">
        <f>IF($C75="B",VLOOKUP($A75,Bat!$A$4:$BC$2232,S$1,FALSE),VLOOKUP($A75,Pit!$A$4:$AZ$2108,S$2,FALSE))</f>
        <v>800000</v>
      </c>
      <c r="T75" s="17" t="str">
        <f>VLOOKUP(IF($C75="B",VLOOKUP($A75,Bat!$A$4:$AT$2232,T$1,FALSE),VLOOKUP($A75,Pit!$A$4:$BD$2108,T$2,FALSE)),COND!$A$35:$B$41,2,FALSE)</f>
        <v>??</v>
      </c>
      <c r="U75" s="21">
        <f>IF($C75="B",VLOOKUP($A75,Bat!$A$4:$AR$1196,44,FALSE),VLOOKUP($A75,Pit!$A$4:$BB$1086,54,FALSE))</f>
        <v>0</v>
      </c>
      <c r="V75" s="16"/>
      <c r="W75" s="16">
        <f>IF(OR(U75=999,V75=999,AND(S75&gt;$S$3,S75&lt;&gt;"Slot")),"",IF(V75="",U75,V75))</f>
        <v>0</v>
      </c>
      <c r="X75" s="17">
        <f>RANK(R75,$R$5:$R$124)</f>
        <v>71</v>
      </c>
      <c r="Y75" s="16" t="str">
        <f>IFERROR(VLOOKUP($D75,Results!$F$3:$L$1396,Y$1,FALSE),"")</f>
        <v/>
      </c>
      <c r="Z75" s="34" t="str">
        <f>IFERROR(IFERROR(IF(VLOOKUP($D75,Results!$F$3:$L$1396,Z$1+1,FALSE)=1,"S",""),"")&amp;VLOOKUP($D75,Results!$F$3:$L$1396,Z$1,FALSE),"")</f>
        <v/>
      </c>
      <c r="AA75" s="16" t="str">
        <f>IFERROR(VLOOKUP($D75,Results!$F$3:$L$1396,AA$1,FALSE),"")</f>
        <v/>
      </c>
      <c r="AB75" s="16" t="str">
        <f>IFERROR(VLOOKUP($D75,Results!$F$3:$L$1396,AB$1,FALSE),"")</f>
        <v/>
      </c>
      <c r="AC75" s="16" t="str">
        <f>IF(V75="","",Y75-V75)</f>
        <v/>
      </c>
    </row>
    <row r="76" spans="1:29" s="21" customFormat="1" x14ac:dyDescent="0.25">
      <c r="A76" s="21" t="s">
        <v>2304</v>
      </c>
      <c r="B76" s="16">
        <f>COUNTIF($A$5:$A$124,A76)</f>
        <v>1</v>
      </c>
      <c r="C76" s="16" t="str">
        <f>IF(OR(MID(A76,1,2)="SP",MID(A76,1,2)="MR",MID(A76,1,2)="CL",MID(A76,1,2)="RP"),"P","B")</f>
        <v>P</v>
      </c>
      <c r="D76" s="17">
        <f>IF($C76="B",VLOOKUP($A76,Bat!$A$4:$BC$2232,D$1,FALSE),VLOOKUP($A76,Pit!$A$4:$AZ$2108,D$2,FALSE))</f>
        <v>3927</v>
      </c>
      <c r="E76" s="16" t="str">
        <f>IF($C76="B",VLOOKUP($A76,Bat!$A$4:$BC$2232,E$1,FALSE),VLOOKUP($A76,Pit!$A$4:$AZ$2108,E$2,FALSE))</f>
        <v>SP</v>
      </c>
      <c r="F76" s="16" t="str">
        <f>IF($C76="B",VLOOKUP($A76,Bat!$A$4:$BC$2232,F$1,FALSE),VLOOKUP($A76,Pit!$A$4:$AZ$2108,F$2,FALSE))</f>
        <v>Kenjiro Konishi</v>
      </c>
      <c r="G76" s="16">
        <f>IF($C76="B",VLOOKUP($A76,Bat!$A$4:$BC$2232,G$1,FALSE),VLOOKUP($A76,Pit!$A$4:$AZ$2108,G$2,FALSE))</f>
        <v>21</v>
      </c>
      <c r="H76" s="16" t="str">
        <f>IF($C76="B",VLOOKUP($A76,Bat!$A$4:$BC$2232,H$1,FALSE),VLOOKUP($A76,Pit!$A$4:$AZ$2108,H$2,FALSE))</f>
        <v>L</v>
      </c>
      <c r="I76" s="16" t="str">
        <f>IF($C76="B",VLOOKUP($A76,Bat!$A$4:$BC$2232,I$1,FALSE),VLOOKUP($A76,Pit!$A$4:$AZ$2108,I$2,FALSE))</f>
        <v>L</v>
      </c>
      <c r="J76" s="16" t="str">
        <f>IF($C76="B",VLOOKUP($A76,Bat!$A$4:$BC$2232,J$1,FALSE),VLOOKUP($A76,Pit!$A$4:$AZ$2108,J$2,FALSE))</f>
        <v>Normal</v>
      </c>
      <c r="K76" s="17" t="str">
        <f>IF($C76="B",VLOOKUP($A76,Bat!$A$4:$BC$2232,K$1,FALSE),VLOOKUP($A76,Pit!$A$4:$AZ$2108,K$2,FALSE))</f>
        <v>Normal</v>
      </c>
      <c r="L76" s="16">
        <f>IF($C76="B",VLOOKUP($A76,Bat!$A$4:$BC$2232,L$1,FALSE),VLOOKUP($A76,Pit!$A$4:$AZ$2108,L$2,FALSE))</f>
        <v>5</v>
      </c>
      <c r="M76" s="16">
        <f>IF($C76="B",VLOOKUP($A76,Bat!$A$4:$BC$2232,M$1,FALSE),VLOOKUP($A76,Pit!$A$4:$AZ$2108,M$2,FALSE))</f>
        <v>5</v>
      </c>
      <c r="N76" s="16">
        <f>IF($C76="B",VLOOKUP($A76,Bat!$A$4:$BC$2232,N$1,FALSE),VLOOKUP($A76,Pit!$A$4:$AZ$2108,N$2,FALSE))</f>
        <v>5</v>
      </c>
      <c r="O76" s="16" t="str">
        <f>IF($C76="B",VLOOKUP($A76,Bat!$A$4:$BC$2232,O$1,FALSE),VLOOKUP($A76,Pit!$A$4:$AZ$2108,O$2,FALSE))</f>
        <v>94-96 Mph</v>
      </c>
      <c r="P76" s="17">
        <f>IF($C76="B",VLOOKUP($A76,Bat!$A$4:$BC$2232,P$1,FALSE),VLOOKUP($A76,Pit!$A$4:$AZ$2108,P$2,FALSE))</f>
        <v>7</v>
      </c>
      <c r="Q76" s="36">
        <f>IF($C76="B",VLOOKUP($A76,Bat!$A$4:$BC$2232,Q$1,FALSE),VLOOKUP($A76,Pit!$A$4:$AZ$2108,Q$2,FALSE))</f>
        <v>39.433777397180108</v>
      </c>
      <c r="R76" s="19">
        <f>IF($C76="B",VLOOKUP($A76,Bat!$A$4:$BC$2232,R$1,FALSE),VLOOKUP($A76,Pit!$A$4:$AZ$2108,R$2,FALSE))</f>
        <v>1.4657273872746492</v>
      </c>
      <c r="S76" s="20">
        <f>IF($C76="B",VLOOKUP($A76,Bat!$A$4:$BC$2232,S$1,FALSE),VLOOKUP($A76,Pit!$A$4:$AZ$2108,S$2,FALSE))</f>
        <v>200000</v>
      </c>
      <c r="T76" s="17" t="str">
        <f>VLOOKUP(IF($C76="B",VLOOKUP($A76,Bat!$A$4:$AT$2232,T$1,FALSE),VLOOKUP($A76,Pit!$A$4:$BD$2108,T$2,FALSE)),COND!$A$35:$B$41,2,FALSE)</f>
        <v>??</v>
      </c>
      <c r="U76" s="21">
        <f>IF($C76="B",VLOOKUP($A76,Bat!$A$4:$AR$1196,44,FALSE),VLOOKUP($A76,Pit!$A$4:$BB$1086,54,FALSE))</f>
        <v>0</v>
      </c>
      <c r="V76" s="16"/>
      <c r="W76" s="16">
        <f>IF(OR(U76=999,V76=999,AND(S76&gt;$S$3,S76&lt;&gt;"Slot")),"",IF(V76="",U76,V76))</f>
        <v>0</v>
      </c>
      <c r="X76" s="17">
        <f>RANK(R76,$R$5:$R$124)</f>
        <v>72</v>
      </c>
      <c r="Y76" s="16" t="str">
        <f>IFERROR(VLOOKUP($D76,Results!$F$3:$L$1396,Y$1,FALSE),"")</f>
        <v/>
      </c>
      <c r="Z76" s="34" t="str">
        <f>IFERROR(IFERROR(IF(VLOOKUP($D76,Results!$F$3:$L$1396,Z$1+1,FALSE)=1,"S",""),"")&amp;VLOOKUP($D76,Results!$F$3:$L$1396,Z$1,FALSE),"")</f>
        <v/>
      </c>
      <c r="AA76" s="16" t="str">
        <f>IFERROR(VLOOKUP($D76,Results!$F$3:$L$1396,AA$1,FALSE),"")</f>
        <v/>
      </c>
      <c r="AB76" s="16" t="str">
        <f>IFERROR(VLOOKUP($D76,Results!$F$3:$L$1396,AB$1,FALSE),"")</f>
        <v/>
      </c>
      <c r="AC76" s="16" t="str">
        <f>IF(V76="","",Y76-V76)</f>
        <v/>
      </c>
    </row>
    <row r="77" spans="1:29" s="21" customFormat="1" x14ac:dyDescent="0.25">
      <c r="A77" s="21" t="s">
        <v>2785</v>
      </c>
      <c r="B77" s="16">
        <f>COUNTIF($A$5:$A$124,A77)</f>
        <v>1</v>
      </c>
      <c r="C77" s="16" t="str">
        <f>IF(OR(MID(A77,1,2)="SP",MID(A77,1,2)="MR",MID(A77,1,2)="CL",MID(A77,1,2)="RP"),"P","B")</f>
        <v>B</v>
      </c>
      <c r="D77" s="17">
        <f>IF($C77="B",VLOOKUP($A77,Bat!$A$4:$BC$2232,D$1,FALSE),VLOOKUP($A77,Pit!$A$4:$AZ$2108,D$2,FALSE))</f>
        <v>4869</v>
      </c>
      <c r="E77" s="16" t="str">
        <f>IF($C77="B",VLOOKUP($A77,Bat!$A$4:$BC$2232,E$1,FALSE),VLOOKUP($A77,Pit!$A$4:$AZ$2108,E$2,FALSE))</f>
        <v>CF</v>
      </c>
      <c r="F77" s="16" t="str">
        <f>IF($C77="B",VLOOKUP($A77,Bat!$A$4:$BC$2232,F$1,FALSE),VLOOKUP($A77,Pit!$A$4:$AZ$2108,F$2,FALSE))</f>
        <v>Michael Burnett</v>
      </c>
      <c r="G77" s="16">
        <f>IF($C77="B",VLOOKUP($A77,Bat!$A$4:$BC$2232,G$1,FALSE),VLOOKUP($A77,Pit!$A$4:$AZ$2108,G$2,FALSE))</f>
        <v>18</v>
      </c>
      <c r="H77" s="16" t="str">
        <f>IF($C77="B",VLOOKUP($A77,Bat!$A$4:$BC$2232,H$1,FALSE),VLOOKUP($A77,Pit!$A$4:$AZ$2108,H$2,FALSE))</f>
        <v>R</v>
      </c>
      <c r="I77" s="16" t="str">
        <f>IF($C77="B",VLOOKUP($A77,Bat!$A$4:$BC$2232,I$1,FALSE),VLOOKUP($A77,Pit!$A$4:$AZ$2108,I$2,FALSE))</f>
        <v>R</v>
      </c>
      <c r="J77" s="16" t="str">
        <f>IF($C77="B",VLOOKUP($A77,Bat!$A$4:$BC$2232,J$1,FALSE),VLOOKUP($A77,Pit!$A$4:$AZ$2108,J$2,FALSE))</f>
        <v>High</v>
      </c>
      <c r="K77" s="17" t="str">
        <f>IF($C77="B",VLOOKUP($A77,Bat!$A$4:$BC$2232,K$1,FALSE),VLOOKUP($A77,Pit!$A$4:$AZ$2108,K$2,FALSE))</f>
        <v>Normal</v>
      </c>
      <c r="L77" s="16">
        <f>IF($C77="B",VLOOKUP($A77,Bat!$A$4:$BC$2232,L$1,FALSE),VLOOKUP($A77,Pit!$A$4:$AZ$2108,L$2,FALSE))</f>
        <v>7</v>
      </c>
      <c r="M77" s="16">
        <f>IF($C77="B",VLOOKUP($A77,Bat!$A$4:$BC$2232,M$1,FALSE),VLOOKUP($A77,Pit!$A$4:$AZ$2108,M$2,FALSE))</f>
        <v>3</v>
      </c>
      <c r="N77" s="16">
        <f>IF($C77="B",VLOOKUP($A77,Bat!$A$4:$BC$2232,N$1,FALSE),VLOOKUP($A77,Pit!$A$4:$AZ$2108,N$2,FALSE))</f>
        <v>3</v>
      </c>
      <c r="O77" s="16">
        <f>IF($C77="B",VLOOKUP($A77,Bat!$A$4:$BC$2232,O$1,FALSE),VLOOKUP($A77,Pit!$A$4:$AZ$2108,O$2,FALSE))</f>
        <v>4</v>
      </c>
      <c r="P77" s="17">
        <f>IF($C77="B",VLOOKUP($A77,Bat!$A$4:$BC$2232,P$1,FALSE),VLOOKUP($A77,Pit!$A$4:$AZ$2108,P$2,FALSE))</f>
        <v>6</v>
      </c>
      <c r="Q77" s="36">
        <f>IF($C77="B",VLOOKUP($A77,Bat!$A$4:$BC$2232,Q$1,FALSE),VLOOKUP($A77,Pit!$A$4:$AZ$2108,Q$2,FALSE))</f>
        <v>17.697053253361268</v>
      </c>
      <c r="R77" s="19">
        <f>IF($C77="B",VLOOKUP($A77,Bat!$A$4:$BC$2232,R$1,FALSE),VLOOKUP($A77,Pit!$A$4:$AZ$2108,R$2,FALSE))</f>
        <v>1.4587948162326334</v>
      </c>
      <c r="S77" s="20">
        <f>IF($C77="B",VLOOKUP($A77,Bat!$A$4:$BC$2232,S$1,FALSE),VLOOKUP($A77,Pit!$A$4:$AZ$2108,S$2,FALSE))</f>
        <v>270000</v>
      </c>
      <c r="T77" s="17" t="str">
        <f>VLOOKUP(IF($C77="B",VLOOKUP($A77,Bat!$A$4:$AT$2232,T$1,FALSE),VLOOKUP($A77,Pit!$A$4:$BD$2108,T$2,FALSE)),COND!$A$35:$B$41,2,FALSE)</f>
        <v>??</v>
      </c>
      <c r="U77" s="21">
        <f>IF($C77="B",VLOOKUP($A77,Bat!$A$4:$AR$1196,44,FALSE),VLOOKUP($A77,Pit!$A$4:$BB$1086,54,FALSE))</f>
        <v>0</v>
      </c>
      <c r="V77" s="16"/>
      <c r="W77" s="16">
        <f>IF(OR(U77=999,V77=999,AND(S77&gt;$S$3,S77&lt;&gt;"Slot")),"",IF(V77="",U77,V77))</f>
        <v>0</v>
      </c>
      <c r="X77" s="17">
        <f>RANK(R77,$R$5:$R$124)</f>
        <v>73</v>
      </c>
      <c r="Y77" s="16" t="str">
        <f>IFERROR(VLOOKUP($D77,Results!$F$3:$L$1396,Y$1,FALSE),"")</f>
        <v/>
      </c>
      <c r="Z77" s="34" t="str">
        <f>IFERROR(IFERROR(IF(VLOOKUP($D77,Results!$F$3:$L$1396,Z$1+1,FALSE)=1,"S",""),"")&amp;VLOOKUP($D77,Results!$F$3:$L$1396,Z$1,FALSE),"")</f>
        <v/>
      </c>
      <c r="AA77" s="16" t="str">
        <f>IFERROR(VLOOKUP($D77,Results!$F$3:$L$1396,AA$1,FALSE),"")</f>
        <v/>
      </c>
      <c r="AB77" s="16" t="str">
        <f>IFERROR(VLOOKUP($D77,Results!$F$3:$L$1396,AB$1,FALSE),"")</f>
        <v/>
      </c>
      <c r="AC77" s="16" t="str">
        <f>IF(V77="","",Y77-V77)</f>
        <v/>
      </c>
    </row>
    <row r="78" spans="1:29" s="21" customFormat="1" x14ac:dyDescent="0.25">
      <c r="A78" s="21" t="s">
        <v>2786</v>
      </c>
      <c r="B78" s="16">
        <f>COUNTIF($A$5:$A$124,A78)</f>
        <v>1</v>
      </c>
      <c r="C78" s="16" t="str">
        <f>IF(OR(MID(A78,1,2)="SP",MID(A78,1,2)="MR",MID(A78,1,2)="CL",MID(A78,1,2)="RP"),"P","B")</f>
        <v>B</v>
      </c>
      <c r="D78" s="17">
        <f>IF($C78="B",VLOOKUP($A78,Bat!$A$4:$BC$2232,D$1,FALSE),VLOOKUP($A78,Pit!$A$4:$AZ$2108,D$2,FALSE))</f>
        <v>8645</v>
      </c>
      <c r="E78" s="16" t="str">
        <f>IF($C78="B",VLOOKUP($A78,Bat!$A$4:$BC$2232,E$1,FALSE),VLOOKUP($A78,Pit!$A$4:$AZ$2108,E$2,FALSE))</f>
        <v>C</v>
      </c>
      <c r="F78" s="16" t="str">
        <f>IF($C78="B",VLOOKUP($A78,Bat!$A$4:$BC$2232,F$1,FALSE),VLOOKUP($A78,Pit!$A$4:$AZ$2108,F$2,FALSE))</f>
        <v>Patrick Woods</v>
      </c>
      <c r="G78" s="16">
        <f>IF($C78="B",VLOOKUP($A78,Bat!$A$4:$BC$2232,G$1,FALSE),VLOOKUP($A78,Pit!$A$4:$AZ$2108,G$2,FALSE))</f>
        <v>21</v>
      </c>
      <c r="H78" s="16" t="str">
        <f>IF($C78="B",VLOOKUP($A78,Bat!$A$4:$BC$2232,H$1,FALSE),VLOOKUP($A78,Pit!$A$4:$AZ$2108,H$2,FALSE))</f>
        <v>L</v>
      </c>
      <c r="I78" s="16" t="str">
        <f>IF($C78="B",VLOOKUP($A78,Bat!$A$4:$BC$2232,I$1,FALSE),VLOOKUP($A78,Pit!$A$4:$AZ$2108,I$2,FALSE))</f>
        <v>L</v>
      </c>
      <c r="J78" s="16" t="str">
        <f>IF($C78="B",VLOOKUP($A78,Bat!$A$4:$BC$2232,J$1,FALSE),VLOOKUP($A78,Pit!$A$4:$AZ$2108,J$2,FALSE))</f>
        <v>Normal</v>
      </c>
      <c r="K78" s="17" t="str">
        <f>IF($C78="B",VLOOKUP($A78,Bat!$A$4:$BC$2232,K$1,FALSE),VLOOKUP($A78,Pit!$A$4:$AZ$2108,K$2,FALSE))</f>
        <v>Normal</v>
      </c>
      <c r="L78" s="16">
        <f>IF($C78="B",VLOOKUP($A78,Bat!$A$4:$BC$2232,L$1,FALSE),VLOOKUP($A78,Pit!$A$4:$AZ$2108,L$2,FALSE))</f>
        <v>7</v>
      </c>
      <c r="M78" s="16">
        <f>IF($C78="B",VLOOKUP($A78,Bat!$A$4:$BC$2232,M$1,FALSE),VLOOKUP($A78,Pit!$A$4:$AZ$2108,M$2,FALSE))</f>
        <v>4</v>
      </c>
      <c r="N78" s="16">
        <f>IF($C78="B",VLOOKUP($A78,Bat!$A$4:$BC$2232,N$1,FALSE),VLOOKUP($A78,Pit!$A$4:$AZ$2108,N$2,FALSE))</f>
        <v>4</v>
      </c>
      <c r="O78" s="16">
        <f>IF($C78="B",VLOOKUP($A78,Bat!$A$4:$BC$2232,O$1,FALSE),VLOOKUP($A78,Pit!$A$4:$AZ$2108,O$2,FALSE))</f>
        <v>3</v>
      </c>
      <c r="P78" s="17">
        <f>IF($C78="B",VLOOKUP($A78,Bat!$A$4:$BC$2232,P$1,FALSE),VLOOKUP($A78,Pit!$A$4:$AZ$2108,P$2,FALSE))</f>
        <v>6</v>
      </c>
      <c r="Q78" s="36">
        <f>IF($C78="B",VLOOKUP($A78,Bat!$A$4:$BC$2232,Q$1,FALSE),VLOOKUP($A78,Pit!$A$4:$AZ$2108,Q$2,FALSE))</f>
        <v>17.554361030820974</v>
      </c>
      <c r="R78" s="19">
        <f>IF($C78="B",VLOOKUP($A78,Bat!$A$4:$BC$2232,R$1,FALSE),VLOOKUP($A78,Pit!$A$4:$AZ$2108,R$2,FALSE))</f>
        <v>1.4400773350233065</v>
      </c>
      <c r="S78" s="20">
        <f>IF($C78="B",VLOOKUP($A78,Bat!$A$4:$BC$2232,S$1,FALSE),VLOOKUP($A78,Pit!$A$4:$AZ$2108,S$2,FALSE))</f>
        <v>240000</v>
      </c>
      <c r="T78" s="17" t="str">
        <f>VLOOKUP(IF($C78="B",VLOOKUP($A78,Bat!$A$4:$AT$2232,T$1,FALSE),VLOOKUP($A78,Pit!$A$4:$BD$2108,T$2,FALSE)),COND!$A$35:$B$41,2,FALSE)</f>
        <v>??</v>
      </c>
      <c r="U78" s="21">
        <f>IF($C78="B",VLOOKUP($A78,Bat!$A$4:$AR$1196,44,FALSE),VLOOKUP($A78,Pit!$A$4:$BB$1086,54,FALSE))</f>
        <v>0</v>
      </c>
      <c r="V78" s="16"/>
      <c r="W78" s="16">
        <f>IF(OR(U78=999,V78=999,AND(S78&gt;$S$3,S78&lt;&gt;"Slot")),"",IF(V78="",U78,V78))</f>
        <v>0</v>
      </c>
      <c r="X78" s="17">
        <f>RANK(R78,$R$5:$R$124)</f>
        <v>74</v>
      </c>
      <c r="Y78" s="16" t="str">
        <f>IFERROR(VLOOKUP($D78,Results!$F$3:$L$1396,Y$1,FALSE),"")</f>
        <v/>
      </c>
      <c r="Z78" s="34" t="str">
        <f>IFERROR(IFERROR(IF(VLOOKUP($D78,Results!$F$3:$L$1396,Z$1+1,FALSE)=1,"S",""),"")&amp;VLOOKUP($D78,Results!$F$3:$L$1396,Z$1,FALSE),"")</f>
        <v/>
      </c>
      <c r="AA78" s="16" t="str">
        <f>IFERROR(VLOOKUP($D78,Results!$F$3:$L$1396,AA$1,FALSE),"")</f>
        <v/>
      </c>
      <c r="AB78" s="16" t="str">
        <f>IFERROR(VLOOKUP($D78,Results!$F$3:$L$1396,AB$1,FALSE),"")</f>
        <v/>
      </c>
      <c r="AC78" s="16" t="str">
        <f>IF(V78="","",Y78-V78)</f>
        <v/>
      </c>
    </row>
    <row r="79" spans="1:29" s="21" customFormat="1" x14ac:dyDescent="0.25">
      <c r="A79" s="21" t="s">
        <v>2305</v>
      </c>
      <c r="B79" s="16">
        <f>COUNTIF($A$5:$A$124,A79)</f>
        <v>1</v>
      </c>
      <c r="C79" s="16" t="str">
        <f>IF(OR(MID(A79,1,2)="SP",MID(A79,1,2)="MR",MID(A79,1,2)="CL",MID(A79,1,2)="RP"),"P","B")</f>
        <v>P</v>
      </c>
      <c r="D79" s="17">
        <f>IF($C79="B",VLOOKUP($A79,Bat!$A$4:$BC$2232,D$1,FALSE),VLOOKUP($A79,Pit!$A$4:$AZ$2108,D$2,FALSE))</f>
        <v>6831</v>
      </c>
      <c r="E79" s="16" t="str">
        <f>IF($C79="B",VLOOKUP($A79,Bat!$A$4:$BC$2232,E$1,FALSE),VLOOKUP($A79,Pit!$A$4:$AZ$2108,E$2,FALSE))</f>
        <v>SP</v>
      </c>
      <c r="F79" s="16" t="str">
        <f>IF($C79="B",VLOOKUP($A79,Bat!$A$4:$BC$2232,F$1,FALSE),VLOOKUP($A79,Pit!$A$4:$AZ$2108,F$2,FALSE))</f>
        <v>Jack Wolfe</v>
      </c>
      <c r="G79" s="16">
        <f>IF($C79="B",VLOOKUP($A79,Bat!$A$4:$BC$2232,G$1,FALSE),VLOOKUP($A79,Pit!$A$4:$AZ$2108,G$2,FALSE))</f>
        <v>21</v>
      </c>
      <c r="H79" s="16" t="str">
        <f>IF($C79="B",VLOOKUP($A79,Bat!$A$4:$BC$2232,H$1,FALSE),VLOOKUP($A79,Pit!$A$4:$AZ$2108,H$2,FALSE))</f>
        <v>R</v>
      </c>
      <c r="I79" s="16" t="str">
        <f>IF($C79="B",VLOOKUP($A79,Bat!$A$4:$BC$2232,I$1,FALSE),VLOOKUP($A79,Pit!$A$4:$AZ$2108,I$2,FALSE))</f>
        <v>R</v>
      </c>
      <c r="J79" s="16" t="str">
        <f>IF($C79="B",VLOOKUP($A79,Bat!$A$4:$BC$2232,J$1,FALSE),VLOOKUP($A79,Pit!$A$4:$AZ$2108,J$2,FALSE))</f>
        <v>Very High</v>
      </c>
      <c r="K79" s="17" t="str">
        <f>IF($C79="B",VLOOKUP($A79,Bat!$A$4:$BC$2232,K$1,FALSE),VLOOKUP($A79,Pit!$A$4:$AZ$2108,K$2,FALSE))</f>
        <v>Normal</v>
      </c>
      <c r="L79" s="16">
        <f>IF($C79="B",VLOOKUP($A79,Bat!$A$4:$BC$2232,L$1,FALSE),VLOOKUP($A79,Pit!$A$4:$AZ$2108,L$2,FALSE))</f>
        <v>4</v>
      </c>
      <c r="M79" s="16">
        <f>IF($C79="B",VLOOKUP($A79,Bat!$A$4:$BC$2232,M$1,FALSE),VLOOKUP($A79,Pit!$A$4:$AZ$2108,M$2,FALSE))</f>
        <v>6</v>
      </c>
      <c r="N79" s="16">
        <f>IF($C79="B",VLOOKUP($A79,Bat!$A$4:$BC$2232,N$1,FALSE),VLOOKUP($A79,Pit!$A$4:$AZ$2108,N$2,FALSE))</f>
        <v>5</v>
      </c>
      <c r="O79" s="16" t="str">
        <f>IF($C79="B",VLOOKUP($A79,Bat!$A$4:$BC$2232,O$1,FALSE),VLOOKUP($A79,Pit!$A$4:$AZ$2108,O$2,FALSE))</f>
        <v>89-91 Mph</v>
      </c>
      <c r="P79" s="17">
        <f>IF($C79="B",VLOOKUP($A79,Bat!$A$4:$BC$2232,P$1,FALSE),VLOOKUP($A79,Pit!$A$4:$AZ$2108,P$2,FALSE))</f>
        <v>8</v>
      </c>
      <c r="Q79" s="36">
        <f>IF($C79="B",VLOOKUP($A79,Bat!$A$4:$BC$2232,Q$1,FALSE),VLOOKUP($A79,Pit!$A$4:$AZ$2108,Q$2,FALSE))</f>
        <v>39.081359935050095</v>
      </c>
      <c r="R79" s="19">
        <f>IF($C79="B",VLOOKUP($A79,Bat!$A$4:$BC$2232,R$1,FALSE),VLOOKUP($A79,Pit!$A$4:$AZ$2108,R$2,FALSE))</f>
        <v>1.4341984299522743</v>
      </c>
      <c r="S79" s="20">
        <f>IF($C79="B",VLOOKUP($A79,Bat!$A$4:$BC$2232,S$1,FALSE),VLOOKUP($A79,Pit!$A$4:$AZ$2108,S$2,FALSE))</f>
        <v>180000</v>
      </c>
      <c r="T79" s="17" t="str">
        <f>VLOOKUP(IF($C79="B",VLOOKUP($A79,Bat!$A$4:$AT$2232,T$1,FALSE),VLOOKUP($A79,Pit!$A$4:$BD$2108,T$2,FALSE)),COND!$A$35:$B$41,2,FALSE)</f>
        <v>??</v>
      </c>
      <c r="U79" s="21">
        <f>IF($C79="B",VLOOKUP($A79,Bat!$A$4:$AR$1196,44,FALSE),VLOOKUP($A79,Pit!$A$4:$BB$1086,54,FALSE))</f>
        <v>0</v>
      </c>
      <c r="V79" s="16"/>
      <c r="W79" s="16">
        <f>IF(OR(U79=999,V79=999,AND(S79&gt;$S$3,S79&lt;&gt;"Slot")),"",IF(V79="",U79,V79))</f>
        <v>0</v>
      </c>
      <c r="X79" s="17">
        <f>RANK(R79,$R$5:$R$124)</f>
        <v>75</v>
      </c>
      <c r="Y79" s="16" t="str">
        <f>IFERROR(VLOOKUP($D79,Results!$F$3:$L$1396,Y$1,FALSE),"")</f>
        <v/>
      </c>
      <c r="Z79" s="34" t="str">
        <f>IFERROR(IFERROR(IF(VLOOKUP($D79,Results!$F$3:$L$1396,Z$1+1,FALSE)=1,"S",""),"")&amp;VLOOKUP($D79,Results!$F$3:$L$1396,Z$1,FALSE),"")</f>
        <v/>
      </c>
      <c r="AA79" s="16" t="str">
        <f>IFERROR(VLOOKUP($D79,Results!$F$3:$L$1396,AA$1,FALSE),"")</f>
        <v/>
      </c>
      <c r="AB79" s="16" t="str">
        <f>IFERROR(VLOOKUP($D79,Results!$F$3:$L$1396,AB$1,FALSE),"")</f>
        <v/>
      </c>
      <c r="AC79" s="16" t="str">
        <f>IF(V79="","",Y79-V79)</f>
        <v/>
      </c>
    </row>
    <row r="80" spans="1:29" s="21" customFormat="1" x14ac:dyDescent="0.25">
      <c r="A80" s="21" t="s">
        <v>2306</v>
      </c>
      <c r="B80" s="16">
        <f>COUNTIF($A$5:$A$124,A80)</f>
        <v>1</v>
      </c>
      <c r="C80" s="16" t="str">
        <f>IF(OR(MID(A80,1,2)="SP",MID(A80,1,2)="MR",MID(A80,1,2)="CL",MID(A80,1,2)="RP"),"P","B")</f>
        <v>P</v>
      </c>
      <c r="D80" s="17">
        <f>IF($C80="B",VLOOKUP($A80,Bat!$A$4:$BC$2232,D$1,FALSE),VLOOKUP($A80,Pit!$A$4:$AZ$2108,D$2,FALSE))</f>
        <v>4746</v>
      </c>
      <c r="E80" s="16" t="str">
        <f>IF($C80="B",VLOOKUP($A80,Bat!$A$4:$BC$2232,E$1,FALSE),VLOOKUP($A80,Pit!$A$4:$AZ$2108,E$2,FALSE))</f>
        <v>CL</v>
      </c>
      <c r="F80" s="16" t="str">
        <f>IF($C80="B",VLOOKUP($A80,Bat!$A$4:$BC$2232,F$1,FALSE),VLOOKUP($A80,Pit!$A$4:$AZ$2108,F$2,FALSE))</f>
        <v>Juan Velásquez</v>
      </c>
      <c r="G80" s="16">
        <f>IF($C80="B",VLOOKUP($A80,Bat!$A$4:$BC$2232,G$1,FALSE),VLOOKUP($A80,Pit!$A$4:$AZ$2108,G$2,FALSE))</f>
        <v>21</v>
      </c>
      <c r="H80" s="16" t="str">
        <f>IF($C80="B",VLOOKUP($A80,Bat!$A$4:$BC$2232,H$1,FALSE),VLOOKUP($A80,Pit!$A$4:$AZ$2108,H$2,FALSE))</f>
        <v>R</v>
      </c>
      <c r="I80" s="16" t="str">
        <f>IF($C80="B",VLOOKUP($A80,Bat!$A$4:$BC$2232,I$1,FALSE),VLOOKUP($A80,Pit!$A$4:$AZ$2108,I$2,FALSE))</f>
        <v>L</v>
      </c>
      <c r="J80" s="16" t="str">
        <f>IF($C80="B",VLOOKUP($A80,Bat!$A$4:$BC$2232,J$1,FALSE),VLOOKUP($A80,Pit!$A$4:$AZ$2108,J$2,FALSE))</f>
        <v>Normal</v>
      </c>
      <c r="K80" s="17" t="str">
        <f>IF($C80="B",VLOOKUP($A80,Bat!$A$4:$BC$2232,K$1,FALSE),VLOOKUP($A80,Pit!$A$4:$AZ$2108,K$2,FALSE))</f>
        <v>Low</v>
      </c>
      <c r="L80" s="16">
        <f>IF($C80="B",VLOOKUP($A80,Bat!$A$4:$BC$2232,L$1,FALSE),VLOOKUP($A80,Pit!$A$4:$AZ$2108,L$2,FALSE))</f>
        <v>4</v>
      </c>
      <c r="M80" s="16">
        <f>IF($C80="B",VLOOKUP($A80,Bat!$A$4:$BC$2232,M$1,FALSE),VLOOKUP($A80,Pit!$A$4:$AZ$2108,M$2,FALSE))</f>
        <v>5</v>
      </c>
      <c r="N80" s="16">
        <f>IF($C80="B",VLOOKUP($A80,Bat!$A$4:$BC$2232,N$1,FALSE),VLOOKUP($A80,Pit!$A$4:$AZ$2108,N$2,FALSE))</f>
        <v>6</v>
      </c>
      <c r="O80" s="16" t="str">
        <f>IF($C80="B",VLOOKUP($A80,Bat!$A$4:$BC$2232,O$1,FALSE),VLOOKUP($A80,Pit!$A$4:$AZ$2108,O$2,FALSE))</f>
        <v>90-92 Mph</v>
      </c>
      <c r="P80" s="17">
        <f>IF($C80="B",VLOOKUP($A80,Bat!$A$4:$BC$2232,P$1,FALSE),VLOOKUP($A80,Pit!$A$4:$AZ$2108,P$2,FALSE))</f>
        <v>9</v>
      </c>
      <c r="Q80" s="36">
        <f>IF($C80="B",VLOOKUP($A80,Bat!$A$4:$BC$2232,Q$1,FALSE),VLOOKUP($A80,Pit!$A$4:$AZ$2108,Q$2,FALSE))</f>
        <v>38.969136927531196</v>
      </c>
      <c r="R80" s="19">
        <f>IF($C80="B",VLOOKUP($A80,Bat!$A$4:$BC$2232,R$1,FALSE),VLOOKUP($A80,Pit!$A$4:$AZ$2108,R$2,FALSE))</f>
        <v>1.4241584211704545</v>
      </c>
      <c r="S80" s="20">
        <f>IF($C80="B",VLOOKUP($A80,Bat!$A$4:$BC$2232,S$1,FALSE),VLOOKUP($A80,Pit!$A$4:$AZ$2108,S$2,FALSE))</f>
        <v>220000</v>
      </c>
      <c r="T80" s="17" t="str">
        <f>VLOOKUP(IF($C80="B",VLOOKUP($A80,Bat!$A$4:$AT$2232,T$1,FALSE),VLOOKUP($A80,Pit!$A$4:$BD$2108,T$2,FALSE)),COND!$A$35:$B$41,2,FALSE)</f>
        <v>??</v>
      </c>
      <c r="U80" s="21">
        <f>IF($C80="B",VLOOKUP($A80,Bat!$A$4:$AR$1196,44,FALSE),VLOOKUP($A80,Pit!$A$4:$BB$1086,54,FALSE))</f>
        <v>0</v>
      </c>
      <c r="V80" s="16"/>
      <c r="W80" s="16">
        <f>IF(OR(U80=999,V80=999,AND(S80&gt;$S$3,S80&lt;&gt;"Slot")),"",IF(V80="",U80,V80))</f>
        <v>0</v>
      </c>
      <c r="X80" s="17">
        <f>RANK(R80,$R$5:$R$124)</f>
        <v>76</v>
      </c>
      <c r="Y80" s="16" t="str">
        <f>IFERROR(VLOOKUP($D80,Results!$F$3:$L$1396,Y$1,FALSE),"")</f>
        <v/>
      </c>
      <c r="Z80" s="34" t="str">
        <f>IFERROR(IFERROR(IF(VLOOKUP($D80,Results!$F$3:$L$1396,Z$1+1,FALSE)=1,"S",""),"")&amp;VLOOKUP($D80,Results!$F$3:$L$1396,Z$1,FALSE),"")</f>
        <v/>
      </c>
      <c r="AA80" s="16" t="str">
        <f>IFERROR(VLOOKUP($D80,Results!$F$3:$L$1396,AA$1,FALSE),"")</f>
        <v/>
      </c>
      <c r="AB80" s="16" t="str">
        <f>IFERROR(VLOOKUP($D80,Results!$F$3:$L$1396,AB$1,FALSE),"")</f>
        <v/>
      </c>
      <c r="AC80" s="16" t="str">
        <f>IF(V80="","",Y80-V80)</f>
        <v/>
      </c>
    </row>
    <row r="81" spans="1:29" s="21" customFormat="1" x14ac:dyDescent="0.25">
      <c r="A81" s="21" t="s">
        <v>2307</v>
      </c>
      <c r="B81" s="16">
        <f>COUNTIF($A$5:$A$124,A81)</f>
        <v>1</v>
      </c>
      <c r="C81" s="16" t="str">
        <f>IF(OR(MID(A81,1,2)="SP",MID(A81,1,2)="MR",MID(A81,1,2)="CL",MID(A81,1,2)="RP"),"P","B")</f>
        <v>P</v>
      </c>
      <c r="D81" s="17">
        <f>IF($C81="B",VLOOKUP($A81,Bat!$A$4:$BC$2232,D$1,FALSE),VLOOKUP($A81,Pit!$A$4:$AZ$2108,D$2,FALSE))</f>
        <v>4796</v>
      </c>
      <c r="E81" s="16" t="str">
        <f>IF($C81="B",VLOOKUP($A81,Bat!$A$4:$BC$2232,E$1,FALSE),VLOOKUP($A81,Pit!$A$4:$AZ$2108,E$2,FALSE))</f>
        <v>SP</v>
      </c>
      <c r="F81" s="16" t="str">
        <f>IF($C81="B",VLOOKUP($A81,Bat!$A$4:$BC$2232,F$1,FALSE),VLOOKUP($A81,Pit!$A$4:$AZ$2108,F$2,FALSE))</f>
        <v>Mike Oliver</v>
      </c>
      <c r="G81" s="16">
        <f>IF($C81="B",VLOOKUP($A81,Bat!$A$4:$BC$2232,G$1,FALSE),VLOOKUP($A81,Pit!$A$4:$AZ$2108,G$2,FALSE))</f>
        <v>18</v>
      </c>
      <c r="H81" s="16" t="str">
        <f>IF($C81="B",VLOOKUP($A81,Bat!$A$4:$BC$2232,H$1,FALSE),VLOOKUP($A81,Pit!$A$4:$AZ$2108,H$2,FALSE))</f>
        <v>R</v>
      </c>
      <c r="I81" s="16" t="str">
        <f>IF($C81="B",VLOOKUP($A81,Bat!$A$4:$BC$2232,I$1,FALSE),VLOOKUP($A81,Pit!$A$4:$AZ$2108,I$2,FALSE))</f>
        <v>R</v>
      </c>
      <c r="J81" s="16" t="str">
        <f>IF($C81="B",VLOOKUP($A81,Bat!$A$4:$BC$2232,J$1,FALSE),VLOOKUP($A81,Pit!$A$4:$AZ$2108,J$2,FALSE))</f>
        <v>Very High</v>
      </c>
      <c r="K81" s="17" t="str">
        <f>IF($C81="B",VLOOKUP($A81,Bat!$A$4:$BC$2232,K$1,FALSE),VLOOKUP($A81,Pit!$A$4:$AZ$2108,K$2,FALSE))</f>
        <v>Normal</v>
      </c>
      <c r="L81" s="16">
        <f>IF($C81="B",VLOOKUP($A81,Bat!$A$4:$BC$2232,L$1,FALSE),VLOOKUP($A81,Pit!$A$4:$AZ$2108,L$2,FALSE))</f>
        <v>4</v>
      </c>
      <c r="M81" s="16">
        <f>IF($C81="B",VLOOKUP($A81,Bat!$A$4:$BC$2232,M$1,FALSE),VLOOKUP($A81,Pit!$A$4:$AZ$2108,M$2,FALSE))</f>
        <v>6</v>
      </c>
      <c r="N81" s="16">
        <f>IF($C81="B",VLOOKUP($A81,Bat!$A$4:$BC$2232,N$1,FALSE),VLOOKUP($A81,Pit!$A$4:$AZ$2108,N$2,FALSE))</f>
        <v>5</v>
      </c>
      <c r="O81" s="16" t="str">
        <f>IF($C81="B",VLOOKUP($A81,Bat!$A$4:$BC$2232,O$1,FALSE),VLOOKUP($A81,Pit!$A$4:$AZ$2108,O$2,FALSE))</f>
        <v>89-91 Mph</v>
      </c>
      <c r="P81" s="17">
        <f>IF($C81="B",VLOOKUP($A81,Bat!$A$4:$BC$2232,P$1,FALSE),VLOOKUP($A81,Pit!$A$4:$AZ$2108,P$2,FALSE))</f>
        <v>7</v>
      </c>
      <c r="Q81" s="36">
        <f>IF($C81="B",VLOOKUP($A81,Bat!$A$4:$BC$2232,Q$1,FALSE),VLOOKUP($A81,Pit!$A$4:$AZ$2108,Q$2,FALSE))</f>
        <v>38.915932948749592</v>
      </c>
      <c r="R81" s="19">
        <f>IF($C81="B",VLOOKUP($A81,Bat!$A$4:$BC$2232,R$1,FALSE),VLOOKUP($A81,Pit!$A$4:$AZ$2108,R$2,FALSE))</f>
        <v>1.4193985379165228</v>
      </c>
      <c r="S81" s="20">
        <f>IF($C81="B",VLOOKUP($A81,Bat!$A$4:$BC$2232,S$1,FALSE),VLOOKUP($A81,Pit!$A$4:$AZ$2108,S$2,FALSE))</f>
        <v>190000</v>
      </c>
      <c r="T81" s="17" t="str">
        <f>VLOOKUP(IF($C81="B",VLOOKUP($A81,Bat!$A$4:$AT$2232,T$1,FALSE),VLOOKUP($A81,Pit!$A$4:$BD$2108,T$2,FALSE)),COND!$A$35:$B$41,2,FALSE)</f>
        <v>??</v>
      </c>
      <c r="U81" s="21">
        <f>IF($C81="B",VLOOKUP($A81,Bat!$A$4:$AR$1196,44,FALSE),VLOOKUP($A81,Pit!$A$4:$BB$1086,54,FALSE))</f>
        <v>0</v>
      </c>
      <c r="V81" s="16"/>
      <c r="W81" s="16">
        <f>IF(OR(U81=999,V81=999,AND(S81&gt;$S$3,S81&lt;&gt;"Slot")),"",IF(V81="",U81,V81))</f>
        <v>0</v>
      </c>
      <c r="X81" s="17">
        <f>RANK(R81,$R$5:$R$124)</f>
        <v>77</v>
      </c>
      <c r="Y81" s="16" t="str">
        <f>IFERROR(VLOOKUP($D81,Results!$F$3:$L$1396,Y$1,FALSE),"")</f>
        <v/>
      </c>
      <c r="Z81" s="34" t="str">
        <f>IFERROR(IFERROR(IF(VLOOKUP($D81,Results!$F$3:$L$1396,Z$1+1,FALSE)=1,"S",""),"")&amp;VLOOKUP($D81,Results!$F$3:$L$1396,Z$1,FALSE),"")</f>
        <v/>
      </c>
      <c r="AA81" s="16" t="str">
        <f>IFERROR(VLOOKUP($D81,Results!$F$3:$L$1396,AA$1,FALSE),"")</f>
        <v/>
      </c>
      <c r="AB81" s="16" t="str">
        <f>IFERROR(VLOOKUP($D81,Results!$F$3:$L$1396,AB$1,FALSE),"")</f>
        <v/>
      </c>
      <c r="AC81" s="16" t="str">
        <f>IF(V81="","",Y81-V81)</f>
        <v/>
      </c>
    </row>
    <row r="82" spans="1:29" s="21" customFormat="1" x14ac:dyDescent="0.25">
      <c r="A82" s="21" t="s">
        <v>2787</v>
      </c>
      <c r="B82" s="16">
        <f>COUNTIF($A$5:$A$124,A82)</f>
        <v>1</v>
      </c>
      <c r="C82" s="16" t="str">
        <f>IF(OR(MID(A82,1,2)="SP",MID(A82,1,2)="MR",MID(A82,1,2)="CL",MID(A82,1,2)="RP"),"P","B")</f>
        <v>B</v>
      </c>
      <c r="D82" s="17">
        <f>IF($C82="B",VLOOKUP($A82,Bat!$A$4:$BC$2232,D$1,FALSE),VLOOKUP($A82,Pit!$A$4:$AZ$2108,D$2,FALSE))</f>
        <v>10952</v>
      </c>
      <c r="E82" s="16" t="str">
        <f>IF($C82="B",VLOOKUP($A82,Bat!$A$4:$BC$2232,E$1,FALSE),VLOOKUP($A82,Pit!$A$4:$AZ$2108,E$2,FALSE))</f>
        <v>1B</v>
      </c>
      <c r="F82" s="16" t="str">
        <f>IF($C82="B",VLOOKUP($A82,Bat!$A$4:$BC$2232,F$1,FALSE),VLOOKUP($A82,Pit!$A$4:$AZ$2108,F$2,FALSE))</f>
        <v>Will Widmer</v>
      </c>
      <c r="G82" s="16">
        <f>IF($C82="B",VLOOKUP($A82,Bat!$A$4:$BC$2232,G$1,FALSE),VLOOKUP($A82,Pit!$A$4:$AZ$2108,G$2,FALSE))</f>
        <v>22</v>
      </c>
      <c r="H82" s="16" t="str">
        <f>IF($C82="B",VLOOKUP($A82,Bat!$A$4:$BC$2232,H$1,FALSE),VLOOKUP($A82,Pit!$A$4:$AZ$2108,H$2,FALSE))</f>
        <v>S</v>
      </c>
      <c r="I82" s="16" t="str">
        <f>IF($C82="B",VLOOKUP($A82,Bat!$A$4:$BC$2232,I$1,FALSE),VLOOKUP($A82,Pit!$A$4:$AZ$2108,I$2,FALSE))</f>
        <v>R</v>
      </c>
      <c r="J82" s="16" t="str">
        <f>IF($C82="B",VLOOKUP($A82,Bat!$A$4:$BC$2232,J$1,FALSE),VLOOKUP($A82,Pit!$A$4:$AZ$2108,J$2,FALSE))</f>
        <v>Very High</v>
      </c>
      <c r="K82" s="17" t="str">
        <f>IF($C82="B",VLOOKUP($A82,Bat!$A$4:$BC$2232,K$1,FALSE),VLOOKUP($A82,Pit!$A$4:$AZ$2108,K$2,FALSE))</f>
        <v>Very High</v>
      </c>
      <c r="L82" s="16">
        <f>IF($C82="B",VLOOKUP($A82,Bat!$A$4:$BC$2232,L$1,FALSE),VLOOKUP($A82,Pit!$A$4:$AZ$2108,L$2,FALSE))</f>
        <v>6</v>
      </c>
      <c r="M82" s="16">
        <f>IF($C82="B",VLOOKUP($A82,Bat!$A$4:$BC$2232,M$1,FALSE),VLOOKUP($A82,Pit!$A$4:$AZ$2108,M$2,FALSE))</f>
        <v>5</v>
      </c>
      <c r="N82" s="16">
        <f>IF($C82="B",VLOOKUP($A82,Bat!$A$4:$BC$2232,N$1,FALSE),VLOOKUP($A82,Pit!$A$4:$AZ$2108,N$2,FALSE))</f>
        <v>5</v>
      </c>
      <c r="O82" s="16">
        <f>IF($C82="B",VLOOKUP($A82,Bat!$A$4:$BC$2232,O$1,FALSE),VLOOKUP($A82,Pit!$A$4:$AZ$2108,O$2,FALSE))</f>
        <v>5</v>
      </c>
      <c r="P82" s="17">
        <f>IF($C82="B",VLOOKUP($A82,Bat!$A$4:$BC$2232,P$1,FALSE),VLOOKUP($A82,Pit!$A$4:$AZ$2108,P$2,FALSE))</f>
        <v>4</v>
      </c>
      <c r="Q82" s="36">
        <f>IF($C82="B",VLOOKUP($A82,Bat!$A$4:$BC$2232,Q$1,FALSE),VLOOKUP($A82,Pit!$A$4:$AZ$2108,Q$2,FALSE))</f>
        <v>17.223014753463485</v>
      </c>
      <c r="R82" s="19">
        <f>IF($C82="B",VLOOKUP($A82,Bat!$A$4:$BC$2232,R$1,FALSE),VLOOKUP($A82,Pit!$A$4:$AZ$2108,R$2,FALSE))</f>
        <v>1.3966133843621702</v>
      </c>
      <c r="S82" s="20">
        <f>IF($C82="B",VLOOKUP($A82,Bat!$A$4:$BC$2232,S$1,FALSE),VLOOKUP($A82,Pit!$A$4:$AZ$2108,S$2,FALSE))</f>
        <v>210000</v>
      </c>
      <c r="T82" s="17" t="str">
        <f>VLOOKUP(IF($C82="B",VLOOKUP($A82,Bat!$A$4:$AT$2232,T$1,FALSE),VLOOKUP($A82,Pit!$A$4:$BD$2108,T$2,FALSE)),COND!$A$35:$B$41,2,FALSE)</f>
        <v>??</v>
      </c>
      <c r="U82" s="21">
        <f>IF($C82="B",VLOOKUP($A82,Bat!$A$4:$AR$1196,44,FALSE),VLOOKUP($A82,Pit!$A$4:$BB$1086,54,FALSE))</f>
        <v>0</v>
      </c>
      <c r="V82" s="16"/>
      <c r="W82" s="16">
        <f>IF(OR(U82=999,V82=999,AND(S82&gt;$S$3,S82&lt;&gt;"Slot")),"",IF(V82="",U82,V82))</f>
        <v>0</v>
      </c>
      <c r="X82" s="17">
        <f>RANK(R82,$R$5:$R$124)</f>
        <v>78</v>
      </c>
      <c r="Y82" s="16" t="str">
        <f>IFERROR(VLOOKUP($D82,Results!$F$3:$L$1396,Y$1,FALSE),"")</f>
        <v/>
      </c>
      <c r="Z82" s="34" t="str">
        <f>IFERROR(IFERROR(IF(VLOOKUP($D82,Results!$F$3:$L$1396,Z$1+1,FALSE)=1,"S",""),"")&amp;VLOOKUP($D82,Results!$F$3:$L$1396,Z$1,FALSE),"")</f>
        <v/>
      </c>
      <c r="AA82" s="16" t="str">
        <f>IFERROR(VLOOKUP($D82,Results!$F$3:$L$1396,AA$1,FALSE),"")</f>
        <v/>
      </c>
      <c r="AB82" s="16" t="str">
        <f>IFERROR(VLOOKUP($D82,Results!$F$3:$L$1396,AB$1,FALSE),"")</f>
        <v/>
      </c>
      <c r="AC82" s="16" t="str">
        <f>IF(V82="","",Y82-V82)</f>
        <v/>
      </c>
    </row>
    <row r="83" spans="1:29" s="21" customFormat="1" x14ac:dyDescent="0.25">
      <c r="A83" s="21" t="s">
        <v>2788</v>
      </c>
      <c r="B83" s="16">
        <f>COUNTIF($A$5:$A$124,A83)</f>
        <v>1</v>
      </c>
      <c r="C83" s="16" t="str">
        <f>IF(OR(MID(A83,1,2)="SP",MID(A83,1,2)="MR",MID(A83,1,2)="CL",MID(A83,1,2)="RP"),"P","B")</f>
        <v>B</v>
      </c>
      <c r="D83" s="17">
        <f>IF($C83="B",VLOOKUP($A83,Bat!$A$4:$BC$2232,D$1,FALSE),VLOOKUP($A83,Pit!$A$4:$AZ$2108,D$2,FALSE))</f>
        <v>7533</v>
      </c>
      <c r="E83" s="16" t="str">
        <f>IF($C83="B",VLOOKUP($A83,Bat!$A$4:$BC$2232,E$1,FALSE),VLOOKUP($A83,Pit!$A$4:$AZ$2108,E$2,FALSE))</f>
        <v>SS</v>
      </c>
      <c r="F83" s="16" t="str">
        <f>IF($C83="B",VLOOKUP($A83,Bat!$A$4:$BC$2232,F$1,FALSE),VLOOKUP($A83,Pit!$A$4:$AZ$2108,F$2,FALSE))</f>
        <v>Edison Terry</v>
      </c>
      <c r="G83" s="16">
        <f>IF($C83="B",VLOOKUP($A83,Bat!$A$4:$BC$2232,G$1,FALSE),VLOOKUP($A83,Pit!$A$4:$AZ$2108,G$2,FALSE))</f>
        <v>21</v>
      </c>
      <c r="H83" s="16" t="str">
        <f>IF($C83="B",VLOOKUP($A83,Bat!$A$4:$BC$2232,H$1,FALSE),VLOOKUP($A83,Pit!$A$4:$AZ$2108,H$2,FALSE))</f>
        <v>L</v>
      </c>
      <c r="I83" s="16" t="str">
        <f>IF($C83="B",VLOOKUP($A83,Bat!$A$4:$BC$2232,I$1,FALSE),VLOOKUP($A83,Pit!$A$4:$AZ$2108,I$2,FALSE))</f>
        <v>R</v>
      </c>
      <c r="J83" s="16" t="str">
        <f>IF($C83="B",VLOOKUP($A83,Bat!$A$4:$BC$2232,J$1,FALSE),VLOOKUP($A83,Pit!$A$4:$AZ$2108,J$2,FALSE))</f>
        <v>Normal</v>
      </c>
      <c r="K83" s="17" t="str">
        <f>IF($C83="B",VLOOKUP($A83,Bat!$A$4:$BC$2232,K$1,FALSE),VLOOKUP($A83,Pit!$A$4:$AZ$2108,K$2,FALSE))</f>
        <v>Very Low</v>
      </c>
      <c r="L83" s="16">
        <f>IF($C83="B",VLOOKUP($A83,Bat!$A$4:$BC$2232,L$1,FALSE),VLOOKUP($A83,Pit!$A$4:$AZ$2108,L$2,FALSE))</f>
        <v>6</v>
      </c>
      <c r="M83" s="16">
        <f>IF($C83="B",VLOOKUP($A83,Bat!$A$4:$BC$2232,M$1,FALSE),VLOOKUP($A83,Pit!$A$4:$AZ$2108,M$2,FALSE))</f>
        <v>6</v>
      </c>
      <c r="N83" s="16">
        <f>IF($C83="B",VLOOKUP($A83,Bat!$A$4:$BC$2232,N$1,FALSE),VLOOKUP($A83,Pit!$A$4:$AZ$2108,N$2,FALSE))</f>
        <v>2</v>
      </c>
      <c r="O83" s="16">
        <f>IF($C83="B",VLOOKUP($A83,Bat!$A$4:$BC$2232,O$1,FALSE),VLOOKUP($A83,Pit!$A$4:$AZ$2108,O$2,FALSE))</f>
        <v>5</v>
      </c>
      <c r="P83" s="17">
        <f>IF($C83="B",VLOOKUP($A83,Bat!$A$4:$BC$2232,P$1,FALSE),VLOOKUP($A83,Pit!$A$4:$AZ$2108,P$2,FALSE))</f>
        <v>6</v>
      </c>
      <c r="Q83" s="36">
        <f>IF($C83="B",VLOOKUP($A83,Bat!$A$4:$BC$2232,Q$1,FALSE),VLOOKUP($A83,Pit!$A$4:$AZ$2108,Q$2,FALSE))</f>
        <v>17.195890738518244</v>
      </c>
      <c r="R83" s="19">
        <f>IF($C83="B",VLOOKUP($A83,Bat!$A$4:$BC$2232,R$1,FALSE),VLOOKUP($A83,Pit!$A$4:$AZ$2108,R$2,FALSE))</f>
        <v>1.3930554242223618</v>
      </c>
      <c r="S83" s="20">
        <f>IF($C83="B",VLOOKUP($A83,Bat!$A$4:$BC$2232,S$1,FALSE),VLOOKUP($A83,Pit!$A$4:$AZ$2108,S$2,FALSE))</f>
        <v>750000</v>
      </c>
      <c r="T83" s="17" t="str">
        <f>VLOOKUP(IF($C83="B",VLOOKUP($A83,Bat!$A$4:$AT$2232,T$1,FALSE),VLOOKUP($A83,Pit!$A$4:$BD$2108,T$2,FALSE)),COND!$A$35:$B$41,2,FALSE)</f>
        <v>??</v>
      </c>
      <c r="U83" s="21">
        <f>IF($C83="B",VLOOKUP($A83,Bat!$A$4:$AR$1196,44,FALSE),VLOOKUP($A83,Pit!$A$4:$BB$1086,54,FALSE))</f>
        <v>0</v>
      </c>
      <c r="V83" s="16"/>
      <c r="W83" s="16">
        <f>IF(OR(U83=999,V83=999,AND(S83&gt;$S$3,S83&lt;&gt;"Slot")),"",IF(V83="",U83,V83))</f>
        <v>0</v>
      </c>
      <c r="X83" s="17">
        <f>RANK(R83,$R$5:$R$124)</f>
        <v>79</v>
      </c>
      <c r="Y83" s="16" t="str">
        <f>IFERROR(VLOOKUP($D83,Results!$F$3:$L$1396,Y$1,FALSE),"")</f>
        <v/>
      </c>
      <c r="Z83" s="34" t="str">
        <f>IFERROR(IFERROR(IF(VLOOKUP($D83,Results!$F$3:$L$1396,Z$1+1,FALSE)=1,"S",""),"")&amp;VLOOKUP($D83,Results!$F$3:$L$1396,Z$1,FALSE),"")</f>
        <v/>
      </c>
      <c r="AA83" s="16" t="str">
        <f>IFERROR(VLOOKUP($D83,Results!$F$3:$L$1396,AA$1,FALSE),"")</f>
        <v/>
      </c>
      <c r="AB83" s="16" t="str">
        <f>IFERROR(VLOOKUP($D83,Results!$F$3:$L$1396,AB$1,FALSE),"")</f>
        <v/>
      </c>
      <c r="AC83" s="16" t="str">
        <f>IF(V83="","",Y83-V83)</f>
        <v/>
      </c>
    </row>
    <row r="84" spans="1:29" s="21" customFormat="1" x14ac:dyDescent="0.25">
      <c r="A84" s="21" t="s">
        <v>2308</v>
      </c>
      <c r="B84" s="16">
        <f>COUNTIF($A$5:$A$124,A84)</f>
        <v>1</v>
      </c>
      <c r="C84" s="16" t="str">
        <f>IF(OR(MID(A84,1,2)="SP",MID(A84,1,2)="MR",MID(A84,1,2)="CL",MID(A84,1,2)="RP"),"P","B")</f>
        <v>P</v>
      </c>
      <c r="D84" s="17">
        <f>IF($C84="B",VLOOKUP($A84,Bat!$A$4:$BC$2232,D$1,FALSE),VLOOKUP($A84,Pit!$A$4:$AZ$2108,D$2,FALSE))</f>
        <v>4771</v>
      </c>
      <c r="E84" s="16" t="str">
        <f>IF($C84="B",VLOOKUP($A84,Bat!$A$4:$BC$2232,E$1,FALSE),VLOOKUP($A84,Pit!$A$4:$AZ$2108,E$2,FALSE))</f>
        <v>SP</v>
      </c>
      <c r="F84" s="16" t="str">
        <f>IF($C84="B",VLOOKUP($A84,Bat!$A$4:$BC$2232,F$1,FALSE),VLOOKUP($A84,Pit!$A$4:$AZ$2108,F$2,FALSE))</f>
        <v>Mike Miller</v>
      </c>
      <c r="G84" s="16">
        <f>IF($C84="B",VLOOKUP($A84,Bat!$A$4:$BC$2232,G$1,FALSE),VLOOKUP($A84,Pit!$A$4:$AZ$2108,G$2,FALSE))</f>
        <v>21</v>
      </c>
      <c r="H84" s="16" t="str">
        <f>IF($C84="B",VLOOKUP($A84,Bat!$A$4:$BC$2232,H$1,FALSE),VLOOKUP($A84,Pit!$A$4:$AZ$2108,H$2,FALSE))</f>
        <v>L</v>
      </c>
      <c r="I84" s="16" t="str">
        <f>IF($C84="B",VLOOKUP($A84,Bat!$A$4:$BC$2232,I$1,FALSE),VLOOKUP($A84,Pit!$A$4:$AZ$2108,I$2,FALSE))</f>
        <v>R</v>
      </c>
      <c r="J84" s="16" t="str">
        <f>IF($C84="B",VLOOKUP($A84,Bat!$A$4:$BC$2232,J$1,FALSE),VLOOKUP($A84,Pit!$A$4:$AZ$2108,J$2,FALSE))</f>
        <v>Low</v>
      </c>
      <c r="K84" s="17" t="str">
        <f>IF($C84="B",VLOOKUP($A84,Bat!$A$4:$BC$2232,K$1,FALSE),VLOOKUP($A84,Pit!$A$4:$AZ$2108,K$2,FALSE))</f>
        <v>Normal</v>
      </c>
      <c r="L84" s="16">
        <f>IF($C84="B",VLOOKUP($A84,Bat!$A$4:$BC$2232,L$1,FALSE),VLOOKUP($A84,Pit!$A$4:$AZ$2108,L$2,FALSE))</f>
        <v>6</v>
      </c>
      <c r="M84" s="16">
        <f>IF($C84="B",VLOOKUP($A84,Bat!$A$4:$BC$2232,M$1,FALSE),VLOOKUP($A84,Pit!$A$4:$AZ$2108,M$2,FALSE))</f>
        <v>4</v>
      </c>
      <c r="N84" s="16">
        <f>IF($C84="B",VLOOKUP($A84,Bat!$A$4:$BC$2232,N$1,FALSE),VLOOKUP($A84,Pit!$A$4:$AZ$2108,N$2,FALSE))</f>
        <v>5</v>
      </c>
      <c r="O84" s="16" t="str">
        <f>IF($C84="B",VLOOKUP($A84,Bat!$A$4:$BC$2232,O$1,FALSE),VLOOKUP($A84,Pit!$A$4:$AZ$2108,O$2,FALSE))</f>
        <v>96-98 Mph</v>
      </c>
      <c r="P84" s="17">
        <f>IF($C84="B",VLOOKUP($A84,Bat!$A$4:$BC$2232,P$1,FALSE),VLOOKUP($A84,Pit!$A$4:$AZ$2108,P$2,FALSE))</f>
        <v>4</v>
      </c>
      <c r="Q84" s="36">
        <f>IF($C84="B",VLOOKUP($A84,Bat!$A$4:$BC$2232,Q$1,FALSE),VLOOKUP($A84,Pit!$A$4:$AZ$2108,Q$2,FALSE))</f>
        <v>38.527935142308863</v>
      </c>
      <c r="R84" s="19">
        <f>IF($C84="B",VLOOKUP($A84,Bat!$A$4:$BC$2232,R$1,FALSE),VLOOKUP($A84,Pit!$A$4:$AZ$2108,R$2,FALSE))</f>
        <v>1.384686392251244</v>
      </c>
      <c r="S84" s="20">
        <f>IF($C84="B",VLOOKUP($A84,Bat!$A$4:$BC$2232,S$1,FALSE),VLOOKUP($A84,Pit!$A$4:$AZ$2108,S$2,FALSE))</f>
        <v>180000</v>
      </c>
      <c r="T84" s="17" t="str">
        <f>VLOOKUP(IF($C84="B",VLOOKUP($A84,Bat!$A$4:$AT$2232,T$1,FALSE),VLOOKUP($A84,Pit!$A$4:$BD$2108,T$2,FALSE)),COND!$A$35:$B$41,2,FALSE)</f>
        <v>??</v>
      </c>
      <c r="U84" s="21">
        <f>IF($C84="B",VLOOKUP($A84,Bat!$A$4:$AR$1196,44,FALSE),VLOOKUP($A84,Pit!$A$4:$BB$1086,54,FALSE))</f>
        <v>0</v>
      </c>
      <c r="V84" s="16"/>
      <c r="W84" s="16">
        <f>IF(OR(U84=999,V84=999,AND(S84&gt;$S$3,S84&lt;&gt;"Slot")),"",IF(V84="",U84,V84))</f>
        <v>0</v>
      </c>
      <c r="X84" s="17">
        <f>RANK(R84,$R$5:$R$124)</f>
        <v>80</v>
      </c>
      <c r="Y84" s="16" t="str">
        <f>IFERROR(VLOOKUP($D84,Results!$F$3:$L$1396,Y$1,FALSE),"")</f>
        <v/>
      </c>
      <c r="Z84" s="34" t="str">
        <f>IFERROR(IFERROR(IF(VLOOKUP($D84,Results!$F$3:$L$1396,Z$1+1,FALSE)=1,"S",""),"")&amp;VLOOKUP($D84,Results!$F$3:$L$1396,Z$1,FALSE),"")</f>
        <v/>
      </c>
      <c r="AA84" s="16" t="str">
        <f>IFERROR(VLOOKUP($D84,Results!$F$3:$L$1396,AA$1,FALSE),"")</f>
        <v/>
      </c>
      <c r="AB84" s="16" t="str">
        <f>IFERROR(VLOOKUP($D84,Results!$F$3:$L$1396,AB$1,FALSE),"")</f>
        <v/>
      </c>
      <c r="AC84" s="16" t="str">
        <f>IF(V84="","",Y84-V84)</f>
        <v/>
      </c>
    </row>
    <row r="85" spans="1:29" s="21" customFormat="1" x14ac:dyDescent="0.25">
      <c r="A85" s="21" t="s">
        <v>2309</v>
      </c>
      <c r="B85" s="16">
        <f>COUNTIF($A$5:$A$124,A85)</f>
        <v>1</v>
      </c>
      <c r="C85" s="16" t="str">
        <f>IF(OR(MID(A85,1,2)="SP",MID(A85,1,2)="MR",MID(A85,1,2)="CL",MID(A85,1,2)="RP"),"P","B")</f>
        <v>P</v>
      </c>
      <c r="D85" s="17">
        <f>IF($C85="B",VLOOKUP($A85,Bat!$A$4:$BC$2232,D$1,FALSE),VLOOKUP($A85,Pit!$A$4:$AZ$2108,D$2,FALSE))</f>
        <v>6650</v>
      </c>
      <c r="E85" s="16" t="str">
        <f>IF($C85="B",VLOOKUP($A85,Bat!$A$4:$BC$2232,E$1,FALSE),VLOOKUP($A85,Pit!$A$4:$AZ$2108,E$2,FALSE))</f>
        <v>SP</v>
      </c>
      <c r="F85" s="16" t="str">
        <f>IF($C85="B",VLOOKUP($A85,Bat!$A$4:$BC$2232,F$1,FALSE),VLOOKUP($A85,Pit!$A$4:$AZ$2108,F$2,FALSE))</f>
        <v>Bobby Reese</v>
      </c>
      <c r="G85" s="16">
        <f>IF($C85="B",VLOOKUP($A85,Bat!$A$4:$BC$2232,G$1,FALSE),VLOOKUP($A85,Pit!$A$4:$AZ$2108,G$2,FALSE))</f>
        <v>21</v>
      </c>
      <c r="H85" s="16" t="str">
        <f>IF($C85="B",VLOOKUP($A85,Bat!$A$4:$BC$2232,H$1,FALSE),VLOOKUP($A85,Pit!$A$4:$AZ$2108,H$2,FALSE))</f>
        <v>L</v>
      </c>
      <c r="I85" s="16" t="str">
        <f>IF($C85="B",VLOOKUP($A85,Bat!$A$4:$BC$2232,I$1,FALSE),VLOOKUP($A85,Pit!$A$4:$AZ$2108,I$2,FALSE))</f>
        <v>L</v>
      </c>
      <c r="J85" s="16" t="str">
        <f>IF($C85="B",VLOOKUP($A85,Bat!$A$4:$BC$2232,J$1,FALSE),VLOOKUP($A85,Pit!$A$4:$AZ$2108,J$2,FALSE))</f>
        <v>Normal</v>
      </c>
      <c r="K85" s="17" t="str">
        <f>IF($C85="B",VLOOKUP($A85,Bat!$A$4:$BC$2232,K$1,FALSE),VLOOKUP($A85,Pit!$A$4:$AZ$2108,K$2,FALSE))</f>
        <v>Normal</v>
      </c>
      <c r="L85" s="16">
        <f>IF($C85="B",VLOOKUP($A85,Bat!$A$4:$BC$2232,L$1,FALSE),VLOOKUP($A85,Pit!$A$4:$AZ$2108,L$2,FALSE))</f>
        <v>4</v>
      </c>
      <c r="M85" s="16">
        <f>IF($C85="B",VLOOKUP($A85,Bat!$A$4:$BC$2232,M$1,FALSE),VLOOKUP($A85,Pit!$A$4:$AZ$2108,M$2,FALSE))</f>
        <v>6</v>
      </c>
      <c r="N85" s="16">
        <f>IF($C85="B",VLOOKUP($A85,Bat!$A$4:$BC$2232,N$1,FALSE),VLOOKUP($A85,Pit!$A$4:$AZ$2108,N$2,FALSE))</f>
        <v>5</v>
      </c>
      <c r="O85" s="16" t="str">
        <f>IF($C85="B",VLOOKUP($A85,Bat!$A$4:$BC$2232,O$1,FALSE),VLOOKUP($A85,Pit!$A$4:$AZ$2108,O$2,FALSE))</f>
        <v>91-93 Mph</v>
      </c>
      <c r="P85" s="17">
        <f>IF($C85="B",VLOOKUP($A85,Bat!$A$4:$BC$2232,P$1,FALSE),VLOOKUP($A85,Pit!$A$4:$AZ$2108,P$2,FALSE))</f>
        <v>6</v>
      </c>
      <c r="Q85" s="36">
        <f>IF($C85="B",VLOOKUP($A85,Bat!$A$4:$BC$2232,Q$1,FALSE),VLOOKUP($A85,Pit!$A$4:$AZ$2108,Q$2,FALSE))</f>
        <v>38.419820915912737</v>
      </c>
      <c r="R85" s="19">
        <f>IF($C85="B",VLOOKUP($A85,Bat!$A$4:$BC$2232,R$1,FALSE),VLOOKUP($A85,Pit!$A$4:$AZ$2108,R$2,FALSE))</f>
        <v>1.3750139747456454</v>
      </c>
      <c r="S85" s="20">
        <f>IF($C85="B",VLOOKUP($A85,Bat!$A$4:$BC$2232,S$1,FALSE),VLOOKUP($A85,Pit!$A$4:$AZ$2108,S$2,FALSE))</f>
        <v>240000</v>
      </c>
      <c r="T85" s="17" t="str">
        <f>VLOOKUP(IF($C85="B",VLOOKUP($A85,Bat!$A$4:$AT$2232,T$1,FALSE),VLOOKUP($A85,Pit!$A$4:$BD$2108,T$2,FALSE)),COND!$A$35:$B$41,2,FALSE)</f>
        <v>??</v>
      </c>
      <c r="U85" s="21">
        <f>IF($C85="B",VLOOKUP($A85,Bat!$A$4:$AR$1196,44,FALSE),VLOOKUP($A85,Pit!$A$4:$BB$1086,54,FALSE))</f>
        <v>0</v>
      </c>
      <c r="V85" s="16"/>
      <c r="W85" s="16">
        <f>IF(OR(U85=999,V85=999,AND(S85&gt;$S$3,S85&lt;&gt;"Slot")),"",IF(V85="",U85,V85))</f>
        <v>0</v>
      </c>
      <c r="X85" s="17">
        <f>RANK(R85,$R$5:$R$124)</f>
        <v>81</v>
      </c>
      <c r="Y85" s="16" t="str">
        <f>IFERROR(VLOOKUP($D85,Results!$F$3:$L$1396,Y$1,FALSE),"")</f>
        <v/>
      </c>
      <c r="Z85" s="34" t="str">
        <f>IFERROR(IFERROR(IF(VLOOKUP($D85,Results!$F$3:$L$1396,Z$1+1,FALSE)=1,"S",""),"")&amp;VLOOKUP($D85,Results!$F$3:$L$1396,Z$1,FALSE),"")</f>
        <v/>
      </c>
      <c r="AA85" s="16" t="str">
        <f>IFERROR(VLOOKUP($D85,Results!$F$3:$L$1396,AA$1,FALSE),"")</f>
        <v/>
      </c>
      <c r="AB85" s="16" t="str">
        <f>IFERROR(VLOOKUP($D85,Results!$F$3:$L$1396,AB$1,FALSE),"")</f>
        <v/>
      </c>
      <c r="AC85" s="16" t="str">
        <f>IF(V85="","",Y85-V85)</f>
        <v/>
      </c>
    </row>
    <row r="86" spans="1:29" s="21" customFormat="1" x14ac:dyDescent="0.25">
      <c r="A86" s="21" t="s">
        <v>2310</v>
      </c>
      <c r="B86" s="16">
        <f>COUNTIF($A$5:$A$124,A86)</f>
        <v>1</v>
      </c>
      <c r="C86" s="16" t="str">
        <f>IF(OR(MID(A86,1,2)="SP",MID(A86,1,2)="MR",MID(A86,1,2)="CL",MID(A86,1,2)="RP"),"P","B")</f>
        <v>P</v>
      </c>
      <c r="D86" s="17">
        <f>IF($C86="B",VLOOKUP($A86,Bat!$A$4:$BC$2232,D$1,FALSE),VLOOKUP($A86,Pit!$A$4:$AZ$2108,D$2,FALSE))</f>
        <v>3974</v>
      </c>
      <c r="E86" s="16" t="str">
        <f>IF($C86="B",VLOOKUP($A86,Bat!$A$4:$BC$2232,E$1,FALSE),VLOOKUP($A86,Pit!$A$4:$AZ$2108,E$2,FALSE))</f>
        <v>SP</v>
      </c>
      <c r="F86" s="16" t="str">
        <f>IF($C86="B",VLOOKUP($A86,Bat!$A$4:$BC$2232,F$1,FALSE),VLOOKUP($A86,Pit!$A$4:$AZ$2108,F$2,FALSE))</f>
        <v>Junji Toiguchi</v>
      </c>
      <c r="G86" s="16">
        <f>IF($C86="B",VLOOKUP($A86,Bat!$A$4:$BC$2232,G$1,FALSE),VLOOKUP($A86,Pit!$A$4:$AZ$2108,G$2,FALSE))</f>
        <v>21</v>
      </c>
      <c r="H86" s="16" t="str">
        <f>IF($C86="B",VLOOKUP($A86,Bat!$A$4:$BC$2232,H$1,FALSE),VLOOKUP($A86,Pit!$A$4:$AZ$2108,H$2,FALSE))</f>
        <v>R</v>
      </c>
      <c r="I86" s="16" t="str">
        <f>IF($C86="B",VLOOKUP($A86,Bat!$A$4:$BC$2232,I$1,FALSE),VLOOKUP($A86,Pit!$A$4:$AZ$2108,I$2,FALSE))</f>
        <v>R</v>
      </c>
      <c r="J86" s="16" t="str">
        <f>IF($C86="B",VLOOKUP($A86,Bat!$A$4:$BC$2232,J$1,FALSE),VLOOKUP($A86,Pit!$A$4:$AZ$2108,J$2,FALSE))</f>
        <v>Normal</v>
      </c>
      <c r="K86" s="17" t="str">
        <f>IF($C86="B",VLOOKUP($A86,Bat!$A$4:$BC$2232,K$1,FALSE),VLOOKUP($A86,Pit!$A$4:$AZ$2108,K$2,FALSE))</f>
        <v>Very Low</v>
      </c>
      <c r="L86" s="16">
        <f>IF($C86="B",VLOOKUP($A86,Bat!$A$4:$BC$2232,L$1,FALSE),VLOOKUP($A86,Pit!$A$4:$AZ$2108,L$2,FALSE))</f>
        <v>6</v>
      </c>
      <c r="M86" s="16">
        <f>IF($C86="B",VLOOKUP($A86,Bat!$A$4:$BC$2232,M$1,FALSE),VLOOKUP($A86,Pit!$A$4:$AZ$2108,M$2,FALSE))</f>
        <v>5</v>
      </c>
      <c r="N86" s="16">
        <f>IF($C86="B",VLOOKUP($A86,Bat!$A$4:$BC$2232,N$1,FALSE),VLOOKUP($A86,Pit!$A$4:$AZ$2108,N$2,FALSE))</f>
        <v>4</v>
      </c>
      <c r="O86" s="16" t="str">
        <f>IF($C86="B",VLOOKUP($A86,Bat!$A$4:$BC$2232,O$1,FALSE),VLOOKUP($A86,Pit!$A$4:$AZ$2108,O$2,FALSE))</f>
        <v>94-96 Mph</v>
      </c>
      <c r="P86" s="17">
        <f>IF($C86="B",VLOOKUP($A86,Bat!$A$4:$BC$2232,P$1,FALSE),VLOOKUP($A86,Pit!$A$4:$AZ$2108,P$2,FALSE))</f>
        <v>6</v>
      </c>
      <c r="Q86" s="36">
        <f>IF($C86="B",VLOOKUP($A86,Bat!$A$4:$BC$2232,Q$1,FALSE),VLOOKUP($A86,Pit!$A$4:$AZ$2108,Q$2,FALSE))</f>
        <v>38.03564235221738</v>
      </c>
      <c r="R86" s="19">
        <f>IF($C86="B",VLOOKUP($A86,Bat!$A$4:$BC$2232,R$1,FALSE),VLOOKUP($A86,Pit!$A$4:$AZ$2108,R$2,FALSE))</f>
        <v>1.3406435168639255</v>
      </c>
      <c r="S86" s="20">
        <f>IF($C86="B",VLOOKUP($A86,Bat!$A$4:$BC$2232,S$1,FALSE),VLOOKUP($A86,Pit!$A$4:$AZ$2108,S$2,FALSE))</f>
        <v>200000</v>
      </c>
      <c r="T86" s="17" t="str">
        <f>VLOOKUP(IF($C86="B",VLOOKUP($A86,Bat!$A$4:$AT$2232,T$1,FALSE),VLOOKUP($A86,Pit!$A$4:$BD$2108,T$2,FALSE)),COND!$A$35:$B$41,2,FALSE)</f>
        <v>??</v>
      </c>
      <c r="U86" s="21">
        <f>IF($C86="B",VLOOKUP($A86,Bat!$A$4:$AR$1196,44,FALSE),VLOOKUP($A86,Pit!$A$4:$BB$1086,54,FALSE))</f>
        <v>0</v>
      </c>
      <c r="V86" s="16"/>
      <c r="W86" s="16">
        <f>IF(OR(U86=999,V86=999,AND(S86&gt;$S$3,S86&lt;&gt;"Slot")),"",IF(V86="",U86,V86))</f>
        <v>0</v>
      </c>
      <c r="X86" s="17">
        <f>RANK(R86,$R$5:$R$124)</f>
        <v>82</v>
      </c>
      <c r="Y86" s="16" t="str">
        <f>IFERROR(VLOOKUP($D86,Results!$F$3:$L$1396,Y$1,FALSE),"")</f>
        <v/>
      </c>
      <c r="Z86" s="34" t="str">
        <f>IFERROR(IFERROR(IF(VLOOKUP($D86,Results!$F$3:$L$1396,Z$1+1,FALSE)=1,"S",""),"")&amp;VLOOKUP($D86,Results!$F$3:$L$1396,Z$1,FALSE),"")</f>
        <v/>
      </c>
      <c r="AA86" s="16" t="str">
        <f>IFERROR(VLOOKUP($D86,Results!$F$3:$L$1396,AA$1,FALSE),"")</f>
        <v/>
      </c>
      <c r="AB86" s="16" t="str">
        <f>IFERROR(VLOOKUP($D86,Results!$F$3:$L$1396,AB$1,FALSE),"")</f>
        <v/>
      </c>
      <c r="AC86" s="16" t="str">
        <f>IF(V86="","",Y86-V86)</f>
        <v/>
      </c>
    </row>
    <row r="87" spans="1:29" s="21" customFormat="1" x14ac:dyDescent="0.25">
      <c r="A87" s="21" t="s">
        <v>2789</v>
      </c>
      <c r="B87" s="16">
        <f>COUNTIF($A$5:$A$124,A87)</f>
        <v>1</v>
      </c>
      <c r="C87" s="16" t="str">
        <f>IF(OR(MID(A87,1,2)="SP",MID(A87,1,2)="MR",MID(A87,1,2)="CL",MID(A87,1,2)="RP"),"P","B")</f>
        <v>B</v>
      </c>
      <c r="D87" s="17">
        <f>IF($C87="B",VLOOKUP($A87,Bat!$A$4:$BC$2232,D$1,FALSE),VLOOKUP($A87,Pit!$A$4:$AZ$2108,D$2,FALSE))</f>
        <v>4887</v>
      </c>
      <c r="E87" s="16" t="str">
        <f>IF($C87="B",VLOOKUP($A87,Bat!$A$4:$BC$2232,E$1,FALSE),VLOOKUP($A87,Pit!$A$4:$AZ$2108,E$2,FALSE))</f>
        <v>RF</v>
      </c>
      <c r="F87" s="16" t="str">
        <f>IF($C87="B",VLOOKUP($A87,Bat!$A$4:$BC$2232,F$1,FALSE),VLOOKUP($A87,Pit!$A$4:$AZ$2108,F$2,FALSE))</f>
        <v>Scott Lucas</v>
      </c>
      <c r="G87" s="16">
        <f>IF($C87="B",VLOOKUP($A87,Bat!$A$4:$BC$2232,G$1,FALSE),VLOOKUP($A87,Pit!$A$4:$AZ$2108,G$2,FALSE))</f>
        <v>18</v>
      </c>
      <c r="H87" s="16" t="str">
        <f>IF($C87="B",VLOOKUP($A87,Bat!$A$4:$BC$2232,H$1,FALSE),VLOOKUP($A87,Pit!$A$4:$AZ$2108,H$2,FALSE))</f>
        <v>L</v>
      </c>
      <c r="I87" s="16" t="str">
        <f>IF($C87="B",VLOOKUP($A87,Bat!$A$4:$BC$2232,I$1,FALSE),VLOOKUP($A87,Pit!$A$4:$AZ$2108,I$2,FALSE))</f>
        <v>L</v>
      </c>
      <c r="J87" s="16" t="str">
        <f>IF($C87="B",VLOOKUP($A87,Bat!$A$4:$BC$2232,J$1,FALSE),VLOOKUP($A87,Pit!$A$4:$AZ$2108,J$2,FALSE))</f>
        <v>Very High</v>
      </c>
      <c r="K87" s="17" t="str">
        <f>IF($C87="B",VLOOKUP($A87,Bat!$A$4:$BC$2232,K$1,FALSE),VLOOKUP($A87,Pit!$A$4:$AZ$2108,K$2,FALSE))</f>
        <v>Very High</v>
      </c>
      <c r="L87" s="16">
        <f>IF($C87="B",VLOOKUP($A87,Bat!$A$4:$BC$2232,L$1,FALSE),VLOOKUP($A87,Pit!$A$4:$AZ$2108,L$2,FALSE))</f>
        <v>7</v>
      </c>
      <c r="M87" s="16">
        <f>IF($C87="B",VLOOKUP($A87,Bat!$A$4:$BC$2232,M$1,FALSE),VLOOKUP($A87,Pit!$A$4:$AZ$2108,M$2,FALSE))</f>
        <v>2</v>
      </c>
      <c r="N87" s="16">
        <f>IF($C87="B",VLOOKUP($A87,Bat!$A$4:$BC$2232,N$1,FALSE),VLOOKUP($A87,Pit!$A$4:$AZ$2108,N$2,FALSE))</f>
        <v>1</v>
      </c>
      <c r="O87" s="16">
        <f>IF($C87="B",VLOOKUP($A87,Bat!$A$4:$BC$2232,O$1,FALSE),VLOOKUP($A87,Pit!$A$4:$AZ$2108,O$2,FALSE))</f>
        <v>5</v>
      </c>
      <c r="P87" s="17">
        <f>IF($C87="B",VLOOKUP($A87,Bat!$A$4:$BC$2232,P$1,FALSE),VLOOKUP($A87,Pit!$A$4:$AZ$2108,P$2,FALSE))</f>
        <v>6</v>
      </c>
      <c r="Q87" s="36">
        <f>IF($C87="B",VLOOKUP($A87,Bat!$A$4:$BC$2232,Q$1,FALSE),VLOOKUP($A87,Pit!$A$4:$AZ$2108,Q$2,FALSE))</f>
        <v>16.779268280747765</v>
      </c>
      <c r="R87" s="19">
        <f>IF($C87="B",VLOOKUP($A87,Bat!$A$4:$BC$2232,R$1,FALSE),VLOOKUP($A87,Pit!$A$4:$AZ$2108,R$2,FALSE))</f>
        <v>1.3384054728383579</v>
      </c>
      <c r="S87" s="20">
        <f>IF($C87="B",VLOOKUP($A87,Bat!$A$4:$BC$2232,S$1,FALSE),VLOOKUP($A87,Pit!$A$4:$AZ$2108,S$2,FALSE))</f>
        <v>2400000</v>
      </c>
      <c r="T87" s="17" t="str">
        <f>VLOOKUP(IF($C87="B",VLOOKUP($A87,Bat!$A$4:$AT$2232,T$1,FALSE),VLOOKUP($A87,Pit!$A$4:$BD$2108,T$2,FALSE)),COND!$A$35:$B$41,2,FALSE)</f>
        <v>??</v>
      </c>
      <c r="U87" s="21">
        <f>IF($C87="B",VLOOKUP($A87,Bat!$A$4:$AR$1196,44,FALSE),VLOOKUP($A87,Pit!$A$4:$BB$1086,54,FALSE))</f>
        <v>0</v>
      </c>
      <c r="V87" s="16"/>
      <c r="W87" s="16">
        <f>IF(OR(U87=999,V87=999,AND(S87&gt;$S$3,S87&lt;&gt;"Slot")),"",IF(V87="",U87,V87))</f>
        <v>0</v>
      </c>
      <c r="X87" s="17">
        <f>RANK(R87,$R$5:$R$124)</f>
        <v>83</v>
      </c>
      <c r="Y87" s="16" t="str">
        <f>IFERROR(VLOOKUP($D87,Results!$F$3:$L$1396,Y$1,FALSE),"")</f>
        <v/>
      </c>
      <c r="Z87" s="34" t="str">
        <f>IFERROR(IFERROR(IF(VLOOKUP($D87,Results!$F$3:$L$1396,Z$1+1,FALSE)=1,"S",""),"")&amp;VLOOKUP($D87,Results!$F$3:$L$1396,Z$1,FALSE),"")</f>
        <v/>
      </c>
      <c r="AA87" s="16" t="str">
        <f>IFERROR(VLOOKUP($D87,Results!$F$3:$L$1396,AA$1,FALSE),"")</f>
        <v/>
      </c>
      <c r="AB87" s="16" t="str">
        <f>IFERROR(VLOOKUP($D87,Results!$F$3:$L$1396,AB$1,FALSE),"")</f>
        <v/>
      </c>
      <c r="AC87" s="16" t="str">
        <f>IF(V87="","",Y87-V87)</f>
        <v/>
      </c>
    </row>
    <row r="88" spans="1:29" s="21" customFormat="1" x14ac:dyDescent="0.25">
      <c r="A88" s="21" t="s">
        <v>2311</v>
      </c>
      <c r="B88" s="16">
        <f>COUNTIF($A$5:$A$124,A88)</f>
        <v>1</v>
      </c>
      <c r="C88" s="16" t="str">
        <f>IF(OR(MID(A88,1,2)="SP",MID(A88,1,2)="MR",MID(A88,1,2)="CL",MID(A88,1,2)="RP"),"P","B")</f>
        <v>P</v>
      </c>
      <c r="D88" s="17">
        <f>IF($C88="B",VLOOKUP($A88,Bat!$A$4:$BC$2232,D$1,FALSE),VLOOKUP($A88,Pit!$A$4:$AZ$2108,D$2,FALSE))</f>
        <v>6820</v>
      </c>
      <c r="E88" s="16" t="str">
        <f>IF($C88="B",VLOOKUP($A88,Bat!$A$4:$BC$2232,E$1,FALSE),VLOOKUP($A88,Pit!$A$4:$AZ$2108,E$2,FALSE))</f>
        <v>CL</v>
      </c>
      <c r="F88" s="16" t="str">
        <f>IF($C88="B",VLOOKUP($A88,Bat!$A$4:$BC$2232,F$1,FALSE),VLOOKUP($A88,Pit!$A$4:$AZ$2108,F$2,FALSE))</f>
        <v>Douggie Stamp</v>
      </c>
      <c r="G88" s="16">
        <f>IF($C88="B",VLOOKUP($A88,Bat!$A$4:$BC$2232,G$1,FALSE),VLOOKUP($A88,Pit!$A$4:$AZ$2108,G$2,FALSE))</f>
        <v>21</v>
      </c>
      <c r="H88" s="16" t="str">
        <f>IF($C88="B",VLOOKUP($A88,Bat!$A$4:$BC$2232,H$1,FALSE),VLOOKUP($A88,Pit!$A$4:$AZ$2108,H$2,FALSE))</f>
        <v>R</v>
      </c>
      <c r="I88" s="16" t="str">
        <f>IF($C88="B",VLOOKUP($A88,Bat!$A$4:$BC$2232,I$1,FALSE),VLOOKUP($A88,Pit!$A$4:$AZ$2108,I$2,FALSE))</f>
        <v>R</v>
      </c>
      <c r="J88" s="16" t="str">
        <f>IF($C88="B",VLOOKUP($A88,Bat!$A$4:$BC$2232,J$1,FALSE),VLOOKUP($A88,Pit!$A$4:$AZ$2108,J$2,FALSE))</f>
        <v>High</v>
      </c>
      <c r="K88" s="17" t="str">
        <f>IF($C88="B",VLOOKUP($A88,Bat!$A$4:$BC$2232,K$1,FALSE),VLOOKUP($A88,Pit!$A$4:$AZ$2108,K$2,FALSE))</f>
        <v>High</v>
      </c>
      <c r="L88" s="16">
        <f>IF($C88="B",VLOOKUP($A88,Bat!$A$4:$BC$2232,L$1,FALSE),VLOOKUP($A88,Pit!$A$4:$AZ$2108,L$2,FALSE))</f>
        <v>4</v>
      </c>
      <c r="M88" s="16">
        <f>IF($C88="B",VLOOKUP($A88,Bat!$A$4:$BC$2232,M$1,FALSE),VLOOKUP($A88,Pit!$A$4:$AZ$2108,M$2,FALSE))</f>
        <v>5</v>
      </c>
      <c r="N88" s="16">
        <f>IF($C88="B",VLOOKUP($A88,Bat!$A$4:$BC$2232,N$1,FALSE),VLOOKUP($A88,Pit!$A$4:$AZ$2108,N$2,FALSE))</f>
        <v>6</v>
      </c>
      <c r="O88" s="16" t="str">
        <f>IF($C88="B",VLOOKUP($A88,Bat!$A$4:$BC$2232,O$1,FALSE),VLOOKUP($A88,Pit!$A$4:$AZ$2108,O$2,FALSE))</f>
        <v>93-95 Mph</v>
      </c>
      <c r="P88" s="17">
        <f>IF($C88="B",VLOOKUP($A88,Bat!$A$4:$BC$2232,P$1,FALSE),VLOOKUP($A88,Pit!$A$4:$AZ$2108,P$2,FALSE))</f>
        <v>1</v>
      </c>
      <c r="Q88" s="36">
        <f>IF($C88="B",VLOOKUP($A88,Bat!$A$4:$BC$2232,Q$1,FALSE),VLOOKUP($A88,Pit!$A$4:$AZ$2108,Q$2,FALSE))</f>
        <v>37.981074256408746</v>
      </c>
      <c r="R88" s="19">
        <f>IF($C88="B",VLOOKUP($A88,Bat!$A$4:$BC$2232,R$1,FALSE),VLOOKUP($A88,Pit!$A$4:$AZ$2108,R$2,FALSE))</f>
        <v>1.3357615931547109</v>
      </c>
      <c r="S88" s="20">
        <f>IF($C88="B",VLOOKUP($A88,Bat!$A$4:$BC$2232,S$1,FALSE),VLOOKUP($A88,Pit!$A$4:$AZ$2108,S$2,FALSE))</f>
        <v>230000</v>
      </c>
      <c r="T88" s="17" t="str">
        <f>VLOOKUP(IF($C88="B",VLOOKUP($A88,Bat!$A$4:$AT$2232,T$1,FALSE),VLOOKUP($A88,Pit!$A$4:$BD$2108,T$2,FALSE)),COND!$A$35:$B$41,2,FALSE)</f>
        <v>??</v>
      </c>
      <c r="U88" s="21">
        <f>IF($C88="B",VLOOKUP($A88,Bat!$A$4:$AR$1196,44,FALSE),VLOOKUP($A88,Pit!$A$4:$BB$1086,54,FALSE))</f>
        <v>0</v>
      </c>
      <c r="V88" s="16"/>
      <c r="W88" s="16">
        <f>IF(OR(U88=999,V88=999,AND(S88&gt;$S$3,S88&lt;&gt;"Slot")),"",IF(V88="",U88,V88))</f>
        <v>0</v>
      </c>
      <c r="X88" s="17">
        <f>RANK(R88,$R$5:$R$124)</f>
        <v>84</v>
      </c>
      <c r="Y88" s="16" t="str">
        <f>IFERROR(VLOOKUP($D88,Results!$F$3:$L$1396,Y$1,FALSE),"")</f>
        <v/>
      </c>
      <c r="Z88" s="34" t="str">
        <f>IFERROR(IFERROR(IF(VLOOKUP($D88,Results!$F$3:$L$1396,Z$1+1,FALSE)=1,"S",""),"")&amp;VLOOKUP($D88,Results!$F$3:$L$1396,Z$1,FALSE),"")</f>
        <v/>
      </c>
      <c r="AA88" s="16" t="str">
        <f>IFERROR(VLOOKUP($D88,Results!$F$3:$L$1396,AA$1,FALSE),"")</f>
        <v/>
      </c>
      <c r="AB88" s="16" t="str">
        <f>IFERROR(VLOOKUP($D88,Results!$F$3:$L$1396,AB$1,FALSE),"")</f>
        <v/>
      </c>
      <c r="AC88" s="16" t="str">
        <f>IF(V88="","",Y88-V88)</f>
        <v/>
      </c>
    </row>
    <row r="89" spans="1:29" s="21" customFormat="1" x14ac:dyDescent="0.25">
      <c r="A89" s="21" t="s">
        <v>2790</v>
      </c>
      <c r="B89" s="16">
        <f>COUNTIF($A$5:$A$124,A89)</f>
        <v>1</v>
      </c>
      <c r="C89" s="16" t="str">
        <f>IF(OR(MID(A89,1,2)="SP",MID(A89,1,2)="MR",MID(A89,1,2)="CL",MID(A89,1,2)="RP"),"P","B")</f>
        <v>B</v>
      </c>
      <c r="D89" s="17">
        <f>IF($C89="B",VLOOKUP($A89,Bat!$A$4:$BC$2232,D$1,FALSE),VLOOKUP($A89,Pit!$A$4:$AZ$2108,D$2,FALSE))</f>
        <v>2425</v>
      </c>
      <c r="E89" s="16" t="str">
        <f>IF($C89="B",VLOOKUP($A89,Bat!$A$4:$BC$2232,E$1,FALSE),VLOOKUP($A89,Pit!$A$4:$AZ$2108,E$2,FALSE))</f>
        <v>LF</v>
      </c>
      <c r="F89" s="16" t="str">
        <f>IF($C89="B",VLOOKUP($A89,Bat!$A$4:$BC$2232,F$1,FALSE),VLOOKUP($A89,Pit!$A$4:$AZ$2108,F$2,FALSE))</f>
        <v>Conan Williams</v>
      </c>
      <c r="G89" s="16">
        <f>IF($C89="B",VLOOKUP($A89,Bat!$A$4:$BC$2232,G$1,FALSE),VLOOKUP($A89,Pit!$A$4:$AZ$2108,G$2,FALSE))</f>
        <v>21</v>
      </c>
      <c r="H89" s="16" t="str">
        <f>IF($C89="B",VLOOKUP($A89,Bat!$A$4:$BC$2232,H$1,FALSE),VLOOKUP($A89,Pit!$A$4:$AZ$2108,H$2,FALSE))</f>
        <v>R</v>
      </c>
      <c r="I89" s="16" t="str">
        <f>IF($C89="B",VLOOKUP($A89,Bat!$A$4:$BC$2232,I$1,FALSE),VLOOKUP($A89,Pit!$A$4:$AZ$2108,I$2,FALSE))</f>
        <v>R</v>
      </c>
      <c r="J89" s="16" t="str">
        <f>IF($C89="B",VLOOKUP($A89,Bat!$A$4:$BC$2232,J$1,FALSE),VLOOKUP($A89,Pit!$A$4:$AZ$2108,J$2,FALSE))</f>
        <v>Normal</v>
      </c>
      <c r="K89" s="17" t="str">
        <f>IF($C89="B",VLOOKUP($A89,Bat!$A$4:$BC$2232,K$1,FALSE),VLOOKUP($A89,Pit!$A$4:$AZ$2108,K$2,FALSE))</f>
        <v>Normal</v>
      </c>
      <c r="L89" s="16">
        <f>IF($C89="B",VLOOKUP($A89,Bat!$A$4:$BC$2232,L$1,FALSE),VLOOKUP($A89,Pit!$A$4:$AZ$2108,L$2,FALSE))</f>
        <v>5</v>
      </c>
      <c r="M89" s="16">
        <f>IF($C89="B",VLOOKUP($A89,Bat!$A$4:$BC$2232,M$1,FALSE),VLOOKUP($A89,Pit!$A$4:$AZ$2108,M$2,FALSE))</f>
        <v>6</v>
      </c>
      <c r="N89" s="16">
        <f>IF($C89="B",VLOOKUP($A89,Bat!$A$4:$BC$2232,N$1,FALSE),VLOOKUP($A89,Pit!$A$4:$AZ$2108,N$2,FALSE))</f>
        <v>6</v>
      </c>
      <c r="O89" s="16">
        <f>IF($C89="B",VLOOKUP($A89,Bat!$A$4:$BC$2232,O$1,FALSE),VLOOKUP($A89,Pit!$A$4:$AZ$2108,O$2,FALSE))</f>
        <v>6</v>
      </c>
      <c r="P89" s="17">
        <f>IF($C89="B",VLOOKUP($A89,Bat!$A$4:$BC$2232,P$1,FALSE),VLOOKUP($A89,Pit!$A$4:$AZ$2108,P$2,FALSE))</f>
        <v>5</v>
      </c>
      <c r="Q89" s="36">
        <f>IF($C89="B",VLOOKUP($A89,Bat!$A$4:$BC$2232,Q$1,FALSE),VLOOKUP($A89,Pit!$A$4:$AZ$2108,Q$2,FALSE))</f>
        <v>16.740922736622629</v>
      </c>
      <c r="R89" s="19">
        <f>IF($C89="B",VLOOKUP($A89,Bat!$A$4:$BC$2232,R$1,FALSE),VLOOKUP($A89,Pit!$A$4:$AZ$2108,R$2,FALSE))</f>
        <v>1.3333755420625515</v>
      </c>
      <c r="S89" s="20">
        <f>IF($C89="B",VLOOKUP($A89,Bat!$A$4:$BC$2232,S$1,FALSE),VLOOKUP($A89,Pit!$A$4:$AZ$2108,S$2,FALSE))</f>
        <v>1800000</v>
      </c>
      <c r="T89" s="17" t="str">
        <f>VLOOKUP(IF($C89="B",VLOOKUP($A89,Bat!$A$4:$AT$2232,T$1,FALSE),VLOOKUP($A89,Pit!$A$4:$BD$2108,T$2,FALSE)),COND!$A$35:$B$41,2,FALSE)</f>
        <v>??</v>
      </c>
      <c r="U89" s="21">
        <f>IF($C89="B",VLOOKUP($A89,Bat!$A$4:$AR$1196,44,FALSE),VLOOKUP($A89,Pit!$A$4:$BB$1086,54,FALSE))</f>
        <v>0</v>
      </c>
      <c r="V89" s="16"/>
      <c r="W89" s="16">
        <f>IF(OR(U89=999,V89=999,AND(S89&gt;$S$3,S89&lt;&gt;"Slot")),"",IF(V89="",U89,V89))</f>
        <v>0</v>
      </c>
      <c r="X89" s="17">
        <f>RANK(R89,$R$5:$R$124)</f>
        <v>85</v>
      </c>
      <c r="Y89" s="16" t="str">
        <f>IFERROR(VLOOKUP($D89,Results!$F$3:$L$1396,Y$1,FALSE),"")</f>
        <v/>
      </c>
      <c r="Z89" s="34" t="str">
        <f>IFERROR(IFERROR(IF(VLOOKUP($D89,Results!$F$3:$L$1396,Z$1+1,FALSE)=1,"S",""),"")&amp;VLOOKUP($D89,Results!$F$3:$L$1396,Z$1,FALSE),"")</f>
        <v/>
      </c>
      <c r="AA89" s="16" t="str">
        <f>IFERROR(VLOOKUP($D89,Results!$F$3:$L$1396,AA$1,FALSE),"")</f>
        <v/>
      </c>
      <c r="AB89" s="16" t="str">
        <f>IFERROR(VLOOKUP($D89,Results!$F$3:$L$1396,AB$1,FALSE),"")</f>
        <v/>
      </c>
      <c r="AC89" s="16" t="str">
        <f>IF(V89="","",Y89-V89)</f>
        <v/>
      </c>
    </row>
    <row r="90" spans="1:29" s="21" customFormat="1" x14ac:dyDescent="0.25">
      <c r="A90" s="21" t="s">
        <v>2791</v>
      </c>
      <c r="B90" s="16">
        <f>COUNTIF($A$5:$A$124,A90)</f>
        <v>1</v>
      </c>
      <c r="C90" s="16" t="str">
        <f>IF(OR(MID(A90,1,2)="SP",MID(A90,1,2)="MR",MID(A90,1,2)="CL",MID(A90,1,2)="RP"),"P","B")</f>
        <v>B</v>
      </c>
      <c r="D90" s="17">
        <f>IF($C90="B",VLOOKUP($A90,Bat!$A$4:$BC$2232,D$1,FALSE),VLOOKUP($A90,Pit!$A$4:$AZ$2108,D$2,FALSE))</f>
        <v>4374</v>
      </c>
      <c r="E90" s="16" t="str">
        <f>IF($C90="B",VLOOKUP($A90,Bat!$A$4:$BC$2232,E$1,FALSE),VLOOKUP($A90,Pit!$A$4:$AZ$2108,E$2,FALSE))</f>
        <v>2B</v>
      </c>
      <c r="F90" s="16" t="str">
        <f>IF($C90="B",VLOOKUP($A90,Bat!$A$4:$BC$2232,F$1,FALSE),VLOOKUP($A90,Pit!$A$4:$AZ$2108,F$2,FALSE))</f>
        <v>Yakamochi Kobayashi</v>
      </c>
      <c r="G90" s="16">
        <f>IF($C90="B",VLOOKUP($A90,Bat!$A$4:$BC$2232,G$1,FALSE),VLOOKUP($A90,Pit!$A$4:$AZ$2108,G$2,FALSE))</f>
        <v>21</v>
      </c>
      <c r="H90" s="16" t="str">
        <f>IF($C90="B",VLOOKUP($A90,Bat!$A$4:$BC$2232,H$1,FALSE),VLOOKUP($A90,Pit!$A$4:$AZ$2108,H$2,FALSE))</f>
        <v>R</v>
      </c>
      <c r="I90" s="16" t="str">
        <f>IF($C90="B",VLOOKUP($A90,Bat!$A$4:$BC$2232,I$1,FALSE),VLOOKUP($A90,Pit!$A$4:$AZ$2108,I$2,FALSE))</f>
        <v>R</v>
      </c>
      <c r="J90" s="16" t="str">
        <f>IF($C90="B",VLOOKUP($A90,Bat!$A$4:$BC$2232,J$1,FALSE),VLOOKUP($A90,Pit!$A$4:$AZ$2108,J$2,FALSE))</f>
        <v>High</v>
      </c>
      <c r="K90" s="17" t="str">
        <f>IF($C90="B",VLOOKUP($A90,Bat!$A$4:$BC$2232,K$1,FALSE),VLOOKUP($A90,Pit!$A$4:$AZ$2108,K$2,FALSE))</f>
        <v>Normal</v>
      </c>
      <c r="L90" s="16">
        <f>IF($C90="B",VLOOKUP($A90,Bat!$A$4:$BC$2232,L$1,FALSE),VLOOKUP($A90,Pit!$A$4:$AZ$2108,L$2,FALSE))</f>
        <v>6</v>
      </c>
      <c r="M90" s="16">
        <f>IF($C90="B",VLOOKUP($A90,Bat!$A$4:$BC$2232,M$1,FALSE),VLOOKUP($A90,Pit!$A$4:$AZ$2108,M$2,FALSE))</f>
        <v>6</v>
      </c>
      <c r="N90" s="16">
        <f>IF($C90="B",VLOOKUP($A90,Bat!$A$4:$BC$2232,N$1,FALSE),VLOOKUP($A90,Pit!$A$4:$AZ$2108,N$2,FALSE))</f>
        <v>6</v>
      </c>
      <c r="O90" s="16">
        <f>IF($C90="B",VLOOKUP($A90,Bat!$A$4:$BC$2232,O$1,FALSE),VLOOKUP($A90,Pit!$A$4:$AZ$2108,O$2,FALSE))</f>
        <v>3</v>
      </c>
      <c r="P90" s="17">
        <f>IF($C90="B",VLOOKUP($A90,Bat!$A$4:$BC$2232,P$1,FALSE),VLOOKUP($A90,Pit!$A$4:$AZ$2108,P$2,FALSE))</f>
        <v>4</v>
      </c>
      <c r="Q90" s="36">
        <f>IF($C90="B",VLOOKUP($A90,Bat!$A$4:$BC$2232,Q$1,FALSE),VLOOKUP($A90,Pit!$A$4:$AZ$2108,Q$2,FALSE))</f>
        <v>16.729909348921183</v>
      </c>
      <c r="R90" s="19">
        <f>IF($C90="B",VLOOKUP($A90,Bat!$A$4:$BC$2232,R$1,FALSE),VLOOKUP($A90,Pit!$A$4:$AZ$2108,R$2,FALSE))</f>
        <v>1.3319308741354356</v>
      </c>
      <c r="S90" s="20">
        <f>IF($C90="B",VLOOKUP($A90,Bat!$A$4:$BC$2232,S$1,FALSE),VLOOKUP($A90,Pit!$A$4:$AZ$2108,S$2,FALSE))</f>
        <v>700000</v>
      </c>
      <c r="T90" s="17" t="str">
        <f>VLOOKUP(IF($C90="B",VLOOKUP($A90,Bat!$A$4:$AT$2232,T$1,FALSE),VLOOKUP($A90,Pit!$A$4:$BD$2108,T$2,FALSE)),COND!$A$35:$B$41,2,FALSE)</f>
        <v>??</v>
      </c>
      <c r="U90" s="21">
        <f>IF($C90="B",VLOOKUP($A90,Bat!$A$4:$AR$1196,44,FALSE),VLOOKUP($A90,Pit!$A$4:$BB$1086,54,FALSE))</f>
        <v>0</v>
      </c>
      <c r="V90" s="16"/>
      <c r="W90" s="16">
        <f>IF(OR(U90=999,V90=999,AND(S90&gt;$S$3,S90&lt;&gt;"Slot")),"",IF(V90="",U90,V90))</f>
        <v>0</v>
      </c>
      <c r="X90" s="17">
        <f>RANK(R90,$R$5:$R$124)</f>
        <v>86</v>
      </c>
      <c r="Y90" s="16" t="str">
        <f>IFERROR(VLOOKUP($D90,Results!$F$3:$L$1396,Y$1,FALSE),"")</f>
        <v/>
      </c>
      <c r="Z90" s="34" t="str">
        <f>IFERROR(IFERROR(IF(VLOOKUP($D90,Results!$F$3:$L$1396,Z$1+1,FALSE)=1,"S",""),"")&amp;VLOOKUP($D90,Results!$F$3:$L$1396,Z$1,FALSE),"")</f>
        <v/>
      </c>
      <c r="AA90" s="16" t="str">
        <f>IFERROR(VLOOKUP($D90,Results!$F$3:$L$1396,AA$1,FALSE),"")</f>
        <v/>
      </c>
      <c r="AB90" s="16" t="str">
        <f>IFERROR(VLOOKUP($D90,Results!$F$3:$L$1396,AB$1,FALSE),"")</f>
        <v/>
      </c>
      <c r="AC90" s="16" t="str">
        <f>IF(V90="","",Y90-V90)</f>
        <v/>
      </c>
    </row>
    <row r="91" spans="1:29" s="21" customFormat="1" x14ac:dyDescent="0.25">
      <c r="A91" s="21" t="s">
        <v>3147</v>
      </c>
      <c r="B91" s="16">
        <f>COUNTIF($A$5:$A$124,A91)</f>
        <v>1</v>
      </c>
      <c r="C91" s="16" t="str">
        <f>IF(OR(MID(A91,1,2)="SP",MID(A91,1,2)="MR",MID(A91,1,2)="CL",MID(A91,1,2)="RP"),"P","B")</f>
        <v>P</v>
      </c>
      <c r="D91" s="17">
        <f>IF($C91="B",VLOOKUP($A91,Bat!$A$4:$BC$2232,D$1,FALSE),VLOOKUP($A91,Pit!$A$4:$AZ$2108,D$2,FALSE))</f>
        <v>9573</v>
      </c>
      <c r="E91" s="16" t="str">
        <f>IF($C91="B",VLOOKUP($A91,Bat!$A$4:$BC$2232,E$1,FALSE),VLOOKUP($A91,Pit!$A$4:$AZ$2108,E$2,FALSE))</f>
        <v>SP</v>
      </c>
      <c r="F91" s="16" t="str">
        <f>IF($C91="B",VLOOKUP($A91,Bat!$A$4:$BC$2232,F$1,FALSE),VLOOKUP($A91,Pit!$A$4:$AZ$2108,F$2,FALSE))</f>
        <v>Justin Baker</v>
      </c>
      <c r="G91" s="16">
        <f>IF($C91="B",VLOOKUP($A91,Bat!$A$4:$BC$2232,G$1,FALSE),VLOOKUP($A91,Pit!$A$4:$AZ$2108,G$2,FALSE))</f>
        <v>21</v>
      </c>
      <c r="H91" s="16" t="str">
        <f>IF($C91="B",VLOOKUP($A91,Bat!$A$4:$BC$2232,H$1,FALSE),VLOOKUP($A91,Pit!$A$4:$AZ$2108,H$2,FALSE))</f>
        <v>L</v>
      </c>
      <c r="I91" s="16" t="str">
        <f>IF($C91="B",VLOOKUP($A91,Bat!$A$4:$BC$2232,I$1,FALSE),VLOOKUP($A91,Pit!$A$4:$AZ$2108,I$2,FALSE))</f>
        <v>R</v>
      </c>
      <c r="J91" s="16" t="str">
        <f>IF($C91="B",VLOOKUP($A91,Bat!$A$4:$BC$2232,J$1,FALSE),VLOOKUP($A91,Pit!$A$4:$AZ$2108,J$2,FALSE))</f>
        <v>High</v>
      </c>
      <c r="K91" s="17" t="str">
        <f>IF($C91="B",VLOOKUP($A91,Bat!$A$4:$BC$2232,K$1,FALSE),VLOOKUP($A91,Pit!$A$4:$AZ$2108,K$2,FALSE))</f>
        <v>Very Low</v>
      </c>
      <c r="L91" s="16">
        <f>IF($C91="B",VLOOKUP($A91,Bat!$A$4:$BC$2232,L$1,FALSE),VLOOKUP($A91,Pit!$A$4:$AZ$2108,L$2,FALSE))</f>
        <v>5</v>
      </c>
      <c r="M91" s="16">
        <f>IF($C91="B",VLOOKUP($A91,Bat!$A$4:$BC$2232,M$1,FALSE),VLOOKUP($A91,Pit!$A$4:$AZ$2108,M$2,FALSE))</f>
        <v>5</v>
      </c>
      <c r="N91" s="16">
        <f>IF($C91="B",VLOOKUP($A91,Bat!$A$4:$BC$2232,N$1,FALSE),VLOOKUP($A91,Pit!$A$4:$AZ$2108,N$2,FALSE))</f>
        <v>5</v>
      </c>
      <c r="O91" s="16" t="str">
        <f>IF($C91="B",VLOOKUP($A91,Bat!$A$4:$BC$2232,O$1,FALSE),VLOOKUP($A91,Pit!$A$4:$AZ$2108,O$2,FALSE))</f>
        <v>95-97 Mph</v>
      </c>
      <c r="P91" s="17">
        <f>IF($C91="B",VLOOKUP($A91,Bat!$A$4:$BC$2232,P$1,FALSE),VLOOKUP($A91,Pit!$A$4:$AZ$2108,P$2,FALSE))</f>
        <v>5</v>
      </c>
      <c r="Q91" s="36">
        <f>IF($C91="B",VLOOKUP($A91,Bat!$A$4:$BC$2232,Q$1,FALSE),VLOOKUP($A91,Pit!$A$4:$AZ$2108,Q$2,FALSE))</f>
        <v>37.906262363681677</v>
      </c>
      <c r="R91" s="19">
        <f>IF($C91="B",VLOOKUP($A91,Bat!$A$4:$BC$2232,R$1,FALSE),VLOOKUP($A91,Pit!$A$4:$AZ$2108,R$2,FALSE))</f>
        <v>1.3290685622284293</v>
      </c>
      <c r="S91" s="20">
        <f>IF($C91="B",VLOOKUP($A91,Bat!$A$4:$BC$2232,S$1,FALSE),VLOOKUP($A91,Pit!$A$4:$AZ$2108,S$2,FALSE))</f>
        <v>210000</v>
      </c>
      <c r="T91" s="17" t="str">
        <f>VLOOKUP(IF($C91="B",VLOOKUP($A91,Bat!$A$4:$AT$2232,T$1,FALSE),VLOOKUP($A91,Pit!$A$4:$BD$2108,T$2,FALSE)),COND!$A$35:$B$41,2,FALSE)</f>
        <v>??</v>
      </c>
      <c r="U91" s="21">
        <f>IF($C91="B",VLOOKUP($A91,Bat!$A$4:$AR$1196,44,FALSE),VLOOKUP($A91,Pit!$A$4:$BB$1086,54,FALSE))</f>
        <v>0</v>
      </c>
      <c r="V91" s="16"/>
      <c r="W91" s="16">
        <f>IF(OR(U91=999,V91=999,AND(S91&gt;$S$3,S91&lt;&gt;"Slot")),"",IF(V91="",U91,V91))</f>
        <v>0</v>
      </c>
      <c r="X91" s="17">
        <f>RANK(R91,$R$5:$R$124)</f>
        <v>87</v>
      </c>
      <c r="Y91" s="16" t="str">
        <f>IFERROR(VLOOKUP($D91,Results!$F$3:$L$1396,Y$1,FALSE),"")</f>
        <v/>
      </c>
      <c r="Z91" s="34" t="str">
        <f>IFERROR(IFERROR(IF(VLOOKUP($D91,Results!$F$3:$L$1396,Z$1+1,FALSE)=1,"S",""),"")&amp;VLOOKUP($D91,Results!$F$3:$L$1396,Z$1,FALSE),"")</f>
        <v/>
      </c>
      <c r="AA91" s="16" t="str">
        <f>IFERROR(VLOOKUP($D91,Results!$F$3:$L$1396,AA$1,FALSE),"")</f>
        <v/>
      </c>
      <c r="AB91" s="16" t="str">
        <f>IFERROR(VLOOKUP($D91,Results!$F$3:$L$1396,AB$1,FALSE),"")</f>
        <v/>
      </c>
      <c r="AC91" s="16" t="str">
        <f>IF(V91="","",Y91-V91)</f>
        <v/>
      </c>
    </row>
    <row r="92" spans="1:29" s="21" customFormat="1" x14ac:dyDescent="0.25">
      <c r="A92" s="21" t="s">
        <v>2312</v>
      </c>
      <c r="B92" s="16">
        <f>COUNTIF($A$5:$A$124,A92)</f>
        <v>1</v>
      </c>
      <c r="C92" s="16" t="str">
        <f>IF(OR(MID(A92,1,2)="SP",MID(A92,1,2)="MR",MID(A92,1,2)="CL",MID(A92,1,2)="RP"),"P","B")</f>
        <v>P</v>
      </c>
      <c r="D92" s="17">
        <f>IF($C92="B",VLOOKUP($A92,Bat!$A$4:$BC$2232,D$1,FALSE),VLOOKUP($A92,Pit!$A$4:$AZ$2108,D$2,FALSE))</f>
        <v>3280</v>
      </c>
      <c r="E92" s="16" t="str">
        <f>IF($C92="B",VLOOKUP($A92,Bat!$A$4:$BC$2232,E$1,FALSE),VLOOKUP($A92,Pit!$A$4:$AZ$2108,E$2,FALSE))</f>
        <v>SP</v>
      </c>
      <c r="F92" s="16" t="str">
        <f>IF($C92="B",VLOOKUP($A92,Bat!$A$4:$BC$2232,F$1,FALSE),VLOOKUP($A92,Pit!$A$4:$AZ$2108,F$2,FALSE))</f>
        <v>Marty Snijders</v>
      </c>
      <c r="G92" s="16">
        <f>IF($C92="B",VLOOKUP($A92,Bat!$A$4:$BC$2232,G$1,FALSE),VLOOKUP($A92,Pit!$A$4:$AZ$2108,G$2,FALSE))</f>
        <v>18</v>
      </c>
      <c r="H92" s="16" t="str">
        <f>IF($C92="B",VLOOKUP($A92,Bat!$A$4:$BC$2232,H$1,FALSE),VLOOKUP($A92,Pit!$A$4:$AZ$2108,H$2,FALSE))</f>
        <v>R</v>
      </c>
      <c r="I92" s="16" t="str">
        <f>IF($C92="B",VLOOKUP($A92,Bat!$A$4:$BC$2232,I$1,FALSE),VLOOKUP($A92,Pit!$A$4:$AZ$2108,I$2,FALSE))</f>
        <v>R</v>
      </c>
      <c r="J92" s="16" t="str">
        <f>IF($C92="B",VLOOKUP($A92,Bat!$A$4:$BC$2232,J$1,FALSE),VLOOKUP($A92,Pit!$A$4:$AZ$2108,J$2,FALSE))</f>
        <v>Normal</v>
      </c>
      <c r="K92" s="17" t="str">
        <f>IF($C92="B",VLOOKUP($A92,Bat!$A$4:$BC$2232,K$1,FALSE),VLOOKUP($A92,Pit!$A$4:$AZ$2108,K$2,FALSE))</f>
        <v>Low</v>
      </c>
      <c r="L92" s="16">
        <f>IF($C92="B",VLOOKUP($A92,Bat!$A$4:$BC$2232,L$1,FALSE),VLOOKUP($A92,Pit!$A$4:$AZ$2108,L$2,FALSE))</f>
        <v>4</v>
      </c>
      <c r="M92" s="16">
        <f>IF($C92="B",VLOOKUP($A92,Bat!$A$4:$BC$2232,M$1,FALSE),VLOOKUP($A92,Pit!$A$4:$AZ$2108,M$2,FALSE))</f>
        <v>6</v>
      </c>
      <c r="N92" s="16">
        <f>IF($C92="B",VLOOKUP($A92,Bat!$A$4:$BC$2232,N$1,FALSE),VLOOKUP($A92,Pit!$A$4:$AZ$2108,N$2,FALSE))</f>
        <v>5</v>
      </c>
      <c r="O92" s="16" t="str">
        <f>IF($C92="B",VLOOKUP($A92,Bat!$A$4:$BC$2232,O$1,FALSE),VLOOKUP($A92,Pit!$A$4:$AZ$2108,O$2,FALSE))</f>
        <v>88-90 Mph</v>
      </c>
      <c r="P92" s="17">
        <f>IF($C92="B",VLOOKUP($A92,Bat!$A$4:$BC$2232,P$1,FALSE),VLOOKUP($A92,Pit!$A$4:$AZ$2108,P$2,FALSE))</f>
        <v>9</v>
      </c>
      <c r="Q92" s="36">
        <f>IF($C92="B",VLOOKUP($A92,Bat!$A$4:$BC$2232,Q$1,FALSE),VLOOKUP($A92,Pit!$A$4:$AZ$2108,Q$2,FALSE))</f>
        <v>37.895493443726615</v>
      </c>
      <c r="R92" s="19">
        <f>IF($C92="B",VLOOKUP($A92,Bat!$A$4:$BC$2232,R$1,FALSE),VLOOKUP($A92,Pit!$A$4:$AZ$2108,R$2,FALSE))</f>
        <v>1.3281051229719887</v>
      </c>
      <c r="S92" s="20">
        <f>IF($C92="B",VLOOKUP($A92,Bat!$A$4:$BC$2232,S$1,FALSE),VLOOKUP($A92,Pit!$A$4:$AZ$2108,S$2,FALSE))</f>
        <v>230000</v>
      </c>
      <c r="T92" s="17" t="str">
        <f>VLOOKUP(IF($C92="B",VLOOKUP($A92,Bat!$A$4:$AT$2232,T$1,FALSE),VLOOKUP($A92,Pit!$A$4:$BD$2108,T$2,FALSE)),COND!$A$35:$B$41,2,FALSE)</f>
        <v>??</v>
      </c>
      <c r="U92" s="21">
        <f>IF($C92="B",VLOOKUP($A92,Bat!$A$4:$AR$1196,44,FALSE),VLOOKUP($A92,Pit!$A$4:$BB$1086,54,FALSE))</f>
        <v>0</v>
      </c>
      <c r="V92" s="16"/>
      <c r="W92" s="16">
        <f>IF(OR(U92=999,V92=999,AND(S92&gt;$S$3,S92&lt;&gt;"Slot")),"",IF(V92="",U92,V92))</f>
        <v>0</v>
      </c>
      <c r="X92" s="17">
        <f>RANK(R92,$R$5:$R$124)</f>
        <v>88</v>
      </c>
      <c r="Y92" s="16" t="str">
        <f>IFERROR(VLOOKUP($D92,Results!$F$3:$L$1396,Y$1,FALSE),"")</f>
        <v/>
      </c>
      <c r="Z92" s="34" t="str">
        <f>IFERROR(IFERROR(IF(VLOOKUP($D92,Results!$F$3:$L$1396,Z$1+1,FALSE)=1,"S",""),"")&amp;VLOOKUP($D92,Results!$F$3:$L$1396,Z$1,FALSE),"")</f>
        <v/>
      </c>
      <c r="AA92" s="16" t="str">
        <f>IFERROR(VLOOKUP($D92,Results!$F$3:$L$1396,AA$1,FALSE),"")</f>
        <v/>
      </c>
      <c r="AB92" s="16" t="str">
        <f>IFERROR(VLOOKUP($D92,Results!$F$3:$L$1396,AB$1,FALSE),"")</f>
        <v/>
      </c>
      <c r="AC92" s="16" t="str">
        <f>IF(V92="","",Y92-V92)</f>
        <v/>
      </c>
    </row>
    <row r="93" spans="1:29" s="21" customFormat="1" x14ac:dyDescent="0.25">
      <c r="A93" s="21" t="s">
        <v>2792</v>
      </c>
      <c r="B93" s="16">
        <f>COUNTIF($A$5:$A$124,A93)</f>
        <v>1</v>
      </c>
      <c r="C93" s="16" t="str">
        <f>IF(OR(MID(A93,1,2)="SP",MID(A93,1,2)="MR",MID(A93,1,2)="CL",MID(A93,1,2)="RP"),"P","B")</f>
        <v>B</v>
      </c>
      <c r="D93" s="17">
        <f>IF($C93="B",VLOOKUP($A93,Bat!$A$4:$BC$2232,D$1,FALSE),VLOOKUP($A93,Pit!$A$4:$AZ$2108,D$2,FALSE))</f>
        <v>4980</v>
      </c>
      <c r="E93" s="16" t="str">
        <f>IF($C93="B",VLOOKUP($A93,Bat!$A$4:$BC$2232,E$1,FALSE),VLOOKUP($A93,Pit!$A$4:$AZ$2108,E$2,FALSE))</f>
        <v>C</v>
      </c>
      <c r="F93" s="16" t="str">
        <f>IF($C93="B",VLOOKUP($A93,Bat!$A$4:$BC$2232,F$1,FALSE),VLOOKUP($A93,Pit!$A$4:$AZ$2108,F$2,FALSE))</f>
        <v>Jaime Villanueva</v>
      </c>
      <c r="G93" s="16">
        <f>IF($C93="B",VLOOKUP($A93,Bat!$A$4:$BC$2232,G$1,FALSE),VLOOKUP($A93,Pit!$A$4:$AZ$2108,G$2,FALSE))</f>
        <v>18</v>
      </c>
      <c r="H93" s="16" t="str">
        <f>IF($C93="B",VLOOKUP($A93,Bat!$A$4:$BC$2232,H$1,FALSE),VLOOKUP($A93,Pit!$A$4:$AZ$2108,H$2,FALSE))</f>
        <v>R</v>
      </c>
      <c r="I93" s="16" t="str">
        <f>IF($C93="B",VLOOKUP($A93,Bat!$A$4:$BC$2232,I$1,FALSE),VLOOKUP($A93,Pit!$A$4:$AZ$2108,I$2,FALSE))</f>
        <v>R</v>
      </c>
      <c r="J93" s="16" t="str">
        <f>IF($C93="B",VLOOKUP($A93,Bat!$A$4:$BC$2232,J$1,FALSE),VLOOKUP($A93,Pit!$A$4:$AZ$2108,J$2,FALSE))</f>
        <v>Normal</v>
      </c>
      <c r="K93" s="17" t="str">
        <f>IF($C93="B",VLOOKUP($A93,Bat!$A$4:$BC$2232,K$1,FALSE),VLOOKUP($A93,Pit!$A$4:$AZ$2108,K$2,FALSE))</f>
        <v>Low</v>
      </c>
      <c r="L93" s="16">
        <f>IF($C93="B",VLOOKUP($A93,Bat!$A$4:$BC$2232,L$1,FALSE),VLOOKUP($A93,Pit!$A$4:$AZ$2108,L$2,FALSE))</f>
        <v>4</v>
      </c>
      <c r="M93" s="16">
        <f>IF($C93="B",VLOOKUP($A93,Bat!$A$4:$BC$2232,M$1,FALSE),VLOOKUP($A93,Pit!$A$4:$AZ$2108,M$2,FALSE))</f>
        <v>4</v>
      </c>
      <c r="N93" s="16">
        <f>IF($C93="B",VLOOKUP($A93,Bat!$A$4:$BC$2232,N$1,FALSE),VLOOKUP($A93,Pit!$A$4:$AZ$2108,N$2,FALSE))</f>
        <v>7</v>
      </c>
      <c r="O93" s="16">
        <f>IF($C93="B",VLOOKUP($A93,Bat!$A$4:$BC$2232,O$1,FALSE),VLOOKUP($A93,Pit!$A$4:$AZ$2108,O$2,FALSE))</f>
        <v>9</v>
      </c>
      <c r="P93" s="17">
        <f>IF($C93="B",VLOOKUP($A93,Bat!$A$4:$BC$2232,P$1,FALSE),VLOOKUP($A93,Pit!$A$4:$AZ$2108,P$2,FALSE))</f>
        <v>9</v>
      </c>
      <c r="Q93" s="36">
        <f>IF($C93="B",VLOOKUP($A93,Bat!$A$4:$BC$2232,Q$1,FALSE),VLOOKUP($A93,Pit!$A$4:$AZ$2108,Q$2,FALSE))</f>
        <v>16.615252661507768</v>
      </c>
      <c r="R93" s="19">
        <f>IF($C93="B",VLOOKUP($A93,Bat!$A$4:$BC$2232,R$1,FALSE),VLOOKUP($A93,Pit!$A$4:$AZ$2108,R$2,FALSE))</f>
        <v>1.3168909206328665</v>
      </c>
      <c r="S93" s="20">
        <f>IF($C93="B",VLOOKUP($A93,Bat!$A$4:$BC$2232,S$1,FALSE),VLOOKUP($A93,Pit!$A$4:$AZ$2108,S$2,FALSE))</f>
        <v>210000</v>
      </c>
      <c r="T93" s="17" t="str">
        <f>VLOOKUP(IF($C93="B",VLOOKUP($A93,Bat!$A$4:$AT$2232,T$1,FALSE),VLOOKUP($A93,Pit!$A$4:$BD$2108,T$2,FALSE)),COND!$A$35:$B$41,2,FALSE)</f>
        <v>??</v>
      </c>
      <c r="U93" s="21">
        <f>IF($C93="B",VLOOKUP($A93,Bat!$A$4:$AR$1196,44,FALSE),VLOOKUP($A93,Pit!$A$4:$BB$1086,54,FALSE))</f>
        <v>0</v>
      </c>
      <c r="V93" s="16"/>
      <c r="W93" s="16">
        <f>IF(OR(U93=999,V93=999,AND(S93&gt;$S$3,S93&lt;&gt;"Slot")),"",IF(V93="",U93,V93))</f>
        <v>0</v>
      </c>
      <c r="X93" s="17">
        <f>RANK(R93,$R$5:$R$124)</f>
        <v>89</v>
      </c>
      <c r="Y93" s="16" t="str">
        <f>IFERROR(VLOOKUP($D93,Results!$F$3:$L$1396,Y$1,FALSE),"")</f>
        <v/>
      </c>
      <c r="Z93" s="34" t="str">
        <f>IFERROR(IFERROR(IF(VLOOKUP($D93,Results!$F$3:$L$1396,Z$1+1,FALSE)=1,"S",""),"")&amp;VLOOKUP($D93,Results!$F$3:$L$1396,Z$1,FALSE),"")</f>
        <v/>
      </c>
      <c r="AA93" s="16" t="str">
        <f>IFERROR(VLOOKUP($D93,Results!$F$3:$L$1396,AA$1,FALSE),"")</f>
        <v/>
      </c>
      <c r="AB93" s="16" t="str">
        <f>IFERROR(VLOOKUP($D93,Results!$F$3:$L$1396,AB$1,FALSE),"")</f>
        <v/>
      </c>
      <c r="AC93" s="16" t="str">
        <f>IF(V93="","",Y93-V93)</f>
        <v/>
      </c>
    </row>
    <row r="94" spans="1:29" s="21" customFormat="1" x14ac:dyDescent="0.25">
      <c r="A94" s="21" t="s">
        <v>2793</v>
      </c>
      <c r="B94" s="16">
        <f>COUNTIF($A$5:$A$124,A94)</f>
        <v>1</v>
      </c>
      <c r="C94" s="16" t="str">
        <f>IF(OR(MID(A94,1,2)="SP",MID(A94,1,2)="MR",MID(A94,1,2)="CL",MID(A94,1,2)="RP"),"P","B")</f>
        <v>B</v>
      </c>
      <c r="D94" s="17">
        <f>IF($C94="B",VLOOKUP($A94,Bat!$A$4:$BC$2232,D$1,FALSE),VLOOKUP($A94,Pit!$A$4:$AZ$2108,D$2,FALSE))</f>
        <v>11435</v>
      </c>
      <c r="E94" s="16" t="str">
        <f>IF($C94="B",VLOOKUP($A94,Bat!$A$4:$BC$2232,E$1,FALSE),VLOOKUP($A94,Pit!$A$4:$AZ$2108,E$2,FALSE))</f>
        <v>RF</v>
      </c>
      <c r="F94" s="16" t="str">
        <f>IF($C94="B",VLOOKUP($A94,Bat!$A$4:$BC$2232,F$1,FALSE),VLOOKUP($A94,Pit!$A$4:$AZ$2108,F$2,FALSE))</f>
        <v>Denver Ray</v>
      </c>
      <c r="G94" s="16">
        <f>IF($C94="B",VLOOKUP($A94,Bat!$A$4:$BC$2232,G$1,FALSE),VLOOKUP($A94,Pit!$A$4:$AZ$2108,G$2,FALSE))</f>
        <v>20</v>
      </c>
      <c r="H94" s="16" t="str">
        <f>IF($C94="B",VLOOKUP($A94,Bat!$A$4:$BC$2232,H$1,FALSE),VLOOKUP($A94,Pit!$A$4:$AZ$2108,H$2,FALSE))</f>
        <v>R</v>
      </c>
      <c r="I94" s="16" t="str">
        <f>IF($C94="B",VLOOKUP($A94,Bat!$A$4:$BC$2232,I$1,FALSE),VLOOKUP($A94,Pit!$A$4:$AZ$2108,I$2,FALSE))</f>
        <v>R</v>
      </c>
      <c r="J94" s="16" t="str">
        <f>IF($C94="B",VLOOKUP($A94,Bat!$A$4:$BC$2232,J$1,FALSE),VLOOKUP($A94,Pit!$A$4:$AZ$2108,J$2,FALSE))</f>
        <v>Very High</v>
      </c>
      <c r="K94" s="17" t="str">
        <f>IF($C94="B",VLOOKUP($A94,Bat!$A$4:$BC$2232,K$1,FALSE),VLOOKUP($A94,Pit!$A$4:$AZ$2108,K$2,FALSE))</f>
        <v>High</v>
      </c>
      <c r="L94" s="16">
        <f>IF($C94="B",VLOOKUP($A94,Bat!$A$4:$BC$2232,L$1,FALSE),VLOOKUP($A94,Pit!$A$4:$AZ$2108,L$2,FALSE))</f>
        <v>6</v>
      </c>
      <c r="M94" s="16">
        <f>IF($C94="B",VLOOKUP($A94,Bat!$A$4:$BC$2232,M$1,FALSE),VLOOKUP($A94,Pit!$A$4:$AZ$2108,M$2,FALSE))</f>
        <v>4</v>
      </c>
      <c r="N94" s="16">
        <f>IF($C94="B",VLOOKUP($A94,Bat!$A$4:$BC$2232,N$1,FALSE),VLOOKUP($A94,Pit!$A$4:$AZ$2108,N$2,FALSE))</f>
        <v>6</v>
      </c>
      <c r="O94" s="16">
        <f>IF($C94="B",VLOOKUP($A94,Bat!$A$4:$BC$2232,O$1,FALSE),VLOOKUP($A94,Pit!$A$4:$AZ$2108,O$2,FALSE))</f>
        <v>4</v>
      </c>
      <c r="P94" s="17">
        <f>IF($C94="B",VLOOKUP($A94,Bat!$A$4:$BC$2232,P$1,FALSE),VLOOKUP($A94,Pit!$A$4:$AZ$2108,P$2,FALSE))</f>
        <v>4</v>
      </c>
      <c r="Q94" s="36">
        <f>IF($C94="B",VLOOKUP($A94,Bat!$A$4:$BC$2232,Q$1,FALSE),VLOOKUP($A94,Pit!$A$4:$AZ$2108,Q$2,FALSE))</f>
        <v>16.439563940657649</v>
      </c>
      <c r="R94" s="19">
        <f>IF($C94="B",VLOOKUP($A94,Bat!$A$4:$BC$2232,R$1,FALSE),VLOOKUP($A94,Pit!$A$4:$AZ$2108,R$2,FALSE))</f>
        <v>1.2938451633192598</v>
      </c>
      <c r="S94" s="20">
        <f>IF($C94="B",VLOOKUP($A94,Bat!$A$4:$BC$2232,S$1,FALSE),VLOOKUP($A94,Pit!$A$4:$AZ$2108,S$2,FALSE))</f>
        <v>190000</v>
      </c>
      <c r="T94" s="17" t="str">
        <f>VLOOKUP(IF($C94="B",VLOOKUP($A94,Bat!$A$4:$AT$2232,T$1,FALSE),VLOOKUP($A94,Pit!$A$4:$BD$2108,T$2,FALSE)),COND!$A$35:$B$41,2,FALSE)</f>
        <v>??</v>
      </c>
      <c r="U94" s="21">
        <f>IF($C94="B",VLOOKUP($A94,Bat!$A$4:$AR$1196,44,FALSE),VLOOKUP($A94,Pit!$A$4:$BB$1086,54,FALSE))</f>
        <v>0</v>
      </c>
      <c r="V94" s="16"/>
      <c r="W94" s="16">
        <f>IF(OR(U94=999,V94=999,AND(S94&gt;$S$3,S94&lt;&gt;"Slot")),"",IF(V94="",U94,V94))</f>
        <v>0</v>
      </c>
      <c r="X94" s="17">
        <f>RANK(R94,$R$5:$R$124)</f>
        <v>90</v>
      </c>
      <c r="Y94" s="16" t="str">
        <f>IFERROR(VLOOKUP($D94,Results!$F$3:$L$1396,Y$1,FALSE),"")</f>
        <v/>
      </c>
      <c r="Z94" s="34" t="str">
        <f>IFERROR(IFERROR(IF(VLOOKUP($D94,Results!$F$3:$L$1396,Z$1+1,FALSE)=1,"S",""),"")&amp;VLOOKUP($D94,Results!$F$3:$L$1396,Z$1,FALSE),"")</f>
        <v/>
      </c>
      <c r="AA94" s="16" t="str">
        <f>IFERROR(VLOOKUP($D94,Results!$F$3:$L$1396,AA$1,FALSE),"")</f>
        <v/>
      </c>
      <c r="AB94" s="16" t="str">
        <f>IFERROR(VLOOKUP($D94,Results!$F$3:$L$1396,AB$1,FALSE),"")</f>
        <v/>
      </c>
      <c r="AC94" s="16" t="str">
        <f>IF(V94="","",Y94-V94)</f>
        <v/>
      </c>
    </row>
    <row r="95" spans="1:29" s="21" customFormat="1" x14ac:dyDescent="0.25">
      <c r="A95" s="21" t="s">
        <v>2313</v>
      </c>
      <c r="B95" s="16">
        <f>COUNTIF($A$5:$A$124,A95)</f>
        <v>1</v>
      </c>
      <c r="C95" s="16" t="str">
        <f>IF(OR(MID(A95,1,2)="SP",MID(A95,1,2)="MR",MID(A95,1,2)="CL",MID(A95,1,2)="RP"),"P","B")</f>
        <v>P</v>
      </c>
      <c r="D95" s="17">
        <f>IF($C95="B",VLOOKUP($A95,Bat!$A$4:$BC$2232,D$1,FALSE),VLOOKUP($A95,Pit!$A$4:$AZ$2108,D$2,FALSE))</f>
        <v>4488</v>
      </c>
      <c r="E95" s="16" t="str">
        <f>IF($C95="B",VLOOKUP($A95,Bat!$A$4:$BC$2232,E$1,FALSE),VLOOKUP($A95,Pit!$A$4:$AZ$2108,E$2,FALSE))</f>
        <v>SP</v>
      </c>
      <c r="F95" s="16" t="str">
        <f>IF($C95="B",VLOOKUP($A95,Bat!$A$4:$BC$2232,F$1,FALSE),VLOOKUP($A95,Pit!$A$4:$AZ$2108,F$2,FALSE))</f>
        <v>Naosuke Fujimoto</v>
      </c>
      <c r="G95" s="16">
        <f>IF($C95="B",VLOOKUP($A95,Bat!$A$4:$BC$2232,G$1,FALSE),VLOOKUP($A95,Pit!$A$4:$AZ$2108,G$2,FALSE))</f>
        <v>21</v>
      </c>
      <c r="H95" s="16" t="str">
        <f>IF($C95="B",VLOOKUP($A95,Bat!$A$4:$BC$2232,H$1,FALSE),VLOOKUP($A95,Pit!$A$4:$AZ$2108,H$2,FALSE))</f>
        <v>R</v>
      </c>
      <c r="I95" s="16" t="str">
        <f>IF($C95="B",VLOOKUP($A95,Bat!$A$4:$BC$2232,I$1,FALSE),VLOOKUP($A95,Pit!$A$4:$AZ$2108,I$2,FALSE))</f>
        <v>R</v>
      </c>
      <c r="J95" s="16" t="str">
        <f>IF($C95="B",VLOOKUP($A95,Bat!$A$4:$BC$2232,J$1,FALSE),VLOOKUP($A95,Pit!$A$4:$AZ$2108,J$2,FALSE))</f>
        <v>Normal</v>
      </c>
      <c r="K95" s="17" t="str">
        <f>IF($C95="B",VLOOKUP($A95,Bat!$A$4:$BC$2232,K$1,FALSE),VLOOKUP($A95,Pit!$A$4:$AZ$2108,K$2,FALSE))</f>
        <v>Normal</v>
      </c>
      <c r="L95" s="16">
        <f>IF($C95="B",VLOOKUP($A95,Bat!$A$4:$BC$2232,L$1,FALSE),VLOOKUP($A95,Pit!$A$4:$AZ$2108,L$2,FALSE))</f>
        <v>5</v>
      </c>
      <c r="M95" s="16">
        <f>IF($C95="B",VLOOKUP($A95,Bat!$A$4:$BC$2232,M$1,FALSE),VLOOKUP($A95,Pit!$A$4:$AZ$2108,M$2,FALSE))</f>
        <v>4</v>
      </c>
      <c r="N95" s="16">
        <f>IF($C95="B",VLOOKUP($A95,Bat!$A$4:$BC$2232,N$1,FALSE),VLOOKUP($A95,Pit!$A$4:$AZ$2108,N$2,FALSE))</f>
        <v>6</v>
      </c>
      <c r="O95" s="16" t="str">
        <f>IF($C95="B",VLOOKUP($A95,Bat!$A$4:$BC$2232,O$1,FALSE),VLOOKUP($A95,Pit!$A$4:$AZ$2108,O$2,FALSE))</f>
        <v>92-94 Mph</v>
      </c>
      <c r="P95" s="17">
        <f>IF($C95="B",VLOOKUP($A95,Bat!$A$4:$BC$2232,P$1,FALSE),VLOOKUP($A95,Pit!$A$4:$AZ$2108,P$2,FALSE))</f>
        <v>4</v>
      </c>
      <c r="Q95" s="36">
        <f>IF($C95="B",VLOOKUP($A95,Bat!$A$4:$BC$2232,Q$1,FALSE),VLOOKUP($A95,Pit!$A$4:$AZ$2108,Q$2,FALSE))</f>
        <v>37.448230608536164</v>
      </c>
      <c r="R95" s="19">
        <f>IF($C95="B",VLOOKUP($A95,Bat!$A$4:$BC$2232,R$1,FALSE),VLOOKUP($A95,Pit!$A$4:$AZ$2108,R$2,FALSE))</f>
        <v>1.2880908434372198</v>
      </c>
      <c r="S95" s="20">
        <f>IF($C95="B",VLOOKUP($A95,Bat!$A$4:$BC$2232,S$1,FALSE),VLOOKUP($A95,Pit!$A$4:$AZ$2108,S$2,FALSE))</f>
        <v>230000</v>
      </c>
      <c r="T95" s="17" t="str">
        <f>VLOOKUP(IF($C95="B",VLOOKUP($A95,Bat!$A$4:$AT$2232,T$1,FALSE),VLOOKUP($A95,Pit!$A$4:$BD$2108,T$2,FALSE)),COND!$A$35:$B$41,2,FALSE)</f>
        <v>??</v>
      </c>
      <c r="U95" s="21">
        <f>IF($C95="B",VLOOKUP($A95,Bat!$A$4:$AR$1196,44,FALSE),VLOOKUP($A95,Pit!$A$4:$BB$1086,54,FALSE))</f>
        <v>0</v>
      </c>
      <c r="V95" s="16"/>
      <c r="W95" s="16">
        <f>IF(OR(U95=999,V95=999,AND(S95&gt;$S$3,S95&lt;&gt;"Slot")),"",IF(V95="",U95,V95))</f>
        <v>0</v>
      </c>
      <c r="X95" s="17">
        <f>RANK(R95,$R$5:$R$124)</f>
        <v>91</v>
      </c>
      <c r="Y95" s="16" t="str">
        <f>IFERROR(VLOOKUP($D95,Results!$F$3:$L$1396,Y$1,FALSE),"")</f>
        <v/>
      </c>
      <c r="Z95" s="34" t="str">
        <f>IFERROR(IFERROR(IF(VLOOKUP($D95,Results!$F$3:$L$1396,Z$1+1,FALSE)=1,"S",""),"")&amp;VLOOKUP($D95,Results!$F$3:$L$1396,Z$1,FALSE),"")</f>
        <v/>
      </c>
      <c r="AA95" s="16" t="str">
        <f>IFERROR(VLOOKUP($D95,Results!$F$3:$L$1396,AA$1,FALSE),"")</f>
        <v/>
      </c>
      <c r="AB95" s="16" t="str">
        <f>IFERROR(VLOOKUP($D95,Results!$F$3:$L$1396,AB$1,FALSE),"")</f>
        <v/>
      </c>
      <c r="AC95" s="16" t="str">
        <f>IF(V95="","",Y95-V95)</f>
        <v/>
      </c>
    </row>
    <row r="96" spans="1:29" s="21" customFormat="1" x14ac:dyDescent="0.25">
      <c r="A96" s="21" t="s">
        <v>2794</v>
      </c>
      <c r="B96" s="16">
        <f>COUNTIF($A$5:$A$124,A96)</f>
        <v>1</v>
      </c>
      <c r="C96" s="16" t="str">
        <f>IF(OR(MID(A96,1,2)="SP",MID(A96,1,2)="MR",MID(A96,1,2)="CL",MID(A96,1,2)="RP"),"P","B")</f>
        <v>B</v>
      </c>
      <c r="D96" s="17">
        <f>IF($C96="B",VLOOKUP($A96,Bat!$A$4:$BC$2232,D$1,FALSE),VLOOKUP($A96,Pit!$A$4:$AZ$2108,D$2,FALSE))</f>
        <v>4928</v>
      </c>
      <c r="E96" s="16" t="str">
        <f>IF($C96="B",VLOOKUP($A96,Bat!$A$4:$BC$2232,E$1,FALSE),VLOOKUP($A96,Pit!$A$4:$AZ$2108,E$2,FALSE))</f>
        <v>RF</v>
      </c>
      <c r="F96" s="16" t="str">
        <f>IF($C96="B",VLOOKUP($A96,Bat!$A$4:$BC$2232,F$1,FALSE),VLOOKUP($A96,Pit!$A$4:$AZ$2108,F$2,FALSE))</f>
        <v>Tomás Martínez</v>
      </c>
      <c r="G96" s="16">
        <f>IF($C96="B",VLOOKUP($A96,Bat!$A$4:$BC$2232,G$1,FALSE),VLOOKUP($A96,Pit!$A$4:$AZ$2108,G$2,FALSE))</f>
        <v>18</v>
      </c>
      <c r="H96" s="16" t="str">
        <f>IF($C96="B",VLOOKUP($A96,Bat!$A$4:$BC$2232,H$1,FALSE),VLOOKUP($A96,Pit!$A$4:$AZ$2108,H$2,FALSE))</f>
        <v>L</v>
      </c>
      <c r="I96" s="16" t="str">
        <f>IF($C96="B",VLOOKUP($A96,Bat!$A$4:$BC$2232,I$1,FALSE),VLOOKUP($A96,Pit!$A$4:$AZ$2108,I$2,FALSE))</f>
        <v>L</v>
      </c>
      <c r="J96" s="16" t="str">
        <f>IF($C96="B",VLOOKUP($A96,Bat!$A$4:$BC$2232,J$1,FALSE),VLOOKUP($A96,Pit!$A$4:$AZ$2108,J$2,FALSE))</f>
        <v>High</v>
      </c>
      <c r="K96" s="17" t="str">
        <f>IF($C96="B",VLOOKUP($A96,Bat!$A$4:$BC$2232,K$1,FALSE),VLOOKUP($A96,Pit!$A$4:$AZ$2108,K$2,FALSE))</f>
        <v>Very High</v>
      </c>
      <c r="L96" s="16">
        <f>IF($C96="B",VLOOKUP($A96,Bat!$A$4:$BC$2232,L$1,FALSE),VLOOKUP($A96,Pit!$A$4:$AZ$2108,L$2,FALSE))</f>
        <v>5</v>
      </c>
      <c r="M96" s="16">
        <f>IF($C96="B",VLOOKUP($A96,Bat!$A$4:$BC$2232,M$1,FALSE),VLOOKUP($A96,Pit!$A$4:$AZ$2108,M$2,FALSE))</f>
        <v>9</v>
      </c>
      <c r="N96" s="16">
        <f>IF($C96="B",VLOOKUP($A96,Bat!$A$4:$BC$2232,N$1,FALSE),VLOOKUP($A96,Pit!$A$4:$AZ$2108,N$2,FALSE))</f>
        <v>6</v>
      </c>
      <c r="O96" s="16">
        <f>IF($C96="B",VLOOKUP($A96,Bat!$A$4:$BC$2232,O$1,FALSE),VLOOKUP($A96,Pit!$A$4:$AZ$2108,O$2,FALSE))</f>
        <v>3</v>
      </c>
      <c r="P96" s="17">
        <f>IF($C96="B",VLOOKUP($A96,Bat!$A$4:$BC$2232,P$1,FALSE),VLOOKUP($A96,Pit!$A$4:$AZ$2108,P$2,FALSE))</f>
        <v>6</v>
      </c>
      <c r="Q96" s="36">
        <f>IF($C96="B",VLOOKUP($A96,Bat!$A$4:$BC$2232,Q$1,FALSE),VLOOKUP($A96,Pit!$A$4:$AZ$2108,Q$2,FALSE))</f>
        <v>16.387559543433326</v>
      </c>
      <c r="R96" s="19">
        <f>IF($C96="B",VLOOKUP($A96,Bat!$A$4:$BC$2232,R$1,FALSE),VLOOKUP($A96,Pit!$A$4:$AZ$2108,R$2,FALSE))</f>
        <v>1.2870235488645985</v>
      </c>
      <c r="S96" s="20">
        <f>IF($C96="B",VLOOKUP($A96,Bat!$A$4:$BC$2232,S$1,FALSE),VLOOKUP($A96,Pit!$A$4:$AZ$2108,S$2,FALSE))</f>
        <v>7000000</v>
      </c>
      <c r="T96" s="17" t="str">
        <f>VLOOKUP(IF($C96="B",VLOOKUP($A96,Bat!$A$4:$AT$2232,T$1,FALSE),VLOOKUP($A96,Pit!$A$4:$BD$2108,T$2,FALSE)),COND!$A$35:$B$41,2,FALSE)</f>
        <v>??</v>
      </c>
      <c r="U96" s="21">
        <f>IF($C96="B",VLOOKUP($A96,Bat!$A$4:$AR$1196,44,FALSE),VLOOKUP($A96,Pit!$A$4:$BB$1086,54,FALSE))</f>
        <v>0</v>
      </c>
      <c r="V96" s="16"/>
      <c r="W96" s="16" t="str">
        <f>IF(OR(U96=999,V96=999,AND(S96&gt;$S$3,S96&lt;&gt;"Slot")),"",IF(V96="",U96,V96))</f>
        <v/>
      </c>
      <c r="X96" s="17">
        <f>RANK(R96,$R$5:$R$124)</f>
        <v>92</v>
      </c>
      <c r="Y96" s="16" t="str">
        <f>IFERROR(VLOOKUP($D96,Results!$F$3:$L$1396,Y$1,FALSE),"")</f>
        <v/>
      </c>
      <c r="Z96" s="34" t="str">
        <f>IFERROR(IFERROR(IF(VLOOKUP($D96,Results!$F$3:$L$1396,Z$1+1,FALSE)=1,"S",""),"")&amp;VLOOKUP($D96,Results!$F$3:$L$1396,Z$1,FALSE),"")</f>
        <v/>
      </c>
      <c r="AA96" s="16" t="str">
        <f>IFERROR(VLOOKUP($D96,Results!$F$3:$L$1396,AA$1,FALSE),"")</f>
        <v/>
      </c>
      <c r="AB96" s="16" t="str">
        <f>IFERROR(VLOOKUP($D96,Results!$F$3:$L$1396,AB$1,FALSE),"")</f>
        <v/>
      </c>
      <c r="AC96" s="16" t="str">
        <f>IF(V96="","",Y96-V96)</f>
        <v/>
      </c>
    </row>
    <row r="97" spans="1:29" s="21" customFormat="1" x14ac:dyDescent="0.25">
      <c r="A97" s="21" t="s">
        <v>2795</v>
      </c>
      <c r="B97" s="16">
        <f>COUNTIF($A$5:$A$124,A97)</f>
        <v>1</v>
      </c>
      <c r="C97" s="16" t="str">
        <f>IF(OR(MID(A97,1,2)="SP",MID(A97,1,2)="MR",MID(A97,1,2)="CL",MID(A97,1,2)="RP"),"P","B")</f>
        <v>B</v>
      </c>
      <c r="D97" s="17">
        <f>IF($C97="B",VLOOKUP($A97,Bat!$A$4:$BC$2232,D$1,FALSE),VLOOKUP($A97,Pit!$A$4:$AZ$2108,D$2,FALSE))</f>
        <v>11745</v>
      </c>
      <c r="E97" s="16" t="str">
        <f>IF($C97="B",VLOOKUP($A97,Bat!$A$4:$BC$2232,E$1,FALSE),VLOOKUP($A97,Pit!$A$4:$AZ$2108,E$2,FALSE))</f>
        <v>RF</v>
      </c>
      <c r="F97" s="16" t="str">
        <f>IF($C97="B",VLOOKUP($A97,Bat!$A$4:$BC$2232,F$1,FALSE),VLOOKUP($A97,Pit!$A$4:$AZ$2108,F$2,FALSE))</f>
        <v>George Wilson</v>
      </c>
      <c r="G97" s="16">
        <f>IF($C97="B",VLOOKUP($A97,Bat!$A$4:$BC$2232,G$1,FALSE),VLOOKUP($A97,Pit!$A$4:$AZ$2108,G$2,FALSE))</f>
        <v>21</v>
      </c>
      <c r="H97" s="16" t="str">
        <f>IF($C97="B",VLOOKUP($A97,Bat!$A$4:$BC$2232,H$1,FALSE),VLOOKUP($A97,Pit!$A$4:$AZ$2108,H$2,FALSE))</f>
        <v>L</v>
      </c>
      <c r="I97" s="16" t="str">
        <f>IF($C97="B",VLOOKUP($A97,Bat!$A$4:$BC$2232,I$1,FALSE),VLOOKUP($A97,Pit!$A$4:$AZ$2108,I$2,FALSE))</f>
        <v>L</v>
      </c>
      <c r="J97" s="16" t="str">
        <f>IF($C97="B",VLOOKUP($A97,Bat!$A$4:$BC$2232,J$1,FALSE),VLOOKUP($A97,Pit!$A$4:$AZ$2108,J$2,FALSE))</f>
        <v>Very High</v>
      </c>
      <c r="K97" s="17" t="str">
        <f>IF($C97="B",VLOOKUP($A97,Bat!$A$4:$BC$2232,K$1,FALSE),VLOOKUP($A97,Pit!$A$4:$AZ$2108,K$2,FALSE))</f>
        <v>Normal</v>
      </c>
      <c r="L97" s="16">
        <f>IF($C97="B",VLOOKUP($A97,Bat!$A$4:$BC$2232,L$1,FALSE),VLOOKUP($A97,Pit!$A$4:$AZ$2108,L$2,FALSE))</f>
        <v>6</v>
      </c>
      <c r="M97" s="16">
        <f>IF($C97="B",VLOOKUP($A97,Bat!$A$4:$BC$2232,M$1,FALSE),VLOOKUP($A97,Pit!$A$4:$AZ$2108,M$2,FALSE))</f>
        <v>4</v>
      </c>
      <c r="N97" s="16">
        <f>IF($C97="B",VLOOKUP($A97,Bat!$A$4:$BC$2232,N$1,FALSE),VLOOKUP($A97,Pit!$A$4:$AZ$2108,N$2,FALSE))</f>
        <v>6</v>
      </c>
      <c r="O97" s="16">
        <f>IF($C97="B",VLOOKUP($A97,Bat!$A$4:$BC$2232,O$1,FALSE),VLOOKUP($A97,Pit!$A$4:$AZ$2108,O$2,FALSE))</f>
        <v>4</v>
      </c>
      <c r="P97" s="17">
        <f>IF($C97="B",VLOOKUP($A97,Bat!$A$4:$BC$2232,P$1,FALSE),VLOOKUP($A97,Pit!$A$4:$AZ$2108,P$2,FALSE))</f>
        <v>4</v>
      </c>
      <c r="Q97" s="36">
        <f>IF($C97="B",VLOOKUP($A97,Bat!$A$4:$BC$2232,Q$1,FALSE),VLOOKUP($A97,Pit!$A$4:$AZ$2108,Q$2,FALSE))</f>
        <v>16.382031500201659</v>
      </c>
      <c r="R97" s="19">
        <f>IF($C97="B",VLOOKUP($A97,Bat!$A$4:$BC$2232,R$1,FALSE),VLOOKUP($A97,Pit!$A$4:$AZ$2108,R$2,FALSE))</f>
        <v>1.2862984144215921</v>
      </c>
      <c r="S97" s="20">
        <f>IF($C97="B",VLOOKUP($A97,Bat!$A$4:$BC$2232,S$1,FALSE),VLOOKUP($A97,Pit!$A$4:$AZ$2108,S$2,FALSE))</f>
        <v>230000</v>
      </c>
      <c r="T97" s="17" t="str">
        <f>VLOOKUP(IF($C97="B",VLOOKUP($A97,Bat!$A$4:$AT$2232,T$1,FALSE),VLOOKUP($A97,Pit!$A$4:$BD$2108,T$2,FALSE)),COND!$A$35:$B$41,2,FALSE)</f>
        <v>??</v>
      </c>
      <c r="U97" s="21">
        <f>IF($C97="B",VLOOKUP($A97,Bat!$A$4:$AR$1196,44,FALSE),VLOOKUP($A97,Pit!$A$4:$BB$1086,54,FALSE))</f>
        <v>0</v>
      </c>
      <c r="V97" s="16"/>
      <c r="W97" s="16">
        <f>IF(OR(U97=999,V97=999,AND(S97&gt;$S$3,S97&lt;&gt;"Slot")),"",IF(V97="",U97,V97))</f>
        <v>0</v>
      </c>
      <c r="X97" s="17">
        <f>RANK(R97,$R$5:$R$124)</f>
        <v>93</v>
      </c>
      <c r="Y97" s="16" t="str">
        <f>IFERROR(VLOOKUP($D97,Results!$F$3:$L$1396,Y$1,FALSE),"")</f>
        <v/>
      </c>
      <c r="Z97" s="34" t="str">
        <f>IFERROR(IFERROR(IF(VLOOKUP($D97,Results!$F$3:$L$1396,Z$1+1,FALSE)=1,"S",""),"")&amp;VLOOKUP($D97,Results!$F$3:$L$1396,Z$1,FALSE),"")</f>
        <v/>
      </c>
      <c r="AA97" s="16" t="str">
        <f>IFERROR(VLOOKUP($D97,Results!$F$3:$L$1396,AA$1,FALSE),"")</f>
        <v/>
      </c>
      <c r="AB97" s="16" t="str">
        <f>IFERROR(VLOOKUP($D97,Results!$F$3:$L$1396,AB$1,FALSE),"")</f>
        <v/>
      </c>
      <c r="AC97" s="16" t="str">
        <f>IF(V97="","",Y97-V97)</f>
        <v/>
      </c>
    </row>
    <row r="98" spans="1:29" s="21" customFormat="1" x14ac:dyDescent="0.25">
      <c r="A98" s="21" t="s">
        <v>2314</v>
      </c>
      <c r="B98" s="16">
        <f>COUNTIF($A$5:$A$124,A98)</f>
        <v>1</v>
      </c>
      <c r="C98" s="16" t="str">
        <f>IF(OR(MID(A98,1,2)="SP",MID(A98,1,2)="MR",MID(A98,1,2)="CL",MID(A98,1,2)="RP"),"P","B")</f>
        <v>P</v>
      </c>
      <c r="D98" s="17">
        <f>IF($C98="B",VLOOKUP($A98,Bat!$A$4:$BC$2232,D$1,FALSE),VLOOKUP($A98,Pit!$A$4:$AZ$2108,D$2,FALSE))</f>
        <v>6850</v>
      </c>
      <c r="E98" s="16" t="str">
        <f>IF($C98="B",VLOOKUP($A98,Bat!$A$4:$BC$2232,E$1,FALSE),VLOOKUP($A98,Pit!$A$4:$AZ$2108,E$2,FALSE))</f>
        <v>SP</v>
      </c>
      <c r="F98" s="16" t="str">
        <f>IF($C98="B",VLOOKUP($A98,Bat!$A$4:$BC$2232,F$1,FALSE),VLOOKUP($A98,Pit!$A$4:$AZ$2108,F$2,FALSE))</f>
        <v>Tony Crichton</v>
      </c>
      <c r="G98" s="16">
        <f>IF($C98="B",VLOOKUP($A98,Bat!$A$4:$BC$2232,G$1,FALSE),VLOOKUP($A98,Pit!$A$4:$AZ$2108,G$2,FALSE))</f>
        <v>20</v>
      </c>
      <c r="H98" s="16" t="str">
        <f>IF($C98="B",VLOOKUP($A98,Bat!$A$4:$BC$2232,H$1,FALSE),VLOOKUP($A98,Pit!$A$4:$AZ$2108,H$2,FALSE))</f>
        <v>R</v>
      </c>
      <c r="I98" s="16" t="str">
        <f>IF($C98="B",VLOOKUP($A98,Bat!$A$4:$BC$2232,I$1,FALSE),VLOOKUP($A98,Pit!$A$4:$AZ$2108,I$2,FALSE))</f>
        <v>R</v>
      </c>
      <c r="J98" s="16" t="str">
        <f>IF($C98="B",VLOOKUP($A98,Bat!$A$4:$BC$2232,J$1,FALSE),VLOOKUP($A98,Pit!$A$4:$AZ$2108,J$2,FALSE))</f>
        <v>Normal</v>
      </c>
      <c r="K98" s="17" t="str">
        <f>IF($C98="B",VLOOKUP($A98,Bat!$A$4:$BC$2232,K$1,FALSE),VLOOKUP($A98,Pit!$A$4:$AZ$2108,K$2,FALSE))</f>
        <v>Normal</v>
      </c>
      <c r="L98" s="16">
        <f>IF($C98="B",VLOOKUP($A98,Bat!$A$4:$BC$2232,L$1,FALSE),VLOOKUP($A98,Pit!$A$4:$AZ$2108,L$2,FALSE))</f>
        <v>4</v>
      </c>
      <c r="M98" s="16">
        <f>IF($C98="B",VLOOKUP($A98,Bat!$A$4:$BC$2232,M$1,FALSE),VLOOKUP($A98,Pit!$A$4:$AZ$2108,M$2,FALSE))</f>
        <v>7</v>
      </c>
      <c r="N98" s="16">
        <f>IF($C98="B",VLOOKUP($A98,Bat!$A$4:$BC$2232,N$1,FALSE),VLOOKUP($A98,Pit!$A$4:$AZ$2108,N$2,FALSE))</f>
        <v>4</v>
      </c>
      <c r="O98" s="16" t="str">
        <f>IF($C98="B",VLOOKUP($A98,Bat!$A$4:$BC$2232,O$1,FALSE),VLOOKUP($A98,Pit!$A$4:$AZ$2108,O$2,FALSE))</f>
        <v>92-94 Mph</v>
      </c>
      <c r="P98" s="17">
        <f>IF($C98="B",VLOOKUP($A98,Bat!$A$4:$BC$2232,P$1,FALSE),VLOOKUP($A98,Pit!$A$4:$AZ$2108,P$2,FALSE))</f>
        <v>8</v>
      </c>
      <c r="Q98" s="36">
        <f>IF($C98="B",VLOOKUP($A98,Bat!$A$4:$BC$2232,Q$1,FALSE),VLOOKUP($A98,Pit!$A$4:$AZ$2108,Q$2,FALSE))</f>
        <v>37.296654716147351</v>
      </c>
      <c r="R98" s="19">
        <f>IF($C98="B",VLOOKUP($A98,Bat!$A$4:$BC$2232,R$1,FALSE),VLOOKUP($A98,Pit!$A$4:$AZ$2108,R$2,FALSE))</f>
        <v>1.2745301367306245</v>
      </c>
      <c r="S98" s="20">
        <f>IF($C98="B",VLOOKUP($A98,Bat!$A$4:$BC$2232,S$1,FALSE),VLOOKUP($A98,Pit!$A$4:$AZ$2108,S$2,FALSE))</f>
        <v>210000</v>
      </c>
      <c r="T98" s="17" t="str">
        <f>VLOOKUP(IF($C98="B",VLOOKUP($A98,Bat!$A$4:$AT$2232,T$1,FALSE),VLOOKUP($A98,Pit!$A$4:$BD$2108,T$2,FALSE)),COND!$A$35:$B$41,2,FALSE)</f>
        <v>??</v>
      </c>
      <c r="U98" s="21">
        <f>IF($C98="B",VLOOKUP($A98,Bat!$A$4:$AR$1196,44,FALSE),VLOOKUP($A98,Pit!$A$4:$BB$1086,54,FALSE))</f>
        <v>0</v>
      </c>
      <c r="V98" s="16"/>
      <c r="W98" s="16">
        <f>IF(OR(U98=999,V98=999,AND(S98&gt;$S$3,S98&lt;&gt;"Slot")),"",IF(V98="",U98,V98))</f>
        <v>0</v>
      </c>
      <c r="X98" s="17">
        <f>RANK(R98,$R$5:$R$124)</f>
        <v>94</v>
      </c>
      <c r="Y98" s="16" t="str">
        <f>IFERROR(VLOOKUP($D98,Results!$F$3:$L$1396,Y$1,FALSE),"")</f>
        <v/>
      </c>
      <c r="Z98" s="34" t="str">
        <f>IFERROR(IFERROR(IF(VLOOKUP($D98,Results!$F$3:$L$1396,Z$1+1,FALSE)=1,"S",""),"")&amp;VLOOKUP($D98,Results!$F$3:$L$1396,Z$1,FALSE),"")</f>
        <v/>
      </c>
      <c r="AA98" s="16" t="str">
        <f>IFERROR(VLOOKUP($D98,Results!$F$3:$L$1396,AA$1,FALSE),"")</f>
        <v/>
      </c>
      <c r="AB98" s="16" t="str">
        <f>IFERROR(VLOOKUP($D98,Results!$F$3:$L$1396,AB$1,FALSE),"")</f>
        <v/>
      </c>
      <c r="AC98" s="16" t="str">
        <f>IF(V98="","",Y98-V98)</f>
        <v/>
      </c>
    </row>
    <row r="99" spans="1:29" s="21" customFormat="1" x14ac:dyDescent="0.25">
      <c r="A99" s="21" t="s">
        <v>3178</v>
      </c>
      <c r="B99" s="16">
        <f>COUNTIF($A$5:$A$124,A99)</f>
        <v>1</v>
      </c>
      <c r="C99" s="16" t="str">
        <f>IF(OR(MID(A99,1,2)="SP",MID(A99,1,2)="MR",MID(A99,1,2)="CL",MID(A99,1,2)="RP"),"P","B")</f>
        <v>B</v>
      </c>
      <c r="D99" s="17">
        <f>IF($C99="B",VLOOKUP($A99,Bat!$A$4:$BC$2232,D$1,FALSE),VLOOKUP($A99,Pit!$A$4:$AZ$2108,D$2,FALSE))</f>
        <v>10844</v>
      </c>
      <c r="E99" s="16" t="str">
        <f>IF($C99="B",VLOOKUP($A99,Bat!$A$4:$BC$2232,E$1,FALSE),VLOOKUP($A99,Pit!$A$4:$AZ$2108,E$2,FALSE))</f>
        <v>CF</v>
      </c>
      <c r="F99" s="16" t="str">
        <f>IF($C99="B",VLOOKUP($A99,Bat!$A$4:$BC$2232,F$1,FALSE),VLOOKUP($A99,Pit!$A$4:$AZ$2108,F$2,FALSE))</f>
        <v>Michael Brown</v>
      </c>
      <c r="G99" s="16">
        <f>IF($C99="B",VLOOKUP($A99,Bat!$A$4:$BC$2232,G$1,FALSE),VLOOKUP($A99,Pit!$A$4:$AZ$2108,G$2,FALSE))</f>
        <v>21</v>
      </c>
      <c r="H99" s="16" t="str">
        <f>IF($C99="B",VLOOKUP($A99,Bat!$A$4:$BC$2232,H$1,FALSE),VLOOKUP($A99,Pit!$A$4:$AZ$2108,H$2,FALSE))</f>
        <v>R</v>
      </c>
      <c r="I99" s="16" t="str">
        <f>IF($C99="B",VLOOKUP($A99,Bat!$A$4:$BC$2232,I$1,FALSE),VLOOKUP($A99,Pit!$A$4:$AZ$2108,I$2,FALSE))</f>
        <v>R</v>
      </c>
      <c r="J99" s="16" t="str">
        <f>IF($C99="B",VLOOKUP($A99,Bat!$A$4:$BC$2232,J$1,FALSE),VLOOKUP($A99,Pit!$A$4:$AZ$2108,J$2,FALSE))</f>
        <v>Very High</v>
      </c>
      <c r="K99" s="17" t="str">
        <f>IF($C99="B",VLOOKUP($A99,Bat!$A$4:$BC$2232,K$1,FALSE),VLOOKUP($A99,Pit!$A$4:$AZ$2108,K$2,FALSE))</f>
        <v>Very Low</v>
      </c>
      <c r="L99" s="16">
        <f>IF($C99="B",VLOOKUP($A99,Bat!$A$4:$BC$2232,L$1,FALSE),VLOOKUP($A99,Pit!$A$4:$AZ$2108,L$2,FALSE))</f>
        <v>6</v>
      </c>
      <c r="M99" s="16">
        <f>IF($C99="B",VLOOKUP($A99,Bat!$A$4:$BC$2232,M$1,FALSE),VLOOKUP($A99,Pit!$A$4:$AZ$2108,M$2,FALSE))</f>
        <v>7</v>
      </c>
      <c r="N99" s="16">
        <f>IF($C99="B",VLOOKUP($A99,Bat!$A$4:$BC$2232,N$1,FALSE),VLOOKUP($A99,Pit!$A$4:$AZ$2108,N$2,FALSE))</f>
        <v>2</v>
      </c>
      <c r="O99" s="16">
        <f>IF($C99="B",VLOOKUP($A99,Bat!$A$4:$BC$2232,O$1,FALSE),VLOOKUP($A99,Pit!$A$4:$AZ$2108,O$2,FALSE))</f>
        <v>5</v>
      </c>
      <c r="P99" s="17">
        <f>IF($C99="B",VLOOKUP($A99,Bat!$A$4:$BC$2232,P$1,FALSE),VLOOKUP($A99,Pit!$A$4:$AZ$2108,P$2,FALSE))</f>
        <v>3</v>
      </c>
      <c r="Q99" s="36">
        <f>IF($C99="B",VLOOKUP($A99,Bat!$A$4:$BC$2232,Q$1,FALSE),VLOOKUP($A99,Pit!$A$4:$AZ$2108,Q$2,FALSE))</f>
        <v>16.224841840206395</v>
      </c>
      <c r="R99" s="19">
        <f>IF($C99="B",VLOOKUP($A99,Bat!$A$4:$BC$2232,R$1,FALSE),VLOOKUP($A99,Pit!$A$4:$AZ$2108,R$2,FALSE))</f>
        <v>1.2656792492359703</v>
      </c>
      <c r="S99" s="20">
        <f>IF($C99="B",VLOOKUP($A99,Bat!$A$4:$BC$2232,S$1,FALSE),VLOOKUP($A99,Pit!$A$4:$AZ$2108,S$2,FALSE))</f>
        <v>230000</v>
      </c>
      <c r="T99" s="17" t="str">
        <f>VLOOKUP(IF($C99="B",VLOOKUP($A99,Bat!$A$4:$AT$2232,T$1,FALSE),VLOOKUP($A99,Pit!$A$4:$BD$2108,T$2,FALSE)),COND!$A$35:$B$41,2,FALSE)</f>
        <v>??</v>
      </c>
      <c r="U99" s="21">
        <f>IF($C99="B",VLOOKUP($A99,Bat!$A$4:$AR$1196,44,FALSE),VLOOKUP($A99,Pit!$A$4:$BB$1086,54,FALSE))</f>
        <v>0</v>
      </c>
      <c r="V99" s="16"/>
      <c r="W99" s="16">
        <f>IF(OR(U99=999,V99=999,AND(S99&gt;$S$3,S99&lt;&gt;"Slot")),"",IF(V99="",U99,V99))</f>
        <v>0</v>
      </c>
      <c r="X99" s="17">
        <f>RANK(R99,$R$5:$R$124)</f>
        <v>95</v>
      </c>
      <c r="Y99" s="16" t="str">
        <f>IFERROR(VLOOKUP($D99,Results!$F$3:$L$1396,Y$1,FALSE),"")</f>
        <v/>
      </c>
      <c r="Z99" s="34" t="str">
        <f>IFERROR(IFERROR(IF(VLOOKUP($D99,Results!$F$3:$L$1396,Z$1+1,FALSE)=1,"S",""),"")&amp;VLOOKUP($D99,Results!$F$3:$L$1396,Z$1,FALSE),"")</f>
        <v/>
      </c>
      <c r="AA99" s="16" t="str">
        <f>IFERROR(VLOOKUP($D99,Results!$F$3:$L$1396,AA$1,FALSE),"")</f>
        <v/>
      </c>
      <c r="AB99" s="16" t="str">
        <f>IFERROR(VLOOKUP($D99,Results!$F$3:$L$1396,AB$1,FALSE),"")</f>
        <v/>
      </c>
      <c r="AC99" s="16" t="str">
        <f>IF(V99="","",Y99-V99)</f>
        <v/>
      </c>
    </row>
    <row r="100" spans="1:29" s="21" customFormat="1" x14ac:dyDescent="0.25">
      <c r="A100" s="21" t="s">
        <v>2796</v>
      </c>
      <c r="B100" s="16">
        <f>COUNTIF($A$5:$A$124,A100)</f>
        <v>1</v>
      </c>
      <c r="C100" s="16" t="str">
        <f>IF(OR(MID(A100,1,2)="SP",MID(A100,1,2)="MR",MID(A100,1,2)="CL",MID(A100,1,2)="RP"),"P","B")</f>
        <v>B</v>
      </c>
      <c r="D100" s="17">
        <f>IF($C100="B",VLOOKUP($A100,Bat!$A$4:$BC$2232,D$1,FALSE),VLOOKUP($A100,Pit!$A$4:$AZ$2108,D$2,FALSE))</f>
        <v>11437</v>
      </c>
      <c r="E100" s="16" t="str">
        <f>IF($C100="B",VLOOKUP($A100,Bat!$A$4:$BC$2232,E$1,FALSE),VLOOKUP($A100,Pit!$A$4:$AZ$2108,E$2,FALSE))</f>
        <v>SS</v>
      </c>
      <c r="F100" s="16" t="str">
        <f>IF($C100="B",VLOOKUP($A100,Bat!$A$4:$BC$2232,F$1,FALSE),VLOOKUP($A100,Pit!$A$4:$AZ$2108,F$2,FALSE))</f>
        <v>Bob Wade</v>
      </c>
      <c r="G100" s="16">
        <f>IF($C100="B",VLOOKUP($A100,Bat!$A$4:$BC$2232,G$1,FALSE),VLOOKUP($A100,Pit!$A$4:$AZ$2108,G$2,FALSE))</f>
        <v>21</v>
      </c>
      <c r="H100" s="16" t="str">
        <f>IF($C100="B",VLOOKUP($A100,Bat!$A$4:$BC$2232,H$1,FALSE),VLOOKUP($A100,Pit!$A$4:$AZ$2108,H$2,FALSE))</f>
        <v>R</v>
      </c>
      <c r="I100" s="16" t="str">
        <f>IF($C100="B",VLOOKUP($A100,Bat!$A$4:$BC$2232,I$1,FALSE),VLOOKUP($A100,Pit!$A$4:$AZ$2108,I$2,FALSE))</f>
        <v>R</v>
      </c>
      <c r="J100" s="16" t="str">
        <f>IF($C100="B",VLOOKUP($A100,Bat!$A$4:$BC$2232,J$1,FALSE),VLOOKUP($A100,Pit!$A$4:$AZ$2108,J$2,FALSE))</f>
        <v>Normal</v>
      </c>
      <c r="K100" s="17" t="str">
        <f>IF($C100="B",VLOOKUP($A100,Bat!$A$4:$BC$2232,K$1,FALSE),VLOOKUP($A100,Pit!$A$4:$AZ$2108,K$2,FALSE))</f>
        <v>High</v>
      </c>
      <c r="L100" s="16">
        <f>IF($C100="B",VLOOKUP($A100,Bat!$A$4:$BC$2232,L$1,FALSE),VLOOKUP($A100,Pit!$A$4:$AZ$2108,L$2,FALSE))</f>
        <v>4</v>
      </c>
      <c r="M100" s="16">
        <f>IF($C100="B",VLOOKUP($A100,Bat!$A$4:$BC$2232,M$1,FALSE),VLOOKUP($A100,Pit!$A$4:$AZ$2108,M$2,FALSE))</f>
        <v>7</v>
      </c>
      <c r="N100" s="16">
        <f>IF($C100="B",VLOOKUP($A100,Bat!$A$4:$BC$2232,N$1,FALSE),VLOOKUP($A100,Pit!$A$4:$AZ$2108,N$2,FALSE))</f>
        <v>5</v>
      </c>
      <c r="O100" s="16">
        <f>IF($C100="B",VLOOKUP($A100,Bat!$A$4:$BC$2232,O$1,FALSE),VLOOKUP($A100,Pit!$A$4:$AZ$2108,O$2,FALSE))</f>
        <v>8</v>
      </c>
      <c r="P100" s="17">
        <f>IF($C100="B",VLOOKUP($A100,Bat!$A$4:$BC$2232,P$1,FALSE),VLOOKUP($A100,Pit!$A$4:$AZ$2108,P$2,FALSE))</f>
        <v>5</v>
      </c>
      <c r="Q100" s="36">
        <f>IF($C100="B",VLOOKUP($A100,Bat!$A$4:$BC$2232,Q$1,FALSE),VLOOKUP($A100,Pit!$A$4:$AZ$2108,Q$2,FALSE))</f>
        <v>16.009052382688445</v>
      </c>
      <c r="R100" s="19">
        <f>IF($C100="B",VLOOKUP($A100,Bat!$A$4:$BC$2232,R$1,FALSE),VLOOKUP($A100,Pit!$A$4:$AZ$2108,R$2,FALSE))</f>
        <v>1.2373733258691764</v>
      </c>
      <c r="S100" s="20">
        <f>IF($C100="B",VLOOKUP($A100,Bat!$A$4:$BC$2232,S$1,FALSE),VLOOKUP($A100,Pit!$A$4:$AZ$2108,S$2,FALSE))</f>
        <v>4000000</v>
      </c>
      <c r="T100" s="17" t="str">
        <f>VLOOKUP(IF($C100="B",VLOOKUP($A100,Bat!$A$4:$AT$2232,T$1,FALSE),VLOOKUP($A100,Pit!$A$4:$BD$2108,T$2,FALSE)),COND!$A$35:$B$41,2,FALSE)</f>
        <v>??</v>
      </c>
      <c r="U100" s="21">
        <f>IF($C100="B",VLOOKUP($A100,Bat!$A$4:$AR$1196,44,FALSE),VLOOKUP($A100,Pit!$A$4:$BB$1086,54,FALSE))</f>
        <v>0</v>
      </c>
      <c r="V100" s="16"/>
      <c r="W100" s="16" t="str">
        <f>IF(OR(U100=999,V100=999,AND(S100&gt;$S$3,S100&lt;&gt;"Slot")),"",IF(V100="",U100,V100))</f>
        <v/>
      </c>
      <c r="X100" s="17">
        <f>RANK(R100,$R$5:$R$124)</f>
        <v>96</v>
      </c>
      <c r="Y100" s="16" t="str">
        <f>IFERROR(VLOOKUP($D100,Results!$F$3:$L$1396,Y$1,FALSE),"")</f>
        <v/>
      </c>
      <c r="Z100" s="34" t="str">
        <f>IFERROR(IFERROR(IF(VLOOKUP($D100,Results!$F$3:$L$1396,Z$1+1,FALSE)=1,"S",""),"")&amp;VLOOKUP($D100,Results!$F$3:$L$1396,Z$1,FALSE),"")</f>
        <v/>
      </c>
      <c r="AA100" s="16" t="str">
        <f>IFERROR(VLOOKUP($D100,Results!$F$3:$L$1396,AA$1,FALSE),"")</f>
        <v/>
      </c>
      <c r="AB100" s="16" t="str">
        <f>IFERROR(VLOOKUP($D100,Results!$F$3:$L$1396,AB$1,FALSE),"")</f>
        <v/>
      </c>
      <c r="AC100" s="16" t="str">
        <f>IF(V100="","",Y100-V100)</f>
        <v/>
      </c>
    </row>
    <row r="101" spans="1:29" s="21" customFormat="1" x14ac:dyDescent="0.25">
      <c r="A101" s="21" t="s">
        <v>2797</v>
      </c>
      <c r="B101" s="16">
        <f>COUNTIF($A$5:$A$124,A101)</f>
        <v>1</v>
      </c>
      <c r="C101" s="16" t="str">
        <f>IF(OR(MID(A101,1,2)="SP",MID(A101,1,2)="MR",MID(A101,1,2)="CL",MID(A101,1,2)="RP"),"P","B")</f>
        <v>B</v>
      </c>
      <c r="D101" s="17">
        <f>IF($C101="B",VLOOKUP($A101,Bat!$A$4:$BC$2232,D$1,FALSE),VLOOKUP($A101,Pit!$A$4:$AZ$2108,D$2,FALSE))</f>
        <v>10066</v>
      </c>
      <c r="E101" s="16" t="str">
        <f>IF($C101="B",VLOOKUP($A101,Bat!$A$4:$BC$2232,E$1,FALSE),VLOOKUP($A101,Pit!$A$4:$AZ$2108,E$2,FALSE))</f>
        <v>RF</v>
      </c>
      <c r="F101" s="16" t="str">
        <f>IF($C101="B",VLOOKUP($A101,Bat!$A$4:$BC$2232,F$1,FALSE),VLOOKUP($A101,Pit!$A$4:$AZ$2108,F$2,FALSE))</f>
        <v>Jeremy Walter</v>
      </c>
      <c r="G101" s="16">
        <f>IF($C101="B",VLOOKUP($A101,Bat!$A$4:$BC$2232,G$1,FALSE),VLOOKUP($A101,Pit!$A$4:$AZ$2108,G$2,FALSE))</f>
        <v>21</v>
      </c>
      <c r="H101" s="16" t="str">
        <f>IF($C101="B",VLOOKUP($A101,Bat!$A$4:$BC$2232,H$1,FALSE),VLOOKUP($A101,Pit!$A$4:$AZ$2108,H$2,FALSE))</f>
        <v>L</v>
      </c>
      <c r="I101" s="16" t="str">
        <f>IF($C101="B",VLOOKUP($A101,Bat!$A$4:$BC$2232,I$1,FALSE),VLOOKUP($A101,Pit!$A$4:$AZ$2108,I$2,FALSE))</f>
        <v>L</v>
      </c>
      <c r="J101" s="16" t="str">
        <f>IF($C101="B",VLOOKUP($A101,Bat!$A$4:$BC$2232,J$1,FALSE),VLOOKUP($A101,Pit!$A$4:$AZ$2108,J$2,FALSE))</f>
        <v>Low</v>
      </c>
      <c r="K101" s="17" t="str">
        <f>IF($C101="B",VLOOKUP($A101,Bat!$A$4:$BC$2232,K$1,FALSE),VLOOKUP($A101,Pit!$A$4:$AZ$2108,K$2,FALSE))</f>
        <v>Normal</v>
      </c>
      <c r="L101" s="16">
        <f>IF($C101="B",VLOOKUP($A101,Bat!$A$4:$BC$2232,L$1,FALSE),VLOOKUP($A101,Pit!$A$4:$AZ$2108,L$2,FALSE))</f>
        <v>5</v>
      </c>
      <c r="M101" s="16">
        <f>IF($C101="B",VLOOKUP($A101,Bat!$A$4:$BC$2232,M$1,FALSE),VLOOKUP($A101,Pit!$A$4:$AZ$2108,M$2,FALSE))</f>
        <v>8</v>
      </c>
      <c r="N101" s="16">
        <f>IF($C101="B",VLOOKUP($A101,Bat!$A$4:$BC$2232,N$1,FALSE),VLOOKUP($A101,Pit!$A$4:$AZ$2108,N$2,FALSE))</f>
        <v>6</v>
      </c>
      <c r="O101" s="16">
        <f>IF($C101="B",VLOOKUP($A101,Bat!$A$4:$BC$2232,O$1,FALSE),VLOOKUP($A101,Pit!$A$4:$AZ$2108,O$2,FALSE))</f>
        <v>4</v>
      </c>
      <c r="P101" s="17">
        <f>IF($C101="B",VLOOKUP($A101,Bat!$A$4:$BC$2232,P$1,FALSE),VLOOKUP($A101,Pit!$A$4:$AZ$2108,P$2,FALSE))</f>
        <v>4</v>
      </c>
      <c r="Q101" s="36">
        <f>IF($C101="B",VLOOKUP($A101,Bat!$A$4:$BC$2232,Q$1,FALSE),VLOOKUP($A101,Pit!$A$4:$AZ$2108,Q$2,FALSE))</f>
        <v>15.91276620694053</v>
      </c>
      <c r="R101" s="19">
        <f>IF($C101="B",VLOOKUP($A101,Bat!$A$4:$BC$2232,R$1,FALSE),VLOOKUP($A101,Pit!$A$4:$AZ$2108,R$2,FALSE))</f>
        <v>1.2247431022088038</v>
      </c>
      <c r="S101" s="20">
        <f>IF($C101="B",VLOOKUP($A101,Bat!$A$4:$BC$2232,S$1,FALSE),VLOOKUP($A101,Pit!$A$4:$AZ$2108,S$2,FALSE))</f>
        <v>2800000</v>
      </c>
      <c r="T101" s="17" t="str">
        <f>VLOOKUP(IF($C101="B",VLOOKUP($A101,Bat!$A$4:$AT$2232,T$1,FALSE),VLOOKUP($A101,Pit!$A$4:$BD$2108,T$2,FALSE)),COND!$A$35:$B$41,2,FALSE)</f>
        <v>??</v>
      </c>
      <c r="U101" s="21">
        <f>IF($C101="B",VLOOKUP($A101,Bat!$A$4:$AR$1196,44,FALSE),VLOOKUP($A101,Pit!$A$4:$BB$1086,54,FALSE))</f>
        <v>0</v>
      </c>
      <c r="V101" s="16"/>
      <c r="W101" s="16">
        <f>IF(OR(U101=999,V101=999,AND(S101&gt;$S$3,S101&lt;&gt;"Slot")),"",IF(V101="",U101,V101))</f>
        <v>0</v>
      </c>
      <c r="X101" s="17">
        <f>RANK(R101,$R$5:$R$124)</f>
        <v>97</v>
      </c>
      <c r="Y101" s="16" t="str">
        <f>IFERROR(VLOOKUP($D101,Results!$F$3:$L$1396,Y$1,FALSE),"")</f>
        <v/>
      </c>
      <c r="Z101" s="34" t="str">
        <f>IFERROR(IFERROR(IF(VLOOKUP($D101,Results!$F$3:$L$1396,Z$1+1,FALSE)=1,"S",""),"")&amp;VLOOKUP($D101,Results!$F$3:$L$1396,Z$1,FALSE),"")</f>
        <v/>
      </c>
      <c r="AA101" s="16" t="str">
        <f>IFERROR(VLOOKUP($D101,Results!$F$3:$L$1396,AA$1,FALSE),"")</f>
        <v/>
      </c>
      <c r="AB101" s="16" t="str">
        <f>IFERROR(VLOOKUP($D101,Results!$F$3:$L$1396,AB$1,FALSE),"")</f>
        <v/>
      </c>
      <c r="AC101" s="16" t="str">
        <f>IF(V101="","",Y101-V101)</f>
        <v/>
      </c>
    </row>
    <row r="102" spans="1:29" s="21" customFormat="1" x14ac:dyDescent="0.25">
      <c r="A102" s="21" t="s">
        <v>2315</v>
      </c>
      <c r="B102" s="16">
        <f>COUNTIF($A$5:$A$124,A102)</f>
        <v>1</v>
      </c>
      <c r="C102" s="16" t="str">
        <f>IF(OR(MID(A102,1,2)="SP",MID(A102,1,2)="MR",MID(A102,1,2)="CL",MID(A102,1,2)="RP"),"P","B")</f>
        <v>P</v>
      </c>
      <c r="D102" s="17">
        <f>IF($C102="B",VLOOKUP($A102,Bat!$A$4:$BC$2232,D$1,FALSE),VLOOKUP($A102,Pit!$A$4:$AZ$2108,D$2,FALSE))</f>
        <v>5132</v>
      </c>
      <c r="E102" s="16" t="str">
        <f>IF($C102="B",VLOOKUP($A102,Bat!$A$4:$BC$2232,E$1,FALSE),VLOOKUP($A102,Pit!$A$4:$AZ$2108,E$2,FALSE))</f>
        <v>SP</v>
      </c>
      <c r="F102" s="16" t="str">
        <f>IF($C102="B",VLOOKUP($A102,Bat!$A$4:$BC$2232,F$1,FALSE),VLOOKUP($A102,Pit!$A$4:$AZ$2108,F$2,FALSE))</f>
        <v>Jim Norris</v>
      </c>
      <c r="G102" s="16">
        <f>IF($C102="B",VLOOKUP($A102,Bat!$A$4:$BC$2232,G$1,FALSE),VLOOKUP($A102,Pit!$A$4:$AZ$2108,G$2,FALSE))</f>
        <v>18</v>
      </c>
      <c r="H102" s="16" t="str">
        <f>IF($C102="B",VLOOKUP($A102,Bat!$A$4:$BC$2232,H$1,FALSE),VLOOKUP($A102,Pit!$A$4:$AZ$2108,H$2,FALSE))</f>
        <v>L</v>
      </c>
      <c r="I102" s="16" t="str">
        <f>IF($C102="B",VLOOKUP($A102,Bat!$A$4:$BC$2232,I$1,FALSE),VLOOKUP($A102,Pit!$A$4:$AZ$2108,I$2,FALSE))</f>
        <v>L</v>
      </c>
      <c r="J102" s="16" t="str">
        <f>IF($C102="B",VLOOKUP($A102,Bat!$A$4:$BC$2232,J$1,FALSE),VLOOKUP($A102,Pit!$A$4:$AZ$2108,J$2,FALSE))</f>
        <v>Normal</v>
      </c>
      <c r="K102" s="17" t="str">
        <f>IF($C102="B",VLOOKUP($A102,Bat!$A$4:$BC$2232,K$1,FALSE),VLOOKUP($A102,Pit!$A$4:$AZ$2108,K$2,FALSE))</f>
        <v>Very High</v>
      </c>
      <c r="L102" s="16">
        <f>IF($C102="B",VLOOKUP($A102,Bat!$A$4:$BC$2232,L$1,FALSE),VLOOKUP($A102,Pit!$A$4:$AZ$2108,L$2,FALSE))</f>
        <v>3</v>
      </c>
      <c r="M102" s="16">
        <f>IF($C102="B",VLOOKUP($A102,Bat!$A$4:$BC$2232,M$1,FALSE),VLOOKUP($A102,Pit!$A$4:$AZ$2108,M$2,FALSE))</f>
        <v>5</v>
      </c>
      <c r="N102" s="16">
        <f>IF($C102="B",VLOOKUP($A102,Bat!$A$4:$BC$2232,N$1,FALSE),VLOOKUP($A102,Pit!$A$4:$AZ$2108,N$2,FALSE))</f>
        <v>6</v>
      </c>
      <c r="O102" s="16" t="str">
        <f>IF($C102="B",VLOOKUP($A102,Bat!$A$4:$BC$2232,O$1,FALSE),VLOOKUP($A102,Pit!$A$4:$AZ$2108,O$2,FALSE))</f>
        <v>89-91 Mph</v>
      </c>
      <c r="P102" s="17">
        <f>IF($C102="B",VLOOKUP($A102,Bat!$A$4:$BC$2232,P$1,FALSE),VLOOKUP($A102,Pit!$A$4:$AZ$2108,P$2,FALSE))</f>
        <v>7</v>
      </c>
      <c r="Q102" s="36">
        <f>IF($C102="B",VLOOKUP($A102,Bat!$A$4:$BC$2232,Q$1,FALSE),VLOOKUP($A102,Pit!$A$4:$AZ$2108,Q$2,FALSE))</f>
        <v>36.698821715949052</v>
      </c>
      <c r="R102" s="19">
        <f>IF($C102="B",VLOOKUP($A102,Bat!$A$4:$BC$2232,R$1,FALSE),VLOOKUP($A102,Pit!$A$4:$AZ$2108,R$2,FALSE))</f>
        <v>1.2210451276869867</v>
      </c>
      <c r="S102" s="20">
        <f>IF($C102="B",VLOOKUP($A102,Bat!$A$4:$BC$2232,S$1,FALSE),VLOOKUP($A102,Pit!$A$4:$AZ$2108,S$2,FALSE))</f>
        <v>2000000</v>
      </c>
      <c r="T102" s="17" t="str">
        <f>VLOOKUP(IF($C102="B",VLOOKUP($A102,Bat!$A$4:$AT$2232,T$1,FALSE),VLOOKUP($A102,Pit!$A$4:$BD$2108,T$2,FALSE)),COND!$A$35:$B$41,2,FALSE)</f>
        <v>??</v>
      </c>
      <c r="U102" s="21">
        <f>IF($C102="B",VLOOKUP($A102,Bat!$A$4:$AR$1196,44,FALSE),VLOOKUP($A102,Pit!$A$4:$BB$1086,54,FALSE))</f>
        <v>0</v>
      </c>
      <c r="V102" s="16"/>
      <c r="W102" s="16">
        <f>IF(OR(U102=999,V102=999,AND(S102&gt;$S$3,S102&lt;&gt;"Slot")),"",IF(V102="",U102,V102))</f>
        <v>0</v>
      </c>
      <c r="X102" s="17">
        <f>RANK(R102,$R$5:$R$124)</f>
        <v>98</v>
      </c>
      <c r="Y102" s="16" t="str">
        <f>IFERROR(VLOOKUP($D102,Results!$F$3:$L$1396,Y$1,FALSE),"")</f>
        <v/>
      </c>
      <c r="Z102" s="34" t="str">
        <f>IFERROR(IFERROR(IF(VLOOKUP($D102,Results!$F$3:$L$1396,Z$1+1,FALSE)=1,"S",""),"")&amp;VLOOKUP($D102,Results!$F$3:$L$1396,Z$1,FALSE),"")</f>
        <v/>
      </c>
      <c r="AA102" s="16" t="str">
        <f>IFERROR(VLOOKUP($D102,Results!$F$3:$L$1396,AA$1,FALSE),"")</f>
        <v/>
      </c>
      <c r="AB102" s="16" t="str">
        <f>IFERROR(VLOOKUP($D102,Results!$F$3:$L$1396,AB$1,FALSE),"")</f>
        <v/>
      </c>
      <c r="AC102" s="16" t="str">
        <f>IF(V102="","",Y102-V102)</f>
        <v/>
      </c>
    </row>
    <row r="103" spans="1:29" s="21" customFormat="1" x14ac:dyDescent="0.25">
      <c r="A103" s="21" t="s">
        <v>2316</v>
      </c>
      <c r="B103" s="16">
        <f>COUNTIF($A$5:$A$124,A103)</f>
        <v>1</v>
      </c>
      <c r="C103" s="16" t="str">
        <f>IF(OR(MID(A103,1,2)="SP",MID(A103,1,2)="MR",MID(A103,1,2)="CL",MID(A103,1,2)="RP"),"P","B")</f>
        <v>P</v>
      </c>
      <c r="D103" s="17">
        <f>IF($C103="B",VLOOKUP($A103,Bat!$A$4:$BC$2232,D$1,FALSE),VLOOKUP($A103,Pit!$A$4:$AZ$2108,D$2,FALSE))</f>
        <v>9728</v>
      </c>
      <c r="E103" s="16" t="str">
        <f>IF($C103="B",VLOOKUP($A103,Bat!$A$4:$BC$2232,E$1,FALSE),VLOOKUP($A103,Pit!$A$4:$AZ$2108,E$2,FALSE))</f>
        <v>SP</v>
      </c>
      <c r="F103" s="16" t="str">
        <f>IF($C103="B",VLOOKUP($A103,Bat!$A$4:$BC$2232,F$1,FALSE),VLOOKUP($A103,Pit!$A$4:$AZ$2108,F$2,FALSE))</f>
        <v>Elvis Carter</v>
      </c>
      <c r="G103" s="16">
        <f>IF($C103="B",VLOOKUP($A103,Bat!$A$4:$BC$2232,G$1,FALSE),VLOOKUP($A103,Pit!$A$4:$AZ$2108,G$2,FALSE))</f>
        <v>21</v>
      </c>
      <c r="H103" s="16" t="str">
        <f>IF($C103="B",VLOOKUP($A103,Bat!$A$4:$BC$2232,H$1,FALSE),VLOOKUP($A103,Pit!$A$4:$AZ$2108,H$2,FALSE))</f>
        <v>S</v>
      </c>
      <c r="I103" s="16" t="str">
        <f>IF($C103="B",VLOOKUP($A103,Bat!$A$4:$BC$2232,I$1,FALSE),VLOOKUP($A103,Pit!$A$4:$AZ$2108,I$2,FALSE))</f>
        <v>R</v>
      </c>
      <c r="J103" s="16" t="str">
        <f>IF($C103="B",VLOOKUP($A103,Bat!$A$4:$BC$2232,J$1,FALSE),VLOOKUP($A103,Pit!$A$4:$AZ$2108,J$2,FALSE))</f>
        <v>Low</v>
      </c>
      <c r="K103" s="17" t="str">
        <f>IF($C103="B",VLOOKUP($A103,Bat!$A$4:$BC$2232,K$1,FALSE),VLOOKUP($A103,Pit!$A$4:$AZ$2108,K$2,FALSE))</f>
        <v>Very High</v>
      </c>
      <c r="L103" s="16">
        <f>IF($C103="B",VLOOKUP($A103,Bat!$A$4:$BC$2232,L$1,FALSE),VLOOKUP($A103,Pit!$A$4:$AZ$2108,L$2,FALSE))</f>
        <v>4</v>
      </c>
      <c r="M103" s="16">
        <f>IF($C103="B",VLOOKUP($A103,Bat!$A$4:$BC$2232,M$1,FALSE),VLOOKUP($A103,Pit!$A$4:$AZ$2108,M$2,FALSE))</f>
        <v>7</v>
      </c>
      <c r="N103" s="16">
        <f>IF($C103="B",VLOOKUP($A103,Bat!$A$4:$BC$2232,N$1,FALSE),VLOOKUP($A103,Pit!$A$4:$AZ$2108,N$2,FALSE))</f>
        <v>4</v>
      </c>
      <c r="O103" s="16" t="str">
        <f>IF($C103="B",VLOOKUP($A103,Bat!$A$4:$BC$2232,O$1,FALSE),VLOOKUP($A103,Pit!$A$4:$AZ$2108,O$2,FALSE))</f>
        <v>93-95 Mph</v>
      </c>
      <c r="P103" s="17">
        <f>IF($C103="B",VLOOKUP($A103,Bat!$A$4:$BC$2232,P$1,FALSE),VLOOKUP($A103,Pit!$A$4:$AZ$2108,P$2,FALSE))</f>
        <v>4</v>
      </c>
      <c r="Q103" s="36">
        <f>IF($C103="B",VLOOKUP($A103,Bat!$A$4:$BC$2232,Q$1,FALSE),VLOOKUP($A103,Pit!$A$4:$AZ$2108,Q$2,FALSE))</f>
        <v>36.64227603686227</v>
      </c>
      <c r="R103" s="19">
        <f>IF($C103="B",VLOOKUP($A103,Bat!$A$4:$BC$2232,R$1,FALSE),VLOOKUP($A103,Pit!$A$4:$AZ$2108,R$2,FALSE))</f>
        <v>1.2159862798877987</v>
      </c>
      <c r="S103" s="20">
        <f>IF($C103="B",VLOOKUP($A103,Bat!$A$4:$BC$2232,S$1,FALSE),VLOOKUP($A103,Pit!$A$4:$AZ$2108,S$2,FALSE))</f>
        <v>200000</v>
      </c>
      <c r="T103" s="17" t="str">
        <f>VLOOKUP(IF($C103="B",VLOOKUP($A103,Bat!$A$4:$AT$2232,T$1,FALSE),VLOOKUP($A103,Pit!$A$4:$BD$2108,T$2,FALSE)),COND!$A$35:$B$41,2,FALSE)</f>
        <v>??</v>
      </c>
      <c r="U103" s="21">
        <f>IF($C103="B",VLOOKUP($A103,Bat!$A$4:$AR$1196,44,FALSE),VLOOKUP($A103,Pit!$A$4:$BB$1086,54,FALSE))</f>
        <v>0</v>
      </c>
      <c r="V103" s="16"/>
      <c r="W103" s="16">
        <f>IF(OR(U103=999,V103=999,AND(S103&gt;$S$3,S103&lt;&gt;"Slot")),"",IF(V103="",U103,V103))</f>
        <v>0</v>
      </c>
      <c r="X103" s="17">
        <f>RANK(R103,$R$5:$R$124)</f>
        <v>99</v>
      </c>
      <c r="Y103" s="16" t="str">
        <f>IFERROR(VLOOKUP($D103,Results!$F$3:$L$1396,Y$1,FALSE),"")</f>
        <v/>
      </c>
      <c r="Z103" s="34" t="str">
        <f>IFERROR(IFERROR(IF(VLOOKUP($D103,Results!$F$3:$L$1396,Z$1+1,FALSE)=1,"S",""),"")&amp;VLOOKUP($D103,Results!$F$3:$L$1396,Z$1,FALSE),"")</f>
        <v/>
      </c>
      <c r="AA103" s="16" t="str">
        <f>IFERROR(VLOOKUP($D103,Results!$F$3:$L$1396,AA$1,FALSE),"")</f>
        <v/>
      </c>
      <c r="AB103" s="16" t="str">
        <f>IFERROR(VLOOKUP($D103,Results!$F$3:$L$1396,AB$1,FALSE),"")</f>
        <v/>
      </c>
      <c r="AC103" s="16" t="str">
        <f>IF(V103="","",Y103-V103)</f>
        <v/>
      </c>
    </row>
    <row r="104" spans="1:29" s="21" customFormat="1" x14ac:dyDescent="0.25">
      <c r="A104" s="21" t="s">
        <v>2798</v>
      </c>
      <c r="B104" s="16">
        <f>COUNTIF($A$5:$A$124,A104)</f>
        <v>1</v>
      </c>
      <c r="C104" s="16" t="str">
        <f>IF(OR(MID(A104,1,2)="SP",MID(A104,1,2)="MR",MID(A104,1,2)="CL",MID(A104,1,2)="RP"),"P","B")</f>
        <v>B</v>
      </c>
      <c r="D104" s="17">
        <f>IF($C104="B",VLOOKUP($A104,Bat!$A$4:$BC$2232,D$1,FALSE),VLOOKUP($A104,Pit!$A$4:$AZ$2108,D$2,FALSE))</f>
        <v>6826</v>
      </c>
      <c r="E104" s="16" t="str">
        <f>IF($C104="B",VLOOKUP($A104,Bat!$A$4:$BC$2232,E$1,FALSE),VLOOKUP($A104,Pit!$A$4:$AZ$2108,E$2,FALSE))</f>
        <v>1B</v>
      </c>
      <c r="F104" s="16" t="str">
        <f>IF($C104="B",VLOOKUP($A104,Bat!$A$4:$BC$2232,F$1,FALSE),VLOOKUP($A104,Pit!$A$4:$AZ$2108,F$2,FALSE))</f>
        <v>Héctor Escobedo</v>
      </c>
      <c r="G104" s="16">
        <f>IF($C104="B",VLOOKUP($A104,Bat!$A$4:$BC$2232,G$1,FALSE),VLOOKUP($A104,Pit!$A$4:$AZ$2108,G$2,FALSE))</f>
        <v>21</v>
      </c>
      <c r="H104" s="16" t="str">
        <f>IF($C104="B",VLOOKUP($A104,Bat!$A$4:$BC$2232,H$1,FALSE),VLOOKUP($A104,Pit!$A$4:$AZ$2108,H$2,FALSE))</f>
        <v>L</v>
      </c>
      <c r="I104" s="16" t="str">
        <f>IF($C104="B",VLOOKUP($A104,Bat!$A$4:$BC$2232,I$1,FALSE),VLOOKUP($A104,Pit!$A$4:$AZ$2108,I$2,FALSE))</f>
        <v>L</v>
      </c>
      <c r="J104" s="16" t="str">
        <f>IF($C104="B",VLOOKUP($A104,Bat!$A$4:$BC$2232,J$1,FALSE),VLOOKUP($A104,Pit!$A$4:$AZ$2108,J$2,FALSE))</f>
        <v>Low</v>
      </c>
      <c r="K104" s="17" t="str">
        <f>IF($C104="B",VLOOKUP($A104,Bat!$A$4:$BC$2232,K$1,FALSE),VLOOKUP($A104,Pit!$A$4:$AZ$2108,K$2,FALSE))</f>
        <v>Normal</v>
      </c>
      <c r="L104" s="16">
        <f>IF($C104="B",VLOOKUP($A104,Bat!$A$4:$BC$2232,L$1,FALSE),VLOOKUP($A104,Pit!$A$4:$AZ$2108,L$2,FALSE))</f>
        <v>6</v>
      </c>
      <c r="M104" s="16">
        <f>IF($C104="B",VLOOKUP($A104,Bat!$A$4:$BC$2232,M$1,FALSE),VLOOKUP($A104,Pit!$A$4:$AZ$2108,M$2,FALSE))</f>
        <v>5</v>
      </c>
      <c r="N104" s="16">
        <f>IF($C104="B",VLOOKUP($A104,Bat!$A$4:$BC$2232,N$1,FALSE),VLOOKUP($A104,Pit!$A$4:$AZ$2108,N$2,FALSE))</f>
        <v>6</v>
      </c>
      <c r="O104" s="16">
        <f>IF($C104="B",VLOOKUP($A104,Bat!$A$4:$BC$2232,O$1,FALSE),VLOOKUP($A104,Pit!$A$4:$AZ$2108,O$2,FALSE))</f>
        <v>4</v>
      </c>
      <c r="P104" s="17">
        <f>IF($C104="B",VLOOKUP($A104,Bat!$A$4:$BC$2232,P$1,FALSE),VLOOKUP($A104,Pit!$A$4:$AZ$2108,P$2,FALSE))</f>
        <v>3</v>
      </c>
      <c r="Q104" s="36">
        <f>IF($C104="B",VLOOKUP($A104,Bat!$A$4:$BC$2232,Q$1,FALSE),VLOOKUP($A104,Pit!$A$4:$AZ$2108,Q$2,FALSE))</f>
        <v>15.798965060867502</v>
      </c>
      <c r="R104" s="19">
        <f>IF($C104="B",VLOOKUP($A104,Bat!$A$4:$BC$2232,R$1,FALSE),VLOOKUP($A104,Pit!$A$4:$AZ$2108,R$2,FALSE))</f>
        <v>1.2098153733157995</v>
      </c>
      <c r="S104" s="20">
        <f>IF($C104="B",VLOOKUP($A104,Bat!$A$4:$BC$2232,S$1,FALSE),VLOOKUP($A104,Pit!$A$4:$AZ$2108,S$2,FALSE))</f>
        <v>220000</v>
      </c>
      <c r="T104" s="17" t="str">
        <f>VLOOKUP(IF($C104="B",VLOOKUP($A104,Bat!$A$4:$AT$2232,T$1,FALSE),VLOOKUP($A104,Pit!$A$4:$BD$2108,T$2,FALSE)),COND!$A$35:$B$41,2,FALSE)</f>
        <v>??</v>
      </c>
      <c r="U104" s="21">
        <f>IF($C104="B",VLOOKUP($A104,Bat!$A$4:$AR$1196,44,FALSE),VLOOKUP($A104,Pit!$A$4:$BB$1086,54,FALSE))</f>
        <v>0</v>
      </c>
      <c r="V104" s="16"/>
      <c r="W104" s="16">
        <f>IF(OR(U104=999,V104=999,AND(S104&gt;$S$3,S104&lt;&gt;"Slot")),"",IF(V104="",U104,V104))</f>
        <v>0</v>
      </c>
      <c r="X104" s="17">
        <f>RANK(R104,$R$5:$R$124)</f>
        <v>100</v>
      </c>
      <c r="Y104" s="16" t="str">
        <f>IFERROR(VLOOKUP($D104,Results!$F$3:$L$1396,Y$1,FALSE),"")</f>
        <v/>
      </c>
      <c r="Z104" s="34" t="str">
        <f>IFERROR(IFERROR(IF(VLOOKUP($D104,Results!$F$3:$L$1396,Z$1+1,FALSE)=1,"S",""),"")&amp;VLOOKUP($D104,Results!$F$3:$L$1396,Z$1,FALSE),"")</f>
        <v/>
      </c>
      <c r="AA104" s="16" t="str">
        <f>IFERROR(VLOOKUP($D104,Results!$F$3:$L$1396,AA$1,FALSE),"")</f>
        <v/>
      </c>
      <c r="AB104" s="16" t="str">
        <f>IFERROR(VLOOKUP($D104,Results!$F$3:$L$1396,AB$1,FALSE),"")</f>
        <v/>
      </c>
      <c r="AC104" s="16" t="str">
        <f>IF(V104="","",Y104-V104)</f>
        <v/>
      </c>
    </row>
    <row r="105" spans="1:29" s="21" customFormat="1" x14ac:dyDescent="0.25">
      <c r="A105" s="21" t="s">
        <v>2799</v>
      </c>
      <c r="B105" s="16">
        <f>COUNTIF($A$5:$A$124,A105)</f>
        <v>1</v>
      </c>
      <c r="C105" s="16" t="str">
        <f>IF(OR(MID(A105,1,2)="SP",MID(A105,1,2)="MR",MID(A105,1,2)="CL",MID(A105,1,2)="RP"),"P","B")</f>
        <v>B</v>
      </c>
      <c r="D105" s="17">
        <f>IF($C105="B",VLOOKUP($A105,Bat!$A$4:$BC$2232,D$1,FALSE),VLOOKUP($A105,Pit!$A$4:$AZ$2108,D$2,FALSE))</f>
        <v>9181</v>
      </c>
      <c r="E105" s="16" t="str">
        <f>IF($C105="B",VLOOKUP($A105,Bat!$A$4:$BC$2232,E$1,FALSE),VLOOKUP($A105,Pit!$A$4:$AZ$2108,E$2,FALSE))</f>
        <v>1B</v>
      </c>
      <c r="F105" s="16" t="str">
        <f>IF($C105="B",VLOOKUP($A105,Bat!$A$4:$BC$2232,F$1,FALSE),VLOOKUP($A105,Pit!$A$4:$AZ$2108,F$2,FALSE))</f>
        <v>Mike Patrick</v>
      </c>
      <c r="G105" s="16">
        <f>IF($C105="B",VLOOKUP($A105,Bat!$A$4:$BC$2232,G$1,FALSE),VLOOKUP($A105,Pit!$A$4:$AZ$2108,G$2,FALSE))</f>
        <v>21</v>
      </c>
      <c r="H105" s="16" t="str">
        <f>IF($C105="B",VLOOKUP($A105,Bat!$A$4:$BC$2232,H$1,FALSE),VLOOKUP($A105,Pit!$A$4:$AZ$2108,H$2,FALSE))</f>
        <v>L</v>
      </c>
      <c r="I105" s="16" t="str">
        <f>IF($C105="B",VLOOKUP($A105,Bat!$A$4:$BC$2232,I$1,FALSE),VLOOKUP($A105,Pit!$A$4:$AZ$2108,I$2,FALSE))</f>
        <v>L</v>
      </c>
      <c r="J105" s="16" t="str">
        <f>IF($C105="B",VLOOKUP($A105,Bat!$A$4:$BC$2232,J$1,FALSE),VLOOKUP($A105,Pit!$A$4:$AZ$2108,J$2,FALSE))</f>
        <v>Normal</v>
      </c>
      <c r="K105" s="17" t="str">
        <f>IF($C105="B",VLOOKUP($A105,Bat!$A$4:$BC$2232,K$1,FALSE),VLOOKUP($A105,Pit!$A$4:$AZ$2108,K$2,FALSE))</f>
        <v>Low</v>
      </c>
      <c r="L105" s="16">
        <f>IF($C105="B",VLOOKUP($A105,Bat!$A$4:$BC$2232,L$1,FALSE),VLOOKUP($A105,Pit!$A$4:$AZ$2108,L$2,FALSE))</f>
        <v>5</v>
      </c>
      <c r="M105" s="16">
        <f>IF($C105="B",VLOOKUP($A105,Bat!$A$4:$BC$2232,M$1,FALSE),VLOOKUP($A105,Pit!$A$4:$AZ$2108,M$2,FALSE))</f>
        <v>6</v>
      </c>
      <c r="N105" s="16">
        <f>IF($C105="B",VLOOKUP($A105,Bat!$A$4:$BC$2232,N$1,FALSE),VLOOKUP($A105,Pit!$A$4:$AZ$2108,N$2,FALSE))</f>
        <v>6</v>
      </c>
      <c r="O105" s="16">
        <f>IF($C105="B",VLOOKUP($A105,Bat!$A$4:$BC$2232,O$1,FALSE),VLOOKUP($A105,Pit!$A$4:$AZ$2108,O$2,FALSE))</f>
        <v>7</v>
      </c>
      <c r="P105" s="17">
        <f>IF($C105="B",VLOOKUP($A105,Bat!$A$4:$BC$2232,P$1,FALSE),VLOOKUP($A105,Pit!$A$4:$AZ$2108,P$2,FALSE))</f>
        <v>3</v>
      </c>
      <c r="Q105" s="36">
        <f>IF($C105="B",VLOOKUP($A105,Bat!$A$4:$BC$2232,Q$1,FALSE),VLOOKUP($A105,Pit!$A$4:$AZ$2108,Q$2,FALSE))</f>
        <v>15.766455684510152</v>
      </c>
      <c r="R105" s="19">
        <f>IF($C105="B",VLOOKUP($A105,Bat!$A$4:$BC$2232,R$1,FALSE),VLOOKUP($A105,Pit!$A$4:$AZ$2108,R$2,FALSE))</f>
        <v>1.2055509948495955</v>
      </c>
      <c r="S105" s="20">
        <f>IF($C105="B",VLOOKUP($A105,Bat!$A$4:$BC$2232,S$1,FALSE),VLOOKUP($A105,Pit!$A$4:$AZ$2108,S$2,FALSE))</f>
        <v>180000</v>
      </c>
      <c r="T105" s="17" t="str">
        <f>VLOOKUP(IF($C105="B",VLOOKUP($A105,Bat!$A$4:$AT$2232,T$1,FALSE),VLOOKUP($A105,Pit!$A$4:$BD$2108,T$2,FALSE)),COND!$A$35:$B$41,2,FALSE)</f>
        <v>??</v>
      </c>
      <c r="U105" s="21">
        <f>IF($C105="B",VLOOKUP($A105,Bat!$A$4:$AR$1196,44,FALSE),VLOOKUP($A105,Pit!$A$4:$BB$1086,54,FALSE))</f>
        <v>0</v>
      </c>
      <c r="V105" s="16"/>
      <c r="W105" s="16">
        <f>IF(OR(U105=999,V105=999,AND(S105&gt;$S$3,S105&lt;&gt;"Slot")),"",IF(V105="",U105,V105))</f>
        <v>0</v>
      </c>
      <c r="X105" s="17">
        <f>RANK(R105,$R$5:$R$124)</f>
        <v>101</v>
      </c>
      <c r="Y105" s="16" t="str">
        <f>IFERROR(VLOOKUP($D105,Results!$F$3:$L$1396,Y$1,FALSE),"")</f>
        <v/>
      </c>
      <c r="Z105" s="34" t="str">
        <f>IFERROR(IFERROR(IF(VLOOKUP($D105,Results!$F$3:$L$1396,Z$1+1,FALSE)=1,"S",""),"")&amp;VLOOKUP($D105,Results!$F$3:$L$1396,Z$1,FALSE),"")</f>
        <v/>
      </c>
      <c r="AA105" s="16" t="str">
        <f>IFERROR(VLOOKUP($D105,Results!$F$3:$L$1396,AA$1,FALSE),"")</f>
        <v/>
      </c>
      <c r="AB105" s="16" t="str">
        <f>IFERROR(VLOOKUP($D105,Results!$F$3:$L$1396,AB$1,FALSE),"")</f>
        <v/>
      </c>
      <c r="AC105" s="16" t="str">
        <f>IF(V105="","",Y105-V105)</f>
        <v/>
      </c>
    </row>
    <row r="106" spans="1:29" s="21" customFormat="1" x14ac:dyDescent="0.25">
      <c r="A106" s="21" t="s">
        <v>2317</v>
      </c>
      <c r="B106" s="16">
        <f>COUNTIF($A$5:$A$124,A106)</f>
        <v>1</v>
      </c>
      <c r="C106" s="16" t="str">
        <f>IF(OR(MID(A106,1,2)="SP",MID(A106,1,2)="MR",MID(A106,1,2)="CL",MID(A106,1,2)="RP"),"P","B")</f>
        <v>P</v>
      </c>
      <c r="D106" s="17">
        <f>IF($C106="B",VLOOKUP($A106,Bat!$A$4:$BC$2232,D$1,FALSE),VLOOKUP($A106,Pit!$A$4:$AZ$2108,D$2,FALSE))</f>
        <v>8654</v>
      </c>
      <c r="E106" s="16" t="str">
        <f>IF($C106="B",VLOOKUP($A106,Bat!$A$4:$BC$2232,E$1,FALSE),VLOOKUP($A106,Pit!$A$4:$AZ$2108,E$2,FALSE))</f>
        <v>SP</v>
      </c>
      <c r="F106" s="16" t="str">
        <f>IF($C106="B",VLOOKUP($A106,Bat!$A$4:$BC$2232,F$1,FALSE),VLOOKUP($A106,Pit!$A$4:$AZ$2108,F$2,FALSE))</f>
        <v>Noboru Imai</v>
      </c>
      <c r="G106" s="16">
        <f>IF($C106="B",VLOOKUP($A106,Bat!$A$4:$BC$2232,G$1,FALSE),VLOOKUP($A106,Pit!$A$4:$AZ$2108,G$2,FALSE))</f>
        <v>17</v>
      </c>
      <c r="H106" s="16" t="str">
        <f>IF($C106="B",VLOOKUP($A106,Bat!$A$4:$BC$2232,H$1,FALSE),VLOOKUP($A106,Pit!$A$4:$AZ$2108,H$2,FALSE))</f>
        <v>R</v>
      </c>
      <c r="I106" s="16" t="str">
        <f>IF($C106="B",VLOOKUP($A106,Bat!$A$4:$BC$2232,I$1,FALSE),VLOOKUP($A106,Pit!$A$4:$AZ$2108,I$2,FALSE))</f>
        <v>R</v>
      </c>
      <c r="J106" s="16" t="str">
        <f>IF($C106="B",VLOOKUP($A106,Bat!$A$4:$BC$2232,J$1,FALSE),VLOOKUP($A106,Pit!$A$4:$AZ$2108,J$2,FALSE))</f>
        <v>Normal</v>
      </c>
      <c r="K106" s="17" t="str">
        <f>IF($C106="B",VLOOKUP($A106,Bat!$A$4:$BC$2232,K$1,FALSE),VLOOKUP($A106,Pit!$A$4:$AZ$2108,K$2,FALSE))</f>
        <v>Very Low</v>
      </c>
      <c r="L106" s="16">
        <f>IF($C106="B",VLOOKUP($A106,Bat!$A$4:$BC$2232,L$1,FALSE),VLOOKUP($A106,Pit!$A$4:$AZ$2108,L$2,FALSE))</f>
        <v>5</v>
      </c>
      <c r="M106" s="16">
        <f>IF($C106="B",VLOOKUP($A106,Bat!$A$4:$BC$2232,M$1,FALSE),VLOOKUP($A106,Pit!$A$4:$AZ$2108,M$2,FALSE))</f>
        <v>6</v>
      </c>
      <c r="N106" s="16">
        <f>IF($C106="B",VLOOKUP($A106,Bat!$A$4:$BC$2232,N$1,FALSE),VLOOKUP($A106,Pit!$A$4:$AZ$2108,N$2,FALSE))</f>
        <v>4</v>
      </c>
      <c r="O106" s="16" t="str">
        <f>IF($C106="B",VLOOKUP($A106,Bat!$A$4:$BC$2232,O$1,FALSE),VLOOKUP($A106,Pit!$A$4:$AZ$2108,O$2,FALSE))</f>
        <v>93-95 Mph</v>
      </c>
      <c r="P106" s="17">
        <f>IF($C106="B",VLOOKUP($A106,Bat!$A$4:$BC$2232,P$1,FALSE),VLOOKUP($A106,Pit!$A$4:$AZ$2108,P$2,FALSE))</f>
        <v>6</v>
      </c>
      <c r="Q106" s="36">
        <f>IF($C106="B",VLOOKUP($A106,Bat!$A$4:$BC$2232,Q$1,FALSE),VLOOKUP($A106,Pit!$A$4:$AZ$2108,Q$2,FALSE))</f>
        <v>36.478108223431136</v>
      </c>
      <c r="R106" s="19">
        <f>IF($C106="B",VLOOKUP($A106,Bat!$A$4:$BC$2232,R$1,FALSE),VLOOKUP($A106,Pit!$A$4:$AZ$2108,R$2,FALSE))</f>
        <v>1.2012990394993859</v>
      </c>
      <c r="S106" s="20">
        <f>IF($C106="B",VLOOKUP($A106,Bat!$A$4:$BC$2232,S$1,FALSE),VLOOKUP($A106,Pit!$A$4:$AZ$2108,S$2,FALSE))</f>
        <v>330000</v>
      </c>
      <c r="T106" s="17" t="str">
        <f>VLOOKUP(IF($C106="B",VLOOKUP($A106,Bat!$A$4:$AT$2232,T$1,FALSE),VLOOKUP($A106,Pit!$A$4:$BD$2108,T$2,FALSE)),COND!$A$35:$B$41,2,FALSE)</f>
        <v>??</v>
      </c>
      <c r="U106" s="21">
        <f>IF($C106="B",VLOOKUP($A106,Bat!$A$4:$AR$1196,44,FALSE),VLOOKUP($A106,Pit!$A$4:$BB$1086,54,FALSE))</f>
        <v>0</v>
      </c>
      <c r="V106" s="16"/>
      <c r="W106" s="16">
        <f>IF(OR(U106=999,V106=999,AND(S106&gt;$S$3,S106&lt;&gt;"Slot")),"",IF(V106="",U106,V106))</f>
        <v>0</v>
      </c>
      <c r="X106" s="17">
        <f>RANK(R106,$R$5:$R$124)</f>
        <v>102</v>
      </c>
      <c r="Y106" s="16" t="str">
        <f>IFERROR(VLOOKUP($D106,Results!$F$3:$L$1396,Y$1,FALSE),"")</f>
        <v/>
      </c>
      <c r="Z106" s="34" t="str">
        <f>IFERROR(IFERROR(IF(VLOOKUP($D106,Results!$F$3:$L$1396,Z$1+1,FALSE)=1,"S",""),"")&amp;VLOOKUP($D106,Results!$F$3:$L$1396,Z$1,FALSE),"")</f>
        <v/>
      </c>
      <c r="AA106" s="16" t="str">
        <f>IFERROR(VLOOKUP($D106,Results!$F$3:$L$1396,AA$1,FALSE),"")</f>
        <v/>
      </c>
      <c r="AB106" s="16" t="str">
        <f>IFERROR(VLOOKUP($D106,Results!$F$3:$L$1396,AB$1,FALSE),"")</f>
        <v/>
      </c>
      <c r="AC106" s="16" t="str">
        <f>IF(V106="","",Y106-V106)</f>
        <v/>
      </c>
    </row>
    <row r="107" spans="1:29" s="21" customFormat="1" x14ac:dyDescent="0.25">
      <c r="A107" s="21" t="s">
        <v>2800</v>
      </c>
      <c r="B107" s="16">
        <f>COUNTIF($A$5:$A$124,A107)</f>
        <v>1</v>
      </c>
      <c r="C107" s="16" t="str">
        <f>IF(OR(MID(A107,1,2)="SP",MID(A107,1,2)="MR",MID(A107,1,2)="CL",MID(A107,1,2)="RP"),"P","B")</f>
        <v>B</v>
      </c>
      <c r="D107" s="17">
        <f>IF($C107="B",VLOOKUP($A107,Bat!$A$4:$BC$2232,D$1,FALSE),VLOOKUP($A107,Pit!$A$4:$AZ$2108,D$2,FALSE))</f>
        <v>5099</v>
      </c>
      <c r="E107" s="16" t="str">
        <f>IF($C107="B",VLOOKUP($A107,Bat!$A$4:$BC$2232,E$1,FALSE),VLOOKUP($A107,Pit!$A$4:$AZ$2108,E$2,FALSE))</f>
        <v>3B</v>
      </c>
      <c r="F107" s="16" t="str">
        <f>IF($C107="B",VLOOKUP($A107,Bat!$A$4:$BC$2232,F$1,FALSE),VLOOKUP($A107,Pit!$A$4:$AZ$2108,F$2,FALSE))</f>
        <v>Howard Joyce</v>
      </c>
      <c r="G107" s="16">
        <f>IF($C107="B",VLOOKUP($A107,Bat!$A$4:$BC$2232,G$1,FALSE),VLOOKUP($A107,Pit!$A$4:$AZ$2108,G$2,FALSE))</f>
        <v>18</v>
      </c>
      <c r="H107" s="16" t="str">
        <f>IF($C107="B",VLOOKUP($A107,Bat!$A$4:$BC$2232,H$1,FALSE),VLOOKUP($A107,Pit!$A$4:$AZ$2108,H$2,FALSE))</f>
        <v>R</v>
      </c>
      <c r="I107" s="16" t="str">
        <f>IF($C107="B",VLOOKUP($A107,Bat!$A$4:$BC$2232,I$1,FALSE),VLOOKUP($A107,Pit!$A$4:$AZ$2108,I$2,FALSE))</f>
        <v>R</v>
      </c>
      <c r="J107" s="16" t="str">
        <f>IF($C107="B",VLOOKUP($A107,Bat!$A$4:$BC$2232,J$1,FALSE),VLOOKUP($A107,Pit!$A$4:$AZ$2108,J$2,FALSE))</f>
        <v>Normal</v>
      </c>
      <c r="K107" s="17" t="str">
        <f>IF($C107="B",VLOOKUP($A107,Bat!$A$4:$BC$2232,K$1,FALSE),VLOOKUP($A107,Pit!$A$4:$AZ$2108,K$2,FALSE))</f>
        <v>Low</v>
      </c>
      <c r="L107" s="16">
        <f>IF($C107="B",VLOOKUP($A107,Bat!$A$4:$BC$2232,L$1,FALSE),VLOOKUP($A107,Pit!$A$4:$AZ$2108,L$2,FALSE))</f>
        <v>7</v>
      </c>
      <c r="M107" s="16">
        <f>IF($C107="B",VLOOKUP($A107,Bat!$A$4:$BC$2232,M$1,FALSE),VLOOKUP($A107,Pit!$A$4:$AZ$2108,M$2,FALSE))</f>
        <v>3</v>
      </c>
      <c r="N107" s="16">
        <f>IF($C107="B",VLOOKUP($A107,Bat!$A$4:$BC$2232,N$1,FALSE),VLOOKUP($A107,Pit!$A$4:$AZ$2108,N$2,FALSE))</f>
        <v>4</v>
      </c>
      <c r="O107" s="16">
        <f>IF($C107="B",VLOOKUP($A107,Bat!$A$4:$BC$2232,O$1,FALSE),VLOOKUP($A107,Pit!$A$4:$AZ$2108,O$2,FALSE))</f>
        <v>1</v>
      </c>
      <c r="P107" s="17">
        <f>IF($C107="B",VLOOKUP($A107,Bat!$A$4:$BC$2232,P$1,FALSE),VLOOKUP($A107,Pit!$A$4:$AZ$2108,P$2,FALSE))</f>
        <v>8</v>
      </c>
      <c r="Q107" s="36">
        <f>IF($C107="B",VLOOKUP($A107,Bat!$A$4:$BC$2232,Q$1,FALSE),VLOOKUP($A107,Pit!$A$4:$AZ$2108,Q$2,FALSE))</f>
        <v>15.724776203855795</v>
      </c>
      <c r="R107" s="19">
        <f>IF($C107="B",VLOOKUP($A107,Bat!$A$4:$BC$2232,R$1,FALSE),VLOOKUP($A107,Pit!$A$4:$AZ$2108,R$2,FALSE))</f>
        <v>1.2000837389468277</v>
      </c>
      <c r="S107" s="20">
        <f>IF($C107="B",VLOOKUP($A107,Bat!$A$4:$BC$2232,S$1,FALSE),VLOOKUP($A107,Pit!$A$4:$AZ$2108,S$2,FALSE))</f>
        <v>190000</v>
      </c>
      <c r="T107" s="17" t="str">
        <f>VLOOKUP(IF($C107="B",VLOOKUP($A107,Bat!$A$4:$AT$2232,T$1,FALSE),VLOOKUP($A107,Pit!$A$4:$BD$2108,T$2,FALSE)),COND!$A$35:$B$41,2,FALSE)</f>
        <v>??</v>
      </c>
      <c r="U107" s="21">
        <f>IF($C107="B",VLOOKUP($A107,Bat!$A$4:$AR$1196,44,FALSE),VLOOKUP($A107,Pit!$A$4:$BB$1086,54,FALSE))</f>
        <v>0</v>
      </c>
      <c r="V107" s="16"/>
      <c r="W107" s="16">
        <f>IF(OR(U107=999,V107=999,AND(S107&gt;$S$3,S107&lt;&gt;"Slot")),"",IF(V107="",U107,V107))</f>
        <v>0</v>
      </c>
      <c r="X107" s="17">
        <f>RANK(R107,$R$5:$R$124)</f>
        <v>103</v>
      </c>
      <c r="Y107" s="16" t="str">
        <f>IFERROR(VLOOKUP($D107,Results!$F$3:$L$1396,Y$1,FALSE),"")</f>
        <v/>
      </c>
      <c r="Z107" s="34" t="str">
        <f>IFERROR(IFERROR(IF(VLOOKUP($D107,Results!$F$3:$L$1396,Z$1+1,FALSE)=1,"S",""),"")&amp;VLOOKUP($D107,Results!$F$3:$L$1396,Z$1,FALSE),"")</f>
        <v/>
      </c>
      <c r="AA107" s="16" t="str">
        <f>IFERROR(VLOOKUP($D107,Results!$F$3:$L$1396,AA$1,FALSE),"")</f>
        <v/>
      </c>
      <c r="AB107" s="16" t="str">
        <f>IFERROR(VLOOKUP($D107,Results!$F$3:$L$1396,AB$1,FALSE),"")</f>
        <v/>
      </c>
      <c r="AC107" s="16" t="str">
        <f>IF(V107="","",Y107-V107)</f>
        <v/>
      </c>
    </row>
    <row r="108" spans="1:29" s="21" customFormat="1" x14ac:dyDescent="0.25">
      <c r="A108" s="21" t="s">
        <v>2801</v>
      </c>
      <c r="B108" s="16">
        <f>COUNTIF($A$5:$A$124,A108)</f>
        <v>1</v>
      </c>
      <c r="C108" s="16" t="str">
        <f>IF(OR(MID(A108,1,2)="SP",MID(A108,1,2)="MR",MID(A108,1,2)="CL",MID(A108,1,2)="RP"),"P","B")</f>
        <v>B</v>
      </c>
      <c r="D108" s="17">
        <f>IF($C108="B",VLOOKUP($A108,Bat!$A$4:$BC$2232,D$1,FALSE),VLOOKUP($A108,Pit!$A$4:$AZ$2108,D$2,FALSE))</f>
        <v>11596</v>
      </c>
      <c r="E108" s="16" t="str">
        <f>IF($C108="B",VLOOKUP($A108,Bat!$A$4:$BC$2232,E$1,FALSE),VLOOKUP($A108,Pit!$A$4:$AZ$2108,E$2,FALSE))</f>
        <v>1B</v>
      </c>
      <c r="F108" s="16" t="str">
        <f>IF($C108="B",VLOOKUP($A108,Bat!$A$4:$BC$2232,F$1,FALSE),VLOOKUP($A108,Pit!$A$4:$AZ$2108,F$2,FALSE))</f>
        <v>Kevin Ramírez</v>
      </c>
      <c r="G108" s="16">
        <f>IF($C108="B",VLOOKUP($A108,Bat!$A$4:$BC$2232,G$1,FALSE),VLOOKUP($A108,Pit!$A$4:$AZ$2108,G$2,FALSE))</f>
        <v>21</v>
      </c>
      <c r="H108" s="16" t="str">
        <f>IF($C108="B",VLOOKUP($A108,Bat!$A$4:$BC$2232,H$1,FALSE),VLOOKUP($A108,Pit!$A$4:$AZ$2108,H$2,FALSE))</f>
        <v>R</v>
      </c>
      <c r="I108" s="16" t="str">
        <f>IF($C108="B",VLOOKUP($A108,Bat!$A$4:$BC$2232,I$1,FALSE),VLOOKUP($A108,Pit!$A$4:$AZ$2108,I$2,FALSE))</f>
        <v>R</v>
      </c>
      <c r="J108" s="16" t="str">
        <f>IF($C108="B",VLOOKUP($A108,Bat!$A$4:$BC$2232,J$1,FALSE),VLOOKUP($A108,Pit!$A$4:$AZ$2108,J$2,FALSE))</f>
        <v>Normal</v>
      </c>
      <c r="K108" s="17" t="str">
        <f>IF($C108="B",VLOOKUP($A108,Bat!$A$4:$BC$2232,K$1,FALSE),VLOOKUP($A108,Pit!$A$4:$AZ$2108,K$2,FALSE))</f>
        <v>Very Low</v>
      </c>
      <c r="L108" s="16">
        <f>IF($C108="B",VLOOKUP($A108,Bat!$A$4:$BC$2232,L$1,FALSE),VLOOKUP($A108,Pit!$A$4:$AZ$2108,L$2,FALSE))</f>
        <v>6</v>
      </c>
      <c r="M108" s="16">
        <f>IF($C108="B",VLOOKUP($A108,Bat!$A$4:$BC$2232,M$1,FALSE),VLOOKUP($A108,Pit!$A$4:$AZ$2108,M$2,FALSE))</f>
        <v>3</v>
      </c>
      <c r="N108" s="16">
        <f>IF($C108="B",VLOOKUP($A108,Bat!$A$4:$BC$2232,N$1,FALSE),VLOOKUP($A108,Pit!$A$4:$AZ$2108,N$2,FALSE))</f>
        <v>6</v>
      </c>
      <c r="O108" s="16">
        <f>IF($C108="B",VLOOKUP($A108,Bat!$A$4:$BC$2232,O$1,FALSE),VLOOKUP($A108,Pit!$A$4:$AZ$2108,O$2,FALSE))</f>
        <v>5</v>
      </c>
      <c r="P108" s="17">
        <f>IF($C108="B",VLOOKUP($A108,Bat!$A$4:$BC$2232,P$1,FALSE),VLOOKUP($A108,Pit!$A$4:$AZ$2108,P$2,FALSE))</f>
        <v>4</v>
      </c>
      <c r="Q108" s="36">
        <f>IF($C108="B",VLOOKUP($A108,Bat!$A$4:$BC$2232,Q$1,FALSE),VLOOKUP($A108,Pit!$A$4:$AZ$2108,Q$2,FALSE))</f>
        <v>15.679464918992192</v>
      </c>
      <c r="R108" s="19">
        <f>IF($C108="B",VLOOKUP($A108,Bat!$A$4:$BC$2232,R$1,FALSE),VLOOKUP($A108,Pit!$A$4:$AZ$2108,R$2,FALSE))</f>
        <v>1.194140085481304</v>
      </c>
      <c r="S108" s="20">
        <f>IF($C108="B",VLOOKUP($A108,Bat!$A$4:$BC$2232,S$1,FALSE),VLOOKUP($A108,Pit!$A$4:$AZ$2108,S$2,FALSE))</f>
        <v>650000</v>
      </c>
      <c r="T108" s="17" t="str">
        <f>VLOOKUP(IF($C108="B",VLOOKUP($A108,Bat!$A$4:$AT$2232,T$1,FALSE),VLOOKUP($A108,Pit!$A$4:$BD$2108,T$2,FALSE)),COND!$A$35:$B$41,2,FALSE)</f>
        <v>??</v>
      </c>
      <c r="U108" s="21">
        <f>IF($C108="B",VLOOKUP($A108,Bat!$A$4:$AR$1196,44,FALSE),VLOOKUP($A108,Pit!$A$4:$BB$1086,54,FALSE))</f>
        <v>0</v>
      </c>
      <c r="V108" s="16"/>
      <c r="W108" s="16">
        <f>IF(OR(U108=999,V108=999,AND(S108&gt;$S$3,S108&lt;&gt;"Slot")),"",IF(V108="",U108,V108))</f>
        <v>0</v>
      </c>
      <c r="X108" s="17">
        <f>RANK(R108,$R$5:$R$124)</f>
        <v>104</v>
      </c>
      <c r="Y108" s="16" t="str">
        <f>IFERROR(VLOOKUP($D108,Results!$F$3:$L$1396,Y$1,FALSE),"")</f>
        <v/>
      </c>
      <c r="Z108" s="34" t="str">
        <f>IFERROR(IFERROR(IF(VLOOKUP($D108,Results!$F$3:$L$1396,Z$1+1,FALSE)=1,"S",""),"")&amp;VLOOKUP($D108,Results!$F$3:$L$1396,Z$1,FALSE),"")</f>
        <v/>
      </c>
      <c r="AA108" s="16" t="str">
        <f>IFERROR(VLOOKUP($D108,Results!$F$3:$L$1396,AA$1,FALSE),"")</f>
        <v/>
      </c>
      <c r="AB108" s="16" t="str">
        <f>IFERROR(VLOOKUP($D108,Results!$F$3:$L$1396,AB$1,FALSE),"")</f>
        <v/>
      </c>
      <c r="AC108" s="16" t="str">
        <f>IF(V108="","",Y108-V108)</f>
        <v/>
      </c>
    </row>
    <row r="109" spans="1:29" s="21" customFormat="1" x14ac:dyDescent="0.25">
      <c r="A109" s="21" t="s">
        <v>2802</v>
      </c>
      <c r="B109" s="16">
        <f>COUNTIF($A$5:$A$124,A109)</f>
        <v>1</v>
      </c>
      <c r="C109" s="16" t="str">
        <f>IF(OR(MID(A109,1,2)="SP",MID(A109,1,2)="MR",MID(A109,1,2)="CL",MID(A109,1,2)="RP"),"P","B")</f>
        <v>B</v>
      </c>
      <c r="D109" s="17">
        <f>IF($C109="B",VLOOKUP($A109,Bat!$A$4:$BC$2232,D$1,FALSE),VLOOKUP($A109,Pit!$A$4:$AZ$2108,D$2,FALSE))</f>
        <v>6564</v>
      </c>
      <c r="E109" s="16" t="str">
        <f>IF($C109="B",VLOOKUP($A109,Bat!$A$4:$BC$2232,E$1,FALSE),VLOOKUP($A109,Pit!$A$4:$AZ$2108,E$2,FALSE))</f>
        <v>SS</v>
      </c>
      <c r="F109" s="16" t="str">
        <f>IF($C109="B",VLOOKUP($A109,Bat!$A$4:$BC$2232,F$1,FALSE),VLOOKUP($A109,Pit!$A$4:$AZ$2108,F$2,FALSE))</f>
        <v>Clyde Walter</v>
      </c>
      <c r="G109" s="16">
        <f>IF($C109="B",VLOOKUP($A109,Bat!$A$4:$BC$2232,G$1,FALSE),VLOOKUP($A109,Pit!$A$4:$AZ$2108,G$2,FALSE))</f>
        <v>21</v>
      </c>
      <c r="H109" s="16" t="str">
        <f>IF($C109="B",VLOOKUP($A109,Bat!$A$4:$BC$2232,H$1,FALSE),VLOOKUP($A109,Pit!$A$4:$AZ$2108,H$2,FALSE))</f>
        <v>R</v>
      </c>
      <c r="I109" s="16" t="str">
        <f>IF($C109="B",VLOOKUP($A109,Bat!$A$4:$BC$2232,I$1,FALSE),VLOOKUP($A109,Pit!$A$4:$AZ$2108,I$2,FALSE))</f>
        <v>R</v>
      </c>
      <c r="J109" s="16" t="str">
        <f>IF($C109="B",VLOOKUP($A109,Bat!$A$4:$BC$2232,J$1,FALSE),VLOOKUP($A109,Pit!$A$4:$AZ$2108,J$2,FALSE))</f>
        <v>Normal</v>
      </c>
      <c r="K109" s="17" t="str">
        <f>IF($C109="B",VLOOKUP($A109,Bat!$A$4:$BC$2232,K$1,FALSE),VLOOKUP($A109,Pit!$A$4:$AZ$2108,K$2,FALSE))</f>
        <v>Normal</v>
      </c>
      <c r="L109" s="16">
        <f>IF($C109="B",VLOOKUP($A109,Bat!$A$4:$BC$2232,L$1,FALSE),VLOOKUP($A109,Pit!$A$4:$AZ$2108,L$2,FALSE))</f>
        <v>5</v>
      </c>
      <c r="M109" s="16">
        <f>IF($C109="B",VLOOKUP($A109,Bat!$A$4:$BC$2232,M$1,FALSE),VLOOKUP($A109,Pit!$A$4:$AZ$2108,M$2,FALSE))</f>
        <v>6</v>
      </c>
      <c r="N109" s="16">
        <f>IF($C109="B",VLOOKUP($A109,Bat!$A$4:$BC$2232,N$1,FALSE),VLOOKUP($A109,Pit!$A$4:$AZ$2108,N$2,FALSE))</f>
        <v>7</v>
      </c>
      <c r="O109" s="16">
        <f>IF($C109="B",VLOOKUP($A109,Bat!$A$4:$BC$2232,O$1,FALSE),VLOOKUP($A109,Pit!$A$4:$AZ$2108,O$2,FALSE))</f>
        <v>5</v>
      </c>
      <c r="P109" s="17">
        <f>IF($C109="B",VLOOKUP($A109,Bat!$A$4:$BC$2232,P$1,FALSE),VLOOKUP($A109,Pit!$A$4:$AZ$2108,P$2,FALSE))</f>
        <v>5</v>
      </c>
      <c r="Q109" s="36">
        <f>IF($C109="B",VLOOKUP($A109,Bat!$A$4:$BC$2232,Q$1,FALSE),VLOOKUP($A109,Pit!$A$4:$AZ$2108,Q$2,FALSE))</f>
        <v>15.678659899853347</v>
      </c>
      <c r="R109" s="19">
        <f>IF($C109="B",VLOOKUP($A109,Bat!$A$4:$BC$2232,R$1,FALSE),VLOOKUP($A109,Pit!$A$4:$AZ$2108,R$2,FALSE))</f>
        <v>1.1940344880609524</v>
      </c>
      <c r="S109" s="20">
        <f>IF($C109="B",VLOOKUP($A109,Bat!$A$4:$BC$2232,S$1,FALSE),VLOOKUP($A109,Pit!$A$4:$AZ$2108,S$2,FALSE))</f>
        <v>470000</v>
      </c>
      <c r="T109" s="17" t="str">
        <f>VLOOKUP(IF($C109="B",VLOOKUP($A109,Bat!$A$4:$AT$2232,T$1,FALSE),VLOOKUP($A109,Pit!$A$4:$BD$2108,T$2,FALSE)),COND!$A$35:$B$41,2,FALSE)</f>
        <v>??</v>
      </c>
      <c r="U109" s="21">
        <f>IF($C109="B",VLOOKUP($A109,Bat!$A$4:$AR$1196,44,FALSE),VLOOKUP($A109,Pit!$A$4:$BB$1086,54,FALSE))</f>
        <v>0</v>
      </c>
      <c r="V109" s="16"/>
      <c r="W109" s="16">
        <f>IF(OR(U109=999,V109=999,AND(S109&gt;$S$3,S109&lt;&gt;"Slot")),"",IF(V109="",U109,V109))</f>
        <v>0</v>
      </c>
      <c r="X109" s="17">
        <f>RANK(R109,$R$5:$R$124)</f>
        <v>105</v>
      </c>
      <c r="Y109" s="16" t="str">
        <f>IFERROR(VLOOKUP($D109,Results!$F$3:$L$1396,Y$1,FALSE),"")</f>
        <v/>
      </c>
      <c r="Z109" s="34" t="str">
        <f>IFERROR(IFERROR(IF(VLOOKUP($D109,Results!$F$3:$L$1396,Z$1+1,FALSE)=1,"S",""),"")&amp;VLOOKUP($D109,Results!$F$3:$L$1396,Z$1,FALSE),"")</f>
        <v/>
      </c>
      <c r="AA109" s="16" t="str">
        <f>IFERROR(VLOOKUP($D109,Results!$F$3:$L$1396,AA$1,FALSE),"")</f>
        <v/>
      </c>
      <c r="AB109" s="16" t="str">
        <f>IFERROR(VLOOKUP($D109,Results!$F$3:$L$1396,AB$1,FALSE),"")</f>
        <v/>
      </c>
      <c r="AC109" s="16" t="str">
        <f>IF(V109="","",Y109-V109)</f>
        <v/>
      </c>
    </row>
    <row r="110" spans="1:29" s="21" customFormat="1" x14ac:dyDescent="0.25">
      <c r="A110" s="21" t="s">
        <v>2318</v>
      </c>
      <c r="B110" s="16">
        <f>COUNTIF($A$5:$A$124,A110)</f>
        <v>1</v>
      </c>
      <c r="C110" s="16" t="str">
        <f>IF(OR(MID(A110,1,2)="SP",MID(A110,1,2)="MR",MID(A110,1,2)="CL",MID(A110,1,2)="RP"),"P","B")</f>
        <v>P</v>
      </c>
      <c r="D110" s="17">
        <f>IF($C110="B",VLOOKUP($A110,Bat!$A$4:$BC$2232,D$1,FALSE),VLOOKUP($A110,Pit!$A$4:$AZ$2108,D$2,FALSE))</f>
        <v>8994</v>
      </c>
      <c r="E110" s="16" t="str">
        <f>IF($C110="B",VLOOKUP($A110,Bat!$A$4:$BC$2232,E$1,FALSE),VLOOKUP($A110,Pit!$A$4:$AZ$2108,E$2,FALSE))</f>
        <v>SP</v>
      </c>
      <c r="F110" s="16" t="str">
        <f>IF($C110="B",VLOOKUP($A110,Bat!$A$4:$BC$2232,F$1,FALSE),VLOOKUP($A110,Pit!$A$4:$AZ$2108,F$2,FALSE))</f>
        <v>Daryl Catron</v>
      </c>
      <c r="G110" s="16">
        <f>IF($C110="B",VLOOKUP($A110,Bat!$A$4:$BC$2232,G$1,FALSE),VLOOKUP($A110,Pit!$A$4:$AZ$2108,G$2,FALSE))</f>
        <v>22</v>
      </c>
      <c r="H110" s="16" t="str">
        <f>IF($C110="B",VLOOKUP($A110,Bat!$A$4:$BC$2232,H$1,FALSE),VLOOKUP($A110,Pit!$A$4:$AZ$2108,H$2,FALSE))</f>
        <v>S</v>
      </c>
      <c r="I110" s="16" t="str">
        <f>IF($C110="B",VLOOKUP($A110,Bat!$A$4:$BC$2232,I$1,FALSE),VLOOKUP($A110,Pit!$A$4:$AZ$2108,I$2,FALSE))</f>
        <v>R</v>
      </c>
      <c r="J110" s="16" t="str">
        <f>IF($C110="B",VLOOKUP($A110,Bat!$A$4:$BC$2232,J$1,FALSE),VLOOKUP($A110,Pit!$A$4:$AZ$2108,J$2,FALSE))</f>
        <v>Normal</v>
      </c>
      <c r="K110" s="17" t="str">
        <f>IF($C110="B",VLOOKUP($A110,Bat!$A$4:$BC$2232,K$1,FALSE),VLOOKUP($A110,Pit!$A$4:$AZ$2108,K$2,FALSE))</f>
        <v>Very High</v>
      </c>
      <c r="L110" s="16">
        <f>IF($C110="B",VLOOKUP($A110,Bat!$A$4:$BC$2232,L$1,FALSE),VLOOKUP($A110,Pit!$A$4:$AZ$2108,L$2,FALSE))</f>
        <v>6</v>
      </c>
      <c r="M110" s="16">
        <f>IF($C110="B",VLOOKUP($A110,Bat!$A$4:$BC$2232,M$1,FALSE),VLOOKUP($A110,Pit!$A$4:$AZ$2108,M$2,FALSE))</f>
        <v>4</v>
      </c>
      <c r="N110" s="16">
        <f>IF($C110="B",VLOOKUP($A110,Bat!$A$4:$BC$2232,N$1,FALSE),VLOOKUP($A110,Pit!$A$4:$AZ$2108,N$2,FALSE))</f>
        <v>4</v>
      </c>
      <c r="O110" s="16" t="str">
        <f>IF($C110="B",VLOOKUP($A110,Bat!$A$4:$BC$2232,O$1,FALSE),VLOOKUP($A110,Pit!$A$4:$AZ$2108,O$2,FALSE))</f>
        <v>90-92 Mph</v>
      </c>
      <c r="P110" s="17">
        <f>IF($C110="B",VLOOKUP($A110,Bat!$A$4:$BC$2232,P$1,FALSE),VLOOKUP($A110,Pit!$A$4:$AZ$2108,P$2,FALSE))</f>
        <v>8</v>
      </c>
      <c r="Q110" s="36">
        <f>IF($C110="B",VLOOKUP($A110,Bat!$A$4:$BC$2232,Q$1,FALSE),VLOOKUP($A110,Pit!$A$4:$AZ$2108,Q$2,FALSE))</f>
        <v>36.145659010439445</v>
      </c>
      <c r="R110" s="19">
        <f>IF($C110="B",VLOOKUP($A110,Bat!$A$4:$BC$2232,R$1,FALSE),VLOOKUP($A110,Pit!$A$4:$AZ$2108,R$2,FALSE))</f>
        <v>1.1715565375673866</v>
      </c>
      <c r="S110" s="20">
        <f>IF($C110="B",VLOOKUP($A110,Bat!$A$4:$BC$2232,S$1,FALSE),VLOOKUP($A110,Pit!$A$4:$AZ$2108,S$2,FALSE))</f>
        <v>220000</v>
      </c>
      <c r="T110" s="17" t="str">
        <f>VLOOKUP(IF($C110="B",VLOOKUP($A110,Bat!$A$4:$AT$2232,T$1,FALSE),VLOOKUP($A110,Pit!$A$4:$BD$2108,T$2,FALSE)),COND!$A$35:$B$41,2,FALSE)</f>
        <v>??</v>
      </c>
      <c r="U110" s="21">
        <f>IF($C110="B",VLOOKUP($A110,Bat!$A$4:$AR$1196,44,FALSE),VLOOKUP($A110,Pit!$A$4:$BB$1086,54,FALSE))</f>
        <v>0</v>
      </c>
      <c r="V110" s="16"/>
      <c r="W110" s="16">
        <f>IF(OR(U110=999,V110=999,AND(S110&gt;$S$3,S110&lt;&gt;"Slot")),"",IF(V110="",U110,V110))</f>
        <v>0</v>
      </c>
      <c r="X110" s="17">
        <f>RANK(R110,$R$5:$R$124)</f>
        <v>106</v>
      </c>
      <c r="Y110" s="16" t="str">
        <f>IFERROR(VLOOKUP($D110,Results!$F$3:$L$1396,Y$1,FALSE),"")</f>
        <v/>
      </c>
      <c r="Z110" s="34" t="str">
        <f>IFERROR(IFERROR(IF(VLOOKUP($D110,Results!$F$3:$L$1396,Z$1+1,FALSE)=1,"S",""),"")&amp;VLOOKUP($D110,Results!$F$3:$L$1396,Z$1,FALSE),"")</f>
        <v/>
      </c>
      <c r="AA110" s="16" t="str">
        <f>IFERROR(VLOOKUP($D110,Results!$F$3:$L$1396,AA$1,FALSE),"")</f>
        <v/>
      </c>
      <c r="AB110" s="16" t="str">
        <f>IFERROR(VLOOKUP($D110,Results!$F$3:$L$1396,AB$1,FALSE),"")</f>
        <v/>
      </c>
      <c r="AC110" s="16" t="str">
        <f>IF(V110="","",Y110-V110)</f>
        <v/>
      </c>
    </row>
    <row r="111" spans="1:29" s="21" customFormat="1" x14ac:dyDescent="0.25">
      <c r="A111" s="21" t="s">
        <v>2319</v>
      </c>
      <c r="B111" s="16">
        <f>COUNTIF($A$5:$A$124,A111)</f>
        <v>1</v>
      </c>
      <c r="C111" s="16" t="str">
        <f>IF(OR(MID(A111,1,2)="SP",MID(A111,1,2)="MR",MID(A111,1,2)="CL",MID(A111,1,2)="RP"),"P","B")</f>
        <v>P</v>
      </c>
      <c r="D111" s="17">
        <f>IF($C111="B",VLOOKUP($A111,Bat!$A$4:$BC$2232,D$1,FALSE),VLOOKUP($A111,Pit!$A$4:$AZ$2108,D$2,FALSE))</f>
        <v>4756</v>
      </c>
      <c r="E111" s="16" t="str">
        <f>IF($C111="B",VLOOKUP($A111,Bat!$A$4:$BC$2232,E$1,FALSE),VLOOKUP($A111,Pit!$A$4:$AZ$2108,E$2,FALSE))</f>
        <v>SP</v>
      </c>
      <c r="F111" s="16" t="str">
        <f>IF($C111="B",VLOOKUP($A111,Bat!$A$4:$BC$2232,F$1,FALSE),VLOOKUP($A111,Pit!$A$4:$AZ$2108,F$2,FALSE))</f>
        <v>Ricardo Pineda</v>
      </c>
      <c r="G111" s="16">
        <f>IF($C111="B",VLOOKUP($A111,Bat!$A$4:$BC$2232,G$1,FALSE),VLOOKUP($A111,Pit!$A$4:$AZ$2108,G$2,FALSE))</f>
        <v>21</v>
      </c>
      <c r="H111" s="16" t="str">
        <f>IF($C111="B",VLOOKUP($A111,Bat!$A$4:$BC$2232,H$1,FALSE),VLOOKUP($A111,Pit!$A$4:$AZ$2108,H$2,FALSE))</f>
        <v>R</v>
      </c>
      <c r="I111" s="16" t="str">
        <f>IF($C111="B",VLOOKUP($A111,Bat!$A$4:$BC$2232,I$1,FALSE),VLOOKUP($A111,Pit!$A$4:$AZ$2108,I$2,FALSE))</f>
        <v>R</v>
      </c>
      <c r="J111" s="16" t="str">
        <f>IF($C111="B",VLOOKUP($A111,Bat!$A$4:$BC$2232,J$1,FALSE),VLOOKUP($A111,Pit!$A$4:$AZ$2108,J$2,FALSE))</f>
        <v>Low</v>
      </c>
      <c r="K111" s="17" t="str">
        <f>IF($C111="B",VLOOKUP($A111,Bat!$A$4:$BC$2232,K$1,FALSE),VLOOKUP($A111,Pit!$A$4:$AZ$2108,K$2,FALSE))</f>
        <v>Very High</v>
      </c>
      <c r="L111" s="16">
        <f>IF($C111="B",VLOOKUP($A111,Bat!$A$4:$BC$2232,L$1,FALSE),VLOOKUP($A111,Pit!$A$4:$AZ$2108,L$2,FALSE))</f>
        <v>4</v>
      </c>
      <c r="M111" s="16">
        <f>IF($C111="B",VLOOKUP($A111,Bat!$A$4:$BC$2232,M$1,FALSE),VLOOKUP($A111,Pit!$A$4:$AZ$2108,M$2,FALSE))</f>
        <v>4</v>
      </c>
      <c r="N111" s="16">
        <f>IF($C111="B",VLOOKUP($A111,Bat!$A$4:$BC$2232,N$1,FALSE),VLOOKUP($A111,Pit!$A$4:$AZ$2108,N$2,FALSE))</f>
        <v>6</v>
      </c>
      <c r="O111" s="16" t="str">
        <f>IF($C111="B",VLOOKUP($A111,Bat!$A$4:$BC$2232,O$1,FALSE),VLOOKUP($A111,Pit!$A$4:$AZ$2108,O$2,FALSE))</f>
        <v>91-93 Mph</v>
      </c>
      <c r="P111" s="17">
        <f>IF($C111="B",VLOOKUP($A111,Bat!$A$4:$BC$2232,P$1,FALSE),VLOOKUP($A111,Pit!$A$4:$AZ$2108,P$2,FALSE))</f>
        <v>8</v>
      </c>
      <c r="Q111" s="36">
        <f>IF($C111="B",VLOOKUP($A111,Bat!$A$4:$BC$2232,Q$1,FALSE),VLOOKUP($A111,Pit!$A$4:$AZ$2108,Q$2,FALSE))</f>
        <v>36.121416255644071</v>
      </c>
      <c r="R111" s="19">
        <f>IF($C111="B",VLOOKUP($A111,Bat!$A$4:$BC$2232,R$1,FALSE),VLOOKUP($A111,Pit!$A$4:$AZ$2108,R$2,FALSE))</f>
        <v>1.1693876643886842</v>
      </c>
      <c r="S111" s="20">
        <f>IF($C111="B",VLOOKUP($A111,Bat!$A$4:$BC$2232,S$1,FALSE),VLOOKUP($A111,Pit!$A$4:$AZ$2108,S$2,FALSE))</f>
        <v>180000</v>
      </c>
      <c r="T111" s="17" t="str">
        <f>VLOOKUP(IF($C111="B",VLOOKUP($A111,Bat!$A$4:$AT$2232,T$1,FALSE),VLOOKUP($A111,Pit!$A$4:$BD$2108,T$2,FALSE)),COND!$A$35:$B$41,2,FALSE)</f>
        <v>??</v>
      </c>
      <c r="U111" s="21">
        <f>IF($C111="B",VLOOKUP($A111,Bat!$A$4:$AR$1196,44,FALSE),VLOOKUP($A111,Pit!$A$4:$BB$1086,54,FALSE))</f>
        <v>0</v>
      </c>
      <c r="V111" s="16"/>
      <c r="W111" s="16">
        <f>IF(OR(U111=999,V111=999,AND(S111&gt;$S$3,S111&lt;&gt;"Slot")),"",IF(V111="",U111,V111))</f>
        <v>0</v>
      </c>
      <c r="X111" s="17">
        <f>RANK(R111,$R$5:$R$124)</f>
        <v>107</v>
      </c>
      <c r="Y111" s="16" t="str">
        <f>IFERROR(VLOOKUP($D111,Results!$F$3:$L$1396,Y$1,FALSE),"")</f>
        <v/>
      </c>
      <c r="Z111" s="34" t="str">
        <f>IFERROR(IFERROR(IF(VLOOKUP($D111,Results!$F$3:$L$1396,Z$1+1,FALSE)=1,"S",""),"")&amp;VLOOKUP($D111,Results!$F$3:$L$1396,Z$1,FALSE),"")</f>
        <v/>
      </c>
      <c r="AA111" s="16" t="str">
        <f>IFERROR(VLOOKUP($D111,Results!$F$3:$L$1396,AA$1,FALSE),"")</f>
        <v/>
      </c>
      <c r="AB111" s="16" t="str">
        <f>IFERROR(VLOOKUP($D111,Results!$F$3:$L$1396,AB$1,FALSE),"")</f>
        <v/>
      </c>
      <c r="AC111" s="16" t="str">
        <f>IF(V111="","",Y111-V111)</f>
        <v/>
      </c>
    </row>
    <row r="112" spans="1:29" s="21" customFormat="1" x14ac:dyDescent="0.25">
      <c r="A112" s="21" t="s">
        <v>2803</v>
      </c>
      <c r="B112" s="16">
        <f>COUNTIF($A$5:$A$124,A112)</f>
        <v>1</v>
      </c>
      <c r="C112" s="16" t="str">
        <f>IF(OR(MID(A112,1,2)="SP",MID(A112,1,2)="MR",MID(A112,1,2)="CL",MID(A112,1,2)="RP"),"P","B")</f>
        <v>B</v>
      </c>
      <c r="D112" s="17">
        <f>IF($C112="B",VLOOKUP($A112,Bat!$A$4:$BC$2232,D$1,FALSE),VLOOKUP($A112,Pit!$A$4:$AZ$2108,D$2,FALSE))</f>
        <v>9216</v>
      </c>
      <c r="E112" s="16" t="str">
        <f>IF($C112="B",VLOOKUP($A112,Bat!$A$4:$BC$2232,E$1,FALSE),VLOOKUP($A112,Pit!$A$4:$AZ$2108,E$2,FALSE))</f>
        <v>SS</v>
      </c>
      <c r="F112" s="16" t="str">
        <f>IF($C112="B",VLOOKUP($A112,Bat!$A$4:$BC$2232,F$1,FALSE),VLOOKUP($A112,Pit!$A$4:$AZ$2108,F$2,FALSE))</f>
        <v>António Correa</v>
      </c>
      <c r="G112" s="16">
        <f>IF($C112="B",VLOOKUP($A112,Bat!$A$4:$BC$2232,G$1,FALSE),VLOOKUP($A112,Pit!$A$4:$AZ$2108,G$2,FALSE))</f>
        <v>22</v>
      </c>
      <c r="H112" s="16" t="str">
        <f>IF($C112="B",VLOOKUP($A112,Bat!$A$4:$BC$2232,H$1,FALSE),VLOOKUP($A112,Pit!$A$4:$AZ$2108,H$2,FALSE))</f>
        <v>R</v>
      </c>
      <c r="I112" s="16" t="str">
        <f>IF($C112="B",VLOOKUP($A112,Bat!$A$4:$BC$2232,I$1,FALSE),VLOOKUP($A112,Pit!$A$4:$AZ$2108,I$2,FALSE))</f>
        <v>R</v>
      </c>
      <c r="J112" s="16" t="str">
        <f>IF($C112="B",VLOOKUP($A112,Bat!$A$4:$BC$2232,J$1,FALSE),VLOOKUP($A112,Pit!$A$4:$AZ$2108,J$2,FALSE))</f>
        <v>Normal</v>
      </c>
      <c r="K112" s="17" t="str">
        <f>IF($C112="B",VLOOKUP($A112,Bat!$A$4:$BC$2232,K$1,FALSE),VLOOKUP($A112,Pit!$A$4:$AZ$2108,K$2,FALSE))</f>
        <v>Normal</v>
      </c>
      <c r="L112" s="16">
        <f>IF($C112="B",VLOOKUP($A112,Bat!$A$4:$BC$2232,L$1,FALSE),VLOOKUP($A112,Pit!$A$4:$AZ$2108,L$2,FALSE))</f>
        <v>5</v>
      </c>
      <c r="M112" s="16">
        <f>IF($C112="B",VLOOKUP($A112,Bat!$A$4:$BC$2232,M$1,FALSE),VLOOKUP($A112,Pit!$A$4:$AZ$2108,M$2,FALSE))</f>
        <v>3</v>
      </c>
      <c r="N112" s="16">
        <f>IF($C112="B",VLOOKUP($A112,Bat!$A$4:$BC$2232,N$1,FALSE),VLOOKUP($A112,Pit!$A$4:$AZ$2108,N$2,FALSE))</f>
        <v>6</v>
      </c>
      <c r="O112" s="16">
        <f>IF($C112="B",VLOOKUP($A112,Bat!$A$4:$BC$2232,O$1,FALSE),VLOOKUP($A112,Pit!$A$4:$AZ$2108,O$2,FALSE))</f>
        <v>5</v>
      </c>
      <c r="P112" s="17">
        <f>IF($C112="B",VLOOKUP($A112,Bat!$A$4:$BC$2232,P$1,FALSE),VLOOKUP($A112,Pit!$A$4:$AZ$2108,P$2,FALSE))</f>
        <v>4</v>
      </c>
      <c r="Q112" s="36">
        <f>IF($C112="B",VLOOKUP($A112,Bat!$A$4:$BC$2232,Q$1,FALSE),VLOOKUP($A112,Pit!$A$4:$AZ$2108,Q$2,FALSE))</f>
        <v>15.367435194527289</v>
      </c>
      <c r="R112" s="19">
        <f>IF($C112="B",VLOOKUP($A112,Bat!$A$4:$BC$2232,R$1,FALSE),VLOOKUP($A112,Pit!$A$4:$AZ$2108,R$2,FALSE))</f>
        <v>1.1532099604860608</v>
      </c>
      <c r="S112" s="20">
        <f>IF($C112="B",VLOOKUP($A112,Bat!$A$4:$BC$2232,S$1,FALSE),VLOOKUP($A112,Pit!$A$4:$AZ$2108,S$2,FALSE))</f>
        <v>7000000</v>
      </c>
      <c r="T112" s="17" t="str">
        <f>VLOOKUP(IF($C112="B",VLOOKUP($A112,Bat!$A$4:$AT$2232,T$1,FALSE),VLOOKUP($A112,Pit!$A$4:$BD$2108,T$2,FALSE)),COND!$A$35:$B$41,2,FALSE)</f>
        <v>??</v>
      </c>
      <c r="U112" s="21">
        <f>IF($C112="B",VLOOKUP($A112,Bat!$A$4:$AR$1196,44,FALSE),VLOOKUP($A112,Pit!$A$4:$BB$1086,54,FALSE))</f>
        <v>0</v>
      </c>
      <c r="V112" s="16"/>
      <c r="W112" s="16" t="str">
        <f>IF(OR(U112=999,V112=999,AND(S112&gt;$S$3,S112&lt;&gt;"Slot")),"",IF(V112="",U112,V112))</f>
        <v/>
      </c>
      <c r="X112" s="17">
        <f>RANK(R112,$R$5:$R$124)</f>
        <v>108</v>
      </c>
      <c r="Y112" s="16" t="str">
        <f>IFERROR(VLOOKUP($D112,Results!$F$3:$L$1396,Y$1,FALSE),"")</f>
        <v/>
      </c>
      <c r="Z112" s="34" t="str">
        <f>IFERROR(IFERROR(IF(VLOOKUP($D112,Results!$F$3:$L$1396,Z$1+1,FALSE)=1,"S",""),"")&amp;VLOOKUP($D112,Results!$F$3:$L$1396,Z$1,FALSE),"")</f>
        <v/>
      </c>
      <c r="AA112" s="16" t="str">
        <f>IFERROR(VLOOKUP($D112,Results!$F$3:$L$1396,AA$1,FALSE),"")</f>
        <v/>
      </c>
      <c r="AB112" s="16" t="str">
        <f>IFERROR(VLOOKUP($D112,Results!$F$3:$L$1396,AB$1,FALSE),"")</f>
        <v/>
      </c>
      <c r="AC112" s="16" t="str">
        <f>IF(V112="","",Y112-V112)</f>
        <v/>
      </c>
    </row>
    <row r="113" spans="1:29" s="21" customFormat="1" x14ac:dyDescent="0.25">
      <c r="A113" s="21" t="s">
        <v>2804</v>
      </c>
      <c r="B113" s="16">
        <f>COUNTIF($A$5:$A$124,A113)</f>
        <v>1</v>
      </c>
      <c r="C113" s="16" t="str">
        <f>IF(OR(MID(A113,1,2)="SP",MID(A113,1,2)="MR",MID(A113,1,2)="CL",MID(A113,1,2)="RP"),"P","B")</f>
        <v>B</v>
      </c>
      <c r="D113" s="17">
        <f>IF($C113="B",VLOOKUP($A113,Bat!$A$4:$BC$2232,D$1,FALSE),VLOOKUP($A113,Pit!$A$4:$AZ$2108,D$2,FALSE))</f>
        <v>5270</v>
      </c>
      <c r="E113" s="16" t="str">
        <f>IF($C113="B",VLOOKUP($A113,Bat!$A$4:$BC$2232,E$1,FALSE),VLOOKUP($A113,Pit!$A$4:$AZ$2108,E$2,FALSE))</f>
        <v>SS</v>
      </c>
      <c r="F113" s="16" t="str">
        <f>IF($C113="B",VLOOKUP($A113,Bat!$A$4:$BC$2232,F$1,FALSE),VLOOKUP($A113,Pit!$A$4:$AZ$2108,F$2,FALSE))</f>
        <v>Rod Rogers</v>
      </c>
      <c r="G113" s="16">
        <f>IF($C113="B",VLOOKUP($A113,Bat!$A$4:$BC$2232,G$1,FALSE),VLOOKUP($A113,Pit!$A$4:$AZ$2108,G$2,FALSE))</f>
        <v>18</v>
      </c>
      <c r="H113" s="16" t="str">
        <f>IF($C113="B",VLOOKUP($A113,Bat!$A$4:$BC$2232,H$1,FALSE),VLOOKUP($A113,Pit!$A$4:$AZ$2108,H$2,FALSE))</f>
        <v>R</v>
      </c>
      <c r="I113" s="16" t="str">
        <f>IF($C113="B",VLOOKUP($A113,Bat!$A$4:$BC$2232,I$1,FALSE),VLOOKUP($A113,Pit!$A$4:$AZ$2108,I$2,FALSE))</f>
        <v>R</v>
      </c>
      <c r="J113" s="16" t="str">
        <f>IF($C113="B",VLOOKUP($A113,Bat!$A$4:$BC$2232,J$1,FALSE),VLOOKUP($A113,Pit!$A$4:$AZ$2108,J$2,FALSE))</f>
        <v>Normal</v>
      </c>
      <c r="K113" s="17" t="str">
        <f>IF($C113="B",VLOOKUP($A113,Bat!$A$4:$BC$2232,K$1,FALSE),VLOOKUP($A113,Pit!$A$4:$AZ$2108,K$2,FALSE))</f>
        <v>Low</v>
      </c>
      <c r="L113" s="16">
        <f>IF($C113="B",VLOOKUP($A113,Bat!$A$4:$BC$2232,L$1,FALSE),VLOOKUP($A113,Pit!$A$4:$AZ$2108,L$2,FALSE))</f>
        <v>6</v>
      </c>
      <c r="M113" s="16">
        <f>IF($C113="B",VLOOKUP($A113,Bat!$A$4:$BC$2232,M$1,FALSE),VLOOKUP($A113,Pit!$A$4:$AZ$2108,M$2,FALSE))</f>
        <v>4</v>
      </c>
      <c r="N113" s="16">
        <f>IF($C113="B",VLOOKUP($A113,Bat!$A$4:$BC$2232,N$1,FALSE),VLOOKUP($A113,Pit!$A$4:$AZ$2108,N$2,FALSE))</f>
        <v>3</v>
      </c>
      <c r="O113" s="16">
        <f>IF($C113="B",VLOOKUP($A113,Bat!$A$4:$BC$2232,O$1,FALSE),VLOOKUP($A113,Pit!$A$4:$AZ$2108,O$2,FALSE))</f>
        <v>4</v>
      </c>
      <c r="P113" s="17">
        <f>IF($C113="B",VLOOKUP($A113,Bat!$A$4:$BC$2232,P$1,FALSE),VLOOKUP($A113,Pit!$A$4:$AZ$2108,P$2,FALSE))</f>
        <v>9</v>
      </c>
      <c r="Q113" s="36">
        <f>IF($C113="B",VLOOKUP($A113,Bat!$A$4:$BC$2232,Q$1,FALSE),VLOOKUP($A113,Pit!$A$4:$AZ$2108,Q$2,FALSE))</f>
        <v>15.305130135814062</v>
      </c>
      <c r="R113" s="19">
        <f>IF($C113="B",VLOOKUP($A113,Bat!$A$4:$BC$2232,R$1,FALSE),VLOOKUP($A113,Pit!$A$4:$AZ$2108,R$2,FALSE))</f>
        <v>1.1450371691106827</v>
      </c>
      <c r="S113" s="20">
        <f>IF($C113="B",VLOOKUP($A113,Bat!$A$4:$BC$2232,S$1,FALSE),VLOOKUP($A113,Pit!$A$4:$AZ$2108,S$2,FALSE))</f>
        <v>550000</v>
      </c>
      <c r="T113" s="17" t="str">
        <f>VLOOKUP(IF($C113="B",VLOOKUP($A113,Bat!$A$4:$AT$2232,T$1,FALSE),VLOOKUP($A113,Pit!$A$4:$BD$2108,T$2,FALSE)),COND!$A$35:$B$41,2,FALSE)</f>
        <v>??</v>
      </c>
      <c r="U113" s="21">
        <f>IF($C113="B",VLOOKUP($A113,Bat!$A$4:$AR$1196,44,FALSE),VLOOKUP($A113,Pit!$A$4:$BB$1086,54,FALSE))</f>
        <v>0</v>
      </c>
      <c r="V113" s="16"/>
      <c r="W113" s="16">
        <f>IF(OR(U113=999,V113=999,AND(S113&gt;$S$3,S113&lt;&gt;"Slot")),"",IF(V113="",U113,V113))</f>
        <v>0</v>
      </c>
      <c r="X113" s="17">
        <f>RANK(R113,$R$5:$R$124)</f>
        <v>109</v>
      </c>
      <c r="Y113" s="16" t="str">
        <f>IFERROR(VLOOKUP($D113,Results!$F$3:$L$1396,Y$1,FALSE),"")</f>
        <v/>
      </c>
      <c r="Z113" s="34" t="str">
        <f>IFERROR(IFERROR(IF(VLOOKUP($D113,Results!$F$3:$L$1396,Z$1+1,FALSE)=1,"S",""),"")&amp;VLOOKUP($D113,Results!$F$3:$L$1396,Z$1,FALSE),"")</f>
        <v/>
      </c>
      <c r="AA113" s="16" t="str">
        <f>IFERROR(VLOOKUP($D113,Results!$F$3:$L$1396,AA$1,FALSE),"")</f>
        <v/>
      </c>
      <c r="AB113" s="16" t="str">
        <f>IFERROR(VLOOKUP($D113,Results!$F$3:$L$1396,AB$1,FALSE),"")</f>
        <v/>
      </c>
      <c r="AC113" s="16" t="str">
        <f>IF(V113="","",Y113-V113)</f>
        <v/>
      </c>
    </row>
    <row r="114" spans="1:29" s="21" customFormat="1" x14ac:dyDescent="0.25">
      <c r="A114" s="21" t="s">
        <v>3148</v>
      </c>
      <c r="B114" s="16">
        <f>COUNTIF($A$5:$A$124,A114)</f>
        <v>1</v>
      </c>
      <c r="C114" s="16" t="str">
        <f>IF(OR(MID(A114,1,2)="SP",MID(A114,1,2)="MR",MID(A114,1,2)="CL",MID(A114,1,2)="RP"),"P","B")</f>
        <v>P</v>
      </c>
      <c r="D114" s="17">
        <f>IF($C114="B",VLOOKUP($A114,Bat!$A$4:$BC$2232,D$1,FALSE),VLOOKUP($A114,Pit!$A$4:$AZ$2108,D$2,FALSE))</f>
        <v>6666</v>
      </c>
      <c r="E114" s="16" t="str">
        <f>IF($C114="B",VLOOKUP($A114,Bat!$A$4:$BC$2232,E$1,FALSE),VLOOKUP($A114,Pit!$A$4:$AZ$2108,E$2,FALSE))</f>
        <v>SP</v>
      </c>
      <c r="F114" s="16" t="str">
        <f>IF($C114="B",VLOOKUP($A114,Bat!$A$4:$BC$2232,F$1,FALSE),VLOOKUP($A114,Pit!$A$4:$AZ$2108,F$2,FALSE))</f>
        <v>José Trejo</v>
      </c>
      <c r="G114" s="16">
        <f>IF($C114="B",VLOOKUP($A114,Bat!$A$4:$BC$2232,G$1,FALSE),VLOOKUP($A114,Pit!$A$4:$AZ$2108,G$2,FALSE))</f>
        <v>22</v>
      </c>
      <c r="H114" s="16" t="str">
        <f>IF($C114="B",VLOOKUP($A114,Bat!$A$4:$BC$2232,H$1,FALSE),VLOOKUP($A114,Pit!$A$4:$AZ$2108,H$2,FALSE))</f>
        <v>R</v>
      </c>
      <c r="I114" s="16" t="str">
        <f>IF($C114="B",VLOOKUP($A114,Bat!$A$4:$BC$2232,I$1,FALSE),VLOOKUP($A114,Pit!$A$4:$AZ$2108,I$2,FALSE))</f>
        <v>L</v>
      </c>
      <c r="J114" s="16" t="str">
        <f>IF($C114="B",VLOOKUP($A114,Bat!$A$4:$BC$2232,J$1,FALSE),VLOOKUP($A114,Pit!$A$4:$AZ$2108,J$2,FALSE))</f>
        <v>High</v>
      </c>
      <c r="K114" s="17" t="str">
        <f>IF($C114="B",VLOOKUP($A114,Bat!$A$4:$BC$2232,K$1,FALSE),VLOOKUP($A114,Pit!$A$4:$AZ$2108,K$2,FALSE))</f>
        <v>Very High</v>
      </c>
      <c r="L114" s="16">
        <f>IF($C114="B",VLOOKUP($A114,Bat!$A$4:$BC$2232,L$1,FALSE),VLOOKUP($A114,Pit!$A$4:$AZ$2108,L$2,FALSE))</f>
        <v>4</v>
      </c>
      <c r="M114" s="16">
        <f>IF($C114="B",VLOOKUP($A114,Bat!$A$4:$BC$2232,M$1,FALSE),VLOOKUP($A114,Pit!$A$4:$AZ$2108,M$2,FALSE))</f>
        <v>5</v>
      </c>
      <c r="N114" s="16">
        <f>IF($C114="B",VLOOKUP($A114,Bat!$A$4:$BC$2232,N$1,FALSE),VLOOKUP($A114,Pit!$A$4:$AZ$2108,N$2,FALSE))</f>
        <v>5</v>
      </c>
      <c r="O114" s="16" t="str">
        <f>IF($C114="B",VLOOKUP($A114,Bat!$A$4:$BC$2232,O$1,FALSE),VLOOKUP($A114,Pit!$A$4:$AZ$2108,O$2,FALSE))</f>
        <v>91-93 Mph</v>
      </c>
      <c r="P114" s="17">
        <f>IF($C114="B",VLOOKUP($A114,Bat!$A$4:$BC$2232,P$1,FALSE),VLOOKUP($A114,Pit!$A$4:$AZ$2108,P$2,FALSE))</f>
        <v>7</v>
      </c>
      <c r="Q114" s="36">
        <f>IF($C114="B",VLOOKUP($A114,Bat!$A$4:$BC$2232,Q$1,FALSE),VLOOKUP($A114,Pit!$A$4:$AZ$2108,Q$2,FALSE))</f>
        <v>35.822725606448984</v>
      </c>
      <c r="R114" s="19">
        <f>IF($C114="B",VLOOKUP($A114,Bat!$A$4:$BC$2232,R$1,FALSE),VLOOKUP($A114,Pit!$A$4:$AZ$2108,R$2,FALSE))</f>
        <v>1.1426653655725429</v>
      </c>
      <c r="S114" s="20">
        <f>IF($C114="B",VLOOKUP($A114,Bat!$A$4:$BC$2232,S$1,FALSE),VLOOKUP($A114,Pit!$A$4:$AZ$2108,S$2,FALSE))</f>
        <v>210000</v>
      </c>
      <c r="T114" s="17" t="str">
        <f>VLOOKUP(IF($C114="B",VLOOKUP($A114,Bat!$A$4:$AT$2232,T$1,FALSE),VLOOKUP($A114,Pit!$A$4:$BD$2108,T$2,FALSE)),COND!$A$35:$B$41,2,FALSE)</f>
        <v>??</v>
      </c>
      <c r="U114" s="21">
        <f>IF($C114="B",VLOOKUP($A114,Bat!$A$4:$AR$1196,44,FALSE),VLOOKUP($A114,Pit!$A$4:$BB$1086,54,FALSE))</f>
        <v>0</v>
      </c>
      <c r="V114" s="16"/>
      <c r="W114" s="16">
        <f>IF(OR(U114=999,V114=999,AND(S114&gt;$S$3,S114&lt;&gt;"Slot")),"",IF(V114="",U114,V114))</f>
        <v>0</v>
      </c>
      <c r="X114" s="17">
        <f>RANK(R114,$R$5:$R$124)</f>
        <v>110</v>
      </c>
      <c r="Y114" s="16" t="str">
        <f>IFERROR(VLOOKUP($D114,Results!$F$3:$L$1396,Y$1,FALSE),"")</f>
        <v/>
      </c>
      <c r="Z114" s="34" t="str">
        <f>IFERROR(IFERROR(IF(VLOOKUP($D114,Results!$F$3:$L$1396,Z$1+1,FALSE)=1,"S",""),"")&amp;VLOOKUP($D114,Results!$F$3:$L$1396,Z$1,FALSE),"")</f>
        <v/>
      </c>
      <c r="AA114" s="16" t="str">
        <f>IFERROR(VLOOKUP($D114,Results!$F$3:$L$1396,AA$1,FALSE),"")</f>
        <v/>
      </c>
      <c r="AB114" s="16" t="str">
        <f>IFERROR(VLOOKUP($D114,Results!$F$3:$L$1396,AB$1,FALSE),"")</f>
        <v/>
      </c>
      <c r="AC114" s="16" t="str">
        <f>IF(V114="","",Y114-V114)</f>
        <v/>
      </c>
    </row>
    <row r="115" spans="1:29" s="21" customFormat="1" x14ac:dyDescent="0.25">
      <c r="A115" s="21" t="s">
        <v>2805</v>
      </c>
      <c r="B115" s="16">
        <f>COUNTIF($A$5:$A$124,A115)</f>
        <v>1</v>
      </c>
      <c r="C115" s="16" t="str">
        <f>IF(OR(MID(A115,1,2)="SP",MID(A115,1,2)="MR",MID(A115,1,2)="CL",MID(A115,1,2)="RP"),"P","B")</f>
        <v>B</v>
      </c>
      <c r="D115" s="17">
        <f>IF($C115="B",VLOOKUP($A115,Bat!$A$4:$BC$2232,D$1,FALSE),VLOOKUP($A115,Pit!$A$4:$AZ$2108,D$2,FALSE))</f>
        <v>10653</v>
      </c>
      <c r="E115" s="16" t="str">
        <f>IF($C115="B",VLOOKUP($A115,Bat!$A$4:$BC$2232,E$1,FALSE),VLOOKUP($A115,Pit!$A$4:$AZ$2108,E$2,FALSE))</f>
        <v>CF</v>
      </c>
      <c r="F115" s="16" t="str">
        <f>IF($C115="B",VLOOKUP($A115,Bat!$A$4:$BC$2232,F$1,FALSE),VLOOKUP($A115,Pit!$A$4:$AZ$2108,F$2,FALSE))</f>
        <v>Anthony Marshall</v>
      </c>
      <c r="G115" s="16">
        <f>IF($C115="B",VLOOKUP($A115,Bat!$A$4:$BC$2232,G$1,FALSE),VLOOKUP($A115,Pit!$A$4:$AZ$2108,G$2,FALSE))</f>
        <v>21</v>
      </c>
      <c r="H115" s="16" t="str">
        <f>IF($C115="B",VLOOKUP($A115,Bat!$A$4:$BC$2232,H$1,FALSE),VLOOKUP($A115,Pit!$A$4:$AZ$2108,H$2,FALSE))</f>
        <v>R</v>
      </c>
      <c r="I115" s="16" t="str">
        <f>IF($C115="B",VLOOKUP($A115,Bat!$A$4:$BC$2232,I$1,FALSE),VLOOKUP($A115,Pit!$A$4:$AZ$2108,I$2,FALSE))</f>
        <v>R</v>
      </c>
      <c r="J115" s="16" t="str">
        <f>IF($C115="B",VLOOKUP($A115,Bat!$A$4:$BC$2232,J$1,FALSE),VLOOKUP($A115,Pit!$A$4:$AZ$2108,J$2,FALSE))</f>
        <v>Very Low</v>
      </c>
      <c r="K115" s="17" t="str">
        <f>IF($C115="B",VLOOKUP($A115,Bat!$A$4:$BC$2232,K$1,FALSE),VLOOKUP($A115,Pit!$A$4:$AZ$2108,K$2,FALSE))</f>
        <v>Normal</v>
      </c>
      <c r="L115" s="16">
        <f>IF($C115="B",VLOOKUP($A115,Bat!$A$4:$BC$2232,L$1,FALSE),VLOOKUP($A115,Pit!$A$4:$AZ$2108,L$2,FALSE))</f>
        <v>6</v>
      </c>
      <c r="M115" s="16">
        <f>IF($C115="B",VLOOKUP($A115,Bat!$A$4:$BC$2232,M$1,FALSE),VLOOKUP($A115,Pit!$A$4:$AZ$2108,M$2,FALSE))</f>
        <v>5</v>
      </c>
      <c r="N115" s="16">
        <f>IF($C115="B",VLOOKUP($A115,Bat!$A$4:$BC$2232,N$1,FALSE),VLOOKUP($A115,Pit!$A$4:$AZ$2108,N$2,FALSE))</f>
        <v>2</v>
      </c>
      <c r="O115" s="16">
        <f>IF($C115="B",VLOOKUP($A115,Bat!$A$4:$BC$2232,O$1,FALSE),VLOOKUP($A115,Pit!$A$4:$AZ$2108,O$2,FALSE))</f>
        <v>6</v>
      </c>
      <c r="P115" s="17">
        <f>IF($C115="B",VLOOKUP($A115,Bat!$A$4:$BC$2232,P$1,FALSE),VLOOKUP($A115,Pit!$A$4:$AZ$2108,P$2,FALSE))</f>
        <v>3</v>
      </c>
      <c r="Q115" s="36">
        <f>IF($C115="B",VLOOKUP($A115,Bat!$A$4:$BC$2232,Q$1,FALSE),VLOOKUP($A115,Pit!$A$4:$AZ$2108,Q$2,FALSE))</f>
        <v>15.145703858498935</v>
      </c>
      <c r="R115" s="19">
        <f>IF($C115="B",VLOOKUP($A115,Bat!$A$4:$BC$2232,R$1,FALSE),VLOOKUP($A115,Pit!$A$4:$AZ$2108,R$2,FALSE))</f>
        <v>1.1241246183297446</v>
      </c>
      <c r="S115" s="20">
        <f>IF($C115="B",VLOOKUP($A115,Bat!$A$4:$BC$2232,S$1,FALSE),VLOOKUP($A115,Pit!$A$4:$AZ$2108,S$2,FALSE))</f>
        <v>95000</v>
      </c>
      <c r="T115" s="17" t="str">
        <f>VLOOKUP(IF($C115="B",VLOOKUP($A115,Bat!$A$4:$AT$2232,T$1,FALSE),VLOOKUP($A115,Pit!$A$4:$BD$2108,T$2,FALSE)),COND!$A$35:$B$41,2,FALSE)</f>
        <v>??</v>
      </c>
      <c r="U115" s="21">
        <f>IF($C115="B",VLOOKUP($A115,Bat!$A$4:$AR$1196,44,FALSE),VLOOKUP($A115,Pit!$A$4:$BB$1086,54,FALSE))</f>
        <v>0</v>
      </c>
      <c r="V115" s="16"/>
      <c r="W115" s="16">
        <f>IF(OR(U115=999,V115=999,AND(S115&gt;$S$3,S115&lt;&gt;"Slot")),"",IF(V115="",U115,V115))</f>
        <v>0</v>
      </c>
      <c r="X115" s="17">
        <f>RANK(R115,$R$5:$R$124)</f>
        <v>111</v>
      </c>
      <c r="Y115" s="16" t="str">
        <f>IFERROR(VLOOKUP($D115,Results!$F$3:$L$1396,Y$1,FALSE),"")</f>
        <v/>
      </c>
      <c r="Z115" s="34" t="str">
        <f>IFERROR(IFERROR(IF(VLOOKUP($D115,Results!$F$3:$L$1396,Z$1+1,FALSE)=1,"S",""),"")&amp;VLOOKUP($D115,Results!$F$3:$L$1396,Z$1,FALSE),"")</f>
        <v/>
      </c>
      <c r="AA115" s="16" t="str">
        <f>IFERROR(VLOOKUP($D115,Results!$F$3:$L$1396,AA$1,FALSE),"")</f>
        <v/>
      </c>
      <c r="AB115" s="16" t="str">
        <f>IFERROR(VLOOKUP($D115,Results!$F$3:$L$1396,AB$1,FALSE),"")</f>
        <v/>
      </c>
      <c r="AC115" s="16" t="str">
        <f>IF(V115="","",Y115-V115)</f>
        <v/>
      </c>
    </row>
    <row r="116" spans="1:29" s="21" customFormat="1" x14ac:dyDescent="0.25">
      <c r="A116" s="21" t="s">
        <v>2320</v>
      </c>
      <c r="B116" s="16">
        <f>COUNTIF($A$5:$A$124,A116)</f>
        <v>1</v>
      </c>
      <c r="C116" s="16" t="str">
        <f>IF(OR(MID(A116,1,2)="SP",MID(A116,1,2)="MR",MID(A116,1,2)="CL",MID(A116,1,2)="RP"),"P","B")</f>
        <v>P</v>
      </c>
      <c r="D116" s="17">
        <f>IF($C116="B",VLOOKUP($A116,Bat!$A$4:$BC$2232,D$1,FALSE),VLOOKUP($A116,Pit!$A$4:$AZ$2108,D$2,FALSE))</f>
        <v>3942</v>
      </c>
      <c r="E116" s="16" t="str">
        <f>IF($C116="B",VLOOKUP($A116,Bat!$A$4:$BC$2232,E$1,FALSE),VLOOKUP($A116,Pit!$A$4:$AZ$2108,E$2,FALSE))</f>
        <v>SP</v>
      </c>
      <c r="F116" s="16" t="str">
        <f>IF($C116="B",VLOOKUP($A116,Bat!$A$4:$BC$2232,F$1,FALSE),VLOOKUP($A116,Pit!$A$4:$AZ$2108,F$2,FALSE))</f>
        <v>Toshikazu Sugiyama</v>
      </c>
      <c r="G116" s="16">
        <f>IF($C116="B",VLOOKUP($A116,Bat!$A$4:$BC$2232,G$1,FALSE),VLOOKUP($A116,Pit!$A$4:$AZ$2108,G$2,FALSE))</f>
        <v>21</v>
      </c>
      <c r="H116" s="16" t="str">
        <f>IF($C116="B",VLOOKUP($A116,Bat!$A$4:$BC$2232,H$1,FALSE),VLOOKUP($A116,Pit!$A$4:$AZ$2108,H$2,FALSE))</f>
        <v>R</v>
      </c>
      <c r="I116" s="16" t="str">
        <f>IF($C116="B",VLOOKUP($A116,Bat!$A$4:$BC$2232,I$1,FALSE),VLOOKUP($A116,Pit!$A$4:$AZ$2108,I$2,FALSE))</f>
        <v>L</v>
      </c>
      <c r="J116" s="16" t="str">
        <f>IF($C116="B",VLOOKUP($A116,Bat!$A$4:$BC$2232,J$1,FALSE),VLOOKUP($A116,Pit!$A$4:$AZ$2108,J$2,FALSE))</f>
        <v>Normal</v>
      </c>
      <c r="K116" s="17" t="str">
        <f>IF($C116="B",VLOOKUP($A116,Bat!$A$4:$BC$2232,K$1,FALSE),VLOOKUP($A116,Pit!$A$4:$AZ$2108,K$2,FALSE))</f>
        <v>High</v>
      </c>
      <c r="L116" s="16">
        <f>IF($C116="B",VLOOKUP($A116,Bat!$A$4:$BC$2232,L$1,FALSE),VLOOKUP($A116,Pit!$A$4:$AZ$2108,L$2,FALSE))</f>
        <v>5</v>
      </c>
      <c r="M116" s="16">
        <f>IF($C116="B",VLOOKUP($A116,Bat!$A$4:$BC$2232,M$1,FALSE),VLOOKUP($A116,Pit!$A$4:$AZ$2108,M$2,FALSE))</f>
        <v>5</v>
      </c>
      <c r="N116" s="16">
        <f>IF($C116="B",VLOOKUP($A116,Bat!$A$4:$BC$2232,N$1,FALSE),VLOOKUP($A116,Pit!$A$4:$AZ$2108,N$2,FALSE))</f>
        <v>4</v>
      </c>
      <c r="O116" s="16" t="str">
        <f>IF($C116="B",VLOOKUP($A116,Bat!$A$4:$BC$2232,O$1,FALSE),VLOOKUP($A116,Pit!$A$4:$AZ$2108,O$2,FALSE))</f>
        <v>92-94 Mph</v>
      </c>
      <c r="P116" s="17">
        <f>IF($C116="B",VLOOKUP($A116,Bat!$A$4:$BC$2232,P$1,FALSE),VLOOKUP($A116,Pit!$A$4:$AZ$2108,P$2,FALSE))</f>
        <v>6</v>
      </c>
      <c r="Q116" s="36">
        <f>IF($C116="B",VLOOKUP($A116,Bat!$A$4:$BC$2232,Q$1,FALSE),VLOOKUP($A116,Pit!$A$4:$AZ$2108,Q$2,FALSE))</f>
        <v>35.514115369356368</v>
      </c>
      <c r="R116" s="19">
        <f>IF($C116="B",VLOOKUP($A116,Bat!$A$4:$BC$2232,R$1,FALSE),VLOOKUP($A116,Pit!$A$4:$AZ$2108,R$2,FALSE))</f>
        <v>1.1150556128215527</v>
      </c>
      <c r="S116" s="20">
        <f>IF($C116="B",VLOOKUP($A116,Bat!$A$4:$BC$2232,S$1,FALSE),VLOOKUP($A116,Pit!$A$4:$AZ$2108,S$2,FALSE))</f>
        <v>180000</v>
      </c>
      <c r="T116" s="17" t="str">
        <f>VLOOKUP(IF($C116="B",VLOOKUP($A116,Bat!$A$4:$AT$2232,T$1,FALSE),VLOOKUP($A116,Pit!$A$4:$BD$2108,T$2,FALSE)),COND!$A$35:$B$41,2,FALSE)</f>
        <v>??</v>
      </c>
      <c r="U116" s="21">
        <f>IF($C116="B",VLOOKUP($A116,Bat!$A$4:$AR$1196,44,FALSE),VLOOKUP($A116,Pit!$A$4:$BB$1086,54,FALSE))</f>
        <v>0</v>
      </c>
      <c r="V116" s="16"/>
      <c r="W116" s="16">
        <f>IF(OR(U116=999,V116=999,AND(S116&gt;$S$3,S116&lt;&gt;"Slot")),"",IF(V116="",U116,V116))</f>
        <v>0</v>
      </c>
      <c r="X116" s="17">
        <f>RANK(R116,$R$5:$R$124)</f>
        <v>112</v>
      </c>
      <c r="Y116" s="16" t="str">
        <f>IFERROR(VLOOKUP($D116,Results!$F$3:$L$1396,Y$1,FALSE),"")</f>
        <v/>
      </c>
      <c r="Z116" s="34" t="str">
        <f>IFERROR(IFERROR(IF(VLOOKUP($D116,Results!$F$3:$L$1396,Z$1+1,FALSE)=1,"S",""),"")&amp;VLOOKUP($D116,Results!$F$3:$L$1396,Z$1,FALSE),"")</f>
        <v/>
      </c>
      <c r="AA116" s="16" t="str">
        <f>IFERROR(VLOOKUP($D116,Results!$F$3:$L$1396,AA$1,FALSE),"")</f>
        <v/>
      </c>
      <c r="AB116" s="16" t="str">
        <f>IFERROR(VLOOKUP($D116,Results!$F$3:$L$1396,AB$1,FALSE),"")</f>
        <v/>
      </c>
      <c r="AC116" s="16" t="str">
        <f>IF(V116="","",Y116-V116)</f>
        <v/>
      </c>
    </row>
    <row r="117" spans="1:29" s="21" customFormat="1" x14ac:dyDescent="0.25">
      <c r="A117" s="21" t="s">
        <v>2321</v>
      </c>
      <c r="B117" s="16">
        <f>COUNTIF($A$5:$A$124,A117)</f>
        <v>1</v>
      </c>
      <c r="C117" s="16" t="str">
        <f>IF(OR(MID(A117,1,2)="SP",MID(A117,1,2)="MR",MID(A117,1,2)="CL",MID(A117,1,2)="RP"),"P","B")</f>
        <v>P</v>
      </c>
      <c r="D117" s="17">
        <f>IF($C117="B",VLOOKUP($A117,Bat!$A$4:$BC$2232,D$1,FALSE),VLOOKUP($A117,Pit!$A$4:$AZ$2108,D$2,FALSE))</f>
        <v>6295</v>
      </c>
      <c r="E117" s="16" t="str">
        <f>IF($C117="B",VLOOKUP($A117,Bat!$A$4:$BC$2232,E$1,FALSE),VLOOKUP($A117,Pit!$A$4:$AZ$2108,E$2,FALSE))</f>
        <v>SP</v>
      </c>
      <c r="F117" s="16" t="str">
        <f>IF($C117="B",VLOOKUP($A117,Bat!$A$4:$BC$2232,F$1,FALSE),VLOOKUP($A117,Pit!$A$4:$AZ$2108,F$2,FALSE))</f>
        <v>Bryan Jones</v>
      </c>
      <c r="G117" s="16">
        <f>IF($C117="B",VLOOKUP($A117,Bat!$A$4:$BC$2232,G$1,FALSE),VLOOKUP($A117,Pit!$A$4:$AZ$2108,G$2,FALSE))</f>
        <v>21</v>
      </c>
      <c r="H117" s="16" t="str">
        <f>IF($C117="B",VLOOKUP($A117,Bat!$A$4:$BC$2232,H$1,FALSE),VLOOKUP($A117,Pit!$A$4:$AZ$2108,H$2,FALSE))</f>
        <v>R</v>
      </c>
      <c r="I117" s="16" t="str">
        <f>IF($C117="B",VLOOKUP($A117,Bat!$A$4:$BC$2232,I$1,FALSE),VLOOKUP($A117,Pit!$A$4:$AZ$2108,I$2,FALSE))</f>
        <v>R</v>
      </c>
      <c r="J117" s="16" t="str">
        <f>IF($C117="B",VLOOKUP($A117,Bat!$A$4:$BC$2232,J$1,FALSE),VLOOKUP($A117,Pit!$A$4:$AZ$2108,J$2,FALSE))</f>
        <v>Normal</v>
      </c>
      <c r="K117" s="17" t="str">
        <f>IF($C117="B",VLOOKUP($A117,Bat!$A$4:$BC$2232,K$1,FALSE),VLOOKUP($A117,Pit!$A$4:$AZ$2108,K$2,FALSE))</f>
        <v>High</v>
      </c>
      <c r="L117" s="16">
        <f>IF($C117="B",VLOOKUP($A117,Bat!$A$4:$BC$2232,L$1,FALSE),VLOOKUP($A117,Pit!$A$4:$AZ$2108,L$2,FALSE))</f>
        <v>4</v>
      </c>
      <c r="M117" s="16">
        <f>IF($C117="B",VLOOKUP($A117,Bat!$A$4:$BC$2232,M$1,FALSE),VLOOKUP($A117,Pit!$A$4:$AZ$2108,M$2,FALSE))</f>
        <v>5</v>
      </c>
      <c r="N117" s="16">
        <f>IF($C117="B",VLOOKUP($A117,Bat!$A$4:$BC$2232,N$1,FALSE),VLOOKUP($A117,Pit!$A$4:$AZ$2108,N$2,FALSE))</f>
        <v>5</v>
      </c>
      <c r="O117" s="16" t="str">
        <f>IF($C117="B",VLOOKUP($A117,Bat!$A$4:$BC$2232,O$1,FALSE),VLOOKUP($A117,Pit!$A$4:$AZ$2108,O$2,FALSE))</f>
        <v>90-92 Mph</v>
      </c>
      <c r="P117" s="17">
        <f>IF($C117="B",VLOOKUP($A117,Bat!$A$4:$BC$2232,P$1,FALSE),VLOOKUP($A117,Pit!$A$4:$AZ$2108,P$2,FALSE))</f>
        <v>7</v>
      </c>
      <c r="Q117" s="36">
        <f>IF($C117="B",VLOOKUP($A117,Bat!$A$4:$BC$2232,Q$1,FALSE),VLOOKUP($A117,Pit!$A$4:$AZ$2108,Q$2,FALSE))</f>
        <v>35.471189719659804</v>
      </c>
      <c r="R117" s="19">
        <f>IF($C117="B",VLOOKUP($A117,Bat!$A$4:$BC$2232,R$1,FALSE),VLOOKUP($A117,Pit!$A$4:$AZ$2108,R$2,FALSE))</f>
        <v>1.1112152782106108</v>
      </c>
      <c r="S117" s="20">
        <f>IF($C117="B",VLOOKUP($A117,Bat!$A$4:$BC$2232,S$1,FALSE),VLOOKUP($A117,Pit!$A$4:$AZ$2108,S$2,FALSE))</f>
        <v>200000</v>
      </c>
      <c r="T117" s="17" t="str">
        <f>VLOOKUP(IF($C117="B",VLOOKUP($A117,Bat!$A$4:$AT$2232,T$1,FALSE),VLOOKUP($A117,Pit!$A$4:$BD$2108,T$2,FALSE)),COND!$A$35:$B$41,2,FALSE)</f>
        <v>??</v>
      </c>
      <c r="U117" s="21">
        <f>IF($C117="B",VLOOKUP($A117,Bat!$A$4:$AR$1196,44,FALSE),VLOOKUP($A117,Pit!$A$4:$BB$1086,54,FALSE))</f>
        <v>0</v>
      </c>
      <c r="V117" s="16"/>
      <c r="W117" s="16">
        <f>IF(OR(U117=999,V117=999,AND(S117&gt;$S$3,S117&lt;&gt;"Slot")),"",IF(V117="",U117,V117))</f>
        <v>0</v>
      </c>
      <c r="X117" s="17">
        <f>RANK(R117,$R$5:$R$124)</f>
        <v>113</v>
      </c>
      <c r="Y117" s="16" t="str">
        <f>IFERROR(VLOOKUP($D117,Results!$F$3:$L$1396,Y$1,FALSE),"")</f>
        <v/>
      </c>
      <c r="Z117" s="34" t="str">
        <f>IFERROR(IFERROR(IF(VLOOKUP($D117,Results!$F$3:$L$1396,Z$1+1,FALSE)=1,"S",""),"")&amp;VLOOKUP($D117,Results!$F$3:$L$1396,Z$1,FALSE),"")</f>
        <v/>
      </c>
      <c r="AA117" s="16" t="str">
        <f>IFERROR(VLOOKUP($D117,Results!$F$3:$L$1396,AA$1,FALSE),"")</f>
        <v/>
      </c>
      <c r="AB117" s="16" t="str">
        <f>IFERROR(VLOOKUP($D117,Results!$F$3:$L$1396,AB$1,FALSE),"")</f>
        <v/>
      </c>
      <c r="AC117" s="16" t="str">
        <f>IF(V117="","",Y117-V117)</f>
        <v/>
      </c>
    </row>
    <row r="118" spans="1:29" s="21" customFormat="1" x14ac:dyDescent="0.25">
      <c r="A118" s="21" t="s">
        <v>2806</v>
      </c>
      <c r="B118" s="16">
        <f>COUNTIF($A$5:$A$124,A118)</f>
        <v>1</v>
      </c>
      <c r="C118" s="16" t="str">
        <f>IF(OR(MID(A118,1,2)="SP",MID(A118,1,2)="MR",MID(A118,1,2)="CL",MID(A118,1,2)="RP"),"P","B")</f>
        <v>B</v>
      </c>
      <c r="D118" s="17">
        <f>IF($C118="B",VLOOKUP($A118,Bat!$A$4:$BC$2232,D$1,FALSE),VLOOKUP($A118,Pit!$A$4:$AZ$2108,D$2,FALSE))</f>
        <v>5269</v>
      </c>
      <c r="E118" s="16" t="str">
        <f>IF($C118="B",VLOOKUP($A118,Bat!$A$4:$BC$2232,E$1,FALSE),VLOOKUP($A118,Pit!$A$4:$AZ$2108,E$2,FALSE))</f>
        <v>RF</v>
      </c>
      <c r="F118" s="16" t="str">
        <f>IF($C118="B",VLOOKUP($A118,Bat!$A$4:$BC$2232,F$1,FALSE),VLOOKUP($A118,Pit!$A$4:$AZ$2108,F$2,FALSE))</f>
        <v>José Delgado</v>
      </c>
      <c r="G118" s="16">
        <f>IF($C118="B",VLOOKUP($A118,Bat!$A$4:$BC$2232,G$1,FALSE),VLOOKUP($A118,Pit!$A$4:$AZ$2108,G$2,FALSE))</f>
        <v>18</v>
      </c>
      <c r="H118" s="16" t="str">
        <f>IF($C118="B",VLOOKUP($A118,Bat!$A$4:$BC$2232,H$1,FALSE),VLOOKUP($A118,Pit!$A$4:$AZ$2108,H$2,FALSE))</f>
        <v>L</v>
      </c>
      <c r="I118" s="16" t="str">
        <f>IF($C118="B",VLOOKUP($A118,Bat!$A$4:$BC$2232,I$1,FALSE),VLOOKUP($A118,Pit!$A$4:$AZ$2108,I$2,FALSE))</f>
        <v>L</v>
      </c>
      <c r="J118" s="16" t="str">
        <f>IF($C118="B",VLOOKUP($A118,Bat!$A$4:$BC$2232,J$1,FALSE),VLOOKUP($A118,Pit!$A$4:$AZ$2108,J$2,FALSE))</f>
        <v>Low</v>
      </c>
      <c r="K118" s="17" t="str">
        <f>IF($C118="B",VLOOKUP($A118,Bat!$A$4:$BC$2232,K$1,FALSE),VLOOKUP($A118,Pit!$A$4:$AZ$2108,K$2,FALSE))</f>
        <v>Low</v>
      </c>
      <c r="L118" s="16">
        <f>IF($C118="B",VLOOKUP($A118,Bat!$A$4:$BC$2232,L$1,FALSE),VLOOKUP($A118,Pit!$A$4:$AZ$2108,L$2,FALSE))</f>
        <v>6</v>
      </c>
      <c r="M118" s="16">
        <f>IF($C118="B",VLOOKUP($A118,Bat!$A$4:$BC$2232,M$1,FALSE),VLOOKUP($A118,Pit!$A$4:$AZ$2108,M$2,FALSE))</f>
        <v>7</v>
      </c>
      <c r="N118" s="16">
        <f>IF($C118="B",VLOOKUP($A118,Bat!$A$4:$BC$2232,N$1,FALSE),VLOOKUP($A118,Pit!$A$4:$AZ$2108,N$2,FALSE))</f>
        <v>6</v>
      </c>
      <c r="O118" s="16">
        <f>IF($C118="B",VLOOKUP($A118,Bat!$A$4:$BC$2232,O$1,FALSE),VLOOKUP($A118,Pit!$A$4:$AZ$2108,O$2,FALSE))</f>
        <v>2</v>
      </c>
      <c r="P118" s="17">
        <f>IF($C118="B",VLOOKUP($A118,Bat!$A$4:$BC$2232,P$1,FALSE),VLOOKUP($A118,Pit!$A$4:$AZ$2108,P$2,FALSE))</f>
        <v>3</v>
      </c>
      <c r="Q118" s="36">
        <f>IF($C118="B",VLOOKUP($A118,Bat!$A$4:$BC$2232,Q$1,FALSE),VLOOKUP($A118,Pit!$A$4:$AZ$2108,Q$2,FALSE))</f>
        <v>15.046065994852578</v>
      </c>
      <c r="R118" s="19">
        <f>IF($C118="B",VLOOKUP($A118,Bat!$A$4:$BC$2232,R$1,FALSE),VLOOKUP($A118,Pit!$A$4:$AZ$2108,R$2,FALSE))</f>
        <v>1.1110547410278366</v>
      </c>
      <c r="S118" s="20">
        <f>IF($C118="B",VLOOKUP($A118,Bat!$A$4:$BC$2232,S$1,FALSE),VLOOKUP($A118,Pit!$A$4:$AZ$2108,S$2,FALSE))</f>
        <v>310000</v>
      </c>
      <c r="T118" s="17" t="str">
        <f>VLOOKUP(IF($C118="B",VLOOKUP($A118,Bat!$A$4:$AT$2232,T$1,FALSE),VLOOKUP($A118,Pit!$A$4:$BD$2108,T$2,FALSE)),COND!$A$35:$B$41,2,FALSE)</f>
        <v>??</v>
      </c>
      <c r="U118" s="21">
        <f>IF($C118="B",VLOOKUP($A118,Bat!$A$4:$AR$1196,44,FALSE),VLOOKUP($A118,Pit!$A$4:$BB$1086,54,FALSE))</f>
        <v>0</v>
      </c>
      <c r="V118" s="16"/>
      <c r="W118" s="16">
        <f>IF(OR(U118=999,V118=999,AND(S118&gt;$S$3,S118&lt;&gt;"Slot")),"",IF(V118="",U118,V118))</f>
        <v>0</v>
      </c>
      <c r="X118" s="17">
        <f>RANK(R118,$R$5:$R$124)</f>
        <v>114</v>
      </c>
      <c r="Y118" s="16" t="str">
        <f>IFERROR(VLOOKUP($D118,Results!$F$3:$L$1396,Y$1,FALSE),"")</f>
        <v/>
      </c>
      <c r="Z118" s="34" t="str">
        <f>IFERROR(IFERROR(IF(VLOOKUP($D118,Results!$F$3:$L$1396,Z$1+1,FALSE)=1,"S",""),"")&amp;VLOOKUP($D118,Results!$F$3:$L$1396,Z$1,FALSE),"")</f>
        <v/>
      </c>
      <c r="AA118" s="16" t="str">
        <f>IFERROR(VLOOKUP($D118,Results!$F$3:$L$1396,AA$1,FALSE),"")</f>
        <v/>
      </c>
      <c r="AB118" s="16" t="str">
        <f>IFERROR(VLOOKUP($D118,Results!$F$3:$L$1396,AB$1,FALSE),"")</f>
        <v/>
      </c>
      <c r="AC118" s="16" t="str">
        <f>IF(V118="","",Y118-V118)</f>
        <v/>
      </c>
    </row>
    <row r="119" spans="1:29" s="21" customFormat="1" x14ac:dyDescent="0.25">
      <c r="A119" s="21" t="s">
        <v>2322</v>
      </c>
      <c r="B119" s="16">
        <f>COUNTIF($A$5:$A$124,A119)</f>
        <v>1</v>
      </c>
      <c r="C119" s="16" t="str">
        <f>IF(OR(MID(A119,1,2)="SP",MID(A119,1,2)="MR",MID(A119,1,2)="CL",MID(A119,1,2)="RP"),"P","B")</f>
        <v>P</v>
      </c>
      <c r="D119" s="17">
        <f>IF($C119="B",VLOOKUP($A119,Bat!$A$4:$BC$2232,D$1,FALSE),VLOOKUP($A119,Pit!$A$4:$AZ$2108,D$2,FALSE))</f>
        <v>6419</v>
      </c>
      <c r="E119" s="16" t="str">
        <f>IF($C119="B",VLOOKUP($A119,Bat!$A$4:$BC$2232,E$1,FALSE),VLOOKUP($A119,Pit!$A$4:$AZ$2108,E$2,FALSE))</f>
        <v>RP</v>
      </c>
      <c r="F119" s="16" t="str">
        <f>IF($C119="B",VLOOKUP($A119,Bat!$A$4:$BC$2232,F$1,FALSE),VLOOKUP($A119,Pit!$A$4:$AZ$2108,F$2,FALSE))</f>
        <v>César García</v>
      </c>
      <c r="G119" s="16">
        <f>IF($C119="B",VLOOKUP($A119,Bat!$A$4:$BC$2232,G$1,FALSE),VLOOKUP($A119,Pit!$A$4:$AZ$2108,G$2,FALSE))</f>
        <v>21</v>
      </c>
      <c r="H119" s="16" t="str">
        <f>IF($C119="B",VLOOKUP($A119,Bat!$A$4:$BC$2232,H$1,FALSE),VLOOKUP($A119,Pit!$A$4:$AZ$2108,H$2,FALSE))</f>
        <v>L</v>
      </c>
      <c r="I119" s="16" t="str">
        <f>IF($C119="B",VLOOKUP($A119,Bat!$A$4:$BC$2232,I$1,FALSE),VLOOKUP($A119,Pit!$A$4:$AZ$2108,I$2,FALSE))</f>
        <v>R</v>
      </c>
      <c r="J119" s="16" t="str">
        <f>IF($C119="B",VLOOKUP($A119,Bat!$A$4:$BC$2232,J$1,FALSE),VLOOKUP($A119,Pit!$A$4:$AZ$2108,J$2,FALSE))</f>
        <v>Low</v>
      </c>
      <c r="K119" s="17" t="str">
        <f>IF($C119="B",VLOOKUP($A119,Bat!$A$4:$BC$2232,K$1,FALSE),VLOOKUP($A119,Pit!$A$4:$AZ$2108,K$2,FALSE))</f>
        <v>Normal</v>
      </c>
      <c r="L119" s="16">
        <f>IF($C119="B",VLOOKUP($A119,Bat!$A$4:$BC$2232,L$1,FALSE),VLOOKUP($A119,Pit!$A$4:$AZ$2108,L$2,FALSE))</f>
        <v>4</v>
      </c>
      <c r="M119" s="16">
        <f>IF($C119="B",VLOOKUP($A119,Bat!$A$4:$BC$2232,M$1,FALSE),VLOOKUP($A119,Pit!$A$4:$AZ$2108,M$2,FALSE))</f>
        <v>4</v>
      </c>
      <c r="N119" s="16">
        <f>IF($C119="B",VLOOKUP($A119,Bat!$A$4:$BC$2232,N$1,FALSE),VLOOKUP($A119,Pit!$A$4:$AZ$2108,N$2,FALSE))</f>
        <v>6</v>
      </c>
      <c r="O119" s="16" t="str">
        <f>IF($C119="B",VLOOKUP($A119,Bat!$A$4:$BC$2232,O$1,FALSE),VLOOKUP($A119,Pit!$A$4:$AZ$2108,O$2,FALSE))</f>
        <v>90-92 Mph</v>
      </c>
      <c r="P119" s="17">
        <f>IF($C119="B",VLOOKUP($A119,Bat!$A$4:$BC$2232,P$1,FALSE),VLOOKUP($A119,Pit!$A$4:$AZ$2108,P$2,FALSE))</f>
        <v>7</v>
      </c>
      <c r="Q119" s="36">
        <f>IF($C119="B",VLOOKUP($A119,Bat!$A$4:$BC$2232,Q$1,FALSE),VLOOKUP($A119,Pit!$A$4:$AZ$2108,Q$2,FALSE))</f>
        <v>35.419880368854891</v>
      </c>
      <c r="R119" s="19">
        <f>IF($C119="B",VLOOKUP($A119,Bat!$A$4:$BC$2232,R$1,FALSE),VLOOKUP($A119,Pit!$A$4:$AZ$2108,R$2,FALSE))</f>
        <v>1.1066248974673034</v>
      </c>
      <c r="S119" s="20">
        <f>IF($C119="B",VLOOKUP($A119,Bat!$A$4:$BC$2232,S$1,FALSE),VLOOKUP($A119,Pit!$A$4:$AZ$2108,S$2,FALSE))</f>
        <v>220000</v>
      </c>
      <c r="T119" s="17" t="str">
        <f>VLOOKUP(IF($C119="B",VLOOKUP($A119,Bat!$A$4:$AT$2232,T$1,FALSE),VLOOKUP($A119,Pit!$A$4:$BD$2108,T$2,FALSE)),COND!$A$35:$B$41,2,FALSE)</f>
        <v>??</v>
      </c>
      <c r="U119" s="21">
        <f>IF($C119="B",VLOOKUP($A119,Bat!$A$4:$AR$1196,44,FALSE),VLOOKUP($A119,Pit!$A$4:$BB$1086,54,FALSE))</f>
        <v>0</v>
      </c>
      <c r="V119" s="16"/>
      <c r="W119" s="16">
        <f>IF(OR(U119=999,V119=999,AND(S119&gt;$S$3,S119&lt;&gt;"Slot")),"",IF(V119="",U119,V119))</f>
        <v>0</v>
      </c>
      <c r="X119" s="17">
        <f>RANK(R119,$R$5:$R$124)</f>
        <v>115</v>
      </c>
      <c r="Y119" s="16" t="str">
        <f>IFERROR(VLOOKUP($D119,Results!$F$3:$L$1396,Y$1,FALSE),"")</f>
        <v/>
      </c>
      <c r="Z119" s="34" t="str">
        <f>IFERROR(IFERROR(IF(VLOOKUP($D119,Results!$F$3:$L$1396,Z$1+1,FALSE)=1,"S",""),"")&amp;VLOOKUP($D119,Results!$F$3:$L$1396,Z$1,FALSE),"")</f>
        <v/>
      </c>
      <c r="AA119" s="16" t="str">
        <f>IFERROR(VLOOKUP($D119,Results!$F$3:$L$1396,AA$1,FALSE),"")</f>
        <v/>
      </c>
      <c r="AB119" s="16" t="str">
        <f>IFERROR(VLOOKUP($D119,Results!$F$3:$L$1396,AB$1,FALSE),"")</f>
        <v/>
      </c>
      <c r="AC119" s="16" t="str">
        <f>IF(V119="","",Y119-V119)</f>
        <v/>
      </c>
    </row>
    <row r="120" spans="1:29" s="21" customFormat="1" x14ac:dyDescent="0.25">
      <c r="A120" s="21" t="s">
        <v>2807</v>
      </c>
      <c r="B120" s="16">
        <f>COUNTIF($A$5:$A$124,A120)</f>
        <v>1</v>
      </c>
      <c r="C120" s="16" t="str">
        <f>IF(OR(MID(A120,1,2)="SP",MID(A120,1,2)="MR",MID(A120,1,2)="CL",MID(A120,1,2)="RP"),"P","B")</f>
        <v>B</v>
      </c>
      <c r="D120" s="17">
        <f>IF($C120="B",VLOOKUP($A120,Bat!$A$4:$BC$2232,D$1,FALSE),VLOOKUP($A120,Pit!$A$4:$AZ$2108,D$2,FALSE))</f>
        <v>9604</v>
      </c>
      <c r="E120" s="16" t="str">
        <f>IF($C120="B",VLOOKUP($A120,Bat!$A$4:$BC$2232,E$1,FALSE),VLOOKUP($A120,Pit!$A$4:$AZ$2108,E$2,FALSE))</f>
        <v>RF</v>
      </c>
      <c r="F120" s="16" t="str">
        <f>IF($C120="B",VLOOKUP($A120,Bat!$A$4:$BC$2232,F$1,FALSE),VLOOKUP($A120,Pit!$A$4:$AZ$2108,F$2,FALSE))</f>
        <v>Brady Lugg</v>
      </c>
      <c r="G120" s="16">
        <f>IF($C120="B",VLOOKUP($A120,Bat!$A$4:$BC$2232,G$1,FALSE),VLOOKUP($A120,Pit!$A$4:$AZ$2108,G$2,FALSE))</f>
        <v>21</v>
      </c>
      <c r="H120" s="16" t="str">
        <f>IF($C120="B",VLOOKUP($A120,Bat!$A$4:$BC$2232,H$1,FALSE),VLOOKUP($A120,Pit!$A$4:$AZ$2108,H$2,FALSE))</f>
        <v>L</v>
      </c>
      <c r="I120" s="16" t="str">
        <f>IF($C120="B",VLOOKUP($A120,Bat!$A$4:$BC$2232,I$1,FALSE),VLOOKUP($A120,Pit!$A$4:$AZ$2108,I$2,FALSE))</f>
        <v>L</v>
      </c>
      <c r="J120" s="16" t="str">
        <f>IF($C120="B",VLOOKUP($A120,Bat!$A$4:$BC$2232,J$1,FALSE),VLOOKUP($A120,Pit!$A$4:$AZ$2108,J$2,FALSE))</f>
        <v>Very Low</v>
      </c>
      <c r="K120" s="17" t="str">
        <f>IF($C120="B",VLOOKUP($A120,Bat!$A$4:$BC$2232,K$1,FALSE),VLOOKUP($A120,Pit!$A$4:$AZ$2108,K$2,FALSE))</f>
        <v>Normal</v>
      </c>
      <c r="L120" s="16">
        <f>IF($C120="B",VLOOKUP($A120,Bat!$A$4:$BC$2232,L$1,FALSE),VLOOKUP($A120,Pit!$A$4:$AZ$2108,L$2,FALSE))</f>
        <v>6</v>
      </c>
      <c r="M120" s="16">
        <f>IF($C120="B",VLOOKUP($A120,Bat!$A$4:$BC$2232,M$1,FALSE),VLOOKUP($A120,Pit!$A$4:$AZ$2108,M$2,FALSE))</f>
        <v>5</v>
      </c>
      <c r="N120" s="16">
        <f>IF($C120="B",VLOOKUP($A120,Bat!$A$4:$BC$2232,N$1,FALSE),VLOOKUP($A120,Pit!$A$4:$AZ$2108,N$2,FALSE))</f>
        <v>2</v>
      </c>
      <c r="O120" s="16">
        <f>IF($C120="B",VLOOKUP($A120,Bat!$A$4:$BC$2232,O$1,FALSE),VLOOKUP($A120,Pit!$A$4:$AZ$2108,O$2,FALSE))</f>
        <v>5</v>
      </c>
      <c r="P120" s="17">
        <f>IF($C120="B",VLOOKUP($A120,Bat!$A$4:$BC$2232,P$1,FALSE),VLOOKUP($A120,Pit!$A$4:$AZ$2108,P$2,FALSE))</f>
        <v>4</v>
      </c>
      <c r="Q120" s="36">
        <f>IF($C120="B",VLOOKUP($A120,Bat!$A$4:$BC$2232,Q$1,FALSE),VLOOKUP($A120,Pit!$A$4:$AZ$2108,Q$2,FALSE))</f>
        <v>14.944416015169713</v>
      </c>
      <c r="R120" s="19">
        <f>IF($C120="B",VLOOKUP($A120,Bat!$A$4:$BC$2232,R$1,FALSE),VLOOKUP($A120,Pit!$A$4:$AZ$2108,R$2,FALSE))</f>
        <v>1.0977209268172885</v>
      </c>
      <c r="S120" s="20">
        <f>IF($C120="B",VLOOKUP($A120,Bat!$A$4:$BC$2232,S$1,FALSE),VLOOKUP($A120,Pit!$A$4:$AZ$2108,S$2,FALSE))</f>
        <v>220000</v>
      </c>
      <c r="T120" s="17" t="str">
        <f>VLOOKUP(IF($C120="B",VLOOKUP($A120,Bat!$A$4:$AT$2232,T$1,FALSE),VLOOKUP($A120,Pit!$A$4:$BD$2108,T$2,FALSE)),COND!$A$35:$B$41,2,FALSE)</f>
        <v>??</v>
      </c>
      <c r="U120" s="21">
        <f>IF($C120="B",VLOOKUP($A120,Bat!$A$4:$AR$1196,44,FALSE),VLOOKUP($A120,Pit!$A$4:$BB$1086,54,FALSE))</f>
        <v>0</v>
      </c>
      <c r="V120" s="16"/>
      <c r="W120" s="16">
        <f>IF(OR(U120=999,V120=999,AND(S120&gt;$S$3,S120&lt;&gt;"Slot")),"",IF(V120="",U120,V120))</f>
        <v>0</v>
      </c>
      <c r="X120" s="17">
        <f>RANK(R120,$R$5:$R$124)</f>
        <v>116</v>
      </c>
      <c r="Y120" s="16" t="str">
        <f>IFERROR(VLOOKUP($D120,Results!$F$3:$L$1396,Y$1,FALSE),"")</f>
        <v/>
      </c>
      <c r="Z120" s="34" t="str">
        <f>IFERROR(IFERROR(IF(VLOOKUP($D120,Results!$F$3:$L$1396,Z$1+1,FALSE)=1,"S",""),"")&amp;VLOOKUP($D120,Results!$F$3:$L$1396,Z$1,FALSE),"")</f>
        <v/>
      </c>
      <c r="AA120" s="16" t="str">
        <f>IFERROR(VLOOKUP($D120,Results!$F$3:$L$1396,AA$1,FALSE),"")</f>
        <v/>
      </c>
      <c r="AB120" s="16" t="str">
        <f>IFERROR(VLOOKUP($D120,Results!$F$3:$L$1396,AB$1,FALSE),"")</f>
        <v/>
      </c>
      <c r="AC120" s="16" t="str">
        <f>IF(V120="","",Y120-V120)</f>
        <v/>
      </c>
    </row>
    <row r="121" spans="1:29" s="21" customFormat="1" x14ac:dyDescent="0.25">
      <c r="A121" s="21" t="s">
        <v>2323</v>
      </c>
      <c r="B121" s="16">
        <f>COUNTIF($A$5:$A$124,A121)</f>
        <v>1</v>
      </c>
      <c r="C121" s="16" t="str">
        <f>IF(OR(MID(A121,1,2)="SP",MID(A121,1,2)="MR",MID(A121,1,2)="CL",MID(A121,1,2)="RP"),"P","B")</f>
        <v>P</v>
      </c>
      <c r="D121" s="17">
        <f>IF($C121="B",VLOOKUP($A121,Bat!$A$4:$BC$2232,D$1,FALSE),VLOOKUP($A121,Pit!$A$4:$AZ$2108,D$2,FALSE))</f>
        <v>4740</v>
      </c>
      <c r="E121" s="16" t="str">
        <f>IF($C121="B",VLOOKUP($A121,Bat!$A$4:$BC$2232,E$1,FALSE),VLOOKUP($A121,Pit!$A$4:$AZ$2108,E$2,FALSE))</f>
        <v>SP</v>
      </c>
      <c r="F121" s="16" t="str">
        <f>IF($C121="B",VLOOKUP($A121,Bat!$A$4:$BC$2232,F$1,FALSE),VLOOKUP($A121,Pit!$A$4:$AZ$2108,F$2,FALSE))</f>
        <v>Braulio Alonzo</v>
      </c>
      <c r="G121" s="16">
        <f>IF($C121="B",VLOOKUP($A121,Bat!$A$4:$BC$2232,G$1,FALSE),VLOOKUP($A121,Pit!$A$4:$AZ$2108,G$2,FALSE))</f>
        <v>21</v>
      </c>
      <c r="H121" s="16" t="str">
        <f>IF($C121="B",VLOOKUP($A121,Bat!$A$4:$BC$2232,H$1,FALSE),VLOOKUP($A121,Pit!$A$4:$AZ$2108,H$2,FALSE))</f>
        <v>R</v>
      </c>
      <c r="I121" s="16" t="str">
        <f>IF($C121="B",VLOOKUP($A121,Bat!$A$4:$BC$2232,I$1,FALSE),VLOOKUP($A121,Pit!$A$4:$AZ$2108,I$2,FALSE))</f>
        <v>R</v>
      </c>
      <c r="J121" s="16" t="str">
        <f>IF($C121="B",VLOOKUP($A121,Bat!$A$4:$BC$2232,J$1,FALSE),VLOOKUP($A121,Pit!$A$4:$AZ$2108,J$2,FALSE))</f>
        <v>Normal</v>
      </c>
      <c r="K121" s="17" t="str">
        <f>IF($C121="B",VLOOKUP($A121,Bat!$A$4:$BC$2232,K$1,FALSE),VLOOKUP($A121,Pit!$A$4:$AZ$2108,K$2,FALSE))</f>
        <v>Low</v>
      </c>
      <c r="L121" s="16">
        <f>IF($C121="B",VLOOKUP($A121,Bat!$A$4:$BC$2232,L$1,FALSE),VLOOKUP($A121,Pit!$A$4:$AZ$2108,L$2,FALSE))</f>
        <v>5</v>
      </c>
      <c r="M121" s="16">
        <f>IF($C121="B",VLOOKUP($A121,Bat!$A$4:$BC$2232,M$1,FALSE),VLOOKUP($A121,Pit!$A$4:$AZ$2108,M$2,FALSE))</f>
        <v>6</v>
      </c>
      <c r="N121" s="16">
        <f>IF($C121="B",VLOOKUP($A121,Bat!$A$4:$BC$2232,N$1,FALSE),VLOOKUP($A121,Pit!$A$4:$AZ$2108,N$2,FALSE))</f>
        <v>3</v>
      </c>
      <c r="O121" s="16" t="str">
        <f>IF($C121="B",VLOOKUP($A121,Bat!$A$4:$BC$2232,O$1,FALSE),VLOOKUP($A121,Pit!$A$4:$AZ$2108,O$2,FALSE))</f>
        <v>95-97 Mph</v>
      </c>
      <c r="P121" s="17">
        <f>IF($C121="B",VLOOKUP($A121,Bat!$A$4:$BC$2232,P$1,FALSE),VLOOKUP($A121,Pit!$A$4:$AZ$2108,P$2,FALSE))</f>
        <v>10</v>
      </c>
      <c r="Q121" s="36">
        <f>IF($C121="B",VLOOKUP($A121,Bat!$A$4:$BC$2232,Q$1,FALSE),VLOOKUP($A121,Pit!$A$4:$AZ$2108,Q$2,FALSE))</f>
        <v>35.272518351224043</v>
      </c>
      <c r="R121" s="19">
        <f>IF($C121="B",VLOOKUP($A121,Bat!$A$4:$BC$2232,R$1,FALSE),VLOOKUP($A121,Pit!$A$4:$AZ$2108,R$2,FALSE))</f>
        <v>1.0934411842178504</v>
      </c>
      <c r="S121" s="20">
        <f>IF($C121="B",VLOOKUP($A121,Bat!$A$4:$BC$2232,S$1,FALSE),VLOOKUP($A121,Pit!$A$4:$AZ$2108,S$2,FALSE))</f>
        <v>210000</v>
      </c>
      <c r="T121" s="17" t="str">
        <f>VLOOKUP(IF($C121="B",VLOOKUP($A121,Bat!$A$4:$AT$2232,T$1,FALSE),VLOOKUP($A121,Pit!$A$4:$BD$2108,T$2,FALSE)),COND!$A$35:$B$41,2,FALSE)</f>
        <v>??</v>
      </c>
      <c r="U121" s="21">
        <f>IF($C121="B",VLOOKUP($A121,Bat!$A$4:$AR$1196,44,FALSE),VLOOKUP($A121,Pit!$A$4:$BB$1086,54,FALSE))</f>
        <v>0</v>
      </c>
      <c r="V121" s="16"/>
      <c r="W121" s="16">
        <f>IF(OR(U121=999,V121=999,AND(S121&gt;$S$3,S121&lt;&gt;"Slot")),"",IF(V121="",U121,V121))</f>
        <v>0</v>
      </c>
      <c r="X121" s="17">
        <f>RANK(R121,$R$5:$R$124)</f>
        <v>117</v>
      </c>
      <c r="Y121" s="16" t="str">
        <f>IFERROR(VLOOKUP($D121,Results!$F$3:$L$1396,Y$1,FALSE),"")</f>
        <v/>
      </c>
      <c r="Z121" s="34" t="str">
        <f>IFERROR(IFERROR(IF(VLOOKUP($D121,Results!$F$3:$L$1396,Z$1+1,FALSE)=1,"S",""),"")&amp;VLOOKUP($D121,Results!$F$3:$L$1396,Z$1,FALSE),"")</f>
        <v/>
      </c>
      <c r="AA121" s="16" t="str">
        <f>IFERROR(VLOOKUP($D121,Results!$F$3:$L$1396,AA$1,FALSE),"")</f>
        <v/>
      </c>
      <c r="AB121" s="16" t="str">
        <f>IFERROR(VLOOKUP($D121,Results!$F$3:$L$1396,AB$1,FALSE),"")</f>
        <v/>
      </c>
      <c r="AC121" s="16" t="str">
        <f>IF(V121="","",Y121-V121)</f>
        <v/>
      </c>
    </row>
    <row r="122" spans="1:29" s="21" customFormat="1" x14ac:dyDescent="0.25">
      <c r="A122" s="21" t="s">
        <v>2324</v>
      </c>
      <c r="B122" s="16">
        <f>COUNTIF($A$5:$A$124,A122)</f>
        <v>1</v>
      </c>
      <c r="C122" s="16" t="str">
        <f>IF(OR(MID(A122,1,2)="SP",MID(A122,1,2)="MR",MID(A122,1,2)="CL",MID(A122,1,2)="RP"),"P","B")</f>
        <v>P</v>
      </c>
      <c r="D122" s="17">
        <f>IF($C122="B",VLOOKUP($A122,Bat!$A$4:$BC$2232,D$1,FALSE),VLOOKUP($A122,Pit!$A$4:$AZ$2108,D$2,FALSE))</f>
        <v>5157</v>
      </c>
      <c r="E122" s="16" t="str">
        <f>IF($C122="B",VLOOKUP($A122,Bat!$A$4:$BC$2232,E$1,FALSE),VLOOKUP($A122,Pit!$A$4:$AZ$2108,E$2,FALSE))</f>
        <v>SP</v>
      </c>
      <c r="F122" s="16" t="str">
        <f>IF($C122="B",VLOOKUP($A122,Bat!$A$4:$BC$2232,F$1,FALSE),VLOOKUP($A122,Pit!$A$4:$AZ$2108,F$2,FALSE))</f>
        <v>Lyle Hobbs</v>
      </c>
      <c r="G122" s="16">
        <f>IF($C122="B",VLOOKUP($A122,Bat!$A$4:$BC$2232,G$1,FALSE),VLOOKUP($A122,Pit!$A$4:$AZ$2108,G$2,FALSE))</f>
        <v>18</v>
      </c>
      <c r="H122" s="16" t="str">
        <f>IF($C122="B",VLOOKUP($A122,Bat!$A$4:$BC$2232,H$1,FALSE),VLOOKUP($A122,Pit!$A$4:$AZ$2108,H$2,FALSE))</f>
        <v>R</v>
      </c>
      <c r="I122" s="16" t="str">
        <f>IF($C122="B",VLOOKUP($A122,Bat!$A$4:$BC$2232,I$1,FALSE),VLOOKUP($A122,Pit!$A$4:$AZ$2108,I$2,FALSE))</f>
        <v>R</v>
      </c>
      <c r="J122" s="16" t="str">
        <f>IF($C122="B",VLOOKUP($A122,Bat!$A$4:$BC$2232,J$1,FALSE),VLOOKUP($A122,Pit!$A$4:$AZ$2108,J$2,FALSE))</f>
        <v>Normal</v>
      </c>
      <c r="K122" s="17" t="str">
        <f>IF($C122="B",VLOOKUP($A122,Bat!$A$4:$BC$2232,K$1,FALSE),VLOOKUP($A122,Pit!$A$4:$AZ$2108,K$2,FALSE))</f>
        <v>Normal</v>
      </c>
      <c r="L122" s="16">
        <f>IF($C122="B",VLOOKUP($A122,Bat!$A$4:$BC$2232,L$1,FALSE),VLOOKUP($A122,Pit!$A$4:$AZ$2108,L$2,FALSE))</f>
        <v>5</v>
      </c>
      <c r="M122" s="16">
        <f>IF($C122="B",VLOOKUP($A122,Bat!$A$4:$BC$2232,M$1,FALSE),VLOOKUP($A122,Pit!$A$4:$AZ$2108,M$2,FALSE))</f>
        <v>4</v>
      </c>
      <c r="N122" s="16">
        <f>IF($C122="B",VLOOKUP($A122,Bat!$A$4:$BC$2232,N$1,FALSE),VLOOKUP($A122,Pit!$A$4:$AZ$2108,N$2,FALSE))</f>
        <v>5</v>
      </c>
      <c r="O122" s="16" t="str">
        <f>IF($C122="B",VLOOKUP($A122,Bat!$A$4:$BC$2232,O$1,FALSE),VLOOKUP($A122,Pit!$A$4:$AZ$2108,O$2,FALSE))</f>
        <v>92-94 Mph</v>
      </c>
      <c r="P122" s="17">
        <f>IF($C122="B",VLOOKUP($A122,Bat!$A$4:$BC$2232,P$1,FALSE),VLOOKUP($A122,Pit!$A$4:$AZ$2108,P$2,FALSE))</f>
        <v>8</v>
      </c>
      <c r="Q122" s="36">
        <f>IF($C122="B",VLOOKUP($A122,Bat!$A$4:$BC$2232,Q$1,FALSE),VLOOKUP($A122,Pit!$A$4:$AZ$2108,Q$2,FALSE))</f>
        <v>35.246903198323693</v>
      </c>
      <c r="R122" s="19">
        <f>IF($C122="B",VLOOKUP($A122,Bat!$A$4:$BC$2232,R$1,FALSE),VLOOKUP($A122,Pit!$A$4:$AZ$2108,R$2,FALSE))</f>
        <v>1.0911495297188933</v>
      </c>
      <c r="S122" s="20">
        <f>IF($C122="B",VLOOKUP($A122,Bat!$A$4:$BC$2232,S$1,FALSE),VLOOKUP($A122,Pit!$A$4:$AZ$2108,S$2,FALSE))</f>
        <v>220000</v>
      </c>
      <c r="T122" s="17" t="str">
        <f>VLOOKUP(IF($C122="B",VLOOKUP($A122,Bat!$A$4:$AT$2232,T$1,FALSE),VLOOKUP($A122,Pit!$A$4:$BD$2108,T$2,FALSE)),COND!$A$35:$B$41,2,FALSE)</f>
        <v>??</v>
      </c>
      <c r="U122" s="21">
        <f>IF($C122="B",VLOOKUP($A122,Bat!$A$4:$AR$1196,44,FALSE),VLOOKUP($A122,Pit!$A$4:$BB$1086,54,FALSE))</f>
        <v>0</v>
      </c>
      <c r="V122" s="16"/>
      <c r="W122" s="16">
        <f>IF(OR(U122=999,V122=999,AND(S122&gt;$S$3,S122&lt;&gt;"Slot")),"",IF(V122="",U122,V122))</f>
        <v>0</v>
      </c>
      <c r="X122" s="17">
        <f>RANK(R122,$R$5:$R$124)</f>
        <v>118</v>
      </c>
      <c r="Y122" s="16" t="str">
        <f>IFERROR(VLOOKUP($D122,Results!$F$3:$L$1396,Y$1,FALSE),"")</f>
        <v/>
      </c>
      <c r="Z122" s="34" t="str">
        <f>IFERROR(IFERROR(IF(VLOOKUP($D122,Results!$F$3:$L$1396,Z$1+1,FALSE)=1,"S",""),"")&amp;VLOOKUP($D122,Results!$F$3:$L$1396,Z$1,FALSE),"")</f>
        <v/>
      </c>
      <c r="AA122" s="16" t="str">
        <f>IFERROR(VLOOKUP($D122,Results!$F$3:$L$1396,AA$1,FALSE),"")</f>
        <v/>
      </c>
      <c r="AB122" s="16" t="str">
        <f>IFERROR(VLOOKUP($D122,Results!$F$3:$L$1396,AB$1,FALSE),"")</f>
        <v/>
      </c>
      <c r="AC122" s="16" t="str">
        <f>IF(V122="","",Y122-V122)</f>
        <v/>
      </c>
    </row>
    <row r="123" spans="1:29" s="21" customFormat="1" x14ac:dyDescent="0.25">
      <c r="A123" s="21" t="s">
        <v>2808</v>
      </c>
      <c r="B123" s="16">
        <f>COUNTIF($A$5:$A$124,A123)</f>
        <v>1</v>
      </c>
      <c r="C123" s="16" t="str">
        <f>IF(OR(MID(A123,1,2)="SP",MID(A123,1,2)="MR",MID(A123,1,2)="CL",MID(A123,1,2)="RP"),"P","B")</f>
        <v>B</v>
      </c>
      <c r="D123" s="17">
        <f>IF($C123="B",VLOOKUP($A123,Bat!$A$4:$BC$2232,D$1,FALSE),VLOOKUP($A123,Pit!$A$4:$AZ$2108,D$2,FALSE))</f>
        <v>4854</v>
      </c>
      <c r="E123" s="16" t="str">
        <f>IF($C123="B",VLOOKUP($A123,Bat!$A$4:$BC$2232,E$1,FALSE),VLOOKUP($A123,Pit!$A$4:$AZ$2108,E$2,FALSE))</f>
        <v>RF</v>
      </c>
      <c r="F123" s="16" t="str">
        <f>IF($C123="B",VLOOKUP($A123,Bat!$A$4:$BC$2232,F$1,FALSE),VLOOKUP($A123,Pit!$A$4:$AZ$2108,F$2,FALSE))</f>
        <v>Scott Carpenter</v>
      </c>
      <c r="G123" s="16">
        <f>IF($C123="B",VLOOKUP($A123,Bat!$A$4:$BC$2232,G$1,FALSE),VLOOKUP($A123,Pit!$A$4:$AZ$2108,G$2,FALSE))</f>
        <v>18</v>
      </c>
      <c r="H123" s="16" t="str">
        <f>IF($C123="B",VLOOKUP($A123,Bat!$A$4:$BC$2232,H$1,FALSE),VLOOKUP($A123,Pit!$A$4:$AZ$2108,H$2,FALSE))</f>
        <v>L</v>
      </c>
      <c r="I123" s="16" t="str">
        <f>IF($C123="B",VLOOKUP($A123,Bat!$A$4:$BC$2232,I$1,FALSE),VLOOKUP($A123,Pit!$A$4:$AZ$2108,I$2,FALSE))</f>
        <v>L</v>
      </c>
      <c r="J123" s="16" t="str">
        <f>IF($C123="B",VLOOKUP($A123,Bat!$A$4:$BC$2232,J$1,FALSE),VLOOKUP($A123,Pit!$A$4:$AZ$2108,J$2,FALSE))</f>
        <v>High</v>
      </c>
      <c r="K123" s="17" t="str">
        <f>IF($C123="B",VLOOKUP($A123,Bat!$A$4:$BC$2232,K$1,FALSE),VLOOKUP($A123,Pit!$A$4:$AZ$2108,K$2,FALSE))</f>
        <v>Normal</v>
      </c>
      <c r="L123" s="16">
        <f>IF($C123="B",VLOOKUP($A123,Bat!$A$4:$BC$2232,L$1,FALSE),VLOOKUP($A123,Pit!$A$4:$AZ$2108,L$2,FALSE))</f>
        <v>3</v>
      </c>
      <c r="M123" s="16">
        <f>IF($C123="B",VLOOKUP($A123,Bat!$A$4:$BC$2232,M$1,FALSE),VLOOKUP($A123,Pit!$A$4:$AZ$2108,M$2,FALSE))</f>
        <v>7</v>
      </c>
      <c r="N123" s="16">
        <f>IF($C123="B",VLOOKUP($A123,Bat!$A$4:$BC$2232,N$1,FALSE),VLOOKUP($A123,Pit!$A$4:$AZ$2108,N$2,FALSE))</f>
        <v>9</v>
      </c>
      <c r="O123" s="16">
        <f>IF($C123="B",VLOOKUP($A123,Bat!$A$4:$BC$2232,O$1,FALSE),VLOOKUP($A123,Pit!$A$4:$AZ$2108,O$2,FALSE))</f>
        <v>9</v>
      </c>
      <c r="P123" s="17">
        <f>IF($C123="B",VLOOKUP($A123,Bat!$A$4:$BC$2232,P$1,FALSE),VLOOKUP($A123,Pit!$A$4:$AZ$2108,P$2,FALSE))</f>
        <v>3</v>
      </c>
      <c r="Q123" s="36">
        <f>IF($C123="B",VLOOKUP($A123,Bat!$A$4:$BC$2232,Q$1,FALSE),VLOOKUP($A123,Pit!$A$4:$AZ$2108,Q$2,FALSE))</f>
        <v>14.879969286649597</v>
      </c>
      <c r="R123" s="19">
        <f>IF($C123="B",VLOOKUP($A123,Bat!$A$4:$BC$2232,R$1,FALSE),VLOOKUP($A123,Pit!$A$4:$AZ$2108,R$2,FALSE))</f>
        <v>1.0892672044727705</v>
      </c>
      <c r="S123" s="20">
        <f>IF($C123="B",VLOOKUP($A123,Bat!$A$4:$BC$2232,S$1,FALSE),VLOOKUP($A123,Pit!$A$4:$AZ$2108,S$2,FALSE))</f>
        <v>7000000</v>
      </c>
      <c r="T123" s="17" t="str">
        <f>VLOOKUP(IF($C123="B",VLOOKUP($A123,Bat!$A$4:$AT$2232,T$1,FALSE),VLOOKUP($A123,Pit!$A$4:$BD$2108,T$2,FALSE)),COND!$A$35:$B$41,2,FALSE)</f>
        <v>??</v>
      </c>
      <c r="U123" s="21">
        <f>IF($C123="B",VLOOKUP($A123,Bat!$A$4:$AR$1196,44,FALSE),VLOOKUP($A123,Pit!$A$4:$BB$1086,54,FALSE))</f>
        <v>0</v>
      </c>
      <c r="V123" s="16"/>
      <c r="W123" s="16" t="str">
        <f>IF(OR(U123=999,V123=999,AND(S123&gt;$S$3,S123&lt;&gt;"Slot")),"",IF(V123="",U123,V123))</f>
        <v/>
      </c>
      <c r="X123" s="17">
        <f>RANK(R123,$R$5:$R$124)</f>
        <v>119</v>
      </c>
      <c r="Y123" s="16" t="str">
        <f>IFERROR(VLOOKUP($D123,Results!$F$3:$L$1396,Y$1,FALSE),"")</f>
        <v/>
      </c>
      <c r="Z123" s="34" t="str">
        <f>IFERROR(IFERROR(IF(VLOOKUP($D123,Results!$F$3:$L$1396,Z$1+1,FALSE)=1,"S",""),"")&amp;VLOOKUP($D123,Results!$F$3:$L$1396,Z$1,FALSE),"")</f>
        <v/>
      </c>
      <c r="AA123" s="16" t="str">
        <f>IFERROR(VLOOKUP($D123,Results!$F$3:$L$1396,AA$1,FALSE),"")</f>
        <v/>
      </c>
      <c r="AB123" s="16" t="str">
        <f>IFERROR(VLOOKUP($D123,Results!$F$3:$L$1396,AB$1,FALSE),"")</f>
        <v/>
      </c>
      <c r="AC123" s="16" t="str">
        <f>IF(V123="","",Y123-V123)</f>
        <v/>
      </c>
    </row>
    <row r="124" spans="1:29" s="21" customFormat="1" x14ac:dyDescent="0.25">
      <c r="A124" s="21" t="s">
        <v>2602</v>
      </c>
      <c r="B124" s="16">
        <f>COUNTIF($A$5:$A$124,A124)</f>
        <v>1</v>
      </c>
      <c r="C124" s="16" t="str">
        <f>IF(OR(MID(A124,1,2)="SP",MID(A124,1,2)="MR",MID(A124,1,2)="CL",MID(A124,1,2)="RP"),"P","B")</f>
        <v>B</v>
      </c>
      <c r="D124" s="17">
        <f>IF($C124="B",VLOOKUP($A124,Bat!$A$4:$BC$2232,D$1,FALSE),VLOOKUP($A124,Pit!$A$4:$AZ$2108,D$2,FALSE))</f>
        <v>11446</v>
      </c>
      <c r="E124" s="16" t="str">
        <f>IF($C124="B",VLOOKUP($A124,Bat!$A$4:$BC$2232,E$1,FALSE),VLOOKUP($A124,Pit!$A$4:$AZ$2108,E$2,FALSE))</f>
        <v>SS</v>
      </c>
      <c r="F124" s="16" t="str">
        <f>IF($C124="B",VLOOKUP($A124,Bat!$A$4:$BC$2232,F$1,FALSE),VLOOKUP($A124,Pit!$A$4:$AZ$2108,F$2,FALSE))</f>
        <v>José Quintana</v>
      </c>
      <c r="G124" s="16">
        <f>IF($C124="B",VLOOKUP($A124,Bat!$A$4:$BC$2232,G$1,FALSE),VLOOKUP($A124,Pit!$A$4:$AZ$2108,G$2,FALSE))</f>
        <v>21</v>
      </c>
      <c r="H124" s="16" t="str">
        <f>IF($C124="B",VLOOKUP($A124,Bat!$A$4:$BC$2232,H$1,FALSE),VLOOKUP($A124,Pit!$A$4:$AZ$2108,H$2,FALSE))</f>
        <v>R</v>
      </c>
      <c r="I124" s="16" t="str">
        <f>IF($C124="B",VLOOKUP($A124,Bat!$A$4:$BC$2232,I$1,FALSE),VLOOKUP($A124,Pit!$A$4:$AZ$2108,I$2,FALSE))</f>
        <v>R</v>
      </c>
      <c r="J124" s="16" t="str">
        <f>IF($C124="B",VLOOKUP($A124,Bat!$A$4:$BC$2232,J$1,FALSE),VLOOKUP($A124,Pit!$A$4:$AZ$2108,J$2,FALSE))</f>
        <v>Very High</v>
      </c>
      <c r="K124" s="17" t="str">
        <f>IF($C124="B",VLOOKUP($A124,Bat!$A$4:$BC$2232,K$1,FALSE),VLOOKUP($A124,Pit!$A$4:$AZ$2108,K$2,FALSE))</f>
        <v>High</v>
      </c>
      <c r="L124" s="16">
        <f>IF($C124="B",VLOOKUP($A124,Bat!$A$4:$BC$2232,L$1,FALSE),VLOOKUP($A124,Pit!$A$4:$AZ$2108,L$2,FALSE))</f>
        <v>6</v>
      </c>
      <c r="M124" s="16">
        <f>IF($C124="B",VLOOKUP($A124,Bat!$A$4:$BC$2232,M$1,FALSE),VLOOKUP($A124,Pit!$A$4:$AZ$2108,M$2,FALSE))</f>
        <v>6</v>
      </c>
      <c r="N124" s="16">
        <f>IF($C124="B",VLOOKUP($A124,Bat!$A$4:$BC$2232,N$1,FALSE),VLOOKUP($A124,Pit!$A$4:$AZ$2108,N$2,FALSE))</f>
        <v>4</v>
      </c>
      <c r="O124" s="16">
        <f>IF($C124="B",VLOOKUP($A124,Bat!$A$4:$BC$2232,O$1,FALSE),VLOOKUP($A124,Pit!$A$4:$AZ$2108,O$2,FALSE))</f>
        <v>2</v>
      </c>
      <c r="P124" s="17">
        <f>IF($C124="B",VLOOKUP($A124,Bat!$A$4:$BC$2232,P$1,FALSE),VLOOKUP($A124,Pit!$A$4:$AZ$2108,P$2,FALSE))</f>
        <v>5</v>
      </c>
      <c r="Q124" s="36">
        <f>IF($C124="B",VLOOKUP($A124,Bat!$A$4:$BC$2232,Q$1,FALSE),VLOOKUP($A124,Pit!$A$4:$AZ$2108,Q$2,FALSE))</f>
        <v>14.824960277361683</v>
      </c>
      <c r="R124" s="19">
        <f>IF($C124="B",VLOOKUP($A124,Bat!$A$4:$BC$2232,R$1,FALSE),VLOOKUP($A124,Pit!$A$4:$AZ$2108,R$2,FALSE))</f>
        <v>1.0820514636330798</v>
      </c>
      <c r="S124" s="20">
        <f>IF($C124="B",VLOOKUP($A124,Bat!$A$4:$BC$2232,S$1,FALSE),VLOOKUP($A124,Pit!$A$4:$AZ$2108,S$2,FALSE))</f>
        <v>230000</v>
      </c>
      <c r="T124" s="17" t="str">
        <f>VLOOKUP(IF($C124="B",VLOOKUP($A124,Bat!$A$4:$AT$2232,T$1,FALSE),VLOOKUP($A124,Pit!$A$4:$BD$2108,T$2,FALSE)),COND!$A$35:$B$41,2,FALSE)</f>
        <v>??</v>
      </c>
      <c r="U124" s="21">
        <f>IF($C124="B",VLOOKUP($A124,Bat!$A$4:$AR$1196,44,FALSE),VLOOKUP($A124,Pit!$A$4:$BB$1086,54,FALSE))</f>
        <v>0</v>
      </c>
      <c r="V124" s="16"/>
      <c r="W124" s="16">
        <f>IF(OR(U124=999,V124=999,AND(S124&gt;$S$3,S124&lt;&gt;"Slot")),"",IF(V124="",U124,V124))</f>
        <v>0</v>
      </c>
      <c r="X124" s="17">
        <f>RANK(R124,$R$5:$R$124)</f>
        <v>120</v>
      </c>
      <c r="Y124" s="16" t="str">
        <f>IFERROR(VLOOKUP($D124,Results!$F$3:$L$1396,Y$1,FALSE),"")</f>
        <v/>
      </c>
      <c r="Z124" s="34" t="str">
        <f>IFERROR(IFERROR(IF(VLOOKUP($D124,Results!$F$3:$L$1396,Z$1+1,FALSE)=1,"S",""),"")&amp;VLOOKUP($D124,Results!$F$3:$L$1396,Z$1,FALSE),"")</f>
        <v/>
      </c>
      <c r="AA124" s="16" t="str">
        <f>IFERROR(VLOOKUP($D124,Results!$F$3:$L$1396,AA$1,FALSE),"")</f>
        <v/>
      </c>
      <c r="AB124" s="16" t="str">
        <f>IFERROR(VLOOKUP($D124,Results!$F$3:$L$1396,AB$1,FALSE),"")</f>
        <v/>
      </c>
      <c r="AC124" s="16" t="str">
        <f>IF(V124="","",Y124-V124)</f>
        <v/>
      </c>
    </row>
    <row r="125" spans="1:29" s="21" customFormat="1" x14ac:dyDescent="0.25">
      <c r="A125" s="21" t="s">
        <v>2809</v>
      </c>
      <c r="B125" s="16">
        <f>COUNTIF($A$5:$A$124,A125)</f>
        <v>0</v>
      </c>
      <c r="C125" s="16" t="str">
        <f>IF(OR(MID(A125,1,2)="SP",MID(A125,1,2)="MR",MID(A125,1,2)="CL",MID(A125,1,2)="RP"),"P","B")</f>
        <v>B</v>
      </c>
      <c r="D125" s="17">
        <f>IF($C125="B",VLOOKUP($A125,Bat!$A$4:$BC$2232,D$1,FALSE),VLOOKUP($A125,Pit!$A$4:$AZ$2108,D$2,FALSE))</f>
        <v>8827</v>
      </c>
      <c r="E125" s="16" t="str">
        <f>IF($C125="B",VLOOKUP($A125,Bat!$A$4:$BC$2232,E$1,FALSE),VLOOKUP($A125,Pit!$A$4:$AZ$2108,E$2,FALSE))</f>
        <v>2B</v>
      </c>
      <c r="F125" s="16" t="str">
        <f>IF($C125="B",VLOOKUP($A125,Bat!$A$4:$BC$2232,F$1,FALSE),VLOOKUP($A125,Pit!$A$4:$AZ$2108,F$2,FALSE))</f>
        <v>Jim Barr</v>
      </c>
      <c r="G125" s="16">
        <f>IF($C125="B",VLOOKUP($A125,Bat!$A$4:$BC$2232,G$1,FALSE),VLOOKUP($A125,Pit!$A$4:$AZ$2108,G$2,FALSE))</f>
        <v>22</v>
      </c>
      <c r="H125" s="16" t="str">
        <f>IF($C125="B",VLOOKUP($A125,Bat!$A$4:$BC$2232,H$1,FALSE),VLOOKUP($A125,Pit!$A$4:$AZ$2108,H$2,FALSE))</f>
        <v>R</v>
      </c>
      <c r="I125" s="16" t="str">
        <f>IF($C125="B",VLOOKUP($A125,Bat!$A$4:$BC$2232,I$1,FALSE),VLOOKUP($A125,Pit!$A$4:$AZ$2108,I$2,FALSE))</f>
        <v>R</v>
      </c>
      <c r="J125" s="16" t="str">
        <f>IF($C125="B",VLOOKUP($A125,Bat!$A$4:$BC$2232,J$1,FALSE),VLOOKUP($A125,Pit!$A$4:$AZ$2108,J$2,FALSE))</f>
        <v>Normal</v>
      </c>
      <c r="K125" s="17" t="str">
        <f>IF($C125="B",VLOOKUP($A125,Bat!$A$4:$BC$2232,K$1,FALSE),VLOOKUP($A125,Pit!$A$4:$AZ$2108,K$2,FALSE))</f>
        <v>Very High</v>
      </c>
      <c r="L125" s="16">
        <f>IF($C125="B",VLOOKUP($A125,Bat!$A$4:$BC$2232,L$1,FALSE),VLOOKUP($A125,Pit!$A$4:$AZ$2108,L$2,FALSE))</f>
        <v>5</v>
      </c>
      <c r="M125" s="16">
        <f>IF($C125="B",VLOOKUP($A125,Bat!$A$4:$BC$2232,M$1,FALSE),VLOOKUP($A125,Pit!$A$4:$AZ$2108,M$2,FALSE))</f>
        <v>6</v>
      </c>
      <c r="N125" s="16">
        <f>IF($C125="B",VLOOKUP($A125,Bat!$A$4:$BC$2232,N$1,FALSE),VLOOKUP($A125,Pit!$A$4:$AZ$2108,N$2,FALSE))</f>
        <v>5</v>
      </c>
      <c r="O125" s="16">
        <f>IF($C125="B",VLOOKUP($A125,Bat!$A$4:$BC$2232,O$1,FALSE),VLOOKUP($A125,Pit!$A$4:$AZ$2108,O$2,FALSE))</f>
        <v>5</v>
      </c>
      <c r="P125" s="17">
        <f>IF($C125="B",VLOOKUP($A125,Bat!$A$4:$BC$2232,P$1,FALSE),VLOOKUP($A125,Pit!$A$4:$AZ$2108,P$2,FALSE))</f>
        <v>5</v>
      </c>
      <c r="Q125" s="36">
        <f>IF($C125="B",VLOOKUP($A125,Bat!$A$4:$BC$2232,Q$1,FALSE),VLOOKUP($A125,Pit!$A$4:$AZ$2108,Q$2,FALSE))</f>
        <v>14.742032586553215</v>
      </c>
      <c r="R125" s="19">
        <f>IF($C125="B",VLOOKUP($A125,Bat!$A$4:$BC$2232,R$1,FALSE),VLOOKUP($A125,Pit!$A$4:$AZ$2108,R$2,FALSE))</f>
        <v>1.0711735232183381</v>
      </c>
      <c r="S125" s="20">
        <f>IF($C125="B",VLOOKUP($A125,Bat!$A$4:$BC$2232,S$1,FALSE),VLOOKUP($A125,Pit!$A$4:$AZ$2108,S$2,FALSE))</f>
        <v>850000</v>
      </c>
      <c r="T125" s="17" t="str">
        <f>VLOOKUP(IF($C125="B",VLOOKUP($A125,Bat!$A$4:$AT$2232,T$1,FALSE),VLOOKUP($A125,Pit!$A$4:$BD$2108,T$2,FALSE)),COND!$A$35:$B$41,2,FALSE)</f>
        <v>??</v>
      </c>
      <c r="U125" s="21">
        <f>IF($C125="B",VLOOKUP($A125,Bat!$A$4:$AR$1196,44,FALSE),VLOOKUP($A125,Pit!$A$4:$BB$1086,54,FALSE))</f>
        <v>0</v>
      </c>
      <c r="V125" s="16"/>
      <c r="W125" s="16">
        <f>IF(OR(U125=999,V125=999,AND(S125&gt;$S$3,S125&lt;&gt;"Slot")),"",IF(V125="",U125,V125))</f>
        <v>0</v>
      </c>
      <c r="X125" s="17" t="e">
        <f>RANK(R125,$R$5:$R$124)</f>
        <v>#N/A</v>
      </c>
      <c r="Y125" s="16" t="str">
        <f>IFERROR(VLOOKUP($D125,Results!$F$3:$L$1396,Y$1,FALSE),"")</f>
        <v/>
      </c>
      <c r="Z125" s="34" t="str">
        <f>IFERROR(IFERROR(IF(VLOOKUP($D125,Results!$F$3:$L$1396,Z$1+1,FALSE)=1,"S",""),"")&amp;VLOOKUP($D125,Results!$F$3:$L$1396,Z$1,FALSE),"")</f>
        <v/>
      </c>
      <c r="AA125" s="16" t="str">
        <f>IFERROR(VLOOKUP($D125,Results!$F$3:$L$1396,AA$1,FALSE),"")</f>
        <v/>
      </c>
      <c r="AB125" s="16" t="str">
        <f>IFERROR(VLOOKUP($D125,Results!$F$3:$L$1396,AB$1,FALSE),"")</f>
        <v/>
      </c>
      <c r="AC125" s="16" t="str">
        <f>IF(V125="","",Y125-V125)</f>
        <v/>
      </c>
    </row>
    <row r="126" spans="1:29" s="21" customFormat="1" x14ac:dyDescent="0.25">
      <c r="A126" s="21" t="s">
        <v>2810</v>
      </c>
      <c r="B126" s="16">
        <f>COUNTIF($A$5:$A$124,A126)</f>
        <v>0</v>
      </c>
      <c r="C126" s="16" t="str">
        <f>IF(OR(MID(A126,1,2)="SP",MID(A126,1,2)="MR",MID(A126,1,2)="CL",MID(A126,1,2)="RP"),"P","B")</f>
        <v>B</v>
      </c>
      <c r="D126" s="17">
        <f>IF($C126="B",VLOOKUP($A126,Bat!$A$4:$BC$2232,D$1,FALSE),VLOOKUP($A126,Pit!$A$4:$AZ$2108,D$2,FALSE))</f>
        <v>9665</v>
      </c>
      <c r="E126" s="16" t="str">
        <f>IF($C126="B",VLOOKUP($A126,Bat!$A$4:$BC$2232,E$1,FALSE),VLOOKUP($A126,Pit!$A$4:$AZ$2108,E$2,FALSE))</f>
        <v>1B</v>
      </c>
      <c r="F126" s="16" t="str">
        <f>IF($C126="B",VLOOKUP($A126,Bat!$A$4:$BC$2232,F$1,FALSE),VLOOKUP($A126,Pit!$A$4:$AZ$2108,F$2,FALSE))</f>
        <v>Jonathan Norman</v>
      </c>
      <c r="G126" s="16">
        <f>IF($C126="B",VLOOKUP($A126,Bat!$A$4:$BC$2232,G$1,FALSE),VLOOKUP($A126,Pit!$A$4:$AZ$2108,G$2,FALSE))</f>
        <v>21</v>
      </c>
      <c r="H126" s="16" t="str">
        <f>IF($C126="B",VLOOKUP($A126,Bat!$A$4:$BC$2232,H$1,FALSE),VLOOKUP($A126,Pit!$A$4:$AZ$2108,H$2,FALSE))</f>
        <v>L</v>
      </c>
      <c r="I126" s="16" t="str">
        <f>IF($C126="B",VLOOKUP($A126,Bat!$A$4:$BC$2232,I$1,FALSE),VLOOKUP($A126,Pit!$A$4:$AZ$2108,I$2,FALSE))</f>
        <v>L</v>
      </c>
      <c r="J126" s="16" t="str">
        <f>IF($C126="B",VLOOKUP($A126,Bat!$A$4:$BC$2232,J$1,FALSE),VLOOKUP($A126,Pit!$A$4:$AZ$2108,J$2,FALSE))</f>
        <v>Normal</v>
      </c>
      <c r="K126" s="17" t="str">
        <f>IF($C126="B",VLOOKUP($A126,Bat!$A$4:$BC$2232,K$1,FALSE),VLOOKUP($A126,Pit!$A$4:$AZ$2108,K$2,FALSE))</f>
        <v>Normal</v>
      </c>
      <c r="L126" s="16">
        <f>IF($C126="B",VLOOKUP($A126,Bat!$A$4:$BC$2232,L$1,FALSE),VLOOKUP($A126,Pit!$A$4:$AZ$2108,L$2,FALSE))</f>
        <v>6</v>
      </c>
      <c r="M126" s="16">
        <f>IF($C126="B",VLOOKUP($A126,Bat!$A$4:$BC$2232,M$1,FALSE),VLOOKUP($A126,Pit!$A$4:$AZ$2108,M$2,FALSE))</f>
        <v>4</v>
      </c>
      <c r="N126" s="16">
        <f>IF($C126="B",VLOOKUP($A126,Bat!$A$4:$BC$2232,N$1,FALSE),VLOOKUP($A126,Pit!$A$4:$AZ$2108,N$2,FALSE))</f>
        <v>6</v>
      </c>
      <c r="O126" s="16">
        <f>IF($C126="B",VLOOKUP($A126,Bat!$A$4:$BC$2232,O$1,FALSE),VLOOKUP($A126,Pit!$A$4:$AZ$2108,O$2,FALSE))</f>
        <v>3</v>
      </c>
      <c r="P126" s="17">
        <f>IF($C126="B",VLOOKUP($A126,Bat!$A$4:$BC$2232,P$1,FALSE),VLOOKUP($A126,Pit!$A$4:$AZ$2108,P$2,FALSE))</f>
        <v>4</v>
      </c>
      <c r="Q126" s="36">
        <f>IF($C126="B",VLOOKUP($A126,Bat!$A$4:$BC$2232,Q$1,FALSE),VLOOKUP($A126,Pit!$A$4:$AZ$2108,Q$2,FALSE))</f>
        <v>14.730489716155745</v>
      </c>
      <c r="R126" s="19">
        <f>IF($C126="B",VLOOKUP($A126,Bat!$A$4:$BC$2232,R$1,FALSE),VLOOKUP($A126,Pit!$A$4:$AZ$2108,R$2,FALSE))</f>
        <v>1.0696594010334004</v>
      </c>
      <c r="S126" s="20">
        <f>IF($C126="B",VLOOKUP($A126,Bat!$A$4:$BC$2232,S$1,FALSE),VLOOKUP($A126,Pit!$A$4:$AZ$2108,S$2,FALSE))</f>
        <v>180000</v>
      </c>
      <c r="T126" s="17" t="str">
        <f>VLOOKUP(IF($C126="B",VLOOKUP($A126,Bat!$A$4:$AT$2232,T$1,FALSE),VLOOKUP($A126,Pit!$A$4:$BD$2108,T$2,FALSE)),COND!$A$35:$B$41,2,FALSE)</f>
        <v>??</v>
      </c>
      <c r="U126" s="21">
        <f>IF($C126="B",VLOOKUP($A126,Bat!$A$4:$AR$1196,44,FALSE),VLOOKUP($A126,Pit!$A$4:$BB$1086,54,FALSE))</f>
        <v>0</v>
      </c>
      <c r="V126" s="16"/>
      <c r="W126" s="16">
        <f>IF(OR(U126=999,V126=999,AND(S126&gt;$S$3,S126&lt;&gt;"Slot")),"",IF(V126="",U126,V126))</f>
        <v>0</v>
      </c>
      <c r="X126" s="17" t="e">
        <f>RANK(R126,$R$5:$R$124)</f>
        <v>#N/A</v>
      </c>
      <c r="Y126" s="16" t="str">
        <f>IFERROR(VLOOKUP($D126,Results!$F$3:$L$1396,Y$1,FALSE),"")</f>
        <v/>
      </c>
      <c r="Z126" s="34" t="str">
        <f>IFERROR(IFERROR(IF(VLOOKUP($D126,Results!$F$3:$L$1396,Z$1+1,FALSE)=1,"S",""),"")&amp;VLOOKUP($D126,Results!$F$3:$L$1396,Z$1,FALSE),"")</f>
        <v/>
      </c>
      <c r="AA126" s="16" t="str">
        <f>IFERROR(VLOOKUP($D126,Results!$F$3:$L$1396,AA$1,FALSE),"")</f>
        <v/>
      </c>
      <c r="AB126" s="16" t="str">
        <f>IFERROR(VLOOKUP($D126,Results!$F$3:$L$1396,AB$1,FALSE),"")</f>
        <v/>
      </c>
      <c r="AC126" s="16" t="str">
        <f>IF(V126="","",Y126-V126)</f>
        <v/>
      </c>
    </row>
    <row r="127" spans="1:29" s="21" customFormat="1" x14ac:dyDescent="0.25">
      <c r="A127" s="21" t="s">
        <v>2325</v>
      </c>
      <c r="B127" s="16">
        <f>COUNTIF($A$5:$A$124,A127)</f>
        <v>0</v>
      </c>
      <c r="C127" s="16" t="str">
        <f>IF(OR(MID(A127,1,2)="SP",MID(A127,1,2)="MR",MID(A127,1,2)="CL",MID(A127,1,2)="RP"),"P","B")</f>
        <v>P</v>
      </c>
      <c r="D127" s="17">
        <f>IF($C127="B",VLOOKUP($A127,Bat!$A$4:$BC$2232,D$1,FALSE),VLOOKUP($A127,Pit!$A$4:$AZ$2108,D$2,FALSE))</f>
        <v>11089</v>
      </c>
      <c r="E127" s="16" t="str">
        <f>IF($C127="B",VLOOKUP($A127,Bat!$A$4:$BC$2232,E$1,FALSE),VLOOKUP($A127,Pit!$A$4:$AZ$2108,E$2,FALSE))</f>
        <v>SP</v>
      </c>
      <c r="F127" s="16" t="str">
        <f>IF($C127="B",VLOOKUP($A127,Bat!$A$4:$BC$2232,F$1,FALSE),VLOOKUP($A127,Pit!$A$4:$AZ$2108,F$2,FALSE))</f>
        <v>Jerry Flowers</v>
      </c>
      <c r="G127" s="16">
        <f>IF($C127="B",VLOOKUP($A127,Bat!$A$4:$BC$2232,G$1,FALSE),VLOOKUP($A127,Pit!$A$4:$AZ$2108,G$2,FALSE))</f>
        <v>22</v>
      </c>
      <c r="H127" s="16" t="str">
        <f>IF($C127="B",VLOOKUP($A127,Bat!$A$4:$BC$2232,H$1,FALSE),VLOOKUP($A127,Pit!$A$4:$AZ$2108,H$2,FALSE))</f>
        <v>S</v>
      </c>
      <c r="I127" s="16" t="str">
        <f>IF($C127="B",VLOOKUP($A127,Bat!$A$4:$BC$2232,I$1,FALSE),VLOOKUP($A127,Pit!$A$4:$AZ$2108,I$2,FALSE))</f>
        <v>R</v>
      </c>
      <c r="J127" s="16" t="str">
        <f>IF($C127="B",VLOOKUP($A127,Bat!$A$4:$BC$2232,J$1,FALSE),VLOOKUP($A127,Pit!$A$4:$AZ$2108,J$2,FALSE))</f>
        <v>High</v>
      </c>
      <c r="K127" s="17" t="str">
        <f>IF($C127="B",VLOOKUP($A127,Bat!$A$4:$BC$2232,K$1,FALSE),VLOOKUP($A127,Pit!$A$4:$AZ$2108,K$2,FALSE))</f>
        <v>Normal</v>
      </c>
      <c r="L127" s="16">
        <f>IF($C127="B",VLOOKUP($A127,Bat!$A$4:$BC$2232,L$1,FALSE),VLOOKUP($A127,Pit!$A$4:$AZ$2108,L$2,FALSE))</f>
        <v>4</v>
      </c>
      <c r="M127" s="16">
        <f>IF($C127="B",VLOOKUP($A127,Bat!$A$4:$BC$2232,M$1,FALSE),VLOOKUP($A127,Pit!$A$4:$AZ$2108,M$2,FALSE))</f>
        <v>7</v>
      </c>
      <c r="N127" s="16">
        <f>IF($C127="B",VLOOKUP($A127,Bat!$A$4:$BC$2232,N$1,FALSE),VLOOKUP($A127,Pit!$A$4:$AZ$2108,N$2,FALSE))</f>
        <v>3</v>
      </c>
      <c r="O127" s="16" t="str">
        <f>IF($C127="B",VLOOKUP($A127,Bat!$A$4:$BC$2232,O$1,FALSE),VLOOKUP($A127,Pit!$A$4:$AZ$2108,O$2,FALSE))</f>
        <v>93-95 Mph</v>
      </c>
      <c r="P127" s="17">
        <f>IF($C127="B",VLOOKUP($A127,Bat!$A$4:$BC$2232,P$1,FALSE),VLOOKUP($A127,Pit!$A$4:$AZ$2108,P$2,FALSE))</f>
        <v>7</v>
      </c>
      <c r="Q127" s="36">
        <f>IF($C127="B",VLOOKUP($A127,Bat!$A$4:$BC$2232,Q$1,FALSE),VLOOKUP($A127,Pit!$A$4:$AZ$2108,Q$2,FALSE))</f>
        <v>34.929963921243569</v>
      </c>
      <c r="R127" s="19">
        <f>IF($C127="B",VLOOKUP($A127,Bat!$A$4:$BC$2232,R$1,FALSE),VLOOKUP($A127,Pit!$A$4:$AZ$2108,R$2,FALSE))</f>
        <v>1.0627946210817127</v>
      </c>
      <c r="S127" s="20">
        <f>IF($C127="B",VLOOKUP($A127,Bat!$A$4:$BC$2232,S$1,FALSE),VLOOKUP($A127,Pit!$A$4:$AZ$2108,S$2,FALSE))</f>
        <v>120000</v>
      </c>
      <c r="T127" s="17" t="str">
        <f>VLOOKUP(IF($C127="B",VLOOKUP($A127,Bat!$A$4:$AT$2232,T$1,FALSE),VLOOKUP($A127,Pit!$A$4:$BD$2108,T$2,FALSE)),COND!$A$35:$B$41,2,FALSE)</f>
        <v>??</v>
      </c>
      <c r="U127" s="21">
        <f>IF($C127="B",VLOOKUP($A127,Bat!$A$4:$AR$1196,44,FALSE),VLOOKUP($A127,Pit!$A$4:$BB$1086,54,FALSE))</f>
        <v>0</v>
      </c>
      <c r="V127" s="16"/>
      <c r="W127" s="16">
        <f>IF(OR(U127=999,V127=999,AND(S127&gt;$S$3,S127&lt;&gt;"Slot")),"",IF(V127="",U127,V127))</f>
        <v>0</v>
      </c>
      <c r="X127" s="17" t="e">
        <f>RANK(R127,$R$5:$R$124)</f>
        <v>#N/A</v>
      </c>
      <c r="Y127" s="16" t="str">
        <f>IFERROR(VLOOKUP($D127,Results!$F$3:$L$1396,Y$1,FALSE),"")</f>
        <v/>
      </c>
      <c r="Z127" s="34" t="str">
        <f>IFERROR(IFERROR(IF(VLOOKUP($D127,Results!$F$3:$L$1396,Z$1+1,FALSE)=1,"S",""),"")&amp;VLOOKUP($D127,Results!$F$3:$L$1396,Z$1,FALSE),"")</f>
        <v/>
      </c>
      <c r="AA127" s="16" t="str">
        <f>IFERROR(VLOOKUP($D127,Results!$F$3:$L$1396,AA$1,FALSE),"")</f>
        <v/>
      </c>
      <c r="AB127" s="16" t="str">
        <f>IFERROR(VLOOKUP($D127,Results!$F$3:$L$1396,AB$1,FALSE),"")</f>
        <v/>
      </c>
      <c r="AC127" s="16" t="str">
        <f>IF(V127="","",Y127-V127)</f>
        <v/>
      </c>
    </row>
    <row r="128" spans="1:29" s="21" customFormat="1" x14ac:dyDescent="0.25">
      <c r="A128" s="21" t="s">
        <v>2811</v>
      </c>
      <c r="B128" s="16">
        <f>COUNTIF($A$5:$A$124,A128)</f>
        <v>0</v>
      </c>
      <c r="C128" s="16" t="str">
        <f>IF(OR(MID(A128,1,2)="SP",MID(A128,1,2)="MR",MID(A128,1,2)="CL",MID(A128,1,2)="RP"),"P","B")</f>
        <v>B</v>
      </c>
      <c r="D128" s="17">
        <f>IF($C128="B",VLOOKUP($A128,Bat!$A$4:$BC$2232,D$1,FALSE),VLOOKUP($A128,Pit!$A$4:$AZ$2108,D$2,FALSE))</f>
        <v>8941</v>
      </c>
      <c r="E128" s="16" t="str">
        <f>IF($C128="B",VLOOKUP($A128,Bat!$A$4:$BC$2232,E$1,FALSE),VLOOKUP($A128,Pit!$A$4:$AZ$2108,E$2,FALSE))</f>
        <v>SS</v>
      </c>
      <c r="F128" s="16" t="str">
        <f>IF($C128="B",VLOOKUP($A128,Bat!$A$4:$BC$2232,F$1,FALSE),VLOOKUP($A128,Pit!$A$4:$AZ$2108,F$2,FALSE))</f>
        <v>Miguel Rinlón</v>
      </c>
      <c r="G128" s="16">
        <f>IF($C128="B",VLOOKUP($A128,Bat!$A$4:$BC$2232,G$1,FALSE),VLOOKUP($A128,Pit!$A$4:$AZ$2108,G$2,FALSE))</f>
        <v>21</v>
      </c>
      <c r="H128" s="16" t="str">
        <f>IF($C128="B",VLOOKUP($A128,Bat!$A$4:$BC$2232,H$1,FALSE),VLOOKUP($A128,Pit!$A$4:$AZ$2108,H$2,FALSE))</f>
        <v>L</v>
      </c>
      <c r="I128" s="16" t="str">
        <f>IF($C128="B",VLOOKUP($A128,Bat!$A$4:$BC$2232,I$1,FALSE),VLOOKUP($A128,Pit!$A$4:$AZ$2108,I$2,FALSE))</f>
        <v>R</v>
      </c>
      <c r="J128" s="16" t="str">
        <f>IF($C128="B",VLOOKUP($A128,Bat!$A$4:$BC$2232,J$1,FALSE),VLOOKUP($A128,Pit!$A$4:$AZ$2108,J$2,FALSE))</f>
        <v>High</v>
      </c>
      <c r="K128" s="17" t="str">
        <f>IF($C128="B",VLOOKUP($A128,Bat!$A$4:$BC$2232,K$1,FALSE),VLOOKUP($A128,Pit!$A$4:$AZ$2108,K$2,FALSE))</f>
        <v>Low</v>
      </c>
      <c r="L128" s="16">
        <f>IF($C128="B",VLOOKUP($A128,Bat!$A$4:$BC$2232,L$1,FALSE),VLOOKUP($A128,Pit!$A$4:$AZ$2108,L$2,FALSE))</f>
        <v>5</v>
      </c>
      <c r="M128" s="16">
        <f>IF($C128="B",VLOOKUP($A128,Bat!$A$4:$BC$2232,M$1,FALSE),VLOOKUP($A128,Pit!$A$4:$AZ$2108,M$2,FALSE))</f>
        <v>4</v>
      </c>
      <c r="N128" s="16">
        <f>IF($C128="B",VLOOKUP($A128,Bat!$A$4:$BC$2232,N$1,FALSE),VLOOKUP($A128,Pit!$A$4:$AZ$2108,N$2,FALSE))</f>
        <v>4</v>
      </c>
      <c r="O128" s="16">
        <f>IF($C128="B",VLOOKUP($A128,Bat!$A$4:$BC$2232,O$1,FALSE),VLOOKUP($A128,Pit!$A$4:$AZ$2108,O$2,FALSE))</f>
        <v>7</v>
      </c>
      <c r="P128" s="17">
        <f>IF($C128="B",VLOOKUP($A128,Bat!$A$4:$BC$2232,P$1,FALSE),VLOOKUP($A128,Pit!$A$4:$AZ$2108,P$2,FALSE))</f>
        <v>3</v>
      </c>
      <c r="Q128" s="36">
        <f>IF($C128="B",VLOOKUP($A128,Bat!$A$4:$BC$2232,Q$1,FALSE),VLOOKUP($A128,Pit!$A$4:$AZ$2108,Q$2,FALSE))</f>
        <v>14.661143508439148</v>
      </c>
      <c r="R128" s="19">
        <f>IF($C128="B",VLOOKUP($A128,Bat!$A$4:$BC$2232,R$1,FALSE),VLOOKUP($A128,Pit!$A$4:$AZ$2108,R$2,FALSE))</f>
        <v>1.0605629953795674</v>
      </c>
      <c r="S128" s="20">
        <f>IF($C128="B",VLOOKUP($A128,Bat!$A$4:$BC$2232,S$1,FALSE),VLOOKUP($A128,Pit!$A$4:$AZ$2108,S$2,FALSE))</f>
        <v>220000</v>
      </c>
      <c r="T128" s="17" t="str">
        <f>VLOOKUP(IF($C128="B",VLOOKUP($A128,Bat!$A$4:$AT$2232,T$1,FALSE),VLOOKUP($A128,Pit!$A$4:$BD$2108,T$2,FALSE)),COND!$A$35:$B$41,2,FALSE)</f>
        <v>??</v>
      </c>
      <c r="U128" s="21">
        <f>IF($C128="B",VLOOKUP($A128,Bat!$A$4:$AR$1196,44,FALSE),VLOOKUP($A128,Pit!$A$4:$BB$1086,54,FALSE))</f>
        <v>0</v>
      </c>
      <c r="V128" s="16"/>
      <c r="W128" s="16">
        <f>IF(OR(U128=999,V128=999,AND(S128&gt;$S$3,S128&lt;&gt;"Slot")),"",IF(V128="",U128,V128))</f>
        <v>0</v>
      </c>
      <c r="X128" s="17" t="e">
        <f>RANK(R128,$R$5:$R$124)</f>
        <v>#N/A</v>
      </c>
      <c r="Y128" s="16" t="str">
        <f>IFERROR(VLOOKUP($D128,Results!$F$3:$L$1396,Y$1,FALSE),"")</f>
        <v/>
      </c>
      <c r="Z128" s="34" t="str">
        <f>IFERROR(IFERROR(IF(VLOOKUP($D128,Results!$F$3:$L$1396,Z$1+1,FALSE)=1,"S",""),"")&amp;VLOOKUP($D128,Results!$F$3:$L$1396,Z$1,FALSE),"")</f>
        <v/>
      </c>
      <c r="AA128" s="16" t="str">
        <f>IFERROR(VLOOKUP($D128,Results!$F$3:$L$1396,AA$1,FALSE),"")</f>
        <v/>
      </c>
      <c r="AB128" s="16" t="str">
        <f>IFERROR(VLOOKUP($D128,Results!$F$3:$L$1396,AB$1,FALSE),"")</f>
        <v/>
      </c>
      <c r="AC128" s="16" t="str">
        <f>IF(V128="","",Y128-V128)</f>
        <v/>
      </c>
    </row>
    <row r="129" spans="1:29" s="21" customFormat="1" x14ac:dyDescent="0.25">
      <c r="A129" s="21" t="s">
        <v>2812</v>
      </c>
      <c r="B129" s="16">
        <f>COUNTIF($A$5:$A$124,A129)</f>
        <v>0</v>
      </c>
      <c r="C129" s="16" t="str">
        <f>IF(OR(MID(A129,1,2)="SP",MID(A129,1,2)="MR",MID(A129,1,2)="CL",MID(A129,1,2)="RP"),"P","B")</f>
        <v>B</v>
      </c>
      <c r="D129" s="17">
        <f>IF($C129="B",VLOOKUP($A129,Bat!$A$4:$BC$2232,D$1,FALSE),VLOOKUP($A129,Pit!$A$4:$AZ$2108,D$2,FALSE))</f>
        <v>3145</v>
      </c>
      <c r="E129" s="16" t="str">
        <f>IF($C129="B",VLOOKUP($A129,Bat!$A$4:$BC$2232,E$1,FALSE),VLOOKUP($A129,Pit!$A$4:$AZ$2108,E$2,FALSE))</f>
        <v>1B</v>
      </c>
      <c r="F129" s="16" t="str">
        <f>IF($C129="B",VLOOKUP($A129,Bat!$A$4:$BC$2232,F$1,FALSE),VLOOKUP($A129,Pit!$A$4:$AZ$2108,F$2,FALSE))</f>
        <v>Ed Brown</v>
      </c>
      <c r="G129" s="16">
        <f>IF($C129="B",VLOOKUP($A129,Bat!$A$4:$BC$2232,G$1,FALSE),VLOOKUP($A129,Pit!$A$4:$AZ$2108,G$2,FALSE))</f>
        <v>21</v>
      </c>
      <c r="H129" s="16" t="str">
        <f>IF($C129="B",VLOOKUP($A129,Bat!$A$4:$BC$2232,H$1,FALSE),VLOOKUP($A129,Pit!$A$4:$AZ$2108,H$2,FALSE))</f>
        <v>R</v>
      </c>
      <c r="I129" s="16" t="str">
        <f>IF($C129="B",VLOOKUP($A129,Bat!$A$4:$BC$2232,I$1,FALSE),VLOOKUP($A129,Pit!$A$4:$AZ$2108,I$2,FALSE))</f>
        <v>R</v>
      </c>
      <c r="J129" s="16" t="str">
        <f>IF($C129="B",VLOOKUP($A129,Bat!$A$4:$BC$2232,J$1,FALSE),VLOOKUP($A129,Pit!$A$4:$AZ$2108,J$2,FALSE))</f>
        <v>Normal</v>
      </c>
      <c r="K129" s="17" t="str">
        <f>IF($C129="B",VLOOKUP($A129,Bat!$A$4:$BC$2232,K$1,FALSE),VLOOKUP($A129,Pit!$A$4:$AZ$2108,K$2,FALSE))</f>
        <v>High</v>
      </c>
      <c r="L129" s="16">
        <f>IF($C129="B",VLOOKUP($A129,Bat!$A$4:$BC$2232,L$1,FALSE),VLOOKUP($A129,Pit!$A$4:$AZ$2108,L$2,FALSE))</f>
        <v>5</v>
      </c>
      <c r="M129" s="16">
        <f>IF($C129="B",VLOOKUP($A129,Bat!$A$4:$BC$2232,M$1,FALSE),VLOOKUP($A129,Pit!$A$4:$AZ$2108,M$2,FALSE))</f>
        <v>4</v>
      </c>
      <c r="N129" s="16">
        <f>IF($C129="B",VLOOKUP($A129,Bat!$A$4:$BC$2232,N$1,FALSE),VLOOKUP($A129,Pit!$A$4:$AZ$2108,N$2,FALSE))</f>
        <v>5</v>
      </c>
      <c r="O129" s="16">
        <f>IF($C129="B",VLOOKUP($A129,Bat!$A$4:$BC$2232,O$1,FALSE),VLOOKUP($A129,Pit!$A$4:$AZ$2108,O$2,FALSE))</f>
        <v>7</v>
      </c>
      <c r="P129" s="17">
        <f>IF($C129="B",VLOOKUP($A129,Bat!$A$4:$BC$2232,P$1,FALSE),VLOOKUP($A129,Pit!$A$4:$AZ$2108,P$2,FALSE))</f>
        <v>4</v>
      </c>
      <c r="Q129" s="36">
        <f>IF($C129="B",VLOOKUP($A129,Bat!$A$4:$BC$2232,Q$1,FALSE),VLOOKUP($A129,Pit!$A$4:$AZ$2108,Q$2,FALSE))</f>
        <v>14.654520083308354</v>
      </c>
      <c r="R129" s="19">
        <f>IF($C129="B",VLOOKUP($A129,Bat!$A$4:$BC$2232,R$1,FALSE),VLOOKUP($A129,Pit!$A$4:$AZ$2108,R$2,FALSE))</f>
        <v>1.0596941755292633</v>
      </c>
      <c r="S129" s="20">
        <f>IF($C129="B",VLOOKUP($A129,Bat!$A$4:$BC$2232,S$1,FALSE),VLOOKUP($A129,Pit!$A$4:$AZ$2108,S$2,FALSE))</f>
        <v>1900000</v>
      </c>
      <c r="T129" s="17" t="str">
        <f>VLOOKUP(IF($C129="B",VLOOKUP($A129,Bat!$A$4:$AT$2232,T$1,FALSE),VLOOKUP($A129,Pit!$A$4:$BD$2108,T$2,FALSE)),COND!$A$35:$B$41,2,FALSE)</f>
        <v>??</v>
      </c>
      <c r="U129" s="21">
        <f>IF($C129="B",VLOOKUP($A129,Bat!$A$4:$AR$1196,44,FALSE),VLOOKUP($A129,Pit!$A$4:$BB$1086,54,FALSE))</f>
        <v>0</v>
      </c>
      <c r="V129" s="16"/>
      <c r="W129" s="16">
        <f>IF(OR(U129=999,V129=999,AND(S129&gt;$S$3,S129&lt;&gt;"Slot")),"",IF(V129="",U129,V129))</f>
        <v>0</v>
      </c>
      <c r="X129" s="17" t="e">
        <f>RANK(R129,$R$5:$R$124)</f>
        <v>#N/A</v>
      </c>
      <c r="Y129" s="16" t="str">
        <f>IFERROR(VLOOKUP($D129,Results!$F$3:$L$1396,Y$1,FALSE),"")</f>
        <v/>
      </c>
      <c r="Z129" s="34" t="str">
        <f>IFERROR(IFERROR(IF(VLOOKUP($D129,Results!$F$3:$L$1396,Z$1+1,FALSE)=1,"S",""),"")&amp;VLOOKUP($D129,Results!$F$3:$L$1396,Z$1,FALSE),"")</f>
        <v/>
      </c>
      <c r="AA129" s="16" t="str">
        <f>IFERROR(VLOOKUP($D129,Results!$F$3:$L$1396,AA$1,FALSE),"")</f>
        <v/>
      </c>
      <c r="AB129" s="16" t="str">
        <f>IFERROR(VLOOKUP($D129,Results!$F$3:$L$1396,AB$1,FALSE),"")</f>
        <v/>
      </c>
      <c r="AC129" s="16" t="str">
        <f>IF(V129="","",Y129-V129)</f>
        <v/>
      </c>
    </row>
    <row r="130" spans="1:29" s="21" customFormat="1" x14ac:dyDescent="0.25">
      <c r="A130" s="21" t="s">
        <v>2813</v>
      </c>
      <c r="B130" s="16">
        <f>COUNTIF($A$5:$A$124,A130)</f>
        <v>0</v>
      </c>
      <c r="C130" s="16" t="str">
        <f>IF(OR(MID(A130,1,2)="SP",MID(A130,1,2)="MR",MID(A130,1,2)="CL",MID(A130,1,2)="RP"),"P","B")</f>
        <v>B</v>
      </c>
      <c r="D130" s="17">
        <f>IF($C130="B",VLOOKUP($A130,Bat!$A$4:$BC$2232,D$1,FALSE),VLOOKUP($A130,Pit!$A$4:$AZ$2108,D$2,FALSE))</f>
        <v>9112</v>
      </c>
      <c r="E130" s="16" t="str">
        <f>IF($C130="B",VLOOKUP($A130,Bat!$A$4:$BC$2232,E$1,FALSE),VLOOKUP($A130,Pit!$A$4:$AZ$2108,E$2,FALSE))</f>
        <v>1B</v>
      </c>
      <c r="F130" s="16" t="str">
        <f>IF($C130="B",VLOOKUP($A130,Bat!$A$4:$BC$2232,F$1,FALSE),VLOOKUP($A130,Pit!$A$4:$AZ$2108,F$2,FALSE))</f>
        <v>Ty Rigsby</v>
      </c>
      <c r="G130" s="16">
        <f>IF($C130="B",VLOOKUP($A130,Bat!$A$4:$BC$2232,G$1,FALSE),VLOOKUP($A130,Pit!$A$4:$AZ$2108,G$2,FALSE))</f>
        <v>21</v>
      </c>
      <c r="H130" s="16" t="str">
        <f>IF($C130="B",VLOOKUP($A130,Bat!$A$4:$BC$2232,H$1,FALSE),VLOOKUP($A130,Pit!$A$4:$AZ$2108,H$2,FALSE))</f>
        <v>L</v>
      </c>
      <c r="I130" s="16" t="str">
        <f>IF($C130="B",VLOOKUP($A130,Bat!$A$4:$BC$2232,I$1,FALSE),VLOOKUP($A130,Pit!$A$4:$AZ$2108,I$2,FALSE))</f>
        <v>L</v>
      </c>
      <c r="J130" s="16" t="str">
        <f>IF($C130="B",VLOOKUP($A130,Bat!$A$4:$BC$2232,J$1,FALSE),VLOOKUP($A130,Pit!$A$4:$AZ$2108,J$2,FALSE))</f>
        <v>Very Low</v>
      </c>
      <c r="K130" s="17" t="str">
        <f>IF($C130="B",VLOOKUP($A130,Bat!$A$4:$BC$2232,K$1,FALSE),VLOOKUP($A130,Pit!$A$4:$AZ$2108,K$2,FALSE))</f>
        <v>Normal</v>
      </c>
      <c r="L130" s="16">
        <f>IF($C130="B",VLOOKUP($A130,Bat!$A$4:$BC$2232,L$1,FALSE),VLOOKUP($A130,Pit!$A$4:$AZ$2108,L$2,FALSE))</f>
        <v>6</v>
      </c>
      <c r="M130" s="16">
        <f>IF($C130="B",VLOOKUP($A130,Bat!$A$4:$BC$2232,M$1,FALSE),VLOOKUP($A130,Pit!$A$4:$AZ$2108,M$2,FALSE))</f>
        <v>6</v>
      </c>
      <c r="N130" s="16">
        <f>IF($C130="B",VLOOKUP($A130,Bat!$A$4:$BC$2232,N$1,FALSE),VLOOKUP($A130,Pit!$A$4:$AZ$2108,N$2,FALSE))</f>
        <v>3</v>
      </c>
      <c r="O130" s="16">
        <f>IF($C130="B",VLOOKUP($A130,Bat!$A$4:$BC$2232,O$1,FALSE),VLOOKUP($A130,Pit!$A$4:$AZ$2108,O$2,FALSE))</f>
        <v>5</v>
      </c>
      <c r="P130" s="17">
        <f>IF($C130="B",VLOOKUP($A130,Bat!$A$4:$BC$2232,P$1,FALSE),VLOOKUP($A130,Pit!$A$4:$AZ$2108,P$2,FALSE))</f>
        <v>4</v>
      </c>
      <c r="Q130" s="36">
        <f>IF($C130="B",VLOOKUP($A130,Bat!$A$4:$BC$2232,Q$1,FALSE),VLOOKUP($A130,Pit!$A$4:$AZ$2108,Q$2,FALSE))</f>
        <v>14.621312874494038</v>
      </c>
      <c r="R130" s="19">
        <f>IF($C130="B",VLOOKUP($A130,Bat!$A$4:$BC$2232,R$1,FALSE),VLOOKUP($A130,Pit!$A$4:$AZ$2108,R$2,FALSE))</f>
        <v>1.0553382597271908</v>
      </c>
      <c r="S130" s="20">
        <f>IF($C130="B",VLOOKUP($A130,Bat!$A$4:$BC$2232,S$1,FALSE),VLOOKUP($A130,Pit!$A$4:$AZ$2108,S$2,FALSE))</f>
        <v>230000</v>
      </c>
      <c r="T130" s="17" t="str">
        <f>VLOOKUP(IF($C130="B",VLOOKUP($A130,Bat!$A$4:$AT$2232,T$1,FALSE),VLOOKUP($A130,Pit!$A$4:$BD$2108,T$2,FALSE)),COND!$A$35:$B$41,2,FALSE)</f>
        <v>??</v>
      </c>
      <c r="U130" s="21">
        <f>IF($C130="B",VLOOKUP($A130,Bat!$A$4:$AR$1196,44,FALSE),VLOOKUP($A130,Pit!$A$4:$BB$1086,54,FALSE))</f>
        <v>0</v>
      </c>
      <c r="V130" s="16"/>
      <c r="W130" s="16">
        <f>IF(OR(U130=999,V130=999,AND(S130&gt;$S$3,S130&lt;&gt;"Slot")),"",IF(V130="",U130,V130))</f>
        <v>0</v>
      </c>
      <c r="X130" s="17" t="e">
        <f>RANK(R130,$R$5:$R$124)</f>
        <v>#N/A</v>
      </c>
      <c r="Y130" s="16" t="str">
        <f>IFERROR(VLOOKUP($D130,Results!$F$3:$L$1396,Y$1,FALSE),"")</f>
        <v/>
      </c>
      <c r="Z130" s="34" t="str">
        <f>IFERROR(IFERROR(IF(VLOOKUP($D130,Results!$F$3:$L$1396,Z$1+1,FALSE)=1,"S",""),"")&amp;VLOOKUP($D130,Results!$F$3:$L$1396,Z$1,FALSE),"")</f>
        <v/>
      </c>
      <c r="AA130" s="16" t="str">
        <f>IFERROR(VLOOKUP($D130,Results!$F$3:$L$1396,AA$1,FALSE),"")</f>
        <v/>
      </c>
      <c r="AB130" s="16" t="str">
        <f>IFERROR(VLOOKUP($D130,Results!$F$3:$L$1396,AB$1,FALSE),"")</f>
        <v/>
      </c>
      <c r="AC130" s="16" t="str">
        <f>IF(V130="","",Y130-V130)</f>
        <v/>
      </c>
    </row>
    <row r="131" spans="1:29" s="21" customFormat="1" x14ac:dyDescent="0.25">
      <c r="A131" s="21" t="s">
        <v>2814</v>
      </c>
      <c r="B131" s="16">
        <f>COUNTIF($A$5:$A$124,A131)</f>
        <v>0</v>
      </c>
      <c r="C131" s="16" t="str">
        <f>IF(OR(MID(A131,1,2)="SP",MID(A131,1,2)="MR",MID(A131,1,2)="CL",MID(A131,1,2)="RP"),"P","B")</f>
        <v>B</v>
      </c>
      <c r="D131" s="17">
        <f>IF($C131="B",VLOOKUP($A131,Bat!$A$4:$BC$2232,D$1,FALSE),VLOOKUP($A131,Pit!$A$4:$AZ$2108,D$2,FALSE))</f>
        <v>6395</v>
      </c>
      <c r="E131" s="16" t="str">
        <f>IF($C131="B",VLOOKUP($A131,Bat!$A$4:$BC$2232,E$1,FALSE),VLOOKUP($A131,Pit!$A$4:$AZ$2108,E$2,FALSE))</f>
        <v>SS</v>
      </c>
      <c r="F131" s="16" t="str">
        <f>IF($C131="B",VLOOKUP($A131,Bat!$A$4:$BC$2232,F$1,FALSE),VLOOKUP($A131,Pit!$A$4:$AZ$2108,F$2,FALSE))</f>
        <v>Paul Daniels</v>
      </c>
      <c r="G131" s="16">
        <f>IF($C131="B",VLOOKUP($A131,Bat!$A$4:$BC$2232,G$1,FALSE),VLOOKUP($A131,Pit!$A$4:$AZ$2108,G$2,FALSE))</f>
        <v>21</v>
      </c>
      <c r="H131" s="16" t="str">
        <f>IF($C131="B",VLOOKUP($A131,Bat!$A$4:$BC$2232,H$1,FALSE),VLOOKUP($A131,Pit!$A$4:$AZ$2108,H$2,FALSE))</f>
        <v>R</v>
      </c>
      <c r="I131" s="16" t="str">
        <f>IF($C131="B",VLOOKUP($A131,Bat!$A$4:$BC$2232,I$1,FALSE),VLOOKUP($A131,Pit!$A$4:$AZ$2108,I$2,FALSE))</f>
        <v>R</v>
      </c>
      <c r="J131" s="16" t="str">
        <f>IF($C131="B",VLOOKUP($A131,Bat!$A$4:$BC$2232,J$1,FALSE),VLOOKUP($A131,Pit!$A$4:$AZ$2108,J$2,FALSE))</f>
        <v>Low</v>
      </c>
      <c r="K131" s="17" t="str">
        <f>IF($C131="B",VLOOKUP($A131,Bat!$A$4:$BC$2232,K$1,FALSE),VLOOKUP($A131,Pit!$A$4:$AZ$2108,K$2,FALSE))</f>
        <v>Low</v>
      </c>
      <c r="L131" s="16">
        <f>IF($C131="B",VLOOKUP($A131,Bat!$A$4:$BC$2232,L$1,FALSE),VLOOKUP($A131,Pit!$A$4:$AZ$2108,L$2,FALSE))</f>
        <v>6</v>
      </c>
      <c r="M131" s="16">
        <f>IF($C131="B",VLOOKUP($A131,Bat!$A$4:$BC$2232,M$1,FALSE),VLOOKUP($A131,Pit!$A$4:$AZ$2108,M$2,FALSE))</f>
        <v>4</v>
      </c>
      <c r="N131" s="16">
        <f>IF($C131="B",VLOOKUP($A131,Bat!$A$4:$BC$2232,N$1,FALSE),VLOOKUP($A131,Pit!$A$4:$AZ$2108,N$2,FALSE))</f>
        <v>1</v>
      </c>
      <c r="O131" s="16">
        <f>IF($C131="B",VLOOKUP($A131,Bat!$A$4:$BC$2232,O$1,FALSE),VLOOKUP($A131,Pit!$A$4:$AZ$2108,O$2,FALSE))</f>
        <v>5</v>
      </c>
      <c r="P131" s="17">
        <f>IF($C131="B",VLOOKUP($A131,Bat!$A$4:$BC$2232,P$1,FALSE),VLOOKUP($A131,Pit!$A$4:$AZ$2108,P$2,FALSE))</f>
        <v>5</v>
      </c>
      <c r="Q131" s="36">
        <f>IF($C131="B",VLOOKUP($A131,Bat!$A$4:$BC$2232,Q$1,FALSE),VLOOKUP($A131,Pit!$A$4:$AZ$2108,Q$2,FALSE))</f>
        <v>14.617745332967294</v>
      </c>
      <c r="R131" s="19">
        <f>IF($C131="B",VLOOKUP($A131,Bat!$A$4:$BC$2232,R$1,FALSE),VLOOKUP($A131,Pit!$A$4:$AZ$2108,R$2,FALSE))</f>
        <v>1.0548702917447628</v>
      </c>
      <c r="S131" s="20">
        <f>IF($C131="B",VLOOKUP($A131,Bat!$A$4:$BC$2232,S$1,FALSE),VLOOKUP($A131,Pit!$A$4:$AZ$2108,S$2,FALSE))</f>
        <v>310000</v>
      </c>
      <c r="T131" s="17" t="str">
        <f>VLOOKUP(IF($C131="B",VLOOKUP($A131,Bat!$A$4:$AT$2232,T$1,FALSE),VLOOKUP($A131,Pit!$A$4:$BD$2108,T$2,FALSE)),COND!$A$35:$B$41,2,FALSE)</f>
        <v>??</v>
      </c>
      <c r="U131" s="21">
        <f>IF($C131="B",VLOOKUP($A131,Bat!$A$4:$AR$1196,44,FALSE),VLOOKUP($A131,Pit!$A$4:$BB$1086,54,FALSE))</f>
        <v>0</v>
      </c>
      <c r="V131" s="16"/>
      <c r="W131" s="16">
        <f>IF(OR(U131=999,V131=999,AND(S131&gt;$S$3,S131&lt;&gt;"Slot")),"",IF(V131="",U131,V131))</f>
        <v>0</v>
      </c>
      <c r="X131" s="17" t="e">
        <f>RANK(R131,$R$5:$R$124)</f>
        <v>#N/A</v>
      </c>
      <c r="Y131" s="16" t="str">
        <f>IFERROR(VLOOKUP($D131,Results!$F$3:$L$1396,Y$1,FALSE),"")</f>
        <v/>
      </c>
      <c r="Z131" s="34" t="str">
        <f>IFERROR(IFERROR(IF(VLOOKUP($D131,Results!$F$3:$L$1396,Z$1+1,FALSE)=1,"S",""),"")&amp;VLOOKUP($D131,Results!$F$3:$L$1396,Z$1,FALSE),"")</f>
        <v/>
      </c>
      <c r="AA131" s="16" t="str">
        <f>IFERROR(VLOOKUP($D131,Results!$F$3:$L$1396,AA$1,FALSE),"")</f>
        <v/>
      </c>
      <c r="AB131" s="16" t="str">
        <f>IFERROR(VLOOKUP($D131,Results!$F$3:$L$1396,AB$1,FALSE),"")</f>
        <v/>
      </c>
      <c r="AC131" s="16" t="str">
        <f>IF(V131="","",Y131-V131)</f>
        <v/>
      </c>
    </row>
    <row r="132" spans="1:29" s="21" customFormat="1" x14ac:dyDescent="0.25">
      <c r="A132" s="21" t="s">
        <v>2326</v>
      </c>
      <c r="B132" s="16">
        <f>COUNTIF($A$5:$A$124,A132)</f>
        <v>0</v>
      </c>
      <c r="C132" s="16" t="str">
        <f>IF(OR(MID(A132,1,2)="SP",MID(A132,1,2)="MR",MID(A132,1,2)="CL",MID(A132,1,2)="RP"),"P","B")</f>
        <v>P</v>
      </c>
      <c r="D132" s="17">
        <f>IF($C132="B",VLOOKUP($A132,Bat!$A$4:$BC$2232,D$1,FALSE),VLOOKUP($A132,Pit!$A$4:$AZ$2108,D$2,FALSE))</f>
        <v>4947</v>
      </c>
      <c r="E132" s="16" t="str">
        <f>IF($C132="B",VLOOKUP($A132,Bat!$A$4:$BC$2232,E$1,FALSE),VLOOKUP($A132,Pit!$A$4:$AZ$2108,E$2,FALSE))</f>
        <v>SP</v>
      </c>
      <c r="F132" s="16" t="str">
        <f>IF($C132="B",VLOOKUP($A132,Bat!$A$4:$BC$2232,F$1,FALSE),VLOOKUP($A132,Pit!$A$4:$AZ$2108,F$2,FALSE))</f>
        <v>Julián Flores</v>
      </c>
      <c r="G132" s="16">
        <f>IF($C132="B",VLOOKUP($A132,Bat!$A$4:$BC$2232,G$1,FALSE),VLOOKUP($A132,Pit!$A$4:$AZ$2108,G$2,FALSE))</f>
        <v>18</v>
      </c>
      <c r="H132" s="16" t="str">
        <f>IF($C132="B",VLOOKUP($A132,Bat!$A$4:$BC$2232,H$1,FALSE),VLOOKUP($A132,Pit!$A$4:$AZ$2108,H$2,FALSE))</f>
        <v>S</v>
      </c>
      <c r="I132" s="16" t="str">
        <f>IF($C132="B",VLOOKUP($A132,Bat!$A$4:$BC$2232,I$1,FALSE),VLOOKUP($A132,Pit!$A$4:$AZ$2108,I$2,FALSE))</f>
        <v>R</v>
      </c>
      <c r="J132" s="16" t="str">
        <f>IF($C132="B",VLOOKUP($A132,Bat!$A$4:$BC$2232,J$1,FALSE),VLOOKUP($A132,Pit!$A$4:$AZ$2108,J$2,FALSE))</f>
        <v>Very Low</v>
      </c>
      <c r="K132" s="17" t="str">
        <f>IF($C132="B",VLOOKUP($A132,Bat!$A$4:$BC$2232,K$1,FALSE),VLOOKUP($A132,Pit!$A$4:$AZ$2108,K$2,FALSE))</f>
        <v>High</v>
      </c>
      <c r="L132" s="16">
        <f>IF($C132="B",VLOOKUP($A132,Bat!$A$4:$BC$2232,L$1,FALSE),VLOOKUP($A132,Pit!$A$4:$AZ$2108,L$2,FALSE))</f>
        <v>4</v>
      </c>
      <c r="M132" s="16">
        <f>IF($C132="B",VLOOKUP($A132,Bat!$A$4:$BC$2232,M$1,FALSE),VLOOKUP($A132,Pit!$A$4:$AZ$2108,M$2,FALSE))</f>
        <v>4</v>
      </c>
      <c r="N132" s="16">
        <f>IF($C132="B",VLOOKUP($A132,Bat!$A$4:$BC$2232,N$1,FALSE),VLOOKUP($A132,Pit!$A$4:$AZ$2108,N$2,FALSE))</f>
        <v>6</v>
      </c>
      <c r="O132" s="16" t="str">
        <f>IF($C132="B",VLOOKUP($A132,Bat!$A$4:$BC$2232,O$1,FALSE),VLOOKUP($A132,Pit!$A$4:$AZ$2108,O$2,FALSE))</f>
        <v>93-95 Mph</v>
      </c>
      <c r="P132" s="17">
        <f>IF($C132="B",VLOOKUP($A132,Bat!$A$4:$BC$2232,P$1,FALSE),VLOOKUP($A132,Pit!$A$4:$AZ$2108,P$2,FALSE))</f>
        <v>8</v>
      </c>
      <c r="Q132" s="36">
        <f>IF($C132="B",VLOOKUP($A132,Bat!$A$4:$BC$2232,Q$1,FALSE),VLOOKUP($A132,Pit!$A$4:$AZ$2108,Q$2,FALSE))</f>
        <v>34.805164940510792</v>
      </c>
      <c r="R132" s="19">
        <f>IF($C132="B",VLOOKUP($A132,Bat!$A$4:$BC$2232,R$1,FALSE),VLOOKUP($A132,Pit!$A$4:$AZ$2108,R$2,FALSE))</f>
        <v>1.0516295053873377</v>
      </c>
      <c r="S132" s="20">
        <f>IF($C132="B",VLOOKUP($A132,Bat!$A$4:$BC$2232,S$1,FALSE),VLOOKUP($A132,Pit!$A$4:$AZ$2108,S$2,FALSE))</f>
        <v>2200000</v>
      </c>
      <c r="T132" s="17" t="str">
        <f>VLOOKUP(IF($C132="B",VLOOKUP($A132,Bat!$A$4:$AT$2232,T$1,FALSE),VLOOKUP($A132,Pit!$A$4:$BD$2108,T$2,FALSE)),COND!$A$35:$B$41,2,FALSE)</f>
        <v>??</v>
      </c>
      <c r="U132" s="21">
        <f>IF($C132="B",VLOOKUP($A132,Bat!$A$4:$AR$1196,44,FALSE),VLOOKUP($A132,Pit!$A$4:$BB$1086,54,FALSE))</f>
        <v>0</v>
      </c>
      <c r="V132" s="16"/>
      <c r="W132" s="16">
        <f>IF(OR(U132=999,V132=999,AND(S132&gt;$S$3,S132&lt;&gt;"Slot")),"",IF(V132="",U132,V132))</f>
        <v>0</v>
      </c>
      <c r="X132" s="17" t="e">
        <f>RANK(R132,$R$5:$R$124)</f>
        <v>#N/A</v>
      </c>
      <c r="Y132" s="16" t="str">
        <f>IFERROR(VLOOKUP($D132,Results!$F$3:$L$1396,Y$1,FALSE),"")</f>
        <v/>
      </c>
      <c r="Z132" s="34" t="str">
        <f>IFERROR(IFERROR(IF(VLOOKUP($D132,Results!$F$3:$L$1396,Z$1+1,FALSE)=1,"S",""),"")&amp;VLOOKUP($D132,Results!$F$3:$L$1396,Z$1,FALSE),"")</f>
        <v/>
      </c>
      <c r="AA132" s="16" t="str">
        <f>IFERROR(VLOOKUP($D132,Results!$F$3:$L$1396,AA$1,FALSE),"")</f>
        <v/>
      </c>
      <c r="AB132" s="16" t="str">
        <f>IFERROR(VLOOKUP($D132,Results!$F$3:$L$1396,AB$1,FALSE),"")</f>
        <v/>
      </c>
      <c r="AC132" s="16" t="str">
        <f>IF(V132="","",Y132-V132)</f>
        <v/>
      </c>
    </row>
    <row r="133" spans="1:29" s="21" customFormat="1" x14ac:dyDescent="0.25">
      <c r="A133" s="21" t="s">
        <v>2327</v>
      </c>
      <c r="B133" s="16">
        <f>COUNTIF($A$5:$A$124,A133)</f>
        <v>0</v>
      </c>
      <c r="C133" s="16" t="str">
        <f>IF(OR(MID(A133,1,2)="SP",MID(A133,1,2)="MR",MID(A133,1,2)="CL",MID(A133,1,2)="RP"),"P","B")</f>
        <v>P</v>
      </c>
      <c r="D133" s="17">
        <f>IF($C133="B",VLOOKUP($A133,Bat!$A$4:$BC$2232,D$1,FALSE),VLOOKUP($A133,Pit!$A$4:$AZ$2108,D$2,FALSE))</f>
        <v>10155</v>
      </c>
      <c r="E133" s="16" t="str">
        <f>IF($C133="B",VLOOKUP($A133,Bat!$A$4:$BC$2232,E$1,FALSE),VLOOKUP($A133,Pit!$A$4:$AZ$2108,E$2,FALSE))</f>
        <v>SP</v>
      </c>
      <c r="F133" s="16" t="str">
        <f>IF($C133="B",VLOOKUP($A133,Bat!$A$4:$BC$2232,F$1,FALSE),VLOOKUP($A133,Pit!$A$4:$AZ$2108,F$2,FALSE))</f>
        <v>Mike Thompson</v>
      </c>
      <c r="G133" s="16">
        <f>IF($C133="B",VLOOKUP($A133,Bat!$A$4:$BC$2232,G$1,FALSE),VLOOKUP($A133,Pit!$A$4:$AZ$2108,G$2,FALSE))</f>
        <v>21</v>
      </c>
      <c r="H133" s="16" t="str">
        <f>IF($C133="B",VLOOKUP($A133,Bat!$A$4:$BC$2232,H$1,FALSE),VLOOKUP($A133,Pit!$A$4:$AZ$2108,H$2,FALSE))</f>
        <v>R</v>
      </c>
      <c r="I133" s="16" t="str">
        <f>IF($C133="B",VLOOKUP($A133,Bat!$A$4:$BC$2232,I$1,FALSE),VLOOKUP($A133,Pit!$A$4:$AZ$2108,I$2,FALSE))</f>
        <v>L</v>
      </c>
      <c r="J133" s="16" t="str">
        <f>IF($C133="B",VLOOKUP($A133,Bat!$A$4:$BC$2232,J$1,FALSE),VLOOKUP($A133,Pit!$A$4:$AZ$2108,J$2,FALSE))</f>
        <v>Low</v>
      </c>
      <c r="K133" s="17" t="str">
        <f>IF($C133="B",VLOOKUP($A133,Bat!$A$4:$BC$2232,K$1,FALSE),VLOOKUP($A133,Pit!$A$4:$AZ$2108,K$2,FALSE))</f>
        <v>Normal</v>
      </c>
      <c r="L133" s="16">
        <f>IF($C133="B",VLOOKUP($A133,Bat!$A$4:$BC$2232,L$1,FALSE),VLOOKUP($A133,Pit!$A$4:$AZ$2108,L$2,FALSE))</f>
        <v>5</v>
      </c>
      <c r="M133" s="16">
        <f>IF($C133="B",VLOOKUP($A133,Bat!$A$4:$BC$2232,M$1,FALSE),VLOOKUP($A133,Pit!$A$4:$AZ$2108,M$2,FALSE))</f>
        <v>4</v>
      </c>
      <c r="N133" s="16">
        <f>IF($C133="B",VLOOKUP($A133,Bat!$A$4:$BC$2232,N$1,FALSE),VLOOKUP($A133,Pit!$A$4:$AZ$2108,N$2,FALSE))</f>
        <v>5</v>
      </c>
      <c r="O133" s="16" t="str">
        <f>IF($C133="B",VLOOKUP($A133,Bat!$A$4:$BC$2232,O$1,FALSE),VLOOKUP($A133,Pit!$A$4:$AZ$2108,O$2,FALSE))</f>
        <v>91-93 Mph</v>
      </c>
      <c r="P133" s="17">
        <f>IF($C133="B",VLOOKUP($A133,Bat!$A$4:$BC$2232,P$1,FALSE),VLOOKUP($A133,Pit!$A$4:$AZ$2108,P$2,FALSE))</f>
        <v>6</v>
      </c>
      <c r="Q133" s="36">
        <f>IF($C133="B",VLOOKUP($A133,Bat!$A$4:$BC$2232,Q$1,FALSE),VLOOKUP($A133,Pit!$A$4:$AZ$2108,Q$2,FALSE))</f>
        <v>34.730075447405994</v>
      </c>
      <c r="R133" s="19">
        <f>IF($C133="B",VLOOKUP($A133,Bat!$A$4:$BC$2232,R$1,FALSE),VLOOKUP($A133,Pit!$A$4:$AZ$2108,R$2,FALSE))</f>
        <v>1.044911638999132</v>
      </c>
      <c r="S133" s="20">
        <f>IF($C133="B",VLOOKUP($A133,Bat!$A$4:$BC$2232,S$1,FALSE),VLOOKUP($A133,Pit!$A$4:$AZ$2108,S$2,FALSE))</f>
        <v>200000</v>
      </c>
      <c r="T133" s="17" t="str">
        <f>VLOOKUP(IF($C133="B",VLOOKUP($A133,Bat!$A$4:$AT$2232,T$1,FALSE),VLOOKUP($A133,Pit!$A$4:$BD$2108,T$2,FALSE)),COND!$A$35:$B$41,2,FALSE)</f>
        <v>??</v>
      </c>
      <c r="U133" s="21">
        <f>IF($C133="B",VLOOKUP($A133,Bat!$A$4:$AR$1196,44,FALSE),VLOOKUP($A133,Pit!$A$4:$BB$1086,54,FALSE))</f>
        <v>0</v>
      </c>
      <c r="V133" s="16"/>
      <c r="W133" s="16">
        <f>IF(OR(U133=999,V133=999,AND(S133&gt;$S$3,S133&lt;&gt;"Slot")),"",IF(V133="",U133,V133))</f>
        <v>0</v>
      </c>
      <c r="X133" s="17" t="e">
        <f>RANK(R133,$R$5:$R$124)</f>
        <v>#N/A</v>
      </c>
      <c r="Y133" s="16" t="str">
        <f>IFERROR(VLOOKUP($D133,Results!$F$3:$L$1396,Y$1,FALSE),"")</f>
        <v/>
      </c>
      <c r="Z133" s="34" t="str">
        <f>IFERROR(IFERROR(IF(VLOOKUP($D133,Results!$F$3:$L$1396,Z$1+1,FALSE)=1,"S",""),"")&amp;VLOOKUP($D133,Results!$F$3:$L$1396,Z$1,FALSE),"")</f>
        <v/>
      </c>
      <c r="AA133" s="16" t="str">
        <f>IFERROR(VLOOKUP($D133,Results!$F$3:$L$1396,AA$1,FALSE),"")</f>
        <v/>
      </c>
      <c r="AB133" s="16" t="str">
        <f>IFERROR(VLOOKUP($D133,Results!$F$3:$L$1396,AB$1,FALSE),"")</f>
        <v/>
      </c>
      <c r="AC133" s="16" t="str">
        <f>IF(V133="","",Y133-V133)</f>
        <v/>
      </c>
    </row>
    <row r="134" spans="1:29" s="21" customFormat="1" x14ac:dyDescent="0.25">
      <c r="A134" s="21" t="s">
        <v>2328</v>
      </c>
      <c r="B134" s="16">
        <f>COUNTIF($A$5:$A$124,A134)</f>
        <v>0</v>
      </c>
      <c r="C134" s="16" t="str">
        <f>IF(OR(MID(A134,1,2)="SP",MID(A134,1,2)="MR",MID(A134,1,2)="CL",MID(A134,1,2)="RP"),"P","B")</f>
        <v>P</v>
      </c>
      <c r="D134" s="17">
        <f>IF($C134="B",VLOOKUP($A134,Bat!$A$4:$BC$2232,D$1,FALSE),VLOOKUP($A134,Pit!$A$4:$AZ$2108,D$2,FALSE))</f>
        <v>6267</v>
      </c>
      <c r="E134" s="16" t="str">
        <f>IF($C134="B",VLOOKUP($A134,Bat!$A$4:$BC$2232,E$1,FALSE),VLOOKUP($A134,Pit!$A$4:$AZ$2108,E$2,FALSE))</f>
        <v>SP</v>
      </c>
      <c r="F134" s="16" t="str">
        <f>IF($C134="B",VLOOKUP($A134,Bat!$A$4:$BC$2232,F$1,FALSE),VLOOKUP($A134,Pit!$A$4:$AZ$2108,F$2,FALSE))</f>
        <v>Jon Dalton</v>
      </c>
      <c r="G134" s="16">
        <f>IF($C134="B",VLOOKUP($A134,Bat!$A$4:$BC$2232,G$1,FALSE),VLOOKUP($A134,Pit!$A$4:$AZ$2108,G$2,FALSE))</f>
        <v>21</v>
      </c>
      <c r="H134" s="16" t="str">
        <f>IF($C134="B",VLOOKUP($A134,Bat!$A$4:$BC$2232,H$1,FALSE),VLOOKUP($A134,Pit!$A$4:$AZ$2108,H$2,FALSE))</f>
        <v>R</v>
      </c>
      <c r="I134" s="16" t="str">
        <f>IF($C134="B",VLOOKUP($A134,Bat!$A$4:$BC$2232,I$1,FALSE),VLOOKUP($A134,Pit!$A$4:$AZ$2108,I$2,FALSE))</f>
        <v>R</v>
      </c>
      <c r="J134" s="16" t="str">
        <f>IF($C134="B",VLOOKUP($A134,Bat!$A$4:$BC$2232,J$1,FALSE),VLOOKUP($A134,Pit!$A$4:$AZ$2108,J$2,FALSE))</f>
        <v>Normal</v>
      </c>
      <c r="K134" s="17" t="str">
        <f>IF($C134="B",VLOOKUP($A134,Bat!$A$4:$BC$2232,K$1,FALSE),VLOOKUP($A134,Pit!$A$4:$AZ$2108,K$2,FALSE))</f>
        <v>Normal</v>
      </c>
      <c r="L134" s="16">
        <f>IF($C134="B",VLOOKUP($A134,Bat!$A$4:$BC$2232,L$1,FALSE),VLOOKUP($A134,Pit!$A$4:$AZ$2108,L$2,FALSE))</f>
        <v>4</v>
      </c>
      <c r="M134" s="16">
        <f>IF($C134="B",VLOOKUP($A134,Bat!$A$4:$BC$2232,M$1,FALSE),VLOOKUP($A134,Pit!$A$4:$AZ$2108,M$2,FALSE))</f>
        <v>5</v>
      </c>
      <c r="N134" s="16">
        <f>IF($C134="B",VLOOKUP($A134,Bat!$A$4:$BC$2232,N$1,FALSE),VLOOKUP($A134,Pit!$A$4:$AZ$2108,N$2,FALSE))</f>
        <v>5</v>
      </c>
      <c r="O134" s="16" t="str">
        <f>IF($C134="B",VLOOKUP($A134,Bat!$A$4:$BC$2232,O$1,FALSE),VLOOKUP($A134,Pit!$A$4:$AZ$2108,O$2,FALSE))</f>
        <v>91-93 Mph</v>
      </c>
      <c r="P134" s="17">
        <f>IF($C134="B",VLOOKUP($A134,Bat!$A$4:$BC$2232,P$1,FALSE),VLOOKUP($A134,Pit!$A$4:$AZ$2108,P$2,FALSE))</f>
        <v>5</v>
      </c>
      <c r="Q134" s="36">
        <f>IF($C134="B",VLOOKUP($A134,Bat!$A$4:$BC$2232,Q$1,FALSE),VLOOKUP($A134,Pit!$A$4:$AZ$2108,Q$2,FALSE))</f>
        <v>34.703263089863185</v>
      </c>
      <c r="R134" s="19">
        <f>IF($C134="B",VLOOKUP($A134,Bat!$A$4:$BC$2232,R$1,FALSE),VLOOKUP($A134,Pit!$A$4:$AZ$2108,R$2,FALSE))</f>
        <v>1.0425128768277854</v>
      </c>
      <c r="S134" s="20">
        <f>IF($C134="B",VLOOKUP($A134,Bat!$A$4:$BC$2232,S$1,FALSE),VLOOKUP($A134,Pit!$A$4:$AZ$2108,S$2,FALSE))</f>
        <v>180000</v>
      </c>
      <c r="T134" s="17" t="str">
        <f>VLOOKUP(IF($C134="B",VLOOKUP($A134,Bat!$A$4:$AT$2232,T$1,FALSE),VLOOKUP($A134,Pit!$A$4:$BD$2108,T$2,FALSE)),COND!$A$35:$B$41,2,FALSE)</f>
        <v>??</v>
      </c>
      <c r="U134" s="21">
        <f>IF($C134="B",VLOOKUP($A134,Bat!$A$4:$AR$1196,44,FALSE),VLOOKUP($A134,Pit!$A$4:$BB$1086,54,FALSE))</f>
        <v>0</v>
      </c>
      <c r="V134" s="16"/>
      <c r="W134" s="16">
        <f>IF(OR(U134=999,V134=999,AND(S134&gt;$S$3,S134&lt;&gt;"Slot")),"",IF(V134="",U134,V134))</f>
        <v>0</v>
      </c>
      <c r="X134" s="17" t="e">
        <f>RANK(R134,$R$5:$R$124)</f>
        <v>#N/A</v>
      </c>
      <c r="Y134" s="16" t="str">
        <f>IFERROR(VLOOKUP($D134,Results!$F$3:$L$1396,Y$1,FALSE),"")</f>
        <v/>
      </c>
      <c r="Z134" s="34" t="str">
        <f>IFERROR(IFERROR(IF(VLOOKUP($D134,Results!$F$3:$L$1396,Z$1+1,FALSE)=1,"S",""),"")&amp;VLOOKUP($D134,Results!$F$3:$L$1396,Z$1,FALSE),"")</f>
        <v/>
      </c>
      <c r="AA134" s="16" t="str">
        <f>IFERROR(VLOOKUP($D134,Results!$F$3:$L$1396,AA$1,FALSE),"")</f>
        <v/>
      </c>
      <c r="AB134" s="16" t="str">
        <f>IFERROR(VLOOKUP($D134,Results!$F$3:$L$1396,AB$1,FALSE),"")</f>
        <v/>
      </c>
      <c r="AC134" s="16" t="str">
        <f>IF(V134="","",Y134-V134)</f>
        <v/>
      </c>
    </row>
    <row r="135" spans="1:29" s="21" customFormat="1" x14ac:dyDescent="0.25">
      <c r="A135" s="21" t="s">
        <v>2329</v>
      </c>
      <c r="B135" s="16">
        <f>COUNTIF($A$5:$A$124,A135)</f>
        <v>0</v>
      </c>
      <c r="C135" s="16" t="str">
        <f>IF(OR(MID(A135,1,2)="SP",MID(A135,1,2)="MR",MID(A135,1,2)="CL",MID(A135,1,2)="RP"),"P","B")</f>
        <v>P</v>
      </c>
      <c r="D135" s="17">
        <f>IF($C135="B",VLOOKUP($A135,Bat!$A$4:$BC$2232,D$1,FALSE),VLOOKUP($A135,Pit!$A$4:$AZ$2108,D$2,FALSE))</f>
        <v>8889</v>
      </c>
      <c r="E135" s="16" t="str">
        <f>IF($C135="B",VLOOKUP($A135,Bat!$A$4:$BC$2232,E$1,FALSE),VLOOKUP($A135,Pit!$A$4:$AZ$2108,E$2,FALSE))</f>
        <v>SP</v>
      </c>
      <c r="F135" s="16" t="str">
        <f>IF($C135="B",VLOOKUP($A135,Bat!$A$4:$BC$2232,F$1,FALSE),VLOOKUP($A135,Pit!$A$4:$AZ$2108,F$2,FALSE))</f>
        <v>Hugh Jones</v>
      </c>
      <c r="G135" s="16">
        <f>IF($C135="B",VLOOKUP($A135,Bat!$A$4:$BC$2232,G$1,FALSE),VLOOKUP($A135,Pit!$A$4:$AZ$2108,G$2,FALSE))</f>
        <v>21</v>
      </c>
      <c r="H135" s="16" t="str">
        <f>IF($C135="B",VLOOKUP($A135,Bat!$A$4:$BC$2232,H$1,FALSE),VLOOKUP($A135,Pit!$A$4:$AZ$2108,H$2,FALSE))</f>
        <v>R</v>
      </c>
      <c r="I135" s="16" t="str">
        <f>IF($C135="B",VLOOKUP($A135,Bat!$A$4:$BC$2232,I$1,FALSE),VLOOKUP($A135,Pit!$A$4:$AZ$2108,I$2,FALSE))</f>
        <v>R</v>
      </c>
      <c r="J135" s="16" t="str">
        <f>IF($C135="B",VLOOKUP($A135,Bat!$A$4:$BC$2232,J$1,FALSE),VLOOKUP($A135,Pit!$A$4:$AZ$2108,J$2,FALSE))</f>
        <v>High</v>
      </c>
      <c r="K135" s="17" t="str">
        <f>IF($C135="B",VLOOKUP($A135,Bat!$A$4:$BC$2232,K$1,FALSE),VLOOKUP($A135,Pit!$A$4:$AZ$2108,K$2,FALSE))</f>
        <v>High</v>
      </c>
      <c r="L135" s="16">
        <f>IF($C135="B",VLOOKUP($A135,Bat!$A$4:$BC$2232,L$1,FALSE),VLOOKUP($A135,Pit!$A$4:$AZ$2108,L$2,FALSE))</f>
        <v>4</v>
      </c>
      <c r="M135" s="16">
        <f>IF($C135="B",VLOOKUP($A135,Bat!$A$4:$BC$2232,M$1,FALSE),VLOOKUP($A135,Pit!$A$4:$AZ$2108,M$2,FALSE))</f>
        <v>6</v>
      </c>
      <c r="N135" s="16">
        <f>IF($C135="B",VLOOKUP($A135,Bat!$A$4:$BC$2232,N$1,FALSE),VLOOKUP($A135,Pit!$A$4:$AZ$2108,N$2,FALSE))</f>
        <v>4</v>
      </c>
      <c r="O135" s="16" t="str">
        <f>IF($C135="B",VLOOKUP($A135,Bat!$A$4:$BC$2232,O$1,FALSE),VLOOKUP($A135,Pit!$A$4:$AZ$2108,O$2,FALSE))</f>
        <v>91-93 Mph</v>
      </c>
      <c r="P135" s="17">
        <f>IF($C135="B",VLOOKUP($A135,Bat!$A$4:$BC$2232,P$1,FALSE),VLOOKUP($A135,Pit!$A$4:$AZ$2108,P$2,FALSE))</f>
        <v>6</v>
      </c>
      <c r="Q135" s="36">
        <f>IF($C135="B",VLOOKUP($A135,Bat!$A$4:$BC$2232,Q$1,FALSE),VLOOKUP($A135,Pit!$A$4:$AZ$2108,Q$2,FALSE))</f>
        <v>34.647912196517424</v>
      </c>
      <c r="R135" s="19">
        <f>IF($C135="B",VLOOKUP($A135,Bat!$A$4:$BC$2232,R$1,FALSE),VLOOKUP($A135,Pit!$A$4:$AZ$2108,R$2,FALSE))</f>
        <v>1.0375609202944567</v>
      </c>
      <c r="S135" s="20">
        <f>IF($C135="B",VLOOKUP($A135,Bat!$A$4:$BC$2232,S$1,FALSE),VLOOKUP($A135,Pit!$A$4:$AZ$2108,S$2,FALSE))</f>
        <v>230000</v>
      </c>
      <c r="T135" s="17" t="str">
        <f>VLOOKUP(IF($C135="B",VLOOKUP($A135,Bat!$A$4:$AT$2232,T$1,FALSE),VLOOKUP($A135,Pit!$A$4:$BD$2108,T$2,FALSE)),COND!$A$35:$B$41,2,FALSE)</f>
        <v>??</v>
      </c>
      <c r="U135" s="21">
        <f>IF($C135="B",VLOOKUP($A135,Bat!$A$4:$AR$1196,44,FALSE),VLOOKUP($A135,Pit!$A$4:$BB$1086,54,FALSE))</f>
        <v>0</v>
      </c>
      <c r="V135" s="16"/>
      <c r="W135" s="16">
        <f>IF(OR(U135=999,V135=999,AND(S135&gt;$S$3,S135&lt;&gt;"Slot")),"",IF(V135="",U135,V135))</f>
        <v>0</v>
      </c>
      <c r="X135" s="17" t="e">
        <f>RANK(R135,$R$5:$R$124)</f>
        <v>#N/A</v>
      </c>
      <c r="Y135" s="16" t="str">
        <f>IFERROR(VLOOKUP($D135,Results!$F$3:$L$1396,Y$1,FALSE),"")</f>
        <v/>
      </c>
      <c r="Z135" s="34" t="str">
        <f>IFERROR(IFERROR(IF(VLOOKUP($D135,Results!$F$3:$L$1396,Z$1+1,FALSE)=1,"S",""),"")&amp;VLOOKUP($D135,Results!$F$3:$L$1396,Z$1,FALSE),"")</f>
        <v/>
      </c>
      <c r="AA135" s="16" t="str">
        <f>IFERROR(VLOOKUP($D135,Results!$F$3:$L$1396,AA$1,FALSE),"")</f>
        <v/>
      </c>
      <c r="AB135" s="16" t="str">
        <f>IFERROR(VLOOKUP($D135,Results!$F$3:$L$1396,AB$1,FALSE),"")</f>
        <v/>
      </c>
      <c r="AC135" s="16" t="str">
        <f>IF(V135="","",Y135-V135)</f>
        <v/>
      </c>
    </row>
    <row r="136" spans="1:29" s="21" customFormat="1" x14ac:dyDescent="0.25">
      <c r="A136" s="21" t="s">
        <v>2815</v>
      </c>
      <c r="B136" s="16">
        <f>COUNTIF($A$5:$A$124,A136)</f>
        <v>0</v>
      </c>
      <c r="C136" s="16" t="str">
        <f>IF(OR(MID(A136,1,2)="SP",MID(A136,1,2)="MR",MID(A136,1,2)="CL",MID(A136,1,2)="RP"),"P","B")</f>
        <v>B</v>
      </c>
      <c r="D136" s="17">
        <f>IF($C136="B",VLOOKUP($A136,Bat!$A$4:$BC$2232,D$1,FALSE),VLOOKUP($A136,Pit!$A$4:$AZ$2108,D$2,FALSE))</f>
        <v>4822</v>
      </c>
      <c r="E136" s="16" t="str">
        <f>IF($C136="B",VLOOKUP($A136,Bat!$A$4:$BC$2232,E$1,FALSE),VLOOKUP($A136,Pit!$A$4:$AZ$2108,E$2,FALSE))</f>
        <v>C</v>
      </c>
      <c r="F136" s="16" t="str">
        <f>IF($C136="B",VLOOKUP($A136,Bat!$A$4:$BC$2232,F$1,FALSE),VLOOKUP($A136,Pit!$A$4:$AZ$2108,F$2,FALSE))</f>
        <v>Tom Parsons</v>
      </c>
      <c r="G136" s="16">
        <f>IF($C136="B",VLOOKUP($A136,Bat!$A$4:$BC$2232,G$1,FALSE),VLOOKUP($A136,Pit!$A$4:$AZ$2108,G$2,FALSE))</f>
        <v>18</v>
      </c>
      <c r="H136" s="16" t="str">
        <f>IF($C136="B",VLOOKUP($A136,Bat!$A$4:$BC$2232,H$1,FALSE),VLOOKUP($A136,Pit!$A$4:$AZ$2108,H$2,FALSE))</f>
        <v>R</v>
      </c>
      <c r="I136" s="16" t="str">
        <f>IF($C136="B",VLOOKUP($A136,Bat!$A$4:$BC$2232,I$1,FALSE),VLOOKUP($A136,Pit!$A$4:$AZ$2108,I$2,FALSE))</f>
        <v>R</v>
      </c>
      <c r="J136" s="16" t="str">
        <f>IF($C136="B",VLOOKUP($A136,Bat!$A$4:$BC$2232,J$1,FALSE),VLOOKUP($A136,Pit!$A$4:$AZ$2108,J$2,FALSE))</f>
        <v>Very High</v>
      </c>
      <c r="K136" s="17" t="str">
        <f>IF($C136="B",VLOOKUP($A136,Bat!$A$4:$BC$2232,K$1,FALSE),VLOOKUP($A136,Pit!$A$4:$AZ$2108,K$2,FALSE))</f>
        <v>High</v>
      </c>
      <c r="L136" s="16">
        <f>IF($C136="B",VLOOKUP($A136,Bat!$A$4:$BC$2232,L$1,FALSE),VLOOKUP($A136,Pit!$A$4:$AZ$2108,L$2,FALSE))</f>
        <v>6</v>
      </c>
      <c r="M136" s="16">
        <f>IF($C136="B",VLOOKUP($A136,Bat!$A$4:$BC$2232,M$1,FALSE),VLOOKUP($A136,Pit!$A$4:$AZ$2108,M$2,FALSE))</f>
        <v>3</v>
      </c>
      <c r="N136" s="16">
        <f>IF($C136="B",VLOOKUP($A136,Bat!$A$4:$BC$2232,N$1,FALSE),VLOOKUP($A136,Pit!$A$4:$AZ$2108,N$2,FALSE))</f>
        <v>1</v>
      </c>
      <c r="O136" s="16">
        <f>IF($C136="B",VLOOKUP($A136,Bat!$A$4:$BC$2232,O$1,FALSE),VLOOKUP($A136,Pit!$A$4:$AZ$2108,O$2,FALSE))</f>
        <v>5</v>
      </c>
      <c r="P136" s="17">
        <f>IF($C136="B",VLOOKUP($A136,Bat!$A$4:$BC$2232,P$1,FALSE),VLOOKUP($A136,Pit!$A$4:$AZ$2108,P$2,FALSE))</f>
        <v>8</v>
      </c>
      <c r="Q136" s="36">
        <f>IF($C136="B",VLOOKUP($A136,Bat!$A$4:$BC$2232,Q$1,FALSE),VLOOKUP($A136,Pit!$A$4:$AZ$2108,Q$2,FALSE))</f>
        <v>14.453147451413846</v>
      </c>
      <c r="R136" s="19">
        <f>IF($C136="B",VLOOKUP($A136,Bat!$A$4:$BC$2232,R$1,FALSE),VLOOKUP($A136,Pit!$A$4:$AZ$2108,R$2,FALSE))</f>
        <v>1.0332793619784144</v>
      </c>
      <c r="S136" s="20">
        <f>IF($C136="B",VLOOKUP($A136,Bat!$A$4:$BC$2232,S$1,FALSE),VLOOKUP($A136,Pit!$A$4:$AZ$2108,S$2,FALSE))</f>
        <v>200000</v>
      </c>
      <c r="T136" s="17" t="str">
        <f>VLOOKUP(IF($C136="B",VLOOKUP($A136,Bat!$A$4:$AT$2232,T$1,FALSE),VLOOKUP($A136,Pit!$A$4:$BD$2108,T$2,FALSE)),COND!$A$35:$B$41,2,FALSE)</f>
        <v>??</v>
      </c>
      <c r="U136" s="21">
        <f>IF($C136="B",VLOOKUP($A136,Bat!$A$4:$AR$1196,44,FALSE),VLOOKUP($A136,Pit!$A$4:$BB$1086,54,FALSE))</f>
        <v>0</v>
      </c>
      <c r="V136" s="16"/>
      <c r="W136" s="16">
        <f>IF(OR(U136=999,V136=999,AND(S136&gt;$S$3,S136&lt;&gt;"Slot")),"",IF(V136="",U136,V136))</f>
        <v>0</v>
      </c>
      <c r="X136" s="17" t="e">
        <f>RANK(R136,$R$5:$R$124)</f>
        <v>#N/A</v>
      </c>
      <c r="Y136" s="16" t="str">
        <f>IFERROR(VLOOKUP($D136,Results!$F$3:$L$1396,Y$1,FALSE),"")</f>
        <v/>
      </c>
      <c r="Z136" s="34" t="str">
        <f>IFERROR(IFERROR(IF(VLOOKUP($D136,Results!$F$3:$L$1396,Z$1+1,FALSE)=1,"S",""),"")&amp;VLOOKUP($D136,Results!$F$3:$L$1396,Z$1,FALSE),"")</f>
        <v/>
      </c>
      <c r="AA136" s="16" t="str">
        <f>IFERROR(VLOOKUP($D136,Results!$F$3:$L$1396,AA$1,FALSE),"")</f>
        <v/>
      </c>
      <c r="AB136" s="16" t="str">
        <f>IFERROR(VLOOKUP($D136,Results!$F$3:$L$1396,AB$1,FALSE),"")</f>
        <v/>
      </c>
      <c r="AC136" s="16" t="str">
        <f>IF(V136="","",Y136-V136)</f>
        <v/>
      </c>
    </row>
    <row r="137" spans="1:29" s="21" customFormat="1" x14ac:dyDescent="0.25">
      <c r="A137" s="21" t="s">
        <v>2330</v>
      </c>
      <c r="B137" s="16">
        <f>COUNTIF($A$5:$A$124,A137)</f>
        <v>0</v>
      </c>
      <c r="C137" s="16" t="str">
        <f>IF(OR(MID(A137,1,2)="SP",MID(A137,1,2)="MR",MID(A137,1,2)="CL",MID(A137,1,2)="RP"),"P","B")</f>
        <v>P</v>
      </c>
      <c r="D137" s="17">
        <f>IF($C137="B",VLOOKUP($A137,Bat!$A$4:$BC$2232,D$1,FALSE),VLOOKUP($A137,Pit!$A$4:$AZ$2108,D$2,FALSE))</f>
        <v>8856</v>
      </c>
      <c r="E137" s="16" t="str">
        <f>IF($C137="B",VLOOKUP($A137,Bat!$A$4:$BC$2232,E$1,FALSE),VLOOKUP($A137,Pit!$A$4:$AZ$2108,E$2,FALSE))</f>
        <v>CL</v>
      </c>
      <c r="F137" s="16" t="str">
        <f>IF($C137="B",VLOOKUP($A137,Bat!$A$4:$BC$2232,F$1,FALSE),VLOOKUP($A137,Pit!$A$4:$AZ$2108,F$2,FALSE))</f>
        <v>José Martínez</v>
      </c>
      <c r="G137" s="16">
        <f>IF($C137="B",VLOOKUP($A137,Bat!$A$4:$BC$2232,G$1,FALSE),VLOOKUP($A137,Pit!$A$4:$AZ$2108,G$2,FALSE))</f>
        <v>21</v>
      </c>
      <c r="H137" s="16" t="str">
        <f>IF($C137="B",VLOOKUP($A137,Bat!$A$4:$BC$2232,H$1,FALSE),VLOOKUP($A137,Pit!$A$4:$AZ$2108,H$2,FALSE))</f>
        <v>L</v>
      </c>
      <c r="I137" s="16" t="str">
        <f>IF($C137="B",VLOOKUP($A137,Bat!$A$4:$BC$2232,I$1,FALSE),VLOOKUP($A137,Pit!$A$4:$AZ$2108,I$2,FALSE))</f>
        <v>L</v>
      </c>
      <c r="J137" s="16" t="str">
        <f>IF($C137="B",VLOOKUP($A137,Bat!$A$4:$BC$2232,J$1,FALSE),VLOOKUP($A137,Pit!$A$4:$AZ$2108,J$2,FALSE))</f>
        <v>Normal</v>
      </c>
      <c r="K137" s="17" t="str">
        <f>IF($C137="B",VLOOKUP($A137,Bat!$A$4:$BC$2232,K$1,FALSE),VLOOKUP($A137,Pit!$A$4:$AZ$2108,K$2,FALSE))</f>
        <v>Normal</v>
      </c>
      <c r="L137" s="16">
        <f>IF($C137="B",VLOOKUP($A137,Bat!$A$4:$BC$2232,L$1,FALSE),VLOOKUP($A137,Pit!$A$4:$AZ$2108,L$2,FALSE))</f>
        <v>6</v>
      </c>
      <c r="M137" s="16">
        <f>IF($C137="B",VLOOKUP($A137,Bat!$A$4:$BC$2232,M$1,FALSE),VLOOKUP($A137,Pit!$A$4:$AZ$2108,M$2,FALSE))</f>
        <v>6</v>
      </c>
      <c r="N137" s="16">
        <f>IF($C137="B",VLOOKUP($A137,Bat!$A$4:$BC$2232,N$1,FALSE),VLOOKUP($A137,Pit!$A$4:$AZ$2108,N$2,FALSE))</f>
        <v>6</v>
      </c>
      <c r="O137" s="16" t="str">
        <f>IF($C137="B",VLOOKUP($A137,Bat!$A$4:$BC$2232,O$1,FALSE),VLOOKUP($A137,Pit!$A$4:$AZ$2108,O$2,FALSE))</f>
        <v>92-94 Mph</v>
      </c>
      <c r="P137" s="17">
        <f>IF($C137="B",VLOOKUP($A137,Bat!$A$4:$BC$2232,P$1,FALSE),VLOOKUP($A137,Pit!$A$4:$AZ$2108,P$2,FALSE))</f>
        <v>3</v>
      </c>
      <c r="Q137" s="36">
        <f>IF($C137="B",VLOOKUP($A137,Bat!$A$4:$BC$2232,Q$1,FALSE),VLOOKUP($A137,Pit!$A$4:$AZ$2108,Q$2,FALSE))</f>
        <v>34.502894376331021</v>
      </c>
      <c r="R137" s="19">
        <f>IF($C137="B",VLOOKUP($A137,Bat!$A$4:$BC$2232,R$1,FALSE),VLOOKUP($A137,Pit!$A$4:$AZ$2108,R$2,FALSE))</f>
        <v>1.0245869301975805</v>
      </c>
      <c r="S137" s="20">
        <f>IF($C137="B",VLOOKUP($A137,Bat!$A$4:$BC$2232,S$1,FALSE),VLOOKUP($A137,Pit!$A$4:$AZ$2108,S$2,FALSE))</f>
        <v>180000</v>
      </c>
      <c r="T137" s="17" t="str">
        <f>VLOOKUP(IF($C137="B",VLOOKUP($A137,Bat!$A$4:$AT$2232,T$1,FALSE),VLOOKUP($A137,Pit!$A$4:$BD$2108,T$2,FALSE)),COND!$A$35:$B$41,2,FALSE)</f>
        <v>??</v>
      </c>
      <c r="U137" s="21">
        <f>IF($C137="B",VLOOKUP($A137,Bat!$A$4:$AR$1196,44,FALSE),VLOOKUP($A137,Pit!$A$4:$BB$1086,54,FALSE))</f>
        <v>0</v>
      </c>
      <c r="V137" s="16"/>
      <c r="W137" s="16">
        <f>IF(OR(U137=999,V137=999,AND(S137&gt;$S$3,S137&lt;&gt;"Slot")),"",IF(V137="",U137,V137))</f>
        <v>0</v>
      </c>
      <c r="X137" s="17" t="e">
        <f>RANK(R137,$R$5:$R$124)</f>
        <v>#N/A</v>
      </c>
      <c r="Y137" s="16" t="str">
        <f>IFERROR(VLOOKUP($D137,Results!$F$3:$L$1396,Y$1,FALSE),"")</f>
        <v/>
      </c>
      <c r="Z137" s="34" t="str">
        <f>IFERROR(IFERROR(IF(VLOOKUP($D137,Results!$F$3:$L$1396,Z$1+1,FALSE)=1,"S",""),"")&amp;VLOOKUP($D137,Results!$F$3:$L$1396,Z$1,FALSE),"")</f>
        <v/>
      </c>
      <c r="AA137" s="16" t="str">
        <f>IFERROR(VLOOKUP($D137,Results!$F$3:$L$1396,AA$1,FALSE),"")</f>
        <v/>
      </c>
      <c r="AB137" s="16" t="str">
        <f>IFERROR(VLOOKUP($D137,Results!$F$3:$L$1396,AB$1,FALSE),"")</f>
        <v/>
      </c>
      <c r="AC137" s="16" t="str">
        <f>IF(V137="","",Y137-V137)</f>
        <v/>
      </c>
    </row>
    <row r="138" spans="1:29" s="21" customFormat="1" x14ac:dyDescent="0.25">
      <c r="A138" s="21" t="s">
        <v>2816</v>
      </c>
      <c r="B138" s="16">
        <f>COUNTIF($A$5:$A$124,A138)</f>
        <v>0</v>
      </c>
      <c r="C138" s="16" t="str">
        <f>IF(OR(MID(A138,1,2)="SP",MID(A138,1,2)="MR",MID(A138,1,2)="CL",MID(A138,1,2)="RP"),"P","B")</f>
        <v>B</v>
      </c>
      <c r="D138" s="17">
        <f>IF($C138="B",VLOOKUP($A138,Bat!$A$4:$BC$2232,D$1,FALSE),VLOOKUP($A138,Pit!$A$4:$AZ$2108,D$2,FALSE))</f>
        <v>8997</v>
      </c>
      <c r="E138" s="16" t="str">
        <f>IF($C138="B",VLOOKUP($A138,Bat!$A$4:$BC$2232,E$1,FALSE),VLOOKUP($A138,Pit!$A$4:$AZ$2108,E$2,FALSE))</f>
        <v>CF</v>
      </c>
      <c r="F138" s="16" t="str">
        <f>IF($C138="B",VLOOKUP($A138,Bat!$A$4:$BC$2232,F$1,FALSE),VLOOKUP($A138,Pit!$A$4:$AZ$2108,F$2,FALSE))</f>
        <v>Andy Dempsey</v>
      </c>
      <c r="G138" s="16">
        <f>IF($C138="B",VLOOKUP($A138,Bat!$A$4:$BC$2232,G$1,FALSE),VLOOKUP($A138,Pit!$A$4:$AZ$2108,G$2,FALSE))</f>
        <v>21</v>
      </c>
      <c r="H138" s="16" t="str">
        <f>IF($C138="B",VLOOKUP($A138,Bat!$A$4:$BC$2232,H$1,FALSE),VLOOKUP($A138,Pit!$A$4:$AZ$2108,H$2,FALSE))</f>
        <v>R</v>
      </c>
      <c r="I138" s="16" t="str">
        <f>IF($C138="B",VLOOKUP($A138,Bat!$A$4:$BC$2232,I$1,FALSE),VLOOKUP($A138,Pit!$A$4:$AZ$2108,I$2,FALSE))</f>
        <v>R</v>
      </c>
      <c r="J138" s="16" t="str">
        <f>IF($C138="B",VLOOKUP($A138,Bat!$A$4:$BC$2232,J$1,FALSE),VLOOKUP($A138,Pit!$A$4:$AZ$2108,J$2,FALSE))</f>
        <v>Very Low</v>
      </c>
      <c r="K138" s="17" t="str">
        <f>IF($C138="B",VLOOKUP($A138,Bat!$A$4:$BC$2232,K$1,FALSE),VLOOKUP($A138,Pit!$A$4:$AZ$2108,K$2,FALSE))</f>
        <v>High</v>
      </c>
      <c r="L138" s="16">
        <f>IF($C138="B",VLOOKUP($A138,Bat!$A$4:$BC$2232,L$1,FALSE),VLOOKUP($A138,Pit!$A$4:$AZ$2108,L$2,FALSE))</f>
        <v>5</v>
      </c>
      <c r="M138" s="16">
        <f>IF($C138="B",VLOOKUP($A138,Bat!$A$4:$BC$2232,M$1,FALSE),VLOOKUP($A138,Pit!$A$4:$AZ$2108,M$2,FALSE))</f>
        <v>7</v>
      </c>
      <c r="N138" s="16">
        <f>IF($C138="B",VLOOKUP($A138,Bat!$A$4:$BC$2232,N$1,FALSE),VLOOKUP($A138,Pit!$A$4:$AZ$2108,N$2,FALSE))</f>
        <v>2</v>
      </c>
      <c r="O138" s="16">
        <f>IF($C138="B",VLOOKUP($A138,Bat!$A$4:$BC$2232,O$1,FALSE),VLOOKUP($A138,Pit!$A$4:$AZ$2108,O$2,FALSE))</f>
        <v>6</v>
      </c>
      <c r="P138" s="17">
        <f>IF($C138="B",VLOOKUP($A138,Bat!$A$4:$BC$2232,P$1,FALSE),VLOOKUP($A138,Pit!$A$4:$AZ$2108,P$2,FALSE))</f>
        <v>4</v>
      </c>
      <c r="Q138" s="36">
        <f>IF($C138="B",VLOOKUP($A138,Bat!$A$4:$BC$2232,Q$1,FALSE),VLOOKUP($A138,Pit!$A$4:$AZ$2108,Q$2,FALSE))</f>
        <v>14.365214762709742</v>
      </c>
      <c r="R138" s="19">
        <f>IF($C138="B",VLOOKUP($A138,Bat!$A$4:$BC$2232,R$1,FALSE),VLOOKUP($A138,Pit!$A$4:$AZ$2108,R$2,FALSE))</f>
        <v>1.0217448969655094</v>
      </c>
      <c r="S138" s="20">
        <f>IF($C138="B",VLOOKUP($A138,Bat!$A$4:$BC$2232,S$1,FALSE),VLOOKUP($A138,Pit!$A$4:$AZ$2108,S$2,FALSE))</f>
        <v>500000</v>
      </c>
      <c r="T138" s="17" t="str">
        <f>VLOOKUP(IF($C138="B",VLOOKUP($A138,Bat!$A$4:$AT$2232,T$1,FALSE),VLOOKUP($A138,Pit!$A$4:$BD$2108,T$2,FALSE)),COND!$A$35:$B$41,2,FALSE)</f>
        <v>??</v>
      </c>
      <c r="U138" s="21">
        <f>IF($C138="B",VLOOKUP($A138,Bat!$A$4:$AR$1196,44,FALSE),VLOOKUP($A138,Pit!$A$4:$BB$1086,54,FALSE))</f>
        <v>0</v>
      </c>
      <c r="V138" s="16"/>
      <c r="W138" s="16">
        <f>IF(OR(U138=999,V138=999,AND(S138&gt;$S$3,S138&lt;&gt;"Slot")),"",IF(V138="",U138,V138))</f>
        <v>0</v>
      </c>
      <c r="X138" s="17" t="e">
        <f>RANK(R138,$R$5:$R$124)</f>
        <v>#N/A</v>
      </c>
      <c r="Y138" s="16" t="str">
        <f>IFERROR(VLOOKUP($D138,Results!$F$3:$L$1396,Y$1,FALSE),"")</f>
        <v/>
      </c>
      <c r="Z138" s="34" t="str">
        <f>IFERROR(IFERROR(IF(VLOOKUP($D138,Results!$F$3:$L$1396,Z$1+1,FALSE)=1,"S",""),"")&amp;VLOOKUP($D138,Results!$F$3:$L$1396,Z$1,FALSE),"")</f>
        <v/>
      </c>
      <c r="AA138" s="16" t="str">
        <f>IFERROR(VLOOKUP($D138,Results!$F$3:$L$1396,AA$1,FALSE),"")</f>
        <v/>
      </c>
      <c r="AB138" s="16" t="str">
        <f>IFERROR(VLOOKUP($D138,Results!$F$3:$L$1396,AB$1,FALSE),"")</f>
        <v/>
      </c>
      <c r="AC138" s="16" t="str">
        <f>IF(V138="","",Y138-V138)</f>
        <v/>
      </c>
    </row>
    <row r="139" spans="1:29" s="21" customFormat="1" x14ac:dyDescent="0.25">
      <c r="A139" s="21" t="s">
        <v>2331</v>
      </c>
      <c r="B139" s="16">
        <f>COUNTIF($A$5:$A$124,A139)</f>
        <v>0</v>
      </c>
      <c r="C139" s="16" t="str">
        <f>IF(OR(MID(A139,1,2)="SP",MID(A139,1,2)="MR",MID(A139,1,2)="CL",MID(A139,1,2)="RP"),"P","B")</f>
        <v>P</v>
      </c>
      <c r="D139" s="17">
        <f>IF($C139="B",VLOOKUP($A139,Bat!$A$4:$BC$2232,D$1,FALSE),VLOOKUP($A139,Pit!$A$4:$AZ$2108,D$2,FALSE))</f>
        <v>5384</v>
      </c>
      <c r="E139" s="16" t="str">
        <f>IF($C139="B",VLOOKUP($A139,Bat!$A$4:$BC$2232,E$1,FALSE),VLOOKUP($A139,Pit!$A$4:$AZ$2108,E$2,FALSE))</f>
        <v>SP</v>
      </c>
      <c r="F139" s="16" t="str">
        <f>IF($C139="B",VLOOKUP($A139,Bat!$A$4:$BC$2232,F$1,FALSE),VLOOKUP($A139,Pit!$A$4:$AZ$2108,F$2,FALSE))</f>
        <v>Randy Zimmerman</v>
      </c>
      <c r="G139" s="16">
        <f>IF($C139="B",VLOOKUP($A139,Bat!$A$4:$BC$2232,G$1,FALSE),VLOOKUP($A139,Pit!$A$4:$AZ$2108,G$2,FALSE))</f>
        <v>18</v>
      </c>
      <c r="H139" s="16" t="str">
        <f>IF($C139="B",VLOOKUP($A139,Bat!$A$4:$BC$2232,H$1,FALSE),VLOOKUP($A139,Pit!$A$4:$AZ$2108,H$2,FALSE))</f>
        <v>S</v>
      </c>
      <c r="I139" s="16" t="str">
        <f>IF($C139="B",VLOOKUP($A139,Bat!$A$4:$BC$2232,I$1,FALSE),VLOOKUP($A139,Pit!$A$4:$AZ$2108,I$2,FALSE))</f>
        <v>R</v>
      </c>
      <c r="J139" s="16" t="str">
        <f>IF($C139="B",VLOOKUP($A139,Bat!$A$4:$BC$2232,J$1,FALSE),VLOOKUP($A139,Pit!$A$4:$AZ$2108,J$2,FALSE))</f>
        <v>Low</v>
      </c>
      <c r="K139" s="17" t="str">
        <f>IF($C139="B",VLOOKUP($A139,Bat!$A$4:$BC$2232,K$1,FALSE),VLOOKUP($A139,Pit!$A$4:$AZ$2108,K$2,FALSE))</f>
        <v>Normal</v>
      </c>
      <c r="L139" s="16">
        <f>IF($C139="B",VLOOKUP($A139,Bat!$A$4:$BC$2232,L$1,FALSE),VLOOKUP($A139,Pit!$A$4:$AZ$2108,L$2,FALSE))</f>
        <v>5</v>
      </c>
      <c r="M139" s="16">
        <f>IF($C139="B",VLOOKUP($A139,Bat!$A$4:$BC$2232,M$1,FALSE),VLOOKUP($A139,Pit!$A$4:$AZ$2108,M$2,FALSE))</f>
        <v>5</v>
      </c>
      <c r="N139" s="16">
        <f>IF($C139="B",VLOOKUP($A139,Bat!$A$4:$BC$2232,N$1,FALSE),VLOOKUP($A139,Pit!$A$4:$AZ$2108,N$2,FALSE))</f>
        <v>4</v>
      </c>
      <c r="O139" s="16" t="str">
        <f>IF($C139="B",VLOOKUP($A139,Bat!$A$4:$BC$2232,O$1,FALSE),VLOOKUP($A139,Pit!$A$4:$AZ$2108,O$2,FALSE))</f>
        <v>96-98 Mph</v>
      </c>
      <c r="P139" s="17">
        <f>IF($C139="B",VLOOKUP($A139,Bat!$A$4:$BC$2232,P$1,FALSE),VLOOKUP($A139,Pit!$A$4:$AZ$2108,P$2,FALSE))</f>
        <v>7</v>
      </c>
      <c r="Q139" s="36">
        <f>IF($C139="B",VLOOKUP($A139,Bat!$A$4:$BC$2232,Q$1,FALSE),VLOOKUP($A139,Pit!$A$4:$AZ$2108,Q$2,FALSE))</f>
        <v>34.454373176585037</v>
      </c>
      <c r="R139" s="19">
        <f>IF($C139="B",VLOOKUP($A139,Bat!$A$4:$BC$2232,R$1,FALSE),VLOOKUP($A139,Pit!$A$4:$AZ$2108,R$2,FALSE))</f>
        <v>1.0202459908276207</v>
      </c>
      <c r="S139" s="20">
        <f>IF($C139="B",VLOOKUP($A139,Bat!$A$4:$BC$2232,S$1,FALSE),VLOOKUP($A139,Pit!$A$4:$AZ$2108,S$2,FALSE))</f>
        <v>210000</v>
      </c>
      <c r="T139" s="17" t="str">
        <f>VLOOKUP(IF($C139="B",VLOOKUP($A139,Bat!$A$4:$AT$2232,T$1,FALSE),VLOOKUP($A139,Pit!$A$4:$BD$2108,T$2,FALSE)),COND!$A$35:$B$41,2,FALSE)</f>
        <v>??</v>
      </c>
      <c r="U139" s="21">
        <f>IF($C139="B",VLOOKUP($A139,Bat!$A$4:$AR$1196,44,FALSE),VLOOKUP($A139,Pit!$A$4:$BB$1086,54,FALSE))</f>
        <v>0</v>
      </c>
      <c r="V139" s="16"/>
      <c r="W139" s="16">
        <f>IF(OR(U139=999,V139=999,AND(S139&gt;$S$3,S139&lt;&gt;"Slot")),"",IF(V139="",U139,V139))</f>
        <v>0</v>
      </c>
      <c r="X139" s="17" t="e">
        <f>RANK(R139,$R$5:$R$124)</f>
        <v>#N/A</v>
      </c>
      <c r="Y139" s="16" t="str">
        <f>IFERROR(VLOOKUP($D139,Results!$F$3:$L$1396,Y$1,FALSE),"")</f>
        <v/>
      </c>
      <c r="Z139" s="34" t="str">
        <f>IFERROR(IFERROR(IF(VLOOKUP($D139,Results!$F$3:$L$1396,Z$1+1,FALSE)=1,"S",""),"")&amp;VLOOKUP($D139,Results!$F$3:$L$1396,Z$1,FALSE),"")</f>
        <v/>
      </c>
      <c r="AA139" s="16" t="str">
        <f>IFERROR(VLOOKUP($D139,Results!$F$3:$L$1396,AA$1,FALSE),"")</f>
        <v/>
      </c>
      <c r="AB139" s="16" t="str">
        <f>IFERROR(VLOOKUP($D139,Results!$F$3:$L$1396,AB$1,FALSE),"")</f>
        <v/>
      </c>
      <c r="AC139" s="16" t="str">
        <f>IF(V139="","",Y139-V139)</f>
        <v/>
      </c>
    </row>
    <row r="140" spans="1:29" s="21" customFormat="1" x14ac:dyDescent="0.25">
      <c r="A140" s="21" t="s">
        <v>2817</v>
      </c>
      <c r="B140" s="16">
        <f>COUNTIF($A$5:$A$124,A140)</f>
        <v>0</v>
      </c>
      <c r="C140" s="16" t="str">
        <f>IF(OR(MID(A140,1,2)="SP",MID(A140,1,2)="MR",MID(A140,1,2)="CL",MID(A140,1,2)="RP"),"P","B")</f>
        <v>B</v>
      </c>
      <c r="D140" s="17">
        <f>IF($C140="B",VLOOKUP($A140,Bat!$A$4:$BC$2232,D$1,FALSE),VLOOKUP($A140,Pit!$A$4:$AZ$2108,D$2,FALSE))</f>
        <v>9946</v>
      </c>
      <c r="E140" s="16" t="str">
        <f>IF($C140="B",VLOOKUP($A140,Bat!$A$4:$BC$2232,E$1,FALSE),VLOOKUP($A140,Pit!$A$4:$AZ$2108,E$2,FALSE))</f>
        <v>3B</v>
      </c>
      <c r="F140" s="16" t="str">
        <f>IF($C140="B",VLOOKUP($A140,Bat!$A$4:$BC$2232,F$1,FALSE),VLOOKUP($A140,Pit!$A$4:$AZ$2108,F$2,FALSE))</f>
        <v>Andrew Sterling</v>
      </c>
      <c r="G140" s="16">
        <f>IF($C140="B",VLOOKUP($A140,Bat!$A$4:$BC$2232,G$1,FALSE),VLOOKUP($A140,Pit!$A$4:$AZ$2108,G$2,FALSE))</f>
        <v>21</v>
      </c>
      <c r="H140" s="16" t="str">
        <f>IF($C140="B",VLOOKUP($A140,Bat!$A$4:$BC$2232,H$1,FALSE),VLOOKUP($A140,Pit!$A$4:$AZ$2108,H$2,FALSE))</f>
        <v>L</v>
      </c>
      <c r="I140" s="16" t="str">
        <f>IF($C140="B",VLOOKUP($A140,Bat!$A$4:$BC$2232,I$1,FALSE),VLOOKUP($A140,Pit!$A$4:$AZ$2108,I$2,FALSE))</f>
        <v>R</v>
      </c>
      <c r="J140" s="16" t="str">
        <f>IF($C140="B",VLOOKUP($A140,Bat!$A$4:$BC$2232,J$1,FALSE),VLOOKUP($A140,Pit!$A$4:$AZ$2108,J$2,FALSE))</f>
        <v>High</v>
      </c>
      <c r="K140" s="17" t="str">
        <f>IF($C140="B",VLOOKUP($A140,Bat!$A$4:$BC$2232,K$1,FALSE),VLOOKUP($A140,Pit!$A$4:$AZ$2108,K$2,FALSE))</f>
        <v>Normal</v>
      </c>
      <c r="L140" s="16">
        <f>IF($C140="B",VLOOKUP($A140,Bat!$A$4:$BC$2232,L$1,FALSE),VLOOKUP($A140,Pit!$A$4:$AZ$2108,L$2,FALSE))</f>
        <v>5</v>
      </c>
      <c r="M140" s="16">
        <f>IF($C140="B",VLOOKUP($A140,Bat!$A$4:$BC$2232,M$1,FALSE),VLOOKUP($A140,Pit!$A$4:$AZ$2108,M$2,FALSE))</f>
        <v>6</v>
      </c>
      <c r="N140" s="16">
        <f>IF($C140="B",VLOOKUP($A140,Bat!$A$4:$BC$2232,N$1,FALSE),VLOOKUP($A140,Pit!$A$4:$AZ$2108,N$2,FALSE))</f>
        <v>5</v>
      </c>
      <c r="O140" s="16">
        <f>IF($C140="B",VLOOKUP($A140,Bat!$A$4:$BC$2232,O$1,FALSE),VLOOKUP($A140,Pit!$A$4:$AZ$2108,O$2,FALSE))</f>
        <v>5</v>
      </c>
      <c r="P140" s="17">
        <f>IF($C140="B",VLOOKUP($A140,Bat!$A$4:$BC$2232,P$1,FALSE),VLOOKUP($A140,Pit!$A$4:$AZ$2108,P$2,FALSE))</f>
        <v>5</v>
      </c>
      <c r="Q140" s="36">
        <f>IF($C140="B",VLOOKUP($A140,Bat!$A$4:$BC$2232,Q$1,FALSE),VLOOKUP($A140,Pit!$A$4:$AZ$2108,Q$2,FALSE))</f>
        <v>14.303262620224247</v>
      </c>
      <c r="R140" s="19">
        <f>IF($C140="B",VLOOKUP($A140,Bat!$A$4:$BC$2232,R$1,FALSE),VLOOKUP($A140,Pit!$A$4:$AZ$2108,R$2,FALSE))</f>
        <v>1.0136183989531715</v>
      </c>
      <c r="S140" s="20">
        <f>IF($C140="B",VLOOKUP($A140,Bat!$A$4:$BC$2232,S$1,FALSE),VLOOKUP($A140,Pit!$A$4:$AZ$2108,S$2,FALSE))</f>
        <v>95000</v>
      </c>
      <c r="T140" s="17" t="str">
        <f>VLOOKUP(IF($C140="B",VLOOKUP($A140,Bat!$A$4:$AT$2232,T$1,FALSE),VLOOKUP($A140,Pit!$A$4:$BD$2108,T$2,FALSE)),COND!$A$35:$B$41,2,FALSE)</f>
        <v>??</v>
      </c>
      <c r="U140" s="21">
        <f>IF($C140="B",VLOOKUP($A140,Bat!$A$4:$AR$1196,44,FALSE),VLOOKUP($A140,Pit!$A$4:$BB$1086,54,FALSE))</f>
        <v>0</v>
      </c>
      <c r="V140" s="16"/>
      <c r="W140" s="16">
        <f>IF(OR(U140=999,V140=999,AND(S140&gt;$S$3,S140&lt;&gt;"Slot")),"",IF(V140="",U140,V140))</f>
        <v>0</v>
      </c>
      <c r="X140" s="17" t="e">
        <f>RANK(R140,$R$5:$R$124)</f>
        <v>#N/A</v>
      </c>
      <c r="Y140" s="16" t="str">
        <f>IFERROR(VLOOKUP($D140,Results!$F$3:$L$1396,Y$1,FALSE),"")</f>
        <v/>
      </c>
      <c r="Z140" s="34" t="str">
        <f>IFERROR(IFERROR(IF(VLOOKUP($D140,Results!$F$3:$L$1396,Z$1+1,FALSE)=1,"S",""),"")&amp;VLOOKUP($D140,Results!$F$3:$L$1396,Z$1,FALSE),"")</f>
        <v/>
      </c>
      <c r="AA140" s="16" t="str">
        <f>IFERROR(VLOOKUP($D140,Results!$F$3:$L$1396,AA$1,FALSE),"")</f>
        <v/>
      </c>
      <c r="AB140" s="16" t="str">
        <f>IFERROR(VLOOKUP($D140,Results!$F$3:$L$1396,AB$1,FALSE),"")</f>
        <v/>
      </c>
      <c r="AC140" s="16" t="str">
        <f>IF(V140="","",Y140-V140)</f>
        <v/>
      </c>
    </row>
    <row r="141" spans="1:29" s="21" customFormat="1" x14ac:dyDescent="0.25">
      <c r="A141" s="21" t="s">
        <v>2818</v>
      </c>
      <c r="B141" s="16">
        <f>COUNTIF($A$5:$A$124,A141)</f>
        <v>0</v>
      </c>
      <c r="C141" s="16" t="str">
        <f>IF(OR(MID(A141,1,2)="SP",MID(A141,1,2)="MR",MID(A141,1,2)="CL",MID(A141,1,2)="RP"),"P","B")</f>
        <v>B</v>
      </c>
      <c r="D141" s="17">
        <f>IF($C141="B",VLOOKUP($A141,Bat!$A$4:$BC$2232,D$1,FALSE),VLOOKUP($A141,Pit!$A$4:$AZ$2108,D$2,FALSE))</f>
        <v>7250</v>
      </c>
      <c r="E141" s="16" t="str">
        <f>IF($C141="B",VLOOKUP($A141,Bat!$A$4:$BC$2232,E$1,FALSE),VLOOKUP($A141,Pit!$A$4:$AZ$2108,E$2,FALSE))</f>
        <v>LF</v>
      </c>
      <c r="F141" s="16" t="str">
        <f>IF($C141="B",VLOOKUP($A141,Bat!$A$4:$BC$2232,F$1,FALSE),VLOOKUP($A141,Pit!$A$4:$AZ$2108,F$2,FALSE))</f>
        <v>Dan Logan</v>
      </c>
      <c r="G141" s="16">
        <f>IF($C141="B",VLOOKUP($A141,Bat!$A$4:$BC$2232,G$1,FALSE),VLOOKUP($A141,Pit!$A$4:$AZ$2108,G$2,FALSE))</f>
        <v>21</v>
      </c>
      <c r="H141" s="16" t="str">
        <f>IF($C141="B",VLOOKUP($A141,Bat!$A$4:$BC$2232,H$1,FALSE),VLOOKUP($A141,Pit!$A$4:$AZ$2108,H$2,FALSE))</f>
        <v>R</v>
      </c>
      <c r="I141" s="16" t="str">
        <f>IF($C141="B",VLOOKUP($A141,Bat!$A$4:$BC$2232,I$1,FALSE),VLOOKUP($A141,Pit!$A$4:$AZ$2108,I$2,FALSE))</f>
        <v>R</v>
      </c>
      <c r="J141" s="16" t="str">
        <f>IF($C141="B",VLOOKUP($A141,Bat!$A$4:$BC$2232,J$1,FALSE),VLOOKUP($A141,Pit!$A$4:$AZ$2108,J$2,FALSE))</f>
        <v>Very Low</v>
      </c>
      <c r="K141" s="17" t="str">
        <f>IF($C141="B",VLOOKUP($A141,Bat!$A$4:$BC$2232,K$1,FALSE),VLOOKUP($A141,Pit!$A$4:$AZ$2108,K$2,FALSE))</f>
        <v>Very High</v>
      </c>
      <c r="L141" s="16">
        <f>IF($C141="B",VLOOKUP($A141,Bat!$A$4:$BC$2232,L$1,FALSE),VLOOKUP($A141,Pit!$A$4:$AZ$2108,L$2,FALSE))</f>
        <v>4</v>
      </c>
      <c r="M141" s="16">
        <f>IF($C141="B",VLOOKUP($A141,Bat!$A$4:$BC$2232,M$1,FALSE),VLOOKUP($A141,Pit!$A$4:$AZ$2108,M$2,FALSE))</f>
        <v>7</v>
      </c>
      <c r="N141" s="16">
        <f>IF($C141="B",VLOOKUP($A141,Bat!$A$4:$BC$2232,N$1,FALSE),VLOOKUP($A141,Pit!$A$4:$AZ$2108,N$2,FALSE))</f>
        <v>8</v>
      </c>
      <c r="O141" s="16">
        <f>IF($C141="B",VLOOKUP($A141,Bat!$A$4:$BC$2232,O$1,FALSE),VLOOKUP($A141,Pit!$A$4:$AZ$2108,O$2,FALSE))</f>
        <v>5</v>
      </c>
      <c r="P141" s="17">
        <f>IF($C141="B",VLOOKUP($A141,Bat!$A$4:$BC$2232,P$1,FALSE),VLOOKUP($A141,Pit!$A$4:$AZ$2108,P$2,FALSE))</f>
        <v>3</v>
      </c>
      <c r="Q141" s="36">
        <f>IF($C141="B",VLOOKUP($A141,Bat!$A$4:$BC$2232,Q$1,FALSE),VLOOKUP($A141,Pit!$A$4:$AZ$2108,Q$2,FALSE))</f>
        <v>14.297951895682818</v>
      </c>
      <c r="R141" s="19">
        <f>IF($C141="B",VLOOKUP($A141,Bat!$A$4:$BC$2232,R$1,FALSE),VLOOKUP($A141,Pit!$A$4:$AZ$2108,R$2,FALSE))</f>
        <v>1.0129217710288005</v>
      </c>
      <c r="S141" s="20">
        <f>IF($C141="B",VLOOKUP($A141,Bat!$A$4:$BC$2232,S$1,FALSE),VLOOKUP($A141,Pit!$A$4:$AZ$2108,S$2,FALSE))</f>
        <v>5500000</v>
      </c>
      <c r="T141" s="17" t="str">
        <f>VLOOKUP(IF($C141="B",VLOOKUP($A141,Bat!$A$4:$AT$2232,T$1,FALSE),VLOOKUP($A141,Pit!$A$4:$BD$2108,T$2,FALSE)),COND!$A$35:$B$41,2,FALSE)</f>
        <v>??</v>
      </c>
      <c r="U141" s="21">
        <f>IF($C141="B",VLOOKUP($A141,Bat!$A$4:$AR$1196,44,FALSE),VLOOKUP($A141,Pit!$A$4:$BB$1086,54,FALSE))</f>
        <v>0</v>
      </c>
      <c r="V141" s="16"/>
      <c r="W141" s="16" t="str">
        <f>IF(OR(U141=999,V141=999,AND(S141&gt;$S$3,S141&lt;&gt;"Slot")),"",IF(V141="",U141,V141))</f>
        <v/>
      </c>
      <c r="X141" s="17" t="e">
        <f>RANK(R141,$R$5:$R$124)</f>
        <v>#N/A</v>
      </c>
      <c r="Y141" s="16" t="str">
        <f>IFERROR(VLOOKUP($D141,Results!$F$3:$L$1396,Y$1,FALSE),"")</f>
        <v/>
      </c>
      <c r="Z141" s="34" t="str">
        <f>IFERROR(IFERROR(IF(VLOOKUP($D141,Results!$F$3:$L$1396,Z$1+1,FALSE)=1,"S",""),"")&amp;VLOOKUP($D141,Results!$F$3:$L$1396,Z$1,FALSE),"")</f>
        <v/>
      </c>
      <c r="AA141" s="16" t="str">
        <f>IFERROR(VLOOKUP($D141,Results!$F$3:$L$1396,AA$1,FALSE),"")</f>
        <v/>
      </c>
      <c r="AB141" s="16" t="str">
        <f>IFERROR(VLOOKUP($D141,Results!$F$3:$L$1396,AB$1,FALSE),"")</f>
        <v/>
      </c>
      <c r="AC141" s="16" t="str">
        <f>IF(V141="","",Y141-V141)</f>
        <v/>
      </c>
    </row>
    <row r="142" spans="1:29" s="21" customFormat="1" x14ac:dyDescent="0.25">
      <c r="A142" s="21" t="s">
        <v>2819</v>
      </c>
      <c r="B142" s="16">
        <f>COUNTIF($A$5:$A$124,A142)</f>
        <v>0</v>
      </c>
      <c r="C142" s="16" t="str">
        <f>IF(OR(MID(A142,1,2)="SP",MID(A142,1,2)="MR",MID(A142,1,2)="CL",MID(A142,1,2)="RP"),"P","B")</f>
        <v>B</v>
      </c>
      <c r="D142" s="17">
        <f>IF($C142="B",VLOOKUP($A142,Bat!$A$4:$BC$2232,D$1,FALSE),VLOOKUP($A142,Pit!$A$4:$AZ$2108,D$2,FALSE))</f>
        <v>9374</v>
      </c>
      <c r="E142" s="16" t="str">
        <f>IF($C142="B",VLOOKUP($A142,Bat!$A$4:$BC$2232,E$1,FALSE),VLOOKUP($A142,Pit!$A$4:$AZ$2108,E$2,FALSE))</f>
        <v>RF</v>
      </c>
      <c r="F142" s="16" t="str">
        <f>IF($C142="B",VLOOKUP($A142,Bat!$A$4:$BC$2232,F$1,FALSE),VLOOKUP($A142,Pit!$A$4:$AZ$2108,F$2,FALSE))</f>
        <v>Mototsune Sato</v>
      </c>
      <c r="G142" s="16">
        <f>IF($C142="B",VLOOKUP($A142,Bat!$A$4:$BC$2232,G$1,FALSE),VLOOKUP($A142,Pit!$A$4:$AZ$2108,G$2,FALSE))</f>
        <v>18</v>
      </c>
      <c r="H142" s="16" t="str">
        <f>IF($C142="B",VLOOKUP($A142,Bat!$A$4:$BC$2232,H$1,FALSE),VLOOKUP($A142,Pit!$A$4:$AZ$2108,H$2,FALSE))</f>
        <v>L</v>
      </c>
      <c r="I142" s="16" t="str">
        <f>IF($C142="B",VLOOKUP($A142,Bat!$A$4:$BC$2232,I$1,FALSE),VLOOKUP($A142,Pit!$A$4:$AZ$2108,I$2,FALSE))</f>
        <v>L</v>
      </c>
      <c r="J142" s="16" t="str">
        <f>IF($C142="B",VLOOKUP($A142,Bat!$A$4:$BC$2232,J$1,FALSE),VLOOKUP($A142,Pit!$A$4:$AZ$2108,J$2,FALSE))</f>
        <v>High</v>
      </c>
      <c r="K142" s="17" t="str">
        <f>IF($C142="B",VLOOKUP($A142,Bat!$A$4:$BC$2232,K$1,FALSE),VLOOKUP($A142,Pit!$A$4:$AZ$2108,K$2,FALSE))</f>
        <v>High</v>
      </c>
      <c r="L142" s="16">
        <f>IF($C142="B",VLOOKUP($A142,Bat!$A$4:$BC$2232,L$1,FALSE),VLOOKUP($A142,Pit!$A$4:$AZ$2108,L$2,FALSE))</f>
        <v>6</v>
      </c>
      <c r="M142" s="16">
        <f>IF($C142="B",VLOOKUP($A142,Bat!$A$4:$BC$2232,M$1,FALSE),VLOOKUP($A142,Pit!$A$4:$AZ$2108,M$2,FALSE))</f>
        <v>3</v>
      </c>
      <c r="N142" s="16">
        <f>IF($C142="B",VLOOKUP($A142,Bat!$A$4:$BC$2232,N$1,FALSE),VLOOKUP($A142,Pit!$A$4:$AZ$2108,N$2,FALSE))</f>
        <v>3</v>
      </c>
      <c r="O142" s="16">
        <f>IF($C142="B",VLOOKUP($A142,Bat!$A$4:$BC$2232,O$1,FALSE),VLOOKUP($A142,Pit!$A$4:$AZ$2108,O$2,FALSE))</f>
        <v>5</v>
      </c>
      <c r="P142" s="17">
        <f>IF($C142="B",VLOOKUP($A142,Bat!$A$4:$BC$2232,P$1,FALSE),VLOOKUP($A142,Pit!$A$4:$AZ$2108,P$2,FALSE))</f>
        <v>6</v>
      </c>
      <c r="Q142" s="36">
        <f>IF($C142="B",VLOOKUP($A142,Bat!$A$4:$BC$2232,Q$1,FALSE),VLOOKUP($A142,Pit!$A$4:$AZ$2108,Q$2,FALSE))</f>
        <v>14.295004613756253</v>
      </c>
      <c r="R142" s="19">
        <f>IF($C142="B",VLOOKUP($A142,Bat!$A$4:$BC$2232,R$1,FALSE),VLOOKUP($A142,Pit!$A$4:$AZ$2108,R$2,FALSE))</f>
        <v>1.0125351648557592</v>
      </c>
      <c r="S142" s="20">
        <f>IF($C142="B",VLOOKUP($A142,Bat!$A$4:$BC$2232,S$1,FALSE),VLOOKUP($A142,Pit!$A$4:$AZ$2108,S$2,FALSE))</f>
        <v>2000000</v>
      </c>
      <c r="T142" s="17" t="str">
        <f>VLOOKUP(IF($C142="B",VLOOKUP($A142,Bat!$A$4:$AT$2232,T$1,FALSE),VLOOKUP($A142,Pit!$A$4:$BD$2108,T$2,FALSE)),COND!$A$35:$B$41,2,FALSE)</f>
        <v>??</v>
      </c>
      <c r="U142" s="21">
        <f>IF($C142="B",VLOOKUP($A142,Bat!$A$4:$AR$1196,44,FALSE),VLOOKUP($A142,Pit!$A$4:$BB$1086,54,FALSE))</f>
        <v>0</v>
      </c>
      <c r="V142" s="16"/>
      <c r="W142" s="16">
        <f>IF(OR(U142=999,V142=999,AND(S142&gt;$S$3,S142&lt;&gt;"Slot")),"",IF(V142="",U142,V142))</f>
        <v>0</v>
      </c>
      <c r="X142" s="17" t="e">
        <f>RANK(R142,$R$5:$R$124)</f>
        <v>#N/A</v>
      </c>
      <c r="Y142" s="16" t="str">
        <f>IFERROR(VLOOKUP($D142,Results!$F$3:$L$1396,Y$1,FALSE),"")</f>
        <v/>
      </c>
      <c r="Z142" s="34" t="str">
        <f>IFERROR(IFERROR(IF(VLOOKUP($D142,Results!$F$3:$L$1396,Z$1+1,FALSE)=1,"S",""),"")&amp;VLOOKUP($D142,Results!$F$3:$L$1396,Z$1,FALSE),"")</f>
        <v/>
      </c>
      <c r="AA142" s="16" t="str">
        <f>IFERROR(VLOOKUP($D142,Results!$F$3:$L$1396,AA$1,FALSE),"")</f>
        <v/>
      </c>
      <c r="AB142" s="16" t="str">
        <f>IFERROR(VLOOKUP($D142,Results!$F$3:$L$1396,AB$1,FALSE),"")</f>
        <v/>
      </c>
      <c r="AC142" s="16" t="str">
        <f>IF(V142="","",Y142-V142)</f>
        <v/>
      </c>
    </row>
    <row r="143" spans="1:29" s="21" customFormat="1" x14ac:dyDescent="0.25">
      <c r="A143" s="21" t="s">
        <v>2820</v>
      </c>
      <c r="B143" s="16">
        <f>COUNTIF($A$5:$A$124,A143)</f>
        <v>0</v>
      </c>
      <c r="C143" s="16" t="str">
        <f>IF(OR(MID(A143,1,2)="SP",MID(A143,1,2)="MR",MID(A143,1,2)="CL",MID(A143,1,2)="RP"),"P","B")</f>
        <v>B</v>
      </c>
      <c r="D143" s="17">
        <f>IF($C143="B",VLOOKUP($A143,Bat!$A$4:$BC$2232,D$1,FALSE),VLOOKUP($A143,Pit!$A$4:$AZ$2108,D$2,FALSE))</f>
        <v>4573</v>
      </c>
      <c r="E143" s="16" t="str">
        <f>IF($C143="B",VLOOKUP($A143,Bat!$A$4:$BC$2232,E$1,FALSE),VLOOKUP($A143,Pit!$A$4:$AZ$2108,E$2,FALSE))</f>
        <v>2B</v>
      </c>
      <c r="F143" s="16" t="str">
        <f>IF($C143="B",VLOOKUP($A143,Bat!$A$4:$BC$2232,F$1,FALSE),VLOOKUP($A143,Pit!$A$4:$AZ$2108,F$2,FALSE))</f>
        <v>Namboku Okamoto</v>
      </c>
      <c r="G143" s="16">
        <f>IF($C143="B",VLOOKUP($A143,Bat!$A$4:$BC$2232,G$1,FALSE),VLOOKUP($A143,Pit!$A$4:$AZ$2108,G$2,FALSE))</f>
        <v>21</v>
      </c>
      <c r="H143" s="16" t="str">
        <f>IF($C143="B",VLOOKUP($A143,Bat!$A$4:$BC$2232,H$1,FALSE),VLOOKUP($A143,Pit!$A$4:$AZ$2108,H$2,FALSE))</f>
        <v>R</v>
      </c>
      <c r="I143" s="16" t="str">
        <f>IF($C143="B",VLOOKUP($A143,Bat!$A$4:$BC$2232,I$1,FALSE),VLOOKUP($A143,Pit!$A$4:$AZ$2108,I$2,FALSE))</f>
        <v>R</v>
      </c>
      <c r="J143" s="16" t="str">
        <f>IF($C143="B",VLOOKUP($A143,Bat!$A$4:$BC$2232,J$1,FALSE),VLOOKUP($A143,Pit!$A$4:$AZ$2108,J$2,FALSE))</f>
        <v>High</v>
      </c>
      <c r="K143" s="17" t="str">
        <f>IF($C143="B",VLOOKUP($A143,Bat!$A$4:$BC$2232,K$1,FALSE),VLOOKUP($A143,Pit!$A$4:$AZ$2108,K$2,FALSE))</f>
        <v>Normal</v>
      </c>
      <c r="L143" s="16">
        <f>IF($C143="B",VLOOKUP($A143,Bat!$A$4:$BC$2232,L$1,FALSE),VLOOKUP($A143,Pit!$A$4:$AZ$2108,L$2,FALSE))</f>
        <v>5</v>
      </c>
      <c r="M143" s="16">
        <f>IF($C143="B",VLOOKUP($A143,Bat!$A$4:$BC$2232,M$1,FALSE),VLOOKUP($A143,Pit!$A$4:$AZ$2108,M$2,FALSE))</f>
        <v>5</v>
      </c>
      <c r="N143" s="16">
        <f>IF($C143="B",VLOOKUP($A143,Bat!$A$4:$BC$2232,N$1,FALSE),VLOOKUP($A143,Pit!$A$4:$AZ$2108,N$2,FALSE))</f>
        <v>3</v>
      </c>
      <c r="O143" s="16">
        <f>IF($C143="B",VLOOKUP($A143,Bat!$A$4:$BC$2232,O$1,FALSE),VLOOKUP($A143,Pit!$A$4:$AZ$2108,O$2,FALSE))</f>
        <v>6</v>
      </c>
      <c r="P143" s="17">
        <f>IF($C143="B",VLOOKUP($A143,Bat!$A$4:$BC$2232,P$1,FALSE),VLOOKUP($A143,Pit!$A$4:$AZ$2108,P$2,FALSE))</f>
        <v>6</v>
      </c>
      <c r="Q143" s="36">
        <f>IF($C143="B",VLOOKUP($A143,Bat!$A$4:$BC$2232,Q$1,FALSE),VLOOKUP($A143,Pit!$A$4:$AZ$2108,Q$2,FALSE))</f>
        <v>14.290697393815647</v>
      </c>
      <c r="R143" s="19">
        <f>IF($C143="B",VLOOKUP($A143,Bat!$A$4:$BC$2232,R$1,FALSE),VLOOKUP($A143,Pit!$A$4:$AZ$2108,R$2,FALSE))</f>
        <v>1.0119701704442385</v>
      </c>
      <c r="S143" s="20">
        <f>IF($C143="B",VLOOKUP($A143,Bat!$A$4:$BC$2232,S$1,FALSE),VLOOKUP($A143,Pit!$A$4:$AZ$2108,S$2,FALSE))</f>
        <v>420000</v>
      </c>
      <c r="T143" s="17" t="str">
        <f>VLOOKUP(IF($C143="B",VLOOKUP($A143,Bat!$A$4:$AT$2232,T$1,FALSE),VLOOKUP($A143,Pit!$A$4:$BD$2108,T$2,FALSE)),COND!$A$35:$B$41,2,FALSE)</f>
        <v>??</v>
      </c>
      <c r="U143" s="21">
        <f>IF($C143="B",VLOOKUP($A143,Bat!$A$4:$AR$1196,44,FALSE),VLOOKUP($A143,Pit!$A$4:$BB$1086,54,FALSE))</f>
        <v>0</v>
      </c>
      <c r="V143" s="16"/>
      <c r="W143" s="16">
        <f>IF(OR(U143=999,V143=999,AND(S143&gt;$S$3,S143&lt;&gt;"Slot")),"",IF(V143="",U143,V143))</f>
        <v>0</v>
      </c>
      <c r="X143" s="17" t="e">
        <f>RANK(R143,$R$5:$R$124)</f>
        <v>#N/A</v>
      </c>
      <c r="Y143" s="16" t="str">
        <f>IFERROR(VLOOKUP($D143,Results!$F$3:$L$1396,Y$1,FALSE),"")</f>
        <v/>
      </c>
      <c r="Z143" s="34" t="str">
        <f>IFERROR(IFERROR(IF(VLOOKUP($D143,Results!$F$3:$L$1396,Z$1+1,FALSE)=1,"S",""),"")&amp;VLOOKUP($D143,Results!$F$3:$L$1396,Z$1,FALSE),"")</f>
        <v/>
      </c>
      <c r="AA143" s="16" t="str">
        <f>IFERROR(VLOOKUP($D143,Results!$F$3:$L$1396,AA$1,FALSE),"")</f>
        <v/>
      </c>
      <c r="AB143" s="16" t="str">
        <f>IFERROR(VLOOKUP($D143,Results!$F$3:$L$1396,AB$1,FALSE),"")</f>
        <v/>
      </c>
      <c r="AC143" s="16" t="str">
        <f>IF(V143="","",Y143-V143)</f>
        <v/>
      </c>
    </row>
    <row r="144" spans="1:29" s="21" customFormat="1" x14ac:dyDescent="0.25">
      <c r="A144" s="21" t="s">
        <v>2332</v>
      </c>
      <c r="B144" s="16">
        <f>COUNTIF($A$5:$A$124,A144)</f>
        <v>0</v>
      </c>
      <c r="C144" s="16" t="str">
        <f>IF(OR(MID(A144,1,2)="SP",MID(A144,1,2)="MR",MID(A144,1,2)="CL",MID(A144,1,2)="RP"),"P","B")</f>
        <v>P</v>
      </c>
      <c r="D144" s="17">
        <f>IF($C144="B",VLOOKUP($A144,Bat!$A$4:$BC$2232,D$1,FALSE),VLOOKUP($A144,Pit!$A$4:$AZ$2108,D$2,FALSE))</f>
        <v>4563</v>
      </c>
      <c r="E144" s="16" t="str">
        <f>IF($C144="B",VLOOKUP($A144,Bat!$A$4:$BC$2232,E$1,FALSE),VLOOKUP($A144,Pit!$A$4:$AZ$2108,E$2,FALSE))</f>
        <v>SP</v>
      </c>
      <c r="F144" s="16" t="str">
        <f>IF($C144="B",VLOOKUP($A144,Bat!$A$4:$BC$2232,F$1,FALSE),VLOOKUP($A144,Pit!$A$4:$AZ$2108,F$2,FALSE))</f>
        <v>Mutsuhito Hayashi</v>
      </c>
      <c r="G144" s="16">
        <f>IF($C144="B",VLOOKUP($A144,Bat!$A$4:$BC$2232,G$1,FALSE),VLOOKUP($A144,Pit!$A$4:$AZ$2108,G$2,FALSE))</f>
        <v>21</v>
      </c>
      <c r="H144" s="16" t="str">
        <f>IF($C144="B",VLOOKUP($A144,Bat!$A$4:$BC$2232,H$1,FALSE),VLOOKUP($A144,Pit!$A$4:$AZ$2108,H$2,FALSE))</f>
        <v>R</v>
      </c>
      <c r="I144" s="16" t="str">
        <f>IF($C144="B",VLOOKUP($A144,Bat!$A$4:$BC$2232,I$1,FALSE),VLOOKUP($A144,Pit!$A$4:$AZ$2108,I$2,FALSE))</f>
        <v>R</v>
      </c>
      <c r="J144" s="16" t="str">
        <f>IF($C144="B",VLOOKUP($A144,Bat!$A$4:$BC$2232,J$1,FALSE),VLOOKUP($A144,Pit!$A$4:$AZ$2108,J$2,FALSE))</f>
        <v>Low</v>
      </c>
      <c r="K144" s="17" t="str">
        <f>IF($C144="B",VLOOKUP($A144,Bat!$A$4:$BC$2232,K$1,FALSE),VLOOKUP($A144,Pit!$A$4:$AZ$2108,K$2,FALSE))</f>
        <v>Normal</v>
      </c>
      <c r="L144" s="16">
        <f>IF($C144="B",VLOOKUP($A144,Bat!$A$4:$BC$2232,L$1,FALSE),VLOOKUP($A144,Pit!$A$4:$AZ$2108,L$2,FALSE))</f>
        <v>4</v>
      </c>
      <c r="M144" s="16">
        <f>IF($C144="B",VLOOKUP($A144,Bat!$A$4:$BC$2232,M$1,FALSE),VLOOKUP($A144,Pit!$A$4:$AZ$2108,M$2,FALSE))</f>
        <v>5</v>
      </c>
      <c r="N144" s="16">
        <f>IF($C144="B",VLOOKUP($A144,Bat!$A$4:$BC$2232,N$1,FALSE),VLOOKUP($A144,Pit!$A$4:$AZ$2108,N$2,FALSE))</f>
        <v>5</v>
      </c>
      <c r="O144" s="16" t="str">
        <f>IF($C144="B",VLOOKUP($A144,Bat!$A$4:$BC$2232,O$1,FALSE),VLOOKUP($A144,Pit!$A$4:$AZ$2108,O$2,FALSE))</f>
        <v>90-92 Mph</v>
      </c>
      <c r="P144" s="17">
        <f>IF($C144="B",VLOOKUP($A144,Bat!$A$4:$BC$2232,P$1,FALSE),VLOOKUP($A144,Pit!$A$4:$AZ$2108,P$2,FALSE))</f>
        <v>8</v>
      </c>
      <c r="Q144" s="36">
        <f>IF($C144="B",VLOOKUP($A144,Bat!$A$4:$BC$2232,Q$1,FALSE),VLOOKUP($A144,Pit!$A$4:$AZ$2108,Q$2,FALSE))</f>
        <v>34.336711036741335</v>
      </c>
      <c r="R144" s="19">
        <f>IF($C144="B",VLOOKUP($A144,Bat!$A$4:$BC$2232,R$1,FALSE),VLOOKUP($A144,Pit!$A$4:$AZ$2108,R$2,FALSE))</f>
        <v>1.0097193711670351</v>
      </c>
      <c r="S144" s="20">
        <f>IF($C144="B",VLOOKUP($A144,Bat!$A$4:$BC$2232,S$1,FALSE),VLOOKUP($A144,Pit!$A$4:$AZ$2108,S$2,FALSE))</f>
        <v>180000</v>
      </c>
      <c r="T144" s="17" t="str">
        <f>VLOOKUP(IF($C144="B",VLOOKUP($A144,Bat!$A$4:$AT$2232,T$1,FALSE),VLOOKUP($A144,Pit!$A$4:$BD$2108,T$2,FALSE)),COND!$A$35:$B$41,2,FALSE)</f>
        <v>??</v>
      </c>
      <c r="U144" s="21">
        <f>IF($C144="B",VLOOKUP($A144,Bat!$A$4:$AR$1196,44,FALSE),VLOOKUP($A144,Pit!$A$4:$BB$1086,54,FALSE))</f>
        <v>0</v>
      </c>
      <c r="V144" s="16"/>
      <c r="W144" s="16">
        <f>IF(OR(U144=999,V144=999,AND(S144&gt;$S$3,S144&lt;&gt;"Slot")),"",IF(V144="",U144,V144))</f>
        <v>0</v>
      </c>
      <c r="X144" s="17" t="e">
        <f>RANK(R144,$R$5:$R$124)</f>
        <v>#N/A</v>
      </c>
      <c r="Y144" s="16" t="str">
        <f>IFERROR(VLOOKUP($D144,Results!$F$3:$L$1396,Y$1,FALSE),"")</f>
        <v/>
      </c>
      <c r="Z144" s="34" t="str">
        <f>IFERROR(IFERROR(IF(VLOOKUP($D144,Results!$F$3:$L$1396,Z$1+1,FALSE)=1,"S",""),"")&amp;VLOOKUP($D144,Results!$F$3:$L$1396,Z$1,FALSE),"")</f>
        <v/>
      </c>
      <c r="AA144" s="16" t="str">
        <f>IFERROR(VLOOKUP($D144,Results!$F$3:$L$1396,AA$1,FALSE),"")</f>
        <v/>
      </c>
      <c r="AB144" s="16" t="str">
        <f>IFERROR(VLOOKUP($D144,Results!$F$3:$L$1396,AB$1,FALSE),"")</f>
        <v/>
      </c>
      <c r="AC144" s="16" t="str">
        <f>IF(V144="","",Y144-V144)</f>
        <v/>
      </c>
    </row>
    <row r="145" spans="1:29" s="21" customFormat="1" x14ac:dyDescent="0.25">
      <c r="A145" s="21" t="s">
        <v>2821</v>
      </c>
      <c r="B145" s="16">
        <f>COUNTIF($A$5:$A$124,A145)</f>
        <v>0</v>
      </c>
      <c r="C145" s="16" t="str">
        <f>IF(OR(MID(A145,1,2)="SP",MID(A145,1,2)="MR",MID(A145,1,2)="CL",MID(A145,1,2)="RP"),"P","B")</f>
        <v>B</v>
      </c>
      <c r="D145" s="17">
        <f>IF($C145="B",VLOOKUP($A145,Bat!$A$4:$BC$2232,D$1,FALSE),VLOOKUP($A145,Pit!$A$4:$AZ$2108,D$2,FALSE))</f>
        <v>5124</v>
      </c>
      <c r="E145" s="16" t="str">
        <f>IF($C145="B",VLOOKUP($A145,Bat!$A$4:$BC$2232,E$1,FALSE),VLOOKUP($A145,Pit!$A$4:$AZ$2108,E$2,FALSE))</f>
        <v>CF</v>
      </c>
      <c r="F145" s="16" t="str">
        <f>IF($C145="B",VLOOKUP($A145,Bat!$A$4:$BC$2232,F$1,FALSE),VLOOKUP($A145,Pit!$A$4:$AZ$2108,F$2,FALSE))</f>
        <v>Ed Wade</v>
      </c>
      <c r="G145" s="16">
        <f>IF($C145="B",VLOOKUP($A145,Bat!$A$4:$BC$2232,G$1,FALSE),VLOOKUP($A145,Pit!$A$4:$AZ$2108,G$2,FALSE))</f>
        <v>18</v>
      </c>
      <c r="H145" s="16" t="str">
        <f>IF($C145="B",VLOOKUP($A145,Bat!$A$4:$BC$2232,H$1,FALSE),VLOOKUP($A145,Pit!$A$4:$AZ$2108,H$2,FALSE))</f>
        <v>R</v>
      </c>
      <c r="I145" s="16" t="str">
        <f>IF($C145="B",VLOOKUP($A145,Bat!$A$4:$BC$2232,I$1,FALSE),VLOOKUP($A145,Pit!$A$4:$AZ$2108,I$2,FALSE))</f>
        <v>R</v>
      </c>
      <c r="J145" s="16" t="str">
        <f>IF($C145="B",VLOOKUP($A145,Bat!$A$4:$BC$2232,J$1,FALSE),VLOOKUP($A145,Pit!$A$4:$AZ$2108,J$2,FALSE))</f>
        <v>Low</v>
      </c>
      <c r="K145" s="17" t="str">
        <f>IF($C145="B",VLOOKUP($A145,Bat!$A$4:$BC$2232,K$1,FALSE),VLOOKUP($A145,Pit!$A$4:$AZ$2108,K$2,FALSE))</f>
        <v>Low</v>
      </c>
      <c r="L145" s="16">
        <f>IF($C145="B",VLOOKUP($A145,Bat!$A$4:$BC$2232,L$1,FALSE),VLOOKUP($A145,Pit!$A$4:$AZ$2108,L$2,FALSE))</f>
        <v>4</v>
      </c>
      <c r="M145" s="16">
        <f>IF($C145="B",VLOOKUP($A145,Bat!$A$4:$BC$2232,M$1,FALSE),VLOOKUP($A145,Pit!$A$4:$AZ$2108,M$2,FALSE))</f>
        <v>5</v>
      </c>
      <c r="N145" s="16">
        <f>IF($C145="B",VLOOKUP($A145,Bat!$A$4:$BC$2232,N$1,FALSE),VLOOKUP($A145,Pit!$A$4:$AZ$2108,N$2,FALSE))</f>
        <v>6</v>
      </c>
      <c r="O145" s="16">
        <f>IF($C145="B",VLOOKUP($A145,Bat!$A$4:$BC$2232,O$1,FALSE),VLOOKUP($A145,Pit!$A$4:$AZ$2108,O$2,FALSE))</f>
        <v>9</v>
      </c>
      <c r="P145" s="17">
        <f>IF($C145="B",VLOOKUP($A145,Bat!$A$4:$BC$2232,P$1,FALSE),VLOOKUP($A145,Pit!$A$4:$AZ$2108,P$2,FALSE))</f>
        <v>3</v>
      </c>
      <c r="Q145" s="36">
        <f>IF($C145="B",VLOOKUP($A145,Bat!$A$4:$BC$2232,Q$1,FALSE),VLOOKUP($A145,Pit!$A$4:$AZ$2108,Q$2,FALSE))</f>
        <v>14.243959380373315</v>
      </c>
      <c r="R145" s="19">
        <f>IF($C145="B",VLOOKUP($A145,Bat!$A$4:$BC$2232,R$1,FALSE),VLOOKUP($A145,Pit!$A$4:$AZ$2108,R$2,FALSE))</f>
        <v>1.0058393675679915</v>
      </c>
      <c r="S145" s="20">
        <f>IF($C145="B",VLOOKUP($A145,Bat!$A$4:$BC$2232,S$1,FALSE),VLOOKUP($A145,Pit!$A$4:$AZ$2108,S$2,FALSE))</f>
        <v>490000</v>
      </c>
      <c r="T145" s="17" t="str">
        <f>VLOOKUP(IF($C145="B",VLOOKUP($A145,Bat!$A$4:$AT$2232,T$1,FALSE),VLOOKUP($A145,Pit!$A$4:$BD$2108,T$2,FALSE)),COND!$A$35:$B$41,2,FALSE)</f>
        <v>??</v>
      </c>
      <c r="U145" s="21">
        <f>IF($C145="B",VLOOKUP($A145,Bat!$A$4:$AR$1196,44,FALSE),VLOOKUP($A145,Pit!$A$4:$BB$1086,54,FALSE))</f>
        <v>0</v>
      </c>
      <c r="V145" s="16"/>
      <c r="W145" s="16">
        <f>IF(OR(U145=999,V145=999,AND(S145&gt;$S$3,S145&lt;&gt;"Slot")),"",IF(V145="",U145,V145))</f>
        <v>0</v>
      </c>
      <c r="X145" s="17" t="e">
        <f>RANK(R145,$R$5:$R$124)</f>
        <v>#N/A</v>
      </c>
      <c r="Y145" s="16" t="str">
        <f>IFERROR(VLOOKUP($D145,Results!$F$3:$L$1396,Y$1,FALSE),"")</f>
        <v/>
      </c>
      <c r="Z145" s="34" t="str">
        <f>IFERROR(IFERROR(IF(VLOOKUP($D145,Results!$F$3:$L$1396,Z$1+1,FALSE)=1,"S",""),"")&amp;VLOOKUP($D145,Results!$F$3:$L$1396,Z$1,FALSE),"")</f>
        <v/>
      </c>
      <c r="AA145" s="16" t="str">
        <f>IFERROR(VLOOKUP($D145,Results!$F$3:$L$1396,AA$1,FALSE),"")</f>
        <v/>
      </c>
      <c r="AB145" s="16" t="str">
        <f>IFERROR(VLOOKUP($D145,Results!$F$3:$L$1396,AB$1,FALSE),"")</f>
        <v/>
      </c>
      <c r="AC145" s="16" t="str">
        <f>IF(V145="","",Y145-V145)</f>
        <v/>
      </c>
    </row>
    <row r="146" spans="1:29" s="21" customFormat="1" x14ac:dyDescent="0.25">
      <c r="A146" s="21" t="s">
        <v>2333</v>
      </c>
      <c r="B146" s="16">
        <f>COUNTIF($A$5:$A$124,A146)</f>
        <v>0</v>
      </c>
      <c r="C146" s="16" t="str">
        <f>IF(OR(MID(A146,1,2)="SP",MID(A146,1,2)="MR",MID(A146,1,2)="CL",MID(A146,1,2)="RP"),"P","B")</f>
        <v>P</v>
      </c>
      <c r="D146" s="17">
        <f>IF($C146="B",VLOOKUP($A146,Bat!$A$4:$BC$2232,D$1,FALSE),VLOOKUP($A146,Pit!$A$4:$AZ$2108,D$2,FALSE))</f>
        <v>4707</v>
      </c>
      <c r="E146" s="16" t="str">
        <f>IF($C146="B",VLOOKUP($A146,Bat!$A$4:$BC$2232,E$1,FALSE),VLOOKUP($A146,Pit!$A$4:$AZ$2108,E$2,FALSE))</f>
        <v>RP</v>
      </c>
      <c r="F146" s="16" t="str">
        <f>IF($C146="B",VLOOKUP($A146,Bat!$A$4:$BC$2232,F$1,FALSE),VLOOKUP($A146,Pit!$A$4:$AZ$2108,F$2,FALSE))</f>
        <v>Bob Cummins</v>
      </c>
      <c r="G146" s="16">
        <f>IF($C146="B",VLOOKUP($A146,Bat!$A$4:$BC$2232,G$1,FALSE),VLOOKUP($A146,Pit!$A$4:$AZ$2108,G$2,FALSE))</f>
        <v>18</v>
      </c>
      <c r="H146" s="16" t="str">
        <f>IF($C146="B",VLOOKUP($A146,Bat!$A$4:$BC$2232,H$1,FALSE),VLOOKUP($A146,Pit!$A$4:$AZ$2108,H$2,FALSE))</f>
        <v>L</v>
      </c>
      <c r="I146" s="16" t="str">
        <f>IF($C146="B",VLOOKUP($A146,Bat!$A$4:$BC$2232,I$1,FALSE),VLOOKUP($A146,Pit!$A$4:$AZ$2108,I$2,FALSE))</f>
        <v>L</v>
      </c>
      <c r="J146" s="16" t="str">
        <f>IF($C146="B",VLOOKUP($A146,Bat!$A$4:$BC$2232,J$1,FALSE),VLOOKUP($A146,Pit!$A$4:$AZ$2108,J$2,FALSE))</f>
        <v>Normal</v>
      </c>
      <c r="K146" s="17" t="str">
        <f>IF($C146="B",VLOOKUP($A146,Bat!$A$4:$BC$2232,K$1,FALSE),VLOOKUP($A146,Pit!$A$4:$AZ$2108,K$2,FALSE))</f>
        <v>Very Low</v>
      </c>
      <c r="L146" s="16">
        <f>IF($C146="B",VLOOKUP($A146,Bat!$A$4:$BC$2232,L$1,FALSE),VLOOKUP($A146,Pit!$A$4:$AZ$2108,L$2,FALSE))</f>
        <v>3</v>
      </c>
      <c r="M146" s="16">
        <f>IF($C146="B",VLOOKUP($A146,Bat!$A$4:$BC$2232,M$1,FALSE),VLOOKUP($A146,Pit!$A$4:$AZ$2108,M$2,FALSE))</f>
        <v>5</v>
      </c>
      <c r="N146" s="16">
        <f>IF($C146="B",VLOOKUP($A146,Bat!$A$4:$BC$2232,N$1,FALSE),VLOOKUP($A146,Pit!$A$4:$AZ$2108,N$2,FALSE))</f>
        <v>6</v>
      </c>
      <c r="O146" s="16" t="str">
        <f>IF($C146="B",VLOOKUP($A146,Bat!$A$4:$BC$2232,O$1,FALSE),VLOOKUP($A146,Pit!$A$4:$AZ$2108,O$2,FALSE))</f>
        <v>85-87 Mph</v>
      </c>
      <c r="P146" s="17">
        <f>IF($C146="B",VLOOKUP($A146,Bat!$A$4:$BC$2232,P$1,FALSE),VLOOKUP($A146,Pit!$A$4:$AZ$2108,P$2,FALSE))</f>
        <v>6</v>
      </c>
      <c r="Q146" s="36">
        <f>IF($C146="B",VLOOKUP($A146,Bat!$A$4:$BC$2232,Q$1,FALSE),VLOOKUP($A146,Pit!$A$4:$AZ$2108,Q$2,FALSE))</f>
        <v>34.157596114397812</v>
      </c>
      <c r="R146" s="19">
        <f>IF($C146="B",VLOOKUP($A146,Bat!$A$4:$BC$2232,R$1,FALSE),VLOOKUP($A146,Pit!$A$4:$AZ$2108,R$2,FALSE))</f>
        <v>0.99369489068801153</v>
      </c>
      <c r="S146" s="20">
        <f>IF($C146="B",VLOOKUP($A146,Bat!$A$4:$BC$2232,S$1,FALSE),VLOOKUP($A146,Pit!$A$4:$AZ$2108,S$2,FALSE))</f>
        <v>230000</v>
      </c>
      <c r="T146" s="17" t="str">
        <f>VLOOKUP(IF($C146="B",VLOOKUP($A146,Bat!$A$4:$AT$2232,T$1,FALSE),VLOOKUP($A146,Pit!$A$4:$BD$2108,T$2,FALSE)),COND!$A$35:$B$41,2,FALSE)</f>
        <v>??</v>
      </c>
      <c r="U146" s="21">
        <f>IF($C146="B",VLOOKUP($A146,Bat!$A$4:$AR$1196,44,FALSE),VLOOKUP($A146,Pit!$A$4:$BB$1086,54,FALSE))</f>
        <v>0</v>
      </c>
      <c r="V146" s="16"/>
      <c r="W146" s="16">
        <f>IF(OR(U146=999,V146=999,AND(S146&gt;$S$3,S146&lt;&gt;"Slot")),"",IF(V146="",U146,V146))</f>
        <v>0</v>
      </c>
      <c r="X146" s="17" t="e">
        <f>RANK(R146,$R$5:$R$124)</f>
        <v>#N/A</v>
      </c>
      <c r="Y146" s="16" t="str">
        <f>IFERROR(VLOOKUP($D146,Results!$F$3:$L$1396,Y$1,FALSE),"")</f>
        <v/>
      </c>
      <c r="Z146" s="34" t="str">
        <f>IFERROR(IFERROR(IF(VLOOKUP($D146,Results!$F$3:$L$1396,Z$1+1,FALSE)=1,"S",""),"")&amp;VLOOKUP($D146,Results!$F$3:$L$1396,Z$1,FALSE),"")</f>
        <v/>
      </c>
      <c r="AA146" s="16" t="str">
        <f>IFERROR(VLOOKUP($D146,Results!$F$3:$L$1396,AA$1,FALSE),"")</f>
        <v/>
      </c>
      <c r="AB146" s="16" t="str">
        <f>IFERROR(VLOOKUP($D146,Results!$F$3:$L$1396,AB$1,FALSE),"")</f>
        <v/>
      </c>
      <c r="AC146" s="16" t="str">
        <f>IF(V146="","",Y146-V146)</f>
        <v/>
      </c>
    </row>
    <row r="147" spans="1:29" s="21" customFormat="1" x14ac:dyDescent="0.25">
      <c r="A147" s="21" t="s">
        <v>2822</v>
      </c>
      <c r="B147" s="16">
        <f>COUNTIF($A$5:$A$124,A147)</f>
        <v>0</v>
      </c>
      <c r="C147" s="16" t="str">
        <f>IF(OR(MID(A147,1,2)="SP",MID(A147,1,2)="MR",MID(A147,1,2)="CL",MID(A147,1,2)="RP"),"P","B")</f>
        <v>B</v>
      </c>
      <c r="D147" s="17">
        <f>IF($C147="B",VLOOKUP($A147,Bat!$A$4:$BC$2232,D$1,FALSE),VLOOKUP($A147,Pit!$A$4:$AZ$2108,D$2,FALSE))</f>
        <v>5638</v>
      </c>
      <c r="E147" s="16" t="str">
        <f>IF($C147="B",VLOOKUP($A147,Bat!$A$4:$BC$2232,E$1,FALSE),VLOOKUP($A147,Pit!$A$4:$AZ$2108,E$2,FALSE))</f>
        <v>CF</v>
      </c>
      <c r="F147" s="16" t="str">
        <f>IF($C147="B",VLOOKUP($A147,Bat!$A$4:$BC$2232,F$1,FALSE),VLOOKUP($A147,Pit!$A$4:$AZ$2108,F$2,FALSE))</f>
        <v>Abel van Alpen</v>
      </c>
      <c r="G147" s="16">
        <f>IF($C147="B",VLOOKUP($A147,Bat!$A$4:$BC$2232,G$1,FALSE),VLOOKUP($A147,Pit!$A$4:$AZ$2108,G$2,FALSE))</f>
        <v>21</v>
      </c>
      <c r="H147" s="16" t="str">
        <f>IF($C147="B",VLOOKUP($A147,Bat!$A$4:$BC$2232,H$1,FALSE),VLOOKUP($A147,Pit!$A$4:$AZ$2108,H$2,FALSE))</f>
        <v>R</v>
      </c>
      <c r="I147" s="16" t="str">
        <f>IF($C147="B",VLOOKUP($A147,Bat!$A$4:$BC$2232,I$1,FALSE),VLOOKUP($A147,Pit!$A$4:$AZ$2108,I$2,FALSE))</f>
        <v>R</v>
      </c>
      <c r="J147" s="16" t="str">
        <f>IF($C147="B",VLOOKUP($A147,Bat!$A$4:$BC$2232,J$1,FALSE),VLOOKUP($A147,Pit!$A$4:$AZ$2108,J$2,FALSE))</f>
        <v>Normal</v>
      </c>
      <c r="K147" s="17" t="str">
        <f>IF($C147="B",VLOOKUP($A147,Bat!$A$4:$BC$2232,K$1,FALSE),VLOOKUP($A147,Pit!$A$4:$AZ$2108,K$2,FALSE))</f>
        <v>Low</v>
      </c>
      <c r="L147" s="16">
        <f>IF($C147="B",VLOOKUP($A147,Bat!$A$4:$BC$2232,L$1,FALSE),VLOOKUP($A147,Pit!$A$4:$AZ$2108,L$2,FALSE))</f>
        <v>6</v>
      </c>
      <c r="M147" s="16">
        <f>IF($C147="B",VLOOKUP($A147,Bat!$A$4:$BC$2232,M$1,FALSE),VLOOKUP($A147,Pit!$A$4:$AZ$2108,M$2,FALSE))</f>
        <v>3</v>
      </c>
      <c r="N147" s="16">
        <f>IF($C147="B",VLOOKUP($A147,Bat!$A$4:$BC$2232,N$1,FALSE),VLOOKUP($A147,Pit!$A$4:$AZ$2108,N$2,FALSE))</f>
        <v>3</v>
      </c>
      <c r="O147" s="16">
        <f>IF($C147="B",VLOOKUP($A147,Bat!$A$4:$BC$2232,O$1,FALSE),VLOOKUP($A147,Pit!$A$4:$AZ$2108,O$2,FALSE))</f>
        <v>4</v>
      </c>
      <c r="P147" s="17">
        <f>IF($C147="B",VLOOKUP($A147,Bat!$A$4:$BC$2232,P$1,FALSE),VLOOKUP($A147,Pit!$A$4:$AZ$2108,P$2,FALSE))</f>
        <v>5</v>
      </c>
      <c r="Q147" s="36">
        <f>IF($C147="B",VLOOKUP($A147,Bat!$A$4:$BC$2232,Q$1,FALSE),VLOOKUP($A147,Pit!$A$4:$AZ$2108,Q$2,FALSE))</f>
        <v>14.144778746377344</v>
      </c>
      <c r="R147" s="19">
        <f>IF($C147="B",VLOOKUP($A147,Bat!$A$4:$BC$2232,R$1,FALSE),VLOOKUP($A147,Pit!$A$4:$AZ$2108,R$2,FALSE))</f>
        <v>0.99282946681727269</v>
      </c>
      <c r="S147" s="20">
        <f>IF($C147="B",VLOOKUP($A147,Bat!$A$4:$BC$2232,S$1,FALSE),VLOOKUP($A147,Pit!$A$4:$AZ$2108,S$2,FALSE))</f>
        <v>220000</v>
      </c>
      <c r="T147" s="17" t="str">
        <f>VLOOKUP(IF($C147="B",VLOOKUP($A147,Bat!$A$4:$AT$2232,T$1,FALSE),VLOOKUP($A147,Pit!$A$4:$BD$2108,T$2,FALSE)),COND!$A$35:$B$41,2,FALSE)</f>
        <v>??</v>
      </c>
      <c r="U147" s="21">
        <f>IF($C147="B",VLOOKUP($A147,Bat!$A$4:$AR$1196,44,FALSE),VLOOKUP($A147,Pit!$A$4:$BB$1086,54,FALSE))</f>
        <v>0</v>
      </c>
      <c r="V147" s="16"/>
      <c r="W147" s="16">
        <f>IF(OR(U147=999,V147=999,AND(S147&gt;$S$3,S147&lt;&gt;"Slot")),"",IF(V147="",U147,V147))</f>
        <v>0</v>
      </c>
      <c r="X147" s="17" t="e">
        <f>RANK(R147,$R$5:$R$124)</f>
        <v>#N/A</v>
      </c>
      <c r="Y147" s="16" t="str">
        <f>IFERROR(VLOOKUP($D147,Results!$F$3:$L$1396,Y$1,FALSE),"")</f>
        <v/>
      </c>
      <c r="Z147" s="34" t="str">
        <f>IFERROR(IFERROR(IF(VLOOKUP($D147,Results!$F$3:$L$1396,Z$1+1,FALSE)=1,"S",""),"")&amp;VLOOKUP($D147,Results!$F$3:$L$1396,Z$1,FALSE),"")</f>
        <v/>
      </c>
      <c r="AA147" s="16" t="str">
        <f>IFERROR(VLOOKUP($D147,Results!$F$3:$L$1396,AA$1,FALSE),"")</f>
        <v/>
      </c>
      <c r="AB147" s="16" t="str">
        <f>IFERROR(VLOOKUP($D147,Results!$F$3:$L$1396,AB$1,FALSE),"")</f>
        <v/>
      </c>
      <c r="AC147" s="16" t="str">
        <f>IF(V147="","",Y147-V147)</f>
        <v/>
      </c>
    </row>
    <row r="148" spans="1:29" s="21" customFormat="1" x14ac:dyDescent="0.25">
      <c r="A148" s="21" t="s">
        <v>2823</v>
      </c>
      <c r="B148" s="16">
        <f>COUNTIF($A$5:$A$124,A148)</f>
        <v>0</v>
      </c>
      <c r="C148" s="16" t="str">
        <f>IF(OR(MID(A148,1,2)="SP",MID(A148,1,2)="MR",MID(A148,1,2)="CL",MID(A148,1,2)="RP"),"P","B")</f>
        <v>B</v>
      </c>
      <c r="D148" s="17">
        <f>IF($C148="B",VLOOKUP($A148,Bat!$A$4:$BC$2232,D$1,FALSE),VLOOKUP($A148,Pit!$A$4:$AZ$2108,D$2,FALSE))</f>
        <v>5067</v>
      </c>
      <c r="E148" s="16" t="str">
        <f>IF($C148="B",VLOOKUP($A148,Bat!$A$4:$BC$2232,E$1,FALSE),VLOOKUP($A148,Pit!$A$4:$AZ$2108,E$2,FALSE))</f>
        <v>RF</v>
      </c>
      <c r="F148" s="16" t="str">
        <f>IF($C148="B",VLOOKUP($A148,Bat!$A$4:$BC$2232,F$1,FALSE),VLOOKUP($A148,Pit!$A$4:$AZ$2108,F$2,FALSE))</f>
        <v>Ángel Alejo</v>
      </c>
      <c r="G148" s="16">
        <f>IF($C148="B",VLOOKUP($A148,Bat!$A$4:$BC$2232,G$1,FALSE),VLOOKUP($A148,Pit!$A$4:$AZ$2108,G$2,FALSE))</f>
        <v>18</v>
      </c>
      <c r="H148" s="16" t="str">
        <f>IF($C148="B",VLOOKUP($A148,Bat!$A$4:$BC$2232,H$1,FALSE),VLOOKUP($A148,Pit!$A$4:$AZ$2108,H$2,FALSE))</f>
        <v>S</v>
      </c>
      <c r="I148" s="16" t="str">
        <f>IF($C148="B",VLOOKUP($A148,Bat!$A$4:$BC$2232,I$1,FALSE),VLOOKUP($A148,Pit!$A$4:$AZ$2108,I$2,FALSE))</f>
        <v>R</v>
      </c>
      <c r="J148" s="16" t="str">
        <f>IF($C148="B",VLOOKUP($A148,Bat!$A$4:$BC$2232,J$1,FALSE),VLOOKUP($A148,Pit!$A$4:$AZ$2108,J$2,FALSE))</f>
        <v>Normal</v>
      </c>
      <c r="K148" s="17" t="str">
        <f>IF($C148="B",VLOOKUP($A148,Bat!$A$4:$BC$2232,K$1,FALSE),VLOOKUP($A148,Pit!$A$4:$AZ$2108,K$2,FALSE))</f>
        <v>Normal</v>
      </c>
      <c r="L148" s="16">
        <f>IF($C148="B",VLOOKUP($A148,Bat!$A$4:$BC$2232,L$1,FALSE),VLOOKUP($A148,Pit!$A$4:$AZ$2108,L$2,FALSE))</f>
        <v>5</v>
      </c>
      <c r="M148" s="16">
        <f>IF($C148="B",VLOOKUP($A148,Bat!$A$4:$BC$2232,M$1,FALSE),VLOOKUP($A148,Pit!$A$4:$AZ$2108,M$2,FALSE))</f>
        <v>3</v>
      </c>
      <c r="N148" s="16">
        <f>IF($C148="B",VLOOKUP($A148,Bat!$A$4:$BC$2232,N$1,FALSE),VLOOKUP($A148,Pit!$A$4:$AZ$2108,N$2,FALSE))</f>
        <v>5</v>
      </c>
      <c r="O148" s="16">
        <f>IF($C148="B",VLOOKUP($A148,Bat!$A$4:$BC$2232,O$1,FALSE),VLOOKUP($A148,Pit!$A$4:$AZ$2108,O$2,FALSE))</f>
        <v>6</v>
      </c>
      <c r="P148" s="17">
        <f>IF($C148="B",VLOOKUP($A148,Bat!$A$4:$BC$2232,P$1,FALSE),VLOOKUP($A148,Pit!$A$4:$AZ$2108,P$2,FALSE))</f>
        <v>5</v>
      </c>
      <c r="Q148" s="36">
        <f>IF($C148="B",VLOOKUP($A148,Bat!$A$4:$BC$2232,Q$1,FALSE),VLOOKUP($A148,Pit!$A$4:$AZ$2108,Q$2,FALSE))</f>
        <v>14.14473590089464</v>
      </c>
      <c r="R148" s="19">
        <f>IF($C148="B",VLOOKUP($A148,Bat!$A$4:$BC$2232,R$1,FALSE),VLOOKUP($A148,Pit!$A$4:$AZ$2108,R$2,FALSE))</f>
        <v>0.99282384661244893</v>
      </c>
      <c r="S148" s="20">
        <f>IF($C148="B",VLOOKUP($A148,Bat!$A$4:$BC$2232,S$1,FALSE),VLOOKUP($A148,Pit!$A$4:$AZ$2108,S$2,FALSE))</f>
        <v>600000</v>
      </c>
      <c r="T148" s="17" t="str">
        <f>VLOOKUP(IF($C148="B",VLOOKUP($A148,Bat!$A$4:$AT$2232,T$1,FALSE),VLOOKUP($A148,Pit!$A$4:$BD$2108,T$2,FALSE)),COND!$A$35:$B$41,2,FALSE)</f>
        <v>??</v>
      </c>
      <c r="U148" s="21">
        <f>IF($C148="B",VLOOKUP($A148,Bat!$A$4:$AR$1196,44,FALSE),VLOOKUP($A148,Pit!$A$4:$BB$1086,54,FALSE))</f>
        <v>0</v>
      </c>
      <c r="V148" s="16"/>
      <c r="W148" s="16">
        <f>IF(OR(U148=999,V148=999,AND(S148&gt;$S$3,S148&lt;&gt;"Slot")),"",IF(V148="",U148,V148))</f>
        <v>0</v>
      </c>
      <c r="X148" s="17" t="e">
        <f>RANK(R148,$R$5:$R$124)</f>
        <v>#N/A</v>
      </c>
      <c r="Y148" s="16" t="str">
        <f>IFERROR(VLOOKUP($D148,Results!$F$3:$L$1396,Y$1,FALSE),"")</f>
        <v/>
      </c>
      <c r="Z148" s="34" t="str">
        <f>IFERROR(IFERROR(IF(VLOOKUP($D148,Results!$F$3:$L$1396,Z$1+1,FALSE)=1,"S",""),"")&amp;VLOOKUP($D148,Results!$F$3:$L$1396,Z$1,FALSE),"")</f>
        <v/>
      </c>
      <c r="AA148" s="16" t="str">
        <f>IFERROR(VLOOKUP($D148,Results!$F$3:$L$1396,AA$1,FALSE),"")</f>
        <v/>
      </c>
      <c r="AB148" s="16" t="str">
        <f>IFERROR(VLOOKUP($D148,Results!$F$3:$L$1396,AB$1,FALSE),"")</f>
        <v/>
      </c>
      <c r="AC148" s="16" t="str">
        <f>IF(V148="","",Y148-V148)</f>
        <v/>
      </c>
    </row>
    <row r="149" spans="1:29" s="21" customFormat="1" x14ac:dyDescent="0.25">
      <c r="A149" s="21" t="s">
        <v>2824</v>
      </c>
      <c r="B149" s="16">
        <f>COUNTIF($A$5:$A$124,A149)</f>
        <v>0</v>
      </c>
      <c r="C149" s="16" t="str">
        <f>IF(OR(MID(A149,1,2)="SP",MID(A149,1,2)="MR",MID(A149,1,2)="CL",MID(A149,1,2)="RP"),"P","B")</f>
        <v>B</v>
      </c>
      <c r="D149" s="17">
        <f>IF($C149="B",VLOOKUP($A149,Bat!$A$4:$BC$2232,D$1,FALSE),VLOOKUP($A149,Pit!$A$4:$AZ$2108,D$2,FALSE))</f>
        <v>9601</v>
      </c>
      <c r="E149" s="16" t="str">
        <f>IF($C149="B",VLOOKUP($A149,Bat!$A$4:$BC$2232,E$1,FALSE),VLOOKUP($A149,Pit!$A$4:$AZ$2108,E$2,FALSE))</f>
        <v>C</v>
      </c>
      <c r="F149" s="16" t="str">
        <f>IF($C149="B",VLOOKUP($A149,Bat!$A$4:$BC$2232,F$1,FALSE),VLOOKUP($A149,Pit!$A$4:$AZ$2108,F$2,FALSE))</f>
        <v>Héctor Rodríguez</v>
      </c>
      <c r="G149" s="16">
        <f>IF($C149="B",VLOOKUP($A149,Bat!$A$4:$BC$2232,G$1,FALSE),VLOOKUP($A149,Pit!$A$4:$AZ$2108,G$2,FALSE))</f>
        <v>21</v>
      </c>
      <c r="H149" s="16" t="str">
        <f>IF($C149="B",VLOOKUP($A149,Bat!$A$4:$BC$2232,H$1,FALSE),VLOOKUP($A149,Pit!$A$4:$AZ$2108,H$2,FALSE))</f>
        <v>R</v>
      </c>
      <c r="I149" s="16" t="str">
        <f>IF($C149="B",VLOOKUP($A149,Bat!$A$4:$BC$2232,I$1,FALSE),VLOOKUP($A149,Pit!$A$4:$AZ$2108,I$2,FALSE))</f>
        <v>R</v>
      </c>
      <c r="J149" s="16" t="str">
        <f>IF($C149="B",VLOOKUP($A149,Bat!$A$4:$BC$2232,J$1,FALSE),VLOOKUP($A149,Pit!$A$4:$AZ$2108,J$2,FALSE))</f>
        <v>Very Low</v>
      </c>
      <c r="K149" s="17" t="str">
        <f>IF($C149="B",VLOOKUP($A149,Bat!$A$4:$BC$2232,K$1,FALSE),VLOOKUP($A149,Pit!$A$4:$AZ$2108,K$2,FALSE))</f>
        <v>Normal</v>
      </c>
      <c r="L149" s="16">
        <f>IF($C149="B",VLOOKUP($A149,Bat!$A$4:$BC$2232,L$1,FALSE),VLOOKUP($A149,Pit!$A$4:$AZ$2108,L$2,FALSE))</f>
        <v>5</v>
      </c>
      <c r="M149" s="16">
        <f>IF($C149="B",VLOOKUP($A149,Bat!$A$4:$BC$2232,M$1,FALSE),VLOOKUP($A149,Pit!$A$4:$AZ$2108,M$2,FALSE))</f>
        <v>4</v>
      </c>
      <c r="N149" s="16">
        <f>IF($C149="B",VLOOKUP($A149,Bat!$A$4:$BC$2232,N$1,FALSE),VLOOKUP($A149,Pit!$A$4:$AZ$2108,N$2,FALSE))</f>
        <v>4</v>
      </c>
      <c r="O149" s="16">
        <f>IF($C149="B",VLOOKUP($A149,Bat!$A$4:$BC$2232,O$1,FALSE),VLOOKUP($A149,Pit!$A$4:$AZ$2108,O$2,FALSE))</f>
        <v>7</v>
      </c>
      <c r="P149" s="17">
        <f>IF($C149="B",VLOOKUP($A149,Bat!$A$4:$BC$2232,P$1,FALSE),VLOOKUP($A149,Pit!$A$4:$AZ$2108,P$2,FALSE))</f>
        <v>5</v>
      </c>
      <c r="Q149" s="36">
        <f>IF($C149="B",VLOOKUP($A149,Bat!$A$4:$BC$2232,Q$1,FALSE),VLOOKUP($A149,Pit!$A$4:$AZ$2108,Q$2,FALSE))</f>
        <v>14.093418381353214</v>
      </c>
      <c r="R149" s="19">
        <f>IF($C149="B",VLOOKUP($A149,Bat!$A$4:$BC$2232,R$1,FALSE),VLOOKUP($A149,Pit!$A$4:$AZ$2108,R$2,FALSE))</f>
        <v>0.98609233251430206</v>
      </c>
      <c r="S149" s="20">
        <f>IF($C149="B",VLOOKUP($A149,Bat!$A$4:$BC$2232,S$1,FALSE),VLOOKUP($A149,Pit!$A$4:$AZ$2108,S$2,FALSE))</f>
        <v>230000</v>
      </c>
      <c r="T149" s="17" t="str">
        <f>VLOOKUP(IF($C149="B",VLOOKUP($A149,Bat!$A$4:$AT$2232,T$1,FALSE),VLOOKUP($A149,Pit!$A$4:$BD$2108,T$2,FALSE)),COND!$A$35:$B$41,2,FALSE)</f>
        <v>??</v>
      </c>
      <c r="U149" s="21">
        <f>IF($C149="B",VLOOKUP($A149,Bat!$A$4:$AR$1196,44,FALSE),VLOOKUP($A149,Pit!$A$4:$BB$1086,54,FALSE))</f>
        <v>0</v>
      </c>
      <c r="V149" s="16"/>
      <c r="W149" s="16">
        <f>IF(OR(U149=999,V149=999,AND(S149&gt;$S$3,S149&lt;&gt;"Slot")),"",IF(V149="",U149,V149))</f>
        <v>0</v>
      </c>
      <c r="X149" s="17" t="e">
        <f>RANK(R149,$R$5:$R$124)</f>
        <v>#N/A</v>
      </c>
      <c r="Y149" s="16" t="str">
        <f>IFERROR(VLOOKUP($D149,Results!$F$3:$L$1396,Y$1,FALSE),"")</f>
        <v/>
      </c>
      <c r="Z149" s="34" t="str">
        <f>IFERROR(IFERROR(IF(VLOOKUP($D149,Results!$F$3:$L$1396,Z$1+1,FALSE)=1,"S",""),"")&amp;VLOOKUP($D149,Results!$F$3:$L$1396,Z$1,FALSE),"")</f>
        <v/>
      </c>
      <c r="AA149" s="16" t="str">
        <f>IFERROR(VLOOKUP($D149,Results!$F$3:$L$1396,AA$1,FALSE),"")</f>
        <v/>
      </c>
      <c r="AB149" s="16" t="str">
        <f>IFERROR(VLOOKUP($D149,Results!$F$3:$L$1396,AB$1,FALSE),"")</f>
        <v/>
      </c>
      <c r="AC149" s="16" t="str">
        <f>IF(V149="","",Y149-V149)</f>
        <v/>
      </c>
    </row>
    <row r="150" spans="1:29" s="21" customFormat="1" x14ac:dyDescent="0.25">
      <c r="A150" s="21" t="s">
        <v>2825</v>
      </c>
      <c r="B150" s="16">
        <f>COUNTIF($A$5:$A$124,A150)</f>
        <v>0</v>
      </c>
      <c r="C150" s="16" t="str">
        <f>IF(OR(MID(A150,1,2)="SP",MID(A150,1,2)="MR",MID(A150,1,2)="CL",MID(A150,1,2)="RP"),"P","B")</f>
        <v>B</v>
      </c>
      <c r="D150" s="17">
        <f>IF($C150="B",VLOOKUP($A150,Bat!$A$4:$BC$2232,D$1,FALSE),VLOOKUP($A150,Pit!$A$4:$AZ$2108,D$2,FALSE))</f>
        <v>6777</v>
      </c>
      <c r="E150" s="16" t="str">
        <f>IF($C150="B",VLOOKUP($A150,Bat!$A$4:$BC$2232,E$1,FALSE),VLOOKUP($A150,Pit!$A$4:$AZ$2108,E$2,FALSE))</f>
        <v>C</v>
      </c>
      <c r="F150" s="16" t="str">
        <f>IF($C150="B",VLOOKUP($A150,Bat!$A$4:$BC$2232,F$1,FALSE),VLOOKUP($A150,Pit!$A$4:$AZ$2108,F$2,FALSE))</f>
        <v>Will Vogel</v>
      </c>
      <c r="G150" s="16">
        <f>IF($C150="B",VLOOKUP($A150,Bat!$A$4:$BC$2232,G$1,FALSE),VLOOKUP($A150,Pit!$A$4:$AZ$2108,G$2,FALSE))</f>
        <v>21</v>
      </c>
      <c r="H150" s="16" t="str">
        <f>IF($C150="B",VLOOKUP($A150,Bat!$A$4:$BC$2232,H$1,FALSE),VLOOKUP($A150,Pit!$A$4:$AZ$2108,H$2,FALSE))</f>
        <v>S</v>
      </c>
      <c r="I150" s="16" t="str">
        <f>IF($C150="B",VLOOKUP($A150,Bat!$A$4:$BC$2232,I$1,FALSE),VLOOKUP($A150,Pit!$A$4:$AZ$2108,I$2,FALSE))</f>
        <v>R</v>
      </c>
      <c r="J150" s="16" t="str">
        <f>IF($C150="B",VLOOKUP($A150,Bat!$A$4:$BC$2232,J$1,FALSE),VLOOKUP($A150,Pit!$A$4:$AZ$2108,J$2,FALSE))</f>
        <v>High</v>
      </c>
      <c r="K150" s="17" t="str">
        <f>IF($C150="B",VLOOKUP($A150,Bat!$A$4:$BC$2232,K$1,FALSE),VLOOKUP($A150,Pit!$A$4:$AZ$2108,K$2,FALSE))</f>
        <v>Normal</v>
      </c>
      <c r="L150" s="16">
        <f>IF($C150="B",VLOOKUP($A150,Bat!$A$4:$BC$2232,L$1,FALSE),VLOOKUP($A150,Pit!$A$4:$AZ$2108,L$2,FALSE))</f>
        <v>4</v>
      </c>
      <c r="M150" s="16">
        <f>IF($C150="B",VLOOKUP($A150,Bat!$A$4:$BC$2232,M$1,FALSE),VLOOKUP($A150,Pit!$A$4:$AZ$2108,M$2,FALSE))</f>
        <v>9</v>
      </c>
      <c r="N150" s="16">
        <f>IF($C150="B",VLOOKUP($A150,Bat!$A$4:$BC$2232,N$1,FALSE),VLOOKUP($A150,Pit!$A$4:$AZ$2108,N$2,FALSE))</f>
        <v>5</v>
      </c>
      <c r="O150" s="16">
        <f>IF($C150="B",VLOOKUP($A150,Bat!$A$4:$BC$2232,O$1,FALSE),VLOOKUP($A150,Pit!$A$4:$AZ$2108,O$2,FALSE))</f>
        <v>6</v>
      </c>
      <c r="P150" s="17">
        <f>IF($C150="B",VLOOKUP($A150,Bat!$A$4:$BC$2232,P$1,FALSE),VLOOKUP($A150,Pit!$A$4:$AZ$2108,P$2,FALSE))</f>
        <v>4</v>
      </c>
      <c r="Q150" s="36">
        <f>IF($C150="B",VLOOKUP($A150,Bat!$A$4:$BC$2232,Q$1,FALSE),VLOOKUP($A150,Pit!$A$4:$AZ$2108,Q$2,FALSE))</f>
        <v>14.075513587872594</v>
      </c>
      <c r="R150" s="19">
        <f>IF($C150="B",VLOOKUP($A150,Bat!$A$4:$BC$2232,R$1,FALSE),VLOOKUP($A150,Pit!$A$4:$AZ$2108,R$2,FALSE))</f>
        <v>0.98374369269662909</v>
      </c>
      <c r="S150" s="20">
        <f>IF($C150="B",VLOOKUP($A150,Bat!$A$4:$BC$2232,S$1,FALSE),VLOOKUP($A150,Pit!$A$4:$AZ$2108,S$2,FALSE))</f>
        <v>350000</v>
      </c>
      <c r="T150" s="17" t="str">
        <f>VLOOKUP(IF($C150="B",VLOOKUP($A150,Bat!$A$4:$AT$2232,T$1,FALSE),VLOOKUP($A150,Pit!$A$4:$BD$2108,T$2,FALSE)),COND!$A$35:$B$41,2,FALSE)</f>
        <v>??</v>
      </c>
      <c r="U150" s="21">
        <f>IF($C150="B",VLOOKUP($A150,Bat!$A$4:$AR$1196,44,FALSE),VLOOKUP($A150,Pit!$A$4:$BB$1086,54,FALSE))</f>
        <v>0</v>
      </c>
      <c r="V150" s="16"/>
      <c r="W150" s="16">
        <f>IF(OR(U150=999,V150=999,AND(S150&gt;$S$3,S150&lt;&gt;"Slot")),"",IF(V150="",U150,V150))</f>
        <v>0</v>
      </c>
      <c r="X150" s="17" t="e">
        <f>RANK(R150,$R$5:$R$124)</f>
        <v>#N/A</v>
      </c>
      <c r="Y150" s="16" t="str">
        <f>IFERROR(VLOOKUP($D150,Results!$F$3:$L$1396,Y$1,FALSE),"")</f>
        <v/>
      </c>
      <c r="Z150" s="34" t="str">
        <f>IFERROR(IFERROR(IF(VLOOKUP($D150,Results!$F$3:$L$1396,Z$1+1,FALSE)=1,"S",""),"")&amp;VLOOKUP($D150,Results!$F$3:$L$1396,Z$1,FALSE),"")</f>
        <v/>
      </c>
      <c r="AA150" s="16" t="str">
        <f>IFERROR(VLOOKUP($D150,Results!$F$3:$L$1396,AA$1,FALSE),"")</f>
        <v/>
      </c>
      <c r="AB150" s="16" t="str">
        <f>IFERROR(VLOOKUP($D150,Results!$F$3:$L$1396,AB$1,FALSE),"")</f>
        <v/>
      </c>
      <c r="AC150" s="16" t="str">
        <f>IF(V150="","",Y150-V150)</f>
        <v/>
      </c>
    </row>
    <row r="151" spans="1:29" s="21" customFormat="1" x14ac:dyDescent="0.25">
      <c r="A151" s="21" t="s">
        <v>2826</v>
      </c>
      <c r="B151" s="16">
        <f>COUNTIF($A$5:$A$124,A151)</f>
        <v>0</v>
      </c>
      <c r="C151" s="16" t="str">
        <f>IF(OR(MID(A151,1,2)="SP",MID(A151,1,2)="MR",MID(A151,1,2)="CL",MID(A151,1,2)="RP"),"P","B")</f>
        <v>B</v>
      </c>
      <c r="D151" s="17">
        <f>IF($C151="B",VLOOKUP($A151,Bat!$A$4:$BC$2232,D$1,FALSE),VLOOKUP($A151,Pit!$A$4:$AZ$2108,D$2,FALSE))</f>
        <v>10954</v>
      </c>
      <c r="E151" s="16" t="str">
        <f>IF($C151="B",VLOOKUP($A151,Bat!$A$4:$BC$2232,E$1,FALSE),VLOOKUP($A151,Pit!$A$4:$AZ$2108,E$2,FALSE))</f>
        <v>2B</v>
      </c>
      <c r="F151" s="16" t="str">
        <f>IF($C151="B",VLOOKUP($A151,Bat!$A$4:$BC$2232,F$1,FALSE),VLOOKUP($A151,Pit!$A$4:$AZ$2108,F$2,FALSE))</f>
        <v>Luis Hernández</v>
      </c>
      <c r="G151" s="16">
        <f>IF($C151="B",VLOOKUP($A151,Bat!$A$4:$BC$2232,G$1,FALSE),VLOOKUP($A151,Pit!$A$4:$AZ$2108,G$2,FALSE))</f>
        <v>21</v>
      </c>
      <c r="H151" s="16" t="str">
        <f>IF($C151="B",VLOOKUP($A151,Bat!$A$4:$BC$2232,H$1,FALSE),VLOOKUP($A151,Pit!$A$4:$AZ$2108,H$2,FALSE))</f>
        <v>R</v>
      </c>
      <c r="I151" s="16" t="str">
        <f>IF($C151="B",VLOOKUP($A151,Bat!$A$4:$BC$2232,I$1,FALSE),VLOOKUP($A151,Pit!$A$4:$AZ$2108,I$2,FALSE))</f>
        <v>R</v>
      </c>
      <c r="J151" s="16" t="str">
        <f>IF($C151="B",VLOOKUP($A151,Bat!$A$4:$BC$2232,J$1,FALSE),VLOOKUP($A151,Pit!$A$4:$AZ$2108,J$2,FALSE))</f>
        <v>Low</v>
      </c>
      <c r="K151" s="17" t="str">
        <f>IF($C151="B",VLOOKUP($A151,Bat!$A$4:$BC$2232,K$1,FALSE),VLOOKUP($A151,Pit!$A$4:$AZ$2108,K$2,FALSE))</f>
        <v>Very Low</v>
      </c>
      <c r="L151" s="16">
        <f>IF($C151="B",VLOOKUP($A151,Bat!$A$4:$BC$2232,L$1,FALSE),VLOOKUP($A151,Pit!$A$4:$AZ$2108,L$2,FALSE))</f>
        <v>5</v>
      </c>
      <c r="M151" s="16">
        <f>IF($C151="B",VLOOKUP($A151,Bat!$A$4:$BC$2232,M$1,FALSE),VLOOKUP($A151,Pit!$A$4:$AZ$2108,M$2,FALSE))</f>
        <v>3</v>
      </c>
      <c r="N151" s="16">
        <f>IF($C151="B",VLOOKUP($A151,Bat!$A$4:$BC$2232,N$1,FALSE),VLOOKUP($A151,Pit!$A$4:$AZ$2108,N$2,FALSE))</f>
        <v>5</v>
      </c>
      <c r="O151" s="16">
        <f>IF($C151="B",VLOOKUP($A151,Bat!$A$4:$BC$2232,O$1,FALSE),VLOOKUP($A151,Pit!$A$4:$AZ$2108,O$2,FALSE))</f>
        <v>6</v>
      </c>
      <c r="P151" s="17">
        <f>IF($C151="B",VLOOKUP($A151,Bat!$A$4:$BC$2232,P$1,FALSE),VLOOKUP($A151,Pit!$A$4:$AZ$2108,P$2,FALSE))</f>
        <v>4</v>
      </c>
      <c r="Q151" s="36">
        <f>IF($C151="B",VLOOKUP($A151,Bat!$A$4:$BC$2232,Q$1,FALSE),VLOOKUP($A151,Pit!$A$4:$AZ$2108,Q$2,FALSE))</f>
        <v>14.073180133056834</v>
      </c>
      <c r="R151" s="19">
        <f>IF($C151="B",VLOOKUP($A151,Bat!$A$4:$BC$2232,R$1,FALSE),VLOOKUP($A151,Pit!$A$4:$AZ$2108,R$2,FALSE))</f>
        <v>0.98343760455889284</v>
      </c>
      <c r="S151" s="20">
        <f>IF($C151="B",VLOOKUP($A151,Bat!$A$4:$BC$2232,S$1,FALSE),VLOOKUP($A151,Pit!$A$4:$AZ$2108,S$2,FALSE))</f>
        <v>210000</v>
      </c>
      <c r="T151" s="17" t="str">
        <f>VLOOKUP(IF($C151="B",VLOOKUP($A151,Bat!$A$4:$AT$2232,T$1,FALSE),VLOOKUP($A151,Pit!$A$4:$BD$2108,T$2,FALSE)),COND!$A$35:$B$41,2,FALSE)</f>
        <v>??</v>
      </c>
      <c r="U151" s="21">
        <f>IF($C151="B",VLOOKUP($A151,Bat!$A$4:$AR$1196,44,FALSE),VLOOKUP($A151,Pit!$A$4:$BB$1086,54,FALSE))</f>
        <v>0</v>
      </c>
      <c r="V151" s="16"/>
      <c r="W151" s="16">
        <f>IF(OR(U151=999,V151=999,AND(S151&gt;$S$3,S151&lt;&gt;"Slot")),"",IF(V151="",U151,V151))</f>
        <v>0</v>
      </c>
      <c r="X151" s="17" t="e">
        <f>RANK(R151,$R$5:$R$124)</f>
        <v>#N/A</v>
      </c>
      <c r="Y151" s="16" t="str">
        <f>IFERROR(VLOOKUP($D151,Results!$F$3:$L$1396,Y$1,FALSE),"")</f>
        <v/>
      </c>
      <c r="Z151" s="34" t="str">
        <f>IFERROR(IFERROR(IF(VLOOKUP($D151,Results!$F$3:$L$1396,Z$1+1,FALSE)=1,"S",""),"")&amp;VLOOKUP($D151,Results!$F$3:$L$1396,Z$1,FALSE),"")</f>
        <v/>
      </c>
      <c r="AA151" s="16" t="str">
        <f>IFERROR(VLOOKUP($D151,Results!$F$3:$L$1396,AA$1,FALSE),"")</f>
        <v/>
      </c>
      <c r="AB151" s="16" t="str">
        <f>IFERROR(VLOOKUP($D151,Results!$F$3:$L$1396,AB$1,FALSE),"")</f>
        <v/>
      </c>
      <c r="AC151" s="16" t="str">
        <f>IF(V151="","",Y151-V151)</f>
        <v/>
      </c>
    </row>
    <row r="152" spans="1:29" s="21" customFormat="1" x14ac:dyDescent="0.25">
      <c r="A152" s="21" t="s">
        <v>2827</v>
      </c>
      <c r="B152" s="16">
        <f>COUNTIF($A$5:$A$124,A152)</f>
        <v>0</v>
      </c>
      <c r="C152" s="16" t="str">
        <f>IF(OR(MID(A152,1,2)="SP",MID(A152,1,2)="MR",MID(A152,1,2)="CL",MID(A152,1,2)="RP"),"P","B")</f>
        <v>B</v>
      </c>
      <c r="D152" s="17">
        <f>IF($C152="B",VLOOKUP($A152,Bat!$A$4:$BC$2232,D$1,FALSE),VLOOKUP($A152,Pit!$A$4:$AZ$2108,D$2,FALSE))</f>
        <v>11404</v>
      </c>
      <c r="E152" s="16" t="str">
        <f>IF($C152="B",VLOOKUP($A152,Bat!$A$4:$BC$2232,E$1,FALSE),VLOOKUP($A152,Pit!$A$4:$AZ$2108,E$2,FALSE))</f>
        <v>2B</v>
      </c>
      <c r="F152" s="16" t="str">
        <f>IF($C152="B",VLOOKUP($A152,Bat!$A$4:$BC$2232,F$1,FALSE),VLOOKUP($A152,Pit!$A$4:$AZ$2108,F$2,FALSE))</f>
        <v>Fernando De La Garza</v>
      </c>
      <c r="G152" s="16">
        <f>IF($C152="B",VLOOKUP($A152,Bat!$A$4:$BC$2232,G$1,FALSE),VLOOKUP($A152,Pit!$A$4:$AZ$2108,G$2,FALSE))</f>
        <v>21</v>
      </c>
      <c r="H152" s="16" t="str">
        <f>IF($C152="B",VLOOKUP($A152,Bat!$A$4:$BC$2232,H$1,FALSE),VLOOKUP($A152,Pit!$A$4:$AZ$2108,H$2,FALSE))</f>
        <v>R</v>
      </c>
      <c r="I152" s="16" t="str">
        <f>IF($C152="B",VLOOKUP($A152,Bat!$A$4:$BC$2232,I$1,FALSE),VLOOKUP($A152,Pit!$A$4:$AZ$2108,I$2,FALSE))</f>
        <v>R</v>
      </c>
      <c r="J152" s="16" t="str">
        <f>IF($C152="B",VLOOKUP($A152,Bat!$A$4:$BC$2232,J$1,FALSE),VLOOKUP($A152,Pit!$A$4:$AZ$2108,J$2,FALSE))</f>
        <v>Low</v>
      </c>
      <c r="K152" s="17" t="str">
        <f>IF($C152="B",VLOOKUP($A152,Bat!$A$4:$BC$2232,K$1,FALSE),VLOOKUP($A152,Pit!$A$4:$AZ$2108,K$2,FALSE))</f>
        <v>High</v>
      </c>
      <c r="L152" s="16">
        <f>IF($C152="B",VLOOKUP($A152,Bat!$A$4:$BC$2232,L$1,FALSE),VLOOKUP($A152,Pit!$A$4:$AZ$2108,L$2,FALSE))</f>
        <v>6</v>
      </c>
      <c r="M152" s="16">
        <f>IF($C152="B",VLOOKUP($A152,Bat!$A$4:$BC$2232,M$1,FALSE),VLOOKUP($A152,Pit!$A$4:$AZ$2108,M$2,FALSE))</f>
        <v>4</v>
      </c>
      <c r="N152" s="16">
        <f>IF($C152="B",VLOOKUP($A152,Bat!$A$4:$BC$2232,N$1,FALSE),VLOOKUP($A152,Pit!$A$4:$AZ$2108,N$2,FALSE))</f>
        <v>3</v>
      </c>
      <c r="O152" s="16">
        <f>IF($C152="B",VLOOKUP($A152,Bat!$A$4:$BC$2232,O$1,FALSE),VLOOKUP($A152,Pit!$A$4:$AZ$2108,O$2,FALSE))</f>
        <v>3</v>
      </c>
      <c r="P152" s="17">
        <f>IF($C152="B",VLOOKUP($A152,Bat!$A$4:$BC$2232,P$1,FALSE),VLOOKUP($A152,Pit!$A$4:$AZ$2108,P$2,FALSE))</f>
        <v>7</v>
      </c>
      <c r="Q152" s="36">
        <f>IF($C152="B",VLOOKUP($A152,Bat!$A$4:$BC$2232,Q$1,FALSE),VLOOKUP($A152,Pit!$A$4:$AZ$2108,Q$2,FALSE))</f>
        <v>14.059255940619169</v>
      </c>
      <c r="R152" s="19">
        <f>IF($C152="B",VLOOKUP($A152,Bat!$A$4:$BC$2232,R$1,FALSE),VLOOKUP($A152,Pit!$A$4:$AZ$2108,R$2,FALSE))</f>
        <v>0.98161111531044454</v>
      </c>
      <c r="S152" s="20">
        <f>IF($C152="B",VLOOKUP($A152,Bat!$A$4:$BC$2232,S$1,FALSE),VLOOKUP($A152,Pit!$A$4:$AZ$2108,S$2,FALSE))</f>
        <v>240000</v>
      </c>
      <c r="T152" s="17" t="str">
        <f>VLOOKUP(IF($C152="B",VLOOKUP($A152,Bat!$A$4:$AT$2232,T$1,FALSE),VLOOKUP($A152,Pit!$A$4:$BD$2108,T$2,FALSE)),COND!$A$35:$B$41,2,FALSE)</f>
        <v>??</v>
      </c>
      <c r="U152" s="21">
        <f>IF($C152="B",VLOOKUP($A152,Bat!$A$4:$AR$1196,44,FALSE),VLOOKUP($A152,Pit!$A$4:$BB$1086,54,FALSE))</f>
        <v>0</v>
      </c>
      <c r="V152" s="16"/>
      <c r="W152" s="16">
        <f>IF(OR(U152=999,V152=999,AND(S152&gt;$S$3,S152&lt;&gt;"Slot")),"",IF(V152="",U152,V152))</f>
        <v>0</v>
      </c>
      <c r="X152" s="17" t="e">
        <f>RANK(R152,$R$5:$R$124)</f>
        <v>#N/A</v>
      </c>
      <c r="Y152" s="16" t="str">
        <f>IFERROR(VLOOKUP($D152,Results!$F$3:$L$1396,Y$1,FALSE),"")</f>
        <v/>
      </c>
      <c r="Z152" s="34" t="str">
        <f>IFERROR(IFERROR(IF(VLOOKUP($D152,Results!$F$3:$L$1396,Z$1+1,FALSE)=1,"S",""),"")&amp;VLOOKUP($D152,Results!$F$3:$L$1396,Z$1,FALSE),"")</f>
        <v/>
      </c>
      <c r="AA152" s="16" t="str">
        <f>IFERROR(VLOOKUP($D152,Results!$F$3:$L$1396,AA$1,FALSE),"")</f>
        <v/>
      </c>
      <c r="AB152" s="16" t="str">
        <f>IFERROR(VLOOKUP($D152,Results!$F$3:$L$1396,AB$1,FALSE),"")</f>
        <v/>
      </c>
      <c r="AC152" s="16" t="str">
        <f>IF(V152="","",Y152-V152)</f>
        <v/>
      </c>
    </row>
    <row r="153" spans="1:29" s="21" customFormat="1" x14ac:dyDescent="0.25">
      <c r="A153" s="21" t="s">
        <v>2334</v>
      </c>
      <c r="B153" s="16">
        <f>COUNTIF($A$5:$A$124,A153)</f>
        <v>0</v>
      </c>
      <c r="C153" s="16" t="str">
        <f>IF(OR(MID(A153,1,2)="SP",MID(A153,1,2)="MR",MID(A153,1,2)="CL",MID(A153,1,2)="RP"),"P","B")</f>
        <v>P</v>
      </c>
      <c r="D153" s="17">
        <f>IF($C153="B",VLOOKUP($A153,Bat!$A$4:$BC$2232,D$1,FALSE),VLOOKUP($A153,Pit!$A$4:$AZ$2108,D$2,FALSE))</f>
        <v>7652</v>
      </c>
      <c r="E153" s="16" t="str">
        <f>IF($C153="B",VLOOKUP($A153,Bat!$A$4:$BC$2232,E$1,FALSE),VLOOKUP($A153,Pit!$A$4:$AZ$2108,E$2,FALSE))</f>
        <v>SP</v>
      </c>
      <c r="F153" s="16" t="str">
        <f>IF($C153="B",VLOOKUP($A153,Bat!$A$4:$BC$2232,F$1,FALSE),VLOOKUP($A153,Pit!$A$4:$AZ$2108,F$2,FALSE))</f>
        <v>Sam Cox</v>
      </c>
      <c r="G153" s="16">
        <f>IF($C153="B",VLOOKUP($A153,Bat!$A$4:$BC$2232,G$1,FALSE),VLOOKUP($A153,Pit!$A$4:$AZ$2108,G$2,FALSE))</f>
        <v>21</v>
      </c>
      <c r="H153" s="16" t="str">
        <f>IF($C153="B",VLOOKUP($A153,Bat!$A$4:$BC$2232,H$1,FALSE),VLOOKUP($A153,Pit!$A$4:$AZ$2108,H$2,FALSE))</f>
        <v>R</v>
      </c>
      <c r="I153" s="16" t="str">
        <f>IF($C153="B",VLOOKUP($A153,Bat!$A$4:$BC$2232,I$1,FALSE),VLOOKUP($A153,Pit!$A$4:$AZ$2108,I$2,FALSE))</f>
        <v>R</v>
      </c>
      <c r="J153" s="16" t="str">
        <f>IF($C153="B",VLOOKUP($A153,Bat!$A$4:$BC$2232,J$1,FALSE),VLOOKUP($A153,Pit!$A$4:$AZ$2108,J$2,FALSE))</f>
        <v>Normal</v>
      </c>
      <c r="K153" s="17" t="str">
        <f>IF($C153="B",VLOOKUP($A153,Bat!$A$4:$BC$2232,K$1,FALSE),VLOOKUP($A153,Pit!$A$4:$AZ$2108,K$2,FALSE))</f>
        <v>Normal</v>
      </c>
      <c r="L153" s="16">
        <f>IF($C153="B",VLOOKUP($A153,Bat!$A$4:$BC$2232,L$1,FALSE),VLOOKUP($A153,Pit!$A$4:$AZ$2108,L$2,FALSE))</f>
        <v>5</v>
      </c>
      <c r="M153" s="16">
        <f>IF($C153="B",VLOOKUP($A153,Bat!$A$4:$BC$2232,M$1,FALSE),VLOOKUP($A153,Pit!$A$4:$AZ$2108,M$2,FALSE))</f>
        <v>5</v>
      </c>
      <c r="N153" s="16">
        <f>IF($C153="B",VLOOKUP($A153,Bat!$A$4:$BC$2232,N$1,FALSE),VLOOKUP($A153,Pit!$A$4:$AZ$2108,N$2,FALSE))</f>
        <v>4</v>
      </c>
      <c r="O153" s="16" t="str">
        <f>IF($C153="B",VLOOKUP($A153,Bat!$A$4:$BC$2232,O$1,FALSE),VLOOKUP($A153,Pit!$A$4:$AZ$2108,O$2,FALSE))</f>
        <v>88-90 Mph</v>
      </c>
      <c r="P153" s="17">
        <f>IF($C153="B",VLOOKUP($A153,Bat!$A$4:$BC$2232,P$1,FALSE),VLOOKUP($A153,Pit!$A$4:$AZ$2108,P$2,FALSE))</f>
        <v>6</v>
      </c>
      <c r="Q153" s="36">
        <f>IF($C153="B",VLOOKUP($A153,Bat!$A$4:$BC$2232,Q$1,FALSE),VLOOKUP($A153,Pit!$A$4:$AZ$2108,Q$2,FALSE))</f>
        <v>34.004653071457632</v>
      </c>
      <c r="R153" s="19">
        <f>IF($C153="B",VLOOKUP($A153,Bat!$A$4:$BC$2232,R$1,FALSE),VLOOKUP($A153,Pit!$A$4:$AZ$2108,R$2,FALSE))</f>
        <v>0.98001187213248908</v>
      </c>
      <c r="S153" s="20">
        <f>IF($C153="B",VLOOKUP($A153,Bat!$A$4:$BC$2232,S$1,FALSE),VLOOKUP($A153,Pit!$A$4:$AZ$2108,S$2,FALSE))</f>
        <v>200000</v>
      </c>
      <c r="T153" s="17" t="str">
        <f>VLOOKUP(IF($C153="B",VLOOKUP($A153,Bat!$A$4:$AT$2232,T$1,FALSE),VLOOKUP($A153,Pit!$A$4:$BD$2108,T$2,FALSE)),COND!$A$35:$B$41,2,FALSE)</f>
        <v>??</v>
      </c>
      <c r="U153" s="21">
        <f>IF($C153="B",VLOOKUP($A153,Bat!$A$4:$AR$1196,44,FALSE),VLOOKUP($A153,Pit!$A$4:$BB$1086,54,FALSE))</f>
        <v>0</v>
      </c>
      <c r="V153" s="16"/>
      <c r="W153" s="16">
        <f>IF(OR(U153=999,V153=999,AND(S153&gt;$S$3,S153&lt;&gt;"Slot")),"",IF(V153="",U153,V153))</f>
        <v>0</v>
      </c>
      <c r="X153" s="17" t="e">
        <f>RANK(R153,$R$5:$R$124)</f>
        <v>#N/A</v>
      </c>
      <c r="Y153" s="16" t="str">
        <f>IFERROR(VLOOKUP($D153,Results!$F$3:$L$1396,Y$1,FALSE),"")</f>
        <v/>
      </c>
      <c r="Z153" s="34" t="str">
        <f>IFERROR(IFERROR(IF(VLOOKUP($D153,Results!$F$3:$L$1396,Z$1+1,FALSE)=1,"S",""),"")&amp;VLOOKUP($D153,Results!$F$3:$L$1396,Z$1,FALSE),"")</f>
        <v/>
      </c>
      <c r="AA153" s="16" t="str">
        <f>IFERROR(VLOOKUP($D153,Results!$F$3:$L$1396,AA$1,FALSE),"")</f>
        <v/>
      </c>
      <c r="AB153" s="16" t="str">
        <f>IFERROR(VLOOKUP($D153,Results!$F$3:$L$1396,AB$1,FALSE),"")</f>
        <v/>
      </c>
      <c r="AC153" s="16" t="str">
        <f>IF(V153="","",Y153-V153)</f>
        <v/>
      </c>
    </row>
    <row r="154" spans="1:29" s="21" customFormat="1" x14ac:dyDescent="0.25">
      <c r="A154" s="21" t="s">
        <v>2335</v>
      </c>
      <c r="B154" s="16">
        <f>COUNTIF($A$5:$A$124,A154)</f>
        <v>0</v>
      </c>
      <c r="C154" s="16" t="str">
        <f>IF(OR(MID(A154,1,2)="SP",MID(A154,1,2)="MR",MID(A154,1,2)="CL",MID(A154,1,2)="RP"),"P","B")</f>
        <v>P</v>
      </c>
      <c r="D154" s="17">
        <f>IF($C154="B",VLOOKUP($A154,Bat!$A$4:$BC$2232,D$1,FALSE),VLOOKUP($A154,Pit!$A$4:$AZ$2108,D$2,FALSE))</f>
        <v>5023</v>
      </c>
      <c r="E154" s="16" t="str">
        <f>IF($C154="B",VLOOKUP($A154,Bat!$A$4:$BC$2232,E$1,FALSE),VLOOKUP($A154,Pit!$A$4:$AZ$2108,E$2,FALSE))</f>
        <v>SP</v>
      </c>
      <c r="F154" s="16" t="str">
        <f>IF($C154="B",VLOOKUP($A154,Bat!$A$4:$BC$2232,F$1,FALSE),VLOOKUP($A154,Pit!$A$4:$AZ$2108,F$2,FALSE))</f>
        <v>David Lowder</v>
      </c>
      <c r="G154" s="16">
        <f>IF($C154="B",VLOOKUP($A154,Bat!$A$4:$BC$2232,G$1,FALSE),VLOOKUP($A154,Pit!$A$4:$AZ$2108,G$2,FALSE))</f>
        <v>18</v>
      </c>
      <c r="H154" s="16" t="str">
        <f>IF($C154="B",VLOOKUP($A154,Bat!$A$4:$BC$2232,H$1,FALSE),VLOOKUP($A154,Pit!$A$4:$AZ$2108,H$2,FALSE))</f>
        <v>R</v>
      </c>
      <c r="I154" s="16" t="str">
        <f>IF($C154="B",VLOOKUP($A154,Bat!$A$4:$BC$2232,I$1,FALSE),VLOOKUP($A154,Pit!$A$4:$AZ$2108,I$2,FALSE))</f>
        <v>R</v>
      </c>
      <c r="J154" s="16" t="str">
        <f>IF($C154="B",VLOOKUP($A154,Bat!$A$4:$BC$2232,J$1,FALSE),VLOOKUP($A154,Pit!$A$4:$AZ$2108,J$2,FALSE))</f>
        <v>Normal</v>
      </c>
      <c r="K154" s="17" t="str">
        <f>IF($C154="B",VLOOKUP($A154,Bat!$A$4:$BC$2232,K$1,FALSE),VLOOKUP($A154,Pit!$A$4:$AZ$2108,K$2,FALSE))</f>
        <v>Low</v>
      </c>
      <c r="L154" s="16">
        <f>IF($C154="B",VLOOKUP($A154,Bat!$A$4:$BC$2232,L$1,FALSE),VLOOKUP($A154,Pit!$A$4:$AZ$2108,L$2,FALSE))</f>
        <v>3</v>
      </c>
      <c r="M154" s="16">
        <f>IF($C154="B",VLOOKUP($A154,Bat!$A$4:$BC$2232,M$1,FALSE),VLOOKUP($A154,Pit!$A$4:$AZ$2108,M$2,FALSE))</f>
        <v>6</v>
      </c>
      <c r="N154" s="16">
        <f>IF($C154="B",VLOOKUP($A154,Bat!$A$4:$BC$2232,N$1,FALSE),VLOOKUP($A154,Pit!$A$4:$AZ$2108,N$2,FALSE))</f>
        <v>5</v>
      </c>
      <c r="O154" s="16" t="str">
        <f>IF($C154="B",VLOOKUP($A154,Bat!$A$4:$BC$2232,O$1,FALSE),VLOOKUP($A154,Pit!$A$4:$AZ$2108,O$2,FALSE))</f>
        <v>84-86 Mph</v>
      </c>
      <c r="P154" s="17">
        <f>IF($C154="B",VLOOKUP($A154,Bat!$A$4:$BC$2232,P$1,FALSE),VLOOKUP($A154,Pit!$A$4:$AZ$2108,P$2,FALSE))</f>
        <v>6</v>
      </c>
      <c r="Q154" s="36">
        <f>IF($C154="B",VLOOKUP($A154,Bat!$A$4:$BC$2232,Q$1,FALSE),VLOOKUP($A154,Pit!$A$4:$AZ$2108,Q$2,FALSE))</f>
        <v>33.958371158049275</v>
      </c>
      <c r="R154" s="19">
        <f>IF($C154="B",VLOOKUP($A154,Bat!$A$4:$BC$2232,R$1,FALSE),VLOOKUP($A154,Pit!$A$4:$AZ$2108,R$2,FALSE))</f>
        <v>0.97587127006404895</v>
      </c>
      <c r="S154" s="20">
        <f>IF($C154="B",VLOOKUP($A154,Bat!$A$4:$BC$2232,S$1,FALSE),VLOOKUP($A154,Pit!$A$4:$AZ$2108,S$2,FALSE))</f>
        <v>200000</v>
      </c>
      <c r="T154" s="17" t="str">
        <f>VLOOKUP(IF($C154="B",VLOOKUP($A154,Bat!$A$4:$AT$2232,T$1,FALSE),VLOOKUP($A154,Pit!$A$4:$BD$2108,T$2,FALSE)),COND!$A$35:$B$41,2,FALSE)</f>
        <v>??</v>
      </c>
      <c r="U154" s="21">
        <f>IF($C154="B",VLOOKUP($A154,Bat!$A$4:$AR$1196,44,FALSE),VLOOKUP($A154,Pit!$A$4:$BB$1086,54,FALSE))</f>
        <v>0</v>
      </c>
      <c r="V154" s="16"/>
      <c r="W154" s="16">
        <f>IF(OR(U154=999,V154=999,AND(S154&gt;$S$3,S154&lt;&gt;"Slot")),"",IF(V154="",U154,V154))</f>
        <v>0</v>
      </c>
      <c r="X154" s="17" t="e">
        <f>RANK(R154,$R$5:$R$124)</f>
        <v>#N/A</v>
      </c>
      <c r="Y154" s="16" t="str">
        <f>IFERROR(VLOOKUP($D154,Results!$F$3:$L$1396,Y$1,FALSE),"")</f>
        <v/>
      </c>
      <c r="Z154" s="34" t="str">
        <f>IFERROR(IFERROR(IF(VLOOKUP($D154,Results!$F$3:$L$1396,Z$1+1,FALSE)=1,"S",""),"")&amp;VLOOKUP($D154,Results!$F$3:$L$1396,Z$1,FALSE),"")</f>
        <v/>
      </c>
      <c r="AA154" s="16" t="str">
        <f>IFERROR(VLOOKUP($D154,Results!$F$3:$L$1396,AA$1,FALSE),"")</f>
        <v/>
      </c>
      <c r="AB154" s="16" t="str">
        <f>IFERROR(VLOOKUP($D154,Results!$F$3:$L$1396,AB$1,FALSE),"")</f>
        <v/>
      </c>
      <c r="AC154" s="16" t="str">
        <f>IF(V154="","",Y154-V154)</f>
        <v/>
      </c>
    </row>
    <row r="155" spans="1:29" s="21" customFormat="1" x14ac:dyDescent="0.25">
      <c r="A155" s="21" t="s">
        <v>2828</v>
      </c>
      <c r="B155" s="16">
        <f>COUNTIF($A$5:$A$124,A155)</f>
        <v>0</v>
      </c>
      <c r="C155" s="16" t="str">
        <f>IF(OR(MID(A155,1,2)="SP",MID(A155,1,2)="MR",MID(A155,1,2)="CL",MID(A155,1,2)="RP"),"P","B")</f>
        <v>B</v>
      </c>
      <c r="D155" s="17">
        <f>IF($C155="B",VLOOKUP($A155,Bat!$A$4:$BC$2232,D$1,FALSE),VLOOKUP($A155,Pit!$A$4:$AZ$2108,D$2,FALSE))</f>
        <v>5221</v>
      </c>
      <c r="E155" s="16" t="str">
        <f>IF($C155="B",VLOOKUP($A155,Bat!$A$4:$BC$2232,E$1,FALSE),VLOOKUP($A155,Pit!$A$4:$AZ$2108,E$2,FALSE))</f>
        <v>RF</v>
      </c>
      <c r="F155" s="16" t="str">
        <f>IF($C155="B",VLOOKUP($A155,Bat!$A$4:$BC$2232,F$1,FALSE),VLOOKUP($A155,Pit!$A$4:$AZ$2108,F$2,FALSE))</f>
        <v>Steve Boyer</v>
      </c>
      <c r="G155" s="16">
        <f>IF($C155="B",VLOOKUP($A155,Bat!$A$4:$BC$2232,G$1,FALSE),VLOOKUP($A155,Pit!$A$4:$AZ$2108,G$2,FALSE))</f>
        <v>18</v>
      </c>
      <c r="H155" s="16" t="str">
        <f>IF($C155="B",VLOOKUP($A155,Bat!$A$4:$BC$2232,H$1,FALSE),VLOOKUP($A155,Pit!$A$4:$AZ$2108,H$2,FALSE))</f>
        <v>L</v>
      </c>
      <c r="I155" s="16" t="str">
        <f>IF($C155="B",VLOOKUP($A155,Bat!$A$4:$BC$2232,I$1,FALSE),VLOOKUP($A155,Pit!$A$4:$AZ$2108,I$2,FALSE))</f>
        <v>L</v>
      </c>
      <c r="J155" s="16" t="str">
        <f>IF($C155="B",VLOOKUP($A155,Bat!$A$4:$BC$2232,J$1,FALSE),VLOOKUP($A155,Pit!$A$4:$AZ$2108,J$2,FALSE))</f>
        <v>Low</v>
      </c>
      <c r="K155" s="17" t="str">
        <f>IF($C155="B",VLOOKUP($A155,Bat!$A$4:$BC$2232,K$1,FALSE),VLOOKUP($A155,Pit!$A$4:$AZ$2108,K$2,FALSE))</f>
        <v>High</v>
      </c>
      <c r="L155" s="16">
        <f>IF($C155="B",VLOOKUP($A155,Bat!$A$4:$BC$2232,L$1,FALSE),VLOOKUP($A155,Pit!$A$4:$AZ$2108,L$2,FALSE))</f>
        <v>5</v>
      </c>
      <c r="M155" s="16">
        <f>IF($C155="B",VLOOKUP($A155,Bat!$A$4:$BC$2232,M$1,FALSE),VLOOKUP($A155,Pit!$A$4:$AZ$2108,M$2,FALSE))</f>
        <v>4</v>
      </c>
      <c r="N155" s="16">
        <f>IF($C155="B",VLOOKUP($A155,Bat!$A$4:$BC$2232,N$1,FALSE),VLOOKUP($A155,Pit!$A$4:$AZ$2108,N$2,FALSE))</f>
        <v>8</v>
      </c>
      <c r="O155" s="16">
        <f>IF($C155="B",VLOOKUP($A155,Bat!$A$4:$BC$2232,O$1,FALSE),VLOOKUP($A155,Pit!$A$4:$AZ$2108,O$2,FALSE))</f>
        <v>3</v>
      </c>
      <c r="P155" s="17">
        <f>IF($C155="B",VLOOKUP($A155,Bat!$A$4:$BC$2232,P$1,FALSE),VLOOKUP($A155,Pit!$A$4:$AZ$2108,P$2,FALSE))</f>
        <v>6</v>
      </c>
      <c r="Q155" s="36">
        <f>IF($C155="B",VLOOKUP($A155,Bat!$A$4:$BC$2232,Q$1,FALSE),VLOOKUP($A155,Pit!$A$4:$AZ$2108,Q$2,FALSE))</f>
        <v>14.014459046650339</v>
      </c>
      <c r="R155" s="19">
        <f>IF($C155="B",VLOOKUP($A155,Bat!$A$4:$BC$2232,R$1,FALSE),VLOOKUP($A155,Pit!$A$4:$AZ$2108,R$2,FALSE))</f>
        <v>0.97573493645380782</v>
      </c>
      <c r="S155" s="20">
        <f>IF($C155="B",VLOOKUP($A155,Bat!$A$4:$BC$2232,S$1,FALSE),VLOOKUP($A155,Pit!$A$4:$AZ$2108,S$2,FALSE))</f>
        <v>3800000</v>
      </c>
      <c r="T155" s="17" t="str">
        <f>VLOOKUP(IF($C155="B",VLOOKUP($A155,Bat!$A$4:$AT$2232,T$1,FALSE),VLOOKUP($A155,Pit!$A$4:$BD$2108,T$2,FALSE)),COND!$A$35:$B$41,2,FALSE)</f>
        <v>??</v>
      </c>
      <c r="U155" s="21">
        <f>IF($C155="B",VLOOKUP($A155,Bat!$A$4:$AR$1196,44,FALSE),VLOOKUP($A155,Pit!$A$4:$BB$1086,54,FALSE))</f>
        <v>0</v>
      </c>
      <c r="V155" s="16"/>
      <c r="W155" s="16" t="str">
        <f>IF(OR(U155=999,V155=999,AND(S155&gt;$S$3,S155&lt;&gt;"Slot")),"",IF(V155="",U155,V155))</f>
        <v/>
      </c>
      <c r="X155" s="17" t="e">
        <f>RANK(R155,$R$5:$R$124)</f>
        <v>#N/A</v>
      </c>
      <c r="Y155" s="16" t="str">
        <f>IFERROR(VLOOKUP($D155,Results!$F$3:$L$1396,Y$1,FALSE),"")</f>
        <v/>
      </c>
      <c r="Z155" s="34" t="str">
        <f>IFERROR(IFERROR(IF(VLOOKUP($D155,Results!$F$3:$L$1396,Z$1+1,FALSE)=1,"S",""),"")&amp;VLOOKUP($D155,Results!$F$3:$L$1396,Z$1,FALSE),"")</f>
        <v/>
      </c>
      <c r="AA155" s="16" t="str">
        <f>IFERROR(VLOOKUP($D155,Results!$F$3:$L$1396,AA$1,FALSE),"")</f>
        <v/>
      </c>
      <c r="AB155" s="16" t="str">
        <f>IFERROR(VLOOKUP($D155,Results!$F$3:$L$1396,AB$1,FALSE),"")</f>
        <v/>
      </c>
      <c r="AC155" s="16" t="str">
        <f>IF(V155="","",Y155-V155)</f>
        <v/>
      </c>
    </row>
    <row r="156" spans="1:29" s="21" customFormat="1" x14ac:dyDescent="0.25">
      <c r="A156" s="21" t="s">
        <v>2829</v>
      </c>
      <c r="B156" s="16">
        <f>COUNTIF($A$5:$A$124,A156)</f>
        <v>0</v>
      </c>
      <c r="C156" s="16" t="str">
        <f>IF(OR(MID(A156,1,2)="SP",MID(A156,1,2)="MR",MID(A156,1,2)="CL",MID(A156,1,2)="RP"),"P","B")</f>
        <v>B</v>
      </c>
      <c r="D156" s="17">
        <f>IF($C156="B",VLOOKUP($A156,Bat!$A$4:$BC$2232,D$1,FALSE),VLOOKUP($A156,Pit!$A$4:$AZ$2108,D$2,FALSE))</f>
        <v>10228</v>
      </c>
      <c r="E156" s="16" t="str">
        <f>IF($C156="B",VLOOKUP($A156,Bat!$A$4:$BC$2232,E$1,FALSE),VLOOKUP($A156,Pit!$A$4:$AZ$2108,E$2,FALSE))</f>
        <v>3B</v>
      </c>
      <c r="F156" s="16" t="str">
        <f>IF($C156="B",VLOOKUP($A156,Bat!$A$4:$BC$2232,F$1,FALSE),VLOOKUP($A156,Pit!$A$4:$AZ$2108,F$2,FALSE))</f>
        <v>Paul Paige</v>
      </c>
      <c r="G156" s="16">
        <f>IF($C156="B",VLOOKUP($A156,Bat!$A$4:$BC$2232,G$1,FALSE),VLOOKUP($A156,Pit!$A$4:$AZ$2108,G$2,FALSE))</f>
        <v>21</v>
      </c>
      <c r="H156" s="16" t="str">
        <f>IF($C156="B",VLOOKUP($A156,Bat!$A$4:$BC$2232,H$1,FALSE),VLOOKUP($A156,Pit!$A$4:$AZ$2108,H$2,FALSE))</f>
        <v>R</v>
      </c>
      <c r="I156" s="16" t="str">
        <f>IF($C156="B",VLOOKUP($A156,Bat!$A$4:$BC$2232,I$1,FALSE),VLOOKUP($A156,Pit!$A$4:$AZ$2108,I$2,FALSE))</f>
        <v>R</v>
      </c>
      <c r="J156" s="16" t="str">
        <f>IF($C156="B",VLOOKUP($A156,Bat!$A$4:$BC$2232,J$1,FALSE),VLOOKUP($A156,Pit!$A$4:$AZ$2108,J$2,FALSE))</f>
        <v>Normal</v>
      </c>
      <c r="K156" s="17" t="str">
        <f>IF($C156="B",VLOOKUP($A156,Bat!$A$4:$BC$2232,K$1,FALSE),VLOOKUP($A156,Pit!$A$4:$AZ$2108,K$2,FALSE))</f>
        <v>Low</v>
      </c>
      <c r="L156" s="16">
        <f>IF($C156="B",VLOOKUP($A156,Bat!$A$4:$BC$2232,L$1,FALSE),VLOOKUP($A156,Pit!$A$4:$AZ$2108,L$2,FALSE))</f>
        <v>6</v>
      </c>
      <c r="M156" s="16">
        <f>IF($C156="B",VLOOKUP($A156,Bat!$A$4:$BC$2232,M$1,FALSE),VLOOKUP($A156,Pit!$A$4:$AZ$2108,M$2,FALSE))</f>
        <v>4</v>
      </c>
      <c r="N156" s="16">
        <f>IF($C156="B",VLOOKUP($A156,Bat!$A$4:$BC$2232,N$1,FALSE),VLOOKUP($A156,Pit!$A$4:$AZ$2108,N$2,FALSE))</f>
        <v>2</v>
      </c>
      <c r="O156" s="16">
        <f>IF($C156="B",VLOOKUP($A156,Bat!$A$4:$BC$2232,O$1,FALSE),VLOOKUP($A156,Pit!$A$4:$AZ$2108,O$2,FALSE))</f>
        <v>5</v>
      </c>
      <c r="P156" s="17">
        <f>IF($C156="B",VLOOKUP($A156,Bat!$A$4:$BC$2232,P$1,FALSE),VLOOKUP($A156,Pit!$A$4:$AZ$2108,P$2,FALSE))</f>
        <v>4</v>
      </c>
      <c r="Q156" s="36">
        <f>IF($C156="B",VLOOKUP($A156,Bat!$A$4:$BC$2232,Q$1,FALSE),VLOOKUP($A156,Pit!$A$4:$AZ$2108,Q$2,FALSE))</f>
        <v>13.993258138450068</v>
      </c>
      <c r="R156" s="19">
        <f>IF($C156="B",VLOOKUP($A156,Bat!$A$4:$BC$2232,R$1,FALSE),VLOOKUP($A156,Pit!$A$4:$AZ$2108,R$2,FALSE))</f>
        <v>0.97295393273969732</v>
      </c>
      <c r="S156" s="20">
        <f>IF($C156="B",VLOOKUP($A156,Bat!$A$4:$BC$2232,S$1,FALSE),VLOOKUP($A156,Pit!$A$4:$AZ$2108,S$2,FALSE))</f>
        <v>190000</v>
      </c>
      <c r="T156" s="17" t="str">
        <f>VLOOKUP(IF($C156="B",VLOOKUP($A156,Bat!$A$4:$AT$2232,T$1,FALSE),VLOOKUP($A156,Pit!$A$4:$BD$2108,T$2,FALSE)),COND!$A$35:$B$41,2,FALSE)</f>
        <v>??</v>
      </c>
      <c r="U156" s="21">
        <f>IF($C156="B",VLOOKUP($A156,Bat!$A$4:$AR$1196,44,FALSE),VLOOKUP($A156,Pit!$A$4:$BB$1086,54,FALSE))</f>
        <v>0</v>
      </c>
      <c r="V156" s="16"/>
      <c r="W156" s="16">
        <f>IF(OR(U156=999,V156=999,AND(S156&gt;$S$3,S156&lt;&gt;"Slot")),"",IF(V156="",U156,V156))</f>
        <v>0</v>
      </c>
      <c r="X156" s="17" t="e">
        <f>RANK(R156,$R$5:$R$124)</f>
        <v>#N/A</v>
      </c>
      <c r="Y156" s="16" t="str">
        <f>IFERROR(VLOOKUP($D156,Results!$F$3:$L$1396,Y$1,FALSE),"")</f>
        <v/>
      </c>
      <c r="Z156" s="34" t="str">
        <f>IFERROR(IFERROR(IF(VLOOKUP($D156,Results!$F$3:$L$1396,Z$1+1,FALSE)=1,"S",""),"")&amp;VLOOKUP($D156,Results!$F$3:$L$1396,Z$1,FALSE),"")</f>
        <v/>
      </c>
      <c r="AA156" s="16" t="str">
        <f>IFERROR(VLOOKUP($D156,Results!$F$3:$L$1396,AA$1,FALSE),"")</f>
        <v/>
      </c>
      <c r="AB156" s="16" t="str">
        <f>IFERROR(VLOOKUP($D156,Results!$F$3:$L$1396,AB$1,FALSE),"")</f>
        <v/>
      </c>
      <c r="AC156" s="16" t="str">
        <f>IF(V156="","",Y156-V156)</f>
        <v/>
      </c>
    </row>
    <row r="157" spans="1:29" s="21" customFormat="1" x14ac:dyDescent="0.25">
      <c r="A157" s="21" t="s">
        <v>2830</v>
      </c>
      <c r="B157" s="16">
        <f>COUNTIF($A$5:$A$124,A157)</f>
        <v>0</v>
      </c>
      <c r="C157" s="16" t="str">
        <f>IF(OR(MID(A157,1,2)="SP",MID(A157,1,2)="MR",MID(A157,1,2)="CL",MID(A157,1,2)="RP"),"P","B")</f>
        <v>B</v>
      </c>
      <c r="D157" s="17">
        <f>IF($C157="B",VLOOKUP($A157,Bat!$A$4:$BC$2232,D$1,FALSE),VLOOKUP($A157,Pit!$A$4:$AZ$2108,D$2,FALSE))</f>
        <v>8776</v>
      </c>
      <c r="E157" s="16" t="str">
        <f>IF($C157="B",VLOOKUP($A157,Bat!$A$4:$BC$2232,E$1,FALSE),VLOOKUP($A157,Pit!$A$4:$AZ$2108,E$2,FALSE))</f>
        <v>RF</v>
      </c>
      <c r="F157" s="16" t="str">
        <f>IF($C157="B",VLOOKUP($A157,Bat!$A$4:$BC$2232,F$1,FALSE),VLOOKUP($A157,Pit!$A$4:$AZ$2108,F$2,FALSE))</f>
        <v>Ramón Medina</v>
      </c>
      <c r="G157" s="16">
        <f>IF($C157="B",VLOOKUP($A157,Bat!$A$4:$BC$2232,G$1,FALSE),VLOOKUP($A157,Pit!$A$4:$AZ$2108,G$2,FALSE))</f>
        <v>21</v>
      </c>
      <c r="H157" s="16" t="str">
        <f>IF($C157="B",VLOOKUP($A157,Bat!$A$4:$BC$2232,H$1,FALSE),VLOOKUP($A157,Pit!$A$4:$AZ$2108,H$2,FALSE))</f>
        <v>R</v>
      </c>
      <c r="I157" s="16" t="str">
        <f>IF($C157="B",VLOOKUP($A157,Bat!$A$4:$BC$2232,I$1,FALSE),VLOOKUP($A157,Pit!$A$4:$AZ$2108,I$2,FALSE))</f>
        <v>R</v>
      </c>
      <c r="J157" s="16" t="str">
        <f>IF($C157="B",VLOOKUP($A157,Bat!$A$4:$BC$2232,J$1,FALSE),VLOOKUP($A157,Pit!$A$4:$AZ$2108,J$2,FALSE))</f>
        <v>Normal</v>
      </c>
      <c r="K157" s="17" t="str">
        <f>IF($C157="B",VLOOKUP($A157,Bat!$A$4:$BC$2232,K$1,FALSE),VLOOKUP($A157,Pit!$A$4:$AZ$2108,K$2,FALSE))</f>
        <v>Low</v>
      </c>
      <c r="L157" s="16">
        <f>IF($C157="B",VLOOKUP($A157,Bat!$A$4:$BC$2232,L$1,FALSE),VLOOKUP($A157,Pit!$A$4:$AZ$2108,L$2,FALSE))</f>
        <v>6</v>
      </c>
      <c r="M157" s="16">
        <f>IF($C157="B",VLOOKUP($A157,Bat!$A$4:$BC$2232,M$1,FALSE),VLOOKUP($A157,Pit!$A$4:$AZ$2108,M$2,FALSE))</f>
        <v>6</v>
      </c>
      <c r="N157" s="16">
        <f>IF($C157="B",VLOOKUP($A157,Bat!$A$4:$BC$2232,N$1,FALSE),VLOOKUP($A157,Pit!$A$4:$AZ$2108,N$2,FALSE))</f>
        <v>1</v>
      </c>
      <c r="O157" s="16">
        <f>IF($C157="B",VLOOKUP($A157,Bat!$A$4:$BC$2232,O$1,FALSE),VLOOKUP($A157,Pit!$A$4:$AZ$2108,O$2,FALSE))</f>
        <v>4</v>
      </c>
      <c r="P157" s="17">
        <f>IF($C157="B",VLOOKUP($A157,Bat!$A$4:$BC$2232,P$1,FALSE),VLOOKUP($A157,Pit!$A$4:$AZ$2108,P$2,FALSE))</f>
        <v>4</v>
      </c>
      <c r="Q157" s="36">
        <f>IF($C157="B",VLOOKUP($A157,Bat!$A$4:$BC$2232,Q$1,FALSE),VLOOKUP($A157,Pit!$A$4:$AZ$2108,Q$2,FALSE))</f>
        <v>13.976322997469277</v>
      </c>
      <c r="R157" s="19">
        <f>IF($C157="B",VLOOKUP($A157,Bat!$A$4:$BC$2232,R$1,FALSE),VLOOKUP($A157,Pit!$A$4:$AZ$2108,R$2,FALSE))</f>
        <v>0.97073248592611394</v>
      </c>
      <c r="S157" s="20">
        <f>IF($C157="B",VLOOKUP($A157,Bat!$A$4:$BC$2232,S$1,FALSE),VLOOKUP($A157,Pit!$A$4:$AZ$2108,S$2,FALSE))</f>
        <v>230000</v>
      </c>
      <c r="T157" s="17" t="str">
        <f>VLOOKUP(IF($C157="B",VLOOKUP($A157,Bat!$A$4:$AT$2232,T$1,FALSE),VLOOKUP($A157,Pit!$A$4:$BD$2108,T$2,FALSE)),COND!$A$35:$B$41,2,FALSE)</f>
        <v>??</v>
      </c>
      <c r="U157" s="21">
        <f>IF($C157="B",VLOOKUP($A157,Bat!$A$4:$AR$1196,44,FALSE),VLOOKUP($A157,Pit!$A$4:$BB$1086,54,FALSE))</f>
        <v>0</v>
      </c>
      <c r="V157" s="16"/>
      <c r="W157" s="16">
        <f>IF(OR(U157=999,V157=999,AND(S157&gt;$S$3,S157&lt;&gt;"Slot")),"",IF(V157="",U157,V157))</f>
        <v>0</v>
      </c>
      <c r="X157" s="17" t="e">
        <f>RANK(R157,$R$5:$R$124)</f>
        <v>#N/A</v>
      </c>
      <c r="Y157" s="16" t="str">
        <f>IFERROR(VLOOKUP($D157,Results!$F$3:$L$1396,Y$1,FALSE),"")</f>
        <v/>
      </c>
      <c r="Z157" s="34" t="str">
        <f>IFERROR(IFERROR(IF(VLOOKUP($D157,Results!$F$3:$L$1396,Z$1+1,FALSE)=1,"S",""),"")&amp;VLOOKUP($D157,Results!$F$3:$L$1396,Z$1,FALSE),"")</f>
        <v/>
      </c>
      <c r="AA157" s="16" t="str">
        <f>IFERROR(VLOOKUP($D157,Results!$F$3:$L$1396,AA$1,FALSE),"")</f>
        <v/>
      </c>
      <c r="AB157" s="16" t="str">
        <f>IFERROR(VLOOKUP($D157,Results!$F$3:$L$1396,AB$1,FALSE),"")</f>
        <v/>
      </c>
      <c r="AC157" s="16" t="str">
        <f>IF(V157="","",Y157-V157)</f>
        <v/>
      </c>
    </row>
    <row r="158" spans="1:29" s="21" customFormat="1" x14ac:dyDescent="0.25">
      <c r="A158" s="21" t="s">
        <v>2831</v>
      </c>
      <c r="B158" s="16">
        <f>COUNTIF($A$5:$A$124,A158)</f>
        <v>0</v>
      </c>
      <c r="C158" s="16" t="str">
        <f>IF(OR(MID(A158,1,2)="SP",MID(A158,1,2)="MR",MID(A158,1,2)="CL",MID(A158,1,2)="RP"),"P","B")</f>
        <v>B</v>
      </c>
      <c r="D158" s="17">
        <f>IF($C158="B",VLOOKUP($A158,Bat!$A$4:$BC$2232,D$1,FALSE),VLOOKUP($A158,Pit!$A$4:$AZ$2108,D$2,FALSE))</f>
        <v>5604</v>
      </c>
      <c r="E158" s="16" t="str">
        <f>IF($C158="B",VLOOKUP($A158,Bat!$A$4:$BC$2232,E$1,FALSE),VLOOKUP($A158,Pit!$A$4:$AZ$2108,E$2,FALSE))</f>
        <v>CF</v>
      </c>
      <c r="F158" s="16" t="str">
        <f>IF($C158="B",VLOOKUP($A158,Bat!$A$4:$BC$2232,F$1,FALSE),VLOOKUP($A158,Pit!$A$4:$AZ$2108,F$2,FALSE))</f>
        <v>Jason Box</v>
      </c>
      <c r="G158" s="16">
        <f>IF($C158="B",VLOOKUP($A158,Bat!$A$4:$BC$2232,G$1,FALSE),VLOOKUP($A158,Pit!$A$4:$AZ$2108,G$2,FALSE))</f>
        <v>18</v>
      </c>
      <c r="H158" s="16" t="str">
        <f>IF($C158="B",VLOOKUP($A158,Bat!$A$4:$BC$2232,H$1,FALSE),VLOOKUP($A158,Pit!$A$4:$AZ$2108,H$2,FALSE))</f>
        <v>R</v>
      </c>
      <c r="I158" s="16" t="str">
        <f>IF($C158="B",VLOOKUP($A158,Bat!$A$4:$BC$2232,I$1,FALSE),VLOOKUP($A158,Pit!$A$4:$AZ$2108,I$2,FALSE))</f>
        <v>R</v>
      </c>
      <c r="J158" s="16" t="str">
        <f>IF($C158="B",VLOOKUP($A158,Bat!$A$4:$BC$2232,J$1,FALSE),VLOOKUP($A158,Pit!$A$4:$AZ$2108,J$2,FALSE))</f>
        <v>Normal</v>
      </c>
      <c r="K158" s="17" t="str">
        <f>IF($C158="B",VLOOKUP($A158,Bat!$A$4:$BC$2232,K$1,FALSE),VLOOKUP($A158,Pit!$A$4:$AZ$2108,K$2,FALSE))</f>
        <v>Normal</v>
      </c>
      <c r="L158" s="16">
        <f>IF($C158="B",VLOOKUP($A158,Bat!$A$4:$BC$2232,L$1,FALSE),VLOOKUP($A158,Pit!$A$4:$AZ$2108,L$2,FALSE))</f>
        <v>5</v>
      </c>
      <c r="M158" s="16">
        <f>IF($C158="B",VLOOKUP($A158,Bat!$A$4:$BC$2232,M$1,FALSE),VLOOKUP($A158,Pit!$A$4:$AZ$2108,M$2,FALSE))</f>
        <v>6</v>
      </c>
      <c r="N158" s="16">
        <f>IF($C158="B",VLOOKUP($A158,Bat!$A$4:$BC$2232,N$1,FALSE),VLOOKUP($A158,Pit!$A$4:$AZ$2108,N$2,FALSE))</f>
        <v>5</v>
      </c>
      <c r="O158" s="16">
        <f>IF($C158="B",VLOOKUP($A158,Bat!$A$4:$BC$2232,O$1,FALSE),VLOOKUP($A158,Pit!$A$4:$AZ$2108,O$2,FALSE))</f>
        <v>3</v>
      </c>
      <c r="P158" s="17">
        <f>IF($C158="B",VLOOKUP($A158,Bat!$A$4:$BC$2232,P$1,FALSE),VLOOKUP($A158,Pit!$A$4:$AZ$2108,P$2,FALSE))</f>
        <v>7</v>
      </c>
      <c r="Q158" s="36">
        <f>IF($C158="B",VLOOKUP($A158,Bat!$A$4:$BC$2232,Q$1,FALSE),VLOOKUP($A158,Pit!$A$4:$AZ$2108,Q$2,FALSE))</f>
        <v>13.947622866823503</v>
      </c>
      <c r="R158" s="19">
        <f>IF($C158="B",VLOOKUP($A158,Bat!$A$4:$BC$2232,R$1,FALSE),VLOOKUP($A158,Pit!$A$4:$AZ$2108,R$2,FALSE))</f>
        <v>0.96696778069898914</v>
      </c>
      <c r="S158" s="20">
        <f>IF($C158="B",VLOOKUP($A158,Bat!$A$4:$BC$2232,S$1,FALSE),VLOOKUP($A158,Pit!$A$4:$AZ$2108,S$2,FALSE))</f>
        <v>3000000</v>
      </c>
      <c r="T158" s="17" t="str">
        <f>VLOOKUP(IF($C158="B",VLOOKUP($A158,Bat!$A$4:$AT$2232,T$1,FALSE),VLOOKUP($A158,Pit!$A$4:$BD$2108,T$2,FALSE)),COND!$A$35:$B$41,2,FALSE)</f>
        <v>??</v>
      </c>
      <c r="U158" s="21">
        <f>IF($C158="B",VLOOKUP($A158,Bat!$A$4:$AR$1196,44,FALSE),VLOOKUP($A158,Pit!$A$4:$BB$1086,54,FALSE))</f>
        <v>0</v>
      </c>
      <c r="V158" s="16"/>
      <c r="W158" s="16">
        <f>IF(OR(U158=999,V158=999,AND(S158&gt;$S$3,S158&lt;&gt;"Slot")),"",IF(V158="",U158,V158))</f>
        <v>0</v>
      </c>
      <c r="X158" s="17" t="e">
        <f>RANK(R158,$R$5:$R$124)</f>
        <v>#N/A</v>
      </c>
      <c r="Y158" s="16" t="str">
        <f>IFERROR(VLOOKUP($D158,Results!$F$3:$L$1396,Y$1,FALSE),"")</f>
        <v/>
      </c>
      <c r="Z158" s="34" t="str">
        <f>IFERROR(IFERROR(IF(VLOOKUP($D158,Results!$F$3:$L$1396,Z$1+1,FALSE)=1,"S",""),"")&amp;VLOOKUP($D158,Results!$F$3:$L$1396,Z$1,FALSE),"")</f>
        <v/>
      </c>
      <c r="AA158" s="16" t="str">
        <f>IFERROR(VLOOKUP($D158,Results!$F$3:$L$1396,AA$1,FALSE),"")</f>
        <v/>
      </c>
      <c r="AB158" s="16" t="str">
        <f>IFERROR(VLOOKUP($D158,Results!$F$3:$L$1396,AB$1,FALSE),"")</f>
        <v/>
      </c>
      <c r="AC158" s="16" t="str">
        <f>IF(V158="","",Y158-V158)</f>
        <v/>
      </c>
    </row>
    <row r="159" spans="1:29" s="21" customFormat="1" x14ac:dyDescent="0.25">
      <c r="A159" s="21" t="s">
        <v>2832</v>
      </c>
      <c r="B159" s="16">
        <f>COUNTIF($A$5:$A$124,A159)</f>
        <v>0</v>
      </c>
      <c r="C159" s="16" t="str">
        <f>IF(OR(MID(A159,1,2)="SP",MID(A159,1,2)="MR",MID(A159,1,2)="CL",MID(A159,1,2)="RP"),"P","B")</f>
        <v>B</v>
      </c>
      <c r="D159" s="17">
        <f>IF($C159="B",VLOOKUP($A159,Bat!$A$4:$BC$2232,D$1,FALSE),VLOOKUP($A159,Pit!$A$4:$AZ$2108,D$2,FALSE))</f>
        <v>5027</v>
      </c>
      <c r="E159" s="16" t="str">
        <f>IF($C159="B",VLOOKUP($A159,Bat!$A$4:$BC$2232,E$1,FALSE),VLOOKUP($A159,Pit!$A$4:$AZ$2108,E$2,FALSE))</f>
        <v>2B</v>
      </c>
      <c r="F159" s="16" t="str">
        <f>IF($C159="B",VLOOKUP($A159,Bat!$A$4:$BC$2232,F$1,FALSE),VLOOKUP($A159,Pit!$A$4:$AZ$2108,F$2,FALSE))</f>
        <v>Jack Allen</v>
      </c>
      <c r="G159" s="16">
        <f>IF($C159="B",VLOOKUP($A159,Bat!$A$4:$BC$2232,G$1,FALSE),VLOOKUP($A159,Pit!$A$4:$AZ$2108,G$2,FALSE))</f>
        <v>18</v>
      </c>
      <c r="H159" s="16" t="str">
        <f>IF($C159="B",VLOOKUP($A159,Bat!$A$4:$BC$2232,H$1,FALSE),VLOOKUP($A159,Pit!$A$4:$AZ$2108,H$2,FALSE))</f>
        <v>R</v>
      </c>
      <c r="I159" s="16" t="str">
        <f>IF($C159="B",VLOOKUP($A159,Bat!$A$4:$BC$2232,I$1,FALSE),VLOOKUP($A159,Pit!$A$4:$AZ$2108,I$2,FALSE))</f>
        <v>R</v>
      </c>
      <c r="J159" s="16" t="str">
        <f>IF($C159="B",VLOOKUP($A159,Bat!$A$4:$BC$2232,J$1,FALSE),VLOOKUP($A159,Pit!$A$4:$AZ$2108,J$2,FALSE))</f>
        <v>Very Low</v>
      </c>
      <c r="K159" s="17" t="str">
        <f>IF($C159="B",VLOOKUP($A159,Bat!$A$4:$BC$2232,K$1,FALSE),VLOOKUP($A159,Pit!$A$4:$AZ$2108,K$2,FALSE))</f>
        <v>Very Low</v>
      </c>
      <c r="L159" s="16">
        <f>IF($C159="B",VLOOKUP($A159,Bat!$A$4:$BC$2232,L$1,FALSE),VLOOKUP($A159,Pit!$A$4:$AZ$2108,L$2,FALSE))</f>
        <v>4</v>
      </c>
      <c r="M159" s="16">
        <f>IF($C159="B",VLOOKUP($A159,Bat!$A$4:$BC$2232,M$1,FALSE),VLOOKUP($A159,Pit!$A$4:$AZ$2108,M$2,FALSE))</f>
        <v>7</v>
      </c>
      <c r="N159" s="16">
        <f>IF($C159="B",VLOOKUP($A159,Bat!$A$4:$BC$2232,N$1,FALSE),VLOOKUP($A159,Pit!$A$4:$AZ$2108,N$2,FALSE))</f>
        <v>4</v>
      </c>
      <c r="O159" s="16">
        <f>IF($C159="B",VLOOKUP($A159,Bat!$A$4:$BC$2232,O$1,FALSE),VLOOKUP($A159,Pit!$A$4:$AZ$2108,O$2,FALSE))</f>
        <v>10</v>
      </c>
      <c r="P159" s="17">
        <f>IF($C159="B",VLOOKUP($A159,Bat!$A$4:$BC$2232,P$1,FALSE),VLOOKUP($A159,Pit!$A$4:$AZ$2108,P$2,FALSE))</f>
        <v>4</v>
      </c>
      <c r="Q159" s="36">
        <f>IF($C159="B",VLOOKUP($A159,Bat!$A$4:$BC$2232,Q$1,FALSE),VLOOKUP($A159,Pit!$A$4:$AZ$2108,Q$2,FALSE))</f>
        <v>13.886462057195157</v>
      </c>
      <c r="R159" s="19">
        <f>IF($C159="B",VLOOKUP($A159,Bat!$A$4:$BC$2232,R$1,FALSE),VLOOKUP($A159,Pit!$A$4:$AZ$2108,R$2,FALSE))</f>
        <v>0.95894508482541052</v>
      </c>
      <c r="S159" s="20">
        <f>IF($C159="B",VLOOKUP($A159,Bat!$A$4:$BC$2232,S$1,FALSE),VLOOKUP($A159,Pit!$A$4:$AZ$2108,S$2,FALSE))</f>
        <v>7500000</v>
      </c>
      <c r="T159" s="17" t="str">
        <f>VLOOKUP(IF($C159="B",VLOOKUP($A159,Bat!$A$4:$AT$2232,T$1,FALSE),VLOOKUP($A159,Pit!$A$4:$BD$2108,T$2,FALSE)),COND!$A$35:$B$41,2,FALSE)</f>
        <v>??</v>
      </c>
      <c r="U159" s="21">
        <f>IF($C159="B",VLOOKUP($A159,Bat!$A$4:$AR$1196,44,FALSE),VLOOKUP($A159,Pit!$A$4:$BB$1086,54,FALSE))</f>
        <v>0</v>
      </c>
      <c r="V159" s="16"/>
      <c r="W159" s="16" t="str">
        <f>IF(OR(U159=999,V159=999,AND(S159&gt;$S$3,S159&lt;&gt;"Slot")),"",IF(V159="",U159,V159))</f>
        <v/>
      </c>
      <c r="X159" s="17" t="e">
        <f>RANK(R159,$R$5:$R$124)</f>
        <v>#N/A</v>
      </c>
      <c r="Y159" s="16" t="str">
        <f>IFERROR(VLOOKUP($D159,Results!$F$3:$L$1396,Y$1,FALSE),"")</f>
        <v/>
      </c>
      <c r="Z159" s="34" t="str">
        <f>IFERROR(IFERROR(IF(VLOOKUP($D159,Results!$F$3:$L$1396,Z$1+1,FALSE)=1,"S",""),"")&amp;VLOOKUP($D159,Results!$F$3:$L$1396,Z$1,FALSE),"")</f>
        <v/>
      </c>
      <c r="AA159" s="16" t="str">
        <f>IFERROR(VLOOKUP($D159,Results!$F$3:$L$1396,AA$1,FALSE),"")</f>
        <v/>
      </c>
      <c r="AB159" s="16" t="str">
        <f>IFERROR(VLOOKUP($D159,Results!$F$3:$L$1396,AB$1,FALSE),"")</f>
        <v/>
      </c>
      <c r="AC159" s="16" t="str">
        <f>IF(V159="","",Y159-V159)</f>
        <v/>
      </c>
    </row>
    <row r="160" spans="1:29" s="21" customFormat="1" x14ac:dyDescent="0.25">
      <c r="A160" s="21" t="s">
        <v>2833</v>
      </c>
      <c r="B160" s="16">
        <f>COUNTIF($A$5:$A$124,A160)</f>
        <v>0</v>
      </c>
      <c r="C160" s="16" t="str">
        <f>IF(OR(MID(A160,1,2)="SP",MID(A160,1,2)="MR",MID(A160,1,2)="CL",MID(A160,1,2)="RP"),"P","B")</f>
        <v>B</v>
      </c>
      <c r="D160" s="17">
        <f>IF($C160="B",VLOOKUP($A160,Bat!$A$4:$BC$2232,D$1,FALSE),VLOOKUP($A160,Pit!$A$4:$AZ$2108,D$2,FALSE))</f>
        <v>5143</v>
      </c>
      <c r="E160" s="16" t="str">
        <f>IF($C160="B",VLOOKUP($A160,Bat!$A$4:$BC$2232,E$1,FALSE),VLOOKUP($A160,Pit!$A$4:$AZ$2108,E$2,FALSE))</f>
        <v>1B</v>
      </c>
      <c r="F160" s="16" t="str">
        <f>IF($C160="B",VLOOKUP($A160,Bat!$A$4:$BC$2232,F$1,FALSE),VLOOKUP($A160,Pit!$A$4:$AZ$2108,F$2,FALSE))</f>
        <v>Greg Smith</v>
      </c>
      <c r="G160" s="16">
        <f>IF($C160="B",VLOOKUP($A160,Bat!$A$4:$BC$2232,G$1,FALSE),VLOOKUP($A160,Pit!$A$4:$AZ$2108,G$2,FALSE))</f>
        <v>18</v>
      </c>
      <c r="H160" s="16" t="str">
        <f>IF($C160="B",VLOOKUP($A160,Bat!$A$4:$BC$2232,H$1,FALSE),VLOOKUP($A160,Pit!$A$4:$AZ$2108,H$2,FALSE))</f>
        <v>R</v>
      </c>
      <c r="I160" s="16" t="str">
        <f>IF($C160="B",VLOOKUP($A160,Bat!$A$4:$BC$2232,I$1,FALSE),VLOOKUP($A160,Pit!$A$4:$AZ$2108,I$2,FALSE))</f>
        <v>R</v>
      </c>
      <c r="J160" s="16" t="str">
        <f>IF($C160="B",VLOOKUP($A160,Bat!$A$4:$BC$2232,J$1,FALSE),VLOOKUP($A160,Pit!$A$4:$AZ$2108,J$2,FALSE))</f>
        <v>Low</v>
      </c>
      <c r="K160" s="17" t="str">
        <f>IF($C160="B",VLOOKUP($A160,Bat!$A$4:$BC$2232,K$1,FALSE),VLOOKUP($A160,Pit!$A$4:$AZ$2108,K$2,FALSE))</f>
        <v>Normal</v>
      </c>
      <c r="L160" s="16">
        <f>IF($C160="B",VLOOKUP($A160,Bat!$A$4:$BC$2232,L$1,FALSE),VLOOKUP($A160,Pit!$A$4:$AZ$2108,L$2,FALSE))</f>
        <v>6</v>
      </c>
      <c r="M160" s="16">
        <f>IF($C160="B",VLOOKUP($A160,Bat!$A$4:$BC$2232,M$1,FALSE),VLOOKUP($A160,Pit!$A$4:$AZ$2108,M$2,FALSE))</f>
        <v>3</v>
      </c>
      <c r="N160" s="16">
        <f>IF($C160="B",VLOOKUP($A160,Bat!$A$4:$BC$2232,N$1,FALSE),VLOOKUP($A160,Pit!$A$4:$AZ$2108,N$2,FALSE))</f>
        <v>6</v>
      </c>
      <c r="O160" s="16">
        <f>IF($C160="B",VLOOKUP($A160,Bat!$A$4:$BC$2232,O$1,FALSE),VLOOKUP($A160,Pit!$A$4:$AZ$2108,O$2,FALSE))</f>
        <v>1</v>
      </c>
      <c r="P160" s="17">
        <f>IF($C160="B",VLOOKUP($A160,Bat!$A$4:$BC$2232,P$1,FALSE),VLOOKUP($A160,Pit!$A$4:$AZ$2108,P$2,FALSE))</f>
        <v>7</v>
      </c>
      <c r="Q160" s="36">
        <f>IF($C160="B",VLOOKUP($A160,Bat!$A$4:$BC$2232,Q$1,FALSE),VLOOKUP($A160,Pit!$A$4:$AZ$2108,Q$2,FALSE))</f>
        <v>13.870586109632853</v>
      </c>
      <c r="R160" s="19">
        <f>IF($C160="B",VLOOKUP($A160,Bat!$A$4:$BC$2232,R$1,FALSE),VLOOKUP($A160,Pit!$A$4:$AZ$2108,R$2,FALSE))</f>
        <v>0.95686257643856576</v>
      </c>
      <c r="S160" s="20">
        <f>IF($C160="B",VLOOKUP($A160,Bat!$A$4:$BC$2232,S$1,FALSE),VLOOKUP($A160,Pit!$A$4:$AZ$2108,S$2,FALSE))</f>
        <v>190000</v>
      </c>
      <c r="T160" s="17" t="str">
        <f>VLOOKUP(IF($C160="B",VLOOKUP($A160,Bat!$A$4:$AT$2232,T$1,FALSE),VLOOKUP($A160,Pit!$A$4:$BD$2108,T$2,FALSE)),COND!$A$35:$B$41,2,FALSE)</f>
        <v>??</v>
      </c>
      <c r="U160" s="21">
        <f>IF($C160="B",VLOOKUP($A160,Bat!$A$4:$AR$1196,44,FALSE),VLOOKUP($A160,Pit!$A$4:$BB$1086,54,FALSE))</f>
        <v>0</v>
      </c>
      <c r="V160" s="16"/>
      <c r="W160" s="16">
        <f>IF(OR(U160=999,V160=999,AND(S160&gt;$S$3,S160&lt;&gt;"Slot")),"",IF(V160="",U160,V160))</f>
        <v>0</v>
      </c>
      <c r="X160" s="17" t="e">
        <f>RANK(R160,$R$5:$R$124)</f>
        <v>#N/A</v>
      </c>
      <c r="Y160" s="16" t="str">
        <f>IFERROR(VLOOKUP($D160,Results!$F$3:$L$1396,Y$1,FALSE),"")</f>
        <v/>
      </c>
      <c r="Z160" s="34" t="str">
        <f>IFERROR(IFERROR(IF(VLOOKUP($D160,Results!$F$3:$L$1396,Z$1+1,FALSE)=1,"S",""),"")&amp;VLOOKUP($D160,Results!$F$3:$L$1396,Z$1,FALSE),"")</f>
        <v/>
      </c>
      <c r="AA160" s="16" t="str">
        <f>IFERROR(VLOOKUP($D160,Results!$F$3:$L$1396,AA$1,FALSE),"")</f>
        <v/>
      </c>
      <c r="AB160" s="16" t="str">
        <f>IFERROR(VLOOKUP($D160,Results!$F$3:$L$1396,AB$1,FALSE),"")</f>
        <v/>
      </c>
      <c r="AC160" s="16" t="str">
        <f>IF(V160="","",Y160-V160)</f>
        <v/>
      </c>
    </row>
    <row r="161" spans="1:29" s="21" customFormat="1" x14ac:dyDescent="0.25">
      <c r="A161" s="21" t="s">
        <v>2834</v>
      </c>
      <c r="B161" s="16">
        <f>COUNTIF($A$5:$A$124,A161)</f>
        <v>0</v>
      </c>
      <c r="C161" s="16" t="str">
        <f>IF(OR(MID(A161,1,2)="SP",MID(A161,1,2)="MR",MID(A161,1,2)="CL",MID(A161,1,2)="RP"),"P","B")</f>
        <v>B</v>
      </c>
      <c r="D161" s="17">
        <f>IF($C161="B",VLOOKUP($A161,Bat!$A$4:$BC$2232,D$1,FALSE),VLOOKUP($A161,Pit!$A$4:$AZ$2108,D$2,FALSE))</f>
        <v>5383</v>
      </c>
      <c r="E161" s="16" t="str">
        <f>IF($C161="B",VLOOKUP($A161,Bat!$A$4:$BC$2232,E$1,FALSE),VLOOKUP($A161,Pit!$A$4:$AZ$2108,E$2,FALSE))</f>
        <v>2B</v>
      </c>
      <c r="F161" s="16" t="str">
        <f>IF($C161="B",VLOOKUP($A161,Bat!$A$4:$BC$2232,F$1,FALSE),VLOOKUP($A161,Pit!$A$4:$AZ$2108,F$2,FALSE))</f>
        <v>José Ruíz</v>
      </c>
      <c r="G161" s="16">
        <f>IF($C161="B",VLOOKUP($A161,Bat!$A$4:$BC$2232,G$1,FALSE),VLOOKUP($A161,Pit!$A$4:$AZ$2108,G$2,FALSE))</f>
        <v>18</v>
      </c>
      <c r="H161" s="16" t="str">
        <f>IF($C161="B",VLOOKUP($A161,Bat!$A$4:$BC$2232,H$1,FALSE),VLOOKUP($A161,Pit!$A$4:$AZ$2108,H$2,FALSE))</f>
        <v>R</v>
      </c>
      <c r="I161" s="16" t="str">
        <f>IF($C161="B",VLOOKUP($A161,Bat!$A$4:$BC$2232,I$1,FALSE),VLOOKUP($A161,Pit!$A$4:$AZ$2108,I$2,FALSE))</f>
        <v>R</v>
      </c>
      <c r="J161" s="16" t="str">
        <f>IF($C161="B",VLOOKUP($A161,Bat!$A$4:$BC$2232,J$1,FALSE),VLOOKUP($A161,Pit!$A$4:$AZ$2108,J$2,FALSE))</f>
        <v>Normal</v>
      </c>
      <c r="K161" s="17" t="str">
        <f>IF($C161="B",VLOOKUP($A161,Bat!$A$4:$BC$2232,K$1,FALSE),VLOOKUP($A161,Pit!$A$4:$AZ$2108,K$2,FALSE))</f>
        <v>Low</v>
      </c>
      <c r="L161" s="16">
        <f>IF($C161="B",VLOOKUP($A161,Bat!$A$4:$BC$2232,L$1,FALSE),VLOOKUP($A161,Pit!$A$4:$AZ$2108,L$2,FALSE))</f>
        <v>6</v>
      </c>
      <c r="M161" s="16">
        <f>IF($C161="B",VLOOKUP($A161,Bat!$A$4:$BC$2232,M$1,FALSE),VLOOKUP($A161,Pit!$A$4:$AZ$2108,M$2,FALSE))</f>
        <v>5</v>
      </c>
      <c r="N161" s="16">
        <f>IF($C161="B",VLOOKUP($A161,Bat!$A$4:$BC$2232,N$1,FALSE),VLOOKUP($A161,Pit!$A$4:$AZ$2108,N$2,FALSE))</f>
        <v>4</v>
      </c>
      <c r="O161" s="16">
        <f>IF($C161="B",VLOOKUP($A161,Bat!$A$4:$BC$2232,O$1,FALSE),VLOOKUP($A161,Pit!$A$4:$AZ$2108,O$2,FALSE))</f>
        <v>4</v>
      </c>
      <c r="P161" s="17">
        <f>IF($C161="B",VLOOKUP($A161,Bat!$A$4:$BC$2232,P$1,FALSE),VLOOKUP($A161,Pit!$A$4:$AZ$2108,P$2,FALSE))</f>
        <v>3</v>
      </c>
      <c r="Q161" s="36">
        <f>IF($C161="B",VLOOKUP($A161,Bat!$A$4:$BC$2232,Q$1,FALSE),VLOOKUP($A161,Pit!$A$4:$AZ$2108,Q$2,FALSE))</f>
        <v>13.746848894326671</v>
      </c>
      <c r="R161" s="19">
        <f>IF($C161="B",VLOOKUP($A161,Bat!$A$4:$BC$2232,R$1,FALSE),VLOOKUP($A161,Pit!$A$4:$AZ$2108,R$2,FALSE))</f>
        <v>0.94063149557686088</v>
      </c>
      <c r="S161" s="20">
        <f>IF($C161="B",VLOOKUP($A161,Bat!$A$4:$BC$2232,S$1,FALSE),VLOOKUP($A161,Pit!$A$4:$AZ$2108,S$2,FALSE))</f>
        <v>190000</v>
      </c>
      <c r="T161" s="17" t="str">
        <f>VLOOKUP(IF($C161="B",VLOOKUP($A161,Bat!$A$4:$AT$2232,T$1,FALSE),VLOOKUP($A161,Pit!$A$4:$BD$2108,T$2,FALSE)),COND!$A$35:$B$41,2,FALSE)</f>
        <v>??</v>
      </c>
      <c r="U161" s="21">
        <f>IF($C161="B",VLOOKUP($A161,Bat!$A$4:$AR$1196,44,FALSE),VLOOKUP($A161,Pit!$A$4:$BB$1086,54,FALSE))</f>
        <v>0</v>
      </c>
      <c r="V161" s="16"/>
      <c r="W161" s="16">
        <f>IF(OR(U161=999,V161=999,AND(S161&gt;$S$3,S161&lt;&gt;"Slot")),"",IF(V161="",U161,V161))</f>
        <v>0</v>
      </c>
      <c r="X161" s="17" t="e">
        <f>RANK(R161,$R$5:$R$124)</f>
        <v>#N/A</v>
      </c>
      <c r="Y161" s="16" t="str">
        <f>IFERROR(VLOOKUP($D161,Results!$F$3:$L$1396,Y$1,FALSE),"")</f>
        <v/>
      </c>
      <c r="Z161" s="34" t="str">
        <f>IFERROR(IFERROR(IF(VLOOKUP($D161,Results!$F$3:$L$1396,Z$1+1,FALSE)=1,"S",""),"")&amp;VLOOKUP($D161,Results!$F$3:$L$1396,Z$1,FALSE),"")</f>
        <v/>
      </c>
      <c r="AA161" s="16" t="str">
        <f>IFERROR(VLOOKUP($D161,Results!$F$3:$L$1396,AA$1,FALSE),"")</f>
        <v/>
      </c>
      <c r="AB161" s="16" t="str">
        <f>IFERROR(VLOOKUP($D161,Results!$F$3:$L$1396,AB$1,FALSE),"")</f>
        <v/>
      </c>
      <c r="AC161" s="16" t="str">
        <f>IF(V161="","",Y161-V161)</f>
        <v/>
      </c>
    </row>
    <row r="162" spans="1:29" s="21" customFormat="1" x14ac:dyDescent="0.25">
      <c r="A162" s="21" t="s">
        <v>2835</v>
      </c>
      <c r="B162" s="16">
        <f>COUNTIF($A$5:$A$124,A162)</f>
        <v>0</v>
      </c>
      <c r="C162" s="16" t="str">
        <f>IF(OR(MID(A162,1,2)="SP",MID(A162,1,2)="MR",MID(A162,1,2)="CL",MID(A162,1,2)="RP"),"P","B")</f>
        <v>B</v>
      </c>
      <c r="D162" s="17">
        <f>IF($C162="B",VLOOKUP($A162,Bat!$A$4:$BC$2232,D$1,FALSE),VLOOKUP($A162,Pit!$A$4:$AZ$2108,D$2,FALSE))</f>
        <v>11564</v>
      </c>
      <c r="E162" s="16" t="str">
        <f>IF($C162="B",VLOOKUP($A162,Bat!$A$4:$BC$2232,E$1,FALSE),VLOOKUP($A162,Pit!$A$4:$AZ$2108,E$2,FALSE))</f>
        <v>RF</v>
      </c>
      <c r="F162" s="16" t="str">
        <f>IF($C162="B",VLOOKUP($A162,Bat!$A$4:$BC$2232,F$1,FALSE),VLOOKUP($A162,Pit!$A$4:$AZ$2108,F$2,FALSE))</f>
        <v>Robert Sims</v>
      </c>
      <c r="G162" s="16">
        <f>IF($C162="B",VLOOKUP($A162,Bat!$A$4:$BC$2232,G$1,FALSE),VLOOKUP($A162,Pit!$A$4:$AZ$2108,G$2,FALSE))</f>
        <v>21</v>
      </c>
      <c r="H162" s="16" t="str">
        <f>IF($C162="B",VLOOKUP($A162,Bat!$A$4:$BC$2232,H$1,FALSE),VLOOKUP($A162,Pit!$A$4:$AZ$2108,H$2,FALSE))</f>
        <v>L</v>
      </c>
      <c r="I162" s="16" t="str">
        <f>IF($C162="B",VLOOKUP($A162,Bat!$A$4:$BC$2232,I$1,FALSE),VLOOKUP($A162,Pit!$A$4:$AZ$2108,I$2,FALSE))</f>
        <v>L</v>
      </c>
      <c r="J162" s="16" t="str">
        <f>IF($C162="B",VLOOKUP($A162,Bat!$A$4:$BC$2232,J$1,FALSE),VLOOKUP($A162,Pit!$A$4:$AZ$2108,J$2,FALSE))</f>
        <v>Very Low</v>
      </c>
      <c r="K162" s="17" t="str">
        <f>IF($C162="B",VLOOKUP($A162,Bat!$A$4:$BC$2232,K$1,FALSE),VLOOKUP($A162,Pit!$A$4:$AZ$2108,K$2,FALSE))</f>
        <v>Normal</v>
      </c>
      <c r="L162" s="16">
        <f>IF($C162="B",VLOOKUP($A162,Bat!$A$4:$BC$2232,L$1,FALSE),VLOOKUP($A162,Pit!$A$4:$AZ$2108,L$2,FALSE))</f>
        <v>6</v>
      </c>
      <c r="M162" s="16">
        <f>IF($C162="B",VLOOKUP($A162,Bat!$A$4:$BC$2232,M$1,FALSE),VLOOKUP($A162,Pit!$A$4:$AZ$2108,M$2,FALSE))</f>
        <v>4</v>
      </c>
      <c r="N162" s="16">
        <f>IF($C162="B",VLOOKUP($A162,Bat!$A$4:$BC$2232,N$1,FALSE),VLOOKUP($A162,Pit!$A$4:$AZ$2108,N$2,FALSE))</f>
        <v>4</v>
      </c>
      <c r="O162" s="16">
        <f>IF($C162="B",VLOOKUP($A162,Bat!$A$4:$BC$2232,O$1,FALSE),VLOOKUP($A162,Pit!$A$4:$AZ$2108,O$2,FALSE))</f>
        <v>3</v>
      </c>
      <c r="P162" s="17">
        <f>IF($C162="B",VLOOKUP($A162,Bat!$A$4:$BC$2232,P$1,FALSE),VLOOKUP($A162,Pit!$A$4:$AZ$2108,P$2,FALSE))</f>
        <v>4</v>
      </c>
      <c r="Q162" s="36">
        <f>IF($C162="B",VLOOKUP($A162,Bat!$A$4:$BC$2232,Q$1,FALSE),VLOOKUP($A162,Pit!$A$4:$AZ$2108,Q$2,FALSE))</f>
        <v>13.695347772579289</v>
      </c>
      <c r="R162" s="19">
        <f>IF($C162="B",VLOOKUP($A162,Bat!$A$4:$BC$2232,R$1,FALSE),VLOOKUP($A162,Pit!$A$4:$AZ$2108,R$2,FALSE))</f>
        <v>0.93387589767947965</v>
      </c>
      <c r="S162" s="20">
        <f>IF($C162="B",VLOOKUP($A162,Bat!$A$4:$BC$2232,S$1,FALSE),VLOOKUP($A162,Pit!$A$4:$AZ$2108,S$2,FALSE))</f>
        <v>250000</v>
      </c>
      <c r="T162" s="17" t="str">
        <f>VLOOKUP(IF($C162="B",VLOOKUP($A162,Bat!$A$4:$AT$2232,T$1,FALSE),VLOOKUP($A162,Pit!$A$4:$BD$2108,T$2,FALSE)),COND!$A$35:$B$41,2,FALSE)</f>
        <v>??</v>
      </c>
      <c r="U162" s="21">
        <f>IF($C162="B",VLOOKUP($A162,Bat!$A$4:$AR$1196,44,FALSE),VLOOKUP($A162,Pit!$A$4:$BB$1086,54,FALSE))</f>
        <v>0</v>
      </c>
      <c r="V162" s="16"/>
      <c r="W162" s="16">
        <f>IF(OR(U162=999,V162=999,AND(S162&gt;$S$3,S162&lt;&gt;"Slot")),"",IF(V162="",U162,V162))</f>
        <v>0</v>
      </c>
      <c r="X162" s="17" t="e">
        <f>RANK(R162,$R$5:$R$124)</f>
        <v>#N/A</v>
      </c>
      <c r="Y162" s="16" t="str">
        <f>IFERROR(VLOOKUP($D162,Results!$F$3:$L$1396,Y$1,FALSE),"")</f>
        <v/>
      </c>
      <c r="Z162" s="34" t="str">
        <f>IFERROR(IFERROR(IF(VLOOKUP($D162,Results!$F$3:$L$1396,Z$1+1,FALSE)=1,"S",""),"")&amp;VLOOKUP($D162,Results!$F$3:$L$1396,Z$1,FALSE),"")</f>
        <v/>
      </c>
      <c r="AA162" s="16" t="str">
        <f>IFERROR(VLOOKUP($D162,Results!$F$3:$L$1396,AA$1,FALSE),"")</f>
        <v/>
      </c>
      <c r="AB162" s="16" t="str">
        <f>IFERROR(VLOOKUP($D162,Results!$F$3:$L$1396,AB$1,FALSE),"")</f>
        <v/>
      </c>
      <c r="AC162" s="16" t="str">
        <f>IF(V162="","",Y162-V162)</f>
        <v/>
      </c>
    </row>
    <row r="163" spans="1:29" s="21" customFormat="1" x14ac:dyDescent="0.25">
      <c r="A163" s="21" t="s">
        <v>2336</v>
      </c>
      <c r="B163" s="16">
        <f>COUNTIF($A$5:$A$124,A163)</f>
        <v>0</v>
      </c>
      <c r="C163" s="16" t="str">
        <f>IF(OR(MID(A163,1,2)="SP",MID(A163,1,2)="MR",MID(A163,1,2)="CL",MID(A163,1,2)="RP"),"P","B")</f>
        <v>P</v>
      </c>
      <c r="D163" s="17">
        <f>IF($C163="B",VLOOKUP($A163,Bat!$A$4:$BC$2232,D$1,FALSE),VLOOKUP($A163,Pit!$A$4:$AZ$2108,D$2,FALSE))</f>
        <v>4795</v>
      </c>
      <c r="E163" s="16" t="str">
        <f>IF($C163="B",VLOOKUP($A163,Bat!$A$4:$BC$2232,E$1,FALSE),VLOOKUP($A163,Pit!$A$4:$AZ$2108,E$2,FALSE))</f>
        <v>RP</v>
      </c>
      <c r="F163" s="16" t="str">
        <f>IF($C163="B",VLOOKUP($A163,Bat!$A$4:$BC$2232,F$1,FALSE),VLOOKUP($A163,Pit!$A$4:$AZ$2108,F$2,FALSE))</f>
        <v>Pablo Vázquez</v>
      </c>
      <c r="G163" s="16">
        <f>IF($C163="B",VLOOKUP($A163,Bat!$A$4:$BC$2232,G$1,FALSE),VLOOKUP($A163,Pit!$A$4:$AZ$2108,G$2,FALSE))</f>
        <v>18</v>
      </c>
      <c r="H163" s="16" t="str">
        <f>IF($C163="B",VLOOKUP($A163,Bat!$A$4:$BC$2232,H$1,FALSE),VLOOKUP($A163,Pit!$A$4:$AZ$2108,H$2,FALSE))</f>
        <v>L</v>
      </c>
      <c r="I163" s="16" t="str">
        <f>IF($C163="B",VLOOKUP($A163,Bat!$A$4:$BC$2232,I$1,FALSE),VLOOKUP($A163,Pit!$A$4:$AZ$2108,I$2,FALSE))</f>
        <v>L</v>
      </c>
      <c r="J163" s="16" t="str">
        <f>IF($C163="B",VLOOKUP($A163,Bat!$A$4:$BC$2232,J$1,FALSE),VLOOKUP($A163,Pit!$A$4:$AZ$2108,J$2,FALSE))</f>
        <v>Low</v>
      </c>
      <c r="K163" s="17" t="str">
        <f>IF($C163="B",VLOOKUP($A163,Bat!$A$4:$BC$2232,K$1,FALSE),VLOOKUP($A163,Pit!$A$4:$AZ$2108,K$2,FALSE))</f>
        <v>Normal</v>
      </c>
      <c r="L163" s="16">
        <f>IF($C163="B",VLOOKUP($A163,Bat!$A$4:$BC$2232,L$1,FALSE),VLOOKUP($A163,Pit!$A$4:$AZ$2108,L$2,FALSE))</f>
        <v>3</v>
      </c>
      <c r="M163" s="16">
        <f>IF($C163="B",VLOOKUP($A163,Bat!$A$4:$BC$2232,M$1,FALSE),VLOOKUP($A163,Pit!$A$4:$AZ$2108,M$2,FALSE))</f>
        <v>7</v>
      </c>
      <c r="N163" s="16">
        <f>IF($C163="B",VLOOKUP($A163,Bat!$A$4:$BC$2232,N$1,FALSE),VLOOKUP($A163,Pit!$A$4:$AZ$2108,N$2,FALSE))</f>
        <v>4</v>
      </c>
      <c r="O163" s="16" t="str">
        <f>IF($C163="B",VLOOKUP($A163,Bat!$A$4:$BC$2232,O$1,FALSE),VLOOKUP($A163,Pit!$A$4:$AZ$2108,O$2,FALSE))</f>
        <v>85-87 Mph</v>
      </c>
      <c r="P163" s="17">
        <f>IF($C163="B",VLOOKUP($A163,Bat!$A$4:$BC$2232,P$1,FALSE),VLOOKUP($A163,Pit!$A$4:$AZ$2108,P$2,FALSE))</f>
        <v>7</v>
      </c>
      <c r="Q163" s="36">
        <f>IF($C163="B",VLOOKUP($A163,Bat!$A$4:$BC$2232,Q$1,FALSE),VLOOKUP($A163,Pit!$A$4:$AZ$2108,Q$2,FALSE))</f>
        <v>33.291204111352201</v>
      </c>
      <c r="R163" s="19">
        <f>IF($C163="B",VLOOKUP($A163,Bat!$A$4:$BC$2232,R$1,FALSE),VLOOKUP($A163,Pit!$A$4:$AZ$2108,R$2,FALSE))</f>
        <v>0.91618330450447971</v>
      </c>
      <c r="S163" s="20">
        <f>IF($C163="B",VLOOKUP($A163,Bat!$A$4:$BC$2232,S$1,FALSE),VLOOKUP($A163,Pit!$A$4:$AZ$2108,S$2,FALSE))</f>
        <v>200000</v>
      </c>
      <c r="T163" s="17" t="str">
        <f>VLOOKUP(IF($C163="B",VLOOKUP($A163,Bat!$A$4:$AT$2232,T$1,FALSE),VLOOKUP($A163,Pit!$A$4:$BD$2108,T$2,FALSE)),COND!$A$35:$B$41,2,FALSE)</f>
        <v>??</v>
      </c>
      <c r="U163" s="21">
        <f>IF($C163="B",VLOOKUP($A163,Bat!$A$4:$AR$1196,44,FALSE),VLOOKUP($A163,Pit!$A$4:$BB$1086,54,FALSE))</f>
        <v>0</v>
      </c>
      <c r="V163" s="16"/>
      <c r="W163" s="16">
        <f>IF(OR(U163=999,V163=999,AND(S163&gt;$S$3,S163&lt;&gt;"Slot")),"",IF(V163="",U163,V163))</f>
        <v>0</v>
      </c>
      <c r="X163" s="17" t="e">
        <f>RANK(R163,$R$5:$R$124)</f>
        <v>#N/A</v>
      </c>
      <c r="Y163" s="16" t="str">
        <f>IFERROR(VLOOKUP($D163,Results!$F$3:$L$1396,Y$1,FALSE),"")</f>
        <v/>
      </c>
      <c r="Z163" s="34" t="str">
        <f>IFERROR(IFERROR(IF(VLOOKUP($D163,Results!$F$3:$L$1396,Z$1+1,FALSE)=1,"S",""),"")&amp;VLOOKUP($D163,Results!$F$3:$L$1396,Z$1,FALSE),"")</f>
        <v/>
      </c>
      <c r="AA163" s="16" t="str">
        <f>IFERROR(VLOOKUP($D163,Results!$F$3:$L$1396,AA$1,FALSE),"")</f>
        <v/>
      </c>
      <c r="AB163" s="16" t="str">
        <f>IFERROR(VLOOKUP($D163,Results!$F$3:$L$1396,AB$1,FALSE),"")</f>
        <v/>
      </c>
      <c r="AC163" s="16" t="str">
        <f>IF(V163="","",Y163-V163)</f>
        <v/>
      </c>
    </row>
    <row r="164" spans="1:29" s="21" customFormat="1" x14ac:dyDescent="0.25">
      <c r="A164" s="21" t="s">
        <v>2836</v>
      </c>
      <c r="B164" s="16">
        <f>COUNTIF($A$5:$A$124,A164)</f>
        <v>0</v>
      </c>
      <c r="C164" s="16" t="str">
        <f>IF(OR(MID(A164,1,2)="SP",MID(A164,1,2)="MR",MID(A164,1,2)="CL",MID(A164,1,2)="RP"),"P","B")</f>
        <v>B</v>
      </c>
      <c r="D164" s="17">
        <f>IF($C164="B",VLOOKUP($A164,Bat!$A$4:$BC$2232,D$1,FALSE),VLOOKUP($A164,Pit!$A$4:$AZ$2108,D$2,FALSE))</f>
        <v>4981</v>
      </c>
      <c r="E164" s="16" t="str">
        <f>IF($C164="B",VLOOKUP($A164,Bat!$A$4:$BC$2232,E$1,FALSE),VLOOKUP($A164,Pit!$A$4:$AZ$2108,E$2,FALSE))</f>
        <v>RF</v>
      </c>
      <c r="F164" s="16" t="str">
        <f>IF($C164="B",VLOOKUP($A164,Bat!$A$4:$BC$2232,F$1,FALSE),VLOOKUP($A164,Pit!$A$4:$AZ$2108,F$2,FALSE))</f>
        <v>Roberto Morales</v>
      </c>
      <c r="G164" s="16">
        <f>IF($C164="B",VLOOKUP($A164,Bat!$A$4:$BC$2232,G$1,FALSE),VLOOKUP($A164,Pit!$A$4:$AZ$2108,G$2,FALSE))</f>
        <v>18</v>
      </c>
      <c r="H164" s="16" t="str">
        <f>IF($C164="B",VLOOKUP($A164,Bat!$A$4:$BC$2232,H$1,FALSE),VLOOKUP($A164,Pit!$A$4:$AZ$2108,H$2,FALSE))</f>
        <v>L</v>
      </c>
      <c r="I164" s="16" t="str">
        <f>IF($C164="B",VLOOKUP($A164,Bat!$A$4:$BC$2232,I$1,FALSE),VLOOKUP($A164,Pit!$A$4:$AZ$2108,I$2,FALSE))</f>
        <v>L</v>
      </c>
      <c r="J164" s="16" t="str">
        <f>IF($C164="B",VLOOKUP($A164,Bat!$A$4:$BC$2232,J$1,FALSE),VLOOKUP($A164,Pit!$A$4:$AZ$2108,J$2,FALSE))</f>
        <v>Low</v>
      </c>
      <c r="K164" s="17" t="str">
        <f>IF($C164="B",VLOOKUP($A164,Bat!$A$4:$BC$2232,K$1,FALSE),VLOOKUP($A164,Pit!$A$4:$AZ$2108,K$2,FALSE))</f>
        <v>Low</v>
      </c>
      <c r="L164" s="16">
        <f>IF($C164="B",VLOOKUP($A164,Bat!$A$4:$BC$2232,L$1,FALSE),VLOOKUP($A164,Pit!$A$4:$AZ$2108,L$2,FALSE))</f>
        <v>4</v>
      </c>
      <c r="M164" s="16">
        <f>IF($C164="B",VLOOKUP($A164,Bat!$A$4:$BC$2232,M$1,FALSE),VLOOKUP($A164,Pit!$A$4:$AZ$2108,M$2,FALSE))</f>
        <v>6</v>
      </c>
      <c r="N164" s="16">
        <f>IF($C164="B",VLOOKUP($A164,Bat!$A$4:$BC$2232,N$1,FALSE),VLOOKUP($A164,Pit!$A$4:$AZ$2108,N$2,FALSE))</f>
        <v>6</v>
      </c>
      <c r="O164" s="16">
        <f>IF($C164="B",VLOOKUP($A164,Bat!$A$4:$BC$2232,O$1,FALSE),VLOOKUP($A164,Pit!$A$4:$AZ$2108,O$2,FALSE))</f>
        <v>7</v>
      </c>
      <c r="P164" s="17">
        <f>IF($C164="B",VLOOKUP($A164,Bat!$A$4:$BC$2232,P$1,FALSE),VLOOKUP($A164,Pit!$A$4:$AZ$2108,P$2,FALSE))</f>
        <v>5</v>
      </c>
      <c r="Q164" s="36">
        <f>IF($C164="B",VLOOKUP($A164,Bat!$A$4:$BC$2232,Q$1,FALSE),VLOOKUP($A164,Pit!$A$4:$AZ$2108,Q$2,FALSE))</f>
        <v>13.505377492474564</v>
      </c>
      <c r="R164" s="19">
        <f>IF($C164="B",VLOOKUP($A164,Bat!$A$4:$BC$2232,R$1,FALSE),VLOOKUP($A164,Pit!$A$4:$AZ$2108,R$2,FALSE))</f>
        <v>0.90895677395368102</v>
      </c>
      <c r="S164" s="20">
        <f>IF($C164="B",VLOOKUP($A164,Bat!$A$4:$BC$2232,S$1,FALSE),VLOOKUP($A164,Pit!$A$4:$AZ$2108,S$2,FALSE))</f>
        <v>260000</v>
      </c>
      <c r="T164" s="17" t="str">
        <f>VLOOKUP(IF($C164="B",VLOOKUP($A164,Bat!$A$4:$AT$2232,T$1,FALSE),VLOOKUP($A164,Pit!$A$4:$BD$2108,T$2,FALSE)),COND!$A$35:$B$41,2,FALSE)</f>
        <v>??</v>
      </c>
      <c r="U164" s="21">
        <f>IF($C164="B",VLOOKUP($A164,Bat!$A$4:$AR$1196,44,FALSE),VLOOKUP($A164,Pit!$A$4:$BB$1086,54,FALSE))</f>
        <v>0</v>
      </c>
      <c r="V164" s="16"/>
      <c r="W164" s="16">
        <f>IF(OR(U164=999,V164=999,AND(S164&gt;$S$3,S164&lt;&gt;"Slot")),"",IF(V164="",U164,V164))</f>
        <v>0</v>
      </c>
      <c r="X164" s="17" t="e">
        <f>RANK(R164,$R$5:$R$124)</f>
        <v>#N/A</v>
      </c>
      <c r="Y164" s="16" t="str">
        <f>IFERROR(VLOOKUP($D164,Results!$F$3:$L$1396,Y$1,FALSE),"")</f>
        <v/>
      </c>
      <c r="Z164" s="34" t="str">
        <f>IFERROR(IFERROR(IF(VLOOKUP($D164,Results!$F$3:$L$1396,Z$1+1,FALSE)=1,"S",""),"")&amp;VLOOKUP($D164,Results!$F$3:$L$1396,Z$1,FALSE),"")</f>
        <v/>
      </c>
      <c r="AA164" s="16" t="str">
        <f>IFERROR(VLOOKUP($D164,Results!$F$3:$L$1396,AA$1,FALSE),"")</f>
        <v/>
      </c>
      <c r="AB164" s="16" t="str">
        <f>IFERROR(VLOOKUP($D164,Results!$F$3:$L$1396,AB$1,FALSE),"")</f>
        <v/>
      </c>
      <c r="AC164" s="16" t="str">
        <f>IF(V164="","",Y164-V164)</f>
        <v/>
      </c>
    </row>
    <row r="165" spans="1:29" s="21" customFormat="1" x14ac:dyDescent="0.25">
      <c r="A165" s="21" t="s">
        <v>2837</v>
      </c>
      <c r="B165" s="16">
        <f>COUNTIF($A$5:$A$124,A165)</f>
        <v>0</v>
      </c>
      <c r="C165" s="16" t="str">
        <f>IF(OR(MID(A165,1,2)="SP",MID(A165,1,2)="MR",MID(A165,1,2)="CL",MID(A165,1,2)="RP"),"P","B")</f>
        <v>B</v>
      </c>
      <c r="D165" s="17">
        <f>IF($C165="B",VLOOKUP($A165,Bat!$A$4:$BC$2232,D$1,FALSE),VLOOKUP($A165,Pit!$A$4:$AZ$2108,D$2,FALSE))</f>
        <v>6963</v>
      </c>
      <c r="E165" s="16" t="str">
        <f>IF($C165="B",VLOOKUP($A165,Bat!$A$4:$BC$2232,E$1,FALSE),VLOOKUP($A165,Pit!$A$4:$AZ$2108,E$2,FALSE))</f>
        <v>CF</v>
      </c>
      <c r="F165" s="16" t="str">
        <f>IF($C165="B",VLOOKUP($A165,Bat!$A$4:$BC$2232,F$1,FALSE),VLOOKUP($A165,Pit!$A$4:$AZ$2108,F$2,FALSE))</f>
        <v>Nick Heath</v>
      </c>
      <c r="G165" s="16">
        <f>IF($C165="B",VLOOKUP($A165,Bat!$A$4:$BC$2232,G$1,FALSE),VLOOKUP($A165,Pit!$A$4:$AZ$2108,G$2,FALSE))</f>
        <v>21</v>
      </c>
      <c r="H165" s="16" t="str">
        <f>IF($C165="B",VLOOKUP($A165,Bat!$A$4:$BC$2232,H$1,FALSE),VLOOKUP($A165,Pit!$A$4:$AZ$2108,H$2,FALSE))</f>
        <v>L</v>
      </c>
      <c r="I165" s="16" t="str">
        <f>IF($C165="B",VLOOKUP($A165,Bat!$A$4:$BC$2232,I$1,FALSE),VLOOKUP($A165,Pit!$A$4:$AZ$2108,I$2,FALSE))</f>
        <v>R</v>
      </c>
      <c r="J165" s="16" t="str">
        <f>IF($C165="B",VLOOKUP($A165,Bat!$A$4:$BC$2232,J$1,FALSE),VLOOKUP($A165,Pit!$A$4:$AZ$2108,J$2,FALSE))</f>
        <v>Very High</v>
      </c>
      <c r="K165" s="17" t="str">
        <f>IF($C165="B",VLOOKUP($A165,Bat!$A$4:$BC$2232,K$1,FALSE),VLOOKUP($A165,Pit!$A$4:$AZ$2108,K$2,FALSE))</f>
        <v>High</v>
      </c>
      <c r="L165" s="16">
        <f>IF($C165="B",VLOOKUP($A165,Bat!$A$4:$BC$2232,L$1,FALSE),VLOOKUP($A165,Pit!$A$4:$AZ$2108,L$2,FALSE))</f>
        <v>6</v>
      </c>
      <c r="M165" s="16">
        <f>IF($C165="B",VLOOKUP($A165,Bat!$A$4:$BC$2232,M$1,FALSE),VLOOKUP($A165,Pit!$A$4:$AZ$2108,M$2,FALSE))</f>
        <v>4</v>
      </c>
      <c r="N165" s="16">
        <f>IF($C165="B",VLOOKUP($A165,Bat!$A$4:$BC$2232,N$1,FALSE),VLOOKUP($A165,Pit!$A$4:$AZ$2108,N$2,FALSE))</f>
        <v>4</v>
      </c>
      <c r="O165" s="16">
        <f>IF($C165="B",VLOOKUP($A165,Bat!$A$4:$BC$2232,O$1,FALSE),VLOOKUP($A165,Pit!$A$4:$AZ$2108,O$2,FALSE))</f>
        <v>3</v>
      </c>
      <c r="P165" s="17">
        <f>IF($C165="B",VLOOKUP($A165,Bat!$A$4:$BC$2232,P$1,FALSE),VLOOKUP($A165,Pit!$A$4:$AZ$2108,P$2,FALSE))</f>
        <v>3</v>
      </c>
      <c r="Q165" s="36">
        <f>IF($C165="B",VLOOKUP($A165,Bat!$A$4:$BC$2232,Q$1,FALSE),VLOOKUP($A165,Pit!$A$4:$AZ$2108,Q$2,FALSE))</f>
        <v>13.462308782634627</v>
      </c>
      <c r="R165" s="19">
        <f>IF($C165="B",VLOOKUP($A165,Bat!$A$4:$BC$2232,R$1,FALSE),VLOOKUP($A165,Pit!$A$4:$AZ$2108,R$2,FALSE))</f>
        <v>0.90330728757812673</v>
      </c>
      <c r="S165" s="20">
        <f>IF($C165="B",VLOOKUP($A165,Bat!$A$4:$BC$2232,S$1,FALSE),VLOOKUP($A165,Pit!$A$4:$AZ$2108,S$2,FALSE))</f>
        <v>700000</v>
      </c>
      <c r="T165" s="17" t="str">
        <f>VLOOKUP(IF($C165="B",VLOOKUP($A165,Bat!$A$4:$AT$2232,T$1,FALSE),VLOOKUP($A165,Pit!$A$4:$BD$2108,T$2,FALSE)),COND!$A$35:$B$41,2,FALSE)</f>
        <v>??</v>
      </c>
      <c r="U165" s="21">
        <f>IF($C165="B",VLOOKUP($A165,Bat!$A$4:$AR$1196,44,FALSE),VLOOKUP($A165,Pit!$A$4:$BB$1086,54,FALSE))</f>
        <v>0</v>
      </c>
      <c r="V165" s="16"/>
      <c r="W165" s="16">
        <f>IF(OR(U165=999,V165=999,AND(S165&gt;$S$3,S165&lt;&gt;"Slot")),"",IF(V165="",U165,V165))</f>
        <v>0</v>
      </c>
      <c r="X165" s="17" t="e">
        <f>RANK(R165,$R$5:$R$124)</f>
        <v>#N/A</v>
      </c>
      <c r="Y165" s="16" t="str">
        <f>IFERROR(VLOOKUP($D165,Results!$F$3:$L$1396,Y$1,FALSE),"")</f>
        <v/>
      </c>
      <c r="Z165" s="34" t="str">
        <f>IFERROR(IFERROR(IF(VLOOKUP($D165,Results!$F$3:$L$1396,Z$1+1,FALSE)=1,"S",""),"")&amp;VLOOKUP($D165,Results!$F$3:$L$1396,Z$1,FALSE),"")</f>
        <v/>
      </c>
      <c r="AA165" s="16" t="str">
        <f>IFERROR(VLOOKUP($D165,Results!$F$3:$L$1396,AA$1,FALSE),"")</f>
        <v/>
      </c>
      <c r="AB165" s="16" t="str">
        <f>IFERROR(VLOOKUP($D165,Results!$F$3:$L$1396,AB$1,FALSE),"")</f>
        <v/>
      </c>
      <c r="AC165" s="16" t="str">
        <f>IF(V165="","",Y165-V165)</f>
        <v/>
      </c>
    </row>
    <row r="166" spans="1:29" s="21" customFormat="1" x14ac:dyDescent="0.25">
      <c r="A166" s="21" t="s">
        <v>2838</v>
      </c>
      <c r="B166" s="16">
        <f>COUNTIF($A$5:$A$124,A166)</f>
        <v>0</v>
      </c>
      <c r="C166" s="16" t="str">
        <f>IF(OR(MID(A166,1,2)="SP",MID(A166,1,2)="MR",MID(A166,1,2)="CL",MID(A166,1,2)="RP"),"P","B")</f>
        <v>B</v>
      </c>
      <c r="D166" s="17">
        <f>IF($C166="B",VLOOKUP($A166,Bat!$A$4:$BC$2232,D$1,FALSE),VLOOKUP($A166,Pit!$A$4:$AZ$2108,D$2,FALSE))</f>
        <v>2153</v>
      </c>
      <c r="E166" s="16" t="str">
        <f>IF($C166="B",VLOOKUP($A166,Bat!$A$4:$BC$2232,E$1,FALSE),VLOOKUP($A166,Pit!$A$4:$AZ$2108,E$2,FALSE))</f>
        <v>LF</v>
      </c>
      <c r="F166" s="16" t="str">
        <f>IF($C166="B",VLOOKUP($A166,Bat!$A$4:$BC$2232,F$1,FALSE),VLOOKUP($A166,Pit!$A$4:$AZ$2108,F$2,FALSE))</f>
        <v>Eugenio Zúñiga</v>
      </c>
      <c r="G166" s="16">
        <f>IF($C166="B",VLOOKUP($A166,Bat!$A$4:$BC$2232,G$1,FALSE),VLOOKUP($A166,Pit!$A$4:$AZ$2108,G$2,FALSE))</f>
        <v>21</v>
      </c>
      <c r="H166" s="16" t="str">
        <f>IF($C166="B",VLOOKUP($A166,Bat!$A$4:$BC$2232,H$1,FALSE),VLOOKUP($A166,Pit!$A$4:$AZ$2108,H$2,FALSE))</f>
        <v>R</v>
      </c>
      <c r="I166" s="16" t="str">
        <f>IF($C166="B",VLOOKUP($A166,Bat!$A$4:$BC$2232,I$1,FALSE),VLOOKUP($A166,Pit!$A$4:$AZ$2108,I$2,FALSE))</f>
        <v>R</v>
      </c>
      <c r="J166" s="16" t="str">
        <f>IF($C166="B",VLOOKUP($A166,Bat!$A$4:$BC$2232,J$1,FALSE),VLOOKUP($A166,Pit!$A$4:$AZ$2108,J$2,FALSE))</f>
        <v>Normal</v>
      </c>
      <c r="K166" s="17" t="str">
        <f>IF($C166="B",VLOOKUP($A166,Bat!$A$4:$BC$2232,K$1,FALSE),VLOOKUP($A166,Pit!$A$4:$AZ$2108,K$2,FALSE))</f>
        <v>Normal</v>
      </c>
      <c r="L166" s="16">
        <f>IF($C166="B",VLOOKUP($A166,Bat!$A$4:$BC$2232,L$1,FALSE),VLOOKUP($A166,Pit!$A$4:$AZ$2108,L$2,FALSE))</f>
        <v>5</v>
      </c>
      <c r="M166" s="16">
        <f>IF($C166="B",VLOOKUP($A166,Bat!$A$4:$BC$2232,M$1,FALSE),VLOOKUP($A166,Pit!$A$4:$AZ$2108,M$2,FALSE))</f>
        <v>3</v>
      </c>
      <c r="N166" s="16">
        <f>IF($C166="B",VLOOKUP($A166,Bat!$A$4:$BC$2232,N$1,FALSE),VLOOKUP($A166,Pit!$A$4:$AZ$2108,N$2,FALSE))</f>
        <v>5</v>
      </c>
      <c r="O166" s="16">
        <f>IF($C166="B",VLOOKUP($A166,Bat!$A$4:$BC$2232,O$1,FALSE),VLOOKUP($A166,Pit!$A$4:$AZ$2108,O$2,FALSE))</f>
        <v>7</v>
      </c>
      <c r="P166" s="17">
        <f>IF($C166="B",VLOOKUP($A166,Bat!$A$4:$BC$2232,P$1,FALSE),VLOOKUP($A166,Pit!$A$4:$AZ$2108,P$2,FALSE))</f>
        <v>3</v>
      </c>
      <c r="Q166" s="36">
        <f>IF($C166="B",VLOOKUP($A166,Bat!$A$4:$BC$2232,Q$1,FALSE),VLOOKUP($A166,Pit!$A$4:$AZ$2108,Q$2,FALSE))</f>
        <v>13.452497828135332</v>
      </c>
      <c r="R166" s="19">
        <f>IF($C166="B",VLOOKUP($A166,Bat!$A$4:$BC$2232,R$1,FALSE),VLOOKUP($A166,Pit!$A$4:$AZ$2108,R$2,FALSE))</f>
        <v>0.90202034738463255</v>
      </c>
      <c r="S166" s="20">
        <f>IF($C166="B",VLOOKUP($A166,Bat!$A$4:$BC$2232,S$1,FALSE),VLOOKUP($A166,Pit!$A$4:$AZ$2108,S$2,FALSE))</f>
        <v>1700000</v>
      </c>
      <c r="T166" s="17" t="str">
        <f>VLOOKUP(IF($C166="B",VLOOKUP($A166,Bat!$A$4:$AT$2232,T$1,FALSE),VLOOKUP($A166,Pit!$A$4:$BD$2108,T$2,FALSE)),COND!$A$35:$B$41,2,FALSE)</f>
        <v>??</v>
      </c>
      <c r="U166" s="21">
        <f>IF($C166="B",VLOOKUP($A166,Bat!$A$4:$AR$1196,44,FALSE),VLOOKUP($A166,Pit!$A$4:$BB$1086,54,FALSE))</f>
        <v>0</v>
      </c>
      <c r="V166" s="16"/>
      <c r="W166" s="16">
        <f>IF(OR(U166=999,V166=999,AND(S166&gt;$S$3,S166&lt;&gt;"Slot")),"",IF(V166="",U166,V166))</f>
        <v>0</v>
      </c>
      <c r="X166" s="17" t="e">
        <f>RANK(R166,$R$5:$R$124)</f>
        <v>#N/A</v>
      </c>
      <c r="Y166" s="16" t="str">
        <f>IFERROR(VLOOKUP($D166,Results!$F$3:$L$1396,Y$1,FALSE),"")</f>
        <v/>
      </c>
      <c r="Z166" s="34" t="str">
        <f>IFERROR(IFERROR(IF(VLOOKUP($D166,Results!$F$3:$L$1396,Z$1+1,FALSE)=1,"S",""),"")&amp;VLOOKUP($D166,Results!$F$3:$L$1396,Z$1,FALSE),"")</f>
        <v/>
      </c>
      <c r="AA166" s="16" t="str">
        <f>IFERROR(VLOOKUP($D166,Results!$F$3:$L$1396,AA$1,FALSE),"")</f>
        <v/>
      </c>
      <c r="AB166" s="16" t="str">
        <f>IFERROR(VLOOKUP($D166,Results!$F$3:$L$1396,AB$1,FALSE),"")</f>
        <v/>
      </c>
      <c r="AC166" s="16" t="str">
        <f>IF(V166="","",Y166-V166)</f>
        <v/>
      </c>
    </row>
    <row r="167" spans="1:29" s="21" customFormat="1" x14ac:dyDescent="0.25">
      <c r="A167" s="21" t="s">
        <v>2839</v>
      </c>
      <c r="B167" s="16">
        <f>COUNTIF($A$5:$A$124,A167)</f>
        <v>0</v>
      </c>
      <c r="C167" s="16" t="str">
        <f>IF(OR(MID(A167,1,2)="SP",MID(A167,1,2)="MR",MID(A167,1,2)="CL",MID(A167,1,2)="RP"),"P","B")</f>
        <v>B</v>
      </c>
      <c r="D167" s="17">
        <f>IF($C167="B",VLOOKUP($A167,Bat!$A$4:$BC$2232,D$1,FALSE),VLOOKUP($A167,Pit!$A$4:$AZ$2108,D$2,FALSE))</f>
        <v>8740</v>
      </c>
      <c r="E167" s="16" t="str">
        <f>IF($C167="B",VLOOKUP($A167,Bat!$A$4:$BC$2232,E$1,FALSE),VLOOKUP($A167,Pit!$A$4:$AZ$2108,E$2,FALSE))</f>
        <v>CF</v>
      </c>
      <c r="F167" s="16" t="str">
        <f>IF($C167="B",VLOOKUP($A167,Bat!$A$4:$BC$2232,F$1,FALSE),VLOOKUP($A167,Pit!$A$4:$AZ$2108,F$2,FALSE))</f>
        <v>Bradley Dodson</v>
      </c>
      <c r="G167" s="16">
        <f>IF($C167="B",VLOOKUP($A167,Bat!$A$4:$BC$2232,G$1,FALSE),VLOOKUP($A167,Pit!$A$4:$AZ$2108,G$2,FALSE))</f>
        <v>22</v>
      </c>
      <c r="H167" s="16" t="str">
        <f>IF($C167="B",VLOOKUP($A167,Bat!$A$4:$BC$2232,H$1,FALSE),VLOOKUP($A167,Pit!$A$4:$AZ$2108,H$2,FALSE))</f>
        <v>L</v>
      </c>
      <c r="I167" s="16" t="str">
        <f>IF($C167="B",VLOOKUP($A167,Bat!$A$4:$BC$2232,I$1,FALSE),VLOOKUP($A167,Pit!$A$4:$AZ$2108,I$2,FALSE))</f>
        <v>L</v>
      </c>
      <c r="J167" s="16" t="str">
        <f>IF($C167="B",VLOOKUP($A167,Bat!$A$4:$BC$2232,J$1,FALSE),VLOOKUP($A167,Pit!$A$4:$AZ$2108,J$2,FALSE))</f>
        <v>High</v>
      </c>
      <c r="K167" s="17" t="str">
        <f>IF($C167="B",VLOOKUP($A167,Bat!$A$4:$BC$2232,K$1,FALSE),VLOOKUP($A167,Pit!$A$4:$AZ$2108,K$2,FALSE))</f>
        <v>Very High</v>
      </c>
      <c r="L167" s="16">
        <f>IF($C167="B",VLOOKUP($A167,Bat!$A$4:$BC$2232,L$1,FALSE),VLOOKUP($A167,Pit!$A$4:$AZ$2108,L$2,FALSE))</f>
        <v>5</v>
      </c>
      <c r="M167" s="16">
        <f>IF($C167="B",VLOOKUP($A167,Bat!$A$4:$BC$2232,M$1,FALSE),VLOOKUP($A167,Pit!$A$4:$AZ$2108,M$2,FALSE))</f>
        <v>7</v>
      </c>
      <c r="N167" s="16">
        <f>IF($C167="B",VLOOKUP($A167,Bat!$A$4:$BC$2232,N$1,FALSE),VLOOKUP($A167,Pit!$A$4:$AZ$2108,N$2,FALSE))</f>
        <v>4</v>
      </c>
      <c r="O167" s="16">
        <f>IF($C167="B",VLOOKUP($A167,Bat!$A$4:$BC$2232,O$1,FALSE),VLOOKUP($A167,Pit!$A$4:$AZ$2108,O$2,FALSE))</f>
        <v>3</v>
      </c>
      <c r="P167" s="17">
        <f>IF($C167="B",VLOOKUP($A167,Bat!$A$4:$BC$2232,P$1,FALSE),VLOOKUP($A167,Pit!$A$4:$AZ$2108,P$2,FALSE))</f>
        <v>4</v>
      </c>
      <c r="Q167" s="36">
        <f>IF($C167="B",VLOOKUP($A167,Bat!$A$4:$BC$2232,Q$1,FALSE),VLOOKUP($A167,Pit!$A$4:$AZ$2108,Q$2,FALSE))</f>
        <v>13.349924022934665</v>
      </c>
      <c r="R167" s="19">
        <f>IF($C167="B",VLOOKUP($A167,Bat!$A$4:$BC$2232,R$1,FALSE),VLOOKUP($A167,Pit!$A$4:$AZ$2108,R$2,FALSE))</f>
        <v>0.88856535146941729</v>
      </c>
      <c r="S167" s="20">
        <f>IF($C167="B",VLOOKUP($A167,Bat!$A$4:$BC$2232,S$1,FALSE),VLOOKUP($A167,Pit!$A$4:$AZ$2108,S$2,FALSE))</f>
        <v>230000</v>
      </c>
      <c r="T167" s="17" t="str">
        <f>VLOOKUP(IF($C167="B",VLOOKUP($A167,Bat!$A$4:$AT$2232,T$1,FALSE),VLOOKUP($A167,Pit!$A$4:$BD$2108,T$2,FALSE)),COND!$A$35:$B$41,2,FALSE)</f>
        <v>??</v>
      </c>
      <c r="U167" s="21">
        <f>IF($C167="B",VLOOKUP($A167,Bat!$A$4:$AR$1196,44,FALSE),VLOOKUP($A167,Pit!$A$4:$BB$1086,54,FALSE))</f>
        <v>0</v>
      </c>
      <c r="V167" s="16"/>
      <c r="W167" s="16">
        <f>IF(OR(U167=999,V167=999,AND(S167&gt;$S$3,S167&lt;&gt;"Slot")),"",IF(V167="",U167,V167))</f>
        <v>0</v>
      </c>
      <c r="X167" s="17" t="e">
        <f>RANK(R167,$R$5:$R$124)</f>
        <v>#N/A</v>
      </c>
      <c r="Y167" s="16" t="str">
        <f>IFERROR(VLOOKUP($D167,Results!$F$3:$L$1396,Y$1,FALSE),"")</f>
        <v/>
      </c>
      <c r="Z167" s="34" t="str">
        <f>IFERROR(IFERROR(IF(VLOOKUP($D167,Results!$F$3:$L$1396,Z$1+1,FALSE)=1,"S",""),"")&amp;VLOOKUP($D167,Results!$F$3:$L$1396,Z$1,FALSE),"")</f>
        <v/>
      </c>
      <c r="AA167" s="16" t="str">
        <f>IFERROR(VLOOKUP($D167,Results!$F$3:$L$1396,AA$1,FALSE),"")</f>
        <v/>
      </c>
      <c r="AB167" s="16" t="str">
        <f>IFERROR(VLOOKUP($D167,Results!$F$3:$L$1396,AB$1,FALSE),"")</f>
        <v/>
      </c>
      <c r="AC167" s="16" t="str">
        <f>IF(V167="","",Y167-V167)</f>
        <v/>
      </c>
    </row>
    <row r="168" spans="1:29" s="21" customFormat="1" x14ac:dyDescent="0.25">
      <c r="A168" s="21" t="s">
        <v>2840</v>
      </c>
      <c r="B168" s="16">
        <f>COUNTIF($A$5:$A$124,A168)</f>
        <v>0</v>
      </c>
      <c r="C168" s="16" t="str">
        <f>IF(OR(MID(A168,1,2)="SP",MID(A168,1,2)="MR",MID(A168,1,2)="CL",MID(A168,1,2)="RP"),"P","B")</f>
        <v>B</v>
      </c>
      <c r="D168" s="17">
        <f>IF($C168="B",VLOOKUP($A168,Bat!$A$4:$BC$2232,D$1,FALSE),VLOOKUP($A168,Pit!$A$4:$AZ$2108,D$2,FALSE))</f>
        <v>10070</v>
      </c>
      <c r="E168" s="16" t="str">
        <f>IF($C168="B",VLOOKUP($A168,Bat!$A$4:$BC$2232,E$1,FALSE),VLOOKUP($A168,Pit!$A$4:$AZ$2108,E$2,FALSE))</f>
        <v>LF</v>
      </c>
      <c r="F168" s="16" t="str">
        <f>IF($C168="B",VLOOKUP($A168,Bat!$A$4:$BC$2232,F$1,FALSE),VLOOKUP($A168,Pit!$A$4:$AZ$2108,F$2,FALSE))</f>
        <v>Jason Williams</v>
      </c>
      <c r="G168" s="16">
        <f>IF($C168="B",VLOOKUP($A168,Bat!$A$4:$BC$2232,G$1,FALSE),VLOOKUP($A168,Pit!$A$4:$AZ$2108,G$2,FALSE))</f>
        <v>21</v>
      </c>
      <c r="H168" s="16" t="str">
        <f>IF($C168="B",VLOOKUP($A168,Bat!$A$4:$BC$2232,H$1,FALSE),VLOOKUP($A168,Pit!$A$4:$AZ$2108,H$2,FALSE))</f>
        <v>R</v>
      </c>
      <c r="I168" s="16" t="str">
        <f>IF($C168="B",VLOOKUP($A168,Bat!$A$4:$BC$2232,I$1,FALSE),VLOOKUP($A168,Pit!$A$4:$AZ$2108,I$2,FALSE))</f>
        <v>R</v>
      </c>
      <c r="J168" s="16" t="str">
        <f>IF($C168="B",VLOOKUP($A168,Bat!$A$4:$BC$2232,J$1,FALSE),VLOOKUP($A168,Pit!$A$4:$AZ$2108,J$2,FALSE))</f>
        <v>Normal</v>
      </c>
      <c r="K168" s="17" t="str">
        <f>IF($C168="B",VLOOKUP($A168,Bat!$A$4:$BC$2232,K$1,FALSE),VLOOKUP($A168,Pit!$A$4:$AZ$2108,K$2,FALSE))</f>
        <v>High</v>
      </c>
      <c r="L168" s="16">
        <f>IF($C168="B",VLOOKUP($A168,Bat!$A$4:$BC$2232,L$1,FALSE),VLOOKUP($A168,Pit!$A$4:$AZ$2108,L$2,FALSE))</f>
        <v>6</v>
      </c>
      <c r="M168" s="16">
        <f>IF($C168="B",VLOOKUP($A168,Bat!$A$4:$BC$2232,M$1,FALSE),VLOOKUP($A168,Pit!$A$4:$AZ$2108,M$2,FALSE))</f>
        <v>5</v>
      </c>
      <c r="N168" s="16">
        <f>IF($C168="B",VLOOKUP($A168,Bat!$A$4:$BC$2232,N$1,FALSE),VLOOKUP($A168,Pit!$A$4:$AZ$2108,N$2,FALSE))</f>
        <v>2</v>
      </c>
      <c r="O168" s="16">
        <f>IF($C168="B",VLOOKUP($A168,Bat!$A$4:$BC$2232,O$1,FALSE),VLOOKUP($A168,Pit!$A$4:$AZ$2108,O$2,FALSE))</f>
        <v>4</v>
      </c>
      <c r="P168" s="17">
        <f>IF($C168="B",VLOOKUP($A168,Bat!$A$4:$BC$2232,P$1,FALSE),VLOOKUP($A168,Pit!$A$4:$AZ$2108,P$2,FALSE))</f>
        <v>4</v>
      </c>
      <c r="Q168" s="36">
        <f>IF($C168="B",VLOOKUP($A168,Bat!$A$4:$BC$2232,Q$1,FALSE),VLOOKUP($A168,Pit!$A$4:$AZ$2108,Q$2,FALSE))</f>
        <v>13.34949219307644</v>
      </c>
      <c r="R168" s="19">
        <f>IF($C168="B",VLOOKUP($A168,Bat!$A$4:$BC$2232,R$1,FALSE),VLOOKUP($A168,Pit!$A$4:$AZ$2108,R$2,FALSE))</f>
        <v>0.88850870670551174</v>
      </c>
      <c r="S168" s="20">
        <f>IF($C168="B",VLOOKUP($A168,Bat!$A$4:$BC$2232,S$1,FALSE),VLOOKUP($A168,Pit!$A$4:$AZ$2108,S$2,FALSE))</f>
        <v>210000</v>
      </c>
      <c r="T168" s="17" t="str">
        <f>VLOOKUP(IF($C168="B",VLOOKUP($A168,Bat!$A$4:$AT$2232,T$1,FALSE),VLOOKUP($A168,Pit!$A$4:$BD$2108,T$2,FALSE)),COND!$A$35:$B$41,2,FALSE)</f>
        <v>??</v>
      </c>
      <c r="U168" s="21">
        <f>IF($C168="B",VLOOKUP($A168,Bat!$A$4:$AR$1196,44,FALSE),VLOOKUP($A168,Pit!$A$4:$BB$1086,54,FALSE))</f>
        <v>0</v>
      </c>
      <c r="V168" s="16"/>
      <c r="W168" s="16">
        <f>IF(OR(U168=999,V168=999,AND(S168&gt;$S$3,S168&lt;&gt;"Slot")),"",IF(V168="",U168,V168))</f>
        <v>0</v>
      </c>
      <c r="X168" s="17" t="e">
        <f>RANK(R168,$R$5:$R$124)</f>
        <v>#N/A</v>
      </c>
      <c r="Y168" s="16" t="str">
        <f>IFERROR(VLOOKUP($D168,Results!$F$3:$L$1396,Y$1,FALSE),"")</f>
        <v/>
      </c>
      <c r="Z168" s="34" t="str">
        <f>IFERROR(IFERROR(IF(VLOOKUP($D168,Results!$F$3:$L$1396,Z$1+1,FALSE)=1,"S",""),"")&amp;VLOOKUP($D168,Results!$F$3:$L$1396,Z$1,FALSE),"")</f>
        <v/>
      </c>
      <c r="AA168" s="16" t="str">
        <f>IFERROR(VLOOKUP($D168,Results!$F$3:$L$1396,AA$1,FALSE),"")</f>
        <v/>
      </c>
      <c r="AB168" s="16" t="str">
        <f>IFERROR(VLOOKUP($D168,Results!$F$3:$L$1396,AB$1,FALSE),"")</f>
        <v/>
      </c>
      <c r="AC168" s="16" t="str">
        <f>IF(V168="","",Y168-V168)</f>
        <v/>
      </c>
    </row>
    <row r="169" spans="1:29" s="21" customFormat="1" x14ac:dyDescent="0.25">
      <c r="A169" s="21" t="s">
        <v>2841</v>
      </c>
      <c r="B169" s="16">
        <f>COUNTIF($A$5:$A$124,A169)</f>
        <v>0</v>
      </c>
      <c r="C169" s="16" t="str">
        <f>IF(OR(MID(A169,1,2)="SP",MID(A169,1,2)="MR",MID(A169,1,2)="CL",MID(A169,1,2)="RP"),"P","B")</f>
        <v>B</v>
      </c>
      <c r="D169" s="17">
        <f>IF($C169="B",VLOOKUP($A169,Bat!$A$4:$BC$2232,D$1,FALSE),VLOOKUP($A169,Pit!$A$4:$AZ$2108,D$2,FALSE))</f>
        <v>4319</v>
      </c>
      <c r="E169" s="16" t="str">
        <f>IF($C169="B",VLOOKUP($A169,Bat!$A$4:$BC$2232,E$1,FALSE),VLOOKUP($A169,Pit!$A$4:$AZ$2108,E$2,FALSE))</f>
        <v>1B</v>
      </c>
      <c r="F169" s="16" t="str">
        <f>IF($C169="B",VLOOKUP($A169,Bat!$A$4:$BC$2232,F$1,FALSE),VLOOKUP($A169,Pit!$A$4:$AZ$2108,F$2,FALSE))</f>
        <v>Noboru Abe</v>
      </c>
      <c r="G169" s="16">
        <f>IF($C169="B",VLOOKUP($A169,Bat!$A$4:$BC$2232,G$1,FALSE),VLOOKUP($A169,Pit!$A$4:$AZ$2108,G$2,FALSE))</f>
        <v>21</v>
      </c>
      <c r="H169" s="16" t="str">
        <f>IF($C169="B",VLOOKUP($A169,Bat!$A$4:$BC$2232,H$1,FALSE),VLOOKUP($A169,Pit!$A$4:$AZ$2108,H$2,FALSE))</f>
        <v>R</v>
      </c>
      <c r="I169" s="16" t="str">
        <f>IF($C169="B",VLOOKUP($A169,Bat!$A$4:$BC$2232,I$1,FALSE),VLOOKUP($A169,Pit!$A$4:$AZ$2108,I$2,FALSE))</f>
        <v>R</v>
      </c>
      <c r="J169" s="16" t="str">
        <f>IF($C169="B",VLOOKUP($A169,Bat!$A$4:$BC$2232,J$1,FALSE),VLOOKUP($A169,Pit!$A$4:$AZ$2108,J$2,FALSE))</f>
        <v>Low</v>
      </c>
      <c r="K169" s="17" t="str">
        <f>IF($C169="B",VLOOKUP($A169,Bat!$A$4:$BC$2232,K$1,FALSE),VLOOKUP($A169,Pit!$A$4:$AZ$2108,K$2,FALSE))</f>
        <v>Normal</v>
      </c>
      <c r="L169" s="16">
        <f>IF($C169="B",VLOOKUP($A169,Bat!$A$4:$BC$2232,L$1,FALSE),VLOOKUP($A169,Pit!$A$4:$AZ$2108,L$2,FALSE))</f>
        <v>6</v>
      </c>
      <c r="M169" s="16">
        <f>IF($C169="B",VLOOKUP($A169,Bat!$A$4:$BC$2232,M$1,FALSE),VLOOKUP($A169,Pit!$A$4:$AZ$2108,M$2,FALSE))</f>
        <v>5</v>
      </c>
      <c r="N169" s="16">
        <f>IF($C169="B",VLOOKUP($A169,Bat!$A$4:$BC$2232,N$1,FALSE),VLOOKUP($A169,Pit!$A$4:$AZ$2108,N$2,FALSE))</f>
        <v>4</v>
      </c>
      <c r="O169" s="16">
        <f>IF($C169="B",VLOOKUP($A169,Bat!$A$4:$BC$2232,O$1,FALSE),VLOOKUP($A169,Pit!$A$4:$AZ$2108,O$2,FALSE))</f>
        <v>4</v>
      </c>
      <c r="P169" s="17">
        <f>IF($C169="B",VLOOKUP($A169,Bat!$A$4:$BC$2232,P$1,FALSE),VLOOKUP($A169,Pit!$A$4:$AZ$2108,P$2,FALSE))</f>
        <v>2</v>
      </c>
      <c r="Q169" s="36">
        <f>IF($C169="B",VLOOKUP($A169,Bat!$A$4:$BC$2232,Q$1,FALSE),VLOOKUP($A169,Pit!$A$4:$AZ$2108,Q$2,FALSE))</f>
        <v>13.307879355142894</v>
      </c>
      <c r="R169" s="19">
        <f>IF($C169="B",VLOOKUP($A169,Bat!$A$4:$BC$2232,R$1,FALSE),VLOOKUP($A169,Pit!$A$4:$AZ$2108,R$2,FALSE))</f>
        <v>0.88305019258174466</v>
      </c>
      <c r="S169" s="20">
        <f>IF($C169="B",VLOOKUP($A169,Bat!$A$4:$BC$2232,S$1,FALSE),VLOOKUP($A169,Pit!$A$4:$AZ$2108,S$2,FALSE))</f>
        <v>180000</v>
      </c>
      <c r="T169" s="17" t="str">
        <f>VLOOKUP(IF($C169="B",VLOOKUP($A169,Bat!$A$4:$AT$2232,T$1,FALSE),VLOOKUP($A169,Pit!$A$4:$BD$2108,T$2,FALSE)),COND!$A$35:$B$41,2,FALSE)</f>
        <v>??</v>
      </c>
      <c r="U169" s="21">
        <f>IF($C169="B",VLOOKUP($A169,Bat!$A$4:$AR$1196,44,FALSE),VLOOKUP($A169,Pit!$A$4:$BB$1086,54,FALSE))</f>
        <v>0</v>
      </c>
      <c r="V169" s="16"/>
      <c r="W169" s="16">
        <f>IF(OR(U169=999,V169=999,AND(S169&gt;$S$3,S169&lt;&gt;"Slot")),"",IF(V169="",U169,V169))</f>
        <v>0</v>
      </c>
      <c r="X169" s="17" t="e">
        <f>RANK(R169,$R$5:$R$124)</f>
        <v>#N/A</v>
      </c>
      <c r="Y169" s="16" t="str">
        <f>IFERROR(VLOOKUP($D169,Results!$F$3:$L$1396,Y$1,FALSE),"")</f>
        <v/>
      </c>
      <c r="Z169" s="34" t="str">
        <f>IFERROR(IFERROR(IF(VLOOKUP($D169,Results!$F$3:$L$1396,Z$1+1,FALSE)=1,"S",""),"")&amp;VLOOKUP($D169,Results!$F$3:$L$1396,Z$1,FALSE),"")</f>
        <v/>
      </c>
      <c r="AA169" s="16" t="str">
        <f>IFERROR(VLOOKUP($D169,Results!$F$3:$L$1396,AA$1,FALSE),"")</f>
        <v/>
      </c>
      <c r="AB169" s="16" t="str">
        <f>IFERROR(VLOOKUP($D169,Results!$F$3:$L$1396,AB$1,FALSE),"")</f>
        <v/>
      </c>
      <c r="AC169" s="16" t="str">
        <f>IF(V169="","",Y169-V169)</f>
        <v/>
      </c>
    </row>
    <row r="170" spans="1:29" s="21" customFormat="1" x14ac:dyDescent="0.25">
      <c r="A170" s="21" t="s">
        <v>3179</v>
      </c>
      <c r="B170" s="16">
        <f>COUNTIF($A$5:$A$124,A170)</f>
        <v>0</v>
      </c>
      <c r="C170" s="16" t="str">
        <f>IF(OR(MID(A170,1,2)="SP",MID(A170,1,2)="MR",MID(A170,1,2)="CL",MID(A170,1,2)="RP"),"P","B")</f>
        <v>B</v>
      </c>
      <c r="D170" s="17">
        <f>IF($C170="B",VLOOKUP($A170,Bat!$A$4:$BC$2232,D$1,FALSE),VLOOKUP($A170,Pit!$A$4:$AZ$2108,D$2,FALSE))</f>
        <v>5890</v>
      </c>
      <c r="E170" s="16" t="str">
        <f>IF($C170="B",VLOOKUP($A170,Bat!$A$4:$BC$2232,E$1,FALSE),VLOOKUP($A170,Pit!$A$4:$AZ$2108,E$2,FALSE))</f>
        <v>RF</v>
      </c>
      <c r="F170" s="16" t="str">
        <f>IF($C170="B",VLOOKUP($A170,Bat!$A$4:$BC$2232,F$1,FALSE),VLOOKUP($A170,Pit!$A$4:$AZ$2108,F$2,FALSE))</f>
        <v>Hisashi Higuchi</v>
      </c>
      <c r="G170" s="16">
        <f>IF($C170="B",VLOOKUP($A170,Bat!$A$4:$BC$2232,G$1,FALSE),VLOOKUP($A170,Pit!$A$4:$AZ$2108,G$2,FALSE))</f>
        <v>22</v>
      </c>
      <c r="H170" s="16" t="str">
        <f>IF($C170="B",VLOOKUP($A170,Bat!$A$4:$BC$2232,H$1,FALSE),VLOOKUP($A170,Pit!$A$4:$AZ$2108,H$2,FALSE))</f>
        <v>R</v>
      </c>
      <c r="I170" s="16" t="str">
        <f>IF($C170="B",VLOOKUP($A170,Bat!$A$4:$BC$2232,I$1,FALSE),VLOOKUP($A170,Pit!$A$4:$AZ$2108,I$2,FALSE))</f>
        <v>R</v>
      </c>
      <c r="J170" s="16" t="str">
        <f>IF($C170="B",VLOOKUP($A170,Bat!$A$4:$BC$2232,J$1,FALSE),VLOOKUP($A170,Pit!$A$4:$AZ$2108,J$2,FALSE))</f>
        <v>Normal</v>
      </c>
      <c r="K170" s="17" t="str">
        <f>IF($C170="B",VLOOKUP($A170,Bat!$A$4:$BC$2232,K$1,FALSE),VLOOKUP($A170,Pit!$A$4:$AZ$2108,K$2,FALSE))</f>
        <v>Very High</v>
      </c>
      <c r="L170" s="16">
        <f>IF($C170="B",VLOOKUP($A170,Bat!$A$4:$BC$2232,L$1,FALSE),VLOOKUP($A170,Pit!$A$4:$AZ$2108,L$2,FALSE))</f>
        <v>5</v>
      </c>
      <c r="M170" s="16">
        <f>IF($C170="B",VLOOKUP($A170,Bat!$A$4:$BC$2232,M$1,FALSE),VLOOKUP($A170,Pit!$A$4:$AZ$2108,M$2,FALSE))</f>
        <v>4</v>
      </c>
      <c r="N170" s="16">
        <f>IF($C170="B",VLOOKUP($A170,Bat!$A$4:$BC$2232,N$1,FALSE),VLOOKUP($A170,Pit!$A$4:$AZ$2108,N$2,FALSE))</f>
        <v>4</v>
      </c>
      <c r="O170" s="16">
        <f>IF($C170="B",VLOOKUP($A170,Bat!$A$4:$BC$2232,O$1,FALSE),VLOOKUP($A170,Pit!$A$4:$AZ$2108,O$2,FALSE))</f>
        <v>6</v>
      </c>
      <c r="P170" s="17">
        <f>IF($C170="B",VLOOKUP($A170,Bat!$A$4:$BC$2232,P$1,FALSE),VLOOKUP($A170,Pit!$A$4:$AZ$2108,P$2,FALSE))</f>
        <v>5</v>
      </c>
      <c r="Q170" s="36">
        <f>IF($C170="B",VLOOKUP($A170,Bat!$A$4:$BC$2232,Q$1,FALSE),VLOOKUP($A170,Pit!$A$4:$AZ$2108,Q$2,FALSE))</f>
        <v>13.299159364858507</v>
      </c>
      <c r="R170" s="19">
        <f>IF($C170="B",VLOOKUP($A170,Bat!$A$4:$BC$2232,R$1,FALSE),VLOOKUP($A170,Pit!$A$4:$AZ$2108,R$2,FALSE))</f>
        <v>0.88190635831111763</v>
      </c>
      <c r="S170" s="20">
        <f>IF($C170="B",VLOOKUP($A170,Bat!$A$4:$BC$2232,S$1,FALSE),VLOOKUP($A170,Pit!$A$4:$AZ$2108,S$2,FALSE))</f>
        <v>140000</v>
      </c>
      <c r="T170" s="17" t="str">
        <f>VLOOKUP(IF($C170="B",VLOOKUP($A170,Bat!$A$4:$AT$2232,T$1,FALSE),VLOOKUP($A170,Pit!$A$4:$BD$2108,T$2,FALSE)),COND!$A$35:$B$41,2,FALSE)</f>
        <v>??</v>
      </c>
      <c r="U170" s="21">
        <f>IF($C170="B",VLOOKUP($A170,Bat!$A$4:$AR$1196,44,FALSE),VLOOKUP($A170,Pit!$A$4:$BB$1086,54,FALSE))</f>
        <v>0</v>
      </c>
      <c r="V170" s="16"/>
      <c r="W170" s="16">
        <f>IF(OR(U170=999,V170=999,AND(S170&gt;$S$3,S170&lt;&gt;"Slot")),"",IF(V170="",U170,V170))</f>
        <v>0</v>
      </c>
      <c r="X170" s="17" t="e">
        <f>RANK(R170,$R$5:$R$124)</f>
        <v>#N/A</v>
      </c>
      <c r="Y170" s="16" t="str">
        <f>IFERROR(VLOOKUP($D170,Results!$F$3:$L$1396,Y$1,FALSE),"")</f>
        <v/>
      </c>
      <c r="Z170" s="34" t="str">
        <f>IFERROR(IFERROR(IF(VLOOKUP($D170,Results!$F$3:$L$1396,Z$1+1,FALSE)=1,"S",""),"")&amp;VLOOKUP($D170,Results!$F$3:$L$1396,Z$1,FALSE),"")</f>
        <v/>
      </c>
      <c r="AA170" s="16" t="str">
        <f>IFERROR(VLOOKUP($D170,Results!$F$3:$L$1396,AA$1,FALSE),"")</f>
        <v/>
      </c>
      <c r="AB170" s="16" t="str">
        <f>IFERROR(VLOOKUP($D170,Results!$F$3:$L$1396,AB$1,FALSE),"")</f>
        <v/>
      </c>
      <c r="AC170" s="16" t="str">
        <f>IF(V170="","",Y170-V170)</f>
        <v/>
      </c>
    </row>
    <row r="171" spans="1:29" s="21" customFormat="1" x14ac:dyDescent="0.25">
      <c r="A171" s="21" t="s">
        <v>2842</v>
      </c>
      <c r="B171" s="16">
        <f>COUNTIF($A$5:$A$124,A171)</f>
        <v>0</v>
      </c>
      <c r="C171" s="16" t="str">
        <f>IF(OR(MID(A171,1,2)="SP",MID(A171,1,2)="MR",MID(A171,1,2)="CL",MID(A171,1,2)="RP"),"P","B")</f>
        <v>B</v>
      </c>
      <c r="D171" s="17">
        <f>IF($C171="B",VLOOKUP($A171,Bat!$A$4:$BC$2232,D$1,FALSE),VLOOKUP($A171,Pit!$A$4:$AZ$2108,D$2,FALSE))</f>
        <v>11072</v>
      </c>
      <c r="E171" s="16" t="str">
        <f>IF($C171="B",VLOOKUP($A171,Bat!$A$4:$BC$2232,E$1,FALSE),VLOOKUP($A171,Pit!$A$4:$AZ$2108,E$2,FALSE))</f>
        <v>2B</v>
      </c>
      <c r="F171" s="16" t="str">
        <f>IF($C171="B",VLOOKUP($A171,Bat!$A$4:$BC$2232,F$1,FALSE),VLOOKUP($A171,Pit!$A$4:$AZ$2108,F$2,FALSE))</f>
        <v>Jesús Rodríguez</v>
      </c>
      <c r="G171" s="16">
        <f>IF($C171="B",VLOOKUP($A171,Bat!$A$4:$BC$2232,G$1,FALSE),VLOOKUP($A171,Pit!$A$4:$AZ$2108,G$2,FALSE))</f>
        <v>22</v>
      </c>
      <c r="H171" s="16" t="str">
        <f>IF($C171="B",VLOOKUP($A171,Bat!$A$4:$BC$2232,H$1,FALSE),VLOOKUP($A171,Pit!$A$4:$AZ$2108,H$2,FALSE))</f>
        <v>R</v>
      </c>
      <c r="I171" s="16" t="str">
        <f>IF($C171="B",VLOOKUP($A171,Bat!$A$4:$BC$2232,I$1,FALSE),VLOOKUP($A171,Pit!$A$4:$AZ$2108,I$2,FALSE))</f>
        <v>R</v>
      </c>
      <c r="J171" s="16" t="str">
        <f>IF($C171="B",VLOOKUP($A171,Bat!$A$4:$BC$2232,J$1,FALSE),VLOOKUP($A171,Pit!$A$4:$AZ$2108,J$2,FALSE))</f>
        <v>Normal</v>
      </c>
      <c r="K171" s="17" t="str">
        <f>IF($C171="B",VLOOKUP($A171,Bat!$A$4:$BC$2232,K$1,FALSE),VLOOKUP($A171,Pit!$A$4:$AZ$2108,K$2,FALSE))</f>
        <v>Very High</v>
      </c>
      <c r="L171" s="16">
        <f>IF($C171="B",VLOOKUP($A171,Bat!$A$4:$BC$2232,L$1,FALSE),VLOOKUP($A171,Pit!$A$4:$AZ$2108,L$2,FALSE))</f>
        <v>6</v>
      </c>
      <c r="M171" s="16">
        <f>IF($C171="B",VLOOKUP($A171,Bat!$A$4:$BC$2232,M$1,FALSE),VLOOKUP($A171,Pit!$A$4:$AZ$2108,M$2,FALSE))</f>
        <v>5</v>
      </c>
      <c r="N171" s="16">
        <f>IF($C171="B",VLOOKUP($A171,Bat!$A$4:$BC$2232,N$1,FALSE),VLOOKUP($A171,Pit!$A$4:$AZ$2108,N$2,FALSE))</f>
        <v>1</v>
      </c>
      <c r="O171" s="16">
        <f>IF($C171="B",VLOOKUP($A171,Bat!$A$4:$BC$2232,O$1,FALSE),VLOOKUP($A171,Pit!$A$4:$AZ$2108,O$2,FALSE))</f>
        <v>4</v>
      </c>
      <c r="P171" s="17">
        <f>IF($C171="B",VLOOKUP($A171,Bat!$A$4:$BC$2232,P$1,FALSE),VLOOKUP($A171,Pit!$A$4:$AZ$2108,P$2,FALSE))</f>
        <v>3</v>
      </c>
      <c r="Q171" s="36">
        <f>IF($C171="B",VLOOKUP($A171,Bat!$A$4:$BC$2232,Q$1,FALSE),VLOOKUP($A171,Pit!$A$4:$AZ$2108,Q$2,FALSE))</f>
        <v>13.286024692210768</v>
      </c>
      <c r="R171" s="19">
        <f>IF($C171="B",VLOOKUP($A171,Bat!$A$4:$BC$2232,R$1,FALSE),VLOOKUP($A171,Pit!$A$4:$AZ$2108,R$2,FALSE))</f>
        <v>0.88018343337450944</v>
      </c>
      <c r="S171" s="20">
        <f>IF($C171="B",VLOOKUP($A171,Bat!$A$4:$BC$2232,S$1,FALSE),VLOOKUP($A171,Pit!$A$4:$AZ$2108,S$2,FALSE))</f>
        <v>95000</v>
      </c>
      <c r="T171" s="17" t="str">
        <f>VLOOKUP(IF($C171="B",VLOOKUP($A171,Bat!$A$4:$AT$2232,T$1,FALSE),VLOOKUP($A171,Pit!$A$4:$BD$2108,T$2,FALSE)),COND!$A$35:$B$41,2,FALSE)</f>
        <v>??</v>
      </c>
      <c r="U171" s="21">
        <f>IF($C171="B",VLOOKUP($A171,Bat!$A$4:$AR$1196,44,FALSE),VLOOKUP($A171,Pit!$A$4:$BB$1086,54,FALSE))</f>
        <v>0</v>
      </c>
      <c r="V171" s="16"/>
      <c r="W171" s="16">
        <f>IF(OR(U171=999,V171=999,AND(S171&gt;$S$3,S171&lt;&gt;"Slot")),"",IF(V171="",U171,V171))</f>
        <v>0</v>
      </c>
      <c r="X171" s="17" t="e">
        <f>RANK(R171,$R$5:$R$124)</f>
        <v>#N/A</v>
      </c>
      <c r="Y171" s="16" t="str">
        <f>IFERROR(VLOOKUP($D171,Results!$F$3:$L$1396,Y$1,FALSE),"")</f>
        <v/>
      </c>
      <c r="Z171" s="34" t="str">
        <f>IFERROR(IFERROR(IF(VLOOKUP($D171,Results!$F$3:$L$1396,Z$1+1,FALSE)=1,"S",""),"")&amp;VLOOKUP($D171,Results!$F$3:$L$1396,Z$1,FALSE),"")</f>
        <v/>
      </c>
      <c r="AA171" s="16" t="str">
        <f>IFERROR(VLOOKUP($D171,Results!$F$3:$L$1396,AA$1,FALSE),"")</f>
        <v/>
      </c>
      <c r="AB171" s="16" t="str">
        <f>IFERROR(VLOOKUP($D171,Results!$F$3:$L$1396,AB$1,FALSE),"")</f>
        <v/>
      </c>
      <c r="AC171" s="16" t="str">
        <f>IF(V171="","",Y171-V171)</f>
        <v/>
      </c>
    </row>
    <row r="172" spans="1:29" s="21" customFormat="1" x14ac:dyDescent="0.25">
      <c r="A172" s="21" t="s">
        <v>2843</v>
      </c>
      <c r="B172" s="16">
        <f>COUNTIF($A$5:$A$124,A172)</f>
        <v>0</v>
      </c>
      <c r="C172" s="16" t="str">
        <f>IF(OR(MID(A172,1,2)="SP",MID(A172,1,2)="MR",MID(A172,1,2)="CL",MID(A172,1,2)="RP"),"P","B")</f>
        <v>B</v>
      </c>
      <c r="D172" s="17">
        <f>IF($C172="B",VLOOKUP($A172,Bat!$A$4:$BC$2232,D$1,FALSE),VLOOKUP($A172,Pit!$A$4:$AZ$2108,D$2,FALSE))</f>
        <v>6617</v>
      </c>
      <c r="E172" s="16" t="str">
        <f>IF($C172="B",VLOOKUP($A172,Bat!$A$4:$BC$2232,E$1,FALSE),VLOOKUP($A172,Pit!$A$4:$AZ$2108,E$2,FALSE))</f>
        <v>2B</v>
      </c>
      <c r="F172" s="16" t="str">
        <f>IF($C172="B",VLOOKUP($A172,Bat!$A$4:$BC$2232,F$1,FALSE),VLOOKUP($A172,Pit!$A$4:$AZ$2108,F$2,FALSE))</f>
        <v>Sergio Gómez</v>
      </c>
      <c r="G172" s="16">
        <f>IF($C172="B",VLOOKUP($A172,Bat!$A$4:$BC$2232,G$1,FALSE),VLOOKUP($A172,Pit!$A$4:$AZ$2108,G$2,FALSE))</f>
        <v>21</v>
      </c>
      <c r="H172" s="16" t="str">
        <f>IF($C172="B",VLOOKUP($A172,Bat!$A$4:$BC$2232,H$1,FALSE),VLOOKUP($A172,Pit!$A$4:$AZ$2108,H$2,FALSE))</f>
        <v>R</v>
      </c>
      <c r="I172" s="16" t="str">
        <f>IF($C172="B",VLOOKUP($A172,Bat!$A$4:$BC$2232,I$1,FALSE),VLOOKUP($A172,Pit!$A$4:$AZ$2108,I$2,FALSE))</f>
        <v>R</v>
      </c>
      <c r="J172" s="16" t="str">
        <f>IF($C172="B",VLOOKUP($A172,Bat!$A$4:$BC$2232,J$1,FALSE),VLOOKUP($A172,Pit!$A$4:$AZ$2108,J$2,FALSE))</f>
        <v>High</v>
      </c>
      <c r="K172" s="17" t="str">
        <f>IF($C172="B",VLOOKUP($A172,Bat!$A$4:$BC$2232,K$1,FALSE),VLOOKUP($A172,Pit!$A$4:$AZ$2108,K$2,FALSE))</f>
        <v>Normal</v>
      </c>
      <c r="L172" s="16">
        <f>IF($C172="B",VLOOKUP($A172,Bat!$A$4:$BC$2232,L$1,FALSE),VLOOKUP($A172,Pit!$A$4:$AZ$2108,L$2,FALSE))</f>
        <v>6</v>
      </c>
      <c r="M172" s="16">
        <f>IF($C172="B",VLOOKUP($A172,Bat!$A$4:$BC$2232,M$1,FALSE),VLOOKUP($A172,Pit!$A$4:$AZ$2108,M$2,FALSE))</f>
        <v>5</v>
      </c>
      <c r="N172" s="16">
        <f>IF($C172="B",VLOOKUP($A172,Bat!$A$4:$BC$2232,N$1,FALSE),VLOOKUP($A172,Pit!$A$4:$AZ$2108,N$2,FALSE))</f>
        <v>1</v>
      </c>
      <c r="O172" s="16">
        <f>IF($C172="B",VLOOKUP($A172,Bat!$A$4:$BC$2232,O$1,FALSE),VLOOKUP($A172,Pit!$A$4:$AZ$2108,O$2,FALSE))</f>
        <v>2</v>
      </c>
      <c r="P172" s="17">
        <f>IF($C172="B",VLOOKUP($A172,Bat!$A$4:$BC$2232,P$1,FALSE),VLOOKUP($A172,Pit!$A$4:$AZ$2108,P$2,FALSE))</f>
        <v>8</v>
      </c>
      <c r="Q172" s="36">
        <f>IF($C172="B",VLOOKUP($A172,Bat!$A$4:$BC$2232,Q$1,FALSE),VLOOKUP($A172,Pit!$A$4:$AZ$2108,Q$2,FALSE))</f>
        <v>13.182981589701193</v>
      </c>
      <c r="R172" s="19">
        <f>IF($C172="B",VLOOKUP($A172,Bat!$A$4:$BC$2232,R$1,FALSE),VLOOKUP($A172,Pit!$A$4:$AZ$2108,R$2,FALSE))</f>
        <v>0.86666687794746722</v>
      </c>
      <c r="S172" s="20">
        <f>IF($C172="B",VLOOKUP($A172,Bat!$A$4:$BC$2232,S$1,FALSE),VLOOKUP($A172,Pit!$A$4:$AZ$2108,S$2,FALSE))</f>
        <v>430000</v>
      </c>
      <c r="T172" s="17" t="str">
        <f>VLOOKUP(IF($C172="B",VLOOKUP($A172,Bat!$A$4:$AT$2232,T$1,FALSE),VLOOKUP($A172,Pit!$A$4:$BD$2108,T$2,FALSE)),COND!$A$35:$B$41,2,FALSE)</f>
        <v>??</v>
      </c>
      <c r="U172" s="21">
        <f>IF($C172="B",VLOOKUP($A172,Bat!$A$4:$AR$1196,44,FALSE),VLOOKUP($A172,Pit!$A$4:$BB$1086,54,FALSE))</f>
        <v>0</v>
      </c>
      <c r="V172" s="16"/>
      <c r="W172" s="16">
        <f>IF(OR(U172=999,V172=999,AND(S172&gt;$S$3,S172&lt;&gt;"Slot")),"",IF(V172="",U172,V172))</f>
        <v>0</v>
      </c>
      <c r="X172" s="17" t="e">
        <f>RANK(R172,$R$5:$R$124)</f>
        <v>#N/A</v>
      </c>
      <c r="Y172" s="16" t="str">
        <f>IFERROR(VLOOKUP($D172,Results!$F$3:$L$1396,Y$1,FALSE),"")</f>
        <v/>
      </c>
      <c r="Z172" s="34" t="str">
        <f>IFERROR(IFERROR(IF(VLOOKUP($D172,Results!$F$3:$L$1396,Z$1+1,FALSE)=1,"S",""),"")&amp;VLOOKUP($D172,Results!$F$3:$L$1396,Z$1,FALSE),"")</f>
        <v/>
      </c>
      <c r="AA172" s="16" t="str">
        <f>IFERROR(VLOOKUP($D172,Results!$F$3:$L$1396,AA$1,FALSE),"")</f>
        <v/>
      </c>
      <c r="AB172" s="16" t="str">
        <f>IFERROR(VLOOKUP($D172,Results!$F$3:$L$1396,AB$1,FALSE),"")</f>
        <v/>
      </c>
      <c r="AC172" s="16" t="str">
        <f>IF(V172="","",Y172-V172)</f>
        <v/>
      </c>
    </row>
    <row r="173" spans="1:29" s="21" customFormat="1" x14ac:dyDescent="0.25">
      <c r="A173" s="21" t="s">
        <v>2844</v>
      </c>
      <c r="B173" s="16">
        <f>COUNTIF($A$5:$A$124,A173)</f>
        <v>0</v>
      </c>
      <c r="C173" s="16" t="str">
        <f>IF(OR(MID(A173,1,2)="SP",MID(A173,1,2)="MR",MID(A173,1,2)="CL",MID(A173,1,2)="RP"),"P","B")</f>
        <v>B</v>
      </c>
      <c r="D173" s="17">
        <f>IF($C173="B",VLOOKUP($A173,Bat!$A$4:$BC$2232,D$1,FALSE),VLOOKUP($A173,Pit!$A$4:$AZ$2108,D$2,FALSE))</f>
        <v>4132</v>
      </c>
      <c r="E173" s="16" t="str">
        <f>IF($C173="B",VLOOKUP($A173,Bat!$A$4:$BC$2232,E$1,FALSE),VLOOKUP($A173,Pit!$A$4:$AZ$2108,E$2,FALSE))</f>
        <v>RF</v>
      </c>
      <c r="F173" s="16" t="str">
        <f>IF($C173="B",VLOOKUP($A173,Bat!$A$4:$BC$2232,F$1,FALSE),VLOOKUP($A173,Pit!$A$4:$AZ$2108,F$2,FALSE))</f>
        <v>Ryoichi Suzuki</v>
      </c>
      <c r="G173" s="16">
        <f>IF($C173="B",VLOOKUP($A173,Bat!$A$4:$BC$2232,G$1,FALSE),VLOOKUP($A173,Pit!$A$4:$AZ$2108,G$2,FALSE))</f>
        <v>21</v>
      </c>
      <c r="H173" s="16" t="str">
        <f>IF($C173="B",VLOOKUP($A173,Bat!$A$4:$BC$2232,H$1,FALSE),VLOOKUP($A173,Pit!$A$4:$AZ$2108,H$2,FALSE))</f>
        <v>L</v>
      </c>
      <c r="I173" s="16" t="str">
        <f>IF($C173="B",VLOOKUP($A173,Bat!$A$4:$BC$2232,I$1,FALSE),VLOOKUP($A173,Pit!$A$4:$AZ$2108,I$2,FALSE))</f>
        <v>L</v>
      </c>
      <c r="J173" s="16" t="str">
        <f>IF($C173="B",VLOOKUP($A173,Bat!$A$4:$BC$2232,J$1,FALSE),VLOOKUP($A173,Pit!$A$4:$AZ$2108,J$2,FALSE))</f>
        <v>Low</v>
      </c>
      <c r="K173" s="17" t="str">
        <f>IF($C173="B",VLOOKUP($A173,Bat!$A$4:$BC$2232,K$1,FALSE),VLOOKUP($A173,Pit!$A$4:$AZ$2108,K$2,FALSE))</f>
        <v>High</v>
      </c>
      <c r="L173" s="16">
        <f>IF($C173="B",VLOOKUP($A173,Bat!$A$4:$BC$2232,L$1,FALSE),VLOOKUP($A173,Pit!$A$4:$AZ$2108,L$2,FALSE))</f>
        <v>5</v>
      </c>
      <c r="M173" s="16">
        <f>IF($C173="B",VLOOKUP($A173,Bat!$A$4:$BC$2232,M$1,FALSE),VLOOKUP($A173,Pit!$A$4:$AZ$2108,M$2,FALSE))</f>
        <v>3</v>
      </c>
      <c r="N173" s="16">
        <f>IF($C173="B",VLOOKUP($A173,Bat!$A$4:$BC$2232,N$1,FALSE),VLOOKUP($A173,Pit!$A$4:$AZ$2108,N$2,FALSE))</f>
        <v>6</v>
      </c>
      <c r="O173" s="16">
        <f>IF($C173="B",VLOOKUP($A173,Bat!$A$4:$BC$2232,O$1,FALSE),VLOOKUP($A173,Pit!$A$4:$AZ$2108,O$2,FALSE))</f>
        <v>5</v>
      </c>
      <c r="P173" s="17">
        <f>IF($C173="B",VLOOKUP($A173,Bat!$A$4:$BC$2232,P$1,FALSE),VLOOKUP($A173,Pit!$A$4:$AZ$2108,P$2,FALSE))</f>
        <v>4</v>
      </c>
      <c r="Q173" s="36">
        <f>IF($C173="B",VLOOKUP($A173,Bat!$A$4:$BC$2232,Q$1,FALSE),VLOOKUP($A173,Pit!$A$4:$AZ$2108,Q$2,FALSE))</f>
        <v>13.159405322296776</v>
      </c>
      <c r="R173" s="19">
        <f>IF($C173="B",VLOOKUP($A173,Bat!$A$4:$BC$2232,R$1,FALSE),VLOOKUP($A173,Pit!$A$4:$AZ$2108,R$2,FALSE))</f>
        <v>0.86357428933771574</v>
      </c>
      <c r="S173" s="20">
        <f>IF($C173="B",VLOOKUP($A173,Bat!$A$4:$BC$2232,S$1,FALSE),VLOOKUP($A173,Pit!$A$4:$AZ$2108,S$2,FALSE))</f>
        <v>220000</v>
      </c>
      <c r="T173" s="17" t="str">
        <f>VLOOKUP(IF($C173="B",VLOOKUP($A173,Bat!$A$4:$AT$2232,T$1,FALSE),VLOOKUP($A173,Pit!$A$4:$BD$2108,T$2,FALSE)),COND!$A$35:$B$41,2,FALSE)</f>
        <v>??</v>
      </c>
      <c r="U173" s="21">
        <f>IF($C173="B",VLOOKUP($A173,Bat!$A$4:$AR$1196,44,FALSE),VLOOKUP($A173,Pit!$A$4:$BB$1086,54,FALSE))</f>
        <v>0</v>
      </c>
      <c r="V173" s="16"/>
      <c r="W173" s="16">
        <f>IF(OR(U173=999,V173=999,AND(S173&gt;$S$3,S173&lt;&gt;"Slot")),"",IF(V173="",U173,V173))</f>
        <v>0</v>
      </c>
      <c r="X173" s="17" t="e">
        <f>RANK(R173,$R$5:$R$124)</f>
        <v>#N/A</v>
      </c>
      <c r="Y173" s="16" t="str">
        <f>IFERROR(VLOOKUP($D173,Results!$F$3:$L$1396,Y$1,FALSE),"")</f>
        <v/>
      </c>
      <c r="Z173" s="34" t="str">
        <f>IFERROR(IFERROR(IF(VLOOKUP($D173,Results!$F$3:$L$1396,Z$1+1,FALSE)=1,"S",""),"")&amp;VLOOKUP($D173,Results!$F$3:$L$1396,Z$1,FALSE),"")</f>
        <v/>
      </c>
      <c r="AA173" s="16" t="str">
        <f>IFERROR(VLOOKUP($D173,Results!$F$3:$L$1396,AA$1,FALSE),"")</f>
        <v/>
      </c>
      <c r="AB173" s="16" t="str">
        <f>IFERROR(VLOOKUP($D173,Results!$F$3:$L$1396,AB$1,FALSE),"")</f>
        <v/>
      </c>
      <c r="AC173" s="16" t="str">
        <f>IF(V173="","",Y173-V173)</f>
        <v/>
      </c>
    </row>
    <row r="174" spans="1:29" s="21" customFormat="1" x14ac:dyDescent="0.25">
      <c r="A174" s="21" t="s">
        <v>2845</v>
      </c>
      <c r="B174" s="16">
        <f>COUNTIF($A$5:$A$124,A174)</f>
        <v>0</v>
      </c>
      <c r="C174" s="16" t="str">
        <f>IF(OR(MID(A174,1,2)="SP",MID(A174,1,2)="MR",MID(A174,1,2)="CL",MID(A174,1,2)="RP"),"P","B")</f>
        <v>B</v>
      </c>
      <c r="D174" s="17">
        <f>IF($C174="B",VLOOKUP($A174,Bat!$A$4:$BC$2232,D$1,FALSE),VLOOKUP($A174,Pit!$A$4:$AZ$2108,D$2,FALSE))</f>
        <v>4513</v>
      </c>
      <c r="E174" s="16" t="str">
        <f>IF($C174="B",VLOOKUP($A174,Bat!$A$4:$BC$2232,E$1,FALSE),VLOOKUP($A174,Pit!$A$4:$AZ$2108,E$2,FALSE))</f>
        <v>CF</v>
      </c>
      <c r="F174" s="16" t="str">
        <f>IF($C174="B",VLOOKUP($A174,Bat!$A$4:$BC$2232,F$1,FALSE),VLOOKUP($A174,Pit!$A$4:$AZ$2108,F$2,FALSE))</f>
        <v>Tsugahara Okawa</v>
      </c>
      <c r="G174" s="16">
        <f>IF($C174="B",VLOOKUP($A174,Bat!$A$4:$BC$2232,G$1,FALSE),VLOOKUP($A174,Pit!$A$4:$AZ$2108,G$2,FALSE))</f>
        <v>21</v>
      </c>
      <c r="H174" s="16" t="str">
        <f>IF($C174="B",VLOOKUP($A174,Bat!$A$4:$BC$2232,H$1,FALSE),VLOOKUP($A174,Pit!$A$4:$AZ$2108,H$2,FALSE))</f>
        <v>L</v>
      </c>
      <c r="I174" s="16" t="str">
        <f>IF($C174="B",VLOOKUP($A174,Bat!$A$4:$BC$2232,I$1,FALSE),VLOOKUP($A174,Pit!$A$4:$AZ$2108,I$2,FALSE))</f>
        <v>L</v>
      </c>
      <c r="J174" s="16" t="str">
        <f>IF($C174="B",VLOOKUP($A174,Bat!$A$4:$BC$2232,J$1,FALSE),VLOOKUP($A174,Pit!$A$4:$AZ$2108,J$2,FALSE))</f>
        <v>Normal</v>
      </c>
      <c r="K174" s="17" t="str">
        <f>IF($C174="B",VLOOKUP($A174,Bat!$A$4:$BC$2232,K$1,FALSE),VLOOKUP($A174,Pit!$A$4:$AZ$2108,K$2,FALSE))</f>
        <v>Low</v>
      </c>
      <c r="L174" s="16">
        <f>IF($C174="B",VLOOKUP($A174,Bat!$A$4:$BC$2232,L$1,FALSE),VLOOKUP($A174,Pit!$A$4:$AZ$2108,L$2,FALSE))</f>
        <v>5</v>
      </c>
      <c r="M174" s="16">
        <f>IF($C174="B",VLOOKUP($A174,Bat!$A$4:$BC$2232,M$1,FALSE),VLOOKUP($A174,Pit!$A$4:$AZ$2108,M$2,FALSE))</f>
        <v>6</v>
      </c>
      <c r="N174" s="16">
        <f>IF($C174="B",VLOOKUP($A174,Bat!$A$4:$BC$2232,N$1,FALSE),VLOOKUP($A174,Pit!$A$4:$AZ$2108,N$2,FALSE))</f>
        <v>4</v>
      </c>
      <c r="O174" s="16">
        <f>IF($C174="B",VLOOKUP($A174,Bat!$A$4:$BC$2232,O$1,FALSE),VLOOKUP($A174,Pit!$A$4:$AZ$2108,O$2,FALSE))</f>
        <v>3</v>
      </c>
      <c r="P174" s="17">
        <f>IF($C174="B",VLOOKUP($A174,Bat!$A$4:$BC$2232,P$1,FALSE),VLOOKUP($A174,Pit!$A$4:$AZ$2108,P$2,FALSE))</f>
        <v>7</v>
      </c>
      <c r="Q174" s="36">
        <f>IF($C174="B",VLOOKUP($A174,Bat!$A$4:$BC$2232,Q$1,FALSE),VLOOKUP($A174,Pit!$A$4:$AZ$2108,Q$2,FALSE))</f>
        <v>13.14994737129728</v>
      </c>
      <c r="R174" s="19">
        <f>IF($C174="B",VLOOKUP($A174,Bat!$A$4:$BC$2232,R$1,FALSE),VLOOKUP($A174,Pit!$A$4:$AZ$2108,R$2,FALSE))</f>
        <v>0.86233365395507044</v>
      </c>
      <c r="S174" s="20">
        <f>IF($C174="B",VLOOKUP($A174,Bat!$A$4:$BC$2232,S$1,FALSE),VLOOKUP($A174,Pit!$A$4:$AZ$2108,S$2,FALSE))</f>
        <v>330000</v>
      </c>
      <c r="T174" s="17" t="str">
        <f>VLOOKUP(IF($C174="B",VLOOKUP($A174,Bat!$A$4:$AT$2232,T$1,FALSE),VLOOKUP($A174,Pit!$A$4:$BD$2108,T$2,FALSE)),COND!$A$35:$B$41,2,FALSE)</f>
        <v>??</v>
      </c>
      <c r="U174" s="21">
        <f>IF($C174="B",VLOOKUP($A174,Bat!$A$4:$AR$1196,44,FALSE),VLOOKUP($A174,Pit!$A$4:$BB$1086,54,FALSE))</f>
        <v>0</v>
      </c>
      <c r="V174" s="16"/>
      <c r="W174" s="16">
        <f>IF(OR(U174=999,V174=999,AND(S174&gt;$S$3,S174&lt;&gt;"Slot")),"",IF(V174="",U174,V174))</f>
        <v>0</v>
      </c>
      <c r="X174" s="17" t="e">
        <f>RANK(R174,$R$5:$R$124)</f>
        <v>#N/A</v>
      </c>
      <c r="Y174" s="16" t="str">
        <f>IFERROR(VLOOKUP($D174,Results!$F$3:$L$1396,Y$1,FALSE),"")</f>
        <v/>
      </c>
      <c r="Z174" s="34" t="str">
        <f>IFERROR(IFERROR(IF(VLOOKUP($D174,Results!$F$3:$L$1396,Z$1+1,FALSE)=1,"S",""),"")&amp;VLOOKUP($D174,Results!$F$3:$L$1396,Z$1,FALSE),"")</f>
        <v/>
      </c>
      <c r="AA174" s="16" t="str">
        <f>IFERROR(VLOOKUP($D174,Results!$F$3:$L$1396,AA$1,FALSE),"")</f>
        <v/>
      </c>
      <c r="AB174" s="16" t="str">
        <f>IFERROR(VLOOKUP($D174,Results!$F$3:$L$1396,AB$1,FALSE),"")</f>
        <v/>
      </c>
      <c r="AC174" s="16" t="str">
        <f>IF(V174="","",Y174-V174)</f>
        <v/>
      </c>
    </row>
    <row r="175" spans="1:29" s="21" customFormat="1" x14ac:dyDescent="0.25">
      <c r="A175" s="21" t="s">
        <v>2846</v>
      </c>
      <c r="B175" s="16">
        <f>COUNTIF($A$5:$A$124,A175)</f>
        <v>0</v>
      </c>
      <c r="C175" s="16" t="str">
        <f>IF(OR(MID(A175,1,2)="SP",MID(A175,1,2)="MR",MID(A175,1,2)="CL",MID(A175,1,2)="RP"),"P","B")</f>
        <v>B</v>
      </c>
      <c r="D175" s="17">
        <f>IF($C175="B",VLOOKUP($A175,Bat!$A$4:$BC$2232,D$1,FALSE),VLOOKUP($A175,Pit!$A$4:$AZ$2108,D$2,FALSE))</f>
        <v>4729</v>
      </c>
      <c r="E175" s="16" t="str">
        <f>IF($C175="B",VLOOKUP($A175,Bat!$A$4:$BC$2232,E$1,FALSE),VLOOKUP($A175,Pit!$A$4:$AZ$2108,E$2,FALSE))</f>
        <v>RF</v>
      </c>
      <c r="F175" s="16" t="str">
        <f>IF($C175="B",VLOOKUP($A175,Bat!$A$4:$BC$2232,F$1,FALSE),VLOOKUP($A175,Pit!$A$4:$AZ$2108,F$2,FALSE))</f>
        <v>Pedro Rodríguez</v>
      </c>
      <c r="G175" s="16">
        <f>IF($C175="B",VLOOKUP($A175,Bat!$A$4:$BC$2232,G$1,FALSE),VLOOKUP($A175,Pit!$A$4:$AZ$2108,G$2,FALSE))</f>
        <v>21</v>
      </c>
      <c r="H175" s="16" t="str">
        <f>IF($C175="B",VLOOKUP($A175,Bat!$A$4:$BC$2232,H$1,FALSE),VLOOKUP($A175,Pit!$A$4:$AZ$2108,H$2,FALSE))</f>
        <v>L</v>
      </c>
      <c r="I175" s="16" t="str">
        <f>IF($C175="B",VLOOKUP($A175,Bat!$A$4:$BC$2232,I$1,FALSE),VLOOKUP($A175,Pit!$A$4:$AZ$2108,I$2,FALSE))</f>
        <v>L</v>
      </c>
      <c r="J175" s="16" t="str">
        <f>IF($C175="B",VLOOKUP($A175,Bat!$A$4:$BC$2232,J$1,FALSE),VLOOKUP($A175,Pit!$A$4:$AZ$2108,J$2,FALSE))</f>
        <v>Low</v>
      </c>
      <c r="K175" s="17" t="str">
        <f>IF($C175="B",VLOOKUP($A175,Bat!$A$4:$BC$2232,K$1,FALSE),VLOOKUP($A175,Pit!$A$4:$AZ$2108,K$2,FALSE))</f>
        <v>Very High</v>
      </c>
      <c r="L175" s="16">
        <f>IF($C175="B",VLOOKUP($A175,Bat!$A$4:$BC$2232,L$1,FALSE),VLOOKUP($A175,Pit!$A$4:$AZ$2108,L$2,FALSE))</f>
        <v>5</v>
      </c>
      <c r="M175" s="16">
        <f>IF($C175="B",VLOOKUP($A175,Bat!$A$4:$BC$2232,M$1,FALSE),VLOOKUP($A175,Pit!$A$4:$AZ$2108,M$2,FALSE))</f>
        <v>8</v>
      </c>
      <c r="N175" s="16">
        <f>IF($C175="B",VLOOKUP($A175,Bat!$A$4:$BC$2232,N$1,FALSE),VLOOKUP($A175,Pit!$A$4:$AZ$2108,N$2,FALSE))</f>
        <v>4</v>
      </c>
      <c r="O175" s="16">
        <f>IF($C175="B",VLOOKUP($A175,Bat!$A$4:$BC$2232,O$1,FALSE),VLOOKUP($A175,Pit!$A$4:$AZ$2108,O$2,FALSE))</f>
        <v>3</v>
      </c>
      <c r="P175" s="17">
        <f>IF($C175="B",VLOOKUP($A175,Bat!$A$4:$BC$2232,P$1,FALSE),VLOOKUP($A175,Pit!$A$4:$AZ$2108,P$2,FALSE))</f>
        <v>5</v>
      </c>
      <c r="Q175" s="36">
        <f>IF($C175="B",VLOOKUP($A175,Bat!$A$4:$BC$2232,Q$1,FALSE),VLOOKUP($A175,Pit!$A$4:$AZ$2108,Q$2,FALSE))</f>
        <v>13.052276923141452</v>
      </c>
      <c r="R175" s="19">
        <f>IF($C175="B",VLOOKUP($A175,Bat!$A$4:$BC$2232,R$1,FALSE),VLOOKUP($A175,Pit!$A$4:$AZ$2108,R$2,FALSE))</f>
        <v>0.84952185002127856</v>
      </c>
      <c r="S175" s="20">
        <f>IF($C175="B",VLOOKUP($A175,Bat!$A$4:$BC$2232,S$1,FALSE),VLOOKUP($A175,Pit!$A$4:$AZ$2108,S$2,FALSE))</f>
        <v>190000</v>
      </c>
      <c r="T175" s="17" t="str">
        <f>VLOOKUP(IF($C175="B",VLOOKUP($A175,Bat!$A$4:$AT$2232,T$1,FALSE),VLOOKUP($A175,Pit!$A$4:$BD$2108,T$2,FALSE)),COND!$A$35:$B$41,2,FALSE)</f>
        <v>??</v>
      </c>
      <c r="U175" s="21">
        <f>IF($C175="B",VLOOKUP($A175,Bat!$A$4:$AR$1196,44,FALSE),VLOOKUP($A175,Pit!$A$4:$BB$1086,54,FALSE))</f>
        <v>0</v>
      </c>
      <c r="V175" s="16"/>
      <c r="W175" s="16">
        <f>IF(OR(U175=999,V175=999,AND(S175&gt;$S$3,S175&lt;&gt;"Slot")),"",IF(V175="",U175,V175))</f>
        <v>0</v>
      </c>
      <c r="X175" s="17" t="e">
        <f>RANK(R175,$R$5:$R$124)</f>
        <v>#N/A</v>
      </c>
      <c r="Y175" s="16" t="str">
        <f>IFERROR(VLOOKUP($D175,Results!$F$3:$L$1396,Y$1,FALSE),"")</f>
        <v/>
      </c>
      <c r="Z175" s="34" t="str">
        <f>IFERROR(IFERROR(IF(VLOOKUP($D175,Results!$F$3:$L$1396,Z$1+1,FALSE)=1,"S",""),"")&amp;VLOOKUP($D175,Results!$F$3:$L$1396,Z$1,FALSE),"")</f>
        <v/>
      </c>
      <c r="AA175" s="16" t="str">
        <f>IFERROR(VLOOKUP($D175,Results!$F$3:$L$1396,AA$1,FALSE),"")</f>
        <v/>
      </c>
      <c r="AB175" s="16" t="str">
        <f>IFERROR(VLOOKUP($D175,Results!$F$3:$L$1396,AB$1,FALSE),"")</f>
        <v/>
      </c>
      <c r="AC175" s="16" t="str">
        <f>IF(V175="","",Y175-V175)</f>
        <v/>
      </c>
    </row>
    <row r="176" spans="1:29" s="21" customFormat="1" x14ac:dyDescent="0.25">
      <c r="A176" s="21" t="s">
        <v>2847</v>
      </c>
      <c r="B176" s="16">
        <f>COUNTIF($A$5:$A$124,A176)</f>
        <v>0</v>
      </c>
      <c r="C176" s="16" t="str">
        <f>IF(OR(MID(A176,1,2)="SP",MID(A176,1,2)="MR",MID(A176,1,2)="CL",MID(A176,1,2)="RP"),"P","B")</f>
        <v>B</v>
      </c>
      <c r="D176" s="17">
        <f>IF($C176="B",VLOOKUP($A176,Bat!$A$4:$BC$2232,D$1,FALSE),VLOOKUP($A176,Pit!$A$4:$AZ$2108,D$2,FALSE))</f>
        <v>5016</v>
      </c>
      <c r="E176" s="16" t="str">
        <f>IF($C176="B",VLOOKUP($A176,Bat!$A$4:$BC$2232,E$1,FALSE),VLOOKUP($A176,Pit!$A$4:$AZ$2108,E$2,FALSE))</f>
        <v>C</v>
      </c>
      <c r="F176" s="16" t="str">
        <f>IF($C176="B",VLOOKUP($A176,Bat!$A$4:$BC$2232,F$1,FALSE),VLOOKUP($A176,Pit!$A$4:$AZ$2108,F$2,FALSE))</f>
        <v>Shoichi Kawamura</v>
      </c>
      <c r="G176" s="16">
        <f>IF($C176="B",VLOOKUP($A176,Bat!$A$4:$BC$2232,G$1,FALSE),VLOOKUP($A176,Pit!$A$4:$AZ$2108,G$2,FALSE))</f>
        <v>18</v>
      </c>
      <c r="H176" s="16" t="str">
        <f>IF($C176="B",VLOOKUP($A176,Bat!$A$4:$BC$2232,H$1,FALSE),VLOOKUP($A176,Pit!$A$4:$AZ$2108,H$2,FALSE))</f>
        <v>R</v>
      </c>
      <c r="I176" s="16" t="str">
        <f>IF($C176="B",VLOOKUP($A176,Bat!$A$4:$BC$2232,I$1,FALSE),VLOOKUP($A176,Pit!$A$4:$AZ$2108,I$2,FALSE))</f>
        <v>R</v>
      </c>
      <c r="J176" s="16" t="str">
        <f>IF($C176="B",VLOOKUP($A176,Bat!$A$4:$BC$2232,J$1,FALSE),VLOOKUP($A176,Pit!$A$4:$AZ$2108,J$2,FALSE))</f>
        <v>Very Low</v>
      </c>
      <c r="K176" s="17" t="str">
        <f>IF($C176="B",VLOOKUP($A176,Bat!$A$4:$BC$2232,K$1,FALSE),VLOOKUP($A176,Pit!$A$4:$AZ$2108,K$2,FALSE))</f>
        <v>Normal</v>
      </c>
      <c r="L176" s="16">
        <f>IF($C176="B",VLOOKUP($A176,Bat!$A$4:$BC$2232,L$1,FALSE),VLOOKUP($A176,Pit!$A$4:$AZ$2108,L$2,FALSE))</f>
        <v>5</v>
      </c>
      <c r="M176" s="16">
        <f>IF($C176="B",VLOOKUP($A176,Bat!$A$4:$BC$2232,M$1,FALSE),VLOOKUP($A176,Pit!$A$4:$AZ$2108,M$2,FALSE))</f>
        <v>5</v>
      </c>
      <c r="N176" s="16">
        <f>IF($C176="B",VLOOKUP($A176,Bat!$A$4:$BC$2232,N$1,FALSE),VLOOKUP($A176,Pit!$A$4:$AZ$2108,N$2,FALSE))</f>
        <v>4</v>
      </c>
      <c r="O176" s="16">
        <f>IF($C176="B",VLOOKUP($A176,Bat!$A$4:$BC$2232,O$1,FALSE),VLOOKUP($A176,Pit!$A$4:$AZ$2108,O$2,FALSE))</f>
        <v>5</v>
      </c>
      <c r="P176" s="17">
        <f>IF($C176="B",VLOOKUP($A176,Bat!$A$4:$BC$2232,P$1,FALSE),VLOOKUP($A176,Pit!$A$4:$AZ$2108,P$2,FALSE))</f>
        <v>6</v>
      </c>
      <c r="Q176" s="36">
        <f>IF($C176="B",VLOOKUP($A176,Bat!$A$4:$BC$2232,Q$1,FALSE),VLOOKUP($A176,Pit!$A$4:$AZ$2108,Q$2,FALSE))</f>
        <v>12.978000332768657</v>
      </c>
      <c r="R176" s="19">
        <f>IF($C176="B",VLOOKUP($A176,Bat!$A$4:$BC$2232,R$1,FALSE),VLOOKUP($A176,Pit!$A$4:$AZ$2108,R$2,FALSE))</f>
        <v>0.83977870733385507</v>
      </c>
      <c r="S176" s="20">
        <f>IF($C176="B",VLOOKUP($A176,Bat!$A$4:$BC$2232,S$1,FALSE),VLOOKUP($A176,Pit!$A$4:$AZ$2108,S$2,FALSE))</f>
        <v>180000</v>
      </c>
      <c r="T176" s="17" t="str">
        <f>VLOOKUP(IF($C176="B",VLOOKUP($A176,Bat!$A$4:$AT$2232,T$1,FALSE),VLOOKUP($A176,Pit!$A$4:$BD$2108,T$2,FALSE)),COND!$A$35:$B$41,2,FALSE)</f>
        <v>??</v>
      </c>
      <c r="U176" s="21">
        <f>IF($C176="B",VLOOKUP($A176,Bat!$A$4:$AR$1196,44,FALSE),VLOOKUP($A176,Pit!$A$4:$BB$1086,54,FALSE))</f>
        <v>0</v>
      </c>
      <c r="V176" s="16"/>
      <c r="W176" s="16">
        <f>IF(OR(U176=999,V176=999,AND(S176&gt;$S$3,S176&lt;&gt;"Slot")),"",IF(V176="",U176,V176))</f>
        <v>0</v>
      </c>
      <c r="X176" s="17" t="e">
        <f>RANK(R176,$R$5:$R$124)</f>
        <v>#N/A</v>
      </c>
      <c r="Y176" s="16" t="str">
        <f>IFERROR(VLOOKUP($D176,Results!$F$3:$L$1396,Y$1,FALSE),"")</f>
        <v/>
      </c>
      <c r="Z176" s="34" t="str">
        <f>IFERROR(IFERROR(IF(VLOOKUP($D176,Results!$F$3:$L$1396,Z$1+1,FALSE)=1,"S",""),"")&amp;VLOOKUP($D176,Results!$F$3:$L$1396,Z$1,FALSE),"")</f>
        <v/>
      </c>
      <c r="AA176" s="16" t="str">
        <f>IFERROR(VLOOKUP($D176,Results!$F$3:$L$1396,AA$1,FALSE),"")</f>
        <v/>
      </c>
      <c r="AB176" s="16" t="str">
        <f>IFERROR(VLOOKUP($D176,Results!$F$3:$L$1396,AB$1,FALSE),"")</f>
        <v/>
      </c>
      <c r="AC176" s="16" t="str">
        <f>IF(V176="","",Y176-V176)</f>
        <v/>
      </c>
    </row>
    <row r="177" spans="1:29" s="21" customFormat="1" x14ac:dyDescent="0.25">
      <c r="A177" s="21" t="s">
        <v>2337</v>
      </c>
      <c r="B177" s="16">
        <f>COUNTIF($A$5:$A$124,A177)</f>
        <v>0</v>
      </c>
      <c r="C177" s="16" t="str">
        <f>IF(OR(MID(A177,1,2)="SP",MID(A177,1,2)="MR",MID(A177,1,2)="CL",MID(A177,1,2)="RP"),"P","B")</f>
        <v>P</v>
      </c>
      <c r="D177" s="17">
        <f>IF($C177="B",VLOOKUP($A177,Bat!$A$4:$BC$2232,D$1,FALSE),VLOOKUP($A177,Pit!$A$4:$AZ$2108,D$2,FALSE))</f>
        <v>9148</v>
      </c>
      <c r="E177" s="16" t="str">
        <f>IF($C177="B",VLOOKUP($A177,Bat!$A$4:$BC$2232,E$1,FALSE),VLOOKUP($A177,Pit!$A$4:$AZ$2108,E$2,FALSE))</f>
        <v>CL</v>
      </c>
      <c r="F177" s="16" t="str">
        <f>IF($C177="B",VLOOKUP($A177,Bat!$A$4:$BC$2232,F$1,FALSE),VLOOKUP($A177,Pit!$A$4:$AZ$2108,F$2,FALSE))</f>
        <v>Dan Mathews</v>
      </c>
      <c r="G177" s="16">
        <f>IF($C177="B",VLOOKUP($A177,Bat!$A$4:$BC$2232,G$1,FALSE),VLOOKUP($A177,Pit!$A$4:$AZ$2108,G$2,FALSE))</f>
        <v>21</v>
      </c>
      <c r="H177" s="16" t="str">
        <f>IF($C177="B",VLOOKUP($A177,Bat!$A$4:$BC$2232,H$1,FALSE),VLOOKUP($A177,Pit!$A$4:$AZ$2108,H$2,FALSE))</f>
        <v>L</v>
      </c>
      <c r="I177" s="16" t="str">
        <f>IF($C177="B",VLOOKUP($A177,Bat!$A$4:$BC$2232,I$1,FALSE),VLOOKUP($A177,Pit!$A$4:$AZ$2108,I$2,FALSE))</f>
        <v>L</v>
      </c>
      <c r="J177" s="16" t="str">
        <f>IF($C177="B",VLOOKUP($A177,Bat!$A$4:$BC$2232,J$1,FALSE),VLOOKUP($A177,Pit!$A$4:$AZ$2108,J$2,FALSE))</f>
        <v>Very Low</v>
      </c>
      <c r="K177" s="17" t="str">
        <f>IF($C177="B",VLOOKUP($A177,Bat!$A$4:$BC$2232,K$1,FALSE),VLOOKUP($A177,Pit!$A$4:$AZ$2108,K$2,FALSE))</f>
        <v>Normal</v>
      </c>
      <c r="L177" s="16">
        <f>IF($C177="B",VLOOKUP($A177,Bat!$A$4:$BC$2232,L$1,FALSE),VLOOKUP($A177,Pit!$A$4:$AZ$2108,L$2,FALSE))</f>
        <v>5</v>
      </c>
      <c r="M177" s="16">
        <f>IF($C177="B",VLOOKUP($A177,Bat!$A$4:$BC$2232,M$1,FALSE),VLOOKUP($A177,Pit!$A$4:$AZ$2108,M$2,FALSE))</f>
        <v>5</v>
      </c>
      <c r="N177" s="16">
        <f>IF($C177="B",VLOOKUP($A177,Bat!$A$4:$BC$2232,N$1,FALSE),VLOOKUP($A177,Pit!$A$4:$AZ$2108,N$2,FALSE))</f>
        <v>4</v>
      </c>
      <c r="O177" s="16" t="str">
        <f>IF($C177="B",VLOOKUP($A177,Bat!$A$4:$BC$2232,O$1,FALSE),VLOOKUP($A177,Pit!$A$4:$AZ$2108,O$2,FALSE))</f>
        <v>92-94 Mph</v>
      </c>
      <c r="P177" s="17">
        <f>IF($C177="B",VLOOKUP($A177,Bat!$A$4:$BC$2232,P$1,FALSE),VLOOKUP($A177,Pit!$A$4:$AZ$2108,P$2,FALSE))</f>
        <v>8</v>
      </c>
      <c r="Q177" s="36">
        <f>IF($C177="B",VLOOKUP($A177,Bat!$A$4:$BC$2232,Q$1,FALSE),VLOOKUP($A177,Pit!$A$4:$AZ$2108,Q$2,FALSE))</f>
        <v>32.310614927241261</v>
      </c>
      <c r="R177" s="19">
        <f>IF($C177="B",VLOOKUP($A177,Bat!$A$4:$BC$2232,R$1,FALSE),VLOOKUP($A177,Pit!$A$4:$AZ$2108,R$2,FALSE))</f>
        <v>0.82845509050011645</v>
      </c>
      <c r="S177" s="20">
        <f>IF($C177="B",VLOOKUP($A177,Bat!$A$4:$BC$2232,S$1,FALSE),VLOOKUP($A177,Pit!$A$4:$AZ$2108,S$2,FALSE))</f>
        <v>220000</v>
      </c>
      <c r="T177" s="17" t="str">
        <f>VLOOKUP(IF($C177="B",VLOOKUP($A177,Bat!$A$4:$AT$2232,T$1,FALSE),VLOOKUP($A177,Pit!$A$4:$BD$2108,T$2,FALSE)),COND!$A$35:$B$41,2,FALSE)</f>
        <v>??</v>
      </c>
      <c r="U177" s="21">
        <f>IF($C177="B",VLOOKUP($A177,Bat!$A$4:$AR$1196,44,FALSE),VLOOKUP($A177,Pit!$A$4:$BB$1086,54,FALSE))</f>
        <v>0</v>
      </c>
      <c r="V177" s="16"/>
      <c r="W177" s="16">
        <f>IF(OR(U177=999,V177=999,AND(S177&gt;$S$3,S177&lt;&gt;"Slot")),"",IF(V177="",U177,V177))</f>
        <v>0</v>
      </c>
      <c r="X177" s="17" t="e">
        <f>RANK(R177,$R$5:$R$124)</f>
        <v>#N/A</v>
      </c>
      <c r="Y177" s="16" t="str">
        <f>IFERROR(VLOOKUP($D177,Results!$F$3:$L$1396,Y$1,FALSE),"")</f>
        <v/>
      </c>
      <c r="Z177" s="34" t="str">
        <f>IFERROR(IFERROR(IF(VLOOKUP($D177,Results!$F$3:$L$1396,Z$1+1,FALSE)=1,"S",""),"")&amp;VLOOKUP($D177,Results!$F$3:$L$1396,Z$1,FALSE),"")</f>
        <v/>
      </c>
      <c r="AA177" s="16" t="str">
        <f>IFERROR(VLOOKUP($D177,Results!$F$3:$L$1396,AA$1,FALSE),"")</f>
        <v/>
      </c>
      <c r="AB177" s="16" t="str">
        <f>IFERROR(VLOOKUP($D177,Results!$F$3:$L$1396,AB$1,FALSE),"")</f>
        <v/>
      </c>
      <c r="AC177" s="16" t="str">
        <f>IF(V177="","",Y177-V177)</f>
        <v/>
      </c>
    </row>
    <row r="178" spans="1:29" s="21" customFormat="1" x14ac:dyDescent="0.25">
      <c r="A178" s="21" t="s">
        <v>2338</v>
      </c>
      <c r="B178" s="16">
        <f>COUNTIF($A$5:$A$124,A178)</f>
        <v>0</v>
      </c>
      <c r="C178" s="16" t="str">
        <f>IF(OR(MID(A178,1,2)="SP",MID(A178,1,2)="MR",MID(A178,1,2)="CL",MID(A178,1,2)="RP"),"P","B")</f>
        <v>P</v>
      </c>
      <c r="D178" s="17">
        <f>IF($C178="B",VLOOKUP($A178,Bat!$A$4:$BC$2232,D$1,FALSE),VLOOKUP($A178,Pit!$A$4:$AZ$2108,D$2,FALSE))</f>
        <v>4034</v>
      </c>
      <c r="E178" s="16" t="str">
        <f>IF($C178="B",VLOOKUP($A178,Bat!$A$4:$BC$2232,E$1,FALSE),VLOOKUP($A178,Pit!$A$4:$AZ$2108,E$2,FALSE))</f>
        <v>RP</v>
      </c>
      <c r="F178" s="16" t="str">
        <f>IF($C178="B",VLOOKUP($A178,Bat!$A$4:$BC$2232,F$1,FALSE),VLOOKUP($A178,Pit!$A$4:$AZ$2108,F$2,FALSE))</f>
        <v>Nobuyoki Morimoto</v>
      </c>
      <c r="G178" s="16">
        <f>IF($C178="B",VLOOKUP($A178,Bat!$A$4:$BC$2232,G$1,FALSE),VLOOKUP($A178,Pit!$A$4:$AZ$2108,G$2,FALSE))</f>
        <v>21</v>
      </c>
      <c r="H178" s="16" t="str">
        <f>IF($C178="B",VLOOKUP($A178,Bat!$A$4:$BC$2232,H$1,FALSE),VLOOKUP($A178,Pit!$A$4:$AZ$2108,H$2,FALSE))</f>
        <v>L</v>
      </c>
      <c r="I178" s="16" t="str">
        <f>IF($C178="B",VLOOKUP($A178,Bat!$A$4:$BC$2232,I$1,FALSE),VLOOKUP($A178,Pit!$A$4:$AZ$2108,I$2,FALSE))</f>
        <v>R</v>
      </c>
      <c r="J178" s="16" t="str">
        <f>IF($C178="B",VLOOKUP($A178,Bat!$A$4:$BC$2232,J$1,FALSE),VLOOKUP($A178,Pit!$A$4:$AZ$2108,J$2,FALSE))</f>
        <v>Very High</v>
      </c>
      <c r="K178" s="17" t="str">
        <f>IF($C178="B",VLOOKUP($A178,Bat!$A$4:$BC$2232,K$1,FALSE),VLOOKUP($A178,Pit!$A$4:$AZ$2108,K$2,FALSE))</f>
        <v>Very High</v>
      </c>
      <c r="L178" s="16">
        <f>IF($C178="B",VLOOKUP($A178,Bat!$A$4:$BC$2232,L$1,FALSE),VLOOKUP($A178,Pit!$A$4:$AZ$2108,L$2,FALSE))</f>
        <v>3</v>
      </c>
      <c r="M178" s="16">
        <f>IF($C178="B",VLOOKUP($A178,Bat!$A$4:$BC$2232,M$1,FALSE),VLOOKUP($A178,Pit!$A$4:$AZ$2108,M$2,FALSE))</f>
        <v>5</v>
      </c>
      <c r="N178" s="16">
        <f>IF($C178="B",VLOOKUP($A178,Bat!$A$4:$BC$2232,N$1,FALSE),VLOOKUP($A178,Pit!$A$4:$AZ$2108,N$2,FALSE))</f>
        <v>5</v>
      </c>
      <c r="O178" s="16" t="str">
        <f>IF($C178="B",VLOOKUP($A178,Bat!$A$4:$BC$2232,O$1,FALSE),VLOOKUP($A178,Pit!$A$4:$AZ$2108,O$2,FALSE))</f>
        <v>88-90 Mph</v>
      </c>
      <c r="P178" s="17">
        <f>IF($C178="B",VLOOKUP($A178,Bat!$A$4:$BC$2232,P$1,FALSE),VLOOKUP($A178,Pit!$A$4:$AZ$2108,P$2,FALSE))</f>
        <v>7</v>
      </c>
      <c r="Q178" s="36">
        <f>IF($C178="B",VLOOKUP($A178,Bat!$A$4:$BC$2232,Q$1,FALSE),VLOOKUP($A178,Pit!$A$4:$AZ$2108,Q$2,FALSE))</f>
        <v>32.291496738152858</v>
      </c>
      <c r="R178" s="19">
        <f>IF($C178="B",VLOOKUP($A178,Bat!$A$4:$BC$2232,R$1,FALSE),VLOOKUP($A178,Pit!$A$4:$AZ$2108,R$2,FALSE))</f>
        <v>0.82674468556102476</v>
      </c>
      <c r="S178" s="20">
        <f>IF($C178="B",VLOOKUP($A178,Bat!$A$4:$BC$2232,S$1,FALSE),VLOOKUP($A178,Pit!$A$4:$AZ$2108,S$2,FALSE))</f>
        <v>220000</v>
      </c>
      <c r="T178" s="17" t="str">
        <f>VLOOKUP(IF($C178="B",VLOOKUP($A178,Bat!$A$4:$AT$2232,T$1,FALSE),VLOOKUP($A178,Pit!$A$4:$BD$2108,T$2,FALSE)),COND!$A$35:$B$41,2,FALSE)</f>
        <v>??</v>
      </c>
      <c r="U178" s="21">
        <f>IF($C178="B",VLOOKUP($A178,Bat!$A$4:$AR$1196,44,FALSE),VLOOKUP($A178,Pit!$A$4:$BB$1086,54,FALSE))</f>
        <v>0</v>
      </c>
      <c r="V178" s="16"/>
      <c r="W178" s="16">
        <f>IF(OR(U178=999,V178=999,AND(S178&gt;$S$3,S178&lt;&gt;"Slot")),"",IF(V178="",U178,V178))</f>
        <v>0</v>
      </c>
      <c r="X178" s="17" t="e">
        <f>RANK(R178,$R$5:$R$124)</f>
        <v>#N/A</v>
      </c>
      <c r="Y178" s="16" t="str">
        <f>IFERROR(VLOOKUP($D178,Results!$F$3:$L$1396,Y$1,FALSE),"")</f>
        <v/>
      </c>
      <c r="Z178" s="34" t="str">
        <f>IFERROR(IFERROR(IF(VLOOKUP($D178,Results!$F$3:$L$1396,Z$1+1,FALSE)=1,"S",""),"")&amp;VLOOKUP($D178,Results!$F$3:$L$1396,Z$1,FALSE),"")</f>
        <v/>
      </c>
      <c r="AA178" s="16" t="str">
        <f>IFERROR(VLOOKUP($D178,Results!$F$3:$L$1396,AA$1,FALSE),"")</f>
        <v/>
      </c>
      <c r="AB178" s="16" t="str">
        <f>IFERROR(VLOOKUP($D178,Results!$F$3:$L$1396,AB$1,FALSE),"")</f>
        <v/>
      </c>
      <c r="AC178" s="16" t="str">
        <f>IF(V178="","",Y178-V178)</f>
        <v/>
      </c>
    </row>
    <row r="179" spans="1:29" s="21" customFormat="1" x14ac:dyDescent="0.25">
      <c r="A179" s="21" t="s">
        <v>2339</v>
      </c>
      <c r="B179" s="16">
        <f>COUNTIF($A$5:$A$124,A179)</f>
        <v>0</v>
      </c>
      <c r="C179" s="16" t="str">
        <f>IF(OR(MID(A179,1,2)="SP",MID(A179,1,2)="MR",MID(A179,1,2)="CL",MID(A179,1,2)="RP"),"P","B")</f>
        <v>P</v>
      </c>
      <c r="D179" s="17">
        <f>IF($C179="B",VLOOKUP($A179,Bat!$A$4:$BC$2232,D$1,FALSE),VLOOKUP($A179,Pit!$A$4:$AZ$2108,D$2,FALSE))</f>
        <v>9785</v>
      </c>
      <c r="E179" s="16" t="str">
        <f>IF($C179="B",VLOOKUP($A179,Bat!$A$4:$BC$2232,E$1,FALSE),VLOOKUP($A179,Pit!$A$4:$AZ$2108,E$2,FALSE))</f>
        <v>CL</v>
      </c>
      <c r="F179" s="16" t="str">
        <f>IF($C179="B",VLOOKUP($A179,Bat!$A$4:$BC$2232,F$1,FALSE),VLOOKUP($A179,Pit!$A$4:$AZ$2108,F$2,FALSE))</f>
        <v>Orlando Lorenzo</v>
      </c>
      <c r="G179" s="16">
        <f>IF($C179="B",VLOOKUP($A179,Bat!$A$4:$BC$2232,G$1,FALSE),VLOOKUP($A179,Pit!$A$4:$AZ$2108,G$2,FALSE))</f>
        <v>21</v>
      </c>
      <c r="H179" s="16" t="str">
        <f>IF($C179="B",VLOOKUP($A179,Bat!$A$4:$BC$2232,H$1,FALSE),VLOOKUP($A179,Pit!$A$4:$AZ$2108,H$2,FALSE))</f>
        <v>S</v>
      </c>
      <c r="I179" s="16" t="str">
        <f>IF($C179="B",VLOOKUP($A179,Bat!$A$4:$BC$2232,I$1,FALSE),VLOOKUP($A179,Pit!$A$4:$AZ$2108,I$2,FALSE))</f>
        <v>R</v>
      </c>
      <c r="J179" s="16" t="str">
        <f>IF($C179="B",VLOOKUP($A179,Bat!$A$4:$BC$2232,J$1,FALSE),VLOOKUP($A179,Pit!$A$4:$AZ$2108,J$2,FALSE))</f>
        <v>High</v>
      </c>
      <c r="K179" s="17" t="str">
        <f>IF($C179="B",VLOOKUP($A179,Bat!$A$4:$BC$2232,K$1,FALSE),VLOOKUP($A179,Pit!$A$4:$AZ$2108,K$2,FALSE))</f>
        <v>Very Low</v>
      </c>
      <c r="L179" s="16">
        <f>IF($C179="B",VLOOKUP($A179,Bat!$A$4:$BC$2232,L$1,FALSE),VLOOKUP($A179,Pit!$A$4:$AZ$2108,L$2,FALSE))</f>
        <v>4</v>
      </c>
      <c r="M179" s="16">
        <f>IF($C179="B",VLOOKUP($A179,Bat!$A$4:$BC$2232,M$1,FALSE),VLOOKUP($A179,Pit!$A$4:$AZ$2108,M$2,FALSE))</f>
        <v>6</v>
      </c>
      <c r="N179" s="16">
        <f>IF($C179="B",VLOOKUP($A179,Bat!$A$4:$BC$2232,N$1,FALSE),VLOOKUP($A179,Pit!$A$4:$AZ$2108,N$2,FALSE))</f>
        <v>4</v>
      </c>
      <c r="O179" s="16" t="str">
        <f>IF($C179="B",VLOOKUP($A179,Bat!$A$4:$BC$2232,O$1,FALSE),VLOOKUP($A179,Pit!$A$4:$AZ$2108,O$2,FALSE))</f>
        <v>87-89 Mph</v>
      </c>
      <c r="P179" s="17">
        <f>IF($C179="B",VLOOKUP($A179,Bat!$A$4:$BC$2232,P$1,FALSE),VLOOKUP($A179,Pit!$A$4:$AZ$2108,P$2,FALSE))</f>
        <v>7</v>
      </c>
      <c r="Q179" s="36">
        <f>IF($C179="B",VLOOKUP($A179,Bat!$A$4:$BC$2232,Q$1,FALSE),VLOOKUP($A179,Pit!$A$4:$AZ$2108,Q$2,FALSE))</f>
        <v>32.275570844043074</v>
      </c>
      <c r="R179" s="19">
        <f>IF($C179="B",VLOOKUP($A179,Bat!$A$4:$BC$2232,R$1,FALSE),VLOOKUP($A179,Pit!$A$4:$AZ$2108,R$2,FALSE))</f>
        <v>0.8253198786497179</v>
      </c>
      <c r="S179" s="20">
        <f>IF($C179="B",VLOOKUP($A179,Bat!$A$4:$BC$2232,S$1,FALSE),VLOOKUP($A179,Pit!$A$4:$AZ$2108,S$2,FALSE))</f>
        <v>190000</v>
      </c>
      <c r="T179" s="17" t="str">
        <f>VLOOKUP(IF($C179="B",VLOOKUP($A179,Bat!$A$4:$AT$2232,T$1,FALSE),VLOOKUP($A179,Pit!$A$4:$BD$2108,T$2,FALSE)),COND!$A$35:$B$41,2,FALSE)</f>
        <v>??</v>
      </c>
      <c r="U179" s="21">
        <f>IF($C179="B",VLOOKUP($A179,Bat!$A$4:$AR$1196,44,FALSE),VLOOKUP($A179,Pit!$A$4:$BB$1086,54,FALSE))</f>
        <v>0</v>
      </c>
      <c r="V179" s="16"/>
      <c r="W179" s="16">
        <f>IF(OR(U179=999,V179=999,AND(S179&gt;$S$3,S179&lt;&gt;"Slot")),"",IF(V179="",U179,V179))</f>
        <v>0</v>
      </c>
      <c r="X179" s="17" t="e">
        <f>RANK(R179,$R$5:$R$124)</f>
        <v>#N/A</v>
      </c>
      <c r="Y179" s="16" t="str">
        <f>IFERROR(VLOOKUP($D179,Results!$F$3:$L$1396,Y$1,FALSE),"")</f>
        <v/>
      </c>
      <c r="Z179" s="34" t="str">
        <f>IFERROR(IFERROR(IF(VLOOKUP($D179,Results!$F$3:$L$1396,Z$1+1,FALSE)=1,"S",""),"")&amp;VLOOKUP($D179,Results!$F$3:$L$1396,Z$1,FALSE),"")</f>
        <v/>
      </c>
      <c r="AA179" s="16" t="str">
        <f>IFERROR(VLOOKUP($D179,Results!$F$3:$L$1396,AA$1,FALSE),"")</f>
        <v/>
      </c>
      <c r="AB179" s="16" t="str">
        <f>IFERROR(VLOOKUP($D179,Results!$F$3:$L$1396,AB$1,FALSE),"")</f>
        <v/>
      </c>
      <c r="AC179" s="16" t="str">
        <f>IF(V179="","",Y179-V179)</f>
        <v/>
      </c>
    </row>
    <row r="180" spans="1:29" s="21" customFormat="1" x14ac:dyDescent="0.25">
      <c r="A180" s="21" t="s">
        <v>2848</v>
      </c>
      <c r="B180" s="16">
        <f>COUNTIF($A$5:$A$124,A180)</f>
        <v>0</v>
      </c>
      <c r="C180" s="16" t="str">
        <f>IF(OR(MID(A180,1,2)="SP",MID(A180,1,2)="MR",MID(A180,1,2)="CL",MID(A180,1,2)="RP"),"P","B")</f>
        <v>B</v>
      </c>
      <c r="D180" s="17">
        <f>IF($C180="B",VLOOKUP($A180,Bat!$A$4:$BC$2232,D$1,FALSE),VLOOKUP($A180,Pit!$A$4:$AZ$2108,D$2,FALSE))</f>
        <v>4972</v>
      </c>
      <c r="E180" s="16" t="str">
        <f>IF($C180="B",VLOOKUP($A180,Bat!$A$4:$BC$2232,E$1,FALSE),VLOOKUP($A180,Pit!$A$4:$AZ$2108,E$2,FALSE))</f>
        <v>CF</v>
      </c>
      <c r="F180" s="16" t="str">
        <f>IF($C180="B",VLOOKUP($A180,Bat!$A$4:$BC$2232,F$1,FALSE),VLOOKUP($A180,Pit!$A$4:$AZ$2108,F$2,FALSE))</f>
        <v>Francisco Ramírez</v>
      </c>
      <c r="G180" s="16">
        <f>IF($C180="B",VLOOKUP($A180,Bat!$A$4:$BC$2232,G$1,FALSE),VLOOKUP($A180,Pit!$A$4:$AZ$2108,G$2,FALSE))</f>
        <v>18</v>
      </c>
      <c r="H180" s="16" t="str">
        <f>IF($C180="B",VLOOKUP($A180,Bat!$A$4:$BC$2232,H$1,FALSE),VLOOKUP($A180,Pit!$A$4:$AZ$2108,H$2,FALSE))</f>
        <v>L</v>
      </c>
      <c r="I180" s="16" t="str">
        <f>IF($C180="B",VLOOKUP($A180,Bat!$A$4:$BC$2232,I$1,FALSE),VLOOKUP($A180,Pit!$A$4:$AZ$2108,I$2,FALSE))</f>
        <v>L</v>
      </c>
      <c r="J180" s="16" t="str">
        <f>IF($C180="B",VLOOKUP($A180,Bat!$A$4:$BC$2232,J$1,FALSE),VLOOKUP($A180,Pit!$A$4:$AZ$2108,J$2,FALSE))</f>
        <v>Normal</v>
      </c>
      <c r="K180" s="17" t="str">
        <f>IF($C180="B",VLOOKUP($A180,Bat!$A$4:$BC$2232,K$1,FALSE),VLOOKUP($A180,Pit!$A$4:$AZ$2108,K$2,FALSE))</f>
        <v>Low</v>
      </c>
      <c r="L180" s="16">
        <f>IF($C180="B",VLOOKUP($A180,Bat!$A$4:$BC$2232,L$1,FALSE),VLOOKUP($A180,Pit!$A$4:$AZ$2108,L$2,FALSE))</f>
        <v>5</v>
      </c>
      <c r="M180" s="16">
        <f>IF($C180="B",VLOOKUP($A180,Bat!$A$4:$BC$2232,M$1,FALSE),VLOOKUP($A180,Pit!$A$4:$AZ$2108,M$2,FALSE))</f>
        <v>3</v>
      </c>
      <c r="N180" s="16">
        <f>IF($C180="B",VLOOKUP($A180,Bat!$A$4:$BC$2232,N$1,FALSE),VLOOKUP($A180,Pit!$A$4:$AZ$2108,N$2,FALSE))</f>
        <v>6</v>
      </c>
      <c r="O180" s="16">
        <f>IF($C180="B",VLOOKUP($A180,Bat!$A$4:$BC$2232,O$1,FALSE),VLOOKUP($A180,Pit!$A$4:$AZ$2108,O$2,FALSE))</f>
        <v>5</v>
      </c>
      <c r="P180" s="17">
        <f>IF($C180="B",VLOOKUP($A180,Bat!$A$4:$BC$2232,P$1,FALSE),VLOOKUP($A180,Pit!$A$4:$AZ$2108,P$2,FALSE))</f>
        <v>3</v>
      </c>
      <c r="Q180" s="36">
        <f>IF($C180="B",VLOOKUP($A180,Bat!$A$4:$BC$2232,Q$1,FALSE),VLOOKUP($A180,Pit!$A$4:$AZ$2108,Q$2,FALSE))</f>
        <v>12.700647738555508</v>
      </c>
      <c r="R180" s="19">
        <f>IF($C180="B",VLOOKUP($A180,Bat!$A$4:$BC$2232,R$1,FALSE),VLOOKUP($A180,Pit!$A$4:$AZ$2108,R$2,FALSE))</f>
        <v>0.80339731332286257</v>
      </c>
      <c r="S180" s="20">
        <f>IF($C180="B",VLOOKUP($A180,Bat!$A$4:$BC$2232,S$1,FALSE),VLOOKUP($A180,Pit!$A$4:$AZ$2108,S$2,FALSE))</f>
        <v>210000</v>
      </c>
      <c r="T180" s="17" t="str">
        <f>VLOOKUP(IF($C180="B",VLOOKUP($A180,Bat!$A$4:$AT$2232,T$1,FALSE),VLOOKUP($A180,Pit!$A$4:$BD$2108,T$2,FALSE)),COND!$A$35:$B$41,2,FALSE)</f>
        <v>??</v>
      </c>
      <c r="U180" s="21">
        <f>IF($C180="B",VLOOKUP($A180,Bat!$A$4:$AR$1196,44,FALSE),VLOOKUP($A180,Pit!$A$4:$BB$1086,54,FALSE))</f>
        <v>0</v>
      </c>
      <c r="V180" s="16"/>
      <c r="W180" s="16">
        <f>IF(OR(U180=999,V180=999,AND(S180&gt;$S$3,S180&lt;&gt;"Slot")),"",IF(V180="",U180,V180))</f>
        <v>0</v>
      </c>
      <c r="X180" s="17" t="e">
        <f>RANK(R180,$R$5:$R$124)</f>
        <v>#N/A</v>
      </c>
      <c r="Y180" s="16" t="str">
        <f>IFERROR(VLOOKUP($D180,Results!$F$3:$L$1396,Y$1,FALSE),"")</f>
        <v/>
      </c>
      <c r="Z180" s="34" t="str">
        <f>IFERROR(IFERROR(IF(VLOOKUP($D180,Results!$F$3:$L$1396,Z$1+1,FALSE)=1,"S",""),"")&amp;VLOOKUP($D180,Results!$F$3:$L$1396,Z$1,FALSE),"")</f>
        <v/>
      </c>
      <c r="AA180" s="16" t="str">
        <f>IFERROR(VLOOKUP($D180,Results!$F$3:$L$1396,AA$1,FALSE),"")</f>
        <v/>
      </c>
      <c r="AB180" s="16" t="str">
        <f>IFERROR(VLOOKUP($D180,Results!$F$3:$L$1396,AB$1,FALSE),"")</f>
        <v/>
      </c>
      <c r="AC180" s="16" t="str">
        <f>IF(V180="","",Y180-V180)</f>
        <v/>
      </c>
    </row>
    <row r="181" spans="1:29" s="21" customFormat="1" x14ac:dyDescent="0.25">
      <c r="A181" s="21" t="s">
        <v>2340</v>
      </c>
      <c r="B181" s="16">
        <f>COUNTIF($A$5:$A$124,A181)</f>
        <v>0</v>
      </c>
      <c r="C181" s="16" t="str">
        <f>IF(OR(MID(A181,1,2)="SP",MID(A181,1,2)="MR",MID(A181,1,2)="CL",MID(A181,1,2)="RP"),"P","B")</f>
        <v>P</v>
      </c>
      <c r="D181" s="17">
        <f>IF($C181="B",VLOOKUP($A181,Bat!$A$4:$BC$2232,D$1,FALSE),VLOOKUP($A181,Pit!$A$4:$AZ$2108,D$2,FALSE))</f>
        <v>4697</v>
      </c>
      <c r="E181" s="16" t="str">
        <f>IF($C181="B",VLOOKUP($A181,Bat!$A$4:$BC$2232,E$1,FALSE),VLOOKUP($A181,Pit!$A$4:$AZ$2108,E$2,FALSE))</f>
        <v>RP</v>
      </c>
      <c r="F181" s="16" t="str">
        <f>IF($C181="B",VLOOKUP($A181,Bat!$A$4:$BC$2232,F$1,FALSE),VLOOKUP($A181,Pit!$A$4:$AZ$2108,F$2,FALSE))</f>
        <v>Orlando Barrón</v>
      </c>
      <c r="G181" s="16">
        <f>IF($C181="B",VLOOKUP($A181,Bat!$A$4:$BC$2232,G$1,FALSE),VLOOKUP($A181,Pit!$A$4:$AZ$2108,G$2,FALSE))</f>
        <v>17</v>
      </c>
      <c r="H181" s="16" t="str">
        <f>IF($C181="B",VLOOKUP($A181,Bat!$A$4:$BC$2232,H$1,FALSE),VLOOKUP($A181,Pit!$A$4:$AZ$2108,H$2,FALSE))</f>
        <v>R</v>
      </c>
      <c r="I181" s="16" t="str">
        <f>IF($C181="B",VLOOKUP($A181,Bat!$A$4:$BC$2232,I$1,FALSE),VLOOKUP($A181,Pit!$A$4:$AZ$2108,I$2,FALSE))</f>
        <v>R</v>
      </c>
      <c r="J181" s="16" t="str">
        <f>IF($C181="B",VLOOKUP($A181,Bat!$A$4:$BC$2232,J$1,FALSE),VLOOKUP($A181,Pit!$A$4:$AZ$2108,J$2,FALSE))</f>
        <v>Very Low</v>
      </c>
      <c r="K181" s="17" t="str">
        <f>IF($C181="B",VLOOKUP($A181,Bat!$A$4:$BC$2232,K$1,FALSE),VLOOKUP($A181,Pit!$A$4:$AZ$2108,K$2,FALSE))</f>
        <v>Very Low</v>
      </c>
      <c r="L181" s="16">
        <f>IF($C181="B",VLOOKUP($A181,Bat!$A$4:$BC$2232,L$1,FALSE),VLOOKUP($A181,Pit!$A$4:$AZ$2108,L$2,FALSE))</f>
        <v>4</v>
      </c>
      <c r="M181" s="16">
        <f>IF($C181="B",VLOOKUP($A181,Bat!$A$4:$BC$2232,M$1,FALSE),VLOOKUP($A181,Pit!$A$4:$AZ$2108,M$2,FALSE))</f>
        <v>5</v>
      </c>
      <c r="N181" s="16">
        <f>IF($C181="B",VLOOKUP($A181,Bat!$A$4:$BC$2232,N$1,FALSE),VLOOKUP($A181,Pit!$A$4:$AZ$2108,N$2,FALSE))</f>
        <v>5</v>
      </c>
      <c r="O181" s="16" t="str">
        <f>IF($C181="B",VLOOKUP($A181,Bat!$A$4:$BC$2232,O$1,FALSE),VLOOKUP($A181,Pit!$A$4:$AZ$2108,O$2,FALSE))</f>
        <v>92-94 Mph</v>
      </c>
      <c r="P181" s="17">
        <f>IF($C181="B",VLOOKUP($A181,Bat!$A$4:$BC$2232,P$1,FALSE),VLOOKUP($A181,Pit!$A$4:$AZ$2108,P$2,FALSE))</f>
        <v>7</v>
      </c>
      <c r="Q181" s="36">
        <f>IF($C181="B",VLOOKUP($A181,Bat!$A$4:$BC$2232,Q$1,FALSE),VLOOKUP($A181,Pit!$A$4:$AZ$2108,Q$2,FALSE))</f>
        <v>31.999261493238166</v>
      </c>
      <c r="R181" s="19">
        <f>IF($C181="B",VLOOKUP($A181,Bat!$A$4:$BC$2232,R$1,FALSE),VLOOKUP($A181,Pit!$A$4:$AZ$2108,R$2,FALSE))</f>
        <v>0.80059991818962251</v>
      </c>
      <c r="S181" s="20">
        <f>IF($C181="B",VLOOKUP($A181,Bat!$A$4:$BC$2232,S$1,FALSE),VLOOKUP($A181,Pit!$A$4:$AZ$2108,S$2,FALSE))</f>
        <v>210000</v>
      </c>
      <c r="T181" s="17" t="str">
        <f>VLOOKUP(IF($C181="B",VLOOKUP($A181,Bat!$A$4:$AT$2232,T$1,FALSE),VLOOKUP($A181,Pit!$A$4:$BD$2108,T$2,FALSE)),COND!$A$35:$B$41,2,FALSE)</f>
        <v>??</v>
      </c>
      <c r="U181" s="21">
        <f>IF($C181="B",VLOOKUP($A181,Bat!$A$4:$AR$1196,44,FALSE),VLOOKUP($A181,Pit!$A$4:$BB$1086,54,FALSE))</f>
        <v>0</v>
      </c>
      <c r="V181" s="16"/>
      <c r="W181" s="16">
        <f>IF(OR(U181=999,V181=999,AND(S181&gt;$S$3,S181&lt;&gt;"Slot")),"",IF(V181="",U181,V181))</f>
        <v>0</v>
      </c>
      <c r="X181" s="17" t="e">
        <f>RANK(R181,$R$5:$R$124)</f>
        <v>#N/A</v>
      </c>
      <c r="Y181" s="16" t="str">
        <f>IFERROR(VLOOKUP($D181,Results!$F$3:$L$1396,Y$1,FALSE),"")</f>
        <v/>
      </c>
      <c r="Z181" s="34" t="str">
        <f>IFERROR(IFERROR(IF(VLOOKUP($D181,Results!$F$3:$L$1396,Z$1+1,FALSE)=1,"S",""),"")&amp;VLOOKUP($D181,Results!$F$3:$L$1396,Z$1,FALSE),"")</f>
        <v/>
      </c>
      <c r="AA181" s="16" t="str">
        <f>IFERROR(VLOOKUP($D181,Results!$F$3:$L$1396,AA$1,FALSE),"")</f>
        <v/>
      </c>
      <c r="AB181" s="16" t="str">
        <f>IFERROR(VLOOKUP($D181,Results!$F$3:$L$1396,AB$1,FALSE),"")</f>
        <v/>
      </c>
      <c r="AC181" s="16" t="str">
        <f>IF(V181="","",Y181-V181)</f>
        <v/>
      </c>
    </row>
    <row r="182" spans="1:29" s="21" customFormat="1" x14ac:dyDescent="0.25">
      <c r="A182" s="21" t="s">
        <v>2341</v>
      </c>
      <c r="B182" s="16">
        <f>COUNTIF($A$5:$A$124,A182)</f>
        <v>0</v>
      </c>
      <c r="C182" s="16" t="str">
        <f>IF(OR(MID(A182,1,2)="SP",MID(A182,1,2)="MR",MID(A182,1,2)="CL",MID(A182,1,2)="RP"),"P","B")</f>
        <v>P</v>
      </c>
      <c r="D182" s="17">
        <f>IF($C182="B",VLOOKUP($A182,Bat!$A$4:$BC$2232,D$1,FALSE),VLOOKUP($A182,Pit!$A$4:$AZ$2108,D$2,FALSE))</f>
        <v>10676</v>
      </c>
      <c r="E182" s="16" t="str">
        <f>IF($C182="B",VLOOKUP($A182,Bat!$A$4:$BC$2232,E$1,FALSE),VLOOKUP($A182,Pit!$A$4:$AZ$2108,E$2,FALSE))</f>
        <v>SP</v>
      </c>
      <c r="F182" s="16" t="str">
        <f>IF($C182="B",VLOOKUP($A182,Bat!$A$4:$BC$2232,F$1,FALSE),VLOOKUP($A182,Pit!$A$4:$AZ$2108,F$2,FALSE))</f>
        <v>Jake Murray</v>
      </c>
      <c r="G182" s="16">
        <f>IF($C182="B",VLOOKUP($A182,Bat!$A$4:$BC$2232,G$1,FALSE),VLOOKUP($A182,Pit!$A$4:$AZ$2108,G$2,FALSE))</f>
        <v>21</v>
      </c>
      <c r="H182" s="16" t="str">
        <f>IF($C182="B",VLOOKUP($A182,Bat!$A$4:$BC$2232,H$1,FALSE),VLOOKUP($A182,Pit!$A$4:$AZ$2108,H$2,FALSE))</f>
        <v>L</v>
      </c>
      <c r="I182" s="16" t="str">
        <f>IF($C182="B",VLOOKUP($A182,Bat!$A$4:$BC$2232,I$1,FALSE),VLOOKUP($A182,Pit!$A$4:$AZ$2108,I$2,FALSE))</f>
        <v>L</v>
      </c>
      <c r="J182" s="16" t="str">
        <f>IF($C182="B",VLOOKUP($A182,Bat!$A$4:$BC$2232,J$1,FALSE),VLOOKUP($A182,Pit!$A$4:$AZ$2108,J$2,FALSE))</f>
        <v>High</v>
      </c>
      <c r="K182" s="17" t="str">
        <f>IF($C182="B",VLOOKUP($A182,Bat!$A$4:$BC$2232,K$1,FALSE),VLOOKUP($A182,Pit!$A$4:$AZ$2108,K$2,FALSE))</f>
        <v>High</v>
      </c>
      <c r="L182" s="16">
        <f>IF($C182="B",VLOOKUP($A182,Bat!$A$4:$BC$2232,L$1,FALSE),VLOOKUP($A182,Pit!$A$4:$AZ$2108,L$2,FALSE))</f>
        <v>5</v>
      </c>
      <c r="M182" s="16">
        <f>IF($C182="B",VLOOKUP($A182,Bat!$A$4:$BC$2232,M$1,FALSE),VLOOKUP($A182,Pit!$A$4:$AZ$2108,M$2,FALSE))</f>
        <v>8</v>
      </c>
      <c r="N182" s="16">
        <f>IF($C182="B",VLOOKUP($A182,Bat!$A$4:$BC$2232,N$1,FALSE),VLOOKUP($A182,Pit!$A$4:$AZ$2108,N$2,FALSE))</f>
        <v>1</v>
      </c>
      <c r="O182" s="16" t="str">
        <f>IF($C182="B",VLOOKUP($A182,Bat!$A$4:$BC$2232,O$1,FALSE),VLOOKUP($A182,Pit!$A$4:$AZ$2108,O$2,FALSE))</f>
        <v>91-93 Mph</v>
      </c>
      <c r="P182" s="17">
        <f>IF($C182="B",VLOOKUP($A182,Bat!$A$4:$BC$2232,P$1,FALSE),VLOOKUP($A182,Pit!$A$4:$AZ$2108,P$2,FALSE))</f>
        <v>6</v>
      </c>
      <c r="Q182" s="36">
        <f>IF($C182="B",VLOOKUP($A182,Bat!$A$4:$BC$2232,Q$1,FALSE),VLOOKUP($A182,Pit!$A$4:$AZ$2108,Q$2,FALSE))</f>
        <v>31.881477901800899</v>
      </c>
      <c r="R182" s="19">
        <f>IF($C182="B",VLOOKUP($A182,Bat!$A$4:$BC$2232,R$1,FALSE),VLOOKUP($A182,Pit!$A$4:$AZ$2108,R$2,FALSE))</f>
        <v>0.790062432886662</v>
      </c>
      <c r="S182" s="20">
        <f>IF($C182="B",VLOOKUP($A182,Bat!$A$4:$BC$2232,S$1,FALSE),VLOOKUP($A182,Pit!$A$4:$AZ$2108,S$2,FALSE))</f>
        <v>220000</v>
      </c>
      <c r="T182" s="17" t="str">
        <f>VLOOKUP(IF($C182="B",VLOOKUP($A182,Bat!$A$4:$AT$2232,T$1,FALSE),VLOOKUP($A182,Pit!$A$4:$BD$2108,T$2,FALSE)),COND!$A$35:$B$41,2,FALSE)</f>
        <v>??</v>
      </c>
      <c r="U182" s="21">
        <f>IF($C182="B",VLOOKUP($A182,Bat!$A$4:$AR$1196,44,FALSE),VLOOKUP($A182,Pit!$A$4:$BB$1086,54,FALSE))</f>
        <v>0</v>
      </c>
      <c r="V182" s="16"/>
      <c r="W182" s="16">
        <f>IF(OR(U182=999,V182=999,AND(S182&gt;$S$3,S182&lt;&gt;"Slot")),"",IF(V182="",U182,V182))</f>
        <v>0</v>
      </c>
      <c r="X182" s="17" t="e">
        <f>RANK(R182,$R$5:$R$124)</f>
        <v>#N/A</v>
      </c>
      <c r="Y182" s="16" t="str">
        <f>IFERROR(VLOOKUP($D182,Results!$F$3:$L$1396,Y$1,FALSE),"")</f>
        <v/>
      </c>
      <c r="Z182" s="34" t="str">
        <f>IFERROR(IFERROR(IF(VLOOKUP($D182,Results!$F$3:$L$1396,Z$1+1,FALSE)=1,"S",""),"")&amp;VLOOKUP($D182,Results!$F$3:$L$1396,Z$1,FALSE),"")</f>
        <v/>
      </c>
      <c r="AA182" s="16" t="str">
        <f>IFERROR(VLOOKUP($D182,Results!$F$3:$L$1396,AA$1,FALSE),"")</f>
        <v/>
      </c>
      <c r="AB182" s="16" t="str">
        <f>IFERROR(VLOOKUP($D182,Results!$F$3:$L$1396,AB$1,FALSE),"")</f>
        <v/>
      </c>
      <c r="AC182" s="16" t="str">
        <f>IF(V182="","",Y182-V182)</f>
        <v/>
      </c>
    </row>
    <row r="183" spans="1:29" s="21" customFormat="1" x14ac:dyDescent="0.25">
      <c r="A183" s="21" t="s">
        <v>2342</v>
      </c>
      <c r="B183" s="16">
        <f>COUNTIF($A$5:$A$124,A183)</f>
        <v>0</v>
      </c>
      <c r="C183" s="16" t="str">
        <f>IF(OR(MID(A183,1,2)="SP",MID(A183,1,2)="MR",MID(A183,1,2)="CL",MID(A183,1,2)="RP"),"P","B")</f>
        <v>P</v>
      </c>
      <c r="D183" s="17">
        <f>IF($C183="B",VLOOKUP($A183,Bat!$A$4:$BC$2232,D$1,FALSE),VLOOKUP($A183,Pit!$A$4:$AZ$2108,D$2,FALSE))</f>
        <v>8509</v>
      </c>
      <c r="E183" s="16" t="str">
        <f>IF($C183="B",VLOOKUP($A183,Bat!$A$4:$BC$2232,E$1,FALSE),VLOOKUP($A183,Pit!$A$4:$AZ$2108,E$2,FALSE))</f>
        <v>CL</v>
      </c>
      <c r="F183" s="16" t="str">
        <f>IF($C183="B",VLOOKUP($A183,Bat!$A$4:$BC$2232,F$1,FALSE),VLOOKUP($A183,Pit!$A$4:$AZ$2108,F$2,FALSE))</f>
        <v>Tom Hunt</v>
      </c>
      <c r="G183" s="16">
        <f>IF($C183="B",VLOOKUP($A183,Bat!$A$4:$BC$2232,G$1,FALSE),VLOOKUP($A183,Pit!$A$4:$AZ$2108,G$2,FALSE))</f>
        <v>21</v>
      </c>
      <c r="H183" s="16" t="str">
        <f>IF($C183="B",VLOOKUP($A183,Bat!$A$4:$BC$2232,H$1,FALSE),VLOOKUP($A183,Pit!$A$4:$AZ$2108,H$2,FALSE))</f>
        <v>R</v>
      </c>
      <c r="I183" s="16" t="str">
        <f>IF($C183="B",VLOOKUP($A183,Bat!$A$4:$BC$2232,I$1,FALSE),VLOOKUP($A183,Pit!$A$4:$AZ$2108,I$2,FALSE))</f>
        <v>R</v>
      </c>
      <c r="J183" s="16" t="str">
        <f>IF($C183="B",VLOOKUP($A183,Bat!$A$4:$BC$2232,J$1,FALSE),VLOOKUP($A183,Pit!$A$4:$AZ$2108,J$2,FALSE))</f>
        <v>High</v>
      </c>
      <c r="K183" s="17" t="str">
        <f>IF($C183="B",VLOOKUP($A183,Bat!$A$4:$BC$2232,K$1,FALSE),VLOOKUP($A183,Pit!$A$4:$AZ$2108,K$2,FALSE))</f>
        <v>High</v>
      </c>
      <c r="L183" s="16">
        <f>IF($C183="B",VLOOKUP($A183,Bat!$A$4:$BC$2232,L$1,FALSE),VLOOKUP($A183,Pit!$A$4:$AZ$2108,L$2,FALSE))</f>
        <v>4</v>
      </c>
      <c r="M183" s="16">
        <f>IF($C183="B",VLOOKUP($A183,Bat!$A$4:$BC$2232,M$1,FALSE),VLOOKUP($A183,Pit!$A$4:$AZ$2108,M$2,FALSE))</f>
        <v>5</v>
      </c>
      <c r="N183" s="16">
        <f>IF($C183="B",VLOOKUP($A183,Bat!$A$4:$BC$2232,N$1,FALSE),VLOOKUP($A183,Pit!$A$4:$AZ$2108,N$2,FALSE))</f>
        <v>4</v>
      </c>
      <c r="O183" s="16" t="str">
        <f>IF($C183="B",VLOOKUP($A183,Bat!$A$4:$BC$2232,O$1,FALSE),VLOOKUP($A183,Pit!$A$4:$AZ$2108,O$2,FALSE))</f>
        <v>93-95 Mph</v>
      </c>
      <c r="P183" s="17">
        <f>IF($C183="B",VLOOKUP($A183,Bat!$A$4:$BC$2232,P$1,FALSE),VLOOKUP($A183,Pit!$A$4:$AZ$2108,P$2,FALSE))</f>
        <v>5</v>
      </c>
      <c r="Q183" s="36">
        <f>IF($C183="B",VLOOKUP($A183,Bat!$A$4:$BC$2232,Q$1,FALSE),VLOOKUP($A183,Pit!$A$4:$AZ$2108,Q$2,FALSE))</f>
        <v>31.793828496144563</v>
      </c>
      <c r="R183" s="19">
        <f>IF($C183="B",VLOOKUP($A183,Bat!$A$4:$BC$2232,R$1,FALSE),VLOOKUP($A183,Pit!$A$4:$AZ$2108,R$2,FALSE))</f>
        <v>0.78222089644982495</v>
      </c>
      <c r="S183" s="20">
        <f>IF($C183="B",VLOOKUP($A183,Bat!$A$4:$BC$2232,S$1,FALSE),VLOOKUP($A183,Pit!$A$4:$AZ$2108,S$2,FALSE))</f>
        <v>200000</v>
      </c>
      <c r="T183" s="17" t="str">
        <f>VLOOKUP(IF($C183="B",VLOOKUP($A183,Bat!$A$4:$AT$2232,T$1,FALSE),VLOOKUP($A183,Pit!$A$4:$BD$2108,T$2,FALSE)),COND!$A$35:$B$41,2,FALSE)</f>
        <v>??</v>
      </c>
      <c r="U183" s="21">
        <f>IF($C183="B",VLOOKUP($A183,Bat!$A$4:$AR$1196,44,FALSE),VLOOKUP($A183,Pit!$A$4:$BB$1086,54,FALSE))</f>
        <v>0</v>
      </c>
      <c r="V183" s="16"/>
      <c r="W183" s="16">
        <f>IF(OR(U183=999,V183=999,AND(S183&gt;$S$3,S183&lt;&gt;"Slot")),"",IF(V183="",U183,V183))</f>
        <v>0</v>
      </c>
      <c r="X183" s="17" t="e">
        <f>RANK(R183,$R$5:$R$124)</f>
        <v>#N/A</v>
      </c>
      <c r="Y183" s="16" t="str">
        <f>IFERROR(VLOOKUP($D183,Results!$F$3:$L$1396,Y$1,FALSE),"")</f>
        <v/>
      </c>
      <c r="Z183" s="34" t="str">
        <f>IFERROR(IFERROR(IF(VLOOKUP($D183,Results!$F$3:$L$1396,Z$1+1,FALSE)=1,"S",""),"")&amp;VLOOKUP($D183,Results!$F$3:$L$1396,Z$1,FALSE),"")</f>
        <v/>
      </c>
      <c r="AA183" s="16" t="str">
        <f>IFERROR(VLOOKUP($D183,Results!$F$3:$L$1396,AA$1,FALSE),"")</f>
        <v/>
      </c>
      <c r="AB183" s="16" t="str">
        <f>IFERROR(VLOOKUP($D183,Results!$F$3:$L$1396,AB$1,FALSE),"")</f>
        <v/>
      </c>
      <c r="AC183" s="16" t="str">
        <f>IF(V183="","",Y183-V183)</f>
        <v/>
      </c>
    </row>
    <row r="184" spans="1:29" s="21" customFormat="1" x14ac:dyDescent="0.25">
      <c r="A184" s="21" t="s">
        <v>2343</v>
      </c>
      <c r="B184" s="16">
        <f>COUNTIF($A$5:$A$124,A184)</f>
        <v>0</v>
      </c>
      <c r="C184" s="16" t="str">
        <f>IF(OR(MID(A184,1,2)="SP",MID(A184,1,2)="MR",MID(A184,1,2)="CL",MID(A184,1,2)="RP"),"P","B")</f>
        <v>P</v>
      </c>
      <c r="D184" s="17">
        <f>IF($C184="B",VLOOKUP($A184,Bat!$A$4:$BC$2232,D$1,FALSE),VLOOKUP($A184,Pit!$A$4:$AZ$2108,D$2,FALSE))</f>
        <v>4755</v>
      </c>
      <c r="E184" s="16" t="str">
        <f>IF($C184="B",VLOOKUP($A184,Bat!$A$4:$BC$2232,E$1,FALSE),VLOOKUP($A184,Pit!$A$4:$AZ$2108,E$2,FALSE))</f>
        <v>RP</v>
      </c>
      <c r="F184" s="16" t="str">
        <f>IF($C184="B",VLOOKUP($A184,Bat!$A$4:$BC$2232,F$1,FALSE),VLOOKUP($A184,Pit!$A$4:$AZ$2108,F$2,FALSE))</f>
        <v>Ron Burton</v>
      </c>
      <c r="G184" s="16">
        <f>IF($C184="B",VLOOKUP($A184,Bat!$A$4:$BC$2232,G$1,FALSE),VLOOKUP($A184,Pit!$A$4:$AZ$2108,G$2,FALSE))</f>
        <v>21</v>
      </c>
      <c r="H184" s="16" t="str">
        <f>IF($C184="B",VLOOKUP($A184,Bat!$A$4:$BC$2232,H$1,FALSE),VLOOKUP($A184,Pit!$A$4:$AZ$2108,H$2,FALSE))</f>
        <v>L</v>
      </c>
      <c r="I184" s="16" t="str">
        <f>IF($C184="B",VLOOKUP($A184,Bat!$A$4:$BC$2232,I$1,FALSE),VLOOKUP($A184,Pit!$A$4:$AZ$2108,I$2,FALSE))</f>
        <v>L</v>
      </c>
      <c r="J184" s="16" t="str">
        <f>IF($C184="B",VLOOKUP($A184,Bat!$A$4:$BC$2232,J$1,FALSE),VLOOKUP($A184,Pit!$A$4:$AZ$2108,J$2,FALSE))</f>
        <v>Normal</v>
      </c>
      <c r="K184" s="17" t="str">
        <f>IF($C184="B",VLOOKUP($A184,Bat!$A$4:$BC$2232,K$1,FALSE),VLOOKUP($A184,Pit!$A$4:$AZ$2108,K$2,FALSE))</f>
        <v>Normal</v>
      </c>
      <c r="L184" s="16">
        <f>IF($C184="B",VLOOKUP($A184,Bat!$A$4:$BC$2232,L$1,FALSE),VLOOKUP($A184,Pit!$A$4:$AZ$2108,L$2,FALSE))</f>
        <v>4</v>
      </c>
      <c r="M184" s="16">
        <f>IF($C184="B",VLOOKUP($A184,Bat!$A$4:$BC$2232,M$1,FALSE),VLOOKUP($A184,Pit!$A$4:$AZ$2108,M$2,FALSE))</f>
        <v>3</v>
      </c>
      <c r="N184" s="16">
        <f>IF($C184="B",VLOOKUP($A184,Bat!$A$4:$BC$2232,N$1,FALSE),VLOOKUP($A184,Pit!$A$4:$AZ$2108,N$2,FALSE))</f>
        <v>6</v>
      </c>
      <c r="O184" s="16" t="str">
        <f>IF($C184="B",VLOOKUP($A184,Bat!$A$4:$BC$2232,O$1,FALSE),VLOOKUP($A184,Pit!$A$4:$AZ$2108,O$2,FALSE))</f>
        <v>87-89 Mph</v>
      </c>
      <c r="P184" s="17">
        <f>IF($C184="B",VLOOKUP($A184,Bat!$A$4:$BC$2232,P$1,FALSE),VLOOKUP($A184,Pit!$A$4:$AZ$2108,P$2,FALSE))</f>
        <v>5</v>
      </c>
      <c r="Q184" s="36">
        <f>IF($C184="B",VLOOKUP($A184,Bat!$A$4:$BC$2232,Q$1,FALSE),VLOOKUP($A184,Pit!$A$4:$AZ$2108,Q$2,FALSE))</f>
        <v>31.72131549206177</v>
      </c>
      <c r="R184" s="19">
        <f>IF($C184="B",VLOOKUP($A184,Bat!$A$4:$BC$2232,R$1,FALSE),VLOOKUP($A184,Pit!$A$4:$AZ$2108,R$2,FALSE))</f>
        <v>0.77573353513343202</v>
      </c>
      <c r="S184" s="20">
        <f>IF($C184="B",VLOOKUP($A184,Bat!$A$4:$BC$2232,S$1,FALSE),VLOOKUP($A184,Pit!$A$4:$AZ$2108,S$2,FALSE))</f>
        <v>210000</v>
      </c>
      <c r="T184" s="17" t="str">
        <f>VLOOKUP(IF($C184="B",VLOOKUP($A184,Bat!$A$4:$AT$2232,T$1,FALSE),VLOOKUP($A184,Pit!$A$4:$BD$2108,T$2,FALSE)),COND!$A$35:$B$41,2,FALSE)</f>
        <v>??</v>
      </c>
      <c r="U184" s="21">
        <f>IF($C184="B",VLOOKUP($A184,Bat!$A$4:$AR$1196,44,FALSE),VLOOKUP($A184,Pit!$A$4:$BB$1086,54,FALSE))</f>
        <v>0</v>
      </c>
      <c r="V184" s="16"/>
      <c r="W184" s="16">
        <f>IF(OR(U184=999,V184=999,AND(S184&gt;$S$3,S184&lt;&gt;"Slot")),"",IF(V184="",U184,V184))</f>
        <v>0</v>
      </c>
      <c r="X184" s="17" t="e">
        <f>RANK(R184,$R$5:$R$124)</f>
        <v>#N/A</v>
      </c>
      <c r="Y184" s="16" t="str">
        <f>IFERROR(VLOOKUP($D184,Results!$F$3:$L$1396,Y$1,FALSE),"")</f>
        <v/>
      </c>
      <c r="Z184" s="34" t="str">
        <f>IFERROR(IFERROR(IF(VLOOKUP($D184,Results!$F$3:$L$1396,Z$1+1,FALSE)=1,"S",""),"")&amp;VLOOKUP($D184,Results!$F$3:$L$1396,Z$1,FALSE),"")</f>
        <v/>
      </c>
      <c r="AA184" s="16" t="str">
        <f>IFERROR(VLOOKUP($D184,Results!$F$3:$L$1396,AA$1,FALSE),"")</f>
        <v/>
      </c>
      <c r="AB184" s="16" t="str">
        <f>IFERROR(VLOOKUP($D184,Results!$F$3:$L$1396,AB$1,FALSE),"")</f>
        <v/>
      </c>
      <c r="AC184" s="16" t="str">
        <f>IF(V184="","",Y184-V184)</f>
        <v/>
      </c>
    </row>
    <row r="185" spans="1:29" s="21" customFormat="1" x14ac:dyDescent="0.25">
      <c r="A185" s="21" t="s">
        <v>2849</v>
      </c>
      <c r="B185" s="16">
        <f>COUNTIF($A$5:$A$124,A185)</f>
        <v>0</v>
      </c>
      <c r="C185" s="16" t="str">
        <f>IF(OR(MID(A185,1,2)="SP",MID(A185,1,2)="MR",MID(A185,1,2)="CL",MID(A185,1,2)="RP"),"P","B")</f>
        <v>B</v>
      </c>
      <c r="D185" s="17">
        <f>IF($C185="B",VLOOKUP($A185,Bat!$A$4:$BC$2232,D$1,FALSE),VLOOKUP($A185,Pit!$A$4:$AZ$2108,D$2,FALSE))</f>
        <v>10027</v>
      </c>
      <c r="E185" s="16" t="str">
        <f>IF($C185="B",VLOOKUP($A185,Bat!$A$4:$BC$2232,E$1,FALSE),VLOOKUP($A185,Pit!$A$4:$AZ$2108,E$2,FALSE))</f>
        <v>LF</v>
      </c>
      <c r="F185" s="16" t="str">
        <f>IF($C185="B",VLOOKUP($A185,Bat!$A$4:$BC$2232,F$1,FALSE),VLOOKUP($A185,Pit!$A$4:$AZ$2108,F$2,FALSE))</f>
        <v>Hugh Howell</v>
      </c>
      <c r="G185" s="16">
        <f>IF($C185="B",VLOOKUP($A185,Bat!$A$4:$BC$2232,G$1,FALSE),VLOOKUP($A185,Pit!$A$4:$AZ$2108,G$2,FALSE))</f>
        <v>21</v>
      </c>
      <c r="H185" s="16" t="str">
        <f>IF($C185="B",VLOOKUP($A185,Bat!$A$4:$BC$2232,H$1,FALSE),VLOOKUP($A185,Pit!$A$4:$AZ$2108,H$2,FALSE))</f>
        <v>L</v>
      </c>
      <c r="I185" s="16" t="str">
        <f>IF($C185="B",VLOOKUP($A185,Bat!$A$4:$BC$2232,I$1,FALSE),VLOOKUP($A185,Pit!$A$4:$AZ$2108,I$2,FALSE))</f>
        <v>L</v>
      </c>
      <c r="J185" s="16" t="str">
        <f>IF($C185="B",VLOOKUP($A185,Bat!$A$4:$BC$2232,J$1,FALSE),VLOOKUP($A185,Pit!$A$4:$AZ$2108,J$2,FALSE))</f>
        <v>Very Low</v>
      </c>
      <c r="K185" s="17" t="str">
        <f>IF($C185="B",VLOOKUP($A185,Bat!$A$4:$BC$2232,K$1,FALSE),VLOOKUP($A185,Pit!$A$4:$AZ$2108,K$2,FALSE))</f>
        <v>Normal</v>
      </c>
      <c r="L185" s="16">
        <f>IF($C185="B",VLOOKUP($A185,Bat!$A$4:$BC$2232,L$1,FALSE),VLOOKUP($A185,Pit!$A$4:$AZ$2108,L$2,FALSE))</f>
        <v>5</v>
      </c>
      <c r="M185" s="16">
        <f>IF($C185="B",VLOOKUP($A185,Bat!$A$4:$BC$2232,M$1,FALSE),VLOOKUP($A185,Pit!$A$4:$AZ$2108,M$2,FALSE))</f>
        <v>6</v>
      </c>
      <c r="N185" s="16">
        <f>IF($C185="B",VLOOKUP($A185,Bat!$A$4:$BC$2232,N$1,FALSE),VLOOKUP($A185,Pit!$A$4:$AZ$2108,N$2,FALSE))</f>
        <v>5</v>
      </c>
      <c r="O185" s="16">
        <f>IF($C185="B",VLOOKUP($A185,Bat!$A$4:$BC$2232,O$1,FALSE),VLOOKUP($A185,Pit!$A$4:$AZ$2108,O$2,FALSE))</f>
        <v>5</v>
      </c>
      <c r="P185" s="17">
        <f>IF($C185="B",VLOOKUP($A185,Bat!$A$4:$BC$2232,P$1,FALSE),VLOOKUP($A185,Pit!$A$4:$AZ$2108,P$2,FALSE))</f>
        <v>3</v>
      </c>
      <c r="Q185" s="36">
        <f>IF($C185="B",VLOOKUP($A185,Bat!$A$4:$BC$2232,Q$1,FALSE),VLOOKUP($A185,Pit!$A$4:$AZ$2108,Q$2,FALSE))</f>
        <v>12.453276418629128</v>
      </c>
      <c r="R185" s="19">
        <f>IF($C185="B",VLOOKUP($A185,Bat!$A$4:$BC$2232,R$1,FALSE),VLOOKUP($A185,Pit!$A$4:$AZ$2108,R$2,FALSE))</f>
        <v>0.77094867702006109</v>
      </c>
      <c r="S185" s="20">
        <f>IF($C185="B",VLOOKUP($A185,Bat!$A$4:$BC$2232,S$1,FALSE),VLOOKUP($A185,Pit!$A$4:$AZ$2108,S$2,FALSE))</f>
        <v>280000</v>
      </c>
      <c r="T185" s="17" t="str">
        <f>VLOOKUP(IF($C185="B",VLOOKUP($A185,Bat!$A$4:$AT$2232,T$1,FALSE),VLOOKUP($A185,Pit!$A$4:$BD$2108,T$2,FALSE)),COND!$A$35:$B$41,2,FALSE)</f>
        <v>??</v>
      </c>
      <c r="U185" s="21">
        <f>IF($C185="B",VLOOKUP($A185,Bat!$A$4:$AR$1196,44,FALSE),VLOOKUP($A185,Pit!$A$4:$BB$1086,54,FALSE))</f>
        <v>0</v>
      </c>
      <c r="V185" s="16"/>
      <c r="W185" s="16">
        <f>IF(OR(U185=999,V185=999,AND(S185&gt;$S$3,S185&lt;&gt;"Slot")),"",IF(V185="",U185,V185))</f>
        <v>0</v>
      </c>
      <c r="X185" s="17" t="e">
        <f>RANK(R185,$R$5:$R$124)</f>
        <v>#N/A</v>
      </c>
      <c r="Y185" s="16" t="str">
        <f>IFERROR(VLOOKUP($D185,Results!$F$3:$L$1396,Y$1,FALSE),"")</f>
        <v/>
      </c>
      <c r="Z185" s="34" t="str">
        <f>IFERROR(IFERROR(IF(VLOOKUP($D185,Results!$F$3:$L$1396,Z$1+1,FALSE)=1,"S",""),"")&amp;VLOOKUP($D185,Results!$F$3:$L$1396,Z$1,FALSE),"")</f>
        <v/>
      </c>
      <c r="AA185" s="16" t="str">
        <f>IFERROR(VLOOKUP($D185,Results!$F$3:$L$1396,AA$1,FALSE),"")</f>
        <v/>
      </c>
      <c r="AB185" s="16" t="str">
        <f>IFERROR(VLOOKUP($D185,Results!$F$3:$L$1396,AB$1,FALSE),"")</f>
        <v/>
      </c>
      <c r="AC185" s="16" t="str">
        <f>IF(V185="","",Y185-V185)</f>
        <v/>
      </c>
    </row>
    <row r="186" spans="1:29" s="21" customFormat="1" x14ac:dyDescent="0.25">
      <c r="A186" s="21" t="s">
        <v>3149</v>
      </c>
      <c r="B186" s="16">
        <f>COUNTIF($A$5:$A$124,A186)</f>
        <v>0</v>
      </c>
      <c r="C186" s="16" t="str">
        <f>IF(OR(MID(A186,1,2)="SP",MID(A186,1,2)="MR",MID(A186,1,2)="CL",MID(A186,1,2)="RP"),"P","B")</f>
        <v>P</v>
      </c>
      <c r="D186" s="17">
        <f>IF($C186="B",VLOOKUP($A186,Bat!$A$4:$BC$2232,D$1,FALSE),VLOOKUP($A186,Pit!$A$4:$AZ$2108,D$2,FALSE))</f>
        <v>3852</v>
      </c>
      <c r="E186" s="16" t="str">
        <f>IF($C186="B",VLOOKUP($A186,Bat!$A$4:$BC$2232,E$1,FALSE),VLOOKUP($A186,Pit!$A$4:$AZ$2108,E$2,FALSE))</f>
        <v>RP</v>
      </c>
      <c r="F186" s="16" t="str">
        <f>IF($C186="B",VLOOKUP($A186,Bat!$A$4:$BC$2232,F$1,FALSE),VLOOKUP($A186,Pit!$A$4:$AZ$2108,F$2,FALSE))</f>
        <v>Hideo Kitamura</v>
      </c>
      <c r="G186" s="16">
        <f>IF($C186="B",VLOOKUP($A186,Bat!$A$4:$BC$2232,G$1,FALSE),VLOOKUP($A186,Pit!$A$4:$AZ$2108,G$2,FALSE))</f>
        <v>21</v>
      </c>
      <c r="H186" s="16" t="str">
        <f>IF($C186="B",VLOOKUP($A186,Bat!$A$4:$BC$2232,H$1,FALSE),VLOOKUP($A186,Pit!$A$4:$AZ$2108,H$2,FALSE))</f>
        <v>S</v>
      </c>
      <c r="I186" s="16" t="str">
        <f>IF($C186="B",VLOOKUP($A186,Bat!$A$4:$BC$2232,I$1,FALSE),VLOOKUP($A186,Pit!$A$4:$AZ$2108,I$2,FALSE))</f>
        <v>R</v>
      </c>
      <c r="J186" s="16" t="str">
        <f>IF($C186="B",VLOOKUP($A186,Bat!$A$4:$BC$2232,J$1,FALSE),VLOOKUP($A186,Pit!$A$4:$AZ$2108,J$2,FALSE))</f>
        <v>Very High</v>
      </c>
      <c r="K186" s="17" t="str">
        <f>IF($C186="B",VLOOKUP($A186,Bat!$A$4:$BC$2232,K$1,FALSE),VLOOKUP($A186,Pit!$A$4:$AZ$2108,K$2,FALSE))</f>
        <v>High</v>
      </c>
      <c r="L186" s="16">
        <f>IF($C186="B",VLOOKUP($A186,Bat!$A$4:$BC$2232,L$1,FALSE),VLOOKUP($A186,Pit!$A$4:$AZ$2108,L$2,FALSE))</f>
        <v>4</v>
      </c>
      <c r="M186" s="16">
        <f>IF($C186="B",VLOOKUP($A186,Bat!$A$4:$BC$2232,M$1,FALSE),VLOOKUP($A186,Pit!$A$4:$AZ$2108,M$2,FALSE))</f>
        <v>5</v>
      </c>
      <c r="N186" s="16">
        <f>IF($C186="B",VLOOKUP($A186,Bat!$A$4:$BC$2232,N$1,FALSE),VLOOKUP($A186,Pit!$A$4:$AZ$2108,N$2,FALSE))</f>
        <v>4</v>
      </c>
      <c r="O186" s="16" t="str">
        <f>IF($C186="B",VLOOKUP($A186,Bat!$A$4:$BC$2232,O$1,FALSE),VLOOKUP($A186,Pit!$A$4:$AZ$2108,O$2,FALSE))</f>
        <v>92-94 Mph</v>
      </c>
      <c r="P186" s="17">
        <f>IF($C186="B",VLOOKUP($A186,Bat!$A$4:$BC$2232,P$1,FALSE),VLOOKUP($A186,Pit!$A$4:$AZ$2108,P$2,FALSE))</f>
        <v>8</v>
      </c>
      <c r="Q186" s="36">
        <f>IF($C186="B",VLOOKUP($A186,Bat!$A$4:$BC$2232,Q$1,FALSE),VLOOKUP($A186,Pit!$A$4:$AZ$2108,Q$2,FALSE))</f>
        <v>31.588763828869943</v>
      </c>
      <c r="R186" s="19">
        <f>IF($C186="B",VLOOKUP($A186,Bat!$A$4:$BC$2232,R$1,FALSE),VLOOKUP($A186,Pit!$A$4:$AZ$2108,R$2,FALSE))</f>
        <v>0.76387482726315314</v>
      </c>
      <c r="S186" s="20">
        <f>IF($C186="B",VLOOKUP($A186,Bat!$A$4:$BC$2232,S$1,FALSE),VLOOKUP($A186,Pit!$A$4:$AZ$2108,S$2,FALSE))</f>
        <v>200000</v>
      </c>
      <c r="T186" s="17" t="str">
        <f>VLOOKUP(IF($C186="B",VLOOKUP($A186,Bat!$A$4:$AT$2232,T$1,FALSE),VLOOKUP($A186,Pit!$A$4:$BD$2108,T$2,FALSE)),COND!$A$35:$B$41,2,FALSE)</f>
        <v>??</v>
      </c>
      <c r="U186" s="21">
        <f>IF($C186="B",VLOOKUP($A186,Bat!$A$4:$AR$1196,44,FALSE),VLOOKUP($A186,Pit!$A$4:$BB$1086,54,FALSE))</f>
        <v>0</v>
      </c>
      <c r="V186" s="16"/>
      <c r="W186" s="16">
        <f>IF(OR(U186=999,V186=999,AND(S186&gt;$S$3,S186&lt;&gt;"Slot")),"",IF(V186="",U186,V186))</f>
        <v>0</v>
      </c>
      <c r="X186" s="17" t="e">
        <f>RANK(R186,$R$5:$R$124)</f>
        <v>#N/A</v>
      </c>
      <c r="Y186" s="16" t="str">
        <f>IFERROR(VLOOKUP($D186,Results!$F$3:$L$1396,Y$1,FALSE),"")</f>
        <v/>
      </c>
      <c r="Z186" s="34" t="str">
        <f>IFERROR(IFERROR(IF(VLOOKUP($D186,Results!$F$3:$L$1396,Z$1+1,FALSE)=1,"S",""),"")&amp;VLOOKUP($D186,Results!$F$3:$L$1396,Z$1,FALSE),"")</f>
        <v/>
      </c>
      <c r="AA186" s="16" t="str">
        <f>IFERROR(VLOOKUP($D186,Results!$F$3:$L$1396,AA$1,FALSE),"")</f>
        <v/>
      </c>
      <c r="AB186" s="16" t="str">
        <f>IFERROR(VLOOKUP($D186,Results!$F$3:$L$1396,AB$1,FALSE),"")</f>
        <v/>
      </c>
      <c r="AC186" s="16" t="str">
        <f>IF(V186="","",Y186-V186)</f>
        <v/>
      </c>
    </row>
    <row r="187" spans="1:29" s="21" customFormat="1" x14ac:dyDescent="0.25">
      <c r="A187" s="21" t="s">
        <v>2344</v>
      </c>
      <c r="B187" s="16">
        <f>COUNTIF($A$5:$A$124,A187)</f>
        <v>0</v>
      </c>
      <c r="C187" s="16" t="str">
        <f>IF(OR(MID(A187,1,2)="SP",MID(A187,1,2)="MR",MID(A187,1,2)="CL",MID(A187,1,2)="RP"),"P","B")</f>
        <v>P</v>
      </c>
      <c r="D187" s="17">
        <f>IF($C187="B",VLOOKUP($A187,Bat!$A$4:$BC$2232,D$1,FALSE),VLOOKUP($A187,Pit!$A$4:$AZ$2108,D$2,FALSE))</f>
        <v>4711</v>
      </c>
      <c r="E187" s="16" t="str">
        <f>IF($C187="B",VLOOKUP($A187,Bat!$A$4:$BC$2232,E$1,FALSE),VLOOKUP($A187,Pit!$A$4:$AZ$2108,E$2,FALSE))</f>
        <v>SP</v>
      </c>
      <c r="F187" s="16" t="str">
        <f>IF($C187="B",VLOOKUP($A187,Bat!$A$4:$BC$2232,F$1,FALSE),VLOOKUP($A187,Pit!$A$4:$AZ$2108,F$2,FALSE))</f>
        <v>Denny Rogers</v>
      </c>
      <c r="G187" s="16">
        <f>IF($C187="B",VLOOKUP($A187,Bat!$A$4:$BC$2232,G$1,FALSE),VLOOKUP($A187,Pit!$A$4:$AZ$2108,G$2,FALSE))</f>
        <v>18</v>
      </c>
      <c r="H187" s="16" t="str">
        <f>IF($C187="B",VLOOKUP($A187,Bat!$A$4:$BC$2232,H$1,FALSE),VLOOKUP($A187,Pit!$A$4:$AZ$2108,H$2,FALSE))</f>
        <v>R</v>
      </c>
      <c r="I187" s="16" t="str">
        <f>IF($C187="B",VLOOKUP($A187,Bat!$A$4:$BC$2232,I$1,FALSE),VLOOKUP($A187,Pit!$A$4:$AZ$2108,I$2,FALSE))</f>
        <v>R</v>
      </c>
      <c r="J187" s="16" t="str">
        <f>IF($C187="B",VLOOKUP($A187,Bat!$A$4:$BC$2232,J$1,FALSE),VLOOKUP($A187,Pit!$A$4:$AZ$2108,J$2,FALSE))</f>
        <v>Normal</v>
      </c>
      <c r="K187" s="17" t="str">
        <f>IF($C187="B",VLOOKUP($A187,Bat!$A$4:$BC$2232,K$1,FALSE),VLOOKUP($A187,Pit!$A$4:$AZ$2108,K$2,FALSE))</f>
        <v>Very High</v>
      </c>
      <c r="L187" s="16">
        <f>IF($C187="B",VLOOKUP($A187,Bat!$A$4:$BC$2232,L$1,FALSE),VLOOKUP($A187,Pit!$A$4:$AZ$2108,L$2,FALSE))</f>
        <v>3</v>
      </c>
      <c r="M187" s="16">
        <f>IF($C187="B",VLOOKUP($A187,Bat!$A$4:$BC$2232,M$1,FALSE),VLOOKUP($A187,Pit!$A$4:$AZ$2108,M$2,FALSE))</f>
        <v>5</v>
      </c>
      <c r="N187" s="16">
        <f>IF($C187="B",VLOOKUP($A187,Bat!$A$4:$BC$2232,N$1,FALSE),VLOOKUP($A187,Pit!$A$4:$AZ$2108,N$2,FALSE))</f>
        <v>5</v>
      </c>
      <c r="O187" s="16" t="str">
        <f>IF($C187="B",VLOOKUP($A187,Bat!$A$4:$BC$2232,O$1,FALSE),VLOOKUP($A187,Pit!$A$4:$AZ$2108,O$2,FALSE))</f>
        <v>92-94 Mph</v>
      </c>
      <c r="P187" s="17">
        <f>IF($C187="B",VLOOKUP($A187,Bat!$A$4:$BC$2232,P$1,FALSE),VLOOKUP($A187,Pit!$A$4:$AZ$2108,P$2,FALSE))</f>
        <v>7</v>
      </c>
      <c r="Q187" s="36">
        <f>IF($C187="B",VLOOKUP($A187,Bat!$A$4:$BC$2232,Q$1,FALSE),VLOOKUP($A187,Pit!$A$4:$AZ$2108,Q$2,FALSE))</f>
        <v>31.502410394866846</v>
      </c>
      <c r="R187" s="19">
        <f>IF($C187="B",VLOOKUP($A187,Bat!$A$4:$BC$2232,R$1,FALSE),VLOOKUP($A187,Pit!$A$4:$AZ$2108,R$2,FALSE))</f>
        <v>0.75614923466944739</v>
      </c>
      <c r="S187" s="20">
        <f>IF($C187="B",VLOOKUP($A187,Bat!$A$4:$BC$2232,S$1,FALSE),VLOOKUP($A187,Pit!$A$4:$AZ$2108,S$2,FALSE))</f>
        <v>1900000</v>
      </c>
      <c r="T187" s="17" t="str">
        <f>VLOOKUP(IF($C187="B",VLOOKUP($A187,Bat!$A$4:$AT$2232,T$1,FALSE),VLOOKUP($A187,Pit!$A$4:$BD$2108,T$2,FALSE)),COND!$A$35:$B$41,2,FALSE)</f>
        <v>??</v>
      </c>
      <c r="U187" s="21">
        <f>IF($C187="B",VLOOKUP($A187,Bat!$A$4:$AR$1196,44,FALSE),VLOOKUP($A187,Pit!$A$4:$BB$1086,54,FALSE))</f>
        <v>0</v>
      </c>
      <c r="V187" s="16"/>
      <c r="W187" s="16">
        <f>IF(OR(U187=999,V187=999,AND(S187&gt;$S$3,S187&lt;&gt;"Slot")),"",IF(V187="",U187,V187))</f>
        <v>0</v>
      </c>
      <c r="X187" s="17" t="e">
        <f>RANK(R187,$R$5:$R$124)</f>
        <v>#N/A</v>
      </c>
      <c r="Y187" s="16" t="str">
        <f>IFERROR(VLOOKUP($D187,Results!$F$3:$L$1396,Y$1,FALSE),"")</f>
        <v/>
      </c>
      <c r="Z187" s="34" t="str">
        <f>IFERROR(IFERROR(IF(VLOOKUP($D187,Results!$F$3:$L$1396,Z$1+1,FALSE)=1,"S",""),"")&amp;VLOOKUP($D187,Results!$F$3:$L$1396,Z$1,FALSE),"")</f>
        <v/>
      </c>
      <c r="AA187" s="16" t="str">
        <f>IFERROR(VLOOKUP($D187,Results!$F$3:$L$1396,AA$1,FALSE),"")</f>
        <v/>
      </c>
      <c r="AB187" s="16" t="str">
        <f>IFERROR(VLOOKUP($D187,Results!$F$3:$L$1396,AB$1,FALSE),"")</f>
        <v/>
      </c>
      <c r="AC187" s="16" t="str">
        <f>IF(V187="","",Y187-V187)</f>
        <v/>
      </c>
    </row>
    <row r="188" spans="1:29" s="21" customFormat="1" x14ac:dyDescent="0.25">
      <c r="A188" s="21" t="s">
        <v>2345</v>
      </c>
      <c r="B188" s="16">
        <f>COUNTIF($A$5:$A$124,A188)</f>
        <v>0</v>
      </c>
      <c r="C188" s="16" t="str">
        <f>IF(OR(MID(A188,1,2)="SP",MID(A188,1,2)="MR",MID(A188,1,2)="CL",MID(A188,1,2)="RP"),"P","B")</f>
        <v>P</v>
      </c>
      <c r="D188" s="17">
        <f>IF($C188="B",VLOOKUP($A188,Bat!$A$4:$BC$2232,D$1,FALSE),VLOOKUP($A188,Pit!$A$4:$AZ$2108,D$2,FALSE))</f>
        <v>4829</v>
      </c>
      <c r="E188" s="16" t="str">
        <f>IF($C188="B",VLOOKUP($A188,Bat!$A$4:$BC$2232,E$1,FALSE),VLOOKUP($A188,Pit!$A$4:$AZ$2108,E$2,FALSE))</f>
        <v>SP</v>
      </c>
      <c r="F188" s="16" t="str">
        <f>IF($C188="B",VLOOKUP($A188,Bat!$A$4:$BC$2232,F$1,FALSE),VLOOKUP($A188,Pit!$A$4:$AZ$2108,F$2,FALSE))</f>
        <v>Félix Gonzáles</v>
      </c>
      <c r="G188" s="16">
        <f>IF($C188="B",VLOOKUP($A188,Bat!$A$4:$BC$2232,G$1,FALSE),VLOOKUP($A188,Pit!$A$4:$AZ$2108,G$2,FALSE))</f>
        <v>18</v>
      </c>
      <c r="H188" s="16" t="str">
        <f>IF($C188="B",VLOOKUP($A188,Bat!$A$4:$BC$2232,H$1,FALSE),VLOOKUP($A188,Pit!$A$4:$AZ$2108,H$2,FALSE))</f>
        <v>R</v>
      </c>
      <c r="I188" s="16" t="str">
        <f>IF($C188="B",VLOOKUP($A188,Bat!$A$4:$BC$2232,I$1,FALSE),VLOOKUP($A188,Pit!$A$4:$AZ$2108,I$2,FALSE))</f>
        <v>R</v>
      </c>
      <c r="J188" s="16" t="str">
        <f>IF($C188="B",VLOOKUP($A188,Bat!$A$4:$BC$2232,J$1,FALSE),VLOOKUP($A188,Pit!$A$4:$AZ$2108,J$2,FALSE))</f>
        <v>Normal</v>
      </c>
      <c r="K188" s="17" t="str">
        <f>IF($C188="B",VLOOKUP($A188,Bat!$A$4:$BC$2232,K$1,FALSE),VLOOKUP($A188,Pit!$A$4:$AZ$2108,K$2,FALSE))</f>
        <v>Normal</v>
      </c>
      <c r="L188" s="16">
        <f>IF($C188="B",VLOOKUP($A188,Bat!$A$4:$BC$2232,L$1,FALSE),VLOOKUP($A188,Pit!$A$4:$AZ$2108,L$2,FALSE))</f>
        <v>3</v>
      </c>
      <c r="M188" s="16">
        <f>IF($C188="B",VLOOKUP($A188,Bat!$A$4:$BC$2232,M$1,FALSE),VLOOKUP($A188,Pit!$A$4:$AZ$2108,M$2,FALSE))</f>
        <v>5</v>
      </c>
      <c r="N188" s="16">
        <f>IF($C188="B",VLOOKUP($A188,Bat!$A$4:$BC$2232,N$1,FALSE),VLOOKUP($A188,Pit!$A$4:$AZ$2108,N$2,FALSE))</f>
        <v>5</v>
      </c>
      <c r="O188" s="16" t="str">
        <f>IF($C188="B",VLOOKUP($A188,Bat!$A$4:$BC$2232,O$1,FALSE),VLOOKUP($A188,Pit!$A$4:$AZ$2108,O$2,FALSE))</f>
        <v>89-91 Mph</v>
      </c>
      <c r="P188" s="17">
        <f>IF($C188="B",VLOOKUP($A188,Bat!$A$4:$BC$2232,P$1,FALSE),VLOOKUP($A188,Pit!$A$4:$AZ$2108,P$2,FALSE))</f>
        <v>7</v>
      </c>
      <c r="Q188" s="36">
        <f>IF($C188="B",VLOOKUP($A188,Bat!$A$4:$BC$2232,Q$1,FALSE),VLOOKUP($A188,Pit!$A$4:$AZ$2108,Q$2,FALSE))</f>
        <v>31.491348659768683</v>
      </c>
      <c r="R188" s="19">
        <f>IF($C188="B",VLOOKUP($A188,Bat!$A$4:$BC$2232,R$1,FALSE),VLOOKUP($A188,Pit!$A$4:$AZ$2108,R$2,FALSE))</f>
        <v>0.75515959876516092</v>
      </c>
      <c r="S188" s="20">
        <f>IF($C188="B",VLOOKUP($A188,Bat!$A$4:$BC$2232,S$1,FALSE),VLOOKUP($A188,Pit!$A$4:$AZ$2108,S$2,FALSE))</f>
        <v>220000</v>
      </c>
      <c r="T188" s="17" t="str">
        <f>VLOOKUP(IF($C188="B",VLOOKUP($A188,Bat!$A$4:$AT$2232,T$1,FALSE),VLOOKUP($A188,Pit!$A$4:$BD$2108,T$2,FALSE)),COND!$A$35:$B$41,2,FALSE)</f>
        <v>??</v>
      </c>
      <c r="U188" s="21">
        <f>IF($C188="B",VLOOKUP($A188,Bat!$A$4:$AR$1196,44,FALSE),VLOOKUP($A188,Pit!$A$4:$BB$1086,54,FALSE))</f>
        <v>0</v>
      </c>
      <c r="V188" s="16"/>
      <c r="W188" s="16">
        <f>IF(OR(U188=999,V188=999,AND(S188&gt;$S$3,S188&lt;&gt;"Slot")),"",IF(V188="",U188,V188))</f>
        <v>0</v>
      </c>
      <c r="X188" s="17" t="e">
        <f>RANK(R188,$R$5:$R$124)</f>
        <v>#N/A</v>
      </c>
      <c r="Y188" s="16" t="str">
        <f>IFERROR(VLOOKUP($D188,Results!$F$3:$L$1396,Y$1,FALSE),"")</f>
        <v/>
      </c>
      <c r="Z188" s="34" t="str">
        <f>IFERROR(IFERROR(IF(VLOOKUP($D188,Results!$F$3:$L$1396,Z$1+1,FALSE)=1,"S",""),"")&amp;VLOOKUP($D188,Results!$F$3:$L$1396,Z$1,FALSE),"")</f>
        <v/>
      </c>
      <c r="AA188" s="16" t="str">
        <f>IFERROR(VLOOKUP($D188,Results!$F$3:$L$1396,AA$1,FALSE),"")</f>
        <v/>
      </c>
      <c r="AB188" s="16" t="str">
        <f>IFERROR(VLOOKUP($D188,Results!$F$3:$L$1396,AB$1,FALSE),"")</f>
        <v/>
      </c>
      <c r="AC188" s="16" t="str">
        <f>IF(V188="","",Y188-V188)</f>
        <v/>
      </c>
    </row>
    <row r="189" spans="1:29" s="21" customFormat="1" x14ac:dyDescent="0.25">
      <c r="A189" s="21" t="s">
        <v>2346</v>
      </c>
      <c r="B189" s="16">
        <f>COUNTIF($A$5:$A$124,A189)</f>
        <v>0</v>
      </c>
      <c r="C189" s="16" t="str">
        <f>IF(OR(MID(A189,1,2)="SP",MID(A189,1,2)="MR",MID(A189,1,2)="CL",MID(A189,1,2)="RP"),"P","B")</f>
        <v>P</v>
      </c>
      <c r="D189" s="17">
        <f>IF($C189="B",VLOOKUP($A189,Bat!$A$4:$BC$2232,D$1,FALSE),VLOOKUP($A189,Pit!$A$4:$AZ$2108,D$2,FALSE))</f>
        <v>11561</v>
      </c>
      <c r="E189" s="16" t="str">
        <f>IF($C189="B",VLOOKUP($A189,Bat!$A$4:$BC$2232,E$1,FALSE),VLOOKUP($A189,Pit!$A$4:$AZ$2108,E$2,FALSE))</f>
        <v>SP</v>
      </c>
      <c r="F189" s="16" t="str">
        <f>IF($C189="B",VLOOKUP($A189,Bat!$A$4:$BC$2232,F$1,FALSE),VLOOKUP($A189,Pit!$A$4:$AZ$2108,F$2,FALSE))</f>
        <v>Kelvin Melton</v>
      </c>
      <c r="G189" s="16">
        <f>IF($C189="B",VLOOKUP($A189,Bat!$A$4:$BC$2232,G$1,FALSE),VLOOKUP($A189,Pit!$A$4:$AZ$2108,G$2,FALSE))</f>
        <v>21</v>
      </c>
      <c r="H189" s="16" t="str">
        <f>IF($C189="B",VLOOKUP($A189,Bat!$A$4:$BC$2232,H$1,FALSE),VLOOKUP($A189,Pit!$A$4:$AZ$2108,H$2,FALSE))</f>
        <v>R</v>
      </c>
      <c r="I189" s="16" t="str">
        <f>IF($C189="B",VLOOKUP($A189,Bat!$A$4:$BC$2232,I$1,FALSE),VLOOKUP($A189,Pit!$A$4:$AZ$2108,I$2,FALSE))</f>
        <v>R</v>
      </c>
      <c r="J189" s="16" t="str">
        <f>IF($C189="B",VLOOKUP($A189,Bat!$A$4:$BC$2232,J$1,FALSE),VLOOKUP($A189,Pit!$A$4:$AZ$2108,J$2,FALSE))</f>
        <v>Low</v>
      </c>
      <c r="K189" s="17" t="str">
        <f>IF($C189="B",VLOOKUP($A189,Bat!$A$4:$BC$2232,K$1,FALSE),VLOOKUP($A189,Pit!$A$4:$AZ$2108,K$2,FALSE))</f>
        <v>Normal</v>
      </c>
      <c r="L189" s="16">
        <f>IF($C189="B",VLOOKUP($A189,Bat!$A$4:$BC$2232,L$1,FALSE),VLOOKUP($A189,Pit!$A$4:$AZ$2108,L$2,FALSE))</f>
        <v>3</v>
      </c>
      <c r="M189" s="16">
        <f>IF($C189="B",VLOOKUP($A189,Bat!$A$4:$BC$2232,M$1,FALSE),VLOOKUP($A189,Pit!$A$4:$AZ$2108,M$2,FALSE))</f>
        <v>4</v>
      </c>
      <c r="N189" s="16">
        <f>IF($C189="B",VLOOKUP($A189,Bat!$A$4:$BC$2232,N$1,FALSE),VLOOKUP($A189,Pit!$A$4:$AZ$2108,N$2,FALSE))</f>
        <v>6</v>
      </c>
      <c r="O189" s="16" t="str">
        <f>IF($C189="B",VLOOKUP($A189,Bat!$A$4:$BC$2232,O$1,FALSE),VLOOKUP($A189,Pit!$A$4:$AZ$2108,O$2,FALSE))</f>
        <v>87-89 Mph</v>
      </c>
      <c r="P189" s="17">
        <f>IF($C189="B",VLOOKUP($A189,Bat!$A$4:$BC$2232,P$1,FALSE),VLOOKUP($A189,Pit!$A$4:$AZ$2108,P$2,FALSE))</f>
        <v>7</v>
      </c>
      <c r="Q189" s="36">
        <f>IF($C189="B",VLOOKUP($A189,Bat!$A$4:$BC$2232,Q$1,FALSE),VLOOKUP($A189,Pit!$A$4:$AZ$2108,Q$2,FALSE))</f>
        <v>31.4775897654606</v>
      </c>
      <c r="R189" s="19">
        <f>IF($C189="B",VLOOKUP($A189,Bat!$A$4:$BC$2232,R$1,FALSE),VLOOKUP($A189,Pit!$A$4:$AZ$2108,R$2,FALSE))</f>
        <v>0.75392866205498565</v>
      </c>
      <c r="S189" s="20">
        <f>IF($C189="B",VLOOKUP($A189,Bat!$A$4:$BC$2232,S$1,FALSE),VLOOKUP($A189,Pit!$A$4:$AZ$2108,S$2,FALSE))</f>
        <v>200000</v>
      </c>
      <c r="T189" s="17" t="str">
        <f>VLOOKUP(IF($C189="B",VLOOKUP($A189,Bat!$A$4:$AT$2232,T$1,FALSE),VLOOKUP($A189,Pit!$A$4:$BD$2108,T$2,FALSE)),COND!$A$35:$B$41,2,FALSE)</f>
        <v>??</v>
      </c>
      <c r="U189" s="21">
        <f>IF($C189="B",VLOOKUP($A189,Bat!$A$4:$AR$1196,44,FALSE),VLOOKUP($A189,Pit!$A$4:$BB$1086,54,FALSE))</f>
        <v>0</v>
      </c>
      <c r="V189" s="16"/>
      <c r="W189" s="16">
        <f>IF(OR(U189=999,V189=999,AND(S189&gt;$S$3,S189&lt;&gt;"Slot")),"",IF(V189="",U189,V189))</f>
        <v>0</v>
      </c>
      <c r="X189" s="17" t="e">
        <f>RANK(R189,$R$5:$R$124)</f>
        <v>#N/A</v>
      </c>
      <c r="Y189" s="16" t="str">
        <f>IFERROR(VLOOKUP($D189,Results!$F$3:$L$1396,Y$1,FALSE),"")</f>
        <v/>
      </c>
      <c r="Z189" s="34" t="str">
        <f>IFERROR(IFERROR(IF(VLOOKUP($D189,Results!$F$3:$L$1396,Z$1+1,FALSE)=1,"S",""),"")&amp;VLOOKUP($D189,Results!$F$3:$L$1396,Z$1,FALSE),"")</f>
        <v/>
      </c>
      <c r="AA189" s="16" t="str">
        <f>IFERROR(VLOOKUP($D189,Results!$F$3:$L$1396,AA$1,FALSE),"")</f>
        <v/>
      </c>
      <c r="AB189" s="16" t="str">
        <f>IFERROR(VLOOKUP($D189,Results!$F$3:$L$1396,AB$1,FALSE),"")</f>
        <v/>
      </c>
      <c r="AC189" s="16" t="str">
        <f>IF(V189="","",Y189-V189)</f>
        <v/>
      </c>
    </row>
    <row r="190" spans="1:29" s="21" customFormat="1" x14ac:dyDescent="0.25">
      <c r="A190" s="21" t="s">
        <v>2347</v>
      </c>
      <c r="B190" s="16">
        <f>COUNTIF($A$5:$A$124,A190)</f>
        <v>0</v>
      </c>
      <c r="C190" s="16" t="str">
        <f>IF(OR(MID(A190,1,2)="SP",MID(A190,1,2)="MR",MID(A190,1,2)="CL",MID(A190,1,2)="RP"),"P","B")</f>
        <v>P</v>
      </c>
      <c r="D190" s="17">
        <f>IF($C190="B",VLOOKUP($A190,Bat!$A$4:$BC$2232,D$1,FALSE),VLOOKUP($A190,Pit!$A$4:$AZ$2108,D$2,FALSE))</f>
        <v>4863</v>
      </c>
      <c r="E190" s="16" t="str">
        <f>IF($C190="B",VLOOKUP($A190,Bat!$A$4:$BC$2232,E$1,FALSE),VLOOKUP($A190,Pit!$A$4:$AZ$2108,E$2,FALSE))</f>
        <v>RP</v>
      </c>
      <c r="F190" s="16" t="str">
        <f>IF($C190="B",VLOOKUP($A190,Bat!$A$4:$BC$2232,F$1,FALSE),VLOOKUP($A190,Pit!$A$4:$AZ$2108,F$2,FALSE))</f>
        <v>Tom Willis</v>
      </c>
      <c r="G190" s="16">
        <f>IF($C190="B",VLOOKUP($A190,Bat!$A$4:$BC$2232,G$1,FALSE),VLOOKUP($A190,Pit!$A$4:$AZ$2108,G$2,FALSE))</f>
        <v>18</v>
      </c>
      <c r="H190" s="16" t="str">
        <f>IF($C190="B",VLOOKUP($A190,Bat!$A$4:$BC$2232,H$1,FALSE),VLOOKUP($A190,Pit!$A$4:$AZ$2108,H$2,FALSE))</f>
        <v>L</v>
      </c>
      <c r="I190" s="16" t="str">
        <f>IF($C190="B",VLOOKUP($A190,Bat!$A$4:$BC$2232,I$1,FALSE),VLOOKUP($A190,Pit!$A$4:$AZ$2108,I$2,FALSE))</f>
        <v>L</v>
      </c>
      <c r="J190" s="16" t="str">
        <f>IF($C190="B",VLOOKUP($A190,Bat!$A$4:$BC$2232,J$1,FALSE),VLOOKUP($A190,Pit!$A$4:$AZ$2108,J$2,FALSE))</f>
        <v>Normal</v>
      </c>
      <c r="K190" s="17" t="str">
        <f>IF($C190="B",VLOOKUP($A190,Bat!$A$4:$BC$2232,K$1,FALSE),VLOOKUP($A190,Pit!$A$4:$AZ$2108,K$2,FALSE))</f>
        <v>Normal</v>
      </c>
      <c r="L190" s="16">
        <f>IF($C190="B",VLOOKUP($A190,Bat!$A$4:$BC$2232,L$1,FALSE),VLOOKUP($A190,Pit!$A$4:$AZ$2108,L$2,FALSE))</f>
        <v>4</v>
      </c>
      <c r="M190" s="16">
        <f>IF($C190="B",VLOOKUP($A190,Bat!$A$4:$BC$2232,M$1,FALSE),VLOOKUP($A190,Pit!$A$4:$AZ$2108,M$2,FALSE))</f>
        <v>4</v>
      </c>
      <c r="N190" s="16">
        <f>IF($C190="B",VLOOKUP($A190,Bat!$A$4:$BC$2232,N$1,FALSE),VLOOKUP($A190,Pit!$A$4:$AZ$2108,N$2,FALSE))</f>
        <v>5</v>
      </c>
      <c r="O190" s="16" t="str">
        <f>IF($C190="B",VLOOKUP($A190,Bat!$A$4:$BC$2232,O$1,FALSE),VLOOKUP($A190,Pit!$A$4:$AZ$2108,O$2,FALSE))</f>
        <v>91-93 Mph</v>
      </c>
      <c r="P190" s="17">
        <f>IF($C190="B",VLOOKUP($A190,Bat!$A$4:$BC$2232,P$1,FALSE),VLOOKUP($A190,Pit!$A$4:$AZ$2108,P$2,FALSE))</f>
        <v>6</v>
      </c>
      <c r="Q190" s="36">
        <f>IF($C190="B",VLOOKUP($A190,Bat!$A$4:$BC$2232,Q$1,FALSE),VLOOKUP($A190,Pit!$A$4:$AZ$2108,Q$2,FALSE))</f>
        <v>31.451662492537977</v>
      </c>
      <c r="R190" s="19">
        <f>IF($C190="B",VLOOKUP($A190,Bat!$A$4:$BC$2232,R$1,FALSE),VLOOKUP($A190,Pit!$A$4:$AZ$2108,R$2,FALSE))</f>
        <v>0.75160908380105296</v>
      </c>
      <c r="S190" s="20">
        <f>IF($C190="B",VLOOKUP($A190,Bat!$A$4:$BC$2232,S$1,FALSE),VLOOKUP($A190,Pit!$A$4:$AZ$2108,S$2,FALSE))</f>
        <v>180000</v>
      </c>
      <c r="T190" s="17" t="str">
        <f>VLOOKUP(IF($C190="B",VLOOKUP($A190,Bat!$A$4:$AT$2232,T$1,FALSE),VLOOKUP($A190,Pit!$A$4:$BD$2108,T$2,FALSE)),COND!$A$35:$B$41,2,FALSE)</f>
        <v>??</v>
      </c>
      <c r="U190" s="21">
        <f>IF($C190="B",VLOOKUP($A190,Bat!$A$4:$AR$1196,44,FALSE),VLOOKUP($A190,Pit!$A$4:$BB$1086,54,FALSE))</f>
        <v>0</v>
      </c>
      <c r="V190" s="16"/>
      <c r="W190" s="16">
        <f>IF(OR(U190=999,V190=999,AND(S190&gt;$S$3,S190&lt;&gt;"Slot")),"",IF(V190="",U190,V190))</f>
        <v>0</v>
      </c>
      <c r="X190" s="17" t="e">
        <f>RANK(R190,$R$5:$R$124)</f>
        <v>#N/A</v>
      </c>
      <c r="Y190" s="16" t="str">
        <f>IFERROR(VLOOKUP($D190,Results!$F$3:$L$1396,Y$1,FALSE),"")</f>
        <v/>
      </c>
      <c r="Z190" s="34" t="str">
        <f>IFERROR(IFERROR(IF(VLOOKUP($D190,Results!$F$3:$L$1396,Z$1+1,FALSE)=1,"S",""),"")&amp;VLOOKUP($D190,Results!$F$3:$L$1396,Z$1,FALSE),"")</f>
        <v/>
      </c>
      <c r="AA190" s="16" t="str">
        <f>IFERROR(VLOOKUP($D190,Results!$F$3:$L$1396,AA$1,FALSE),"")</f>
        <v/>
      </c>
      <c r="AB190" s="16" t="str">
        <f>IFERROR(VLOOKUP($D190,Results!$F$3:$L$1396,AB$1,FALSE),"")</f>
        <v/>
      </c>
      <c r="AC190" s="16" t="str">
        <f>IF(V190="","",Y190-V190)</f>
        <v/>
      </c>
    </row>
    <row r="191" spans="1:29" s="21" customFormat="1" x14ac:dyDescent="0.25">
      <c r="A191" s="21" t="s">
        <v>3150</v>
      </c>
      <c r="B191" s="16">
        <f>COUNTIF($A$5:$A$124,A191)</f>
        <v>0</v>
      </c>
      <c r="C191" s="16" t="str">
        <f>IF(OR(MID(A191,1,2)="SP",MID(A191,1,2)="MR",MID(A191,1,2)="CL",MID(A191,1,2)="RP"),"P","B")</f>
        <v>P</v>
      </c>
      <c r="D191" s="17">
        <f>IF($C191="B",VLOOKUP($A191,Bat!$A$4:$BC$2232,D$1,FALSE),VLOOKUP($A191,Pit!$A$4:$AZ$2108,D$2,FALSE))</f>
        <v>10617</v>
      </c>
      <c r="E191" s="16" t="str">
        <f>IF($C191="B",VLOOKUP($A191,Bat!$A$4:$BC$2232,E$1,FALSE),VLOOKUP($A191,Pit!$A$4:$AZ$2108,E$2,FALSE))</f>
        <v>SP</v>
      </c>
      <c r="F191" s="16" t="str">
        <f>IF($C191="B",VLOOKUP($A191,Bat!$A$4:$BC$2232,F$1,FALSE),VLOOKUP($A191,Pit!$A$4:$AZ$2108,F$2,FALSE))</f>
        <v>Bartolo Campbell</v>
      </c>
      <c r="G191" s="16">
        <f>IF($C191="B",VLOOKUP($A191,Bat!$A$4:$BC$2232,G$1,FALSE),VLOOKUP($A191,Pit!$A$4:$AZ$2108,G$2,FALSE))</f>
        <v>21</v>
      </c>
      <c r="H191" s="16" t="str">
        <f>IF($C191="B",VLOOKUP($A191,Bat!$A$4:$BC$2232,H$1,FALSE),VLOOKUP($A191,Pit!$A$4:$AZ$2108,H$2,FALSE))</f>
        <v>R</v>
      </c>
      <c r="I191" s="16" t="str">
        <f>IF($C191="B",VLOOKUP($A191,Bat!$A$4:$BC$2232,I$1,FALSE),VLOOKUP($A191,Pit!$A$4:$AZ$2108,I$2,FALSE))</f>
        <v>R</v>
      </c>
      <c r="J191" s="16" t="str">
        <f>IF($C191="B",VLOOKUP($A191,Bat!$A$4:$BC$2232,J$1,FALSE),VLOOKUP($A191,Pit!$A$4:$AZ$2108,J$2,FALSE))</f>
        <v>Very Low</v>
      </c>
      <c r="K191" s="17" t="str">
        <f>IF($C191="B",VLOOKUP($A191,Bat!$A$4:$BC$2232,K$1,FALSE),VLOOKUP($A191,Pit!$A$4:$AZ$2108,K$2,FALSE))</f>
        <v>Normal</v>
      </c>
      <c r="L191" s="16">
        <f>IF($C191="B",VLOOKUP($A191,Bat!$A$4:$BC$2232,L$1,FALSE),VLOOKUP($A191,Pit!$A$4:$AZ$2108,L$2,FALSE))</f>
        <v>3</v>
      </c>
      <c r="M191" s="16">
        <f>IF($C191="B",VLOOKUP($A191,Bat!$A$4:$BC$2232,M$1,FALSE),VLOOKUP($A191,Pit!$A$4:$AZ$2108,M$2,FALSE))</f>
        <v>6</v>
      </c>
      <c r="N191" s="16">
        <f>IF($C191="B",VLOOKUP($A191,Bat!$A$4:$BC$2232,N$1,FALSE),VLOOKUP($A191,Pit!$A$4:$AZ$2108,N$2,FALSE))</f>
        <v>5</v>
      </c>
      <c r="O191" s="16" t="str">
        <f>IF($C191="B",VLOOKUP($A191,Bat!$A$4:$BC$2232,O$1,FALSE),VLOOKUP($A191,Pit!$A$4:$AZ$2108,O$2,FALSE))</f>
        <v>91-93 Mph</v>
      </c>
      <c r="P191" s="17">
        <f>IF($C191="B",VLOOKUP($A191,Bat!$A$4:$BC$2232,P$1,FALSE),VLOOKUP($A191,Pit!$A$4:$AZ$2108,P$2,FALSE))</f>
        <v>3</v>
      </c>
      <c r="Q191" s="36">
        <f>IF($C191="B",VLOOKUP($A191,Bat!$A$4:$BC$2232,Q$1,FALSE),VLOOKUP($A191,Pit!$A$4:$AZ$2108,Q$2,FALSE))</f>
        <v>31.44366542096655</v>
      </c>
      <c r="R191" s="19">
        <f>IF($C191="B",VLOOKUP($A191,Bat!$A$4:$BC$2232,R$1,FALSE),VLOOKUP($A191,Pit!$A$4:$AZ$2108,R$2,FALSE))</f>
        <v>0.75089362740239551</v>
      </c>
      <c r="S191" s="20">
        <f>IF($C191="B",VLOOKUP($A191,Bat!$A$4:$BC$2232,S$1,FALSE),VLOOKUP($A191,Pit!$A$4:$AZ$2108,S$2,FALSE))</f>
        <v>200000</v>
      </c>
      <c r="T191" s="17" t="str">
        <f>VLOOKUP(IF($C191="B",VLOOKUP($A191,Bat!$A$4:$AT$2232,T$1,FALSE),VLOOKUP($A191,Pit!$A$4:$BD$2108,T$2,FALSE)),COND!$A$35:$B$41,2,FALSE)</f>
        <v>??</v>
      </c>
      <c r="U191" s="21">
        <f>IF($C191="B",VLOOKUP($A191,Bat!$A$4:$AR$1196,44,FALSE),VLOOKUP($A191,Pit!$A$4:$BB$1086,54,FALSE))</f>
        <v>0</v>
      </c>
      <c r="V191" s="16"/>
      <c r="W191" s="16">
        <f>IF(OR(U191=999,V191=999,AND(S191&gt;$S$3,S191&lt;&gt;"Slot")),"",IF(V191="",U191,V191))</f>
        <v>0</v>
      </c>
      <c r="X191" s="17" t="e">
        <f>RANK(R191,$R$5:$R$124)</f>
        <v>#N/A</v>
      </c>
      <c r="Y191" s="16" t="str">
        <f>IFERROR(VLOOKUP($D191,Results!$F$3:$L$1396,Y$1,FALSE),"")</f>
        <v/>
      </c>
      <c r="Z191" s="34" t="str">
        <f>IFERROR(IFERROR(IF(VLOOKUP($D191,Results!$F$3:$L$1396,Z$1+1,FALSE)=1,"S",""),"")&amp;VLOOKUP($D191,Results!$F$3:$L$1396,Z$1,FALSE),"")</f>
        <v/>
      </c>
      <c r="AA191" s="16" t="str">
        <f>IFERROR(VLOOKUP($D191,Results!$F$3:$L$1396,AA$1,FALSE),"")</f>
        <v/>
      </c>
      <c r="AB191" s="16" t="str">
        <f>IFERROR(VLOOKUP($D191,Results!$F$3:$L$1396,AB$1,FALSE),"")</f>
        <v/>
      </c>
      <c r="AC191" s="16" t="str">
        <f>IF(V191="","",Y191-V191)</f>
        <v/>
      </c>
    </row>
    <row r="192" spans="1:29" s="21" customFormat="1" x14ac:dyDescent="0.25">
      <c r="A192" s="21" t="s">
        <v>2348</v>
      </c>
      <c r="B192" s="16">
        <f>COUNTIF($A$5:$A$124,A192)</f>
        <v>0</v>
      </c>
      <c r="C192" s="16" t="str">
        <f>IF(OR(MID(A192,1,2)="SP",MID(A192,1,2)="MR",MID(A192,1,2)="CL",MID(A192,1,2)="RP"),"P","B")</f>
        <v>P</v>
      </c>
      <c r="D192" s="17">
        <f>IF($C192="B",VLOOKUP($A192,Bat!$A$4:$BC$2232,D$1,FALSE),VLOOKUP($A192,Pit!$A$4:$AZ$2108,D$2,FALSE))</f>
        <v>4046</v>
      </c>
      <c r="E192" s="16" t="str">
        <f>IF($C192="B",VLOOKUP($A192,Bat!$A$4:$BC$2232,E$1,FALSE),VLOOKUP($A192,Pit!$A$4:$AZ$2108,E$2,FALSE))</f>
        <v>SP</v>
      </c>
      <c r="F192" s="16" t="str">
        <f>IF($C192="B",VLOOKUP($A192,Bat!$A$4:$BC$2232,F$1,FALSE),VLOOKUP($A192,Pit!$A$4:$AZ$2108,F$2,FALSE))</f>
        <v>Masamichi Kono</v>
      </c>
      <c r="G192" s="16">
        <f>IF($C192="B",VLOOKUP($A192,Bat!$A$4:$BC$2232,G$1,FALSE),VLOOKUP($A192,Pit!$A$4:$AZ$2108,G$2,FALSE))</f>
        <v>21</v>
      </c>
      <c r="H192" s="16" t="str">
        <f>IF($C192="B",VLOOKUP($A192,Bat!$A$4:$BC$2232,H$1,FALSE),VLOOKUP($A192,Pit!$A$4:$AZ$2108,H$2,FALSE))</f>
        <v>R</v>
      </c>
      <c r="I192" s="16" t="str">
        <f>IF($C192="B",VLOOKUP($A192,Bat!$A$4:$BC$2232,I$1,FALSE),VLOOKUP($A192,Pit!$A$4:$AZ$2108,I$2,FALSE))</f>
        <v>R</v>
      </c>
      <c r="J192" s="16" t="str">
        <f>IF($C192="B",VLOOKUP($A192,Bat!$A$4:$BC$2232,J$1,FALSE),VLOOKUP($A192,Pit!$A$4:$AZ$2108,J$2,FALSE))</f>
        <v>Normal</v>
      </c>
      <c r="K192" s="17" t="str">
        <f>IF($C192="B",VLOOKUP($A192,Bat!$A$4:$BC$2232,K$1,FALSE),VLOOKUP($A192,Pit!$A$4:$AZ$2108,K$2,FALSE))</f>
        <v>Low</v>
      </c>
      <c r="L192" s="16">
        <f>IF($C192="B",VLOOKUP($A192,Bat!$A$4:$BC$2232,L$1,FALSE),VLOOKUP($A192,Pit!$A$4:$AZ$2108,L$2,FALSE))</f>
        <v>5</v>
      </c>
      <c r="M192" s="16">
        <f>IF($C192="B",VLOOKUP($A192,Bat!$A$4:$BC$2232,M$1,FALSE),VLOOKUP($A192,Pit!$A$4:$AZ$2108,M$2,FALSE))</f>
        <v>4</v>
      </c>
      <c r="N192" s="16">
        <f>IF($C192="B",VLOOKUP($A192,Bat!$A$4:$BC$2232,N$1,FALSE),VLOOKUP($A192,Pit!$A$4:$AZ$2108,N$2,FALSE))</f>
        <v>4</v>
      </c>
      <c r="O192" s="16" t="str">
        <f>IF($C192="B",VLOOKUP($A192,Bat!$A$4:$BC$2232,O$1,FALSE),VLOOKUP($A192,Pit!$A$4:$AZ$2108,O$2,FALSE))</f>
        <v>97-99 Mph</v>
      </c>
      <c r="P192" s="17">
        <f>IF($C192="B",VLOOKUP($A192,Bat!$A$4:$BC$2232,P$1,FALSE),VLOOKUP($A192,Pit!$A$4:$AZ$2108,P$2,FALSE))</f>
        <v>8</v>
      </c>
      <c r="Q192" s="36">
        <f>IF($C192="B",VLOOKUP($A192,Bat!$A$4:$BC$2232,Q$1,FALSE),VLOOKUP($A192,Pit!$A$4:$AZ$2108,Q$2,FALSE))</f>
        <v>31.424788968121845</v>
      </c>
      <c r="R192" s="19">
        <f>IF($C192="B",VLOOKUP($A192,Bat!$A$4:$BC$2232,R$1,FALSE),VLOOKUP($A192,Pit!$A$4:$AZ$2108,R$2,FALSE))</f>
        <v>0.74920484934769482</v>
      </c>
      <c r="S192" s="20">
        <f>IF($C192="B",VLOOKUP($A192,Bat!$A$4:$BC$2232,S$1,FALSE),VLOOKUP($A192,Pit!$A$4:$AZ$2108,S$2,FALSE))</f>
        <v>210000</v>
      </c>
      <c r="T192" s="17" t="str">
        <f>VLOOKUP(IF($C192="B",VLOOKUP($A192,Bat!$A$4:$AT$2232,T$1,FALSE),VLOOKUP($A192,Pit!$A$4:$BD$2108,T$2,FALSE)),COND!$A$35:$B$41,2,FALSE)</f>
        <v>??</v>
      </c>
      <c r="U192" s="21">
        <f>IF($C192="B",VLOOKUP($A192,Bat!$A$4:$AR$1196,44,FALSE),VLOOKUP($A192,Pit!$A$4:$BB$1086,54,FALSE))</f>
        <v>0</v>
      </c>
      <c r="V192" s="16"/>
      <c r="W192" s="16">
        <f>IF(OR(U192=999,V192=999,AND(S192&gt;$S$3,S192&lt;&gt;"Slot")),"",IF(V192="",U192,V192))</f>
        <v>0</v>
      </c>
      <c r="X192" s="17" t="e">
        <f>RANK(R192,$R$5:$R$124)</f>
        <v>#N/A</v>
      </c>
      <c r="Y192" s="16" t="str">
        <f>IFERROR(VLOOKUP($D192,Results!$F$3:$L$1396,Y$1,FALSE),"")</f>
        <v/>
      </c>
      <c r="Z192" s="34" t="str">
        <f>IFERROR(IFERROR(IF(VLOOKUP($D192,Results!$F$3:$L$1396,Z$1+1,FALSE)=1,"S",""),"")&amp;VLOOKUP($D192,Results!$F$3:$L$1396,Z$1,FALSE),"")</f>
        <v/>
      </c>
      <c r="AA192" s="16" t="str">
        <f>IFERROR(VLOOKUP($D192,Results!$F$3:$L$1396,AA$1,FALSE),"")</f>
        <v/>
      </c>
      <c r="AB192" s="16" t="str">
        <f>IFERROR(VLOOKUP($D192,Results!$F$3:$L$1396,AB$1,FALSE),"")</f>
        <v/>
      </c>
      <c r="AC192" s="16" t="str">
        <f>IF(V192="","",Y192-V192)</f>
        <v/>
      </c>
    </row>
    <row r="193" spans="1:29" s="21" customFormat="1" x14ac:dyDescent="0.25">
      <c r="A193" s="21" t="s">
        <v>2850</v>
      </c>
      <c r="B193" s="16">
        <f>COUNTIF($A$5:$A$124,A193)</f>
        <v>0</v>
      </c>
      <c r="C193" s="16" t="str">
        <f>IF(OR(MID(A193,1,2)="SP",MID(A193,1,2)="MR",MID(A193,1,2)="CL",MID(A193,1,2)="RP"),"P","B")</f>
        <v>B</v>
      </c>
      <c r="D193" s="17">
        <f>IF($C193="B",VLOOKUP($A193,Bat!$A$4:$BC$2232,D$1,FALSE),VLOOKUP($A193,Pit!$A$4:$AZ$2108,D$2,FALSE))</f>
        <v>11518</v>
      </c>
      <c r="E193" s="16" t="str">
        <f>IF($C193="B",VLOOKUP($A193,Bat!$A$4:$BC$2232,E$1,FALSE),VLOOKUP($A193,Pit!$A$4:$AZ$2108,E$2,FALSE))</f>
        <v>3B</v>
      </c>
      <c r="F193" s="16" t="str">
        <f>IF($C193="B",VLOOKUP($A193,Bat!$A$4:$BC$2232,F$1,FALSE),VLOOKUP($A193,Pit!$A$4:$AZ$2108,F$2,FALSE))</f>
        <v>Earl Davis</v>
      </c>
      <c r="G193" s="16">
        <f>IF($C193="B",VLOOKUP($A193,Bat!$A$4:$BC$2232,G$1,FALSE),VLOOKUP($A193,Pit!$A$4:$AZ$2108,G$2,FALSE))</f>
        <v>21</v>
      </c>
      <c r="H193" s="16" t="str">
        <f>IF($C193="B",VLOOKUP($A193,Bat!$A$4:$BC$2232,H$1,FALSE),VLOOKUP($A193,Pit!$A$4:$AZ$2108,H$2,FALSE))</f>
        <v>R</v>
      </c>
      <c r="I193" s="16" t="str">
        <f>IF($C193="B",VLOOKUP($A193,Bat!$A$4:$BC$2232,I$1,FALSE),VLOOKUP($A193,Pit!$A$4:$AZ$2108,I$2,FALSE))</f>
        <v>R</v>
      </c>
      <c r="J193" s="16" t="str">
        <f>IF($C193="B",VLOOKUP($A193,Bat!$A$4:$BC$2232,J$1,FALSE),VLOOKUP($A193,Pit!$A$4:$AZ$2108,J$2,FALSE))</f>
        <v>High</v>
      </c>
      <c r="K193" s="17" t="str">
        <f>IF($C193="B",VLOOKUP($A193,Bat!$A$4:$BC$2232,K$1,FALSE),VLOOKUP($A193,Pit!$A$4:$AZ$2108,K$2,FALSE))</f>
        <v>Normal</v>
      </c>
      <c r="L193" s="16">
        <f>IF($C193="B",VLOOKUP($A193,Bat!$A$4:$BC$2232,L$1,FALSE),VLOOKUP($A193,Pit!$A$4:$AZ$2108,L$2,FALSE))</f>
        <v>6</v>
      </c>
      <c r="M193" s="16">
        <f>IF($C193="B",VLOOKUP($A193,Bat!$A$4:$BC$2232,M$1,FALSE),VLOOKUP($A193,Pit!$A$4:$AZ$2108,M$2,FALSE))</f>
        <v>5</v>
      </c>
      <c r="N193" s="16">
        <f>IF($C193="B",VLOOKUP($A193,Bat!$A$4:$BC$2232,N$1,FALSE),VLOOKUP($A193,Pit!$A$4:$AZ$2108,N$2,FALSE))</f>
        <v>1</v>
      </c>
      <c r="O193" s="16">
        <f>IF($C193="B",VLOOKUP($A193,Bat!$A$4:$BC$2232,O$1,FALSE),VLOOKUP($A193,Pit!$A$4:$AZ$2108,O$2,FALSE))</f>
        <v>4</v>
      </c>
      <c r="P193" s="17">
        <f>IF($C193="B",VLOOKUP($A193,Bat!$A$4:$BC$2232,P$1,FALSE),VLOOKUP($A193,Pit!$A$4:$AZ$2108,P$2,FALSE))</f>
        <v>3</v>
      </c>
      <c r="Q193" s="36">
        <f>IF($C193="B",VLOOKUP($A193,Bat!$A$4:$BC$2232,Q$1,FALSE),VLOOKUP($A193,Pit!$A$4:$AZ$2108,Q$2,FALSE))</f>
        <v>12.280918704248897</v>
      </c>
      <c r="R193" s="19">
        <f>IF($C193="B",VLOOKUP($A193,Bat!$A$4:$BC$2232,R$1,FALSE),VLOOKUP($A193,Pit!$A$4:$AZ$2108,R$2,FALSE))</f>
        <v>0.74833986048639534</v>
      </c>
      <c r="S193" s="20">
        <f>IF($C193="B",VLOOKUP($A193,Bat!$A$4:$BC$2232,S$1,FALSE),VLOOKUP($A193,Pit!$A$4:$AZ$2108,S$2,FALSE))</f>
        <v>230000</v>
      </c>
      <c r="T193" s="17" t="str">
        <f>VLOOKUP(IF($C193="B",VLOOKUP($A193,Bat!$A$4:$AT$2232,T$1,FALSE),VLOOKUP($A193,Pit!$A$4:$BD$2108,T$2,FALSE)),COND!$A$35:$B$41,2,FALSE)</f>
        <v>??</v>
      </c>
      <c r="U193" s="21">
        <f>IF($C193="B",VLOOKUP($A193,Bat!$A$4:$AR$1196,44,FALSE),VLOOKUP($A193,Pit!$A$4:$BB$1086,54,FALSE))</f>
        <v>0</v>
      </c>
      <c r="V193" s="16"/>
      <c r="W193" s="16">
        <f>IF(OR(U193=999,V193=999,AND(S193&gt;$S$3,S193&lt;&gt;"Slot")),"",IF(V193="",U193,V193))</f>
        <v>0</v>
      </c>
      <c r="X193" s="17" t="e">
        <f>RANK(R193,$R$5:$R$124)</f>
        <v>#N/A</v>
      </c>
      <c r="Y193" s="16" t="str">
        <f>IFERROR(VLOOKUP($D193,Results!$F$3:$L$1396,Y$1,FALSE),"")</f>
        <v/>
      </c>
      <c r="Z193" s="34" t="str">
        <f>IFERROR(IFERROR(IF(VLOOKUP($D193,Results!$F$3:$L$1396,Z$1+1,FALSE)=1,"S",""),"")&amp;VLOOKUP($D193,Results!$F$3:$L$1396,Z$1,FALSE),"")</f>
        <v/>
      </c>
      <c r="AA193" s="16" t="str">
        <f>IFERROR(VLOOKUP($D193,Results!$F$3:$L$1396,AA$1,FALSE),"")</f>
        <v/>
      </c>
      <c r="AB193" s="16" t="str">
        <f>IFERROR(VLOOKUP($D193,Results!$F$3:$L$1396,AB$1,FALSE),"")</f>
        <v/>
      </c>
      <c r="AC193" s="16" t="str">
        <f>IF(V193="","",Y193-V193)</f>
        <v/>
      </c>
    </row>
    <row r="194" spans="1:29" s="21" customFormat="1" x14ac:dyDescent="0.25">
      <c r="A194" s="21" t="s">
        <v>2349</v>
      </c>
      <c r="B194" s="16">
        <f>COUNTIF($A$5:$A$124,A194)</f>
        <v>0</v>
      </c>
      <c r="C194" s="16" t="str">
        <f>IF(OR(MID(A194,1,2)="SP",MID(A194,1,2)="MR",MID(A194,1,2)="CL",MID(A194,1,2)="RP"),"P","B")</f>
        <v>P</v>
      </c>
      <c r="D194" s="17">
        <f>IF($C194="B",VLOOKUP($A194,Bat!$A$4:$BC$2232,D$1,FALSE),VLOOKUP($A194,Pit!$A$4:$AZ$2108,D$2,FALSE))</f>
        <v>7482</v>
      </c>
      <c r="E194" s="16" t="str">
        <f>IF($C194="B",VLOOKUP($A194,Bat!$A$4:$BC$2232,E$1,FALSE),VLOOKUP($A194,Pit!$A$4:$AZ$2108,E$2,FALSE))</f>
        <v>SP</v>
      </c>
      <c r="F194" s="16" t="str">
        <f>IF($C194="B",VLOOKUP($A194,Bat!$A$4:$BC$2232,F$1,FALSE),VLOOKUP($A194,Pit!$A$4:$AZ$2108,F$2,FALSE))</f>
        <v>Héctor Galván</v>
      </c>
      <c r="G194" s="16">
        <f>IF($C194="B",VLOOKUP($A194,Bat!$A$4:$BC$2232,G$1,FALSE),VLOOKUP($A194,Pit!$A$4:$AZ$2108,G$2,FALSE))</f>
        <v>21</v>
      </c>
      <c r="H194" s="16" t="str">
        <f>IF($C194="B",VLOOKUP($A194,Bat!$A$4:$BC$2232,H$1,FALSE),VLOOKUP($A194,Pit!$A$4:$AZ$2108,H$2,FALSE))</f>
        <v>L</v>
      </c>
      <c r="I194" s="16" t="str">
        <f>IF($C194="B",VLOOKUP($A194,Bat!$A$4:$BC$2232,I$1,FALSE),VLOOKUP($A194,Pit!$A$4:$AZ$2108,I$2,FALSE))</f>
        <v>L</v>
      </c>
      <c r="J194" s="16" t="str">
        <f>IF($C194="B",VLOOKUP($A194,Bat!$A$4:$BC$2232,J$1,FALSE),VLOOKUP($A194,Pit!$A$4:$AZ$2108,J$2,FALSE))</f>
        <v>High</v>
      </c>
      <c r="K194" s="17" t="str">
        <f>IF($C194="B",VLOOKUP($A194,Bat!$A$4:$BC$2232,K$1,FALSE),VLOOKUP($A194,Pit!$A$4:$AZ$2108,K$2,FALSE))</f>
        <v>Low</v>
      </c>
      <c r="L194" s="16">
        <f>IF($C194="B",VLOOKUP($A194,Bat!$A$4:$BC$2232,L$1,FALSE),VLOOKUP($A194,Pit!$A$4:$AZ$2108,L$2,FALSE))</f>
        <v>5</v>
      </c>
      <c r="M194" s="16">
        <f>IF($C194="B",VLOOKUP($A194,Bat!$A$4:$BC$2232,M$1,FALSE),VLOOKUP($A194,Pit!$A$4:$AZ$2108,M$2,FALSE))</f>
        <v>4</v>
      </c>
      <c r="N194" s="16">
        <f>IF($C194="B",VLOOKUP($A194,Bat!$A$4:$BC$2232,N$1,FALSE),VLOOKUP($A194,Pit!$A$4:$AZ$2108,N$2,FALSE))</f>
        <v>4</v>
      </c>
      <c r="O194" s="16" t="str">
        <f>IF($C194="B",VLOOKUP($A194,Bat!$A$4:$BC$2232,O$1,FALSE),VLOOKUP($A194,Pit!$A$4:$AZ$2108,O$2,FALSE))</f>
        <v>91-93 Mph</v>
      </c>
      <c r="P194" s="17">
        <f>IF($C194="B",VLOOKUP($A194,Bat!$A$4:$BC$2232,P$1,FALSE),VLOOKUP($A194,Pit!$A$4:$AZ$2108,P$2,FALSE))</f>
        <v>6</v>
      </c>
      <c r="Q194" s="36">
        <f>IF($C194="B",VLOOKUP($A194,Bat!$A$4:$BC$2232,Q$1,FALSE),VLOOKUP($A194,Pit!$A$4:$AZ$2108,Q$2,FALSE))</f>
        <v>31.412484601071551</v>
      </c>
      <c r="R194" s="19">
        <f>IF($C194="B",VLOOKUP($A194,Bat!$A$4:$BC$2232,R$1,FALSE),VLOOKUP($A194,Pit!$A$4:$AZ$2108,R$2,FALSE))</f>
        <v>0.74810404162590127</v>
      </c>
      <c r="S194" s="20">
        <f>IF($C194="B",VLOOKUP($A194,Bat!$A$4:$BC$2232,S$1,FALSE),VLOOKUP($A194,Pit!$A$4:$AZ$2108,S$2,FALSE))</f>
        <v>190000</v>
      </c>
      <c r="T194" s="17" t="str">
        <f>VLOOKUP(IF($C194="B",VLOOKUP($A194,Bat!$A$4:$AT$2232,T$1,FALSE),VLOOKUP($A194,Pit!$A$4:$BD$2108,T$2,FALSE)),COND!$A$35:$B$41,2,FALSE)</f>
        <v>??</v>
      </c>
      <c r="U194" s="21">
        <f>IF($C194="B",VLOOKUP($A194,Bat!$A$4:$AR$1196,44,FALSE),VLOOKUP($A194,Pit!$A$4:$BB$1086,54,FALSE))</f>
        <v>0</v>
      </c>
      <c r="V194" s="16"/>
      <c r="W194" s="16">
        <f>IF(OR(U194=999,V194=999,AND(S194&gt;$S$3,S194&lt;&gt;"Slot")),"",IF(V194="",U194,V194))</f>
        <v>0</v>
      </c>
      <c r="X194" s="17" t="e">
        <f>RANK(R194,$R$5:$R$124)</f>
        <v>#N/A</v>
      </c>
      <c r="Y194" s="16" t="str">
        <f>IFERROR(VLOOKUP($D194,Results!$F$3:$L$1396,Y$1,FALSE),"")</f>
        <v/>
      </c>
      <c r="Z194" s="34" t="str">
        <f>IFERROR(IFERROR(IF(VLOOKUP($D194,Results!$F$3:$L$1396,Z$1+1,FALSE)=1,"S",""),"")&amp;VLOOKUP($D194,Results!$F$3:$L$1396,Z$1,FALSE),"")</f>
        <v/>
      </c>
      <c r="AA194" s="16" t="str">
        <f>IFERROR(VLOOKUP($D194,Results!$F$3:$L$1396,AA$1,FALSE),"")</f>
        <v/>
      </c>
      <c r="AB194" s="16" t="str">
        <f>IFERROR(VLOOKUP($D194,Results!$F$3:$L$1396,AB$1,FALSE),"")</f>
        <v/>
      </c>
      <c r="AC194" s="16" t="str">
        <f>IF(V194="","",Y194-V194)</f>
        <v/>
      </c>
    </row>
    <row r="195" spans="1:29" s="21" customFormat="1" x14ac:dyDescent="0.25">
      <c r="A195" s="21" t="s">
        <v>2350</v>
      </c>
      <c r="B195" s="16">
        <f>COUNTIF($A$5:$A$124,A195)</f>
        <v>0</v>
      </c>
      <c r="C195" s="16" t="str">
        <f>IF(OR(MID(A195,1,2)="SP",MID(A195,1,2)="MR",MID(A195,1,2)="CL",MID(A195,1,2)="RP"),"P","B")</f>
        <v>P</v>
      </c>
      <c r="D195" s="17">
        <f>IF($C195="B",VLOOKUP($A195,Bat!$A$4:$BC$2232,D$1,FALSE),VLOOKUP($A195,Pit!$A$4:$AZ$2108,D$2,FALSE))</f>
        <v>5001</v>
      </c>
      <c r="E195" s="16" t="str">
        <f>IF($C195="B",VLOOKUP($A195,Bat!$A$4:$BC$2232,E$1,FALSE),VLOOKUP($A195,Pit!$A$4:$AZ$2108,E$2,FALSE))</f>
        <v>RP</v>
      </c>
      <c r="F195" s="16" t="str">
        <f>IF($C195="B",VLOOKUP($A195,Bat!$A$4:$BC$2232,F$1,FALSE),VLOOKUP($A195,Pit!$A$4:$AZ$2108,F$2,FALSE))</f>
        <v>Cooper O'Dell</v>
      </c>
      <c r="G195" s="16">
        <f>IF($C195="B",VLOOKUP($A195,Bat!$A$4:$BC$2232,G$1,FALSE),VLOOKUP($A195,Pit!$A$4:$AZ$2108,G$2,FALSE))</f>
        <v>18</v>
      </c>
      <c r="H195" s="16" t="str">
        <f>IF($C195="B",VLOOKUP($A195,Bat!$A$4:$BC$2232,H$1,FALSE),VLOOKUP($A195,Pit!$A$4:$AZ$2108,H$2,FALSE))</f>
        <v>S</v>
      </c>
      <c r="I195" s="16" t="str">
        <f>IF($C195="B",VLOOKUP($A195,Bat!$A$4:$BC$2232,I$1,FALSE),VLOOKUP($A195,Pit!$A$4:$AZ$2108,I$2,FALSE))</f>
        <v>R</v>
      </c>
      <c r="J195" s="16" t="str">
        <f>IF($C195="B",VLOOKUP($A195,Bat!$A$4:$BC$2232,J$1,FALSE),VLOOKUP($A195,Pit!$A$4:$AZ$2108,J$2,FALSE))</f>
        <v>Normal</v>
      </c>
      <c r="K195" s="17" t="str">
        <f>IF($C195="B",VLOOKUP($A195,Bat!$A$4:$BC$2232,K$1,FALSE),VLOOKUP($A195,Pit!$A$4:$AZ$2108,K$2,FALSE))</f>
        <v>Normal</v>
      </c>
      <c r="L195" s="16">
        <f>IF($C195="B",VLOOKUP($A195,Bat!$A$4:$BC$2232,L$1,FALSE),VLOOKUP($A195,Pit!$A$4:$AZ$2108,L$2,FALSE))</f>
        <v>2</v>
      </c>
      <c r="M195" s="16">
        <f>IF($C195="B",VLOOKUP($A195,Bat!$A$4:$BC$2232,M$1,FALSE),VLOOKUP($A195,Pit!$A$4:$AZ$2108,M$2,FALSE))</f>
        <v>5</v>
      </c>
      <c r="N195" s="16">
        <f>IF($C195="B",VLOOKUP($A195,Bat!$A$4:$BC$2232,N$1,FALSE),VLOOKUP($A195,Pit!$A$4:$AZ$2108,N$2,FALSE))</f>
        <v>6</v>
      </c>
      <c r="O195" s="16" t="str">
        <f>IF($C195="B",VLOOKUP($A195,Bat!$A$4:$BC$2232,O$1,FALSE),VLOOKUP($A195,Pit!$A$4:$AZ$2108,O$2,FALSE))</f>
        <v>88-90 Mph</v>
      </c>
      <c r="P195" s="17">
        <f>IF($C195="B",VLOOKUP($A195,Bat!$A$4:$BC$2232,P$1,FALSE),VLOOKUP($A195,Pit!$A$4:$AZ$2108,P$2,FALSE))</f>
        <v>7</v>
      </c>
      <c r="Q195" s="36">
        <f>IF($C195="B",VLOOKUP($A195,Bat!$A$4:$BC$2232,Q$1,FALSE),VLOOKUP($A195,Pit!$A$4:$AZ$2108,Q$2,FALSE))</f>
        <v>31.403459338976404</v>
      </c>
      <c r="R195" s="19">
        <f>IF($C195="B",VLOOKUP($A195,Bat!$A$4:$BC$2232,R$1,FALSE),VLOOKUP($A195,Pit!$A$4:$AZ$2108,R$2,FALSE))</f>
        <v>0.74729659836897167</v>
      </c>
      <c r="S195" s="20">
        <f>IF($C195="B",VLOOKUP($A195,Bat!$A$4:$BC$2232,S$1,FALSE),VLOOKUP($A195,Pit!$A$4:$AZ$2108,S$2,FALSE))</f>
        <v>230000</v>
      </c>
      <c r="T195" s="17" t="str">
        <f>VLOOKUP(IF($C195="B",VLOOKUP($A195,Bat!$A$4:$AT$2232,T$1,FALSE),VLOOKUP($A195,Pit!$A$4:$BD$2108,T$2,FALSE)),COND!$A$35:$B$41,2,FALSE)</f>
        <v>??</v>
      </c>
      <c r="U195" s="21">
        <f>IF($C195="B",VLOOKUP($A195,Bat!$A$4:$AR$1196,44,FALSE),VLOOKUP($A195,Pit!$A$4:$BB$1086,54,FALSE))</f>
        <v>0</v>
      </c>
      <c r="V195" s="16"/>
      <c r="W195" s="16">
        <f>IF(OR(U195=999,V195=999,AND(S195&gt;$S$3,S195&lt;&gt;"Slot")),"",IF(V195="",U195,V195))</f>
        <v>0</v>
      </c>
      <c r="X195" s="17" t="e">
        <f>RANK(R195,$R$5:$R$124)</f>
        <v>#N/A</v>
      </c>
      <c r="Y195" s="16" t="str">
        <f>IFERROR(VLOOKUP($D195,Results!$F$3:$L$1396,Y$1,FALSE),"")</f>
        <v/>
      </c>
      <c r="Z195" s="34" t="str">
        <f>IFERROR(IFERROR(IF(VLOOKUP($D195,Results!$F$3:$L$1396,Z$1+1,FALSE)=1,"S",""),"")&amp;VLOOKUP($D195,Results!$F$3:$L$1396,Z$1,FALSE),"")</f>
        <v/>
      </c>
      <c r="AA195" s="16" t="str">
        <f>IFERROR(VLOOKUP($D195,Results!$F$3:$L$1396,AA$1,FALSE),"")</f>
        <v/>
      </c>
      <c r="AB195" s="16" t="str">
        <f>IFERROR(VLOOKUP($D195,Results!$F$3:$L$1396,AB$1,FALSE),"")</f>
        <v/>
      </c>
      <c r="AC195" s="16" t="str">
        <f>IF(V195="","",Y195-V195)</f>
        <v/>
      </c>
    </row>
    <row r="196" spans="1:29" s="21" customFormat="1" x14ac:dyDescent="0.25">
      <c r="A196" s="21" t="s">
        <v>2851</v>
      </c>
      <c r="B196" s="16">
        <f>COUNTIF($A$5:$A$124,A196)</f>
        <v>0</v>
      </c>
      <c r="C196" s="16" t="str">
        <f>IF(OR(MID(A196,1,2)="SP",MID(A196,1,2)="MR",MID(A196,1,2)="CL",MID(A196,1,2)="RP"),"P","B")</f>
        <v>B</v>
      </c>
      <c r="D196" s="17">
        <f>IF($C196="B",VLOOKUP($A196,Bat!$A$4:$BC$2232,D$1,FALSE),VLOOKUP($A196,Pit!$A$4:$AZ$2108,D$2,FALSE))</f>
        <v>9530</v>
      </c>
      <c r="E196" s="16" t="str">
        <f>IF($C196="B",VLOOKUP($A196,Bat!$A$4:$BC$2232,E$1,FALSE),VLOOKUP($A196,Pit!$A$4:$AZ$2108,E$2,FALSE))</f>
        <v>C</v>
      </c>
      <c r="F196" s="16" t="str">
        <f>IF($C196="B",VLOOKUP($A196,Bat!$A$4:$BC$2232,F$1,FALSE),VLOOKUP($A196,Pit!$A$4:$AZ$2108,F$2,FALSE))</f>
        <v>Alex-Antoine Parent</v>
      </c>
      <c r="G196" s="16">
        <f>IF($C196="B",VLOOKUP($A196,Bat!$A$4:$BC$2232,G$1,FALSE),VLOOKUP($A196,Pit!$A$4:$AZ$2108,G$2,FALSE))</f>
        <v>21</v>
      </c>
      <c r="H196" s="16" t="str">
        <f>IF($C196="B",VLOOKUP($A196,Bat!$A$4:$BC$2232,H$1,FALSE),VLOOKUP($A196,Pit!$A$4:$AZ$2108,H$2,FALSE))</f>
        <v>R</v>
      </c>
      <c r="I196" s="16" t="str">
        <f>IF($C196="B",VLOOKUP($A196,Bat!$A$4:$BC$2232,I$1,FALSE),VLOOKUP($A196,Pit!$A$4:$AZ$2108,I$2,FALSE))</f>
        <v>R</v>
      </c>
      <c r="J196" s="16" t="str">
        <f>IF($C196="B",VLOOKUP($A196,Bat!$A$4:$BC$2232,J$1,FALSE),VLOOKUP($A196,Pit!$A$4:$AZ$2108,J$2,FALSE))</f>
        <v>Low</v>
      </c>
      <c r="K196" s="17" t="str">
        <f>IF($C196="B",VLOOKUP($A196,Bat!$A$4:$BC$2232,K$1,FALSE),VLOOKUP($A196,Pit!$A$4:$AZ$2108,K$2,FALSE))</f>
        <v>Very High</v>
      </c>
      <c r="L196" s="16">
        <f>IF($C196="B",VLOOKUP($A196,Bat!$A$4:$BC$2232,L$1,FALSE),VLOOKUP($A196,Pit!$A$4:$AZ$2108,L$2,FALSE))</f>
        <v>5</v>
      </c>
      <c r="M196" s="16">
        <f>IF($C196="B",VLOOKUP($A196,Bat!$A$4:$BC$2232,M$1,FALSE),VLOOKUP($A196,Pit!$A$4:$AZ$2108,M$2,FALSE))</f>
        <v>4</v>
      </c>
      <c r="N196" s="16">
        <f>IF($C196="B",VLOOKUP($A196,Bat!$A$4:$BC$2232,N$1,FALSE),VLOOKUP($A196,Pit!$A$4:$AZ$2108,N$2,FALSE))</f>
        <v>4</v>
      </c>
      <c r="O196" s="16">
        <f>IF($C196="B",VLOOKUP($A196,Bat!$A$4:$BC$2232,O$1,FALSE),VLOOKUP($A196,Pit!$A$4:$AZ$2108,O$2,FALSE))</f>
        <v>6</v>
      </c>
      <c r="P196" s="17">
        <f>IF($C196="B",VLOOKUP($A196,Bat!$A$4:$BC$2232,P$1,FALSE),VLOOKUP($A196,Pit!$A$4:$AZ$2108,P$2,FALSE))</f>
        <v>4</v>
      </c>
      <c r="Q196" s="36">
        <f>IF($C196="B",VLOOKUP($A196,Bat!$A$4:$BC$2232,Q$1,FALSE),VLOOKUP($A196,Pit!$A$4:$AZ$2108,Q$2,FALSE))</f>
        <v>12.195013852835629</v>
      </c>
      <c r="R196" s="19">
        <f>IF($C196="B",VLOOKUP($A196,Bat!$A$4:$BC$2232,R$1,FALSE),VLOOKUP($A196,Pit!$A$4:$AZ$2108,R$2,FALSE))</f>
        <v>0.73707139459881832</v>
      </c>
      <c r="S196" s="20">
        <f>IF($C196="B",VLOOKUP($A196,Bat!$A$4:$BC$2232,S$1,FALSE),VLOOKUP($A196,Pit!$A$4:$AZ$2108,S$2,FALSE))</f>
        <v>130000</v>
      </c>
      <c r="T196" s="17" t="str">
        <f>VLOOKUP(IF($C196="B",VLOOKUP($A196,Bat!$A$4:$AT$2232,T$1,FALSE),VLOOKUP($A196,Pit!$A$4:$BD$2108,T$2,FALSE)),COND!$A$35:$B$41,2,FALSE)</f>
        <v>??</v>
      </c>
      <c r="U196" s="21">
        <f>IF($C196="B",VLOOKUP($A196,Bat!$A$4:$AR$1196,44,FALSE),VLOOKUP($A196,Pit!$A$4:$BB$1086,54,FALSE))</f>
        <v>0</v>
      </c>
      <c r="V196" s="16"/>
      <c r="W196" s="16">
        <f>IF(OR(U196=999,V196=999,AND(S196&gt;$S$3,S196&lt;&gt;"Slot")),"",IF(V196="",U196,V196))</f>
        <v>0</v>
      </c>
      <c r="X196" s="17" t="e">
        <f>RANK(R196,$R$5:$R$124)</f>
        <v>#N/A</v>
      </c>
      <c r="Y196" s="16" t="str">
        <f>IFERROR(VLOOKUP($D196,Results!$F$3:$L$1396,Y$1,FALSE),"")</f>
        <v/>
      </c>
      <c r="Z196" s="34" t="str">
        <f>IFERROR(IFERROR(IF(VLOOKUP($D196,Results!$F$3:$L$1396,Z$1+1,FALSE)=1,"S",""),"")&amp;VLOOKUP($D196,Results!$F$3:$L$1396,Z$1,FALSE),"")</f>
        <v/>
      </c>
      <c r="AA196" s="16" t="str">
        <f>IFERROR(VLOOKUP($D196,Results!$F$3:$L$1396,AA$1,FALSE),"")</f>
        <v/>
      </c>
      <c r="AB196" s="16" t="str">
        <f>IFERROR(VLOOKUP($D196,Results!$F$3:$L$1396,AB$1,FALSE),"")</f>
        <v/>
      </c>
      <c r="AC196" s="16" t="str">
        <f>IF(V196="","",Y196-V196)</f>
        <v/>
      </c>
    </row>
    <row r="197" spans="1:29" s="21" customFormat="1" x14ac:dyDescent="0.25">
      <c r="A197" s="21" t="s">
        <v>2351</v>
      </c>
      <c r="B197" s="16">
        <f>COUNTIF($A$5:$A$124,A197)</f>
        <v>0</v>
      </c>
      <c r="C197" s="16" t="str">
        <f>IF(OR(MID(A197,1,2)="SP",MID(A197,1,2)="MR",MID(A197,1,2)="CL",MID(A197,1,2)="RP"),"P","B")</f>
        <v>P</v>
      </c>
      <c r="D197" s="17">
        <f>IF($C197="B",VLOOKUP($A197,Bat!$A$4:$BC$2232,D$1,FALSE),VLOOKUP($A197,Pit!$A$4:$AZ$2108,D$2,FALSE))</f>
        <v>8967</v>
      </c>
      <c r="E197" s="16" t="str">
        <f>IF($C197="B",VLOOKUP($A197,Bat!$A$4:$BC$2232,E$1,FALSE),VLOOKUP($A197,Pit!$A$4:$AZ$2108,E$2,FALSE))</f>
        <v>SP</v>
      </c>
      <c r="F197" s="16" t="str">
        <f>IF($C197="B",VLOOKUP($A197,Bat!$A$4:$BC$2232,F$1,FALSE),VLOOKUP($A197,Pit!$A$4:$AZ$2108,F$2,FALSE))</f>
        <v>Brandon Waters</v>
      </c>
      <c r="G197" s="16">
        <f>IF($C197="B",VLOOKUP($A197,Bat!$A$4:$BC$2232,G$1,FALSE),VLOOKUP($A197,Pit!$A$4:$AZ$2108,G$2,FALSE))</f>
        <v>18</v>
      </c>
      <c r="H197" s="16" t="str">
        <f>IF($C197="B",VLOOKUP($A197,Bat!$A$4:$BC$2232,H$1,FALSE),VLOOKUP($A197,Pit!$A$4:$AZ$2108,H$2,FALSE))</f>
        <v>L</v>
      </c>
      <c r="I197" s="16" t="str">
        <f>IF($C197="B",VLOOKUP($A197,Bat!$A$4:$BC$2232,I$1,FALSE),VLOOKUP($A197,Pit!$A$4:$AZ$2108,I$2,FALSE))</f>
        <v>L</v>
      </c>
      <c r="J197" s="16" t="str">
        <f>IF($C197="B",VLOOKUP($A197,Bat!$A$4:$BC$2232,J$1,FALSE),VLOOKUP($A197,Pit!$A$4:$AZ$2108,J$2,FALSE))</f>
        <v>Very High</v>
      </c>
      <c r="K197" s="17" t="str">
        <f>IF($C197="B",VLOOKUP($A197,Bat!$A$4:$BC$2232,K$1,FALSE),VLOOKUP($A197,Pit!$A$4:$AZ$2108,K$2,FALSE))</f>
        <v>High</v>
      </c>
      <c r="L197" s="16">
        <f>IF($C197="B",VLOOKUP($A197,Bat!$A$4:$BC$2232,L$1,FALSE),VLOOKUP($A197,Pit!$A$4:$AZ$2108,L$2,FALSE))</f>
        <v>4</v>
      </c>
      <c r="M197" s="16">
        <f>IF($C197="B",VLOOKUP($A197,Bat!$A$4:$BC$2232,M$1,FALSE),VLOOKUP($A197,Pit!$A$4:$AZ$2108,M$2,FALSE))</f>
        <v>5</v>
      </c>
      <c r="N197" s="16">
        <f>IF($C197="B",VLOOKUP($A197,Bat!$A$4:$BC$2232,N$1,FALSE),VLOOKUP($A197,Pit!$A$4:$AZ$2108,N$2,FALSE))</f>
        <v>4</v>
      </c>
      <c r="O197" s="16" t="str">
        <f>IF($C197="B",VLOOKUP($A197,Bat!$A$4:$BC$2232,O$1,FALSE),VLOOKUP($A197,Pit!$A$4:$AZ$2108,O$2,FALSE))</f>
        <v>86-88 Mph</v>
      </c>
      <c r="P197" s="17">
        <f>IF($C197="B",VLOOKUP($A197,Bat!$A$4:$BC$2232,P$1,FALSE),VLOOKUP($A197,Pit!$A$4:$AZ$2108,P$2,FALSE))</f>
        <v>8</v>
      </c>
      <c r="Q197" s="36">
        <f>IF($C197="B",VLOOKUP($A197,Bat!$A$4:$BC$2232,Q$1,FALSE),VLOOKUP($A197,Pit!$A$4:$AZ$2108,Q$2,FALSE))</f>
        <v>31.258216311891417</v>
      </c>
      <c r="R197" s="19">
        <f>IF($C197="B",VLOOKUP($A197,Bat!$A$4:$BC$2232,R$1,FALSE),VLOOKUP($A197,Pit!$A$4:$AZ$2108,R$2,FALSE))</f>
        <v>0.73430246018223866</v>
      </c>
      <c r="S197" s="20">
        <f>IF($C197="B",VLOOKUP($A197,Bat!$A$4:$BC$2232,S$1,FALSE),VLOOKUP($A197,Pit!$A$4:$AZ$2108,S$2,FALSE))</f>
        <v>2200000</v>
      </c>
      <c r="T197" s="17" t="str">
        <f>VLOOKUP(IF($C197="B",VLOOKUP($A197,Bat!$A$4:$AT$2232,T$1,FALSE),VLOOKUP($A197,Pit!$A$4:$BD$2108,T$2,FALSE)),COND!$A$35:$B$41,2,FALSE)</f>
        <v>??</v>
      </c>
      <c r="U197" s="21">
        <f>IF($C197="B",VLOOKUP($A197,Bat!$A$4:$AR$1196,44,FALSE),VLOOKUP($A197,Pit!$A$4:$BB$1086,54,FALSE))</f>
        <v>0</v>
      </c>
      <c r="V197" s="16"/>
      <c r="W197" s="16">
        <f>IF(OR(U197=999,V197=999,AND(S197&gt;$S$3,S197&lt;&gt;"Slot")),"",IF(V197="",U197,V197))</f>
        <v>0</v>
      </c>
      <c r="X197" s="17" t="e">
        <f>RANK(R197,$R$5:$R$124)</f>
        <v>#N/A</v>
      </c>
      <c r="Y197" s="16" t="str">
        <f>IFERROR(VLOOKUP($D197,Results!$F$3:$L$1396,Y$1,FALSE),"")</f>
        <v/>
      </c>
      <c r="Z197" s="34" t="str">
        <f>IFERROR(IFERROR(IF(VLOOKUP($D197,Results!$F$3:$L$1396,Z$1+1,FALSE)=1,"S",""),"")&amp;VLOOKUP($D197,Results!$F$3:$L$1396,Z$1,FALSE),"")</f>
        <v/>
      </c>
      <c r="AA197" s="16" t="str">
        <f>IFERROR(VLOOKUP($D197,Results!$F$3:$L$1396,AA$1,FALSE),"")</f>
        <v/>
      </c>
      <c r="AB197" s="16" t="str">
        <f>IFERROR(VLOOKUP($D197,Results!$F$3:$L$1396,AB$1,FALSE),"")</f>
        <v/>
      </c>
      <c r="AC197" s="16" t="str">
        <f>IF(V197="","",Y197-V197)</f>
        <v/>
      </c>
    </row>
    <row r="198" spans="1:29" s="21" customFormat="1" x14ac:dyDescent="0.25">
      <c r="A198" s="21" t="s">
        <v>2352</v>
      </c>
      <c r="B198" s="16">
        <f>COUNTIF($A$5:$A$124,A198)</f>
        <v>0</v>
      </c>
      <c r="C198" s="16" t="str">
        <f>IF(OR(MID(A198,1,2)="SP",MID(A198,1,2)="MR",MID(A198,1,2)="CL",MID(A198,1,2)="RP"),"P","B")</f>
        <v>P</v>
      </c>
      <c r="D198" s="17">
        <f>IF($C198="B",VLOOKUP($A198,Bat!$A$4:$BC$2232,D$1,FALSE),VLOOKUP($A198,Pit!$A$4:$AZ$2108,D$2,FALSE))</f>
        <v>5907</v>
      </c>
      <c r="E198" s="16" t="str">
        <f>IF($C198="B",VLOOKUP($A198,Bat!$A$4:$BC$2232,E$1,FALSE),VLOOKUP($A198,Pit!$A$4:$AZ$2108,E$2,FALSE))</f>
        <v>SP</v>
      </c>
      <c r="F198" s="16" t="str">
        <f>IF($C198="B",VLOOKUP($A198,Bat!$A$4:$BC$2232,F$1,FALSE),VLOOKUP($A198,Pit!$A$4:$AZ$2108,F$2,FALSE))</f>
        <v>Tsutomu Hayashi</v>
      </c>
      <c r="G198" s="16">
        <f>IF($C198="B",VLOOKUP($A198,Bat!$A$4:$BC$2232,G$1,FALSE),VLOOKUP($A198,Pit!$A$4:$AZ$2108,G$2,FALSE))</f>
        <v>22</v>
      </c>
      <c r="H198" s="16" t="str">
        <f>IF($C198="B",VLOOKUP($A198,Bat!$A$4:$BC$2232,H$1,FALSE),VLOOKUP($A198,Pit!$A$4:$AZ$2108,H$2,FALSE))</f>
        <v>L</v>
      </c>
      <c r="I198" s="16" t="str">
        <f>IF($C198="B",VLOOKUP($A198,Bat!$A$4:$BC$2232,I$1,FALSE),VLOOKUP($A198,Pit!$A$4:$AZ$2108,I$2,FALSE))</f>
        <v>R</v>
      </c>
      <c r="J198" s="16" t="str">
        <f>IF($C198="B",VLOOKUP($A198,Bat!$A$4:$BC$2232,J$1,FALSE),VLOOKUP($A198,Pit!$A$4:$AZ$2108,J$2,FALSE))</f>
        <v>Normal</v>
      </c>
      <c r="K198" s="17" t="str">
        <f>IF($C198="B",VLOOKUP($A198,Bat!$A$4:$BC$2232,K$1,FALSE),VLOOKUP($A198,Pit!$A$4:$AZ$2108,K$2,FALSE))</f>
        <v>Normal</v>
      </c>
      <c r="L198" s="16">
        <f>IF($C198="B",VLOOKUP($A198,Bat!$A$4:$BC$2232,L$1,FALSE),VLOOKUP($A198,Pit!$A$4:$AZ$2108,L$2,FALSE))</f>
        <v>5</v>
      </c>
      <c r="M198" s="16">
        <f>IF($C198="B",VLOOKUP($A198,Bat!$A$4:$BC$2232,M$1,FALSE),VLOOKUP($A198,Pit!$A$4:$AZ$2108,M$2,FALSE))</f>
        <v>4</v>
      </c>
      <c r="N198" s="16">
        <f>IF($C198="B",VLOOKUP($A198,Bat!$A$4:$BC$2232,N$1,FALSE),VLOOKUP($A198,Pit!$A$4:$AZ$2108,N$2,FALSE))</f>
        <v>4</v>
      </c>
      <c r="O198" s="16" t="str">
        <f>IF($C198="B",VLOOKUP($A198,Bat!$A$4:$BC$2232,O$1,FALSE),VLOOKUP($A198,Pit!$A$4:$AZ$2108,O$2,FALSE))</f>
        <v>90-92 Mph</v>
      </c>
      <c r="P198" s="17">
        <f>IF($C198="B",VLOOKUP($A198,Bat!$A$4:$BC$2232,P$1,FALSE),VLOOKUP($A198,Pit!$A$4:$AZ$2108,P$2,FALSE))</f>
        <v>9</v>
      </c>
      <c r="Q198" s="36">
        <f>IF($C198="B",VLOOKUP($A198,Bat!$A$4:$BC$2232,Q$1,FALSE),VLOOKUP($A198,Pit!$A$4:$AZ$2108,Q$2,FALSE))</f>
        <v>31.200296633466799</v>
      </c>
      <c r="R198" s="19">
        <f>IF($C198="B",VLOOKUP($A198,Bat!$A$4:$BC$2232,R$1,FALSE),VLOOKUP($A198,Pit!$A$4:$AZ$2108,R$2,FALSE))</f>
        <v>0.72912068780882044</v>
      </c>
      <c r="S198" s="20">
        <f>IF($C198="B",VLOOKUP($A198,Bat!$A$4:$BC$2232,S$1,FALSE),VLOOKUP($A198,Pit!$A$4:$AZ$2108,S$2,FALSE))</f>
        <v>190000</v>
      </c>
      <c r="T198" s="17" t="str">
        <f>VLOOKUP(IF($C198="B",VLOOKUP($A198,Bat!$A$4:$AT$2232,T$1,FALSE),VLOOKUP($A198,Pit!$A$4:$BD$2108,T$2,FALSE)),COND!$A$35:$B$41,2,FALSE)</f>
        <v>??</v>
      </c>
      <c r="U198" s="21">
        <f>IF($C198="B",VLOOKUP($A198,Bat!$A$4:$AR$1196,44,FALSE),VLOOKUP($A198,Pit!$A$4:$BB$1086,54,FALSE))</f>
        <v>0</v>
      </c>
      <c r="V198" s="16"/>
      <c r="W198" s="16">
        <f>IF(OR(U198=999,V198=999,AND(S198&gt;$S$3,S198&lt;&gt;"Slot")),"",IF(V198="",U198,V198))</f>
        <v>0</v>
      </c>
      <c r="X198" s="17" t="e">
        <f>RANK(R198,$R$5:$R$124)</f>
        <v>#N/A</v>
      </c>
      <c r="Y198" s="16" t="str">
        <f>IFERROR(VLOOKUP($D198,Results!$F$3:$L$1396,Y$1,FALSE),"")</f>
        <v/>
      </c>
      <c r="Z198" s="34" t="str">
        <f>IFERROR(IFERROR(IF(VLOOKUP($D198,Results!$F$3:$L$1396,Z$1+1,FALSE)=1,"S",""),"")&amp;VLOOKUP($D198,Results!$F$3:$L$1396,Z$1,FALSE),"")</f>
        <v/>
      </c>
      <c r="AA198" s="16" t="str">
        <f>IFERROR(VLOOKUP($D198,Results!$F$3:$L$1396,AA$1,FALSE),"")</f>
        <v/>
      </c>
      <c r="AB198" s="16" t="str">
        <f>IFERROR(VLOOKUP($D198,Results!$F$3:$L$1396,AB$1,FALSE),"")</f>
        <v/>
      </c>
      <c r="AC198" s="16" t="str">
        <f>IF(V198="","",Y198-V198)</f>
        <v/>
      </c>
    </row>
    <row r="199" spans="1:29" s="21" customFormat="1" x14ac:dyDescent="0.25">
      <c r="A199" s="21" t="s">
        <v>2353</v>
      </c>
      <c r="B199" s="16">
        <f>COUNTIF($A$5:$A$124,A199)</f>
        <v>0</v>
      </c>
      <c r="C199" s="16" t="str">
        <f>IF(OR(MID(A199,1,2)="SP",MID(A199,1,2)="MR",MID(A199,1,2)="CL",MID(A199,1,2)="RP"),"P","B")</f>
        <v>P</v>
      </c>
      <c r="D199" s="17">
        <f>IF($C199="B",VLOOKUP($A199,Bat!$A$4:$BC$2232,D$1,FALSE),VLOOKUP($A199,Pit!$A$4:$AZ$2108,D$2,FALSE))</f>
        <v>11853</v>
      </c>
      <c r="E199" s="16" t="str">
        <f>IF($C199="B",VLOOKUP($A199,Bat!$A$4:$BC$2232,E$1,FALSE),VLOOKUP($A199,Pit!$A$4:$AZ$2108,E$2,FALSE))</f>
        <v>SP</v>
      </c>
      <c r="F199" s="16" t="str">
        <f>IF($C199="B",VLOOKUP($A199,Bat!$A$4:$BC$2232,F$1,FALSE),VLOOKUP($A199,Pit!$A$4:$AZ$2108,F$2,FALSE))</f>
        <v>Carlos Cortés</v>
      </c>
      <c r="G199" s="16">
        <f>IF($C199="B",VLOOKUP($A199,Bat!$A$4:$BC$2232,G$1,FALSE),VLOOKUP($A199,Pit!$A$4:$AZ$2108,G$2,FALSE))</f>
        <v>21</v>
      </c>
      <c r="H199" s="16" t="str">
        <f>IF($C199="B",VLOOKUP($A199,Bat!$A$4:$BC$2232,H$1,FALSE),VLOOKUP($A199,Pit!$A$4:$AZ$2108,H$2,FALSE))</f>
        <v>R</v>
      </c>
      <c r="I199" s="16" t="str">
        <f>IF($C199="B",VLOOKUP($A199,Bat!$A$4:$BC$2232,I$1,FALSE),VLOOKUP($A199,Pit!$A$4:$AZ$2108,I$2,FALSE))</f>
        <v>R</v>
      </c>
      <c r="J199" s="16" t="str">
        <f>IF($C199="B",VLOOKUP($A199,Bat!$A$4:$BC$2232,J$1,FALSE),VLOOKUP($A199,Pit!$A$4:$AZ$2108,J$2,FALSE))</f>
        <v>High</v>
      </c>
      <c r="K199" s="17" t="str">
        <f>IF($C199="B",VLOOKUP($A199,Bat!$A$4:$BC$2232,K$1,FALSE),VLOOKUP($A199,Pit!$A$4:$AZ$2108,K$2,FALSE))</f>
        <v>Normal</v>
      </c>
      <c r="L199" s="16">
        <f>IF($C199="B",VLOOKUP($A199,Bat!$A$4:$BC$2232,L$1,FALSE),VLOOKUP($A199,Pit!$A$4:$AZ$2108,L$2,FALSE))</f>
        <v>3</v>
      </c>
      <c r="M199" s="16">
        <f>IF($C199="B",VLOOKUP($A199,Bat!$A$4:$BC$2232,M$1,FALSE),VLOOKUP($A199,Pit!$A$4:$AZ$2108,M$2,FALSE))</f>
        <v>5</v>
      </c>
      <c r="N199" s="16">
        <f>IF($C199="B",VLOOKUP($A199,Bat!$A$4:$BC$2232,N$1,FALSE),VLOOKUP($A199,Pit!$A$4:$AZ$2108,N$2,FALSE))</f>
        <v>5</v>
      </c>
      <c r="O199" s="16" t="str">
        <f>IF($C199="B",VLOOKUP($A199,Bat!$A$4:$BC$2232,O$1,FALSE),VLOOKUP($A199,Pit!$A$4:$AZ$2108,O$2,FALSE))</f>
        <v>89-91 Mph</v>
      </c>
      <c r="P199" s="17">
        <f>IF($C199="B",VLOOKUP($A199,Bat!$A$4:$BC$2232,P$1,FALSE),VLOOKUP($A199,Pit!$A$4:$AZ$2108,P$2,FALSE))</f>
        <v>7</v>
      </c>
      <c r="Q199" s="36">
        <f>IF($C199="B",VLOOKUP($A199,Bat!$A$4:$BC$2232,Q$1,FALSE),VLOOKUP($A199,Pit!$A$4:$AZ$2108,Q$2,FALSE))</f>
        <v>31.178899116265516</v>
      </c>
      <c r="R199" s="19">
        <f>IF($C199="B",VLOOKUP($A199,Bat!$A$4:$BC$2232,R$1,FALSE),VLOOKUP($A199,Pit!$A$4:$AZ$2108,R$2,FALSE))</f>
        <v>0.72720636323884458</v>
      </c>
      <c r="S199" s="20">
        <f>IF($C199="B",VLOOKUP($A199,Bat!$A$4:$BC$2232,S$1,FALSE),VLOOKUP($A199,Pit!$A$4:$AZ$2108,S$2,FALSE))</f>
        <v>200000</v>
      </c>
      <c r="T199" s="17" t="str">
        <f>VLOOKUP(IF($C199="B",VLOOKUP($A199,Bat!$A$4:$AT$2232,T$1,FALSE),VLOOKUP($A199,Pit!$A$4:$BD$2108,T$2,FALSE)),COND!$A$35:$B$41,2,FALSE)</f>
        <v>??</v>
      </c>
      <c r="U199" s="21">
        <f>IF($C199="B",VLOOKUP($A199,Bat!$A$4:$AR$1196,44,FALSE),VLOOKUP($A199,Pit!$A$4:$BB$1086,54,FALSE))</f>
        <v>0</v>
      </c>
      <c r="V199" s="16"/>
      <c r="W199" s="16">
        <f>IF(OR(U199=999,V199=999,AND(S199&gt;$S$3,S199&lt;&gt;"Slot")),"",IF(V199="",U199,V199))</f>
        <v>0</v>
      </c>
      <c r="X199" s="17" t="e">
        <f>RANK(R199,$R$5:$R$124)</f>
        <v>#N/A</v>
      </c>
      <c r="Y199" s="16" t="str">
        <f>IFERROR(VLOOKUP($D199,Results!$F$3:$L$1396,Y$1,FALSE),"")</f>
        <v/>
      </c>
      <c r="Z199" s="34" t="str">
        <f>IFERROR(IFERROR(IF(VLOOKUP($D199,Results!$F$3:$L$1396,Z$1+1,FALSE)=1,"S",""),"")&amp;VLOOKUP($D199,Results!$F$3:$L$1396,Z$1,FALSE),"")</f>
        <v/>
      </c>
      <c r="AA199" s="16" t="str">
        <f>IFERROR(VLOOKUP($D199,Results!$F$3:$L$1396,AA$1,FALSE),"")</f>
        <v/>
      </c>
      <c r="AB199" s="16" t="str">
        <f>IFERROR(VLOOKUP($D199,Results!$F$3:$L$1396,AB$1,FALSE),"")</f>
        <v/>
      </c>
      <c r="AC199" s="16" t="str">
        <f>IF(V199="","",Y199-V199)</f>
        <v/>
      </c>
    </row>
    <row r="200" spans="1:29" s="21" customFormat="1" x14ac:dyDescent="0.25">
      <c r="A200" s="21" t="s">
        <v>2354</v>
      </c>
      <c r="B200" s="16">
        <f>COUNTIF($A$5:$A$124,A200)</f>
        <v>0</v>
      </c>
      <c r="C200" s="16" t="str">
        <f>IF(OR(MID(A200,1,2)="SP",MID(A200,1,2)="MR",MID(A200,1,2)="CL",MID(A200,1,2)="RP"),"P","B")</f>
        <v>P</v>
      </c>
      <c r="D200" s="17">
        <f>IF($C200="B",VLOOKUP($A200,Bat!$A$4:$BC$2232,D$1,FALSE),VLOOKUP($A200,Pit!$A$4:$AZ$2108,D$2,FALSE))</f>
        <v>5643</v>
      </c>
      <c r="E200" s="16" t="str">
        <f>IF($C200="B",VLOOKUP($A200,Bat!$A$4:$BC$2232,E$1,FALSE),VLOOKUP($A200,Pit!$A$4:$AZ$2108,E$2,FALSE))</f>
        <v>SP</v>
      </c>
      <c r="F200" s="16" t="str">
        <f>IF($C200="B",VLOOKUP($A200,Bat!$A$4:$BC$2232,F$1,FALSE),VLOOKUP($A200,Pit!$A$4:$AZ$2108,F$2,FALSE))</f>
        <v>Rob Davis</v>
      </c>
      <c r="G200" s="16">
        <f>IF($C200="B",VLOOKUP($A200,Bat!$A$4:$BC$2232,G$1,FALSE),VLOOKUP($A200,Pit!$A$4:$AZ$2108,G$2,FALSE))</f>
        <v>18</v>
      </c>
      <c r="H200" s="16" t="str">
        <f>IF($C200="B",VLOOKUP($A200,Bat!$A$4:$BC$2232,H$1,FALSE),VLOOKUP($A200,Pit!$A$4:$AZ$2108,H$2,FALSE))</f>
        <v>R</v>
      </c>
      <c r="I200" s="16" t="str">
        <f>IF($C200="B",VLOOKUP($A200,Bat!$A$4:$BC$2232,I$1,FALSE),VLOOKUP($A200,Pit!$A$4:$AZ$2108,I$2,FALSE))</f>
        <v>R</v>
      </c>
      <c r="J200" s="16" t="str">
        <f>IF($C200="B",VLOOKUP($A200,Bat!$A$4:$BC$2232,J$1,FALSE),VLOOKUP($A200,Pit!$A$4:$AZ$2108,J$2,FALSE))</f>
        <v>High</v>
      </c>
      <c r="K200" s="17" t="str">
        <f>IF($C200="B",VLOOKUP($A200,Bat!$A$4:$BC$2232,K$1,FALSE),VLOOKUP($A200,Pit!$A$4:$AZ$2108,K$2,FALSE))</f>
        <v>Normal</v>
      </c>
      <c r="L200" s="16">
        <f>IF($C200="B",VLOOKUP($A200,Bat!$A$4:$BC$2232,L$1,FALSE),VLOOKUP($A200,Pit!$A$4:$AZ$2108,L$2,FALSE))</f>
        <v>3</v>
      </c>
      <c r="M200" s="16">
        <f>IF($C200="B",VLOOKUP($A200,Bat!$A$4:$BC$2232,M$1,FALSE),VLOOKUP($A200,Pit!$A$4:$AZ$2108,M$2,FALSE))</f>
        <v>5</v>
      </c>
      <c r="N200" s="16">
        <f>IF($C200="B",VLOOKUP($A200,Bat!$A$4:$BC$2232,N$1,FALSE),VLOOKUP($A200,Pit!$A$4:$AZ$2108,N$2,FALSE))</f>
        <v>5</v>
      </c>
      <c r="O200" s="16" t="str">
        <f>IF($C200="B",VLOOKUP($A200,Bat!$A$4:$BC$2232,O$1,FALSE),VLOOKUP($A200,Pit!$A$4:$AZ$2108,O$2,FALSE))</f>
        <v>90-92 Mph</v>
      </c>
      <c r="P200" s="17">
        <f>IF($C200="B",VLOOKUP($A200,Bat!$A$4:$BC$2232,P$1,FALSE),VLOOKUP($A200,Pit!$A$4:$AZ$2108,P$2,FALSE))</f>
        <v>9</v>
      </c>
      <c r="Q200" s="36">
        <f>IF($C200="B",VLOOKUP($A200,Bat!$A$4:$BC$2232,Q$1,FALSE),VLOOKUP($A200,Pit!$A$4:$AZ$2108,Q$2,FALSE))</f>
        <v>31.091496738152859</v>
      </c>
      <c r="R200" s="19">
        <f>IF($C200="B",VLOOKUP($A200,Bat!$A$4:$BC$2232,R$1,FALSE),VLOOKUP($A200,Pit!$A$4:$AZ$2108,R$2,FALSE))</f>
        <v>0.71938692707148633</v>
      </c>
      <c r="S200" s="20">
        <f>IF($C200="B",VLOOKUP($A200,Bat!$A$4:$BC$2232,S$1,FALSE),VLOOKUP($A200,Pit!$A$4:$AZ$2108,S$2,FALSE))</f>
        <v>105000</v>
      </c>
      <c r="T200" s="17" t="str">
        <f>VLOOKUP(IF($C200="B",VLOOKUP($A200,Bat!$A$4:$AT$2232,T$1,FALSE),VLOOKUP($A200,Pit!$A$4:$BD$2108,T$2,FALSE)),COND!$A$35:$B$41,2,FALSE)</f>
        <v>??</v>
      </c>
      <c r="U200" s="21">
        <f>IF($C200="B",VLOOKUP($A200,Bat!$A$4:$AR$1196,44,FALSE),VLOOKUP($A200,Pit!$A$4:$BB$1086,54,FALSE))</f>
        <v>0</v>
      </c>
      <c r="V200" s="16"/>
      <c r="W200" s="16">
        <f>IF(OR(U200=999,V200=999,AND(S200&gt;$S$3,S200&lt;&gt;"Slot")),"",IF(V200="",U200,V200))</f>
        <v>0</v>
      </c>
      <c r="X200" s="17" t="e">
        <f>RANK(R200,$R$5:$R$124)</f>
        <v>#N/A</v>
      </c>
      <c r="Y200" s="16" t="str">
        <f>IFERROR(VLOOKUP($D200,Results!$F$3:$L$1396,Y$1,FALSE),"")</f>
        <v/>
      </c>
      <c r="Z200" s="34" t="str">
        <f>IFERROR(IFERROR(IF(VLOOKUP($D200,Results!$F$3:$L$1396,Z$1+1,FALSE)=1,"S",""),"")&amp;VLOOKUP($D200,Results!$F$3:$L$1396,Z$1,FALSE),"")</f>
        <v/>
      </c>
      <c r="AA200" s="16" t="str">
        <f>IFERROR(VLOOKUP($D200,Results!$F$3:$L$1396,AA$1,FALSE),"")</f>
        <v/>
      </c>
      <c r="AB200" s="16" t="str">
        <f>IFERROR(VLOOKUP($D200,Results!$F$3:$L$1396,AB$1,FALSE),"")</f>
        <v/>
      </c>
      <c r="AC200" s="16" t="str">
        <f>IF(V200="","",Y200-V200)</f>
        <v/>
      </c>
    </row>
    <row r="201" spans="1:29" s="21" customFormat="1" x14ac:dyDescent="0.25">
      <c r="A201" s="21" t="s">
        <v>2852</v>
      </c>
      <c r="B201" s="16">
        <f>COUNTIF($A$5:$A$124,A201)</f>
        <v>0</v>
      </c>
      <c r="C201" s="16" t="str">
        <f>IF(OR(MID(A201,1,2)="SP",MID(A201,1,2)="MR",MID(A201,1,2)="CL",MID(A201,1,2)="RP"),"P","B")</f>
        <v>B</v>
      </c>
      <c r="D201" s="17">
        <f>IF($C201="B",VLOOKUP($A201,Bat!$A$4:$BC$2232,D$1,FALSE),VLOOKUP($A201,Pit!$A$4:$AZ$2108,D$2,FALSE))</f>
        <v>10421</v>
      </c>
      <c r="E201" s="16" t="str">
        <f>IF($C201="B",VLOOKUP($A201,Bat!$A$4:$BC$2232,E$1,FALSE),VLOOKUP($A201,Pit!$A$4:$AZ$2108,E$2,FALSE))</f>
        <v>CF</v>
      </c>
      <c r="F201" s="16" t="str">
        <f>IF($C201="B",VLOOKUP($A201,Bat!$A$4:$BC$2232,F$1,FALSE),VLOOKUP($A201,Pit!$A$4:$AZ$2108,F$2,FALSE))</f>
        <v>Armando Ruíz</v>
      </c>
      <c r="G201" s="16">
        <f>IF($C201="B",VLOOKUP($A201,Bat!$A$4:$BC$2232,G$1,FALSE),VLOOKUP($A201,Pit!$A$4:$AZ$2108,G$2,FALSE))</f>
        <v>21</v>
      </c>
      <c r="H201" s="16" t="str">
        <f>IF($C201="B",VLOOKUP($A201,Bat!$A$4:$BC$2232,H$1,FALSE),VLOOKUP($A201,Pit!$A$4:$AZ$2108,H$2,FALSE))</f>
        <v>R</v>
      </c>
      <c r="I201" s="16" t="str">
        <f>IF($C201="B",VLOOKUP($A201,Bat!$A$4:$BC$2232,I$1,FALSE),VLOOKUP($A201,Pit!$A$4:$AZ$2108,I$2,FALSE))</f>
        <v>R</v>
      </c>
      <c r="J201" s="16" t="str">
        <f>IF($C201="B",VLOOKUP($A201,Bat!$A$4:$BC$2232,J$1,FALSE),VLOOKUP($A201,Pit!$A$4:$AZ$2108,J$2,FALSE))</f>
        <v>High</v>
      </c>
      <c r="K201" s="17" t="str">
        <f>IF($C201="B",VLOOKUP($A201,Bat!$A$4:$BC$2232,K$1,FALSE),VLOOKUP($A201,Pit!$A$4:$AZ$2108,K$2,FALSE))</f>
        <v>Normal</v>
      </c>
      <c r="L201" s="16">
        <f>IF($C201="B",VLOOKUP($A201,Bat!$A$4:$BC$2232,L$1,FALSE),VLOOKUP($A201,Pit!$A$4:$AZ$2108,L$2,FALSE))</f>
        <v>5</v>
      </c>
      <c r="M201" s="16">
        <f>IF($C201="B",VLOOKUP($A201,Bat!$A$4:$BC$2232,M$1,FALSE),VLOOKUP($A201,Pit!$A$4:$AZ$2108,M$2,FALSE))</f>
        <v>5</v>
      </c>
      <c r="N201" s="16">
        <f>IF($C201="B",VLOOKUP($A201,Bat!$A$4:$BC$2232,N$1,FALSE),VLOOKUP($A201,Pit!$A$4:$AZ$2108,N$2,FALSE))</f>
        <v>2</v>
      </c>
      <c r="O201" s="16">
        <f>IF($C201="B",VLOOKUP($A201,Bat!$A$4:$BC$2232,O$1,FALSE),VLOOKUP($A201,Pit!$A$4:$AZ$2108,O$2,FALSE))</f>
        <v>5</v>
      </c>
      <c r="P201" s="17">
        <f>IF($C201="B",VLOOKUP($A201,Bat!$A$4:$BC$2232,P$1,FALSE),VLOOKUP($A201,Pit!$A$4:$AZ$2108,P$2,FALSE))</f>
        <v>4</v>
      </c>
      <c r="Q201" s="36">
        <f>IF($C201="B",VLOOKUP($A201,Bat!$A$4:$BC$2232,Q$1,FALSE),VLOOKUP($A201,Pit!$A$4:$AZ$2108,Q$2,FALSE))</f>
        <v>11.948718796806673</v>
      </c>
      <c r="R201" s="19">
        <f>IF($C201="B",VLOOKUP($A201,Bat!$A$4:$BC$2232,R$1,FALSE),VLOOKUP($A201,Pit!$A$4:$AZ$2108,R$2,FALSE))</f>
        <v>0.70476393592236319</v>
      </c>
      <c r="S201" s="20">
        <f>IF($C201="B",VLOOKUP($A201,Bat!$A$4:$BC$2232,S$1,FALSE),VLOOKUP($A201,Pit!$A$4:$AZ$2108,S$2,FALSE))</f>
        <v>220000</v>
      </c>
      <c r="T201" s="17" t="str">
        <f>VLOOKUP(IF($C201="B",VLOOKUP($A201,Bat!$A$4:$AT$2232,T$1,FALSE),VLOOKUP($A201,Pit!$A$4:$BD$2108,T$2,FALSE)),COND!$A$35:$B$41,2,FALSE)</f>
        <v>??</v>
      </c>
      <c r="U201" s="21">
        <f>IF($C201="B",VLOOKUP($A201,Bat!$A$4:$AR$1196,44,FALSE),VLOOKUP($A201,Pit!$A$4:$BB$1086,54,FALSE))</f>
        <v>0</v>
      </c>
      <c r="V201" s="16"/>
      <c r="W201" s="16">
        <f>IF(OR(U201=999,V201=999,AND(S201&gt;$S$3,S201&lt;&gt;"Slot")),"",IF(V201="",U201,V201))</f>
        <v>0</v>
      </c>
      <c r="X201" s="17" t="e">
        <f>RANK(R201,$R$5:$R$124)</f>
        <v>#N/A</v>
      </c>
      <c r="Y201" s="16" t="str">
        <f>IFERROR(VLOOKUP($D201,Results!$F$3:$L$1396,Y$1,FALSE),"")</f>
        <v/>
      </c>
      <c r="Z201" s="34" t="str">
        <f>IFERROR(IFERROR(IF(VLOOKUP($D201,Results!$F$3:$L$1396,Z$1+1,FALSE)=1,"S",""),"")&amp;VLOOKUP($D201,Results!$F$3:$L$1396,Z$1,FALSE),"")</f>
        <v/>
      </c>
      <c r="AA201" s="16" t="str">
        <f>IFERROR(VLOOKUP($D201,Results!$F$3:$L$1396,AA$1,FALSE),"")</f>
        <v/>
      </c>
      <c r="AB201" s="16" t="str">
        <f>IFERROR(VLOOKUP($D201,Results!$F$3:$L$1396,AB$1,FALSE),"")</f>
        <v/>
      </c>
      <c r="AC201" s="16" t="str">
        <f>IF(V201="","",Y201-V201)</f>
        <v/>
      </c>
    </row>
    <row r="202" spans="1:29" s="21" customFormat="1" x14ac:dyDescent="0.25">
      <c r="A202" s="21" t="s">
        <v>2355</v>
      </c>
      <c r="B202" s="16">
        <f>COUNTIF($A$5:$A$124,A202)</f>
        <v>0</v>
      </c>
      <c r="C202" s="16" t="str">
        <f>IF(OR(MID(A202,1,2)="SP",MID(A202,1,2)="MR",MID(A202,1,2)="CL",MID(A202,1,2)="RP"),"P","B")</f>
        <v>P</v>
      </c>
      <c r="D202" s="17">
        <f>IF($C202="B",VLOOKUP($A202,Bat!$A$4:$BC$2232,D$1,FALSE),VLOOKUP($A202,Pit!$A$4:$AZ$2108,D$2,FALSE))</f>
        <v>8666</v>
      </c>
      <c r="E202" s="16" t="str">
        <f>IF($C202="B",VLOOKUP($A202,Bat!$A$4:$BC$2232,E$1,FALSE),VLOOKUP($A202,Pit!$A$4:$AZ$2108,E$2,FALSE))</f>
        <v>SP</v>
      </c>
      <c r="F202" s="16" t="str">
        <f>IF($C202="B",VLOOKUP($A202,Bat!$A$4:$BC$2232,F$1,FALSE),VLOOKUP($A202,Pit!$A$4:$AZ$2108,F$2,FALSE))</f>
        <v>Kazuyoshi Tanaka</v>
      </c>
      <c r="G202" s="16">
        <f>IF($C202="B",VLOOKUP($A202,Bat!$A$4:$BC$2232,G$1,FALSE),VLOOKUP($A202,Pit!$A$4:$AZ$2108,G$2,FALSE))</f>
        <v>18</v>
      </c>
      <c r="H202" s="16" t="str">
        <f>IF($C202="B",VLOOKUP($A202,Bat!$A$4:$BC$2232,H$1,FALSE),VLOOKUP($A202,Pit!$A$4:$AZ$2108,H$2,FALSE))</f>
        <v>L</v>
      </c>
      <c r="I202" s="16" t="str">
        <f>IF($C202="B",VLOOKUP($A202,Bat!$A$4:$BC$2232,I$1,FALSE),VLOOKUP($A202,Pit!$A$4:$AZ$2108,I$2,FALSE))</f>
        <v>L</v>
      </c>
      <c r="J202" s="16" t="str">
        <f>IF($C202="B",VLOOKUP($A202,Bat!$A$4:$BC$2232,J$1,FALSE),VLOOKUP($A202,Pit!$A$4:$AZ$2108,J$2,FALSE))</f>
        <v>High</v>
      </c>
      <c r="K202" s="17" t="str">
        <f>IF($C202="B",VLOOKUP($A202,Bat!$A$4:$BC$2232,K$1,FALSE),VLOOKUP($A202,Pit!$A$4:$AZ$2108,K$2,FALSE))</f>
        <v>Normal</v>
      </c>
      <c r="L202" s="16">
        <f>IF($C202="B",VLOOKUP($A202,Bat!$A$4:$BC$2232,L$1,FALSE),VLOOKUP($A202,Pit!$A$4:$AZ$2108,L$2,FALSE))</f>
        <v>2</v>
      </c>
      <c r="M202" s="16">
        <f>IF($C202="B",VLOOKUP($A202,Bat!$A$4:$BC$2232,M$1,FALSE),VLOOKUP($A202,Pit!$A$4:$AZ$2108,M$2,FALSE))</f>
        <v>6</v>
      </c>
      <c r="N202" s="16">
        <f>IF($C202="B",VLOOKUP($A202,Bat!$A$4:$BC$2232,N$1,FALSE),VLOOKUP($A202,Pit!$A$4:$AZ$2108,N$2,FALSE))</f>
        <v>5</v>
      </c>
      <c r="O202" s="16" t="str">
        <f>IF($C202="B",VLOOKUP($A202,Bat!$A$4:$BC$2232,O$1,FALSE),VLOOKUP($A202,Pit!$A$4:$AZ$2108,O$2,FALSE))</f>
        <v>80-83 Mph</v>
      </c>
      <c r="P202" s="17">
        <f>IF($C202="B",VLOOKUP($A202,Bat!$A$4:$BC$2232,P$1,FALSE),VLOOKUP($A202,Pit!$A$4:$AZ$2108,P$2,FALSE))</f>
        <v>6</v>
      </c>
      <c r="Q202" s="36">
        <f>IF($C202="B",VLOOKUP($A202,Bat!$A$4:$BC$2232,Q$1,FALSE),VLOOKUP($A202,Pit!$A$4:$AZ$2108,Q$2,FALSE))</f>
        <v>30.915834889973652</v>
      </c>
      <c r="R202" s="19">
        <f>IF($C202="B",VLOOKUP($A202,Bat!$A$4:$BC$2232,R$1,FALSE),VLOOKUP($A202,Pit!$A$4:$AZ$2108,R$2,FALSE))</f>
        <v>0.70367137517761191</v>
      </c>
      <c r="S202" s="20">
        <f>IF($C202="B",VLOOKUP($A202,Bat!$A$4:$BC$2232,S$1,FALSE),VLOOKUP($A202,Pit!$A$4:$AZ$2108,S$2,FALSE))</f>
        <v>210000</v>
      </c>
      <c r="T202" s="17" t="str">
        <f>VLOOKUP(IF($C202="B",VLOOKUP($A202,Bat!$A$4:$AT$2232,T$1,FALSE),VLOOKUP($A202,Pit!$A$4:$BD$2108,T$2,FALSE)),COND!$A$35:$B$41,2,FALSE)</f>
        <v>??</v>
      </c>
      <c r="U202" s="21">
        <f>IF($C202="B",VLOOKUP($A202,Bat!$A$4:$AR$1196,44,FALSE),VLOOKUP($A202,Pit!$A$4:$BB$1086,54,FALSE))</f>
        <v>0</v>
      </c>
      <c r="V202" s="16"/>
      <c r="W202" s="16">
        <f>IF(OR(U202=999,V202=999,AND(S202&gt;$S$3,S202&lt;&gt;"Slot")),"",IF(V202="",U202,V202))</f>
        <v>0</v>
      </c>
      <c r="X202" s="17" t="e">
        <f>RANK(R202,$R$5:$R$124)</f>
        <v>#N/A</v>
      </c>
      <c r="Y202" s="16" t="str">
        <f>IFERROR(VLOOKUP($D202,Results!$F$3:$L$1396,Y$1,FALSE),"")</f>
        <v/>
      </c>
      <c r="Z202" s="34" t="str">
        <f>IFERROR(IFERROR(IF(VLOOKUP($D202,Results!$F$3:$L$1396,Z$1+1,FALSE)=1,"S",""),"")&amp;VLOOKUP($D202,Results!$F$3:$L$1396,Z$1,FALSE),"")</f>
        <v/>
      </c>
      <c r="AA202" s="16" t="str">
        <f>IFERROR(VLOOKUP($D202,Results!$F$3:$L$1396,AA$1,FALSE),"")</f>
        <v/>
      </c>
      <c r="AB202" s="16" t="str">
        <f>IFERROR(VLOOKUP($D202,Results!$F$3:$L$1396,AB$1,FALSE),"")</f>
        <v/>
      </c>
      <c r="AC202" s="16" t="str">
        <f>IF(V202="","",Y202-V202)</f>
        <v/>
      </c>
    </row>
    <row r="203" spans="1:29" s="21" customFormat="1" x14ac:dyDescent="0.25">
      <c r="A203" s="21" t="s">
        <v>2356</v>
      </c>
      <c r="B203" s="16">
        <f>COUNTIF($A$5:$A$124,A203)</f>
        <v>0</v>
      </c>
      <c r="C203" s="16" t="str">
        <f>IF(OR(MID(A203,1,2)="SP",MID(A203,1,2)="MR",MID(A203,1,2)="CL",MID(A203,1,2)="RP"),"P","B")</f>
        <v>P</v>
      </c>
      <c r="D203" s="17">
        <f>IF($C203="B",VLOOKUP($A203,Bat!$A$4:$BC$2232,D$1,FALSE),VLOOKUP($A203,Pit!$A$4:$AZ$2108,D$2,FALSE))</f>
        <v>5080</v>
      </c>
      <c r="E203" s="16" t="str">
        <f>IF($C203="B",VLOOKUP($A203,Bat!$A$4:$BC$2232,E$1,FALSE),VLOOKUP($A203,Pit!$A$4:$AZ$2108,E$2,FALSE))</f>
        <v>SP</v>
      </c>
      <c r="F203" s="16" t="str">
        <f>IF($C203="B",VLOOKUP($A203,Bat!$A$4:$BC$2232,F$1,FALSE),VLOOKUP($A203,Pit!$A$4:$AZ$2108,F$2,FALSE))</f>
        <v>Ken Wolf</v>
      </c>
      <c r="G203" s="16">
        <f>IF($C203="B",VLOOKUP($A203,Bat!$A$4:$BC$2232,G$1,FALSE),VLOOKUP($A203,Pit!$A$4:$AZ$2108,G$2,FALSE))</f>
        <v>18</v>
      </c>
      <c r="H203" s="16" t="str">
        <f>IF($C203="B",VLOOKUP($A203,Bat!$A$4:$BC$2232,H$1,FALSE),VLOOKUP($A203,Pit!$A$4:$AZ$2108,H$2,FALSE))</f>
        <v>R</v>
      </c>
      <c r="I203" s="16" t="str">
        <f>IF($C203="B",VLOOKUP($A203,Bat!$A$4:$BC$2232,I$1,FALSE),VLOOKUP($A203,Pit!$A$4:$AZ$2108,I$2,FALSE))</f>
        <v>R</v>
      </c>
      <c r="J203" s="16" t="str">
        <f>IF($C203="B",VLOOKUP($A203,Bat!$A$4:$BC$2232,J$1,FALSE),VLOOKUP($A203,Pit!$A$4:$AZ$2108,J$2,FALSE))</f>
        <v>Normal</v>
      </c>
      <c r="K203" s="17" t="str">
        <f>IF($C203="B",VLOOKUP($A203,Bat!$A$4:$BC$2232,K$1,FALSE),VLOOKUP($A203,Pit!$A$4:$AZ$2108,K$2,FALSE))</f>
        <v>High</v>
      </c>
      <c r="L203" s="16">
        <f>IF($C203="B",VLOOKUP($A203,Bat!$A$4:$BC$2232,L$1,FALSE),VLOOKUP($A203,Pit!$A$4:$AZ$2108,L$2,FALSE))</f>
        <v>4</v>
      </c>
      <c r="M203" s="16">
        <f>IF($C203="B",VLOOKUP($A203,Bat!$A$4:$BC$2232,M$1,FALSE),VLOOKUP($A203,Pit!$A$4:$AZ$2108,M$2,FALSE))</f>
        <v>4</v>
      </c>
      <c r="N203" s="16">
        <f>IF($C203="B",VLOOKUP($A203,Bat!$A$4:$BC$2232,N$1,FALSE),VLOOKUP($A203,Pit!$A$4:$AZ$2108,N$2,FALSE))</f>
        <v>5</v>
      </c>
      <c r="O203" s="16" t="str">
        <f>IF($C203="B",VLOOKUP($A203,Bat!$A$4:$BC$2232,O$1,FALSE),VLOOKUP($A203,Pit!$A$4:$AZ$2108,O$2,FALSE))</f>
        <v>92-94 Mph</v>
      </c>
      <c r="P203" s="17">
        <f>IF($C203="B",VLOOKUP($A203,Bat!$A$4:$BC$2232,P$1,FALSE),VLOOKUP($A203,Pit!$A$4:$AZ$2108,P$2,FALSE))</f>
        <v>8</v>
      </c>
      <c r="Q203" s="36">
        <f>IF($C203="B",VLOOKUP($A203,Bat!$A$4:$BC$2232,Q$1,FALSE),VLOOKUP($A203,Pit!$A$4:$AZ$2108,Q$2,FALSE))</f>
        <v>30.687602556449207</v>
      </c>
      <c r="R203" s="19">
        <f>IF($C203="B",VLOOKUP($A203,Bat!$A$4:$BC$2232,R$1,FALSE),VLOOKUP($A203,Pit!$A$4:$AZ$2108,R$2,FALSE))</f>
        <v>0.68325261539259419</v>
      </c>
      <c r="S203" s="20">
        <f>IF($C203="B",VLOOKUP($A203,Bat!$A$4:$BC$2232,S$1,FALSE),VLOOKUP($A203,Pit!$A$4:$AZ$2108,S$2,FALSE))</f>
        <v>2100000</v>
      </c>
      <c r="T203" s="17" t="str">
        <f>VLOOKUP(IF($C203="B",VLOOKUP($A203,Bat!$A$4:$AT$2232,T$1,FALSE),VLOOKUP($A203,Pit!$A$4:$BD$2108,T$2,FALSE)),COND!$A$35:$B$41,2,FALSE)</f>
        <v>??</v>
      </c>
      <c r="U203" s="21">
        <f>IF($C203="B",VLOOKUP($A203,Bat!$A$4:$AR$1196,44,FALSE),VLOOKUP($A203,Pit!$A$4:$BB$1086,54,FALSE))</f>
        <v>0</v>
      </c>
      <c r="V203" s="16"/>
      <c r="W203" s="16">
        <f>IF(OR(U203=999,V203=999,AND(S203&gt;$S$3,S203&lt;&gt;"Slot")),"",IF(V203="",U203,V203))</f>
        <v>0</v>
      </c>
      <c r="X203" s="17" t="e">
        <f>RANK(R203,$R$5:$R$124)</f>
        <v>#N/A</v>
      </c>
      <c r="Y203" s="16" t="str">
        <f>IFERROR(VLOOKUP($D203,Results!$F$3:$L$1396,Y$1,FALSE),"")</f>
        <v/>
      </c>
      <c r="Z203" s="34" t="str">
        <f>IFERROR(IFERROR(IF(VLOOKUP($D203,Results!$F$3:$L$1396,Z$1+1,FALSE)=1,"S",""),"")&amp;VLOOKUP($D203,Results!$F$3:$L$1396,Z$1,FALSE),"")</f>
        <v/>
      </c>
      <c r="AA203" s="16" t="str">
        <f>IFERROR(VLOOKUP($D203,Results!$F$3:$L$1396,AA$1,FALSE),"")</f>
        <v/>
      </c>
      <c r="AB203" s="16" t="str">
        <f>IFERROR(VLOOKUP($D203,Results!$F$3:$L$1396,AB$1,FALSE),"")</f>
        <v/>
      </c>
      <c r="AC203" s="16" t="str">
        <f>IF(V203="","",Y203-V203)</f>
        <v/>
      </c>
    </row>
    <row r="204" spans="1:29" s="21" customFormat="1" x14ac:dyDescent="0.25">
      <c r="A204" s="21" t="s">
        <v>2853</v>
      </c>
      <c r="B204" s="16">
        <f>COUNTIF($A$5:$A$124,A204)</f>
        <v>0</v>
      </c>
      <c r="C204" s="16" t="str">
        <f>IF(OR(MID(A204,1,2)="SP",MID(A204,1,2)="MR",MID(A204,1,2)="CL",MID(A204,1,2)="RP"),"P","B")</f>
        <v>B</v>
      </c>
      <c r="D204" s="17">
        <f>IF($C204="B",VLOOKUP($A204,Bat!$A$4:$BC$2232,D$1,FALSE),VLOOKUP($A204,Pit!$A$4:$AZ$2108,D$2,FALSE))</f>
        <v>6262</v>
      </c>
      <c r="E204" s="16" t="str">
        <f>IF($C204="B",VLOOKUP($A204,Bat!$A$4:$BC$2232,E$1,FALSE),VLOOKUP($A204,Pit!$A$4:$AZ$2108,E$2,FALSE))</f>
        <v>C</v>
      </c>
      <c r="F204" s="16" t="str">
        <f>IF($C204="B",VLOOKUP($A204,Bat!$A$4:$BC$2232,F$1,FALSE),VLOOKUP($A204,Pit!$A$4:$AZ$2108,F$2,FALSE))</f>
        <v>Brendon Murphy</v>
      </c>
      <c r="G204" s="16">
        <f>IF($C204="B",VLOOKUP($A204,Bat!$A$4:$BC$2232,G$1,FALSE),VLOOKUP($A204,Pit!$A$4:$AZ$2108,G$2,FALSE))</f>
        <v>21</v>
      </c>
      <c r="H204" s="16" t="str">
        <f>IF($C204="B",VLOOKUP($A204,Bat!$A$4:$BC$2232,H$1,FALSE),VLOOKUP($A204,Pit!$A$4:$AZ$2108,H$2,FALSE))</f>
        <v>S</v>
      </c>
      <c r="I204" s="16" t="str">
        <f>IF($C204="B",VLOOKUP($A204,Bat!$A$4:$BC$2232,I$1,FALSE),VLOOKUP($A204,Pit!$A$4:$AZ$2108,I$2,FALSE))</f>
        <v>R</v>
      </c>
      <c r="J204" s="16" t="str">
        <f>IF($C204="B",VLOOKUP($A204,Bat!$A$4:$BC$2232,J$1,FALSE),VLOOKUP($A204,Pit!$A$4:$AZ$2108,J$2,FALSE))</f>
        <v>Very High</v>
      </c>
      <c r="K204" s="17" t="str">
        <f>IF($C204="B",VLOOKUP($A204,Bat!$A$4:$BC$2232,K$1,FALSE),VLOOKUP($A204,Pit!$A$4:$AZ$2108,K$2,FALSE))</f>
        <v>Low</v>
      </c>
      <c r="L204" s="16">
        <f>IF($C204="B",VLOOKUP($A204,Bat!$A$4:$BC$2232,L$1,FALSE),VLOOKUP($A204,Pit!$A$4:$AZ$2108,L$2,FALSE))</f>
        <v>5</v>
      </c>
      <c r="M204" s="16">
        <f>IF($C204="B",VLOOKUP($A204,Bat!$A$4:$BC$2232,M$1,FALSE),VLOOKUP($A204,Pit!$A$4:$AZ$2108,M$2,FALSE))</f>
        <v>6</v>
      </c>
      <c r="N204" s="16">
        <f>IF($C204="B",VLOOKUP($A204,Bat!$A$4:$BC$2232,N$1,FALSE),VLOOKUP($A204,Pit!$A$4:$AZ$2108,N$2,FALSE))</f>
        <v>4</v>
      </c>
      <c r="O204" s="16">
        <f>IF($C204="B",VLOOKUP($A204,Bat!$A$4:$BC$2232,O$1,FALSE),VLOOKUP($A204,Pit!$A$4:$AZ$2108,O$2,FALSE))</f>
        <v>4</v>
      </c>
      <c r="P204" s="17">
        <f>IF($C204="B",VLOOKUP($A204,Bat!$A$4:$BC$2232,P$1,FALSE),VLOOKUP($A204,Pit!$A$4:$AZ$2108,P$2,FALSE))</f>
        <v>5</v>
      </c>
      <c r="Q204" s="36">
        <f>IF($C204="B",VLOOKUP($A204,Bat!$A$4:$BC$2232,Q$1,FALSE),VLOOKUP($A204,Pit!$A$4:$AZ$2108,Q$2,FALSE))</f>
        <v>11.77280829640023</v>
      </c>
      <c r="R204" s="19">
        <f>IF($C204="B",VLOOKUP($A204,Bat!$A$4:$BC$2232,R$1,FALSE),VLOOKUP($A204,Pit!$A$4:$AZ$2108,R$2,FALSE))</f>
        <v>0.68168908694136054</v>
      </c>
      <c r="S204" s="20">
        <f>IF($C204="B",VLOOKUP($A204,Bat!$A$4:$BC$2232,S$1,FALSE),VLOOKUP($A204,Pit!$A$4:$AZ$2108,S$2,FALSE))</f>
        <v>180000</v>
      </c>
      <c r="T204" s="17" t="str">
        <f>VLOOKUP(IF($C204="B",VLOOKUP($A204,Bat!$A$4:$AT$2232,T$1,FALSE),VLOOKUP($A204,Pit!$A$4:$BD$2108,T$2,FALSE)),COND!$A$35:$B$41,2,FALSE)</f>
        <v>??</v>
      </c>
      <c r="U204" s="21">
        <f>IF($C204="B",VLOOKUP($A204,Bat!$A$4:$AR$1196,44,FALSE),VLOOKUP($A204,Pit!$A$4:$BB$1086,54,FALSE))</f>
        <v>0</v>
      </c>
      <c r="V204" s="16"/>
      <c r="W204" s="16">
        <f>IF(OR(U204=999,V204=999,AND(S204&gt;$S$3,S204&lt;&gt;"Slot")),"",IF(V204="",U204,V204))</f>
        <v>0</v>
      </c>
      <c r="X204" s="17" t="e">
        <f>RANK(R204,$R$5:$R$124)</f>
        <v>#N/A</v>
      </c>
      <c r="Y204" s="16" t="str">
        <f>IFERROR(VLOOKUP($D204,Results!$F$3:$L$1396,Y$1,FALSE),"")</f>
        <v/>
      </c>
      <c r="Z204" s="34" t="str">
        <f>IFERROR(IFERROR(IF(VLOOKUP($D204,Results!$F$3:$L$1396,Z$1+1,FALSE)=1,"S",""),"")&amp;VLOOKUP($D204,Results!$F$3:$L$1396,Z$1,FALSE),"")</f>
        <v/>
      </c>
      <c r="AA204" s="16" t="str">
        <f>IFERROR(VLOOKUP($D204,Results!$F$3:$L$1396,AA$1,FALSE),"")</f>
        <v/>
      </c>
      <c r="AB204" s="16" t="str">
        <f>IFERROR(VLOOKUP($D204,Results!$F$3:$L$1396,AB$1,FALSE),"")</f>
        <v/>
      </c>
      <c r="AC204" s="16" t="str">
        <f>IF(V204="","",Y204-V204)</f>
        <v/>
      </c>
    </row>
    <row r="205" spans="1:29" s="21" customFormat="1" x14ac:dyDescent="0.25">
      <c r="A205" s="21" t="s">
        <v>2357</v>
      </c>
      <c r="B205" s="16">
        <f>COUNTIF($A$5:$A$124,A205)</f>
        <v>0</v>
      </c>
      <c r="C205" s="16" t="str">
        <f>IF(OR(MID(A205,1,2)="SP",MID(A205,1,2)="MR",MID(A205,1,2)="CL",MID(A205,1,2)="RP"),"P","B")</f>
        <v>P</v>
      </c>
      <c r="D205" s="17">
        <f>IF($C205="B",VLOOKUP($A205,Bat!$A$4:$BC$2232,D$1,FALSE),VLOOKUP($A205,Pit!$A$4:$AZ$2108,D$2,FALSE))</f>
        <v>5109</v>
      </c>
      <c r="E205" s="16" t="str">
        <f>IF($C205="B",VLOOKUP($A205,Bat!$A$4:$BC$2232,E$1,FALSE),VLOOKUP($A205,Pit!$A$4:$AZ$2108,E$2,FALSE))</f>
        <v>RP</v>
      </c>
      <c r="F205" s="16" t="str">
        <f>IF($C205="B",VLOOKUP($A205,Bat!$A$4:$BC$2232,F$1,FALSE),VLOOKUP($A205,Pit!$A$4:$AZ$2108,F$2,FALSE))</f>
        <v>Oliver Segura</v>
      </c>
      <c r="G205" s="16">
        <f>IF($C205="B",VLOOKUP($A205,Bat!$A$4:$BC$2232,G$1,FALSE),VLOOKUP($A205,Pit!$A$4:$AZ$2108,G$2,FALSE))</f>
        <v>18</v>
      </c>
      <c r="H205" s="16" t="str">
        <f>IF($C205="B",VLOOKUP($A205,Bat!$A$4:$BC$2232,H$1,FALSE),VLOOKUP($A205,Pit!$A$4:$AZ$2108,H$2,FALSE))</f>
        <v>R</v>
      </c>
      <c r="I205" s="16" t="str">
        <f>IF($C205="B",VLOOKUP($A205,Bat!$A$4:$BC$2232,I$1,FALSE),VLOOKUP($A205,Pit!$A$4:$AZ$2108,I$2,FALSE))</f>
        <v>R</v>
      </c>
      <c r="J205" s="16" t="str">
        <f>IF($C205="B",VLOOKUP($A205,Bat!$A$4:$BC$2232,J$1,FALSE),VLOOKUP($A205,Pit!$A$4:$AZ$2108,J$2,FALSE))</f>
        <v>Very High</v>
      </c>
      <c r="K205" s="17" t="str">
        <f>IF($C205="B",VLOOKUP($A205,Bat!$A$4:$BC$2232,K$1,FALSE),VLOOKUP($A205,Pit!$A$4:$AZ$2108,K$2,FALSE))</f>
        <v>Normal</v>
      </c>
      <c r="L205" s="16">
        <f>IF($C205="B",VLOOKUP($A205,Bat!$A$4:$BC$2232,L$1,FALSE),VLOOKUP($A205,Pit!$A$4:$AZ$2108,L$2,FALSE))</f>
        <v>4</v>
      </c>
      <c r="M205" s="16">
        <f>IF($C205="B",VLOOKUP($A205,Bat!$A$4:$BC$2232,M$1,FALSE),VLOOKUP($A205,Pit!$A$4:$AZ$2108,M$2,FALSE))</f>
        <v>8</v>
      </c>
      <c r="N205" s="16">
        <f>IF($C205="B",VLOOKUP($A205,Bat!$A$4:$BC$2232,N$1,FALSE),VLOOKUP($A205,Pit!$A$4:$AZ$2108,N$2,FALSE))</f>
        <v>2</v>
      </c>
      <c r="O205" s="16" t="str">
        <f>IF($C205="B",VLOOKUP($A205,Bat!$A$4:$BC$2232,O$1,FALSE),VLOOKUP($A205,Pit!$A$4:$AZ$2108,O$2,FALSE))</f>
        <v>91-93 Mph</v>
      </c>
      <c r="P205" s="17">
        <f>IF($C205="B",VLOOKUP($A205,Bat!$A$4:$BC$2232,P$1,FALSE),VLOOKUP($A205,Pit!$A$4:$AZ$2108,P$2,FALSE))</f>
        <v>2</v>
      </c>
      <c r="Q205" s="36">
        <f>IF($C205="B",VLOOKUP($A205,Bat!$A$4:$BC$2232,Q$1,FALSE),VLOOKUP($A205,Pit!$A$4:$AZ$2108,Q$2,FALSE))</f>
        <v>30.619483756919813</v>
      </c>
      <c r="R205" s="19">
        <f>IF($C205="B",VLOOKUP($A205,Bat!$A$4:$BC$2232,R$1,FALSE),VLOOKUP($A205,Pit!$A$4:$AZ$2108,R$2,FALSE))</f>
        <v>0.67715838070219925</v>
      </c>
      <c r="S205" s="20">
        <f>IF($C205="B",VLOOKUP($A205,Bat!$A$4:$BC$2232,S$1,FALSE),VLOOKUP($A205,Pit!$A$4:$AZ$2108,S$2,FALSE))</f>
        <v>190000</v>
      </c>
      <c r="T205" s="17" t="str">
        <f>VLOOKUP(IF($C205="B",VLOOKUP($A205,Bat!$A$4:$AT$2232,T$1,FALSE),VLOOKUP($A205,Pit!$A$4:$BD$2108,T$2,FALSE)),COND!$A$35:$B$41,2,FALSE)</f>
        <v>??</v>
      </c>
      <c r="U205" s="21">
        <f>IF($C205="B",VLOOKUP($A205,Bat!$A$4:$AR$1196,44,FALSE),VLOOKUP($A205,Pit!$A$4:$BB$1086,54,FALSE))</f>
        <v>0</v>
      </c>
      <c r="V205" s="16"/>
      <c r="W205" s="16">
        <f>IF(OR(U205=999,V205=999,AND(S205&gt;$S$3,S205&lt;&gt;"Slot")),"",IF(V205="",U205,V205))</f>
        <v>0</v>
      </c>
      <c r="X205" s="17" t="e">
        <f>RANK(R205,$R$5:$R$124)</f>
        <v>#N/A</v>
      </c>
      <c r="Y205" s="16" t="str">
        <f>IFERROR(VLOOKUP($D205,Results!$F$3:$L$1396,Y$1,FALSE),"")</f>
        <v/>
      </c>
      <c r="Z205" s="34" t="str">
        <f>IFERROR(IFERROR(IF(VLOOKUP($D205,Results!$F$3:$L$1396,Z$1+1,FALSE)=1,"S",""),"")&amp;VLOOKUP($D205,Results!$F$3:$L$1396,Z$1,FALSE),"")</f>
        <v/>
      </c>
      <c r="AA205" s="16" t="str">
        <f>IFERROR(VLOOKUP($D205,Results!$F$3:$L$1396,AA$1,FALSE),"")</f>
        <v/>
      </c>
      <c r="AB205" s="16" t="str">
        <f>IFERROR(VLOOKUP($D205,Results!$F$3:$L$1396,AB$1,FALSE),"")</f>
        <v/>
      </c>
      <c r="AC205" s="16" t="str">
        <f>IF(V205="","",Y205-V205)</f>
        <v/>
      </c>
    </row>
    <row r="206" spans="1:29" s="21" customFormat="1" x14ac:dyDescent="0.25">
      <c r="A206" s="21" t="s">
        <v>2854</v>
      </c>
      <c r="B206" s="16">
        <f>COUNTIF($A$5:$A$124,A206)</f>
        <v>0</v>
      </c>
      <c r="C206" s="16" t="str">
        <f>IF(OR(MID(A206,1,2)="SP",MID(A206,1,2)="MR",MID(A206,1,2)="CL",MID(A206,1,2)="RP"),"P","B")</f>
        <v>B</v>
      </c>
      <c r="D206" s="17">
        <f>IF($C206="B",VLOOKUP($A206,Bat!$A$4:$BC$2232,D$1,FALSE),VLOOKUP($A206,Pit!$A$4:$AZ$2108,D$2,FALSE))</f>
        <v>11504</v>
      </c>
      <c r="E206" s="16" t="str">
        <f>IF($C206="B",VLOOKUP($A206,Bat!$A$4:$BC$2232,E$1,FALSE),VLOOKUP($A206,Pit!$A$4:$AZ$2108,E$2,FALSE))</f>
        <v>C</v>
      </c>
      <c r="F206" s="16" t="str">
        <f>IF($C206="B",VLOOKUP($A206,Bat!$A$4:$BC$2232,F$1,FALSE),VLOOKUP($A206,Pit!$A$4:$AZ$2108,F$2,FALSE))</f>
        <v>Jimmy Stephens</v>
      </c>
      <c r="G206" s="16">
        <f>IF($C206="B",VLOOKUP($A206,Bat!$A$4:$BC$2232,G$1,FALSE),VLOOKUP($A206,Pit!$A$4:$AZ$2108,G$2,FALSE))</f>
        <v>21</v>
      </c>
      <c r="H206" s="16" t="str">
        <f>IF($C206="B",VLOOKUP($A206,Bat!$A$4:$BC$2232,H$1,FALSE),VLOOKUP($A206,Pit!$A$4:$AZ$2108,H$2,FALSE))</f>
        <v>R</v>
      </c>
      <c r="I206" s="16" t="str">
        <f>IF($C206="B",VLOOKUP($A206,Bat!$A$4:$BC$2232,I$1,FALSE),VLOOKUP($A206,Pit!$A$4:$AZ$2108,I$2,FALSE))</f>
        <v>R</v>
      </c>
      <c r="J206" s="16" t="str">
        <f>IF($C206="B",VLOOKUP($A206,Bat!$A$4:$BC$2232,J$1,FALSE),VLOOKUP($A206,Pit!$A$4:$AZ$2108,J$2,FALSE))</f>
        <v>Low</v>
      </c>
      <c r="K206" s="17" t="str">
        <f>IF($C206="B",VLOOKUP($A206,Bat!$A$4:$BC$2232,K$1,FALSE),VLOOKUP($A206,Pit!$A$4:$AZ$2108,K$2,FALSE))</f>
        <v>Normal</v>
      </c>
      <c r="L206" s="16">
        <f>IF($C206="B",VLOOKUP($A206,Bat!$A$4:$BC$2232,L$1,FALSE),VLOOKUP($A206,Pit!$A$4:$AZ$2108,L$2,FALSE))</f>
        <v>6</v>
      </c>
      <c r="M206" s="16">
        <f>IF($C206="B",VLOOKUP($A206,Bat!$A$4:$BC$2232,M$1,FALSE),VLOOKUP($A206,Pit!$A$4:$AZ$2108,M$2,FALSE))</f>
        <v>5</v>
      </c>
      <c r="N206" s="16">
        <f>IF($C206="B",VLOOKUP($A206,Bat!$A$4:$BC$2232,N$1,FALSE),VLOOKUP($A206,Pit!$A$4:$AZ$2108,N$2,FALSE))</f>
        <v>1</v>
      </c>
      <c r="O206" s="16">
        <f>IF($C206="B",VLOOKUP($A206,Bat!$A$4:$BC$2232,O$1,FALSE),VLOOKUP($A206,Pit!$A$4:$AZ$2108,O$2,FALSE))</f>
        <v>3</v>
      </c>
      <c r="P206" s="17">
        <f>IF($C206="B",VLOOKUP($A206,Bat!$A$4:$BC$2232,P$1,FALSE),VLOOKUP($A206,Pit!$A$4:$AZ$2108,P$2,FALSE))</f>
        <v>4</v>
      </c>
      <c r="Q206" s="36">
        <f>IF($C206="B",VLOOKUP($A206,Bat!$A$4:$BC$2232,Q$1,FALSE),VLOOKUP($A206,Pit!$A$4:$AZ$2108,Q$2,FALSE))</f>
        <v>11.730735214899839</v>
      </c>
      <c r="R206" s="19">
        <f>IF($C206="B",VLOOKUP($A206,Bat!$A$4:$BC$2232,R$1,FALSE),VLOOKUP($A206,Pit!$A$4:$AZ$2108,R$2,FALSE))</f>
        <v>0.67617020091952673</v>
      </c>
      <c r="S206" s="20">
        <f>IF($C206="B",VLOOKUP($A206,Bat!$A$4:$BC$2232,S$1,FALSE),VLOOKUP($A206,Pit!$A$4:$AZ$2108,S$2,FALSE))</f>
        <v>210000</v>
      </c>
      <c r="T206" s="17" t="str">
        <f>VLOOKUP(IF($C206="B",VLOOKUP($A206,Bat!$A$4:$AT$2232,T$1,FALSE),VLOOKUP($A206,Pit!$A$4:$BD$2108,T$2,FALSE)),COND!$A$35:$B$41,2,FALSE)</f>
        <v>??</v>
      </c>
      <c r="U206" s="21">
        <f>IF($C206="B",VLOOKUP($A206,Bat!$A$4:$AR$1196,44,FALSE),VLOOKUP($A206,Pit!$A$4:$BB$1086,54,FALSE))</f>
        <v>0</v>
      </c>
      <c r="V206" s="16"/>
      <c r="W206" s="16">
        <f>IF(OR(U206=999,V206=999,AND(S206&gt;$S$3,S206&lt;&gt;"Slot")),"",IF(V206="",U206,V206))</f>
        <v>0</v>
      </c>
      <c r="X206" s="17" t="e">
        <f>RANK(R206,$R$5:$R$124)</f>
        <v>#N/A</v>
      </c>
      <c r="Y206" s="16" t="str">
        <f>IFERROR(VLOOKUP($D206,Results!$F$3:$L$1396,Y$1,FALSE),"")</f>
        <v/>
      </c>
      <c r="Z206" s="34" t="str">
        <f>IFERROR(IFERROR(IF(VLOOKUP($D206,Results!$F$3:$L$1396,Z$1+1,FALSE)=1,"S",""),"")&amp;VLOOKUP($D206,Results!$F$3:$L$1396,Z$1,FALSE),"")</f>
        <v/>
      </c>
      <c r="AA206" s="16" t="str">
        <f>IFERROR(VLOOKUP($D206,Results!$F$3:$L$1396,AA$1,FALSE),"")</f>
        <v/>
      </c>
      <c r="AB206" s="16" t="str">
        <f>IFERROR(VLOOKUP($D206,Results!$F$3:$L$1396,AB$1,FALSE),"")</f>
        <v/>
      </c>
      <c r="AC206" s="16" t="str">
        <f>IF(V206="","",Y206-V206)</f>
        <v/>
      </c>
    </row>
    <row r="207" spans="1:29" s="21" customFormat="1" x14ac:dyDescent="0.25">
      <c r="A207" s="21" t="s">
        <v>2855</v>
      </c>
      <c r="B207" s="16">
        <f>COUNTIF($A$5:$A$124,A207)</f>
        <v>0</v>
      </c>
      <c r="C207" s="16" t="str">
        <f>IF(OR(MID(A207,1,2)="SP",MID(A207,1,2)="MR",MID(A207,1,2)="CL",MID(A207,1,2)="RP"),"P","B")</f>
        <v>B</v>
      </c>
      <c r="D207" s="17">
        <f>IF($C207="B",VLOOKUP($A207,Bat!$A$4:$BC$2232,D$1,FALSE),VLOOKUP($A207,Pit!$A$4:$AZ$2108,D$2,FALSE))</f>
        <v>8852</v>
      </c>
      <c r="E207" s="16" t="str">
        <f>IF($C207="B",VLOOKUP($A207,Bat!$A$4:$BC$2232,E$1,FALSE),VLOOKUP($A207,Pit!$A$4:$AZ$2108,E$2,FALSE))</f>
        <v>2B</v>
      </c>
      <c r="F207" s="16" t="str">
        <f>IF($C207="B",VLOOKUP($A207,Bat!$A$4:$BC$2232,F$1,FALSE),VLOOKUP($A207,Pit!$A$4:$AZ$2108,F$2,FALSE))</f>
        <v>Mike Scott</v>
      </c>
      <c r="G207" s="16">
        <f>IF($C207="B",VLOOKUP($A207,Bat!$A$4:$BC$2232,G$1,FALSE),VLOOKUP($A207,Pit!$A$4:$AZ$2108,G$2,FALSE))</f>
        <v>21</v>
      </c>
      <c r="H207" s="16" t="str">
        <f>IF($C207="B",VLOOKUP($A207,Bat!$A$4:$BC$2232,H$1,FALSE),VLOOKUP($A207,Pit!$A$4:$AZ$2108,H$2,FALSE))</f>
        <v>R</v>
      </c>
      <c r="I207" s="16" t="str">
        <f>IF($C207="B",VLOOKUP($A207,Bat!$A$4:$BC$2232,I$1,FALSE),VLOOKUP($A207,Pit!$A$4:$AZ$2108,I$2,FALSE))</f>
        <v>R</v>
      </c>
      <c r="J207" s="16" t="str">
        <f>IF($C207="B",VLOOKUP($A207,Bat!$A$4:$BC$2232,J$1,FALSE),VLOOKUP($A207,Pit!$A$4:$AZ$2108,J$2,FALSE))</f>
        <v>Normal</v>
      </c>
      <c r="K207" s="17" t="str">
        <f>IF($C207="B",VLOOKUP($A207,Bat!$A$4:$BC$2232,K$1,FALSE),VLOOKUP($A207,Pit!$A$4:$AZ$2108,K$2,FALSE))</f>
        <v>Normal</v>
      </c>
      <c r="L207" s="16">
        <f>IF($C207="B",VLOOKUP($A207,Bat!$A$4:$BC$2232,L$1,FALSE),VLOOKUP($A207,Pit!$A$4:$AZ$2108,L$2,FALSE))</f>
        <v>4</v>
      </c>
      <c r="M207" s="16">
        <f>IF($C207="B",VLOOKUP($A207,Bat!$A$4:$BC$2232,M$1,FALSE),VLOOKUP($A207,Pit!$A$4:$AZ$2108,M$2,FALSE))</f>
        <v>4</v>
      </c>
      <c r="N207" s="16">
        <f>IF($C207="B",VLOOKUP($A207,Bat!$A$4:$BC$2232,N$1,FALSE),VLOOKUP($A207,Pit!$A$4:$AZ$2108,N$2,FALSE))</f>
        <v>5</v>
      </c>
      <c r="O207" s="16">
        <f>IF($C207="B",VLOOKUP($A207,Bat!$A$4:$BC$2232,O$1,FALSE),VLOOKUP($A207,Pit!$A$4:$AZ$2108,O$2,FALSE))</f>
        <v>7</v>
      </c>
      <c r="P207" s="17">
        <f>IF($C207="B",VLOOKUP($A207,Bat!$A$4:$BC$2232,P$1,FALSE),VLOOKUP($A207,Pit!$A$4:$AZ$2108,P$2,FALSE))</f>
        <v>4</v>
      </c>
      <c r="Q207" s="36">
        <f>IF($C207="B",VLOOKUP($A207,Bat!$A$4:$BC$2232,Q$1,FALSE),VLOOKUP($A207,Pit!$A$4:$AZ$2108,Q$2,FALSE))</f>
        <v>11.672623530736265</v>
      </c>
      <c r="R207" s="19">
        <f>IF($C207="B",VLOOKUP($A207,Bat!$A$4:$BC$2232,R$1,FALSE),VLOOKUP($A207,Pit!$A$4:$AZ$2108,R$2,FALSE))</f>
        <v>0.66854747042300722</v>
      </c>
      <c r="S207" s="20">
        <f>IF($C207="B",VLOOKUP($A207,Bat!$A$4:$BC$2232,S$1,FALSE),VLOOKUP($A207,Pit!$A$4:$AZ$2108,S$2,FALSE))</f>
        <v>280000</v>
      </c>
      <c r="T207" s="17" t="str">
        <f>VLOOKUP(IF($C207="B",VLOOKUP($A207,Bat!$A$4:$AT$2232,T$1,FALSE),VLOOKUP($A207,Pit!$A$4:$BD$2108,T$2,FALSE)),COND!$A$35:$B$41,2,FALSE)</f>
        <v>??</v>
      </c>
      <c r="U207" s="21">
        <f>IF($C207="B",VLOOKUP($A207,Bat!$A$4:$AR$1196,44,FALSE),VLOOKUP($A207,Pit!$A$4:$BB$1086,54,FALSE))</f>
        <v>0</v>
      </c>
      <c r="V207" s="16"/>
      <c r="W207" s="16">
        <f>IF(OR(U207=999,V207=999,AND(S207&gt;$S$3,S207&lt;&gt;"Slot")),"",IF(V207="",U207,V207))</f>
        <v>0</v>
      </c>
      <c r="X207" s="17" t="e">
        <f>RANK(R207,$R$5:$R$124)</f>
        <v>#N/A</v>
      </c>
      <c r="Y207" s="16" t="str">
        <f>IFERROR(VLOOKUP($D207,Results!$F$3:$L$1396,Y$1,FALSE),"")</f>
        <v/>
      </c>
      <c r="Z207" s="34" t="str">
        <f>IFERROR(IFERROR(IF(VLOOKUP($D207,Results!$F$3:$L$1396,Z$1+1,FALSE)=1,"S",""),"")&amp;VLOOKUP($D207,Results!$F$3:$L$1396,Z$1,FALSE),"")</f>
        <v/>
      </c>
      <c r="AA207" s="16" t="str">
        <f>IFERROR(VLOOKUP($D207,Results!$F$3:$L$1396,AA$1,FALSE),"")</f>
        <v/>
      </c>
      <c r="AB207" s="16" t="str">
        <f>IFERROR(VLOOKUP($D207,Results!$F$3:$L$1396,AB$1,FALSE),"")</f>
        <v/>
      </c>
      <c r="AC207" s="16" t="str">
        <f>IF(V207="","",Y207-V207)</f>
        <v/>
      </c>
    </row>
    <row r="208" spans="1:29" s="21" customFormat="1" x14ac:dyDescent="0.25">
      <c r="A208" s="21" t="s">
        <v>2358</v>
      </c>
      <c r="B208" s="16">
        <f>COUNTIF($A$5:$A$124,A208)</f>
        <v>0</v>
      </c>
      <c r="C208" s="16" t="str">
        <f>IF(OR(MID(A208,1,2)="SP",MID(A208,1,2)="MR",MID(A208,1,2)="CL",MID(A208,1,2)="RP"),"P","B")</f>
        <v>P</v>
      </c>
      <c r="D208" s="17">
        <f>IF($C208="B",VLOOKUP($A208,Bat!$A$4:$BC$2232,D$1,FALSE),VLOOKUP($A208,Pit!$A$4:$AZ$2108,D$2,FALSE))</f>
        <v>9150</v>
      </c>
      <c r="E208" s="16" t="str">
        <f>IF($C208="B",VLOOKUP($A208,Bat!$A$4:$BC$2232,E$1,FALSE),VLOOKUP($A208,Pit!$A$4:$AZ$2108,E$2,FALSE))</f>
        <v>RP</v>
      </c>
      <c r="F208" s="16" t="str">
        <f>IF($C208="B",VLOOKUP($A208,Bat!$A$4:$BC$2232,F$1,FALSE),VLOOKUP($A208,Pit!$A$4:$AZ$2108,F$2,FALSE))</f>
        <v>Soichiro Tsuchiya</v>
      </c>
      <c r="G208" s="16">
        <f>IF($C208="B",VLOOKUP($A208,Bat!$A$4:$BC$2232,G$1,FALSE),VLOOKUP($A208,Pit!$A$4:$AZ$2108,G$2,FALSE))</f>
        <v>18</v>
      </c>
      <c r="H208" s="16" t="str">
        <f>IF($C208="B",VLOOKUP($A208,Bat!$A$4:$BC$2232,H$1,FALSE),VLOOKUP($A208,Pit!$A$4:$AZ$2108,H$2,FALSE))</f>
        <v>R</v>
      </c>
      <c r="I208" s="16" t="str">
        <f>IF($C208="B",VLOOKUP($A208,Bat!$A$4:$BC$2232,I$1,FALSE),VLOOKUP($A208,Pit!$A$4:$AZ$2108,I$2,FALSE))</f>
        <v>R</v>
      </c>
      <c r="J208" s="16" t="str">
        <f>IF($C208="B",VLOOKUP($A208,Bat!$A$4:$BC$2232,J$1,FALSE),VLOOKUP($A208,Pit!$A$4:$AZ$2108,J$2,FALSE))</f>
        <v>Low</v>
      </c>
      <c r="K208" s="17" t="str">
        <f>IF($C208="B",VLOOKUP($A208,Bat!$A$4:$BC$2232,K$1,FALSE),VLOOKUP($A208,Pit!$A$4:$AZ$2108,K$2,FALSE))</f>
        <v>High</v>
      </c>
      <c r="L208" s="16">
        <f>IF($C208="B",VLOOKUP($A208,Bat!$A$4:$BC$2232,L$1,FALSE),VLOOKUP($A208,Pit!$A$4:$AZ$2108,L$2,FALSE))</f>
        <v>4</v>
      </c>
      <c r="M208" s="16">
        <f>IF($C208="B",VLOOKUP($A208,Bat!$A$4:$BC$2232,M$1,FALSE),VLOOKUP($A208,Pit!$A$4:$AZ$2108,M$2,FALSE))</f>
        <v>4</v>
      </c>
      <c r="N208" s="16">
        <f>IF($C208="B",VLOOKUP($A208,Bat!$A$4:$BC$2232,N$1,FALSE),VLOOKUP($A208,Pit!$A$4:$AZ$2108,N$2,FALSE))</f>
        <v>5</v>
      </c>
      <c r="O208" s="16" t="str">
        <f>IF($C208="B",VLOOKUP($A208,Bat!$A$4:$BC$2232,O$1,FALSE),VLOOKUP($A208,Pit!$A$4:$AZ$2108,O$2,FALSE))</f>
        <v>85-87 Mph</v>
      </c>
      <c r="P208" s="17">
        <f>IF($C208="B",VLOOKUP($A208,Bat!$A$4:$BC$2232,P$1,FALSE),VLOOKUP($A208,Pit!$A$4:$AZ$2108,P$2,FALSE))</f>
        <v>9</v>
      </c>
      <c r="Q208" s="36">
        <f>IF($C208="B",VLOOKUP($A208,Bat!$A$4:$BC$2232,Q$1,FALSE),VLOOKUP($A208,Pit!$A$4:$AZ$2108,Q$2,FALSE))</f>
        <v>30.514263336177031</v>
      </c>
      <c r="R208" s="19">
        <f>IF($C208="B",VLOOKUP($A208,Bat!$A$4:$BC$2232,R$1,FALSE),VLOOKUP($A208,Pit!$A$4:$AZ$2108,R$2,FALSE))</f>
        <v>0.66774485693697327</v>
      </c>
      <c r="S208" s="20">
        <f>IF($C208="B",VLOOKUP($A208,Bat!$A$4:$BC$2232,S$1,FALSE),VLOOKUP($A208,Pit!$A$4:$AZ$2108,S$2,FALSE))</f>
        <v>2100000</v>
      </c>
      <c r="T208" s="17" t="str">
        <f>VLOOKUP(IF($C208="B",VLOOKUP($A208,Bat!$A$4:$AT$2232,T$1,FALSE),VLOOKUP($A208,Pit!$A$4:$BD$2108,T$2,FALSE)),COND!$A$35:$B$41,2,FALSE)</f>
        <v>??</v>
      </c>
      <c r="U208" s="21">
        <f>IF($C208="B",VLOOKUP($A208,Bat!$A$4:$AR$1196,44,FALSE),VLOOKUP($A208,Pit!$A$4:$BB$1086,54,FALSE))</f>
        <v>0</v>
      </c>
      <c r="V208" s="16"/>
      <c r="W208" s="16">
        <f>IF(OR(U208=999,V208=999,AND(S208&gt;$S$3,S208&lt;&gt;"Slot")),"",IF(V208="",U208,V208))</f>
        <v>0</v>
      </c>
      <c r="X208" s="17" t="e">
        <f>RANK(R208,$R$5:$R$124)</f>
        <v>#N/A</v>
      </c>
      <c r="Y208" s="16" t="str">
        <f>IFERROR(VLOOKUP($D208,Results!$F$3:$L$1396,Y$1,FALSE),"")</f>
        <v/>
      </c>
      <c r="Z208" s="34" t="str">
        <f>IFERROR(IFERROR(IF(VLOOKUP($D208,Results!$F$3:$L$1396,Z$1+1,FALSE)=1,"S",""),"")&amp;VLOOKUP($D208,Results!$F$3:$L$1396,Z$1,FALSE),"")</f>
        <v/>
      </c>
      <c r="AA208" s="16" t="str">
        <f>IFERROR(VLOOKUP($D208,Results!$F$3:$L$1396,AA$1,FALSE),"")</f>
        <v/>
      </c>
      <c r="AB208" s="16" t="str">
        <f>IFERROR(VLOOKUP($D208,Results!$F$3:$L$1396,AB$1,FALSE),"")</f>
        <v/>
      </c>
      <c r="AC208" s="16" t="str">
        <f>IF(V208="","",Y208-V208)</f>
        <v/>
      </c>
    </row>
    <row r="209" spans="1:29" s="21" customFormat="1" x14ac:dyDescent="0.25">
      <c r="A209" s="21" t="s">
        <v>2359</v>
      </c>
      <c r="B209" s="16">
        <f>COUNTIF($A$5:$A$124,A209)</f>
        <v>0</v>
      </c>
      <c r="C209" s="16" t="str">
        <f>IF(OR(MID(A209,1,2)="SP",MID(A209,1,2)="MR",MID(A209,1,2)="CL",MID(A209,1,2)="RP"),"P","B")</f>
        <v>P</v>
      </c>
      <c r="D209" s="17">
        <f>IF($C209="B",VLOOKUP($A209,Bat!$A$4:$BC$2232,D$1,FALSE),VLOOKUP($A209,Pit!$A$4:$AZ$2108,D$2,FALSE))</f>
        <v>6885</v>
      </c>
      <c r="E209" s="16" t="str">
        <f>IF($C209="B",VLOOKUP($A209,Bat!$A$4:$BC$2232,E$1,FALSE),VLOOKUP($A209,Pit!$A$4:$AZ$2108,E$2,FALSE))</f>
        <v>SP</v>
      </c>
      <c r="F209" s="16" t="str">
        <f>IF($C209="B",VLOOKUP($A209,Bat!$A$4:$BC$2232,F$1,FALSE),VLOOKUP($A209,Pit!$A$4:$AZ$2108,F$2,FALSE))</f>
        <v>Hisamitsu Nakamura</v>
      </c>
      <c r="G209" s="16">
        <f>IF($C209="B",VLOOKUP($A209,Bat!$A$4:$BC$2232,G$1,FALSE),VLOOKUP($A209,Pit!$A$4:$AZ$2108,G$2,FALSE))</f>
        <v>21</v>
      </c>
      <c r="H209" s="16" t="str">
        <f>IF($C209="B",VLOOKUP($A209,Bat!$A$4:$BC$2232,H$1,FALSE),VLOOKUP($A209,Pit!$A$4:$AZ$2108,H$2,FALSE))</f>
        <v>S</v>
      </c>
      <c r="I209" s="16" t="str">
        <f>IF($C209="B",VLOOKUP($A209,Bat!$A$4:$BC$2232,I$1,FALSE),VLOOKUP($A209,Pit!$A$4:$AZ$2108,I$2,FALSE))</f>
        <v>R</v>
      </c>
      <c r="J209" s="16" t="str">
        <f>IF($C209="B",VLOOKUP($A209,Bat!$A$4:$BC$2232,J$1,FALSE),VLOOKUP($A209,Pit!$A$4:$AZ$2108,J$2,FALSE))</f>
        <v>Very High</v>
      </c>
      <c r="K209" s="17" t="str">
        <f>IF($C209="B",VLOOKUP($A209,Bat!$A$4:$BC$2232,K$1,FALSE),VLOOKUP($A209,Pit!$A$4:$AZ$2108,K$2,FALSE))</f>
        <v>Normal</v>
      </c>
      <c r="L209" s="16">
        <f>IF($C209="B",VLOOKUP($A209,Bat!$A$4:$BC$2232,L$1,FALSE),VLOOKUP($A209,Pit!$A$4:$AZ$2108,L$2,FALSE))</f>
        <v>5</v>
      </c>
      <c r="M209" s="16">
        <f>IF($C209="B",VLOOKUP($A209,Bat!$A$4:$BC$2232,M$1,FALSE),VLOOKUP($A209,Pit!$A$4:$AZ$2108,M$2,FALSE))</f>
        <v>5</v>
      </c>
      <c r="N209" s="16">
        <f>IF($C209="B",VLOOKUP($A209,Bat!$A$4:$BC$2232,N$1,FALSE),VLOOKUP($A209,Pit!$A$4:$AZ$2108,N$2,FALSE))</f>
        <v>3</v>
      </c>
      <c r="O209" s="16" t="str">
        <f>IF($C209="B",VLOOKUP($A209,Bat!$A$4:$BC$2232,O$1,FALSE),VLOOKUP($A209,Pit!$A$4:$AZ$2108,O$2,FALSE))</f>
        <v>94-96 Mph</v>
      </c>
      <c r="P209" s="17">
        <f>IF($C209="B",VLOOKUP($A209,Bat!$A$4:$BC$2232,P$1,FALSE),VLOOKUP($A209,Pit!$A$4:$AZ$2108,P$2,FALSE))</f>
        <v>8</v>
      </c>
      <c r="Q209" s="36">
        <f>IF($C209="B",VLOOKUP($A209,Bat!$A$4:$BC$2232,Q$1,FALSE),VLOOKUP($A209,Pit!$A$4:$AZ$2108,Q$2,FALSE))</f>
        <v>30.471069478403777</v>
      </c>
      <c r="R209" s="19">
        <f>IF($C209="B",VLOOKUP($A209,Bat!$A$4:$BC$2232,R$1,FALSE),VLOOKUP($A209,Pit!$A$4:$AZ$2108,R$2,FALSE))</f>
        <v>0.66388052714442958</v>
      </c>
      <c r="S209" s="20">
        <f>IF($C209="B",VLOOKUP($A209,Bat!$A$4:$BC$2232,S$1,FALSE),VLOOKUP($A209,Pit!$A$4:$AZ$2108,S$2,FALSE))</f>
        <v>230000</v>
      </c>
      <c r="T209" s="17" t="str">
        <f>VLOOKUP(IF($C209="B",VLOOKUP($A209,Bat!$A$4:$AT$2232,T$1,FALSE),VLOOKUP($A209,Pit!$A$4:$BD$2108,T$2,FALSE)),COND!$A$35:$B$41,2,FALSE)</f>
        <v>??</v>
      </c>
      <c r="U209" s="21">
        <f>IF($C209="B",VLOOKUP($A209,Bat!$A$4:$AR$1196,44,FALSE),VLOOKUP($A209,Pit!$A$4:$BB$1086,54,FALSE))</f>
        <v>0</v>
      </c>
      <c r="V209" s="16"/>
      <c r="W209" s="16">
        <f>IF(OR(U209=999,V209=999,AND(S209&gt;$S$3,S209&lt;&gt;"Slot")),"",IF(V209="",U209,V209))</f>
        <v>0</v>
      </c>
      <c r="X209" s="17" t="e">
        <f>RANK(R209,$R$5:$R$124)</f>
        <v>#N/A</v>
      </c>
      <c r="Y209" s="16" t="str">
        <f>IFERROR(VLOOKUP($D209,Results!$F$3:$L$1396,Y$1,FALSE),"")</f>
        <v/>
      </c>
      <c r="Z209" s="34" t="str">
        <f>IFERROR(IFERROR(IF(VLOOKUP($D209,Results!$F$3:$L$1396,Z$1+1,FALSE)=1,"S",""),"")&amp;VLOOKUP($D209,Results!$F$3:$L$1396,Z$1,FALSE),"")</f>
        <v/>
      </c>
      <c r="AA209" s="16" t="str">
        <f>IFERROR(VLOOKUP($D209,Results!$F$3:$L$1396,AA$1,FALSE),"")</f>
        <v/>
      </c>
      <c r="AB209" s="16" t="str">
        <f>IFERROR(VLOOKUP($D209,Results!$F$3:$L$1396,AB$1,FALSE),"")</f>
        <v/>
      </c>
      <c r="AC209" s="16" t="str">
        <f>IF(V209="","",Y209-V209)</f>
        <v/>
      </c>
    </row>
    <row r="210" spans="1:29" s="21" customFormat="1" x14ac:dyDescent="0.25">
      <c r="A210" s="21" t="s">
        <v>2856</v>
      </c>
      <c r="B210" s="16">
        <f>COUNTIF($A$5:$A$124,A210)</f>
        <v>0</v>
      </c>
      <c r="C210" s="16" t="str">
        <f>IF(OR(MID(A210,1,2)="SP",MID(A210,1,2)="MR",MID(A210,1,2)="CL",MID(A210,1,2)="RP"),"P","B")</f>
        <v>B</v>
      </c>
      <c r="D210" s="17">
        <f>IF($C210="B",VLOOKUP($A210,Bat!$A$4:$BC$2232,D$1,FALSE),VLOOKUP($A210,Pit!$A$4:$AZ$2108,D$2,FALSE))</f>
        <v>7073</v>
      </c>
      <c r="E210" s="16" t="str">
        <f>IF($C210="B",VLOOKUP($A210,Bat!$A$4:$BC$2232,E$1,FALSE),VLOOKUP($A210,Pit!$A$4:$AZ$2108,E$2,FALSE))</f>
        <v>RF</v>
      </c>
      <c r="F210" s="16" t="str">
        <f>IF($C210="B",VLOOKUP($A210,Bat!$A$4:$BC$2232,F$1,FALSE),VLOOKUP($A210,Pit!$A$4:$AZ$2108,F$2,FALSE))</f>
        <v>Sergio Sosa</v>
      </c>
      <c r="G210" s="16">
        <f>IF($C210="B",VLOOKUP($A210,Bat!$A$4:$BC$2232,G$1,FALSE),VLOOKUP($A210,Pit!$A$4:$AZ$2108,G$2,FALSE))</f>
        <v>21</v>
      </c>
      <c r="H210" s="16" t="str">
        <f>IF($C210="B",VLOOKUP($A210,Bat!$A$4:$BC$2232,H$1,FALSE),VLOOKUP($A210,Pit!$A$4:$AZ$2108,H$2,FALSE))</f>
        <v>L</v>
      </c>
      <c r="I210" s="16" t="str">
        <f>IF($C210="B",VLOOKUP($A210,Bat!$A$4:$BC$2232,I$1,FALSE),VLOOKUP($A210,Pit!$A$4:$AZ$2108,I$2,FALSE))</f>
        <v>L</v>
      </c>
      <c r="J210" s="16" t="str">
        <f>IF($C210="B",VLOOKUP($A210,Bat!$A$4:$BC$2232,J$1,FALSE),VLOOKUP($A210,Pit!$A$4:$AZ$2108,J$2,FALSE))</f>
        <v>Very High</v>
      </c>
      <c r="K210" s="17" t="str">
        <f>IF($C210="B",VLOOKUP($A210,Bat!$A$4:$BC$2232,K$1,FALSE),VLOOKUP($A210,Pit!$A$4:$AZ$2108,K$2,FALSE))</f>
        <v>Normal</v>
      </c>
      <c r="L210" s="16">
        <f>IF($C210="B",VLOOKUP($A210,Bat!$A$4:$BC$2232,L$1,FALSE),VLOOKUP($A210,Pit!$A$4:$AZ$2108,L$2,FALSE))</f>
        <v>4</v>
      </c>
      <c r="M210" s="16">
        <f>IF($C210="B",VLOOKUP($A210,Bat!$A$4:$BC$2232,M$1,FALSE),VLOOKUP($A210,Pit!$A$4:$AZ$2108,M$2,FALSE))</f>
        <v>7</v>
      </c>
      <c r="N210" s="16">
        <f>IF($C210="B",VLOOKUP($A210,Bat!$A$4:$BC$2232,N$1,FALSE),VLOOKUP($A210,Pit!$A$4:$AZ$2108,N$2,FALSE))</f>
        <v>4</v>
      </c>
      <c r="O210" s="16">
        <f>IF($C210="B",VLOOKUP($A210,Bat!$A$4:$BC$2232,O$1,FALSE),VLOOKUP($A210,Pit!$A$4:$AZ$2108,O$2,FALSE))</f>
        <v>6</v>
      </c>
      <c r="P210" s="17">
        <f>IF($C210="B",VLOOKUP($A210,Bat!$A$4:$BC$2232,P$1,FALSE),VLOOKUP($A210,Pit!$A$4:$AZ$2108,P$2,FALSE))</f>
        <v>5</v>
      </c>
      <c r="Q210" s="36">
        <f>IF($C210="B",VLOOKUP($A210,Bat!$A$4:$BC$2232,Q$1,FALSE),VLOOKUP($A210,Pit!$A$4:$AZ$2108,Q$2,FALSE))</f>
        <v>11.573933088354835</v>
      </c>
      <c r="R210" s="19">
        <f>IF($C210="B",VLOOKUP($A210,Bat!$A$4:$BC$2232,R$1,FALSE),VLOOKUP($A210,Pit!$A$4:$AZ$2108,R$2,FALSE))</f>
        <v>0.65560186996960512</v>
      </c>
      <c r="S210" s="20">
        <f>IF($C210="B",VLOOKUP($A210,Bat!$A$4:$BC$2232,S$1,FALSE),VLOOKUP($A210,Pit!$A$4:$AZ$2108,S$2,FALSE))</f>
        <v>105000</v>
      </c>
      <c r="T210" s="17" t="str">
        <f>VLOOKUP(IF($C210="B",VLOOKUP($A210,Bat!$A$4:$AT$2232,T$1,FALSE),VLOOKUP($A210,Pit!$A$4:$BD$2108,T$2,FALSE)),COND!$A$35:$B$41,2,FALSE)</f>
        <v>??</v>
      </c>
      <c r="U210" s="21">
        <f>IF($C210="B",VLOOKUP($A210,Bat!$A$4:$AR$1196,44,FALSE),VLOOKUP($A210,Pit!$A$4:$BB$1086,54,FALSE))</f>
        <v>0</v>
      </c>
      <c r="V210" s="16"/>
      <c r="W210" s="16">
        <f>IF(OR(U210=999,V210=999,AND(S210&gt;$S$3,S210&lt;&gt;"Slot")),"",IF(V210="",U210,V210))</f>
        <v>0</v>
      </c>
      <c r="X210" s="17" t="e">
        <f>RANK(R210,$R$5:$R$124)</f>
        <v>#N/A</v>
      </c>
      <c r="Y210" s="16" t="str">
        <f>IFERROR(VLOOKUP($D210,Results!$F$3:$L$1396,Y$1,FALSE),"")</f>
        <v/>
      </c>
      <c r="Z210" s="34" t="str">
        <f>IFERROR(IFERROR(IF(VLOOKUP($D210,Results!$F$3:$L$1396,Z$1+1,FALSE)=1,"S",""),"")&amp;VLOOKUP($D210,Results!$F$3:$L$1396,Z$1,FALSE),"")</f>
        <v/>
      </c>
      <c r="AA210" s="16" t="str">
        <f>IFERROR(VLOOKUP($D210,Results!$F$3:$L$1396,AA$1,FALSE),"")</f>
        <v/>
      </c>
      <c r="AB210" s="16" t="str">
        <f>IFERROR(VLOOKUP($D210,Results!$F$3:$L$1396,AB$1,FALSE),"")</f>
        <v/>
      </c>
      <c r="AC210" s="16" t="str">
        <f>IF(V210="","",Y210-V210)</f>
        <v/>
      </c>
    </row>
    <row r="211" spans="1:29" s="21" customFormat="1" x14ac:dyDescent="0.25">
      <c r="A211" s="21" t="s">
        <v>2360</v>
      </c>
      <c r="B211" s="16">
        <f>COUNTIF($A$5:$A$124,A211)</f>
        <v>0</v>
      </c>
      <c r="C211" s="16" t="str">
        <f>IF(OR(MID(A211,1,2)="SP",MID(A211,1,2)="MR",MID(A211,1,2)="CL",MID(A211,1,2)="RP"),"P","B")</f>
        <v>P</v>
      </c>
      <c r="D211" s="17">
        <f>IF($C211="B",VLOOKUP($A211,Bat!$A$4:$BC$2232,D$1,FALSE),VLOOKUP($A211,Pit!$A$4:$AZ$2108,D$2,FALSE))</f>
        <v>6099</v>
      </c>
      <c r="E211" s="16" t="str">
        <f>IF($C211="B",VLOOKUP($A211,Bat!$A$4:$BC$2232,E$1,FALSE),VLOOKUP($A211,Pit!$A$4:$AZ$2108,E$2,FALSE))</f>
        <v>SP</v>
      </c>
      <c r="F211" s="16" t="str">
        <f>IF($C211="B",VLOOKUP($A211,Bat!$A$4:$BC$2232,F$1,FALSE),VLOOKUP($A211,Pit!$A$4:$AZ$2108,F$2,FALSE))</f>
        <v>Ángelo Torres</v>
      </c>
      <c r="G211" s="16">
        <f>IF($C211="B",VLOOKUP($A211,Bat!$A$4:$BC$2232,G$1,FALSE),VLOOKUP($A211,Pit!$A$4:$AZ$2108,G$2,FALSE))</f>
        <v>21</v>
      </c>
      <c r="H211" s="16" t="str">
        <f>IF($C211="B",VLOOKUP($A211,Bat!$A$4:$BC$2232,H$1,FALSE),VLOOKUP($A211,Pit!$A$4:$AZ$2108,H$2,FALSE))</f>
        <v>S</v>
      </c>
      <c r="I211" s="16" t="str">
        <f>IF($C211="B",VLOOKUP($A211,Bat!$A$4:$BC$2232,I$1,FALSE),VLOOKUP($A211,Pit!$A$4:$AZ$2108,I$2,FALSE))</f>
        <v>R</v>
      </c>
      <c r="J211" s="16" t="str">
        <f>IF($C211="B",VLOOKUP($A211,Bat!$A$4:$BC$2232,J$1,FALSE),VLOOKUP($A211,Pit!$A$4:$AZ$2108,J$2,FALSE))</f>
        <v>Normal</v>
      </c>
      <c r="K211" s="17" t="str">
        <f>IF($C211="B",VLOOKUP($A211,Bat!$A$4:$BC$2232,K$1,FALSE),VLOOKUP($A211,Pit!$A$4:$AZ$2108,K$2,FALSE))</f>
        <v>Normal</v>
      </c>
      <c r="L211" s="16">
        <f>IF($C211="B",VLOOKUP($A211,Bat!$A$4:$BC$2232,L$1,FALSE),VLOOKUP($A211,Pit!$A$4:$AZ$2108,L$2,FALSE))</f>
        <v>6</v>
      </c>
      <c r="M211" s="16">
        <f>IF($C211="B",VLOOKUP($A211,Bat!$A$4:$BC$2232,M$1,FALSE),VLOOKUP($A211,Pit!$A$4:$AZ$2108,M$2,FALSE))</f>
        <v>3</v>
      </c>
      <c r="N211" s="16">
        <f>IF($C211="B",VLOOKUP($A211,Bat!$A$4:$BC$2232,N$1,FALSE),VLOOKUP($A211,Pit!$A$4:$AZ$2108,N$2,FALSE))</f>
        <v>4</v>
      </c>
      <c r="O211" s="16" t="str">
        <f>IF($C211="B",VLOOKUP($A211,Bat!$A$4:$BC$2232,O$1,FALSE),VLOOKUP($A211,Pit!$A$4:$AZ$2108,O$2,FALSE))</f>
        <v>97-99 Mph</v>
      </c>
      <c r="P211" s="17">
        <f>IF($C211="B",VLOOKUP($A211,Bat!$A$4:$BC$2232,P$1,FALSE),VLOOKUP($A211,Pit!$A$4:$AZ$2108,P$2,FALSE))</f>
        <v>3</v>
      </c>
      <c r="Q211" s="36">
        <f>IF($C211="B",VLOOKUP($A211,Bat!$A$4:$BC$2232,Q$1,FALSE),VLOOKUP($A211,Pit!$A$4:$AZ$2108,Q$2,FALSE))</f>
        <v>30.347068492705947</v>
      </c>
      <c r="R211" s="19">
        <f>IF($C211="B",VLOOKUP($A211,Bat!$A$4:$BC$2232,R$1,FALSE),VLOOKUP($A211,Pit!$A$4:$AZ$2108,R$2,FALSE))</f>
        <v>0.65278680391525257</v>
      </c>
      <c r="S211" s="20">
        <f>IF($C211="B",VLOOKUP($A211,Bat!$A$4:$BC$2232,S$1,FALSE),VLOOKUP($A211,Pit!$A$4:$AZ$2108,S$2,FALSE))</f>
        <v>190000</v>
      </c>
      <c r="T211" s="17" t="str">
        <f>VLOOKUP(IF($C211="B",VLOOKUP($A211,Bat!$A$4:$AT$2232,T$1,FALSE),VLOOKUP($A211,Pit!$A$4:$BD$2108,T$2,FALSE)),COND!$A$35:$B$41,2,FALSE)</f>
        <v>??</v>
      </c>
      <c r="U211" s="21">
        <f>IF($C211="B",VLOOKUP($A211,Bat!$A$4:$AR$1196,44,FALSE),VLOOKUP($A211,Pit!$A$4:$BB$1086,54,FALSE))</f>
        <v>0</v>
      </c>
      <c r="V211" s="16"/>
      <c r="W211" s="16">
        <f>IF(OR(U211=999,V211=999,AND(S211&gt;$S$3,S211&lt;&gt;"Slot")),"",IF(V211="",U211,V211))</f>
        <v>0</v>
      </c>
      <c r="X211" s="17" t="e">
        <f>RANK(R211,$R$5:$R$124)</f>
        <v>#N/A</v>
      </c>
      <c r="Y211" s="16" t="str">
        <f>IFERROR(VLOOKUP($D211,Results!$F$3:$L$1396,Y$1,FALSE),"")</f>
        <v/>
      </c>
      <c r="Z211" s="34" t="str">
        <f>IFERROR(IFERROR(IF(VLOOKUP($D211,Results!$F$3:$L$1396,Z$1+1,FALSE)=1,"S",""),"")&amp;VLOOKUP($D211,Results!$F$3:$L$1396,Z$1,FALSE),"")</f>
        <v/>
      </c>
      <c r="AA211" s="16" t="str">
        <f>IFERROR(VLOOKUP($D211,Results!$F$3:$L$1396,AA$1,FALSE),"")</f>
        <v/>
      </c>
      <c r="AB211" s="16" t="str">
        <f>IFERROR(VLOOKUP($D211,Results!$F$3:$L$1396,AB$1,FALSE),"")</f>
        <v/>
      </c>
      <c r="AC211" s="16" t="str">
        <f>IF(V211="","",Y211-V211)</f>
        <v/>
      </c>
    </row>
    <row r="212" spans="1:29" s="21" customFormat="1" x14ac:dyDescent="0.25">
      <c r="A212" s="21" t="s">
        <v>2361</v>
      </c>
      <c r="B212" s="16">
        <f>COUNTIF($A$5:$A$124,A212)</f>
        <v>0</v>
      </c>
      <c r="C212" s="16" t="str">
        <f>IF(OR(MID(A212,1,2)="SP",MID(A212,1,2)="MR",MID(A212,1,2)="CL",MID(A212,1,2)="RP"),"P","B")</f>
        <v>P</v>
      </c>
      <c r="D212" s="17">
        <f>IF($C212="B",VLOOKUP($A212,Bat!$A$4:$BC$2232,D$1,FALSE),VLOOKUP($A212,Pit!$A$4:$AZ$2108,D$2,FALSE))</f>
        <v>5096</v>
      </c>
      <c r="E212" s="16" t="str">
        <f>IF($C212="B",VLOOKUP($A212,Bat!$A$4:$BC$2232,E$1,FALSE),VLOOKUP($A212,Pit!$A$4:$AZ$2108,E$2,FALSE))</f>
        <v>SP</v>
      </c>
      <c r="F212" s="16" t="str">
        <f>IF($C212="B",VLOOKUP($A212,Bat!$A$4:$BC$2232,F$1,FALSE),VLOOKUP($A212,Pit!$A$4:$AZ$2108,F$2,FALSE))</f>
        <v>Jonathan Baginski</v>
      </c>
      <c r="G212" s="16">
        <f>IF($C212="B",VLOOKUP($A212,Bat!$A$4:$BC$2232,G$1,FALSE),VLOOKUP($A212,Pit!$A$4:$AZ$2108,G$2,FALSE))</f>
        <v>18</v>
      </c>
      <c r="H212" s="16" t="str">
        <f>IF($C212="B",VLOOKUP($A212,Bat!$A$4:$BC$2232,H$1,FALSE),VLOOKUP($A212,Pit!$A$4:$AZ$2108,H$2,FALSE))</f>
        <v>R</v>
      </c>
      <c r="I212" s="16" t="str">
        <f>IF($C212="B",VLOOKUP($A212,Bat!$A$4:$BC$2232,I$1,FALSE),VLOOKUP($A212,Pit!$A$4:$AZ$2108,I$2,FALSE))</f>
        <v>R</v>
      </c>
      <c r="J212" s="16" t="str">
        <f>IF($C212="B",VLOOKUP($A212,Bat!$A$4:$BC$2232,J$1,FALSE),VLOOKUP($A212,Pit!$A$4:$AZ$2108,J$2,FALSE))</f>
        <v>High</v>
      </c>
      <c r="K212" s="17" t="str">
        <f>IF($C212="B",VLOOKUP($A212,Bat!$A$4:$BC$2232,K$1,FALSE),VLOOKUP($A212,Pit!$A$4:$AZ$2108,K$2,FALSE))</f>
        <v>High</v>
      </c>
      <c r="L212" s="16">
        <f>IF($C212="B",VLOOKUP($A212,Bat!$A$4:$BC$2232,L$1,FALSE),VLOOKUP($A212,Pit!$A$4:$AZ$2108,L$2,FALSE))</f>
        <v>3</v>
      </c>
      <c r="M212" s="16">
        <f>IF($C212="B",VLOOKUP($A212,Bat!$A$4:$BC$2232,M$1,FALSE),VLOOKUP($A212,Pit!$A$4:$AZ$2108,M$2,FALSE))</f>
        <v>6</v>
      </c>
      <c r="N212" s="16">
        <f>IF($C212="B",VLOOKUP($A212,Bat!$A$4:$BC$2232,N$1,FALSE),VLOOKUP($A212,Pit!$A$4:$AZ$2108,N$2,FALSE))</f>
        <v>4</v>
      </c>
      <c r="O212" s="16" t="str">
        <f>IF($C212="B",VLOOKUP($A212,Bat!$A$4:$BC$2232,O$1,FALSE),VLOOKUP($A212,Pit!$A$4:$AZ$2108,O$2,FALSE))</f>
        <v>84-86 Mph</v>
      </c>
      <c r="P212" s="17">
        <f>IF($C212="B",VLOOKUP($A212,Bat!$A$4:$BC$2232,P$1,FALSE),VLOOKUP($A212,Pit!$A$4:$AZ$2108,P$2,FALSE))</f>
        <v>6</v>
      </c>
      <c r="Q212" s="36">
        <f>IF($C212="B",VLOOKUP($A212,Bat!$A$4:$BC$2232,Q$1,FALSE),VLOOKUP($A212,Pit!$A$4:$AZ$2108,Q$2,FALSE))</f>
        <v>30.332818490033112</v>
      </c>
      <c r="R212" s="19">
        <f>IF($C212="B",VLOOKUP($A212,Bat!$A$4:$BC$2232,R$1,FALSE),VLOOKUP($A212,Pit!$A$4:$AZ$2108,R$2,FALSE))</f>
        <v>0.65151193029406473</v>
      </c>
      <c r="S212" s="20">
        <f>IF($C212="B",VLOOKUP($A212,Bat!$A$4:$BC$2232,S$1,FALSE),VLOOKUP($A212,Pit!$A$4:$AZ$2108,S$2,FALSE))</f>
        <v>190000</v>
      </c>
      <c r="T212" s="17" t="str">
        <f>VLOOKUP(IF($C212="B",VLOOKUP($A212,Bat!$A$4:$AT$2232,T$1,FALSE),VLOOKUP($A212,Pit!$A$4:$BD$2108,T$2,FALSE)),COND!$A$35:$B$41,2,FALSE)</f>
        <v>??</v>
      </c>
      <c r="U212" s="21">
        <f>IF($C212="B",VLOOKUP($A212,Bat!$A$4:$AR$1196,44,FALSE),VLOOKUP($A212,Pit!$A$4:$BB$1086,54,FALSE))</f>
        <v>0</v>
      </c>
      <c r="V212" s="16"/>
      <c r="W212" s="16">
        <f>IF(OR(U212=999,V212=999,AND(S212&gt;$S$3,S212&lt;&gt;"Slot")),"",IF(V212="",U212,V212))</f>
        <v>0</v>
      </c>
      <c r="X212" s="17" t="e">
        <f>RANK(R212,$R$5:$R$124)</f>
        <v>#N/A</v>
      </c>
      <c r="Y212" s="16" t="str">
        <f>IFERROR(VLOOKUP($D212,Results!$F$3:$L$1396,Y$1,FALSE),"")</f>
        <v/>
      </c>
      <c r="Z212" s="34" t="str">
        <f>IFERROR(IFERROR(IF(VLOOKUP($D212,Results!$F$3:$L$1396,Z$1+1,FALSE)=1,"S",""),"")&amp;VLOOKUP($D212,Results!$F$3:$L$1396,Z$1,FALSE),"")</f>
        <v/>
      </c>
      <c r="AA212" s="16" t="str">
        <f>IFERROR(VLOOKUP($D212,Results!$F$3:$L$1396,AA$1,FALSE),"")</f>
        <v/>
      </c>
      <c r="AB212" s="16" t="str">
        <f>IFERROR(VLOOKUP($D212,Results!$F$3:$L$1396,AB$1,FALSE),"")</f>
        <v/>
      </c>
      <c r="AC212" s="16" t="str">
        <f>IF(V212="","",Y212-V212)</f>
        <v/>
      </c>
    </row>
    <row r="213" spans="1:29" s="21" customFormat="1" x14ac:dyDescent="0.25">
      <c r="A213" s="21" t="s">
        <v>2857</v>
      </c>
      <c r="B213" s="16">
        <f>COUNTIF($A$5:$A$124,A213)</f>
        <v>0</v>
      </c>
      <c r="C213" s="16" t="str">
        <f>IF(OR(MID(A213,1,2)="SP",MID(A213,1,2)="MR",MID(A213,1,2)="CL",MID(A213,1,2)="RP"),"P","B")</f>
        <v>B</v>
      </c>
      <c r="D213" s="17">
        <f>IF($C213="B",VLOOKUP($A213,Bat!$A$4:$BC$2232,D$1,FALSE),VLOOKUP($A213,Pit!$A$4:$AZ$2108,D$2,FALSE))</f>
        <v>4772</v>
      </c>
      <c r="E213" s="16" t="str">
        <f>IF($C213="B",VLOOKUP($A213,Bat!$A$4:$BC$2232,E$1,FALSE),VLOOKUP($A213,Pit!$A$4:$AZ$2108,E$2,FALSE))</f>
        <v>C</v>
      </c>
      <c r="F213" s="16" t="str">
        <f>IF($C213="B",VLOOKUP($A213,Bat!$A$4:$BC$2232,F$1,FALSE),VLOOKUP($A213,Pit!$A$4:$AZ$2108,F$2,FALSE))</f>
        <v>Bryan Richardson</v>
      </c>
      <c r="G213" s="16">
        <f>IF($C213="B",VLOOKUP($A213,Bat!$A$4:$BC$2232,G$1,FALSE),VLOOKUP($A213,Pit!$A$4:$AZ$2108,G$2,FALSE))</f>
        <v>21</v>
      </c>
      <c r="H213" s="16" t="str">
        <f>IF($C213="B",VLOOKUP($A213,Bat!$A$4:$BC$2232,H$1,FALSE),VLOOKUP($A213,Pit!$A$4:$AZ$2108,H$2,FALSE))</f>
        <v>R</v>
      </c>
      <c r="I213" s="16" t="str">
        <f>IF($C213="B",VLOOKUP($A213,Bat!$A$4:$BC$2232,I$1,FALSE),VLOOKUP($A213,Pit!$A$4:$AZ$2108,I$2,FALSE))</f>
        <v>R</v>
      </c>
      <c r="J213" s="16" t="str">
        <f>IF($C213="B",VLOOKUP($A213,Bat!$A$4:$BC$2232,J$1,FALSE),VLOOKUP($A213,Pit!$A$4:$AZ$2108,J$2,FALSE))</f>
        <v>High</v>
      </c>
      <c r="K213" s="17" t="str">
        <f>IF($C213="B",VLOOKUP($A213,Bat!$A$4:$BC$2232,K$1,FALSE),VLOOKUP($A213,Pit!$A$4:$AZ$2108,K$2,FALSE))</f>
        <v>Low</v>
      </c>
      <c r="L213" s="16">
        <f>IF($C213="B",VLOOKUP($A213,Bat!$A$4:$BC$2232,L$1,FALSE),VLOOKUP($A213,Pit!$A$4:$AZ$2108,L$2,FALSE))</f>
        <v>5</v>
      </c>
      <c r="M213" s="16">
        <f>IF($C213="B",VLOOKUP($A213,Bat!$A$4:$BC$2232,M$1,FALSE),VLOOKUP($A213,Pit!$A$4:$AZ$2108,M$2,FALSE))</f>
        <v>7</v>
      </c>
      <c r="N213" s="16">
        <f>IF($C213="B",VLOOKUP($A213,Bat!$A$4:$BC$2232,N$1,FALSE),VLOOKUP($A213,Pit!$A$4:$AZ$2108,N$2,FALSE))</f>
        <v>2</v>
      </c>
      <c r="O213" s="16">
        <f>IF($C213="B",VLOOKUP($A213,Bat!$A$4:$BC$2232,O$1,FALSE),VLOOKUP($A213,Pit!$A$4:$AZ$2108,O$2,FALSE))</f>
        <v>5</v>
      </c>
      <c r="P213" s="17">
        <f>IF($C213="B",VLOOKUP($A213,Bat!$A$4:$BC$2232,P$1,FALSE),VLOOKUP($A213,Pit!$A$4:$AZ$2108,P$2,FALSE))</f>
        <v>2</v>
      </c>
      <c r="Q213" s="36">
        <f>IF($C213="B",VLOOKUP($A213,Bat!$A$4:$BC$2232,Q$1,FALSE),VLOOKUP($A213,Pit!$A$4:$AZ$2108,Q$2,FALSE))</f>
        <v>11.487108072630637</v>
      </c>
      <c r="R213" s="19">
        <f>IF($C213="B",VLOOKUP($A213,Bat!$A$4:$BC$2232,R$1,FALSE),VLOOKUP($A213,Pit!$A$4:$AZ$2108,R$2,FALSE))</f>
        <v>0.64421270263178287</v>
      </c>
      <c r="S213" s="20">
        <f>IF($C213="B",VLOOKUP($A213,Bat!$A$4:$BC$2232,S$1,FALSE),VLOOKUP($A213,Pit!$A$4:$AZ$2108,S$2,FALSE))</f>
        <v>210000</v>
      </c>
      <c r="T213" s="17" t="str">
        <f>VLOOKUP(IF($C213="B",VLOOKUP($A213,Bat!$A$4:$AT$2232,T$1,FALSE),VLOOKUP($A213,Pit!$A$4:$BD$2108,T$2,FALSE)),COND!$A$35:$B$41,2,FALSE)</f>
        <v>??</v>
      </c>
      <c r="U213" s="21">
        <f>IF($C213="B",VLOOKUP($A213,Bat!$A$4:$AR$1196,44,FALSE),VLOOKUP($A213,Pit!$A$4:$BB$1086,54,FALSE))</f>
        <v>0</v>
      </c>
      <c r="V213" s="16"/>
      <c r="W213" s="16">
        <f>IF(OR(U213=999,V213=999,AND(S213&gt;$S$3,S213&lt;&gt;"Slot")),"",IF(V213="",U213,V213))</f>
        <v>0</v>
      </c>
      <c r="X213" s="17" t="e">
        <f>RANK(R213,$R$5:$R$124)</f>
        <v>#N/A</v>
      </c>
      <c r="Y213" s="16" t="str">
        <f>IFERROR(VLOOKUP($D213,Results!$F$3:$L$1396,Y$1,FALSE),"")</f>
        <v/>
      </c>
      <c r="Z213" s="34" t="str">
        <f>IFERROR(IFERROR(IF(VLOOKUP($D213,Results!$F$3:$L$1396,Z$1+1,FALSE)=1,"S",""),"")&amp;VLOOKUP($D213,Results!$F$3:$L$1396,Z$1,FALSE),"")</f>
        <v/>
      </c>
      <c r="AA213" s="16" t="str">
        <f>IFERROR(VLOOKUP($D213,Results!$F$3:$L$1396,AA$1,FALSE),"")</f>
        <v/>
      </c>
      <c r="AB213" s="16" t="str">
        <f>IFERROR(VLOOKUP($D213,Results!$F$3:$L$1396,AB$1,FALSE),"")</f>
        <v/>
      </c>
      <c r="AC213" s="16" t="str">
        <f>IF(V213="","",Y213-V213)</f>
        <v/>
      </c>
    </row>
    <row r="214" spans="1:29" s="21" customFormat="1" x14ac:dyDescent="0.25">
      <c r="A214" s="21" t="s">
        <v>2362</v>
      </c>
      <c r="B214" s="16">
        <f>COUNTIF($A$5:$A$124,A214)</f>
        <v>0</v>
      </c>
      <c r="C214" s="16" t="str">
        <f>IF(OR(MID(A214,1,2)="SP",MID(A214,1,2)="MR",MID(A214,1,2)="CL",MID(A214,1,2)="RP"),"P","B")</f>
        <v>P</v>
      </c>
      <c r="D214" s="17">
        <f>IF($C214="B",VLOOKUP($A214,Bat!$A$4:$BC$2232,D$1,FALSE),VLOOKUP($A214,Pit!$A$4:$AZ$2108,D$2,FALSE))</f>
        <v>6930</v>
      </c>
      <c r="E214" s="16" t="str">
        <f>IF($C214="B",VLOOKUP($A214,Bat!$A$4:$BC$2232,E$1,FALSE),VLOOKUP($A214,Pit!$A$4:$AZ$2108,E$2,FALSE))</f>
        <v>SP</v>
      </c>
      <c r="F214" s="16" t="str">
        <f>IF($C214="B",VLOOKUP($A214,Bat!$A$4:$BC$2232,F$1,FALSE),VLOOKUP($A214,Pit!$A$4:$AZ$2108,F$2,FALSE))</f>
        <v>José Pérez</v>
      </c>
      <c r="G214" s="16">
        <f>IF($C214="B",VLOOKUP($A214,Bat!$A$4:$BC$2232,G$1,FALSE),VLOOKUP($A214,Pit!$A$4:$AZ$2108,G$2,FALSE))</f>
        <v>21</v>
      </c>
      <c r="H214" s="16" t="str">
        <f>IF($C214="B",VLOOKUP($A214,Bat!$A$4:$BC$2232,H$1,FALSE),VLOOKUP($A214,Pit!$A$4:$AZ$2108,H$2,FALSE))</f>
        <v>L</v>
      </c>
      <c r="I214" s="16" t="str">
        <f>IF($C214="B",VLOOKUP($A214,Bat!$A$4:$BC$2232,I$1,FALSE),VLOOKUP($A214,Pit!$A$4:$AZ$2108,I$2,FALSE))</f>
        <v>R</v>
      </c>
      <c r="J214" s="16" t="str">
        <f>IF($C214="B",VLOOKUP($A214,Bat!$A$4:$BC$2232,J$1,FALSE),VLOOKUP($A214,Pit!$A$4:$AZ$2108,J$2,FALSE))</f>
        <v>Normal</v>
      </c>
      <c r="K214" s="17" t="str">
        <f>IF($C214="B",VLOOKUP($A214,Bat!$A$4:$BC$2232,K$1,FALSE),VLOOKUP($A214,Pit!$A$4:$AZ$2108,K$2,FALSE))</f>
        <v>Normal</v>
      </c>
      <c r="L214" s="16">
        <f>IF($C214="B",VLOOKUP($A214,Bat!$A$4:$BC$2232,L$1,FALSE),VLOOKUP($A214,Pit!$A$4:$AZ$2108,L$2,FALSE))</f>
        <v>4</v>
      </c>
      <c r="M214" s="16">
        <f>IF($C214="B",VLOOKUP($A214,Bat!$A$4:$BC$2232,M$1,FALSE),VLOOKUP($A214,Pit!$A$4:$AZ$2108,M$2,FALSE))</f>
        <v>5</v>
      </c>
      <c r="N214" s="16">
        <f>IF($C214="B",VLOOKUP($A214,Bat!$A$4:$BC$2232,N$1,FALSE),VLOOKUP($A214,Pit!$A$4:$AZ$2108,N$2,FALSE))</f>
        <v>4</v>
      </c>
      <c r="O214" s="16" t="str">
        <f>IF($C214="B",VLOOKUP($A214,Bat!$A$4:$BC$2232,O$1,FALSE),VLOOKUP($A214,Pit!$A$4:$AZ$2108,O$2,FALSE))</f>
        <v>90-92 Mph</v>
      </c>
      <c r="P214" s="17">
        <f>IF($C214="B",VLOOKUP($A214,Bat!$A$4:$BC$2232,P$1,FALSE),VLOOKUP($A214,Pit!$A$4:$AZ$2108,P$2,FALSE))</f>
        <v>10</v>
      </c>
      <c r="Q214" s="36">
        <f>IF($C214="B",VLOOKUP($A214,Bat!$A$4:$BC$2232,Q$1,FALSE),VLOOKUP($A214,Pit!$A$4:$AZ$2108,Q$2,FALSE))</f>
        <v>30.237227942080768</v>
      </c>
      <c r="R214" s="19">
        <f>IF($C214="B",VLOOKUP($A214,Bat!$A$4:$BC$2232,R$1,FALSE),VLOOKUP($A214,Pit!$A$4:$AZ$2108,R$2,FALSE))</f>
        <v>0.64295994115993937</v>
      </c>
      <c r="S214" s="20">
        <f>IF($C214="B",VLOOKUP($A214,Bat!$A$4:$BC$2232,S$1,FALSE),VLOOKUP($A214,Pit!$A$4:$AZ$2108,S$2,FALSE))</f>
        <v>220000</v>
      </c>
      <c r="T214" s="17" t="str">
        <f>VLOOKUP(IF($C214="B",VLOOKUP($A214,Bat!$A$4:$AT$2232,T$1,FALSE),VLOOKUP($A214,Pit!$A$4:$BD$2108,T$2,FALSE)),COND!$A$35:$B$41,2,FALSE)</f>
        <v>??</v>
      </c>
      <c r="U214" s="21">
        <f>IF($C214="B",VLOOKUP($A214,Bat!$A$4:$AR$1196,44,FALSE),VLOOKUP($A214,Pit!$A$4:$BB$1086,54,FALSE))</f>
        <v>0</v>
      </c>
      <c r="V214" s="16"/>
      <c r="W214" s="16">
        <f>IF(OR(U214=999,V214=999,AND(S214&gt;$S$3,S214&lt;&gt;"Slot")),"",IF(V214="",U214,V214))</f>
        <v>0</v>
      </c>
      <c r="X214" s="17" t="e">
        <f>RANK(R214,$R$5:$R$124)</f>
        <v>#N/A</v>
      </c>
      <c r="Y214" s="16" t="str">
        <f>IFERROR(VLOOKUP($D214,Results!$F$3:$L$1396,Y$1,FALSE),"")</f>
        <v/>
      </c>
      <c r="Z214" s="34" t="str">
        <f>IFERROR(IFERROR(IF(VLOOKUP($D214,Results!$F$3:$L$1396,Z$1+1,FALSE)=1,"S",""),"")&amp;VLOOKUP($D214,Results!$F$3:$L$1396,Z$1,FALSE),"")</f>
        <v/>
      </c>
      <c r="AA214" s="16" t="str">
        <f>IFERROR(VLOOKUP($D214,Results!$F$3:$L$1396,AA$1,FALSE),"")</f>
        <v/>
      </c>
      <c r="AB214" s="16" t="str">
        <f>IFERROR(VLOOKUP($D214,Results!$F$3:$L$1396,AB$1,FALSE),"")</f>
        <v/>
      </c>
      <c r="AC214" s="16" t="str">
        <f>IF(V214="","",Y214-V214)</f>
        <v/>
      </c>
    </row>
    <row r="215" spans="1:29" s="21" customFormat="1" x14ac:dyDescent="0.25">
      <c r="A215" s="21" t="s">
        <v>2858</v>
      </c>
      <c r="B215" s="16">
        <f>COUNTIF($A$5:$A$124,A215)</f>
        <v>0</v>
      </c>
      <c r="C215" s="16" t="str">
        <f>IF(OR(MID(A215,1,2)="SP",MID(A215,1,2)="MR",MID(A215,1,2)="CL",MID(A215,1,2)="RP"),"P","B")</f>
        <v>B</v>
      </c>
      <c r="D215" s="17">
        <f>IF($C215="B",VLOOKUP($A215,Bat!$A$4:$BC$2232,D$1,FALSE),VLOOKUP($A215,Pit!$A$4:$AZ$2108,D$2,FALSE))</f>
        <v>4876</v>
      </c>
      <c r="E215" s="16" t="str">
        <f>IF($C215="B",VLOOKUP($A215,Bat!$A$4:$BC$2232,E$1,FALSE),VLOOKUP($A215,Pit!$A$4:$AZ$2108,E$2,FALSE))</f>
        <v>RF</v>
      </c>
      <c r="F215" s="16" t="str">
        <f>IF($C215="B",VLOOKUP($A215,Bat!$A$4:$BC$2232,F$1,FALSE),VLOOKUP($A215,Pit!$A$4:$AZ$2108,F$2,FALSE))</f>
        <v>Jim McLean</v>
      </c>
      <c r="G215" s="16">
        <f>IF($C215="B",VLOOKUP($A215,Bat!$A$4:$BC$2232,G$1,FALSE),VLOOKUP($A215,Pit!$A$4:$AZ$2108,G$2,FALSE))</f>
        <v>18</v>
      </c>
      <c r="H215" s="16" t="str">
        <f>IF($C215="B",VLOOKUP($A215,Bat!$A$4:$BC$2232,H$1,FALSE),VLOOKUP($A215,Pit!$A$4:$AZ$2108,H$2,FALSE))</f>
        <v>L</v>
      </c>
      <c r="I215" s="16" t="str">
        <f>IF($C215="B",VLOOKUP($A215,Bat!$A$4:$BC$2232,I$1,FALSE),VLOOKUP($A215,Pit!$A$4:$AZ$2108,I$2,FALSE))</f>
        <v>L</v>
      </c>
      <c r="J215" s="16" t="str">
        <f>IF($C215="B",VLOOKUP($A215,Bat!$A$4:$BC$2232,J$1,FALSE),VLOOKUP($A215,Pit!$A$4:$AZ$2108,J$2,FALSE))</f>
        <v>Normal</v>
      </c>
      <c r="K215" s="17" t="str">
        <f>IF($C215="B",VLOOKUP($A215,Bat!$A$4:$BC$2232,K$1,FALSE),VLOOKUP($A215,Pit!$A$4:$AZ$2108,K$2,FALSE))</f>
        <v>Normal</v>
      </c>
      <c r="L215" s="16">
        <f>IF($C215="B",VLOOKUP($A215,Bat!$A$4:$BC$2232,L$1,FALSE),VLOOKUP($A215,Pit!$A$4:$AZ$2108,L$2,FALSE))</f>
        <v>5</v>
      </c>
      <c r="M215" s="16">
        <f>IF($C215="B",VLOOKUP($A215,Bat!$A$4:$BC$2232,M$1,FALSE),VLOOKUP($A215,Pit!$A$4:$AZ$2108,M$2,FALSE))</f>
        <v>7</v>
      </c>
      <c r="N215" s="16">
        <f>IF($C215="B",VLOOKUP($A215,Bat!$A$4:$BC$2232,N$1,FALSE),VLOOKUP($A215,Pit!$A$4:$AZ$2108,N$2,FALSE))</f>
        <v>3</v>
      </c>
      <c r="O215" s="16">
        <f>IF($C215="B",VLOOKUP($A215,Bat!$A$4:$BC$2232,O$1,FALSE),VLOOKUP($A215,Pit!$A$4:$AZ$2108,O$2,FALSE))</f>
        <v>5</v>
      </c>
      <c r="P215" s="17">
        <f>IF($C215="B",VLOOKUP($A215,Bat!$A$4:$BC$2232,P$1,FALSE),VLOOKUP($A215,Pit!$A$4:$AZ$2108,P$2,FALSE))</f>
        <v>3</v>
      </c>
      <c r="Q215" s="36">
        <f>IF($C215="B",VLOOKUP($A215,Bat!$A$4:$BC$2232,Q$1,FALSE),VLOOKUP($A215,Pit!$A$4:$AZ$2108,Q$2,FALSE))</f>
        <v>11.462136252201105</v>
      </c>
      <c r="R215" s="19">
        <f>IF($C215="B",VLOOKUP($A215,Bat!$A$4:$BC$2232,R$1,FALSE),VLOOKUP($A215,Pit!$A$4:$AZ$2108,R$2,FALSE))</f>
        <v>0.64093705402717549</v>
      </c>
      <c r="S215" s="20">
        <f>IF($C215="B",VLOOKUP($A215,Bat!$A$4:$BC$2232,S$1,FALSE),VLOOKUP($A215,Pit!$A$4:$AZ$2108,S$2,FALSE))</f>
        <v>200000</v>
      </c>
      <c r="T215" s="17" t="str">
        <f>VLOOKUP(IF($C215="B",VLOOKUP($A215,Bat!$A$4:$AT$2232,T$1,FALSE),VLOOKUP($A215,Pit!$A$4:$BD$2108,T$2,FALSE)),COND!$A$35:$B$41,2,FALSE)</f>
        <v>??</v>
      </c>
      <c r="U215" s="21">
        <f>IF($C215="B",VLOOKUP($A215,Bat!$A$4:$AR$1196,44,FALSE),VLOOKUP($A215,Pit!$A$4:$BB$1086,54,FALSE))</f>
        <v>0</v>
      </c>
      <c r="V215" s="16"/>
      <c r="W215" s="16">
        <f>IF(OR(U215=999,V215=999,AND(S215&gt;$S$3,S215&lt;&gt;"Slot")),"",IF(V215="",U215,V215))</f>
        <v>0</v>
      </c>
      <c r="X215" s="17" t="e">
        <f>RANK(R215,$R$5:$R$124)</f>
        <v>#N/A</v>
      </c>
      <c r="Y215" s="16" t="str">
        <f>IFERROR(VLOOKUP($D215,Results!$F$3:$L$1396,Y$1,FALSE),"")</f>
        <v/>
      </c>
      <c r="Z215" s="34" t="str">
        <f>IFERROR(IFERROR(IF(VLOOKUP($D215,Results!$F$3:$L$1396,Z$1+1,FALSE)=1,"S",""),"")&amp;VLOOKUP($D215,Results!$F$3:$L$1396,Z$1,FALSE),"")</f>
        <v/>
      </c>
      <c r="AA215" s="16" t="str">
        <f>IFERROR(VLOOKUP($D215,Results!$F$3:$L$1396,AA$1,FALSE),"")</f>
        <v/>
      </c>
      <c r="AB215" s="16" t="str">
        <f>IFERROR(VLOOKUP($D215,Results!$F$3:$L$1396,AB$1,FALSE),"")</f>
        <v/>
      </c>
      <c r="AC215" s="16" t="str">
        <f>IF(V215="","",Y215-V215)</f>
        <v/>
      </c>
    </row>
    <row r="216" spans="1:29" s="21" customFormat="1" x14ac:dyDescent="0.25">
      <c r="A216" s="21" t="s">
        <v>3151</v>
      </c>
      <c r="B216" s="16">
        <f>COUNTIF($A$5:$A$124,A216)</f>
        <v>0</v>
      </c>
      <c r="C216" s="16" t="str">
        <f>IF(OR(MID(A216,1,2)="SP",MID(A216,1,2)="MR",MID(A216,1,2)="CL",MID(A216,1,2)="RP"),"P","B")</f>
        <v>P</v>
      </c>
      <c r="D216" s="17">
        <f>IF($C216="B",VLOOKUP($A216,Bat!$A$4:$BC$2232,D$1,FALSE),VLOOKUP($A216,Pit!$A$4:$AZ$2108,D$2,FALSE))</f>
        <v>5083</v>
      </c>
      <c r="E216" s="16" t="str">
        <f>IF($C216="B",VLOOKUP($A216,Bat!$A$4:$BC$2232,E$1,FALSE),VLOOKUP($A216,Pit!$A$4:$AZ$2108,E$2,FALSE))</f>
        <v>CL</v>
      </c>
      <c r="F216" s="16" t="str">
        <f>IF($C216="B",VLOOKUP($A216,Bat!$A$4:$BC$2232,F$1,FALSE),VLOOKUP($A216,Pit!$A$4:$AZ$2108,F$2,FALSE))</f>
        <v>Luis Ibarra</v>
      </c>
      <c r="G216" s="16">
        <f>IF($C216="B",VLOOKUP($A216,Bat!$A$4:$BC$2232,G$1,FALSE),VLOOKUP($A216,Pit!$A$4:$AZ$2108,G$2,FALSE))</f>
        <v>18</v>
      </c>
      <c r="H216" s="16" t="str">
        <f>IF($C216="B",VLOOKUP($A216,Bat!$A$4:$BC$2232,H$1,FALSE),VLOOKUP($A216,Pit!$A$4:$AZ$2108,H$2,FALSE))</f>
        <v>L</v>
      </c>
      <c r="I216" s="16" t="str">
        <f>IF($C216="B",VLOOKUP($A216,Bat!$A$4:$BC$2232,I$1,FALSE),VLOOKUP($A216,Pit!$A$4:$AZ$2108,I$2,FALSE))</f>
        <v>L</v>
      </c>
      <c r="J216" s="16" t="str">
        <f>IF($C216="B",VLOOKUP($A216,Bat!$A$4:$BC$2232,J$1,FALSE),VLOOKUP($A216,Pit!$A$4:$AZ$2108,J$2,FALSE))</f>
        <v>Low</v>
      </c>
      <c r="K216" s="17" t="str">
        <f>IF($C216="B",VLOOKUP($A216,Bat!$A$4:$BC$2232,K$1,FALSE),VLOOKUP($A216,Pit!$A$4:$AZ$2108,K$2,FALSE))</f>
        <v>Low</v>
      </c>
      <c r="L216" s="16">
        <f>IF($C216="B",VLOOKUP($A216,Bat!$A$4:$BC$2232,L$1,FALSE),VLOOKUP($A216,Pit!$A$4:$AZ$2108,L$2,FALSE))</f>
        <v>4</v>
      </c>
      <c r="M216" s="16">
        <f>IF($C216="B",VLOOKUP($A216,Bat!$A$4:$BC$2232,M$1,FALSE),VLOOKUP($A216,Pit!$A$4:$AZ$2108,M$2,FALSE))</f>
        <v>4</v>
      </c>
      <c r="N216" s="16">
        <f>IF($C216="B",VLOOKUP($A216,Bat!$A$4:$BC$2232,N$1,FALSE),VLOOKUP($A216,Pit!$A$4:$AZ$2108,N$2,FALSE))</f>
        <v>5</v>
      </c>
      <c r="O216" s="16" t="str">
        <f>IF($C216="B",VLOOKUP($A216,Bat!$A$4:$BC$2232,O$1,FALSE),VLOOKUP($A216,Pit!$A$4:$AZ$2108,O$2,FALSE))</f>
        <v>89-91 Mph</v>
      </c>
      <c r="P216" s="17">
        <f>IF($C216="B",VLOOKUP($A216,Bat!$A$4:$BC$2232,P$1,FALSE),VLOOKUP($A216,Pit!$A$4:$AZ$2108,P$2,FALSE))</f>
        <v>5</v>
      </c>
      <c r="Q216" s="36">
        <f>IF($C216="B",VLOOKUP($A216,Bat!$A$4:$BC$2232,Q$1,FALSE),VLOOKUP($A216,Pit!$A$4:$AZ$2108,Q$2,FALSE))</f>
        <v>30.207127300817266</v>
      </c>
      <c r="R216" s="19">
        <f>IF($C216="B",VLOOKUP($A216,Bat!$A$4:$BC$2232,R$1,FALSE),VLOOKUP($A216,Pit!$A$4:$AZ$2108,R$2,FALSE))</f>
        <v>0.64026699334731663</v>
      </c>
      <c r="S216" s="20">
        <f>IF($C216="B",VLOOKUP($A216,Bat!$A$4:$BC$2232,S$1,FALSE),VLOOKUP($A216,Pit!$A$4:$AZ$2108,S$2,FALSE))</f>
        <v>220000</v>
      </c>
      <c r="T216" s="17" t="str">
        <f>VLOOKUP(IF($C216="B",VLOOKUP($A216,Bat!$A$4:$AT$2232,T$1,FALSE),VLOOKUP($A216,Pit!$A$4:$BD$2108,T$2,FALSE)),COND!$A$35:$B$41,2,FALSE)</f>
        <v>??</v>
      </c>
      <c r="U216" s="21">
        <f>IF($C216="B",VLOOKUP($A216,Bat!$A$4:$AR$1196,44,FALSE),VLOOKUP($A216,Pit!$A$4:$BB$1086,54,FALSE))</f>
        <v>0</v>
      </c>
      <c r="V216" s="16"/>
      <c r="W216" s="16">
        <f>IF(OR(U216=999,V216=999,AND(S216&gt;$S$3,S216&lt;&gt;"Slot")),"",IF(V216="",U216,V216))</f>
        <v>0</v>
      </c>
      <c r="X216" s="17" t="e">
        <f>RANK(R216,$R$5:$R$124)</f>
        <v>#N/A</v>
      </c>
      <c r="Y216" s="16" t="str">
        <f>IFERROR(VLOOKUP($D216,Results!$F$3:$L$1396,Y$1,FALSE),"")</f>
        <v/>
      </c>
      <c r="Z216" s="34" t="str">
        <f>IFERROR(IFERROR(IF(VLOOKUP($D216,Results!$F$3:$L$1396,Z$1+1,FALSE)=1,"S",""),"")&amp;VLOOKUP($D216,Results!$F$3:$L$1396,Z$1,FALSE),"")</f>
        <v/>
      </c>
      <c r="AA216" s="16" t="str">
        <f>IFERROR(VLOOKUP($D216,Results!$F$3:$L$1396,AA$1,FALSE),"")</f>
        <v/>
      </c>
      <c r="AB216" s="16" t="str">
        <f>IFERROR(VLOOKUP($D216,Results!$F$3:$L$1396,AB$1,FALSE),"")</f>
        <v/>
      </c>
      <c r="AC216" s="16" t="str">
        <f>IF(V216="","",Y216-V216)</f>
        <v/>
      </c>
    </row>
    <row r="217" spans="1:29" s="21" customFormat="1" x14ac:dyDescent="0.25">
      <c r="A217" s="21" t="s">
        <v>2363</v>
      </c>
      <c r="B217" s="16">
        <f>COUNTIF($A$5:$A$124,A217)</f>
        <v>0</v>
      </c>
      <c r="C217" s="16" t="str">
        <f>IF(OR(MID(A217,1,2)="SP",MID(A217,1,2)="MR",MID(A217,1,2)="CL",MID(A217,1,2)="RP"),"P","B")</f>
        <v>P</v>
      </c>
      <c r="D217" s="17">
        <f>IF($C217="B",VLOOKUP($A217,Bat!$A$4:$BC$2232,D$1,FALSE),VLOOKUP($A217,Pit!$A$4:$AZ$2108,D$2,FALSE))</f>
        <v>4759</v>
      </c>
      <c r="E217" s="16" t="str">
        <f>IF($C217="B",VLOOKUP($A217,Bat!$A$4:$BC$2232,E$1,FALSE),VLOOKUP($A217,Pit!$A$4:$AZ$2108,E$2,FALSE))</f>
        <v>SP</v>
      </c>
      <c r="F217" s="16" t="str">
        <f>IF($C217="B",VLOOKUP($A217,Bat!$A$4:$BC$2232,F$1,FALSE),VLOOKUP($A217,Pit!$A$4:$AZ$2108,F$2,FALSE))</f>
        <v>Ron Smith</v>
      </c>
      <c r="G217" s="16">
        <f>IF($C217="B",VLOOKUP($A217,Bat!$A$4:$BC$2232,G$1,FALSE),VLOOKUP($A217,Pit!$A$4:$AZ$2108,G$2,FALSE))</f>
        <v>21</v>
      </c>
      <c r="H217" s="16" t="str">
        <f>IF($C217="B",VLOOKUP($A217,Bat!$A$4:$BC$2232,H$1,FALSE),VLOOKUP($A217,Pit!$A$4:$AZ$2108,H$2,FALSE))</f>
        <v>R</v>
      </c>
      <c r="I217" s="16" t="str">
        <f>IF($C217="B",VLOOKUP($A217,Bat!$A$4:$BC$2232,I$1,FALSE),VLOOKUP($A217,Pit!$A$4:$AZ$2108,I$2,FALSE))</f>
        <v>R</v>
      </c>
      <c r="J217" s="16" t="str">
        <f>IF($C217="B",VLOOKUP($A217,Bat!$A$4:$BC$2232,J$1,FALSE),VLOOKUP($A217,Pit!$A$4:$AZ$2108,J$2,FALSE))</f>
        <v>High</v>
      </c>
      <c r="K217" s="17" t="str">
        <f>IF($C217="B",VLOOKUP($A217,Bat!$A$4:$BC$2232,K$1,FALSE),VLOOKUP($A217,Pit!$A$4:$AZ$2108,K$2,FALSE))</f>
        <v>High</v>
      </c>
      <c r="L217" s="16">
        <f>IF($C217="B",VLOOKUP($A217,Bat!$A$4:$BC$2232,L$1,FALSE),VLOOKUP($A217,Pit!$A$4:$AZ$2108,L$2,FALSE))</f>
        <v>5</v>
      </c>
      <c r="M217" s="16">
        <f>IF($C217="B",VLOOKUP($A217,Bat!$A$4:$BC$2232,M$1,FALSE),VLOOKUP($A217,Pit!$A$4:$AZ$2108,M$2,FALSE))</f>
        <v>5</v>
      </c>
      <c r="N217" s="16">
        <f>IF($C217="B",VLOOKUP($A217,Bat!$A$4:$BC$2232,N$1,FALSE),VLOOKUP($A217,Pit!$A$4:$AZ$2108,N$2,FALSE))</f>
        <v>3</v>
      </c>
      <c r="O217" s="16" t="str">
        <f>IF($C217="B",VLOOKUP($A217,Bat!$A$4:$BC$2232,O$1,FALSE),VLOOKUP($A217,Pit!$A$4:$AZ$2108,O$2,FALSE))</f>
        <v>92-94 Mph</v>
      </c>
      <c r="P217" s="17">
        <f>IF($C217="B",VLOOKUP($A217,Bat!$A$4:$BC$2232,P$1,FALSE),VLOOKUP($A217,Pit!$A$4:$AZ$2108,P$2,FALSE))</f>
        <v>6</v>
      </c>
      <c r="Q217" s="36">
        <f>IF($C217="B",VLOOKUP($A217,Bat!$A$4:$BC$2232,Q$1,FALSE),VLOOKUP($A217,Pit!$A$4:$AZ$2108,Q$2,FALSE))</f>
        <v>30.202221005624526</v>
      </c>
      <c r="R217" s="19">
        <f>IF($C217="B",VLOOKUP($A217,Bat!$A$4:$BC$2232,R$1,FALSE),VLOOKUP($A217,Pit!$A$4:$AZ$2108,R$2,FALSE))</f>
        <v>0.63982805263533282</v>
      </c>
      <c r="S217" s="20">
        <f>IF($C217="B",VLOOKUP($A217,Bat!$A$4:$BC$2232,S$1,FALSE),VLOOKUP($A217,Pit!$A$4:$AZ$2108,S$2,FALSE))</f>
        <v>95000</v>
      </c>
      <c r="T217" s="17" t="str">
        <f>VLOOKUP(IF($C217="B",VLOOKUP($A217,Bat!$A$4:$AT$2232,T$1,FALSE),VLOOKUP($A217,Pit!$A$4:$BD$2108,T$2,FALSE)),COND!$A$35:$B$41,2,FALSE)</f>
        <v>??</v>
      </c>
      <c r="U217" s="21">
        <f>IF($C217="B",VLOOKUP($A217,Bat!$A$4:$AR$1196,44,FALSE),VLOOKUP($A217,Pit!$A$4:$BB$1086,54,FALSE))</f>
        <v>0</v>
      </c>
      <c r="V217" s="16"/>
      <c r="W217" s="16">
        <f>IF(OR(U217=999,V217=999,AND(S217&gt;$S$3,S217&lt;&gt;"Slot")),"",IF(V217="",U217,V217))</f>
        <v>0</v>
      </c>
      <c r="X217" s="17" t="e">
        <f>RANK(R217,$R$5:$R$124)</f>
        <v>#N/A</v>
      </c>
      <c r="Y217" s="16" t="str">
        <f>IFERROR(VLOOKUP($D217,Results!$F$3:$L$1396,Y$1,FALSE),"")</f>
        <v/>
      </c>
      <c r="Z217" s="34" t="str">
        <f>IFERROR(IFERROR(IF(VLOOKUP($D217,Results!$F$3:$L$1396,Z$1+1,FALSE)=1,"S",""),"")&amp;VLOOKUP($D217,Results!$F$3:$L$1396,Z$1,FALSE),"")</f>
        <v/>
      </c>
      <c r="AA217" s="16" t="str">
        <f>IFERROR(VLOOKUP($D217,Results!$F$3:$L$1396,AA$1,FALSE),"")</f>
        <v/>
      </c>
      <c r="AB217" s="16" t="str">
        <f>IFERROR(VLOOKUP($D217,Results!$F$3:$L$1396,AB$1,FALSE),"")</f>
        <v/>
      </c>
      <c r="AC217" s="16" t="str">
        <f>IF(V217="","",Y217-V217)</f>
        <v/>
      </c>
    </row>
    <row r="218" spans="1:29" s="21" customFormat="1" x14ac:dyDescent="0.25">
      <c r="A218" s="21" t="s">
        <v>2859</v>
      </c>
      <c r="B218" s="16">
        <f>COUNTIF($A$5:$A$124,A218)</f>
        <v>0</v>
      </c>
      <c r="C218" s="16" t="str">
        <f>IF(OR(MID(A218,1,2)="SP",MID(A218,1,2)="MR",MID(A218,1,2)="CL",MID(A218,1,2)="RP"),"P","B")</f>
        <v>B</v>
      </c>
      <c r="D218" s="17">
        <f>IF($C218="B",VLOOKUP($A218,Bat!$A$4:$BC$2232,D$1,FALSE),VLOOKUP($A218,Pit!$A$4:$AZ$2108,D$2,FALSE))</f>
        <v>5122</v>
      </c>
      <c r="E218" s="16" t="str">
        <f>IF($C218="B",VLOOKUP($A218,Bat!$A$4:$BC$2232,E$1,FALSE),VLOOKUP($A218,Pit!$A$4:$AZ$2108,E$2,FALSE))</f>
        <v>RF</v>
      </c>
      <c r="F218" s="16" t="str">
        <f>IF($C218="B",VLOOKUP($A218,Bat!$A$4:$BC$2232,F$1,FALSE),VLOOKUP($A218,Pit!$A$4:$AZ$2108,F$2,FALSE))</f>
        <v>António Figueroa</v>
      </c>
      <c r="G218" s="16">
        <f>IF($C218="B",VLOOKUP($A218,Bat!$A$4:$BC$2232,G$1,FALSE),VLOOKUP($A218,Pit!$A$4:$AZ$2108,G$2,FALSE))</f>
        <v>18</v>
      </c>
      <c r="H218" s="16" t="str">
        <f>IF($C218="B",VLOOKUP($A218,Bat!$A$4:$BC$2232,H$1,FALSE),VLOOKUP($A218,Pit!$A$4:$AZ$2108,H$2,FALSE))</f>
        <v>L</v>
      </c>
      <c r="I218" s="16" t="str">
        <f>IF($C218="B",VLOOKUP($A218,Bat!$A$4:$BC$2232,I$1,FALSE),VLOOKUP($A218,Pit!$A$4:$AZ$2108,I$2,FALSE))</f>
        <v>L</v>
      </c>
      <c r="J218" s="16" t="str">
        <f>IF($C218="B",VLOOKUP($A218,Bat!$A$4:$BC$2232,J$1,FALSE),VLOOKUP($A218,Pit!$A$4:$AZ$2108,J$2,FALSE))</f>
        <v>Very High</v>
      </c>
      <c r="K218" s="17" t="str">
        <f>IF($C218="B",VLOOKUP($A218,Bat!$A$4:$BC$2232,K$1,FALSE),VLOOKUP($A218,Pit!$A$4:$AZ$2108,K$2,FALSE))</f>
        <v>High</v>
      </c>
      <c r="L218" s="16">
        <f>IF($C218="B",VLOOKUP($A218,Bat!$A$4:$BC$2232,L$1,FALSE),VLOOKUP($A218,Pit!$A$4:$AZ$2108,L$2,FALSE))</f>
        <v>4</v>
      </c>
      <c r="M218" s="16">
        <f>IF($C218="B",VLOOKUP($A218,Bat!$A$4:$BC$2232,M$1,FALSE),VLOOKUP($A218,Pit!$A$4:$AZ$2108,M$2,FALSE))</f>
        <v>4</v>
      </c>
      <c r="N218" s="16">
        <f>IF($C218="B",VLOOKUP($A218,Bat!$A$4:$BC$2232,N$1,FALSE),VLOOKUP($A218,Pit!$A$4:$AZ$2108,N$2,FALSE))</f>
        <v>6</v>
      </c>
      <c r="O218" s="16">
        <f>IF($C218="B",VLOOKUP($A218,Bat!$A$4:$BC$2232,O$1,FALSE),VLOOKUP($A218,Pit!$A$4:$AZ$2108,O$2,FALSE))</f>
        <v>5</v>
      </c>
      <c r="P218" s="17">
        <f>IF($C218="B",VLOOKUP($A218,Bat!$A$4:$BC$2232,P$1,FALSE),VLOOKUP($A218,Pit!$A$4:$AZ$2108,P$2,FALSE))</f>
        <v>6</v>
      </c>
      <c r="Q218" s="36">
        <f>IF($C218="B",VLOOKUP($A218,Bat!$A$4:$BC$2232,Q$1,FALSE),VLOOKUP($A218,Pit!$A$4:$AZ$2108,Q$2,FALSE))</f>
        <v>11.445620039941746</v>
      </c>
      <c r="R218" s="19">
        <f>IF($C218="B",VLOOKUP($A218,Bat!$A$4:$BC$2232,R$1,FALSE),VLOOKUP($A218,Pit!$A$4:$AZ$2108,R$2,FALSE))</f>
        <v>0.63877055968634677</v>
      </c>
      <c r="S218" s="20">
        <f>IF($C218="B",VLOOKUP($A218,Bat!$A$4:$BC$2232,S$1,FALSE),VLOOKUP($A218,Pit!$A$4:$AZ$2108,S$2,FALSE))</f>
        <v>3400000</v>
      </c>
      <c r="T218" s="17" t="str">
        <f>VLOOKUP(IF($C218="B",VLOOKUP($A218,Bat!$A$4:$AT$2232,T$1,FALSE),VLOOKUP($A218,Pit!$A$4:$BD$2108,T$2,FALSE)),COND!$A$35:$B$41,2,FALSE)</f>
        <v>??</v>
      </c>
      <c r="U218" s="21">
        <f>IF($C218="B",VLOOKUP($A218,Bat!$A$4:$AR$1196,44,FALSE),VLOOKUP($A218,Pit!$A$4:$BB$1086,54,FALSE))</f>
        <v>0</v>
      </c>
      <c r="V218" s="16"/>
      <c r="W218" s="16" t="str">
        <f>IF(OR(U218=999,V218=999,AND(S218&gt;$S$3,S218&lt;&gt;"Slot")),"",IF(V218="",U218,V218))</f>
        <v/>
      </c>
      <c r="X218" s="17" t="e">
        <f>RANK(R218,$R$5:$R$124)</f>
        <v>#N/A</v>
      </c>
      <c r="Y218" s="16" t="str">
        <f>IFERROR(VLOOKUP($D218,Results!$F$3:$L$1396,Y$1,FALSE),"")</f>
        <v/>
      </c>
      <c r="Z218" s="34" t="str">
        <f>IFERROR(IFERROR(IF(VLOOKUP($D218,Results!$F$3:$L$1396,Z$1+1,FALSE)=1,"S",""),"")&amp;VLOOKUP($D218,Results!$F$3:$L$1396,Z$1,FALSE),"")</f>
        <v/>
      </c>
      <c r="AA218" s="16" t="str">
        <f>IFERROR(VLOOKUP($D218,Results!$F$3:$L$1396,AA$1,FALSE),"")</f>
        <v/>
      </c>
      <c r="AB218" s="16" t="str">
        <f>IFERROR(VLOOKUP($D218,Results!$F$3:$L$1396,AB$1,FALSE),"")</f>
        <v/>
      </c>
      <c r="AC218" s="16" t="str">
        <f>IF(V218="","",Y218-V218)</f>
        <v/>
      </c>
    </row>
    <row r="219" spans="1:29" s="21" customFormat="1" x14ac:dyDescent="0.25">
      <c r="A219" s="21" t="s">
        <v>2364</v>
      </c>
      <c r="B219" s="16">
        <f>COUNTIF($A$5:$A$124,A219)</f>
        <v>0</v>
      </c>
      <c r="C219" s="16" t="str">
        <f>IF(OR(MID(A219,1,2)="SP",MID(A219,1,2)="MR",MID(A219,1,2)="CL",MID(A219,1,2)="RP"),"P","B")</f>
        <v>P</v>
      </c>
      <c r="D219" s="17">
        <f>IF($C219="B",VLOOKUP($A219,Bat!$A$4:$BC$2232,D$1,FALSE),VLOOKUP($A219,Pit!$A$4:$AZ$2108,D$2,FALSE))</f>
        <v>13769</v>
      </c>
      <c r="E219" s="16" t="str">
        <f>IF($C219="B",VLOOKUP($A219,Bat!$A$4:$BC$2232,E$1,FALSE),VLOOKUP($A219,Pit!$A$4:$AZ$2108,E$2,FALSE))</f>
        <v>RP</v>
      </c>
      <c r="F219" s="16" t="str">
        <f>IF($C219="B",VLOOKUP($A219,Bat!$A$4:$BC$2232,F$1,FALSE),VLOOKUP($A219,Pit!$A$4:$AZ$2108,F$2,FALSE))</f>
        <v>José Hernández</v>
      </c>
      <c r="G219" s="16">
        <f>IF($C219="B",VLOOKUP($A219,Bat!$A$4:$BC$2232,G$1,FALSE),VLOOKUP($A219,Pit!$A$4:$AZ$2108,G$2,FALSE))</f>
        <v>21</v>
      </c>
      <c r="H219" s="16" t="str">
        <f>IF($C219="B",VLOOKUP($A219,Bat!$A$4:$BC$2232,H$1,FALSE),VLOOKUP($A219,Pit!$A$4:$AZ$2108,H$2,FALSE))</f>
        <v>R</v>
      </c>
      <c r="I219" s="16" t="str">
        <f>IF($C219="B",VLOOKUP($A219,Bat!$A$4:$BC$2232,I$1,FALSE),VLOOKUP($A219,Pit!$A$4:$AZ$2108,I$2,FALSE))</f>
        <v>R</v>
      </c>
      <c r="J219" s="16" t="str">
        <f>IF($C219="B",VLOOKUP($A219,Bat!$A$4:$BC$2232,J$1,FALSE),VLOOKUP($A219,Pit!$A$4:$AZ$2108,J$2,FALSE))</f>
        <v>Normal</v>
      </c>
      <c r="K219" s="17" t="str">
        <f>IF($C219="B",VLOOKUP($A219,Bat!$A$4:$BC$2232,K$1,FALSE),VLOOKUP($A219,Pit!$A$4:$AZ$2108,K$2,FALSE))</f>
        <v>Normal</v>
      </c>
      <c r="L219" s="16">
        <f>IF($C219="B",VLOOKUP($A219,Bat!$A$4:$BC$2232,L$1,FALSE),VLOOKUP($A219,Pit!$A$4:$AZ$2108,L$2,FALSE))</f>
        <v>5</v>
      </c>
      <c r="M219" s="16">
        <f>IF($C219="B",VLOOKUP($A219,Bat!$A$4:$BC$2232,M$1,FALSE),VLOOKUP($A219,Pit!$A$4:$AZ$2108,M$2,FALSE))</f>
        <v>4</v>
      </c>
      <c r="N219" s="16">
        <f>IF($C219="B",VLOOKUP($A219,Bat!$A$4:$BC$2232,N$1,FALSE),VLOOKUP($A219,Pit!$A$4:$AZ$2108,N$2,FALSE))</f>
        <v>4</v>
      </c>
      <c r="O219" s="16" t="str">
        <f>IF($C219="B",VLOOKUP($A219,Bat!$A$4:$BC$2232,O$1,FALSE),VLOOKUP($A219,Pit!$A$4:$AZ$2108,O$2,FALSE))</f>
        <v>92-94 Mph</v>
      </c>
      <c r="P219" s="17">
        <f>IF($C219="B",VLOOKUP($A219,Bat!$A$4:$BC$2232,P$1,FALSE),VLOOKUP($A219,Pit!$A$4:$AZ$2108,P$2,FALSE))</f>
        <v>9</v>
      </c>
      <c r="Q219" s="36">
        <f>IF($C219="B",VLOOKUP($A219,Bat!$A$4:$BC$2232,Q$1,FALSE),VLOOKUP($A219,Pit!$A$4:$AZ$2108,Q$2,FALSE))</f>
        <v>30.137894255354141</v>
      </c>
      <c r="R219" s="19">
        <f>IF($C219="B",VLOOKUP($A219,Bat!$A$4:$BC$2232,R$1,FALSE),VLOOKUP($A219,Pit!$A$4:$AZ$2108,R$2,FALSE))</f>
        <v>0.63407307286871206</v>
      </c>
      <c r="S219" s="20">
        <f>IF($C219="B",VLOOKUP($A219,Bat!$A$4:$BC$2232,S$1,FALSE),VLOOKUP($A219,Pit!$A$4:$AZ$2108,S$2,FALSE))</f>
        <v>180000</v>
      </c>
      <c r="T219" s="17" t="str">
        <f>VLOOKUP(IF($C219="B",VLOOKUP($A219,Bat!$A$4:$AT$2232,T$1,FALSE),VLOOKUP($A219,Pit!$A$4:$BD$2108,T$2,FALSE)),COND!$A$35:$B$41,2,FALSE)</f>
        <v>??</v>
      </c>
      <c r="U219" s="21">
        <f>IF($C219="B",VLOOKUP($A219,Bat!$A$4:$AR$1196,44,FALSE),VLOOKUP($A219,Pit!$A$4:$BB$1086,54,FALSE))</f>
        <v>0</v>
      </c>
      <c r="V219" s="16"/>
      <c r="W219" s="16">
        <f>IF(OR(U219=999,V219=999,AND(S219&gt;$S$3,S219&lt;&gt;"Slot")),"",IF(V219="",U219,V219))</f>
        <v>0</v>
      </c>
      <c r="X219" s="17" t="e">
        <f>RANK(R219,$R$5:$R$124)</f>
        <v>#N/A</v>
      </c>
      <c r="Y219" s="16" t="str">
        <f>IFERROR(VLOOKUP($D219,Results!$F$3:$L$1396,Y$1,FALSE),"")</f>
        <v/>
      </c>
      <c r="Z219" s="34" t="str">
        <f>IFERROR(IFERROR(IF(VLOOKUP($D219,Results!$F$3:$L$1396,Z$1+1,FALSE)=1,"S",""),"")&amp;VLOOKUP($D219,Results!$F$3:$L$1396,Z$1,FALSE),"")</f>
        <v/>
      </c>
      <c r="AA219" s="16" t="str">
        <f>IFERROR(VLOOKUP($D219,Results!$F$3:$L$1396,AA$1,FALSE),"")</f>
        <v/>
      </c>
      <c r="AB219" s="16" t="str">
        <f>IFERROR(VLOOKUP($D219,Results!$F$3:$L$1396,AB$1,FALSE),"")</f>
        <v/>
      </c>
      <c r="AC219" s="16" t="str">
        <f>IF(V219="","",Y219-V219)</f>
        <v/>
      </c>
    </row>
    <row r="220" spans="1:29" s="21" customFormat="1" x14ac:dyDescent="0.25">
      <c r="A220" s="21" t="s">
        <v>2860</v>
      </c>
      <c r="B220" s="16">
        <f>COUNTIF($A$5:$A$124,A220)</f>
        <v>0</v>
      </c>
      <c r="C220" s="16" t="str">
        <f>IF(OR(MID(A220,1,2)="SP",MID(A220,1,2)="MR",MID(A220,1,2)="CL",MID(A220,1,2)="RP"),"P","B")</f>
        <v>B</v>
      </c>
      <c r="D220" s="17">
        <f>IF($C220="B",VLOOKUP($A220,Bat!$A$4:$BC$2232,D$1,FALSE),VLOOKUP($A220,Pit!$A$4:$AZ$2108,D$2,FALSE))</f>
        <v>10022</v>
      </c>
      <c r="E220" s="16" t="str">
        <f>IF($C220="B",VLOOKUP($A220,Bat!$A$4:$BC$2232,E$1,FALSE),VLOOKUP($A220,Pit!$A$4:$AZ$2108,E$2,FALSE))</f>
        <v>CF</v>
      </c>
      <c r="F220" s="16" t="str">
        <f>IF($C220="B",VLOOKUP($A220,Bat!$A$4:$BC$2232,F$1,FALSE),VLOOKUP($A220,Pit!$A$4:$AZ$2108,F$2,FALSE))</f>
        <v>Henry Fox</v>
      </c>
      <c r="G220" s="16">
        <f>IF($C220="B",VLOOKUP($A220,Bat!$A$4:$BC$2232,G$1,FALSE),VLOOKUP($A220,Pit!$A$4:$AZ$2108,G$2,FALSE))</f>
        <v>21</v>
      </c>
      <c r="H220" s="16" t="str">
        <f>IF($C220="B",VLOOKUP($A220,Bat!$A$4:$BC$2232,H$1,FALSE),VLOOKUP($A220,Pit!$A$4:$AZ$2108,H$2,FALSE))</f>
        <v>R</v>
      </c>
      <c r="I220" s="16" t="str">
        <f>IF($C220="B",VLOOKUP($A220,Bat!$A$4:$BC$2232,I$1,FALSE),VLOOKUP($A220,Pit!$A$4:$AZ$2108,I$2,FALSE))</f>
        <v>R</v>
      </c>
      <c r="J220" s="16" t="str">
        <f>IF($C220="B",VLOOKUP($A220,Bat!$A$4:$BC$2232,J$1,FALSE),VLOOKUP($A220,Pit!$A$4:$AZ$2108,J$2,FALSE))</f>
        <v>Normal</v>
      </c>
      <c r="K220" s="17" t="str">
        <f>IF($C220="B",VLOOKUP($A220,Bat!$A$4:$BC$2232,K$1,FALSE),VLOOKUP($A220,Pit!$A$4:$AZ$2108,K$2,FALSE))</f>
        <v>Low</v>
      </c>
      <c r="L220" s="16">
        <f>IF($C220="B",VLOOKUP($A220,Bat!$A$4:$BC$2232,L$1,FALSE),VLOOKUP($A220,Pit!$A$4:$AZ$2108,L$2,FALSE))</f>
        <v>5</v>
      </c>
      <c r="M220" s="16">
        <f>IF($C220="B",VLOOKUP($A220,Bat!$A$4:$BC$2232,M$1,FALSE),VLOOKUP($A220,Pit!$A$4:$AZ$2108,M$2,FALSE))</f>
        <v>7</v>
      </c>
      <c r="N220" s="16">
        <f>IF($C220="B",VLOOKUP($A220,Bat!$A$4:$BC$2232,N$1,FALSE),VLOOKUP($A220,Pit!$A$4:$AZ$2108,N$2,FALSE))</f>
        <v>2</v>
      </c>
      <c r="O220" s="16">
        <f>IF($C220="B",VLOOKUP($A220,Bat!$A$4:$BC$2232,O$1,FALSE),VLOOKUP($A220,Pit!$A$4:$AZ$2108,O$2,FALSE))</f>
        <v>4</v>
      </c>
      <c r="P220" s="17">
        <f>IF($C220="B",VLOOKUP($A220,Bat!$A$4:$BC$2232,P$1,FALSE),VLOOKUP($A220,Pit!$A$4:$AZ$2108,P$2,FALSE))</f>
        <v>4</v>
      </c>
      <c r="Q220" s="36">
        <f>IF($C220="B",VLOOKUP($A220,Bat!$A$4:$BC$2232,Q$1,FALSE),VLOOKUP($A220,Pit!$A$4:$AZ$2108,Q$2,FALSE))</f>
        <v>11.398882328463367</v>
      </c>
      <c r="R220" s="19">
        <f>IF($C220="B",VLOOKUP($A220,Bat!$A$4:$BC$2232,R$1,FALSE),VLOOKUP($A220,Pit!$A$4:$AZ$2108,R$2,FALSE))</f>
        <v>0.63263979641985923</v>
      </c>
      <c r="S220" s="20">
        <f>IF($C220="B",VLOOKUP($A220,Bat!$A$4:$BC$2232,S$1,FALSE),VLOOKUP($A220,Pit!$A$4:$AZ$2108,S$2,FALSE))</f>
        <v>190000</v>
      </c>
      <c r="T220" s="17" t="str">
        <f>VLOOKUP(IF($C220="B",VLOOKUP($A220,Bat!$A$4:$AT$2232,T$1,FALSE),VLOOKUP($A220,Pit!$A$4:$BD$2108,T$2,FALSE)),COND!$A$35:$B$41,2,FALSE)</f>
        <v>??</v>
      </c>
      <c r="U220" s="21">
        <f>IF($C220="B",VLOOKUP($A220,Bat!$A$4:$AR$1196,44,FALSE),VLOOKUP($A220,Pit!$A$4:$BB$1086,54,FALSE))</f>
        <v>0</v>
      </c>
      <c r="V220" s="16"/>
      <c r="W220" s="16">
        <f>IF(OR(U220=999,V220=999,AND(S220&gt;$S$3,S220&lt;&gt;"Slot")),"",IF(V220="",U220,V220))</f>
        <v>0</v>
      </c>
      <c r="X220" s="17" t="e">
        <f>RANK(R220,$R$5:$R$124)</f>
        <v>#N/A</v>
      </c>
      <c r="Y220" s="16" t="str">
        <f>IFERROR(VLOOKUP($D220,Results!$F$3:$L$1396,Y$1,FALSE),"")</f>
        <v/>
      </c>
      <c r="Z220" s="34" t="str">
        <f>IFERROR(IFERROR(IF(VLOOKUP($D220,Results!$F$3:$L$1396,Z$1+1,FALSE)=1,"S",""),"")&amp;VLOOKUP($D220,Results!$F$3:$L$1396,Z$1,FALSE),"")</f>
        <v/>
      </c>
      <c r="AA220" s="16" t="str">
        <f>IFERROR(VLOOKUP($D220,Results!$F$3:$L$1396,AA$1,FALSE),"")</f>
        <v/>
      </c>
      <c r="AB220" s="16" t="str">
        <f>IFERROR(VLOOKUP($D220,Results!$F$3:$L$1396,AB$1,FALSE),"")</f>
        <v/>
      </c>
      <c r="AC220" s="16" t="str">
        <f>IF(V220="","",Y220-V220)</f>
        <v/>
      </c>
    </row>
    <row r="221" spans="1:29" s="21" customFormat="1" x14ac:dyDescent="0.25">
      <c r="A221" s="21" t="s">
        <v>2365</v>
      </c>
      <c r="B221" s="16">
        <f>COUNTIF($A$5:$A$124,A221)</f>
        <v>0</v>
      </c>
      <c r="C221" s="16" t="str">
        <f>IF(OR(MID(A221,1,2)="SP",MID(A221,1,2)="MR",MID(A221,1,2)="CL",MID(A221,1,2)="RP"),"P","B")</f>
        <v>P</v>
      </c>
      <c r="D221" s="17">
        <f>IF($C221="B",VLOOKUP($A221,Bat!$A$4:$BC$2232,D$1,FALSE),VLOOKUP($A221,Pit!$A$4:$AZ$2108,D$2,FALSE))</f>
        <v>9695</v>
      </c>
      <c r="E221" s="16" t="str">
        <f>IF($C221="B",VLOOKUP($A221,Bat!$A$4:$BC$2232,E$1,FALSE),VLOOKUP($A221,Pit!$A$4:$AZ$2108,E$2,FALSE))</f>
        <v>SP</v>
      </c>
      <c r="F221" s="16" t="str">
        <f>IF($C221="B",VLOOKUP($A221,Bat!$A$4:$BC$2232,F$1,FALSE),VLOOKUP($A221,Pit!$A$4:$AZ$2108,F$2,FALSE))</f>
        <v>Mark Ferguson</v>
      </c>
      <c r="G221" s="16">
        <f>IF($C221="B",VLOOKUP($A221,Bat!$A$4:$BC$2232,G$1,FALSE),VLOOKUP($A221,Pit!$A$4:$AZ$2108,G$2,FALSE))</f>
        <v>21</v>
      </c>
      <c r="H221" s="16" t="str">
        <f>IF($C221="B",VLOOKUP($A221,Bat!$A$4:$BC$2232,H$1,FALSE),VLOOKUP($A221,Pit!$A$4:$AZ$2108,H$2,FALSE))</f>
        <v>R</v>
      </c>
      <c r="I221" s="16" t="str">
        <f>IF($C221="B",VLOOKUP($A221,Bat!$A$4:$BC$2232,I$1,FALSE),VLOOKUP($A221,Pit!$A$4:$AZ$2108,I$2,FALSE))</f>
        <v>R</v>
      </c>
      <c r="J221" s="16" t="str">
        <f>IF($C221="B",VLOOKUP($A221,Bat!$A$4:$BC$2232,J$1,FALSE),VLOOKUP($A221,Pit!$A$4:$AZ$2108,J$2,FALSE))</f>
        <v>Normal</v>
      </c>
      <c r="K221" s="17" t="str">
        <f>IF($C221="B",VLOOKUP($A221,Bat!$A$4:$BC$2232,K$1,FALSE),VLOOKUP($A221,Pit!$A$4:$AZ$2108,K$2,FALSE))</f>
        <v>Very High</v>
      </c>
      <c r="L221" s="16">
        <f>IF($C221="B",VLOOKUP($A221,Bat!$A$4:$BC$2232,L$1,FALSE),VLOOKUP($A221,Pit!$A$4:$AZ$2108,L$2,FALSE))</f>
        <v>4</v>
      </c>
      <c r="M221" s="16">
        <f>IF($C221="B",VLOOKUP($A221,Bat!$A$4:$BC$2232,M$1,FALSE),VLOOKUP($A221,Pit!$A$4:$AZ$2108,M$2,FALSE))</f>
        <v>6</v>
      </c>
      <c r="N221" s="16">
        <f>IF($C221="B",VLOOKUP($A221,Bat!$A$4:$BC$2232,N$1,FALSE),VLOOKUP($A221,Pit!$A$4:$AZ$2108,N$2,FALSE))</f>
        <v>3</v>
      </c>
      <c r="O221" s="16" t="str">
        <f>IF($C221="B",VLOOKUP($A221,Bat!$A$4:$BC$2232,O$1,FALSE),VLOOKUP($A221,Pit!$A$4:$AZ$2108,O$2,FALSE))</f>
        <v>91-93 Mph</v>
      </c>
      <c r="P221" s="17">
        <f>IF($C221="B",VLOOKUP($A221,Bat!$A$4:$BC$2232,P$1,FALSE),VLOOKUP($A221,Pit!$A$4:$AZ$2108,P$2,FALSE))</f>
        <v>6</v>
      </c>
      <c r="Q221" s="36">
        <f>IF($C221="B",VLOOKUP($A221,Bat!$A$4:$BC$2232,Q$1,FALSE),VLOOKUP($A221,Pit!$A$4:$AZ$2108,Q$2,FALSE))</f>
        <v>30.107821350182984</v>
      </c>
      <c r="R221" s="19">
        <f>IF($C221="B",VLOOKUP($A221,Bat!$A$4:$BC$2232,R$1,FALSE),VLOOKUP($A221,Pit!$A$4:$AZ$2108,R$2,FALSE))</f>
        <v>0.63138260646000888</v>
      </c>
      <c r="S221" s="20">
        <f>IF($C221="B",VLOOKUP($A221,Bat!$A$4:$BC$2232,S$1,FALSE),VLOOKUP($A221,Pit!$A$4:$AZ$2108,S$2,FALSE))</f>
        <v>95000</v>
      </c>
      <c r="T221" s="17" t="str">
        <f>VLOOKUP(IF($C221="B",VLOOKUP($A221,Bat!$A$4:$AT$2232,T$1,FALSE),VLOOKUP($A221,Pit!$A$4:$BD$2108,T$2,FALSE)),COND!$A$35:$B$41,2,FALSE)</f>
        <v>??</v>
      </c>
      <c r="U221" s="21">
        <f>IF($C221="B",VLOOKUP($A221,Bat!$A$4:$AR$1196,44,FALSE),VLOOKUP($A221,Pit!$A$4:$BB$1086,54,FALSE))</f>
        <v>0</v>
      </c>
      <c r="V221" s="16"/>
      <c r="W221" s="16">
        <f>IF(OR(U221=999,V221=999,AND(S221&gt;$S$3,S221&lt;&gt;"Slot")),"",IF(V221="",U221,V221))</f>
        <v>0</v>
      </c>
      <c r="X221" s="17" t="e">
        <f>RANK(R221,$R$5:$R$124)</f>
        <v>#N/A</v>
      </c>
      <c r="Y221" s="16" t="str">
        <f>IFERROR(VLOOKUP($D221,Results!$F$3:$L$1396,Y$1,FALSE),"")</f>
        <v/>
      </c>
      <c r="Z221" s="34" t="str">
        <f>IFERROR(IFERROR(IF(VLOOKUP($D221,Results!$F$3:$L$1396,Z$1+1,FALSE)=1,"S",""),"")&amp;VLOOKUP($D221,Results!$F$3:$L$1396,Z$1,FALSE),"")</f>
        <v/>
      </c>
      <c r="AA221" s="16" t="str">
        <f>IFERROR(VLOOKUP($D221,Results!$F$3:$L$1396,AA$1,FALSE),"")</f>
        <v/>
      </c>
      <c r="AB221" s="16" t="str">
        <f>IFERROR(VLOOKUP($D221,Results!$F$3:$L$1396,AB$1,FALSE),"")</f>
        <v/>
      </c>
      <c r="AC221" s="16" t="str">
        <f>IF(V221="","",Y221-V221)</f>
        <v/>
      </c>
    </row>
    <row r="222" spans="1:29" s="21" customFormat="1" x14ac:dyDescent="0.25">
      <c r="A222" s="21" t="s">
        <v>2861</v>
      </c>
      <c r="B222" s="16">
        <f>COUNTIF($A$5:$A$124,A222)</f>
        <v>0</v>
      </c>
      <c r="C222" s="16" t="str">
        <f>IF(OR(MID(A222,1,2)="SP",MID(A222,1,2)="MR",MID(A222,1,2)="CL",MID(A222,1,2)="RP"),"P","B")</f>
        <v>B</v>
      </c>
      <c r="D222" s="17">
        <f>IF($C222="B",VLOOKUP($A222,Bat!$A$4:$BC$2232,D$1,FALSE),VLOOKUP($A222,Pit!$A$4:$AZ$2108,D$2,FALSE))</f>
        <v>8015</v>
      </c>
      <c r="E222" s="16" t="str">
        <f>IF($C222="B",VLOOKUP($A222,Bat!$A$4:$BC$2232,E$1,FALSE),VLOOKUP($A222,Pit!$A$4:$AZ$2108,E$2,FALSE))</f>
        <v>3B</v>
      </c>
      <c r="F222" s="16" t="str">
        <f>IF($C222="B",VLOOKUP($A222,Bat!$A$4:$BC$2232,F$1,FALSE),VLOOKUP($A222,Pit!$A$4:$AZ$2108,F$2,FALSE))</f>
        <v>Ed Graham</v>
      </c>
      <c r="G222" s="16">
        <f>IF($C222="B",VLOOKUP($A222,Bat!$A$4:$BC$2232,G$1,FALSE),VLOOKUP($A222,Pit!$A$4:$AZ$2108,G$2,FALSE))</f>
        <v>21</v>
      </c>
      <c r="H222" s="16" t="str">
        <f>IF($C222="B",VLOOKUP($A222,Bat!$A$4:$BC$2232,H$1,FALSE),VLOOKUP($A222,Pit!$A$4:$AZ$2108,H$2,FALSE))</f>
        <v>R</v>
      </c>
      <c r="I222" s="16" t="str">
        <f>IF($C222="B",VLOOKUP($A222,Bat!$A$4:$BC$2232,I$1,FALSE),VLOOKUP($A222,Pit!$A$4:$AZ$2108,I$2,FALSE))</f>
        <v>R</v>
      </c>
      <c r="J222" s="16" t="str">
        <f>IF($C222="B",VLOOKUP($A222,Bat!$A$4:$BC$2232,J$1,FALSE),VLOOKUP($A222,Pit!$A$4:$AZ$2108,J$2,FALSE))</f>
        <v>Normal</v>
      </c>
      <c r="K222" s="17" t="str">
        <f>IF($C222="B",VLOOKUP($A222,Bat!$A$4:$BC$2232,K$1,FALSE),VLOOKUP($A222,Pit!$A$4:$AZ$2108,K$2,FALSE))</f>
        <v>Normal</v>
      </c>
      <c r="L222" s="16">
        <f>IF($C222="B",VLOOKUP($A222,Bat!$A$4:$BC$2232,L$1,FALSE),VLOOKUP($A222,Pit!$A$4:$AZ$2108,L$2,FALSE))</f>
        <v>5</v>
      </c>
      <c r="M222" s="16">
        <f>IF($C222="B",VLOOKUP($A222,Bat!$A$4:$BC$2232,M$1,FALSE),VLOOKUP($A222,Pit!$A$4:$AZ$2108,M$2,FALSE))</f>
        <v>5</v>
      </c>
      <c r="N222" s="16">
        <f>IF($C222="B",VLOOKUP($A222,Bat!$A$4:$BC$2232,N$1,FALSE),VLOOKUP($A222,Pit!$A$4:$AZ$2108,N$2,FALSE))</f>
        <v>3</v>
      </c>
      <c r="O222" s="16">
        <f>IF($C222="B",VLOOKUP($A222,Bat!$A$4:$BC$2232,O$1,FALSE),VLOOKUP($A222,Pit!$A$4:$AZ$2108,O$2,FALSE))</f>
        <v>4</v>
      </c>
      <c r="P222" s="17">
        <f>IF($C222="B",VLOOKUP($A222,Bat!$A$4:$BC$2232,P$1,FALSE),VLOOKUP($A222,Pit!$A$4:$AZ$2108,P$2,FALSE))</f>
        <v>5</v>
      </c>
      <c r="Q222" s="36">
        <f>IF($C222="B",VLOOKUP($A222,Bat!$A$4:$BC$2232,Q$1,FALSE),VLOOKUP($A222,Pit!$A$4:$AZ$2108,Q$2,FALSE))</f>
        <v>11.37537980337015</v>
      </c>
      <c r="R222" s="19">
        <f>IF($C222="B",VLOOKUP($A222,Bat!$A$4:$BC$2232,R$1,FALSE),VLOOKUP($A222,Pit!$A$4:$AZ$2108,R$2,FALSE))</f>
        <v>0.62955688086936523</v>
      </c>
      <c r="S222" s="20">
        <f>IF($C222="B",VLOOKUP($A222,Bat!$A$4:$BC$2232,S$1,FALSE),VLOOKUP($A222,Pit!$A$4:$AZ$2108,S$2,FALSE))</f>
        <v>270000</v>
      </c>
      <c r="T222" s="17" t="str">
        <f>VLOOKUP(IF($C222="B",VLOOKUP($A222,Bat!$A$4:$AT$2232,T$1,FALSE),VLOOKUP($A222,Pit!$A$4:$BD$2108,T$2,FALSE)),COND!$A$35:$B$41,2,FALSE)</f>
        <v>??</v>
      </c>
      <c r="U222" s="21">
        <f>IF($C222="B",VLOOKUP($A222,Bat!$A$4:$AR$1196,44,FALSE),VLOOKUP($A222,Pit!$A$4:$BB$1086,54,FALSE))</f>
        <v>0</v>
      </c>
      <c r="V222" s="16"/>
      <c r="W222" s="16">
        <f>IF(OR(U222=999,V222=999,AND(S222&gt;$S$3,S222&lt;&gt;"Slot")),"",IF(V222="",U222,V222))</f>
        <v>0</v>
      </c>
      <c r="X222" s="17" t="e">
        <f>RANK(R222,$R$5:$R$124)</f>
        <v>#N/A</v>
      </c>
      <c r="Y222" s="16" t="str">
        <f>IFERROR(VLOOKUP($D222,Results!$F$3:$L$1396,Y$1,FALSE),"")</f>
        <v/>
      </c>
      <c r="Z222" s="34" t="str">
        <f>IFERROR(IFERROR(IF(VLOOKUP($D222,Results!$F$3:$L$1396,Z$1+1,FALSE)=1,"S",""),"")&amp;VLOOKUP($D222,Results!$F$3:$L$1396,Z$1,FALSE),"")</f>
        <v/>
      </c>
      <c r="AA222" s="16" t="str">
        <f>IFERROR(VLOOKUP($D222,Results!$F$3:$L$1396,AA$1,FALSE),"")</f>
        <v/>
      </c>
      <c r="AB222" s="16" t="str">
        <f>IFERROR(VLOOKUP($D222,Results!$F$3:$L$1396,AB$1,FALSE),"")</f>
        <v/>
      </c>
      <c r="AC222" s="16" t="str">
        <f>IF(V222="","",Y222-V222)</f>
        <v/>
      </c>
    </row>
    <row r="223" spans="1:29" s="21" customFormat="1" x14ac:dyDescent="0.25">
      <c r="A223" s="21" t="s">
        <v>2366</v>
      </c>
      <c r="B223" s="16">
        <f>COUNTIF($A$5:$A$124,A223)</f>
        <v>0</v>
      </c>
      <c r="C223" s="16" t="str">
        <f>IF(OR(MID(A223,1,2)="SP",MID(A223,1,2)="MR",MID(A223,1,2)="CL",MID(A223,1,2)="RP"),"P","B")</f>
        <v>P</v>
      </c>
      <c r="D223" s="17">
        <f>IF($C223="B",VLOOKUP($A223,Bat!$A$4:$BC$2232,D$1,FALSE),VLOOKUP($A223,Pit!$A$4:$AZ$2108,D$2,FALSE))</f>
        <v>4816</v>
      </c>
      <c r="E223" s="16" t="str">
        <f>IF($C223="B",VLOOKUP($A223,Bat!$A$4:$BC$2232,E$1,FALSE),VLOOKUP($A223,Pit!$A$4:$AZ$2108,E$2,FALSE))</f>
        <v>SP</v>
      </c>
      <c r="F223" s="16" t="str">
        <f>IF($C223="B",VLOOKUP($A223,Bat!$A$4:$BC$2232,F$1,FALSE),VLOOKUP($A223,Pit!$A$4:$AZ$2108,F$2,FALSE))</f>
        <v>Kevin Thomas</v>
      </c>
      <c r="G223" s="16">
        <f>IF($C223="B",VLOOKUP($A223,Bat!$A$4:$BC$2232,G$1,FALSE),VLOOKUP($A223,Pit!$A$4:$AZ$2108,G$2,FALSE))</f>
        <v>18</v>
      </c>
      <c r="H223" s="16" t="str">
        <f>IF($C223="B",VLOOKUP($A223,Bat!$A$4:$BC$2232,H$1,FALSE),VLOOKUP($A223,Pit!$A$4:$AZ$2108,H$2,FALSE))</f>
        <v>R</v>
      </c>
      <c r="I223" s="16" t="str">
        <f>IF($C223="B",VLOOKUP($A223,Bat!$A$4:$BC$2232,I$1,FALSE),VLOOKUP($A223,Pit!$A$4:$AZ$2108,I$2,FALSE))</f>
        <v>R</v>
      </c>
      <c r="J223" s="16" t="str">
        <f>IF($C223="B",VLOOKUP($A223,Bat!$A$4:$BC$2232,J$1,FALSE),VLOOKUP($A223,Pit!$A$4:$AZ$2108,J$2,FALSE))</f>
        <v>Normal</v>
      </c>
      <c r="K223" s="17" t="str">
        <f>IF($C223="B",VLOOKUP($A223,Bat!$A$4:$BC$2232,K$1,FALSE),VLOOKUP($A223,Pit!$A$4:$AZ$2108,K$2,FALSE))</f>
        <v>Normal</v>
      </c>
      <c r="L223" s="16">
        <f>IF($C223="B",VLOOKUP($A223,Bat!$A$4:$BC$2232,L$1,FALSE),VLOOKUP($A223,Pit!$A$4:$AZ$2108,L$2,FALSE))</f>
        <v>5</v>
      </c>
      <c r="M223" s="16">
        <f>IF($C223="B",VLOOKUP($A223,Bat!$A$4:$BC$2232,M$1,FALSE),VLOOKUP($A223,Pit!$A$4:$AZ$2108,M$2,FALSE))</f>
        <v>5</v>
      </c>
      <c r="N223" s="16">
        <f>IF($C223="B",VLOOKUP($A223,Bat!$A$4:$BC$2232,N$1,FALSE),VLOOKUP($A223,Pit!$A$4:$AZ$2108,N$2,FALSE))</f>
        <v>3</v>
      </c>
      <c r="O223" s="16" t="str">
        <f>IF($C223="B",VLOOKUP($A223,Bat!$A$4:$BC$2232,O$1,FALSE),VLOOKUP($A223,Pit!$A$4:$AZ$2108,O$2,FALSE))</f>
        <v>93-95 Mph</v>
      </c>
      <c r="P223" s="17">
        <f>IF($C223="B",VLOOKUP($A223,Bat!$A$4:$BC$2232,P$1,FALSE),VLOOKUP($A223,Pit!$A$4:$AZ$2108,P$2,FALSE))</f>
        <v>7</v>
      </c>
      <c r="Q223" s="36">
        <f>IF($C223="B",VLOOKUP($A223,Bat!$A$4:$BC$2232,Q$1,FALSE),VLOOKUP($A223,Pit!$A$4:$AZ$2108,Q$2,FALSE))</f>
        <v>29.999996035355014</v>
      </c>
      <c r="R223" s="19">
        <f>IF($C223="B",VLOOKUP($A223,Bat!$A$4:$BC$2232,R$1,FALSE),VLOOKUP($A223,Pit!$A$4:$AZ$2108,R$2,FALSE))</f>
        <v>0.6217360363697092</v>
      </c>
      <c r="S223" s="20">
        <f>IF($C223="B",VLOOKUP($A223,Bat!$A$4:$BC$2232,S$1,FALSE),VLOOKUP($A223,Pit!$A$4:$AZ$2108,S$2,FALSE))</f>
        <v>240000</v>
      </c>
      <c r="T223" s="17" t="str">
        <f>VLOOKUP(IF($C223="B",VLOOKUP($A223,Bat!$A$4:$AT$2232,T$1,FALSE),VLOOKUP($A223,Pit!$A$4:$BD$2108,T$2,FALSE)),COND!$A$35:$B$41,2,FALSE)</f>
        <v>??</v>
      </c>
      <c r="U223" s="21">
        <f>IF($C223="B",VLOOKUP($A223,Bat!$A$4:$AR$1196,44,FALSE),VLOOKUP($A223,Pit!$A$4:$BB$1086,54,FALSE))</f>
        <v>0</v>
      </c>
      <c r="V223" s="16"/>
      <c r="W223" s="16">
        <f>IF(OR(U223=999,V223=999,AND(S223&gt;$S$3,S223&lt;&gt;"Slot")),"",IF(V223="",U223,V223))</f>
        <v>0</v>
      </c>
      <c r="X223" s="17" t="e">
        <f>RANK(R223,$R$5:$R$124)</f>
        <v>#N/A</v>
      </c>
      <c r="Y223" s="16" t="str">
        <f>IFERROR(VLOOKUP($D223,Results!$F$3:$L$1396,Y$1,FALSE),"")</f>
        <v/>
      </c>
      <c r="Z223" s="34" t="str">
        <f>IFERROR(IFERROR(IF(VLOOKUP($D223,Results!$F$3:$L$1396,Z$1+1,FALSE)=1,"S",""),"")&amp;VLOOKUP($D223,Results!$F$3:$L$1396,Z$1,FALSE),"")</f>
        <v/>
      </c>
      <c r="AA223" s="16" t="str">
        <f>IFERROR(VLOOKUP($D223,Results!$F$3:$L$1396,AA$1,FALSE),"")</f>
        <v/>
      </c>
      <c r="AB223" s="16" t="str">
        <f>IFERROR(VLOOKUP($D223,Results!$F$3:$L$1396,AB$1,FALSE),"")</f>
        <v/>
      </c>
      <c r="AC223" s="16" t="str">
        <f>IF(V223="","",Y223-V223)</f>
        <v/>
      </c>
    </row>
    <row r="224" spans="1:29" s="21" customFormat="1" x14ac:dyDescent="0.25">
      <c r="A224" s="21" t="s">
        <v>2367</v>
      </c>
      <c r="B224" s="16">
        <f>COUNTIF($A$5:$A$124,A224)</f>
        <v>0</v>
      </c>
      <c r="C224" s="16" t="str">
        <f>IF(OR(MID(A224,1,2)="SP",MID(A224,1,2)="MR",MID(A224,1,2)="CL",MID(A224,1,2)="RP"),"P","B")</f>
        <v>P</v>
      </c>
      <c r="D224" s="17">
        <f>IF($C224="B",VLOOKUP($A224,Bat!$A$4:$BC$2232,D$1,FALSE),VLOOKUP($A224,Pit!$A$4:$AZ$2108,D$2,FALSE))</f>
        <v>6465</v>
      </c>
      <c r="E224" s="16" t="str">
        <f>IF($C224="B",VLOOKUP($A224,Bat!$A$4:$BC$2232,E$1,FALSE),VLOOKUP($A224,Pit!$A$4:$AZ$2108,E$2,FALSE))</f>
        <v>SP</v>
      </c>
      <c r="F224" s="16" t="str">
        <f>IF($C224="B",VLOOKUP($A224,Bat!$A$4:$BC$2232,F$1,FALSE),VLOOKUP($A224,Pit!$A$4:$AZ$2108,F$2,FALSE))</f>
        <v>Juan Pérez</v>
      </c>
      <c r="G224" s="16">
        <f>IF($C224="B",VLOOKUP($A224,Bat!$A$4:$BC$2232,G$1,FALSE),VLOOKUP($A224,Pit!$A$4:$AZ$2108,G$2,FALSE))</f>
        <v>21</v>
      </c>
      <c r="H224" s="16" t="str">
        <f>IF($C224="B",VLOOKUP($A224,Bat!$A$4:$BC$2232,H$1,FALSE),VLOOKUP($A224,Pit!$A$4:$AZ$2108,H$2,FALSE))</f>
        <v>L</v>
      </c>
      <c r="I224" s="16" t="str">
        <f>IF($C224="B",VLOOKUP($A224,Bat!$A$4:$BC$2232,I$1,FALSE),VLOOKUP($A224,Pit!$A$4:$AZ$2108,I$2,FALSE))</f>
        <v>R</v>
      </c>
      <c r="J224" s="16" t="str">
        <f>IF($C224="B",VLOOKUP($A224,Bat!$A$4:$BC$2232,J$1,FALSE),VLOOKUP($A224,Pit!$A$4:$AZ$2108,J$2,FALSE))</f>
        <v>Very Low</v>
      </c>
      <c r="K224" s="17" t="str">
        <f>IF($C224="B",VLOOKUP($A224,Bat!$A$4:$BC$2232,K$1,FALSE),VLOOKUP($A224,Pit!$A$4:$AZ$2108,K$2,FALSE))</f>
        <v>Very High</v>
      </c>
      <c r="L224" s="16">
        <f>IF($C224="B",VLOOKUP($A224,Bat!$A$4:$BC$2232,L$1,FALSE),VLOOKUP($A224,Pit!$A$4:$AZ$2108,L$2,FALSE))</f>
        <v>5</v>
      </c>
      <c r="M224" s="16">
        <f>IF($C224="B",VLOOKUP($A224,Bat!$A$4:$BC$2232,M$1,FALSE),VLOOKUP($A224,Pit!$A$4:$AZ$2108,M$2,FALSE))</f>
        <v>4</v>
      </c>
      <c r="N224" s="16">
        <f>IF($C224="B",VLOOKUP($A224,Bat!$A$4:$BC$2232,N$1,FALSE),VLOOKUP($A224,Pit!$A$4:$AZ$2108,N$2,FALSE))</f>
        <v>4</v>
      </c>
      <c r="O224" s="16" t="str">
        <f>IF($C224="B",VLOOKUP($A224,Bat!$A$4:$BC$2232,O$1,FALSE),VLOOKUP($A224,Pit!$A$4:$AZ$2108,O$2,FALSE))</f>
        <v>94-96 Mph</v>
      </c>
      <c r="P224" s="17">
        <f>IF($C224="B",VLOOKUP($A224,Bat!$A$4:$BC$2232,P$1,FALSE),VLOOKUP($A224,Pit!$A$4:$AZ$2108,P$2,FALSE))</f>
        <v>10</v>
      </c>
      <c r="Q224" s="36">
        <f>IF($C224="B",VLOOKUP($A224,Bat!$A$4:$BC$2232,Q$1,FALSE),VLOOKUP($A224,Pit!$A$4:$AZ$2108,Q$2,FALSE))</f>
        <v>29.981966611737995</v>
      </c>
      <c r="R224" s="19">
        <f>IF($C224="B",VLOOKUP($A224,Bat!$A$4:$BC$2232,R$1,FALSE),VLOOKUP($A224,Pit!$A$4:$AZ$2108,R$2,FALSE))</f>
        <v>0.62012303761439125</v>
      </c>
      <c r="S224" s="20">
        <f>IF($C224="B",VLOOKUP($A224,Bat!$A$4:$BC$2232,S$1,FALSE),VLOOKUP($A224,Pit!$A$4:$AZ$2108,S$2,FALSE))</f>
        <v>95000</v>
      </c>
      <c r="T224" s="17" t="str">
        <f>VLOOKUP(IF($C224="B",VLOOKUP($A224,Bat!$A$4:$AT$2232,T$1,FALSE),VLOOKUP($A224,Pit!$A$4:$BD$2108,T$2,FALSE)),COND!$A$35:$B$41,2,FALSE)</f>
        <v>??</v>
      </c>
      <c r="U224" s="21">
        <f>IF($C224="B",VLOOKUP($A224,Bat!$A$4:$AR$1196,44,FALSE),VLOOKUP($A224,Pit!$A$4:$BB$1086,54,FALSE))</f>
        <v>0</v>
      </c>
      <c r="V224" s="16"/>
      <c r="W224" s="16">
        <f>IF(OR(U224=999,V224=999,AND(S224&gt;$S$3,S224&lt;&gt;"Slot")),"",IF(V224="",U224,V224))</f>
        <v>0</v>
      </c>
      <c r="X224" s="17" t="e">
        <f>RANK(R224,$R$5:$R$124)</f>
        <v>#N/A</v>
      </c>
      <c r="Y224" s="16" t="str">
        <f>IFERROR(VLOOKUP($D224,Results!$F$3:$L$1396,Y$1,FALSE),"")</f>
        <v/>
      </c>
      <c r="Z224" s="34" t="str">
        <f>IFERROR(IFERROR(IF(VLOOKUP($D224,Results!$F$3:$L$1396,Z$1+1,FALSE)=1,"S",""),"")&amp;VLOOKUP($D224,Results!$F$3:$L$1396,Z$1,FALSE),"")</f>
        <v/>
      </c>
      <c r="AA224" s="16" t="str">
        <f>IFERROR(VLOOKUP($D224,Results!$F$3:$L$1396,AA$1,FALSE),"")</f>
        <v/>
      </c>
      <c r="AB224" s="16" t="str">
        <f>IFERROR(VLOOKUP($D224,Results!$F$3:$L$1396,AB$1,FALSE),"")</f>
        <v/>
      </c>
      <c r="AC224" s="16" t="str">
        <f>IF(V224="","",Y224-V224)</f>
        <v/>
      </c>
    </row>
    <row r="225" spans="1:29" s="21" customFormat="1" x14ac:dyDescent="0.25">
      <c r="A225" s="21" t="s">
        <v>2862</v>
      </c>
      <c r="B225" s="16">
        <f>COUNTIF($A$5:$A$124,A225)</f>
        <v>0</v>
      </c>
      <c r="C225" s="16" t="str">
        <f>IF(OR(MID(A225,1,2)="SP",MID(A225,1,2)="MR",MID(A225,1,2)="CL",MID(A225,1,2)="RP"),"P","B")</f>
        <v>B</v>
      </c>
      <c r="D225" s="17">
        <f>IF($C225="B",VLOOKUP($A225,Bat!$A$4:$BC$2232,D$1,FALSE),VLOOKUP($A225,Pit!$A$4:$AZ$2108,D$2,FALSE))</f>
        <v>11474</v>
      </c>
      <c r="E225" s="16" t="str">
        <f>IF($C225="B",VLOOKUP($A225,Bat!$A$4:$BC$2232,E$1,FALSE),VLOOKUP($A225,Pit!$A$4:$AZ$2108,E$2,FALSE))</f>
        <v>2B</v>
      </c>
      <c r="F225" s="16" t="str">
        <f>IF($C225="B",VLOOKUP($A225,Bat!$A$4:$BC$2232,F$1,FALSE),VLOOKUP($A225,Pit!$A$4:$AZ$2108,F$2,FALSE))</f>
        <v>Oscar Bishop</v>
      </c>
      <c r="G225" s="16">
        <f>IF($C225="B",VLOOKUP($A225,Bat!$A$4:$BC$2232,G$1,FALSE),VLOOKUP($A225,Pit!$A$4:$AZ$2108,G$2,FALSE))</f>
        <v>21</v>
      </c>
      <c r="H225" s="16" t="str">
        <f>IF($C225="B",VLOOKUP($A225,Bat!$A$4:$BC$2232,H$1,FALSE),VLOOKUP($A225,Pit!$A$4:$AZ$2108,H$2,FALSE))</f>
        <v>R</v>
      </c>
      <c r="I225" s="16" t="str">
        <f>IF($C225="B",VLOOKUP($A225,Bat!$A$4:$BC$2232,I$1,FALSE),VLOOKUP($A225,Pit!$A$4:$AZ$2108,I$2,FALSE))</f>
        <v>R</v>
      </c>
      <c r="J225" s="16" t="str">
        <f>IF($C225="B",VLOOKUP($A225,Bat!$A$4:$BC$2232,J$1,FALSE),VLOOKUP($A225,Pit!$A$4:$AZ$2108,J$2,FALSE))</f>
        <v>Normal</v>
      </c>
      <c r="K225" s="17" t="str">
        <f>IF($C225="B",VLOOKUP($A225,Bat!$A$4:$BC$2232,K$1,FALSE),VLOOKUP($A225,Pit!$A$4:$AZ$2108,K$2,FALSE))</f>
        <v>Very High</v>
      </c>
      <c r="L225" s="16">
        <f>IF($C225="B",VLOOKUP($A225,Bat!$A$4:$BC$2232,L$1,FALSE),VLOOKUP($A225,Pit!$A$4:$AZ$2108,L$2,FALSE))</f>
        <v>5</v>
      </c>
      <c r="M225" s="16">
        <f>IF($C225="B",VLOOKUP($A225,Bat!$A$4:$BC$2232,M$1,FALSE),VLOOKUP($A225,Pit!$A$4:$AZ$2108,M$2,FALSE))</f>
        <v>5</v>
      </c>
      <c r="N225" s="16">
        <f>IF($C225="B",VLOOKUP($A225,Bat!$A$4:$BC$2232,N$1,FALSE),VLOOKUP($A225,Pit!$A$4:$AZ$2108,N$2,FALSE))</f>
        <v>1</v>
      </c>
      <c r="O225" s="16">
        <f>IF($C225="B",VLOOKUP($A225,Bat!$A$4:$BC$2232,O$1,FALSE),VLOOKUP($A225,Pit!$A$4:$AZ$2108,O$2,FALSE))</f>
        <v>6</v>
      </c>
      <c r="P225" s="17">
        <f>IF($C225="B",VLOOKUP($A225,Bat!$A$4:$BC$2232,P$1,FALSE),VLOOKUP($A225,Pit!$A$4:$AZ$2108,P$2,FALSE))</f>
        <v>5</v>
      </c>
      <c r="Q225" s="36">
        <f>IF($C225="B",VLOOKUP($A225,Bat!$A$4:$BC$2232,Q$1,FALSE),VLOOKUP($A225,Pit!$A$4:$AZ$2108,Q$2,FALSE))</f>
        <v>11.297461512768797</v>
      </c>
      <c r="R225" s="19">
        <f>IF($C225="B",VLOOKUP($A225,Bat!$A$4:$BC$2232,R$1,FALSE),VLOOKUP($A225,Pit!$A$4:$AZ$2108,R$2,FALSE))</f>
        <v>0.61933604252071695</v>
      </c>
      <c r="S225" s="20">
        <f>IF($C225="B",VLOOKUP($A225,Bat!$A$4:$BC$2232,S$1,FALSE),VLOOKUP($A225,Pit!$A$4:$AZ$2108,S$2,FALSE))</f>
        <v>120000</v>
      </c>
      <c r="T225" s="17" t="str">
        <f>VLOOKUP(IF($C225="B",VLOOKUP($A225,Bat!$A$4:$AT$2232,T$1,FALSE),VLOOKUP($A225,Pit!$A$4:$BD$2108,T$2,FALSE)),COND!$A$35:$B$41,2,FALSE)</f>
        <v>??</v>
      </c>
      <c r="U225" s="21">
        <f>IF($C225="B",VLOOKUP($A225,Bat!$A$4:$AR$1196,44,FALSE),VLOOKUP($A225,Pit!$A$4:$BB$1086,54,FALSE))</f>
        <v>0</v>
      </c>
      <c r="V225" s="16"/>
      <c r="W225" s="16">
        <f>IF(OR(U225=999,V225=999,AND(S225&gt;$S$3,S225&lt;&gt;"Slot")),"",IF(V225="",U225,V225))</f>
        <v>0</v>
      </c>
      <c r="X225" s="17" t="e">
        <f>RANK(R225,$R$5:$R$124)</f>
        <v>#N/A</v>
      </c>
      <c r="Y225" s="16" t="str">
        <f>IFERROR(VLOOKUP($D225,Results!$F$3:$L$1396,Y$1,FALSE),"")</f>
        <v/>
      </c>
      <c r="Z225" s="34" t="str">
        <f>IFERROR(IFERROR(IF(VLOOKUP($D225,Results!$F$3:$L$1396,Z$1+1,FALSE)=1,"S",""),"")&amp;VLOOKUP($D225,Results!$F$3:$L$1396,Z$1,FALSE),"")</f>
        <v/>
      </c>
      <c r="AA225" s="16" t="str">
        <f>IFERROR(VLOOKUP($D225,Results!$F$3:$L$1396,AA$1,FALSE),"")</f>
        <v/>
      </c>
      <c r="AB225" s="16" t="str">
        <f>IFERROR(VLOOKUP($D225,Results!$F$3:$L$1396,AB$1,FALSE),"")</f>
        <v/>
      </c>
      <c r="AC225" s="16" t="str">
        <f>IF(V225="","",Y225-V225)</f>
        <v/>
      </c>
    </row>
    <row r="226" spans="1:29" s="21" customFormat="1" x14ac:dyDescent="0.25">
      <c r="A226" s="21" t="s">
        <v>2368</v>
      </c>
      <c r="B226" s="16">
        <f>COUNTIF($A$5:$A$124,A226)</f>
        <v>0</v>
      </c>
      <c r="C226" s="16" t="str">
        <f>IF(OR(MID(A226,1,2)="SP",MID(A226,1,2)="MR",MID(A226,1,2)="CL",MID(A226,1,2)="RP"),"P","B")</f>
        <v>P</v>
      </c>
      <c r="D226" s="17">
        <f>IF($C226="B",VLOOKUP($A226,Bat!$A$4:$BC$2232,D$1,FALSE),VLOOKUP($A226,Pit!$A$4:$AZ$2108,D$2,FALSE))</f>
        <v>9151</v>
      </c>
      <c r="E226" s="16" t="str">
        <f>IF($C226="B",VLOOKUP($A226,Bat!$A$4:$BC$2232,E$1,FALSE),VLOOKUP($A226,Pit!$A$4:$AZ$2108,E$2,FALSE))</f>
        <v>SP</v>
      </c>
      <c r="F226" s="16" t="str">
        <f>IF($C226="B",VLOOKUP($A226,Bat!$A$4:$BC$2232,F$1,FALSE),VLOOKUP($A226,Pit!$A$4:$AZ$2108,F$2,FALSE))</f>
        <v>Jorge Trujillo</v>
      </c>
      <c r="G226" s="16">
        <f>IF($C226="B",VLOOKUP($A226,Bat!$A$4:$BC$2232,G$1,FALSE),VLOOKUP($A226,Pit!$A$4:$AZ$2108,G$2,FALSE))</f>
        <v>22</v>
      </c>
      <c r="H226" s="16" t="str">
        <f>IF($C226="B",VLOOKUP($A226,Bat!$A$4:$BC$2232,H$1,FALSE),VLOOKUP($A226,Pit!$A$4:$AZ$2108,H$2,FALSE))</f>
        <v>R</v>
      </c>
      <c r="I226" s="16" t="str">
        <f>IF($C226="B",VLOOKUP($A226,Bat!$A$4:$BC$2232,I$1,FALSE),VLOOKUP($A226,Pit!$A$4:$AZ$2108,I$2,FALSE))</f>
        <v>R</v>
      </c>
      <c r="J226" s="16" t="str">
        <f>IF($C226="B",VLOOKUP($A226,Bat!$A$4:$BC$2232,J$1,FALSE),VLOOKUP($A226,Pit!$A$4:$AZ$2108,J$2,FALSE))</f>
        <v>Low</v>
      </c>
      <c r="K226" s="17" t="str">
        <f>IF($C226="B",VLOOKUP($A226,Bat!$A$4:$BC$2232,K$1,FALSE),VLOOKUP($A226,Pit!$A$4:$AZ$2108,K$2,FALSE))</f>
        <v>Normal</v>
      </c>
      <c r="L226" s="16">
        <f>IF($C226="B",VLOOKUP($A226,Bat!$A$4:$BC$2232,L$1,FALSE),VLOOKUP($A226,Pit!$A$4:$AZ$2108,L$2,FALSE))</f>
        <v>4</v>
      </c>
      <c r="M226" s="16">
        <f>IF($C226="B",VLOOKUP($A226,Bat!$A$4:$BC$2232,M$1,FALSE),VLOOKUP($A226,Pit!$A$4:$AZ$2108,M$2,FALSE))</f>
        <v>5</v>
      </c>
      <c r="N226" s="16">
        <f>IF($C226="B",VLOOKUP($A226,Bat!$A$4:$BC$2232,N$1,FALSE),VLOOKUP($A226,Pit!$A$4:$AZ$2108,N$2,FALSE))</f>
        <v>4</v>
      </c>
      <c r="O226" s="16" t="str">
        <f>IF($C226="B",VLOOKUP($A226,Bat!$A$4:$BC$2232,O$1,FALSE),VLOOKUP($A226,Pit!$A$4:$AZ$2108,O$2,FALSE))</f>
        <v>93-95 Mph</v>
      </c>
      <c r="P226" s="17">
        <f>IF($C226="B",VLOOKUP($A226,Bat!$A$4:$BC$2232,P$1,FALSE),VLOOKUP($A226,Pit!$A$4:$AZ$2108,P$2,FALSE))</f>
        <v>7</v>
      </c>
      <c r="Q226" s="36">
        <f>IF($C226="B",VLOOKUP($A226,Bat!$A$4:$BC$2232,Q$1,FALSE),VLOOKUP($A226,Pit!$A$4:$AZ$2108,Q$2,FALSE))</f>
        <v>29.923458147984235</v>
      </c>
      <c r="R226" s="19">
        <f>IF($C226="B",VLOOKUP($A226,Bat!$A$4:$BC$2232,R$1,FALSE),VLOOKUP($A226,Pit!$A$4:$AZ$2108,R$2,FALSE))</f>
        <v>0.61488858967999949</v>
      </c>
      <c r="S226" s="20">
        <f>IF($C226="B",VLOOKUP($A226,Bat!$A$4:$BC$2232,S$1,FALSE),VLOOKUP($A226,Pit!$A$4:$AZ$2108,S$2,FALSE))</f>
        <v>190000</v>
      </c>
      <c r="T226" s="17" t="str">
        <f>VLOOKUP(IF($C226="B",VLOOKUP($A226,Bat!$A$4:$AT$2232,T$1,FALSE),VLOOKUP($A226,Pit!$A$4:$BD$2108,T$2,FALSE)),COND!$A$35:$B$41,2,FALSE)</f>
        <v>??</v>
      </c>
      <c r="U226" s="21">
        <f>IF($C226="B",VLOOKUP($A226,Bat!$A$4:$AR$1196,44,FALSE),VLOOKUP($A226,Pit!$A$4:$BB$1086,54,FALSE))</f>
        <v>0</v>
      </c>
      <c r="V226" s="16"/>
      <c r="W226" s="16">
        <f>IF(OR(U226=999,V226=999,AND(S226&gt;$S$3,S226&lt;&gt;"Slot")),"",IF(V226="",U226,V226))</f>
        <v>0</v>
      </c>
      <c r="X226" s="17" t="e">
        <f>RANK(R226,$R$5:$R$124)</f>
        <v>#N/A</v>
      </c>
      <c r="Y226" s="16" t="str">
        <f>IFERROR(VLOOKUP($D226,Results!$F$3:$L$1396,Y$1,FALSE),"")</f>
        <v/>
      </c>
      <c r="Z226" s="34" t="str">
        <f>IFERROR(IFERROR(IF(VLOOKUP($D226,Results!$F$3:$L$1396,Z$1+1,FALSE)=1,"S",""),"")&amp;VLOOKUP($D226,Results!$F$3:$L$1396,Z$1,FALSE),"")</f>
        <v/>
      </c>
      <c r="AA226" s="16" t="str">
        <f>IFERROR(VLOOKUP($D226,Results!$F$3:$L$1396,AA$1,FALSE),"")</f>
        <v/>
      </c>
      <c r="AB226" s="16" t="str">
        <f>IFERROR(VLOOKUP($D226,Results!$F$3:$L$1396,AB$1,FALSE),"")</f>
        <v/>
      </c>
      <c r="AC226" s="16" t="str">
        <f>IF(V226="","",Y226-V226)</f>
        <v/>
      </c>
    </row>
    <row r="227" spans="1:29" s="21" customFormat="1" x14ac:dyDescent="0.25">
      <c r="A227" s="21" t="s">
        <v>2369</v>
      </c>
      <c r="B227" s="16">
        <f>COUNTIF($A$5:$A$124,A227)</f>
        <v>0</v>
      </c>
      <c r="C227" s="16" t="str">
        <f>IF(OR(MID(A227,1,2)="SP",MID(A227,1,2)="MR",MID(A227,1,2)="CL",MID(A227,1,2)="RP"),"P","B")</f>
        <v>P</v>
      </c>
      <c r="D227" s="17">
        <f>IF($C227="B",VLOOKUP($A227,Bat!$A$4:$BC$2232,D$1,FALSE),VLOOKUP($A227,Pit!$A$4:$AZ$2108,D$2,FALSE))</f>
        <v>5915</v>
      </c>
      <c r="E227" s="16" t="str">
        <f>IF($C227="B",VLOOKUP($A227,Bat!$A$4:$BC$2232,E$1,FALSE),VLOOKUP($A227,Pit!$A$4:$AZ$2108,E$2,FALSE))</f>
        <v>SP</v>
      </c>
      <c r="F227" s="16" t="str">
        <f>IF($C227="B",VLOOKUP($A227,Bat!$A$4:$BC$2232,F$1,FALSE),VLOOKUP($A227,Pit!$A$4:$AZ$2108,F$2,FALSE))</f>
        <v>Mitsuoki Sumita</v>
      </c>
      <c r="G227" s="16">
        <f>IF($C227="B",VLOOKUP($A227,Bat!$A$4:$BC$2232,G$1,FALSE),VLOOKUP($A227,Pit!$A$4:$AZ$2108,G$2,FALSE))</f>
        <v>22</v>
      </c>
      <c r="H227" s="16" t="str">
        <f>IF($C227="B",VLOOKUP($A227,Bat!$A$4:$BC$2232,H$1,FALSE),VLOOKUP($A227,Pit!$A$4:$AZ$2108,H$2,FALSE))</f>
        <v>R</v>
      </c>
      <c r="I227" s="16" t="str">
        <f>IF($C227="B",VLOOKUP($A227,Bat!$A$4:$BC$2232,I$1,FALSE),VLOOKUP($A227,Pit!$A$4:$AZ$2108,I$2,FALSE))</f>
        <v>R</v>
      </c>
      <c r="J227" s="16" t="str">
        <f>IF($C227="B",VLOOKUP($A227,Bat!$A$4:$BC$2232,J$1,FALSE),VLOOKUP($A227,Pit!$A$4:$AZ$2108,J$2,FALSE))</f>
        <v>Normal</v>
      </c>
      <c r="K227" s="17" t="str">
        <f>IF($C227="B",VLOOKUP($A227,Bat!$A$4:$BC$2232,K$1,FALSE),VLOOKUP($A227,Pit!$A$4:$AZ$2108,K$2,FALSE))</f>
        <v>Normal</v>
      </c>
      <c r="L227" s="16">
        <f>IF($C227="B",VLOOKUP($A227,Bat!$A$4:$BC$2232,L$1,FALSE),VLOOKUP($A227,Pit!$A$4:$AZ$2108,L$2,FALSE))</f>
        <v>4</v>
      </c>
      <c r="M227" s="16">
        <f>IF($C227="B",VLOOKUP($A227,Bat!$A$4:$BC$2232,M$1,FALSE),VLOOKUP($A227,Pit!$A$4:$AZ$2108,M$2,FALSE))</f>
        <v>5</v>
      </c>
      <c r="N227" s="16">
        <f>IF($C227="B",VLOOKUP($A227,Bat!$A$4:$BC$2232,N$1,FALSE),VLOOKUP($A227,Pit!$A$4:$AZ$2108,N$2,FALSE))</f>
        <v>4</v>
      </c>
      <c r="O227" s="16" t="str">
        <f>IF($C227="B",VLOOKUP($A227,Bat!$A$4:$BC$2232,O$1,FALSE),VLOOKUP($A227,Pit!$A$4:$AZ$2108,O$2,FALSE))</f>
        <v>91-93 Mph</v>
      </c>
      <c r="P227" s="17">
        <f>IF($C227="B",VLOOKUP($A227,Bat!$A$4:$BC$2232,P$1,FALSE),VLOOKUP($A227,Pit!$A$4:$AZ$2108,P$2,FALSE))</f>
        <v>8</v>
      </c>
      <c r="Q227" s="36">
        <f>IF($C227="B",VLOOKUP($A227,Bat!$A$4:$BC$2232,Q$1,FALSE),VLOOKUP($A227,Pit!$A$4:$AZ$2108,Q$2,FALSE))</f>
        <v>29.916788437057789</v>
      </c>
      <c r="R227" s="19">
        <f>IF($C227="B",VLOOKUP($A227,Bat!$A$4:$BC$2232,R$1,FALSE),VLOOKUP($A227,Pit!$A$4:$AZ$2108,R$2,FALSE))</f>
        <v>0.61429188533430246</v>
      </c>
      <c r="S227" s="20">
        <f>IF($C227="B",VLOOKUP($A227,Bat!$A$4:$BC$2232,S$1,FALSE),VLOOKUP($A227,Pit!$A$4:$AZ$2108,S$2,FALSE))</f>
        <v>95000</v>
      </c>
      <c r="T227" s="17" t="str">
        <f>VLOOKUP(IF($C227="B",VLOOKUP($A227,Bat!$A$4:$AT$2232,T$1,FALSE),VLOOKUP($A227,Pit!$A$4:$BD$2108,T$2,FALSE)),COND!$A$35:$B$41,2,FALSE)</f>
        <v>??</v>
      </c>
      <c r="U227" s="21">
        <f>IF($C227="B",VLOOKUP($A227,Bat!$A$4:$AR$1196,44,FALSE),VLOOKUP($A227,Pit!$A$4:$BB$1086,54,FALSE))</f>
        <v>0</v>
      </c>
      <c r="V227" s="16"/>
      <c r="W227" s="16">
        <f>IF(OR(U227=999,V227=999,AND(S227&gt;$S$3,S227&lt;&gt;"Slot")),"",IF(V227="",U227,V227))</f>
        <v>0</v>
      </c>
      <c r="X227" s="17" t="e">
        <f>RANK(R227,$R$5:$R$124)</f>
        <v>#N/A</v>
      </c>
      <c r="Y227" s="16" t="str">
        <f>IFERROR(VLOOKUP($D227,Results!$F$3:$L$1396,Y$1,FALSE),"")</f>
        <v/>
      </c>
      <c r="Z227" s="34" t="str">
        <f>IFERROR(IFERROR(IF(VLOOKUP($D227,Results!$F$3:$L$1396,Z$1+1,FALSE)=1,"S",""),"")&amp;VLOOKUP($D227,Results!$F$3:$L$1396,Z$1,FALSE),"")</f>
        <v/>
      </c>
      <c r="AA227" s="16" t="str">
        <f>IFERROR(VLOOKUP($D227,Results!$F$3:$L$1396,AA$1,FALSE),"")</f>
        <v/>
      </c>
      <c r="AB227" s="16" t="str">
        <f>IFERROR(VLOOKUP($D227,Results!$F$3:$L$1396,AB$1,FALSE),"")</f>
        <v/>
      </c>
      <c r="AC227" s="16" t="str">
        <f>IF(V227="","",Y227-V227)</f>
        <v/>
      </c>
    </row>
    <row r="228" spans="1:29" s="21" customFormat="1" x14ac:dyDescent="0.25">
      <c r="A228" s="21" t="s">
        <v>3152</v>
      </c>
      <c r="B228" s="16">
        <f>COUNTIF($A$5:$A$124,A228)</f>
        <v>0</v>
      </c>
      <c r="C228" s="16" t="str">
        <f>IF(OR(MID(A228,1,2)="SP",MID(A228,1,2)="MR",MID(A228,1,2)="CL",MID(A228,1,2)="RP"),"P","B")</f>
        <v>P</v>
      </c>
      <c r="D228" s="17">
        <f>IF($C228="B",VLOOKUP($A228,Bat!$A$4:$BC$2232,D$1,FALSE),VLOOKUP($A228,Pit!$A$4:$AZ$2108,D$2,FALSE))</f>
        <v>4533</v>
      </c>
      <c r="E228" s="16" t="str">
        <f>IF($C228="B",VLOOKUP($A228,Bat!$A$4:$BC$2232,E$1,FALSE),VLOOKUP($A228,Pit!$A$4:$AZ$2108,E$2,FALSE))</f>
        <v>SP</v>
      </c>
      <c r="F228" s="16" t="str">
        <f>IF($C228="B",VLOOKUP($A228,Bat!$A$4:$BC$2232,F$1,FALSE),VLOOKUP($A228,Pit!$A$4:$AZ$2108,F$2,FALSE))</f>
        <v>Sadatake Tamura</v>
      </c>
      <c r="G228" s="16">
        <f>IF($C228="B",VLOOKUP($A228,Bat!$A$4:$BC$2232,G$1,FALSE),VLOOKUP($A228,Pit!$A$4:$AZ$2108,G$2,FALSE))</f>
        <v>21</v>
      </c>
      <c r="H228" s="16" t="str">
        <f>IF($C228="B",VLOOKUP($A228,Bat!$A$4:$BC$2232,H$1,FALSE),VLOOKUP($A228,Pit!$A$4:$AZ$2108,H$2,FALSE))</f>
        <v>R</v>
      </c>
      <c r="I228" s="16" t="str">
        <f>IF($C228="B",VLOOKUP($A228,Bat!$A$4:$BC$2232,I$1,FALSE),VLOOKUP($A228,Pit!$A$4:$AZ$2108,I$2,FALSE))</f>
        <v>R</v>
      </c>
      <c r="J228" s="16" t="str">
        <f>IF($C228="B",VLOOKUP($A228,Bat!$A$4:$BC$2232,J$1,FALSE),VLOOKUP($A228,Pit!$A$4:$AZ$2108,J$2,FALSE))</f>
        <v>Low</v>
      </c>
      <c r="K228" s="17" t="str">
        <f>IF($C228="B",VLOOKUP($A228,Bat!$A$4:$BC$2232,K$1,FALSE),VLOOKUP($A228,Pit!$A$4:$AZ$2108,K$2,FALSE))</f>
        <v>Very High</v>
      </c>
      <c r="L228" s="16">
        <f>IF($C228="B",VLOOKUP($A228,Bat!$A$4:$BC$2232,L$1,FALSE),VLOOKUP($A228,Pit!$A$4:$AZ$2108,L$2,FALSE))</f>
        <v>4</v>
      </c>
      <c r="M228" s="16">
        <f>IF($C228="B",VLOOKUP($A228,Bat!$A$4:$BC$2232,M$1,FALSE),VLOOKUP($A228,Pit!$A$4:$AZ$2108,M$2,FALSE))</f>
        <v>3</v>
      </c>
      <c r="N228" s="16">
        <f>IF($C228="B",VLOOKUP($A228,Bat!$A$4:$BC$2232,N$1,FALSE),VLOOKUP($A228,Pit!$A$4:$AZ$2108,N$2,FALSE))</f>
        <v>6</v>
      </c>
      <c r="O228" s="16" t="str">
        <f>IF($C228="B",VLOOKUP($A228,Bat!$A$4:$BC$2232,O$1,FALSE),VLOOKUP($A228,Pit!$A$4:$AZ$2108,O$2,FALSE))</f>
        <v>92-94 Mph</v>
      </c>
      <c r="P228" s="17">
        <f>IF($C228="B",VLOOKUP($A228,Bat!$A$4:$BC$2232,P$1,FALSE),VLOOKUP($A228,Pit!$A$4:$AZ$2108,P$2,FALSE))</f>
        <v>4</v>
      </c>
      <c r="Q228" s="36">
        <f>IF($C228="B",VLOOKUP($A228,Bat!$A$4:$BC$2232,Q$1,FALSE),VLOOKUP($A228,Pit!$A$4:$AZ$2108,Q$2,FALSE))</f>
        <v>29.855010804569105</v>
      </c>
      <c r="R228" s="19">
        <f>IF($C228="B",VLOOKUP($A228,Bat!$A$4:$BC$2232,R$1,FALSE),VLOOKUP($A228,Pit!$A$4:$AZ$2108,R$2,FALSE))</f>
        <v>0.60876496187698947</v>
      </c>
      <c r="S228" s="20">
        <f>IF($C228="B",VLOOKUP($A228,Bat!$A$4:$BC$2232,S$1,FALSE),VLOOKUP($A228,Pit!$A$4:$AZ$2108,S$2,FALSE))</f>
        <v>220000</v>
      </c>
      <c r="T228" s="17" t="str">
        <f>VLOOKUP(IF($C228="B",VLOOKUP($A228,Bat!$A$4:$AT$2232,T$1,FALSE),VLOOKUP($A228,Pit!$A$4:$BD$2108,T$2,FALSE)),COND!$A$35:$B$41,2,FALSE)</f>
        <v>??</v>
      </c>
      <c r="U228" s="21">
        <f>IF($C228="B",VLOOKUP($A228,Bat!$A$4:$AR$1196,44,FALSE),VLOOKUP($A228,Pit!$A$4:$BB$1086,54,FALSE))</f>
        <v>0</v>
      </c>
      <c r="V228" s="16"/>
      <c r="W228" s="16">
        <f>IF(OR(U228=999,V228=999,AND(S228&gt;$S$3,S228&lt;&gt;"Slot")),"",IF(V228="",U228,V228))</f>
        <v>0</v>
      </c>
      <c r="X228" s="17" t="e">
        <f>RANK(R228,$R$5:$R$124)</f>
        <v>#N/A</v>
      </c>
      <c r="Y228" s="16" t="str">
        <f>IFERROR(VLOOKUP($D228,Results!$F$3:$L$1396,Y$1,FALSE),"")</f>
        <v/>
      </c>
      <c r="Z228" s="34" t="str">
        <f>IFERROR(IFERROR(IF(VLOOKUP($D228,Results!$F$3:$L$1396,Z$1+1,FALSE)=1,"S",""),"")&amp;VLOOKUP($D228,Results!$F$3:$L$1396,Z$1,FALSE),"")</f>
        <v/>
      </c>
      <c r="AA228" s="16" t="str">
        <f>IFERROR(VLOOKUP($D228,Results!$F$3:$L$1396,AA$1,FALSE),"")</f>
        <v/>
      </c>
      <c r="AB228" s="16" t="str">
        <f>IFERROR(VLOOKUP($D228,Results!$F$3:$L$1396,AB$1,FALSE),"")</f>
        <v/>
      </c>
      <c r="AC228" s="16" t="str">
        <f>IF(V228="","",Y228-V228)</f>
        <v/>
      </c>
    </row>
    <row r="229" spans="1:29" s="21" customFormat="1" x14ac:dyDescent="0.25">
      <c r="A229" s="21" t="s">
        <v>2863</v>
      </c>
      <c r="B229" s="16">
        <f>COUNTIF($A$5:$A$124,A229)</f>
        <v>0</v>
      </c>
      <c r="C229" s="16" t="str">
        <f>IF(OR(MID(A229,1,2)="SP",MID(A229,1,2)="MR",MID(A229,1,2)="CL",MID(A229,1,2)="RP"),"P","B")</f>
        <v>B</v>
      </c>
      <c r="D229" s="17">
        <f>IF($C229="B",VLOOKUP($A229,Bat!$A$4:$BC$2232,D$1,FALSE),VLOOKUP($A229,Pit!$A$4:$AZ$2108,D$2,FALSE))</f>
        <v>9647</v>
      </c>
      <c r="E229" s="16" t="str">
        <f>IF($C229="B",VLOOKUP($A229,Bat!$A$4:$BC$2232,E$1,FALSE),VLOOKUP($A229,Pit!$A$4:$AZ$2108,E$2,FALSE))</f>
        <v>RF</v>
      </c>
      <c r="F229" s="16" t="str">
        <f>IF($C229="B",VLOOKUP($A229,Bat!$A$4:$BC$2232,F$1,FALSE),VLOOKUP($A229,Pit!$A$4:$AZ$2108,F$2,FALSE))</f>
        <v>Jimmy Locke</v>
      </c>
      <c r="G229" s="16">
        <f>IF($C229="B",VLOOKUP($A229,Bat!$A$4:$BC$2232,G$1,FALSE),VLOOKUP($A229,Pit!$A$4:$AZ$2108,G$2,FALSE))</f>
        <v>21</v>
      </c>
      <c r="H229" s="16" t="str">
        <f>IF($C229="B",VLOOKUP($A229,Bat!$A$4:$BC$2232,H$1,FALSE),VLOOKUP($A229,Pit!$A$4:$AZ$2108,H$2,FALSE))</f>
        <v>L</v>
      </c>
      <c r="I229" s="16" t="str">
        <f>IF($C229="B",VLOOKUP($A229,Bat!$A$4:$BC$2232,I$1,FALSE),VLOOKUP($A229,Pit!$A$4:$AZ$2108,I$2,FALSE))</f>
        <v>L</v>
      </c>
      <c r="J229" s="16" t="str">
        <f>IF($C229="B",VLOOKUP($A229,Bat!$A$4:$BC$2232,J$1,FALSE),VLOOKUP($A229,Pit!$A$4:$AZ$2108,J$2,FALSE))</f>
        <v>Very Low</v>
      </c>
      <c r="K229" s="17" t="str">
        <f>IF($C229="B",VLOOKUP($A229,Bat!$A$4:$BC$2232,K$1,FALSE),VLOOKUP($A229,Pit!$A$4:$AZ$2108,K$2,FALSE))</f>
        <v>Normal</v>
      </c>
      <c r="L229" s="16">
        <f>IF($C229="B",VLOOKUP($A229,Bat!$A$4:$BC$2232,L$1,FALSE),VLOOKUP($A229,Pit!$A$4:$AZ$2108,L$2,FALSE))</f>
        <v>5</v>
      </c>
      <c r="M229" s="16">
        <f>IF($C229="B",VLOOKUP($A229,Bat!$A$4:$BC$2232,M$1,FALSE),VLOOKUP($A229,Pit!$A$4:$AZ$2108,M$2,FALSE))</f>
        <v>2</v>
      </c>
      <c r="N229" s="16">
        <f>IF($C229="B",VLOOKUP($A229,Bat!$A$4:$BC$2232,N$1,FALSE),VLOOKUP($A229,Pit!$A$4:$AZ$2108,N$2,FALSE))</f>
        <v>4</v>
      </c>
      <c r="O229" s="16">
        <f>IF($C229="B",VLOOKUP($A229,Bat!$A$4:$BC$2232,O$1,FALSE),VLOOKUP($A229,Pit!$A$4:$AZ$2108,O$2,FALSE))</f>
        <v>5</v>
      </c>
      <c r="P229" s="17">
        <f>IF($C229="B",VLOOKUP($A229,Bat!$A$4:$BC$2232,P$1,FALSE),VLOOKUP($A229,Pit!$A$4:$AZ$2108,P$2,FALSE))</f>
        <v>4</v>
      </c>
      <c r="Q229" s="36">
        <f>IF($C229="B",VLOOKUP($A229,Bat!$A$4:$BC$2232,Q$1,FALSE),VLOOKUP($A229,Pit!$A$4:$AZ$2108,Q$2,FALSE))</f>
        <v>11.203210910298699</v>
      </c>
      <c r="R229" s="19">
        <f>IF($C229="B",VLOOKUP($A229,Bat!$A$4:$BC$2232,R$1,FALSE),VLOOKUP($A229,Pit!$A$4:$AZ$2108,R$2,FALSE))</f>
        <v>0.60697283274448943</v>
      </c>
      <c r="S229" s="20">
        <f>IF($C229="B",VLOOKUP($A229,Bat!$A$4:$BC$2232,S$1,FALSE),VLOOKUP($A229,Pit!$A$4:$AZ$2108,S$2,FALSE))</f>
        <v>200000</v>
      </c>
      <c r="T229" s="17" t="str">
        <f>VLOOKUP(IF($C229="B",VLOOKUP($A229,Bat!$A$4:$AT$2232,T$1,FALSE),VLOOKUP($A229,Pit!$A$4:$BD$2108,T$2,FALSE)),COND!$A$35:$B$41,2,FALSE)</f>
        <v>??</v>
      </c>
      <c r="U229" s="21">
        <f>IF($C229="B",VLOOKUP($A229,Bat!$A$4:$AR$1196,44,FALSE),VLOOKUP($A229,Pit!$A$4:$BB$1086,54,FALSE))</f>
        <v>0</v>
      </c>
      <c r="V229" s="16"/>
      <c r="W229" s="16">
        <f>IF(OR(U229=999,V229=999,AND(S229&gt;$S$3,S229&lt;&gt;"Slot")),"",IF(V229="",U229,V229))</f>
        <v>0</v>
      </c>
      <c r="X229" s="17" t="e">
        <f>RANK(R229,$R$5:$R$124)</f>
        <v>#N/A</v>
      </c>
      <c r="Y229" s="16" t="str">
        <f>IFERROR(VLOOKUP($D229,Results!$F$3:$L$1396,Y$1,FALSE),"")</f>
        <v/>
      </c>
      <c r="Z229" s="34" t="str">
        <f>IFERROR(IFERROR(IF(VLOOKUP($D229,Results!$F$3:$L$1396,Z$1+1,FALSE)=1,"S",""),"")&amp;VLOOKUP($D229,Results!$F$3:$L$1396,Z$1,FALSE),"")</f>
        <v/>
      </c>
      <c r="AA229" s="16" t="str">
        <f>IFERROR(VLOOKUP($D229,Results!$F$3:$L$1396,AA$1,FALSE),"")</f>
        <v/>
      </c>
      <c r="AB229" s="16" t="str">
        <f>IFERROR(VLOOKUP($D229,Results!$F$3:$L$1396,AB$1,FALSE),"")</f>
        <v/>
      </c>
      <c r="AC229" s="16" t="str">
        <f>IF(V229="","",Y229-V229)</f>
        <v/>
      </c>
    </row>
    <row r="230" spans="1:29" s="21" customFormat="1" x14ac:dyDescent="0.25">
      <c r="A230" s="21" t="s">
        <v>2864</v>
      </c>
      <c r="B230" s="16">
        <f>COUNTIF($A$5:$A$124,A230)</f>
        <v>0</v>
      </c>
      <c r="C230" s="16" t="str">
        <f>IF(OR(MID(A230,1,2)="SP",MID(A230,1,2)="MR",MID(A230,1,2)="CL",MID(A230,1,2)="RP"),"P","B")</f>
        <v>B</v>
      </c>
      <c r="D230" s="17">
        <f>IF($C230="B",VLOOKUP($A230,Bat!$A$4:$BC$2232,D$1,FALSE),VLOOKUP($A230,Pit!$A$4:$AZ$2108,D$2,FALSE))</f>
        <v>7272</v>
      </c>
      <c r="E230" s="16" t="str">
        <f>IF($C230="B",VLOOKUP($A230,Bat!$A$4:$BC$2232,E$1,FALSE),VLOOKUP($A230,Pit!$A$4:$AZ$2108,E$2,FALSE))</f>
        <v>LF</v>
      </c>
      <c r="F230" s="16" t="str">
        <f>IF($C230="B",VLOOKUP($A230,Bat!$A$4:$BC$2232,F$1,FALSE),VLOOKUP($A230,Pit!$A$4:$AZ$2108,F$2,FALSE))</f>
        <v>Estefan Alvarado</v>
      </c>
      <c r="G230" s="16">
        <f>IF($C230="B",VLOOKUP($A230,Bat!$A$4:$BC$2232,G$1,FALSE),VLOOKUP($A230,Pit!$A$4:$AZ$2108,G$2,FALSE))</f>
        <v>21</v>
      </c>
      <c r="H230" s="16" t="str">
        <f>IF($C230="B",VLOOKUP($A230,Bat!$A$4:$BC$2232,H$1,FALSE),VLOOKUP($A230,Pit!$A$4:$AZ$2108,H$2,FALSE))</f>
        <v>R</v>
      </c>
      <c r="I230" s="16" t="str">
        <f>IF($C230="B",VLOOKUP($A230,Bat!$A$4:$BC$2232,I$1,FALSE),VLOOKUP($A230,Pit!$A$4:$AZ$2108,I$2,FALSE))</f>
        <v>R</v>
      </c>
      <c r="J230" s="16" t="str">
        <f>IF($C230="B",VLOOKUP($A230,Bat!$A$4:$BC$2232,J$1,FALSE),VLOOKUP($A230,Pit!$A$4:$AZ$2108,J$2,FALSE))</f>
        <v>Normal</v>
      </c>
      <c r="K230" s="17" t="str">
        <f>IF($C230="B",VLOOKUP($A230,Bat!$A$4:$BC$2232,K$1,FALSE),VLOOKUP($A230,Pit!$A$4:$AZ$2108,K$2,FALSE))</f>
        <v>Low</v>
      </c>
      <c r="L230" s="16">
        <f>IF($C230="B",VLOOKUP($A230,Bat!$A$4:$BC$2232,L$1,FALSE),VLOOKUP($A230,Pit!$A$4:$AZ$2108,L$2,FALSE))</f>
        <v>4</v>
      </c>
      <c r="M230" s="16">
        <f>IF($C230="B",VLOOKUP($A230,Bat!$A$4:$BC$2232,M$1,FALSE),VLOOKUP($A230,Pit!$A$4:$AZ$2108,M$2,FALSE))</f>
        <v>4</v>
      </c>
      <c r="N230" s="16">
        <f>IF($C230="B",VLOOKUP($A230,Bat!$A$4:$BC$2232,N$1,FALSE),VLOOKUP($A230,Pit!$A$4:$AZ$2108,N$2,FALSE))</f>
        <v>6</v>
      </c>
      <c r="O230" s="16">
        <f>IF($C230="B",VLOOKUP($A230,Bat!$A$4:$BC$2232,O$1,FALSE),VLOOKUP($A230,Pit!$A$4:$AZ$2108,O$2,FALSE))</f>
        <v>7</v>
      </c>
      <c r="P230" s="17">
        <f>IF($C230="B",VLOOKUP($A230,Bat!$A$4:$BC$2232,P$1,FALSE),VLOOKUP($A230,Pit!$A$4:$AZ$2108,P$2,FALSE))</f>
        <v>2</v>
      </c>
      <c r="Q230" s="36">
        <f>IF($C230="B",VLOOKUP($A230,Bat!$A$4:$BC$2232,Q$1,FALSE),VLOOKUP($A230,Pit!$A$4:$AZ$2108,Q$2,FALSE))</f>
        <v>11.156755920594023</v>
      </c>
      <c r="R230" s="19">
        <f>IF($C230="B",VLOOKUP($A230,Bat!$A$4:$BC$2232,R$1,FALSE),VLOOKUP($A230,Pit!$A$4:$AZ$2108,R$2,FALSE))</f>
        <v>0.60087915516769497</v>
      </c>
      <c r="S230" s="20">
        <f>IF($C230="B",VLOOKUP($A230,Bat!$A$4:$BC$2232,S$1,FALSE),VLOOKUP($A230,Pit!$A$4:$AZ$2108,S$2,FALSE))</f>
        <v>200000</v>
      </c>
      <c r="T230" s="17" t="str">
        <f>VLOOKUP(IF($C230="B",VLOOKUP($A230,Bat!$A$4:$AT$2232,T$1,FALSE),VLOOKUP($A230,Pit!$A$4:$BD$2108,T$2,FALSE)),COND!$A$35:$B$41,2,FALSE)</f>
        <v>??</v>
      </c>
      <c r="U230" s="21">
        <f>IF($C230="B",VLOOKUP($A230,Bat!$A$4:$AR$1196,44,FALSE),VLOOKUP($A230,Pit!$A$4:$BB$1086,54,FALSE))</f>
        <v>0</v>
      </c>
      <c r="V230" s="16"/>
      <c r="W230" s="16">
        <f>IF(OR(U230=999,V230=999,AND(S230&gt;$S$3,S230&lt;&gt;"Slot")),"",IF(V230="",U230,V230))</f>
        <v>0</v>
      </c>
      <c r="X230" s="17" t="e">
        <f>RANK(R230,$R$5:$R$124)</f>
        <v>#N/A</v>
      </c>
      <c r="Y230" s="16" t="str">
        <f>IFERROR(VLOOKUP($D230,Results!$F$3:$L$1396,Y$1,FALSE),"")</f>
        <v/>
      </c>
      <c r="Z230" s="34" t="str">
        <f>IFERROR(IFERROR(IF(VLOOKUP($D230,Results!$F$3:$L$1396,Z$1+1,FALSE)=1,"S",""),"")&amp;VLOOKUP($D230,Results!$F$3:$L$1396,Z$1,FALSE),"")</f>
        <v/>
      </c>
      <c r="AA230" s="16" t="str">
        <f>IFERROR(VLOOKUP($D230,Results!$F$3:$L$1396,AA$1,FALSE),"")</f>
        <v/>
      </c>
      <c r="AB230" s="16" t="str">
        <f>IFERROR(VLOOKUP($D230,Results!$F$3:$L$1396,AB$1,FALSE),"")</f>
        <v/>
      </c>
      <c r="AC230" s="16" t="str">
        <f>IF(V230="","",Y230-V230)</f>
        <v/>
      </c>
    </row>
    <row r="231" spans="1:29" s="21" customFormat="1" x14ac:dyDescent="0.25">
      <c r="A231" s="21" t="s">
        <v>2370</v>
      </c>
      <c r="B231" s="16">
        <f>COUNTIF($A$5:$A$124,A231)</f>
        <v>0</v>
      </c>
      <c r="C231" s="16" t="str">
        <f>IF(OR(MID(A231,1,2)="SP",MID(A231,1,2)="MR",MID(A231,1,2)="CL",MID(A231,1,2)="RP"),"P","B")</f>
        <v>P</v>
      </c>
      <c r="D231" s="17">
        <f>IF($C231="B",VLOOKUP($A231,Bat!$A$4:$BC$2232,D$1,FALSE),VLOOKUP($A231,Pit!$A$4:$AZ$2108,D$2,FALSE))</f>
        <v>5207</v>
      </c>
      <c r="E231" s="16" t="str">
        <f>IF($C231="B",VLOOKUP($A231,Bat!$A$4:$BC$2232,E$1,FALSE),VLOOKUP($A231,Pit!$A$4:$AZ$2108,E$2,FALSE))</f>
        <v>SP</v>
      </c>
      <c r="F231" s="16" t="str">
        <f>IF($C231="B",VLOOKUP($A231,Bat!$A$4:$BC$2232,F$1,FALSE),VLOOKUP($A231,Pit!$A$4:$AZ$2108,F$2,FALSE))</f>
        <v>Ramón Pérez</v>
      </c>
      <c r="G231" s="16">
        <f>IF($C231="B",VLOOKUP($A231,Bat!$A$4:$BC$2232,G$1,FALSE),VLOOKUP($A231,Pit!$A$4:$AZ$2108,G$2,FALSE))</f>
        <v>18</v>
      </c>
      <c r="H231" s="16" t="str">
        <f>IF($C231="B",VLOOKUP($A231,Bat!$A$4:$BC$2232,H$1,FALSE),VLOOKUP($A231,Pit!$A$4:$AZ$2108,H$2,FALSE))</f>
        <v>R</v>
      </c>
      <c r="I231" s="16" t="str">
        <f>IF($C231="B",VLOOKUP($A231,Bat!$A$4:$BC$2232,I$1,FALSE),VLOOKUP($A231,Pit!$A$4:$AZ$2108,I$2,FALSE))</f>
        <v>R</v>
      </c>
      <c r="J231" s="16" t="str">
        <f>IF($C231="B",VLOOKUP($A231,Bat!$A$4:$BC$2232,J$1,FALSE),VLOOKUP($A231,Pit!$A$4:$AZ$2108,J$2,FALSE))</f>
        <v>Low</v>
      </c>
      <c r="K231" s="17" t="str">
        <f>IF($C231="B",VLOOKUP($A231,Bat!$A$4:$BC$2232,K$1,FALSE),VLOOKUP($A231,Pit!$A$4:$AZ$2108,K$2,FALSE))</f>
        <v>High</v>
      </c>
      <c r="L231" s="16">
        <f>IF($C231="B",VLOOKUP($A231,Bat!$A$4:$BC$2232,L$1,FALSE),VLOOKUP($A231,Pit!$A$4:$AZ$2108,L$2,FALSE))</f>
        <v>4</v>
      </c>
      <c r="M231" s="16">
        <f>IF($C231="B",VLOOKUP($A231,Bat!$A$4:$BC$2232,M$1,FALSE),VLOOKUP($A231,Pit!$A$4:$AZ$2108,M$2,FALSE))</f>
        <v>5</v>
      </c>
      <c r="N231" s="16">
        <f>IF($C231="B",VLOOKUP($A231,Bat!$A$4:$BC$2232,N$1,FALSE),VLOOKUP($A231,Pit!$A$4:$AZ$2108,N$2,FALSE))</f>
        <v>4</v>
      </c>
      <c r="O231" s="16" t="str">
        <f>IF($C231="B",VLOOKUP($A231,Bat!$A$4:$BC$2232,O$1,FALSE),VLOOKUP($A231,Pit!$A$4:$AZ$2108,O$2,FALSE))</f>
        <v>91-93 Mph</v>
      </c>
      <c r="P231" s="17">
        <f>IF($C231="B",VLOOKUP($A231,Bat!$A$4:$BC$2232,P$1,FALSE),VLOOKUP($A231,Pit!$A$4:$AZ$2108,P$2,FALSE))</f>
        <v>7</v>
      </c>
      <c r="Q231" s="36">
        <f>IF($C231="B",VLOOKUP($A231,Bat!$A$4:$BC$2232,Q$1,FALSE),VLOOKUP($A231,Pit!$A$4:$AZ$2108,Q$2,FALSE))</f>
        <v>29.751361450757287</v>
      </c>
      <c r="R231" s="19">
        <f>IF($C231="B",VLOOKUP($A231,Bat!$A$4:$BC$2232,R$1,FALSE),VLOOKUP($A231,Pit!$A$4:$AZ$2108,R$2,FALSE))</f>
        <v>0.59949199329855118</v>
      </c>
      <c r="S231" s="20">
        <f>IF($C231="B",VLOOKUP($A231,Bat!$A$4:$BC$2232,S$1,FALSE),VLOOKUP($A231,Pit!$A$4:$AZ$2108,S$2,FALSE))</f>
        <v>2600000</v>
      </c>
      <c r="T231" s="17" t="str">
        <f>VLOOKUP(IF($C231="B",VLOOKUP($A231,Bat!$A$4:$AT$2232,T$1,FALSE),VLOOKUP($A231,Pit!$A$4:$BD$2108,T$2,FALSE)),COND!$A$35:$B$41,2,FALSE)</f>
        <v>??</v>
      </c>
      <c r="U231" s="21">
        <f>IF($C231="B",VLOOKUP($A231,Bat!$A$4:$AR$1196,44,FALSE),VLOOKUP($A231,Pit!$A$4:$BB$1086,54,FALSE))</f>
        <v>0</v>
      </c>
      <c r="V231" s="16"/>
      <c r="W231" s="16">
        <f>IF(OR(U231=999,V231=999,AND(S231&gt;$S$3,S231&lt;&gt;"Slot")),"",IF(V231="",U231,V231))</f>
        <v>0</v>
      </c>
      <c r="X231" s="17" t="e">
        <f>RANK(R231,$R$5:$R$124)</f>
        <v>#N/A</v>
      </c>
      <c r="Y231" s="16" t="str">
        <f>IFERROR(VLOOKUP($D231,Results!$F$3:$L$1396,Y$1,FALSE),"")</f>
        <v/>
      </c>
      <c r="Z231" s="34" t="str">
        <f>IFERROR(IFERROR(IF(VLOOKUP($D231,Results!$F$3:$L$1396,Z$1+1,FALSE)=1,"S",""),"")&amp;VLOOKUP($D231,Results!$F$3:$L$1396,Z$1,FALSE),"")</f>
        <v/>
      </c>
      <c r="AA231" s="16" t="str">
        <f>IFERROR(VLOOKUP($D231,Results!$F$3:$L$1396,AA$1,FALSE),"")</f>
        <v/>
      </c>
      <c r="AB231" s="16" t="str">
        <f>IFERROR(VLOOKUP($D231,Results!$F$3:$L$1396,AB$1,FALSE),"")</f>
        <v/>
      </c>
      <c r="AC231" s="16" t="str">
        <f>IF(V231="","",Y231-V231)</f>
        <v/>
      </c>
    </row>
    <row r="232" spans="1:29" s="21" customFormat="1" x14ac:dyDescent="0.25">
      <c r="A232" s="21" t="s">
        <v>2371</v>
      </c>
      <c r="B232" s="16">
        <f>COUNTIF($A$5:$A$124,A232)</f>
        <v>0</v>
      </c>
      <c r="C232" s="16" t="str">
        <f>IF(OR(MID(A232,1,2)="SP",MID(A232,1,2)="MR",MID(A232,1,2)="CL",MID(A232,1,2)="RP"),"P","B")</f>
        <v>P</v>
      </c>
      <c r="D232" s="17">
        <f>IF($C232="B",VLOOKUP($A232,Bat!$A$4:$BC$2232,D$1,FALSE),VLOOKUP($A232,Pit!$A$4:$AZ$2108,D$2,FALSE))</f>
        <v>6252</v>
      </c>
      <c r="E232" s="16" t="str">
        <f>IF($C232="B",VLOOKUP($A232,Bat!$A$4:$BC$2232,E$1,FALSE),VLOOKUP($A232,Pit!$A$4:$AZ$2108,E$2,FALSE))</f>
        <v>CL</v>
      </c>
      <c r="F232" s="16" t="str">
        <f>IF($C232="B",VLOOKUP($A232,Bat!$A$4:$BC$2232,F$1,FALSE),VLOOKUP($A232,Pit!$A$4:$AZ$2108,F$2,FALSE))</f>
        <v>Rob Savage</v>
      </c>
      <c r="G232" s="16">
        <f>IF($C232="B",VLOOKUP($A232,Bat!$A$4:$BC$2232,G$1,FALSE),VLOOKUP($A232,Pit!$A$4:$AZ$2108,G$2,FALSE))</f>
        <v>21</v>
      </c>
      <c r="H232" s="16" t="str">
        <f>IF($C232="B",VLOOKUP($A232,Bat!$A$4:$BC$2232,H$1,FALSE),VLOOKUP($A232,Pit!$A$4:$AZ$2108,H$2,FALSE))</f>
        <v>L</v>
      </c>
      <c r="I232" s="16" t="str">
        <f>IF($C232="B",VLOOKUP($A232,Bat!$A$4:$BC$2232,I$1,FALSE),VLOOKUP($A232,Pit!$A$4:$AZ$2108,I$2,FALSE))</f>
        <v>R</v>
      </c>
      <c r="J232" s="16" t="str">
        <f>IF($C232="B",VLOOKUP($A232,Bat!$A$4:$BC$2232,J$1,FALSE),VLOOKUP($A232,Pit!$A$4:$AZ$2108,J$2,FALSE))</f>
        <v>High</v>
      </c>
      <c r="K232" s="17" t="str">
        <f>IF($C232="B",VLOOKUP($A232,Bat!$A$4:$BC$2232,K$1,FALSE),VLOOKUP($A232,Pit!$A$4:$AZ$2108,K$2,FALSE))</f>
        <v>High</v>
      </c>
      <c r="L232" s="16">
        <f>IF($C232="B",VLOOKUP($A232,Bat!$A$4:$BC$2232,L$1,FALSE),VLOOKUP($A232,Pit!$A$4:$AZ$2108,L$2,FALSE))</f>
        <v>4</v>
      </c>
      <c r="M232" s="16">
        <f>IF($C232="B",VLOOKUP($A232,Bat!$A$4:$BC$2232,M$1,FALSE),VLOOKUP($A232,Pit!$A$4:$AZ$2108,M$2,FALSE))</f>
        <v>6</v>
      </c>
      <c r="N232" s="16">
        <f>IF($C232="B",VLOOKUP($A232,Bat!$A$4:$BC$2232,N$1,FALSE),VLOOKUP($A232,Pit!$A$4:$AZ$2108,N$2,FALSE))</f>
        <v>3</v>
      </c>
      <c r="O232" s="16" t="str">
        <f>IF($C232="B",VLOOKUP($A232,Bat!$A$4:$BC$2232,O$1,FALSE),VLOOKUP($A232,Pit!$A$4:$AZ$2108,O$2,FALSE))</f>
        <v>90-92 Mph</v>
      </c>
      <c r="P232" s="17">
        <f>IF($C232="B",VLOOKUP($A232,Bat!$A$4:$BC$2232,P$1,FALSE),VLOOKUP($A232,Pit!$A$4:$AZ$2108,P$2,FALSE))</f>
        <v>6</v>
      </c>
      <c r="Q232" s="36">
        <f>IF($C232="B",VLOOKUP($A232,Bat!$A$4:$BC$2232,Q$1,FALSE),VLOOKUP($A232,Pit!$A$4:$AZ$2108,Q$2,FALSE))</f>
        <v>29.654536158462275</v>
      </c>
      <c r="R232" s="19">
        <f>IF($C232="B",VLOOKUP($A232,Bat!$A$4:$BC$2232,R$1,FALSE),VLOOKUP($A232,Pit!$A$4:$AZ$2108,R$2,FALSE))</f>
        <v>0.59082953801031213</v>
      </c>
      <c r="S232" s="20">
        <f>IF($C232="B",VLOOKUP($A232,Bat!$A$4:$BC$2232,S$1,FALSE),VLOOKUP($A232,Pit!$A$4:$AZ$2108,S$2,FALSE))</f>
        <v>200000</v>
      </c>
      <c r="T232" s="17" t="str">
        <f>VLOOKUP(IF($C232="B",VLOOKUP($A232,Bat!$A$4:$AT$2232,T$1,FALSE),VLOOKUP($A232,Pit!$A$4:$BD$2108,T$2,FALSE)),COND!$A$35:$B$41,2,FALSE)</f>
        <v>??</v>
      </c>
      <c r="U232" s="21">
        <f>IF($C232="B",VLOOKUP($A232,Bat!$A$4:$AR$1196,44,FALSE),VLOOKUP($A232,Pit!$A$4:$BB$1086,54,FALSE))</f>
        <v>0</v>
      </c>
      <c r="V232" s="16"/>
      <c r="W232" s="16">
        <f>IF(OR(U232=999,V232=999,AND(S232&gt;$S$3,S232&lt;&gt;"Slot")),"",IF(V232="",U232,V232))</f>
        <v>0</v>
      </c>
      <c r="X232" s="17" t="e">
        <f>RANK(R232,$R$5:$R$124)</f>
        <v>#N/A</v>
      </c>
      <c r="Y232" s="16" t="str">
        <f>IFERROR(VLOOKUP($D232,Results!$F$3:$L$1396,Y$1,FALSE),"")</f>
        <v/>
      </c>
      <c r="Z232" s="34" t="str">
        <f>IFERROR(IFERROR(IF(VLOOKUP($D232,Results!$F$3:$L$1396,Z$1+1,FALSE)=1,"S",""),"")&amp;VLOOKUP($D232,Results!$F$3:$L$1396,Z$1,FALSE),"")</f>
        <v/>
      </c>
      <c r="AA232" s="16" t="str">
        <f>IFERROR(VLOOKUP($D232,Results!$F$3:$L$1396,AA$1,FALSE),"")</f>
        <v/>
      </c>
      <c r="AB232" s="16" t="str">
        <f>IFERROR(VLOOKUP($D232,Results!$F$3:$L$1396,AB$1,FALSE),"")</f>
        <v/>
      </c>
      <c r="AC232" s="16" t="str">
        <f>IF(V232="","",Y232-V232)</f>
        <v/>
      </c>
    </row>
    <row r="233" spans="1:29" s="21" customFormat="1" x14ac:dyDescent="0.25">
      <c r="A233" s="21" t="s">
        <v>2372</v>
      </c>
      <c r="B233" s="16">
        <f>COUNTIF($A$5:$A$124,A233)</f>
        <v>0</v>
      </c>
      <c r="C233" s="16" t="str">
        <f>IF(OR(MID(A233,1,2)="SP",MID(A233,1,2)="MR",MID(A233,1,2)="CL",MID(A233,1,2)="RP"),"P","B")</f>
        <v>P</v>
      </c>
      <c r="D233" s="17">
        <f>IF($C233="B",VLOOKUP($A233,Bat!$A$4:$BC$2232,D$1,FALSE),VLOOKUP($A233,Pit!$A$4:$AZ$2108,D$2,FALSE))</f>
        <v>4754</v>
      </c>
      <c r="E233" s="16" t="str">
        <f>IF($C233="B",VLOOKUP($A233,Bat!$A$4:$BC$2232,E$1,FALSE),VLOOKUP($A233,Pit!$A$4:$AZ$2108,E$2,FALSE))</f>
        <v>SP</v>
      </c>
      <c r="F233" s="16" t="str">
        <f>IF($C233="B",VLOOKUP($A233,Bat!$A$4:$BC$2232,F$1,FALSE),VLOOKUP($A233,Pit!$A$4:$AZ$2108,F$2,FALSE))</f>
        <v>Rodrigo Rodríguez</v>
      </c>
      <c r="G233" s="16">
        <f>IF($C233="B",VLOOKUP($A233,Bat!$A$4:$BC$2232,G$1,FALSE),VLOOKUP($A233,Pit!$A$4:$AZ$2108,G$2,FALSE))</f>
        <v>21</v>
      </c>
      <c r="H233" s="16" t="str">
        <f>IF($C233="B",VLOOKUP($A233,Bat!$A$4:$BC$2232,H$1,FALSE),VLOOKUP($A233,Pit!$A$4:$AZ$2108,H$2,FALSE))</f>
        <v>R</v>
      </c>
      <c r="I233" s="16" t="str">
        <f>IF($C233="B",VLOOKUP($A233,Bat!$A$4:$BC$2232,I$1,FALSE),VLOOKUP($A233,Pit!$A$4:$AZ$2108,I$2,FALSE))</f>
        <v>R</v>
      </c>
      <c r="J233" s="16" t="str">
        <f>IF($C233="B",VLOOKUP($A233,Bat!$A$4:$BC$2232,J$1,FALSE),VLOOKUP($A233,Pit!$A$4:$AZ$2108,J$2,FALSE))</f>
        <v>High</v>
      </c>
      <c r="K233" s="17" t="str">
        <f>IF($C233="B",VLOOKUP($A233,Bat!$A$4:$BC$2232,K$1,FALSE),VLOOKUP($A233,Pit!$A$4:$AZ$2108,K$2,FALSE))</f>
        <v>Very Low</v>
      </c>
      <c r="L233" s="16">
        <f>IF($C233="B",VLOOKUP($A233,Bat!$A$4:$BC$2232,L$1,FALSE),VLOOKUP($A233,Pit!$A$4:$AZ$2108,L$2,FALSE))</f>
        <v>4</v>
      </c>
      <c r="M233" s="16">
        <f>IF($C233="B",VLOOKUP($A233,Bat!$A$4:$BC$2232,M$1,FALSE),VLOOKUP($A233,Pit!$A$4:$AZ$2108,M$2,FALSE))</f>
        <v>4</v>
      </c>
      <c r="N233" s="16">
        <f>IF($C233="B",VLOOKUP($A233,Bat!$A$4:$BC$2232,N$1,FALSE),VLOOKUP($A233,Pit!$A$4:$AZ$2108,N$2,FALSE))</f>
        <v>5</v>
      </c>
      <c r="O233" s="16" t="str">
        <f>IF($C233="B",VLOOKUP($A233,Bat!$A$4:$BC$2232,O$1,FALSE),VLOOKUP($A233,Pit!$A$4:$AZ$2108,O$2,FALSE))</f>
        <v>93-95 Mph</v>
      </c>
      <c r="P233" s="17">
        <f>IF($C233="B",VLOOKUP($A233,Bat!$A$4:$BC$2232,P$1,FALSE),VLOOKUP($A233,Pit!$A$4:$AZ$2108,P$2,FALSE))</f>
        <v>9</v>
      </c>
      <c r="Q233" s="36">
        <f>IF($C233="B",VLOOKUP($A233,Bat!$A$4:$BC$2232,Q$1,FALSE),VLOOKUP($A233,Pit!$A$4:$AZ$2108,Q$2,FALSE))</f>
        <v>29.595630057925913</v>
      </c>
      <c r="R233" s="19">
        <f>IF($C233="B",VLOOKUP($A233,Bat!$A$4:$BC$2232,R$1,FALSE),VLOOKUP($A233,Pit!$A$4:$AZ$2108,R$2,FALSE))</f>
        <v>0.58555951558119279</v>
      </c>
      <c r="S233" s="20">
        <f>IF($C233="B",VLOOKUP($A233,Bat!$A$4:$BC$2232,S$1,FALSE),VLOOKUP($A233,Pit!$A$4:$AZ$2108,S$2,FALSE))</f>
        <v>190000</v>
      </c>
      <c r="T233" s="17" t="str">
        <f>VLOOKUP(IF($C233="B",VLOOKUP($A233,Bat!$A$4:$AT$2232,T$1,FALSE),VLOOKUP($A233,Pit!$A$4:$BD$2108,T$2,FALSE)),COND!$A$35:$B$41,2,FALSE)</f>
        <v>??</v>
      </c>
      <c r="U233" s="21">
        <f>IF($C233="B",VLOOKUP($A233,Bat!$A$4:$AR$1196,44,FALSE),VLOOKUP($A233,Pit!$A$4:$BB$1086,54,FALSE))</f>
        <v>0</v>
      </c>
      <c r="V233" s="16"/>
      <c r="W233" s="16">
        <f>IF(OR(U233=999,V233=999,AND(S233&gt;$S$3,S233&lt;&gt;"Slot")),"",IF(V233="",U233,V233))</f>
        <v>0</v>
      </c>
      <c r="X233" s="17" t="e">
        <f>RANK(R233,$R$5:$R$124)</f>
        <v>#N/A</v>
      </c>
      <c r="Y233" s="16" t="str">
        <f>IFERROR(VLOOKUP($D233,Results!$F$3:$L$1396,Y$1,FALSE),"")</f>
        <v/>
      </c>
      <c r="Z233" s="34" t="str">
        <f>IFERROR(IFERROR(IF(VLOOKUP($D233,Results!$F$3:$L$1396,Z$1+1,FALSE)=1,"S",""),"")&amp;VLOOKUP($D233,Results!$F$3:$L$1396,Z$1,FALSE),"")</f>
        <v/>
      </c>
      <c r="AA233" s="16" t="str">
        <f>IFERROR(VLOOKUP($D233,Results!$F$3:$L$1396,AA$1,FALSE),"")</f>
        <v/>
      </c>
      <c r="AB233" s="16" t="str">
        <f>IFERROR(VLOOKUP($D233,Results!$F$3:$L$1396,AB$1,FALSE),"")</f>
        <v/>
      </c>
      <c r="AC233" s="16" t="str">
        <f>IF(V233="","",Y233-V233)</f>
        <v/>
      </c>
    </row>
    <row r="234" spans="1:29" s="21" customFormat="1" x14ac:dyDescent="0.25">
      <c r="A234" s="21" t="s">
        <v>2373</v>
      </c>
      <c r="B234" s="16">
        <f>COUNTIF($A$5:$A$124,A234)</f>
        <v>0</v>
      </c>
      <c r="C234" s="16" t="str">
        <f>IF(OR(MID(A234,1,2)="SP",MID(A234,1,2)="MR",MID(A234,1,2)="CL",MID(A234,1,2)="RP"),"P","B")</f>
        <v>P</v>
      </c>
      <c r="D234" s="17">
        <f>IF($C234="B",VLOOKUP($A234,Bat!$A$4:$BC$2232,D$1,FALSE),VLOOKUP($A234,Pit!$A$4:$AZ$2108,D$2,FALSE))</f>
        <v>4365</v>
      </c>
      <c r="E234" s="16" t="str">
        <f>IF($C234="B",VLOOKUP($A234,Bat!$A$4:$BC$2232,E$1,FALSE),VLOOKUP($A234,Pit!$A$4:$AZ$2108,E$2,FALSE))</f>
        <v>SP</v>
      </c>
      <c r="F234" s="16" t="str">
        <f>IF($C234="B",VLOOKUP($A234,Bat!$A$4:$BC$2232,F$1,FALSE),VLOOKUP($A234,Pit!$A$4:$AZ$2108,F$2,FALSE))</f>
        <v>Michizane Wada</v>
      </c>
      <c r="G234" s="16">
        <f>IF($C234="B",VLOOKUP($A234,Bat!$A$4:$BC$2232,G$1,FALSE),VLOOKUP($A234,Pit!$A$4:$AZ$2108,G$2,FALSE))</f>
        <v>21</v>
      </c>
      <c r="H234" s="16" t="str">
        <f>IF($C234="B",VLOOKUP($A234,Bat!$A$4:$BC$2232,H$1,FALSE),VLOOKUP($A234,Pit!$A$4:$AZ$2108,H$2,FALSE))</f>
        <v>L</v>
      </c>
      <c r="I234" s="16" t="str">
        <f>IF($C234="B",VLOOKUP($A234,Bat!$A$4:$BC$2232,I$1,FALSE),VLOOKUP($A234,Pit!$A$4:$AZ$2108,I$2,FALSE))</f>
        <v>L</v>
      </c>
      <c r="J234" s="16" t="str">
        <f>IF($C234="B",VLOOKUP($A234,Bat!$A$4:$BC$2232,J$1,FALSE),VLOOKUP($A234,Pit!$A$4:$AZ$2108,J$2,FALSE))</f>
        <v>Very High</v>
      </c>
      <c r="K234" s="17" t="str">
        <f>IF($C234="B",VLOOKUP($A234,Bat!$A$4:$BC$2232,K$1,FALSE),VLOOKUP($A234,Pit!$A$4:$AZ$2108,K$2,FALSE))</f>
        <v>Very High</v>
      </c>
      <c r="L234" s="16">
        <f>IF($C234="B",VLOOKUP($A234,Bat!$A$4:$BC$2232,L$1,FALSE),VLOOKUP($A234,Pit!$A$4:$AZ$2108,L$2,FALSE))</f>
        <v>4</v>
      </c>
      <c r="M234" s="16">
        <f>IF($C234="B",VLOOKUP($A234,Bat!$A$4:$BC$2232,M$1,FALSE),VLOOKUP($A234,Pit!$A$4:$AZ$2108,M$2,FALSE))</f>
        <v>7</v>
      </c>
      <c r="N234" s="16">
        <f>IF($C234="B",VLOOKUP($A234,Bat!$A$4:$BC$2232,N$1,FALSE),VLOOKUP($A234,Pit!$A$4:$AZ$2108,N$2,FALSE))</f>
        <v>2</v>
      </c>
      <c r="O234" s="16" t="str">
        <f>IF($C234="B",VLOOKUP($A234,Bat!$A$4:$BC$2232,O$1,FALSE),VLOOKUP($A234,Pit!$A$4:$AZ$2108,O$2,FALSE))</f>
        <v>88-90 Mph</v>
      </c>
      <c r="P234" s="17">
        <f>IF($C234="B",VLOOKUP($A234,Bat!$A$4:$BC$2232,P$1,FALSE),VLOOKUP($A234,Pit!$A$4:$AZ$2108,P$2,FALSE))</f>
        <v>6</v>
      </c>
      <c r="Q234" s="36">
        <f>IF($C234="B",VLOOKUP($A234,Bat!$A$4:$BC$2232,Q$1,FALSE),VLOOKUP($A234,Pit!$A$4:$AZ$2108,Q$2,FALSE))</f>
        <v>29.593095456837226</v>
      </c>
      <c r="R234" s="19">
        <f>IF($C234="B",VLOOKUP($A234,Bat!$A$4:$BC$2232,R$1,FALSE),VLOOKUP($A234,Pit!$A$4:$AZ$2108,R$2,FALSE))</f>
        <v>0.58533275800490392</v>
      </c>
      <c r="S234" s="20">
        <f>IF($C234="B",VLOOKUP($A234,Bat!$A$4:$BC$2232,S$1,FALSE),VLOOKUP($A234,Pit!$A$4:$AZ$2108,S$2,FALSE))</f>
        <v>220000</v>
      </c>
      <c r="T234" s="17" t="str">
        <f>VLOOKUP(IF($C234="B",VLOOKUP($A234,Bat!$A$4:$AT$2232,T$1,FALSE),VLOOKUP($A234,Pit!$A$4:$BD$2108,T$2,FALSE)),COND!$A$35:$B$41,2,FALSE)</f>
        <v>??</v>
      </c>
      <c r="U234" s="21">
        <f>IF($C234="B",VLOOKUP($A234,Bat!$A$4:$AR$1196,44,FALSE),VLOOKUP($A234,Pit!$A$4:$BB$1086,54,FALSE))</f>
        <v>0</v>
      </c>
      <c r="V234" s="16"/>
      <c r="W234" s="16">
        <f>IF(OR(U234=999,V234=999,AND(S234&gt;$S$3,S234&lt;&gt;"Slot")),"",IF(V234="",U234,V234))</f>
        <v>0</v>
      </c>
      <c r="X234" s="17" t="e">
        <f>RANK(R234,$R$5:$R$124)</f>
        <v>#N/A</v>
      </c>
      <c r="Y234" s="16" t="str">
        <f>IFERROR(VLOOKUP($D234,Results!$F$3:$L$1396,Y$1,FALSE),"")</f>
        <v/>
      </c>
      <c r="Z234" s="34" t="str">
        <f>IFERROR(IFERROR(IF(VLOOKUP($D234,Results!$F$3:$L$1396,Z$1+1,FALSE)=1,"S",""),"")&amp;VLOOKUP($D234,Results!$F$3:$L$1396,Z$1,FALSE),"")</f>
        <v/>
      </c>
      <c r="AA234" s="16" t="str">
        <f>IFERROR(VLOOKUP($D234,Results!$F$3:$L$1396,AA$1,FALSE),"")</f>
        <v/>
      </c>
      <c r="AB234" s="16" t="str">
        <f>IFERROR(VLOOKUP($D234,Results!$F$3:$L$1396,AB$1,FALSE),"")</f>
        <v/>
      </c>
      <c r="AC234" s="16" t="str">
        <f>IF(V234="","",Y234-V234)</f>
        <v/>
      </c>
    </row>
    <row r="235" spans="1:29" s="21" customFormat="1" x14ac:dyDescent="0.25">
      <c r="A235" s="21" t="s">
        <v>2374</v>
      </c>
      <c r="B235" s="16">
        <f>COUNTIF($A$5:$A$124,A235)</f>
        <v>0</v>
      </c>
      <c r="C235" s="16" t="str">
        <f>IF(OR(MID(A235,1,2)="SP",MID(A235,1,2)="MR",MID(A235,1,2)="CL",MID(A235,1,2)="RP"),"P","B")</f>
        <v>P</v>
      </c>
      <c r="D235" s="17">
        <f>IF($C235="B",VLOOKUP($A235,Bat!$A$4:$BC$2232,D$1,FALSE),VLOOKUP($A235,Pit!$A$4:$AZ$2108,D$2,FALSE))</f>
        <v>11811</v>
      </c>
      <c r="E235" s="16" t="str">
        <f>IF($C235="B",VLOOKUP($A235,Bat!$A$4:$BC$2232,E$1,FALSE),VLOOKUP($A235,Pit!$A$4:$AZ$2108,E$2,FALSE))</f>
        <v>RP</v>
      </c>
      <c r="F235" s="16" t="str">
        <f>IF($C235="B",VLOOKUP($A235,Bat!$A$4:$BC$2232,F$1,FALSE),VLOOKUP($A235,Pit!$A$4:$AZ$2108,F$2,FALSE))</f>
        <v>Hoyt Hensley</v>
      </c>
      <c r="G235" s="16">
        <f>IF($C235="B",VLOOKUP($A235,Bat!$A$4:$BC$2232,G$1,FALSE),VLOOKUP($A235,Pit!$A$4:$AZ$2108,G$2,FALSE))</f>
        <v>21</v>
      </c>
      <c r="H235" s="16" t="str">
        <f>IF($C235="B",VLOOKUP($A235,Bat!$A$4:$BC$2232,H$1,FALSE),VLOOKUP($A235,Pit!$A$4:$AZ$2108,H$2,FALSE))</f>
        <v>L</v>
      </c>
      <c r="I235" s="16" t="str">
        <f>IF($C235="B",VLOOKUP($A235,Bat!$A$4:$BC$2232,I$1,FALSE),VLOOKUP($A235,Pit!$A$4:$AZ$2108,I$2,FALSE))</f>
        <v>L</v>
      </c>
      <c r="J235" s="16" t="str">
        <f>IF($C235="B",VLOOKUP($A235,Bat!$A$4:$BC$2232,J$1,FALSE),VLOOKUP($A235,Pit!$A$4:$AZ$2108,J$2,FALSE))</f>
        <v>Very Low</v>
      </c>
      <c r="K235" s="17" t="str">
        <f>IF($C235="B",VLOOKUP($A235,Bat!$A$4:$BC$2232,K$1,FALSE),VLOOKUP($A235,Pit!$A$4:$AZ$2108,K$2,FALSE))</f>
        <v>Low</v>
      </c>
      <c r="L235" s="16">
        <f>IF($C235="B",VLOOKUP($A235,Bat!$A$4:$BC$2232,L$1,FALSE),VLOOKUP($A235,Pit!$A$4:$AZ$2108,L$2,FALSE))</f>
        <v>5</v>
      </c>
      <c r="M235" s="16">
        <f>IF($C235="B",VLOOKUP($A235,Bat!$A$4:$BC$2232,M$1,FALSE),VLOOKUP($A235,Pit!$A$4:$AZ$2108,M$2,FALSE))</f>
        <v>5</v>
      </c>
      <c r="N235" s="16">
        <f>IF($C235="B",VLOOKUP($A235,Bat!$A$4:$BC$2232,N$1,FALSE),VLOOKUP($A235,Pit!$A$4:$AZ$2108,N$2,FALSE))</f>
        <v>4</v>
      </c>
      <c r="O235" s="16" t="str">
        <f>IF($C235="B",VLOOKUP($A235,Bat!$A$4:$BC$2232,O$1,FALSE),VLOOKUP($A235,Pit!$A$4:$AZ$2108,O$2,FALSE))</f>
        <v>91-93 Mph</v>
      </c>
      <c r="P235" s="17">
        <f>IF($C235="B",VLOOKUP($A235,Bat!$A$4:$BC$2232,P$1,FALSE),VLOOKUP($A235,Pit!$A$4:$AZ$2108,P$2,FALSE))</f>
        <v>4</v>
      </c>
      <c r="Q235" s="36">
        <f>IF($C235="B",VLOOKUP($A235,Bat!$A$4:$BC$2232,Q$1,FALSE),VLOOKUP($A235,Pit!$A$4:$AZ$2108,Q$2,FALSE))</f>
        <v>29.550452154757487</v>
      </c>
      <c r="R235" s="19">
        <f>IF($C235="B",VLOOKUP($A235,Bat!$A$4:$BC$2232,R$1,FALSE),VLOOKUP($A235,Pit!$A$4:$AZ$2108,R$2,FALSE))</f>
        <v>0.58151768356667644</v>
      </c>
      <c r="S235" s="20">
        <f>IF($C235="B",VLOOKUP($A235,Bat!$A$4:$BC$2232,S$1,FALSE),VLOOKUP($A235,Pit!$A$4:$AZ$2108,S$2,FALSE))</f>
        <v>180000</v>
      </c>
      <c r="T235" s="17" t="str">
        <f>VLOOKUP(IF($C235="B",VLOOKUP($A235,Bat!$A$4:$AT$2232,T$1,FALSE),VLOOKUP($A235,Pit!$A$4:$BD$2108,T$2,FALSE)),COND!$A$35:$B$41,2,FALSE)</f>
        <v>??</v>
      </c>
      <c r="U235" s="21">
        <f>IF($C235="B",VLOOKUP($A235,Bat!$A$4:$AR$1196,44,FALSE),VLOOKUP($A235,Pit!$A$4:$BB$1086,54,FALSE))</f>
        <v>0</v>
      </c>
      <c r="V235" s="16"/>
      <c r="W235" s="16">
        <f>IF(OR(U235=999,V235=999,AND(S235&gt;$S$3,S235&lt;&gt;"Slot")),"",IF(V235="",U235,V235))</f>
        <v>0</v>
      </c>
      <c r="X235" s="17" t="e">
        <f>RANK(R235,$R$5:$R$124)</f>
        <v>#N/A</v>
      </c>
      <c r="Y235" s="16" t="str">
        <f>IFERROR(VLOOKUP($D235,Results!$F$3:$L$1396,Y$1,FALSE),"")</f>
        <v/>
      </c>
      <c r="Z235" s="34" t="str">
        <f>IFERROR(IFERROR(IF(VLOOKUP($D235,Results!$F$3:$L$1396,Z$1+1,FALSE)=1,"S",""),"")&amp;VLOOKUP($D235,Results!$F$3:$L$1396,Z$1,FALSE),"")</f>
        <v/>
      </c>
      <c r="AA235" s="16" t="str">
        <f>IFERROR(VLOOKUP($D235,Results!$F$3:$L$1396,AA$1,FALSE),"")</f>
        <v/>
      </c>
      <c r="AB235" s="16" t="str">
        <f>IFERROR(VLOOKUP($D235,Results!$F$3:$L$1396,AB$1,FALSE),"")</f>
        <v/>
      </c>
      <c r="AC235" s="16" t="str">
        <f>IF(V235="","",Y235-V235)</f>
        <v/>
      </c>
    </row>
    <row r="236" spans="1:29" s="21" customFormat="1" x14ac:dyDescent="0.25">
      <c r="A236" s="21" t="s">
        <v>2375</v>
      </c>
      <c r="B236" s="16">
        <f>COUNTIF($A$5:$A$124,A236)</f>
        <v>0</v>
      </c>
      <c r="C236" s="16" t="str">
        <f>IF(OR(MID(A236,1,2)="SP",MID(A236,1,2)="MR",MID(A236,1,2)="CL",MID(A236,1,2)="RP"),"P","B")</f>
        <v>P</v>
      </c>
      <c r="D236" s="17">
        <f>IF($C236="B",VLOOKUP($A236,Bat!$A$4:$BC$2232,D$1,FALSE),VLOOKUP($A236,Pit!$A$4:$AZ$2108,D$2,FALSE))</f>
        <v>8640</v>
      </c>
      <c r="E236" s="16" t="str">
        <f>IF($C236="B",VLOOKUP($A236,Bat!$A$4:$BC$2232,E$1,FALSE),VLOOKUP($A236,Pit!$A$4:$AZ$2108,E$2,FALSE))</f>
        <v>CL</v>
      </c>
      <c r="F236" s="16" t="str">
        <f>IF($C236="B",VLOOKUP($A236,Bat!$A$4:$BC$2232,F$1,FALSE),VLOOKUP($A236,Pit!$A$4:$AZ$2108,F$2,FALSE))</f>
        <v>Sumiteru Rin</v>
      </c>
      <c r="G236" s="16">
        <f>IF($C236="B",VLOOKUP($A236,Bat!$A$4:$BC$2232,G$1,FALSE),VLOOKUP($A236,Pit!$A$4:$AZ$2108,G$2,FALSE))</f>
        <v>18</v>
      </c>
      <c r="H236" s="16" t="str">
        <f>IF($C236="B",VLOOKUP($A236,Bat!$A$4:$BC$2232,H$1,FALSE),VLOOKUP($A236,Pit!$A$4:$AZ$2108,H$2,FALSE))</f>
        <v>L</v>
      </c>
      <c r="I236" s="16" t="str">
        <f>IF($C236="B",VLOOKUP($A236,Bat!$A$4:$BC$2232,I$1,FALSE),VLOOKUP($A236,Pit!$A$4:$AZ$2108,I$2,FALSE))</f>
        <v>R</v>
      </c>
      <c r="J236" s="16" t="str">
        <f>IF($C236="B",VLOOKUP($A236,Bat!$A$4:$BC$2232,J$1,FALSE),VLOOKUP($A236,Pit!$A$4:$AZ$2108,J$2,FALSE))</f>
        <v>Very Low</v>
      </c>
      <c r="K236" s="17" t="str">
        <f>IF($C236="B",VLOOKUP($A236,Bat!$A$4:$BC$2232,K$1,FALSE),VLOOKUP($A236,Pit!$A$4:$AZ$2108,K$2,FALSE))</f>
        <v>High</v>
      </c>
      <c r="L236" s="16">
        <f>IF($C236="B",VLOOKUP($A236,Bat!$A$4:$BC$2232,L$1,FALSE),VLOOKUP($A236,Pit!$A$4:$AZ$2108,L$2,FALSE))</f>
        <v>5</v>
      </c>
      <c r="M236" s="16">
        <f>IF($C236="B",VLOOKUP($A236,Bat!$A$4:$BC$2232,M$1,FALSE),VLOOKUP($A236,Pit!$A$4:$AZ$2108,M$2,FALSE))</f>
        <v>6</v>
      </c>
      <c r="N236" s="16">
        <f>IF($C236="B",VLOOKUP($A236,Bat!$A$4:$BC$2232,N$1,FALSE),VLOOKUP($A236,Pit!$A$4:$AZ$2108,N$2,FALSE))</f>
        <v>3</v>
      </c>
      <c r="O236" s="16" t="str">
        <f>IF($C236="B",VLOOKUP($A236,Bat!$A$4:$BC$2232,O$1,FALSE),VLOOKUP($A236,Pit!$A$4:$AZ$2108,O$2,FALSE))</f>
        <v>88-90 Mph</v>
      </c>
      <c r="P236" s="17">
        <f>IF($C236="B",VLOOKUP($A236,Bat!$A$4:$BC$2232,P$1,FALSE),VLOOKUP($A236,Pit!$A$4:$AZ$2108,P$2,FALSE))</f>
        <v>4</v>
      </c>
      <c r="Q236" s="36">
        <f>IF($C236="B",VLOOKUP($A236,Bat!$A$4:$BC$2232,Q$1,FALSE),VLOOKUP($A236,Pit!$A$4:$AZ$2108,Q$2,FALSE))</f>
        <v>29.509172427158386</v>
      </c>
      <c r="R236" s="19">
        <f>IF($C236="B",VLOOKUP($A236,Bat!$A$4:$BC$2232,R$1,FALSE),VLOOKUP($A236,Pit!$A$4:$AZ$2108,R$2,FALSE))</f>
        <v>0.57782460104492794</v>
      </c>
      <c r="S236" s="20">
        <f>IF($C236="B",VLOOKUP($A236,Bat!$A$4:$BC$2232,S$1,FALSE),VLOOKUP($A236,Pit!$A$4:$AZ$2108,S$2,FALSE))</f>
        <v>190000</v>
      </c>
      <c r="T236" s="17" t="str">
        <f>VLOOKUP(IF($C236="B",VLOOKUP($A236,Bat!$A$4:$AT$2232,T$1,FALSE),VLOOKUP($A236,Pit!$A$4:$BD$2108,T$2,FALSE)),COND!$A$35:$B$41,2,FALSE)</f>
        <v>??</v>
      </c>
      <c r="U236" s="21">
        <f>IF($C236="B",VLOOKUP($A236,Bat!$A$4:$AR$1196,44,FALSE),VLOOKUP($A236,Pit!$A$4:$BB$1086,54,FALSE))</f>
        <v>0</v>
      </c>
      <c r="V236" s="16"/>
      <c r="W236" s="16">
        <f>IF(OR(U236=999,V236=999,AND(S236&gt;$S$3,S236&lt;&gt;"Slot")),"",IF(V236="",U236,V236))</f>
        <v>0</v>
      </c>
      <c r="X236" s="17" t="e">
        <f>RANK(R236,$R$5:$R$124)</f>
        <v>#N/A</v>
      </c>
      <c r="Y236" s="16" t="str">
        <f>IFERROR(VLOOKUP($D236,Results!$F$3:$L$1396,Y$1,FALSE),"")</f>
        <v/>
      </c>
      <c r="Z236" s="34" t="str">
        <f>IFERROR(IFERROR(IF(VLOOKUP($D236,Results!$F$3:$L$1396,Z$1+1,FALSE)=1,"S",""),"")&amp;VLOOKUP($D236,Results!$F$3:$L$1396,Z$1,FALSE),"")</f>
        <v/>
      </c>
      <c r="AA236" s="16" t="str">
        <f>IFERROR(VLOOKUP($D236,Results!$F$3:$L$1396,AA$1,FALSE),"")</f>
        <v/>
      </c>
      <c r="AB236" s="16" t="str">
        <f>IFERROR(VLOOKUP($D236,Results!$F$3:$L$1396,AB$1,FALSE),"")</f>
        <v/>
      </c>
      <c r="AC236" s="16" t="str">
        <f>IF(V236="","",Y236-V236)</f>
        <v/>
      </c>
    </row>
    <row r="237" spans="1:29" s="21" customFormat="1" x14ac:dyDescent="0.25">
      <c r="A237" s="21" t="s">
        <v>2376</v>
      </c>
      <c r="B237" s="16">
        <f>COUNTIF($A$5:$A$124,A237)</f>
        <v>0</v>
      </c>
      <c r="C237" s="16" t="str">
        <f>IF(OR(MID(A237,1,2)="SP",MID(A237,1,2)="MR",MID(A237,1,2)="CL",MID(A237,1,2)="RP"),"P","B")</f>
        <v>P</v>
      </c>
      <c r="D237" s="17">
        <f>IF($C237="B",VLOOKUP($A237,Bat!$A$4:$BC$2232,D$1,FALSE),VLOOKUP($A237,Pit!$A$4:$AZ$2108,D$2,FALSE))</f>
        <v>4924</v>
      </c>
      <c r="E237" s="16" t="str">
        <f>IF($C237="B",VLOOKUP($A237,Bat!$A$4:$BC$2232,E$1,FALSE),VLOOKUP($A237,Pit!$A$4:$AZ$2108,E$2,FALSE))</f>
        <v>SP</v>
      </c>
      <c r="F237" s="16" t="str">
        <f>IF($C237="B",VLOOKUP($A237,Bat!$A$4:$BC$2232,F$1,FALSE),VLOOKUP($A237,Pit!$A$4:$AZ$2108,F$2,FALSE))</f>
        <v>Jeff MacDaid</v>
      </c>
      <c r="G237" s="16">
        <f>IF($C237="B",VLOOKUP($A237,Bat!$A$4:$BC$2232,G$1,FALSE),VLOOKUP($A237,Pit!$A$4:$AZ$2108,G$2,FALSE))</f>
        <v>18</v>
      </c>
      <c r="H237" s="16" t="str">
        <f>IF($C237="B",VLOOKUP($A237,Bat!$A$4:$BC$2232,H$1,FALSE),VLOOKUP($A237,Pit!$A$4:$AZ$2108,H$2,FALSE))</f>
        <v>R</v>
      </c>
      <c r="I237" s="16" t="str">
        <f>IF($C237="B",VLOOKUP($A237,Bat!$A$4:$BC$2232,I$1,FALSE),VLOOKUP($A237,Pit!$A$4:$AZ$2108,I$2,FALSE))</f>
        <v>R</v>
      </c>
      <c r="J237" s="16" t="str">
        <f>IF($C237="B",VLOOKUP($A237,Bat!$A$4:$BC$2232,J$1,FALSE),VLOOKUP($A237,Pit!$A$4:$AZ$2108,J$2,FALSE))</f>
        <v>High</v>
      </c>
      <c r="K237" s="17" t="str">
        <f>IF($C237="B",VLOOKUP($A237,Bat!$A$4:$BC$2232,K$1,FALSE),VLOOKUP($A237,Pit!$A$4:$AZ$2108,K$2,FALSE))</f>
        <v>Low</v>
      </c>
      <c r="L237" s="16">
        <f>IF($C237="B",VLOOKUP($A237,Bat!$A$4:$BC$2232,L$1,FALSE),VLOOKUP($A237,Pit!$A$4:$AZ$2108,L$2,FALSE))</f>
        <v>4</v>
      </c>
      <c r="M237" s="16">
        <f>IF($C237="B",VLOOKUP($A237,Bat!$A$4:$BC$2232,M$1,FALSE),VLOOKUP($A237,Pit!$A$4:$AZ$2108,M$2,FALSE))</f>
        <v>5</v>
      </c>
      <c r="N237" s="16">
        <f>IF($C237="B",VLOOKUP($A237,Bat!$A$4:$BC$2232,N$1,FALSE),VLOOKUP($A237,Pit!$A$4:$AZ$2108,N$2,FALSE))</f>
        <v>4</v>
      </c>
      <c r="O237" s="16" t="str">
        <f>IF($C237="B",VLOOKUP($A237,Bat!$A$4:$BC$2232,O$1,FALSE),VLOOKUP($A237,Pit!$A$4:$AZ$2108,O$2,FALSE))</f>
        <v>87-89 Mph</v>
      </c>
      <c r="P237" s="17">
        <f>IF($C237="B",VLOOKUP($A237,Bat!$A$4:$BC$2232,P$1,FALSE),VLOOKUP($A237,Pit!$A$4:$AZ$2108,P$2,FALSE))</f>
        <v>8</v>
      </c>
      <c r="Q237" s="36">
        <f>IF($C237="B",VLOOKUP($A237,Bat!$A$4:$BC$2232,Q$1,FALSE),VLOOKUP($A237,Pit!$A$4:$AZ$2108,Q$2,FALSE))</f>
        <v>29.449825563968112</v>
      </c>
      <c r="R237" s="19">
        <f>IF($C237="B",VLOOKUP($A237,Bat!$A$4:$BC$2232,R$1,FALSE),VLOOKUP($A237,Pit!$A$4:$AZ$2108,R$2,FALSE))</f>
        <v>0.57251514587368368</v>
      </c>
      <c r="S237" s="20">
        <f>IF($C237="B",VLOOKUP($A237,Bat!$A$4:$BC$2232,S$1,FALSE),VLOOKUP($A237,Pit!$A$4:$AZ$2108,S$2,FALSE))</f>
        <v>220000</v>
      </c>
      <c r="T237" s="17" t="str">
        <f>VLOOKUP(IF($C237="B",VLOOKUP($A237,Bat!$A$4:$AT$2232,T$1,FALSE),VLOOKUP($A237,Pit!$A$4:$BD$2108,T$2,FALSE)),COND!$A$35:$B$41,2,FALSE)</f>
        <v>??</v>
      </c>
      <c r="U237" s="21">
        <f>IF($C237="B",VLOOKUP($A237,Bat!$A$4:$AR$1196,44,FALSE),VLOOKUP($A237,Pit!$A$4:$BB$1086,54,FALSE))</f>
        <v>0</v>
      </c>
      <c r="V237" s="16"/>
      <c r="W237" s="16">
        <f>IF(OR(U237=999,V237=999,AND(S237&gt;$S$3,S237&lt;&gt;"Slot")),"",IF(V237="",U237,V237))</f>
        <v>0</v>
      </c>
      <c r="X237" s="17" t="e">
        <f>RANK(R237,$R$5:$R$124)</f>
        <v>#N/A</v>
      </c>
      <c r="Y237" s="16" t="str">
        <f>IFERROR(VLOOKUP($D237,Results!$F$3:$L$1396,Y$1,FALSE),"")</f>
        <v/>
      </c>
      <c r="Z237" s="34" t="str">
        <f>IFERROR(IFERROR(IF(VLOOKUP($D237,Results!$F$3:$L$1396,Z$1+1,FALSE)=1,"S",""),"")&amp;VLOOKUP($D237,Results!$F$3:$L$1396,Z$1,FALSE),"")</f>
        <v/>
      </c>
      <c r="AA237" s="16" t="str">
        <f>IFERROR(VLOOKUP($D237,Results!$F$3:$L$1396,AA$1,FALSE),"")</f>
        <v/>
      </c>
      <c r="AB237" s="16" t="str">
        <f>IFERROR(VLOOKUP($D237,Results!$F$3:$L$1396,AB$1,FALSE),"")</f>
        <v/>
      </c>
      <c r="AC237" s="16" t="str">
        <f>IF(V237="","",Y237-V237)</f>
        <v/>
      </c>
    </row>
    <row r="238" spans="1:29" s="21" customFormat="1" x14ac:dyDescent="0.25">
      <c r="A238" s="21" t="s">
        <v>2865</v>
      </c>
      <c r="B238" s="16">
        <f>COUNTIF($A$5:$A$124,A238)</f>
        <v>0</v>
      </c>
      <c r="C238" s="16" t="str">
        <f>IF(OR(MID(A238,1,2)="SP",MID(A238,1,2)="MR",MID(A238,1,2)="CL",MID(A238,1,2)="RP"),"P","B")</f>
        <v>B</v>
      </c>
      <c r="D238" s="17">
        <f>IF($C238="B",VLOOKUP($A238,Bat!$A$4:$BC$2232,D$1,FALSE),VLOOKUP($A238,Pit!$A$4:$AZ$2108,D$2,FALSE))</f>
        <v>7511</v>
      </c>
      <c r="E238" s="16" t="str">
        <f>IF($C238="B",VLOOKUP($A238,Bat!$A$4:$BC$2232,E$1,FALSE),VLOOKUP($A238,Pit!$A$4:$AZ$2108,E$2,FALSE))</f>
        <v>1B</v>
      </c>
      <c r="F238" s="16" t="str">
        <f>IF($C238="B",VLOOKUP($A238,Bat!$A$4:$BC$2232,F$1,FALSE),VLOOKUP($A238,Pit!$A$4:$AZ$2108,F$2,FALSE))</f>
        <v>Nori Fujimoto</v>
      </c>
      <c r="G238" s="16">
        <f>IF($C238="B",VLOOKUP($A238,Bat!$A$4:$BC$2232,G$1,FALSE),VLOOKUP($A238,Pit!$A$4:$AZ$2108,G$2,FALSE))</f>
        <v>20</v>
      </c>
      <c r="H238" s="16" t="str">
        <f>IF($C238="B",VLOOKUP($A238,Bat!$A$4:$BC$2232,H$1,FALSE),VLOOKUP($A238,Pit!$A$4:$AZ$2108,H$2,FALSE))</f>
        <v>R</v>
      </c>
      <c r="I238" s="16" t="str">
        <f>IF($C238="B",VLOOKUP($A238,Bat!$A$4:$BC$2232,I$1,FALSE),VLOOKUP($A238,Pit!$A$4:$AZ$2108,I$2,FALSE))</f>
        <v>L</v>
      </c>
      <c r="J238" s="16" t="str">
        <f>IF($C238="B",VLOOKUP($A238,Bat!$A$4:$BC$2232,J$1,FALSE),VLOOKUP($A238,Pit!$A$4:$AZ$2108,J$2,FALSE))</f>
        <v>Normal</v>
      </c>
      <c r="K238" s="17" t="str">
        <f>IF($C238="B",VLOOKUP($A238,Bat!$A$4:$BC$2232,K$1,FALSE),VLOOKUP($A238,Pit!$A$4:$AZ$2108,K$2,FALSE))</f>
        <v>Low</v>
      </c>
      <c r="L238" s="16">
        <f>IF($C238="B",VLOOKUP($A238,Bat!$A$4:$BC$2232,L$1,FALSE),VLOOKUP($A238,Pit!$A$4:$AZ$2108,L$2,FALSE))</f>
        <v>5</v>
      </c>
      <c r="M238" s="16">
        <f>IF($C238="B",VLOOKUP($A238,Bat!$A$4:$BC$2232,M$1,FALSE),VLOOKUP($A238,Pit!$A$4:$AZ$2108,M$2,FALSE))</f>
        <v>6</v>
      </c>
      <c r="N238" s="16">
        <f>IF($C238="B",VLOOKUP($A238,Bat!$A$4:$BC$2232,N$1,FALSE),VLOOKUP($A238,Pit!$A$4:$AZ$2108,N$2,FALSE))</f>
        <v>2</v>
      </c>
      <c r="O238" s="16">
        <f>IF($C238="B",VLOOKUP($A238,Bat!$A$4:$BC$2232,O$1,FALSE),VLOOKUP($A238,Pit!$A$4:$AZ$2108,O$2,FALSE))</f>
        <v>5</v>
      </c>
      <c r="P238" s="17">
        <f>IF($C238="B",VLOOKUP($A238,Bat!$A$4:$BC$2232,P$1,FALSE),VLOOKUP($A238,Pit!$A$4:$AZ$2108,P$2,FALSE))</f>
        <v>4</v>
      </c>
      <c r="Q238" s="36">
        <f>IF($C238="B",VLOOKUP($A238,Bat!$A$4:$BC$2232,Q$1,FALSE),VLOOKUP($A238,Pit!$A$4:$AZ$2108,Q$2,FALSE))</f>
        <v>10.90420895254179</v>
      </c>
      <c r="R238" s="19">
        <f>IF($C238="B",VLOOKUP($A238,Bat!$A$4:$BC$2232,R$1,FALSE),VLOOKUP($A238,Pit!$A$4:$AZ$2108,R$2,FALSE))</f>
        <v>0.56775160942738456</v>
      </c>
      <c r="S238" s="20">
        <f>IF($C238="B",VLOOKUP($A238,Bat!$A$4:$BC$2232,S$1,FALSE),VLOOKUP($A238,Pit!$A$4:$AZ$2108,S$2,FALSE))</f>
        <v>180000</v>
      </c>
      <c r="T238" s="17" t="str">
        <f>VLOOKUP(IF($C238="B",VLOOKUP($A238,Bat!$A$4:$AT$2232,T$1,FALSE),VLOOKUP($A238,Pit!$A$4:$BD$2108,T$2,FALSE)),COND!$A$35:$B$41,2,FALSE)</f>
        <v>??</v>
      </c>
      <c r="U238" s="21">
        <f>IF($C238="B",VLOOKUP($A238,Bat!$A$4:$AR$1196,44,FALSE),VLOOKUP($A238,Pit!$A$4:$BB$1086,54,FALSE))</f>
        <v>0</v>
      </c>
      <c r="V238" s="16"/>
      <c r="W238" s="16">
        <f>IF(OR(U238=999,V238=999,AND(S238&gt;$S$3,S238&lt;&gt;"Slot")),"",IF(V238="",U238,V238))</f>
        <v>0</v>
      </c>
      <c r="X238" s="17" t="e">
        <f>RANK(R238,$R$5:$R$124)</f>
        <v>#N/A</v>
      </c>
      <c r="Y238" s="16" t="str">
        <f>IFERROR(VLOOKUP($D238,Results!$F$3:$L$1396,Y$1,FALSE),"")</f>
        <v/>
      </c>
      <c r="Z238" s="34" t="str">
        <f>IFERROR(IFERROR(IF(VLOOKUP($D238,Results!$F$3:$L$1396,Z$1+1,FALSE)=1,"S",""),"")&amp;VLOOKUP($D238,Results!$F$3:$L$1396,Z$1,FALSE),"")</f>
        <v/>
      </c>
      <c r="AA238" s="16" t="str">
        <f>IFERROR(VLOOKUP($D238,Results!$F$3:$L$1396,AA$1,FALSE),"")</f>
        <v/>
      </c>
      <c r="AB238" s="16" t="str">
        <f>IFERROR(VLOOKUP($D238,Results!$F$3:$L$1396,AB$1,FALSE),"")</f>
        <v/>
      </c>
      <c r="AC238" s="16" t="str">
        <f>IF(V238="","",Y238-V238)</f>
        <v/>
      </c>
    </row>
    <row r="239" spans="1:29" s="21" customFormat="1" x14ac:dyDescent="0.25">
      <c r="A239" s="21" t="s">
        <v>2866</v>
      </c>
      <c r="B239" s="16">
        <f>COUNTIF($A$5:$A$124,A239)</f>
        <v>0</v>
      </c>
      <c r="C239" s="16" t="str">
        <f>IF(OR(MID(A239,1,2)="SP",MID(A239,1,2)="MR",MID(A239,1,2)="CL",MID(A239,1,2)="RP"),"P","B")</f>
        <v>B</v>
      </c>
      <c r="D239" s="17">
        <f>IF($C239="B",VLOOKUP($A239,Bat!$A$4:$BC$2232,D$1,FALSE),VLOOKUP($A239,Pit!$A$4:$AZ$2108,D$2,FALSE))</f>
        <v>11445</v>
      </c>
      <c r="E239" s="16" t="str">
        <f>IF($C239="B",VLOOKUP($A239,Bat!$A$4:$BC$2232,E$1,FALSE),VLOOKUP($A239,Pit!$A$4:$AZ$2108,E$2,FALSE))</f>
        <v>3B</v>
      </c>
      <c r="F239" s="16" t="str">
        <f>IF($C239="B",VLOOKUP($A239,Bat!$A$4:$BC$2232,F$1,FALSE),VLOOKUP($A239,Pit!$A$4:$AZ$2108,F$2,FALSE))</f>
        <v>Walter Holt</v>
      </c>
      <c r="G239" s="16">
        <f>IF($C239="B",VLOOKUP($A239,Bat!$A$4:$BC$2232,G$1,FALSE),VLOOKUP($A239,Pit!$A$4:$AZ$2108,G$2,FALSE))</f>
        <v>21</v>
      </c>
      <c r="H239" s="16" t="str">
        <f>IF($C239="B",VLOOKUP($A239,Bat!$A$4:$BC$2232,H$1,FALSE),VLOOKUP($A239,Pit!$A$4:$AZ$2108,H$2,FALSE))</f>
        <v>R</v>
      </c>
      <c r="I239" s="16" t="str">
        <f>IF($C239="B",VLOOKUP($A239,Bat!$A$4:$BC$2232,I$1,FALSE),VLOOKUP($A239,Pit!$A$4:$AZ$2108,I$2,FALSE))</f>
        <v>R</v>
      </c>
      <c r="J239" s="16" t="str">
        <f>IF($C239="B",VLOOKUP($A239,Bat!$A$4:$BC$2232,J$1,FALSE),VLOOKUP($A239,Pit!$A$4:$AZ$2108,J$2,FALSE))</f>
        <v>Low</v>
      </c>
      <c r="K239" s="17" t="str">
        <f>IF($C239="B",VLOOKUP($A239,Bat!$A$4:$BC$2232,K$1,FALSE),VLOOKUP($A239,Pit!$A$4:$AZ$2108,K$2,FALSE))</f>
        <v>Very Low</v>
      </c>
      <c r="L239" s="16">
        <f>IF($C239="B",VLOOKUP($A239,Bat!$A$4:$BC$2232,L$1,FALSE),VLOOKUP($A239,Pit!$A$4:$AZ$2108,L$2,FALSE))</f>
        <v>5</v>
      </c>
      <c r="M239" s="16">
        <f>IF($C239="B",VLOOKUP($A239,Bat!$A$4:$BC$2232,M$1,FALSE),VLOOKUP($A239,Pit!$A$4:$AZ$2108,M$2,FALSE))</f>
        <v>5</v>
      </c>
      <c r="N239" s="16">
        <f>IF($C239="B",VLOOKUP($A239,Bat!$A$4:$BC$2232,N$1,FALSE),VLOOKUP($A239,Pit!$A$4:$AZ$2108,N$2,FALSE))</f>
        <v>1</v>
      </c>
      <c r="O239" s="16">
        <f>IF($C239="B",VLOOKUP($A239,Bat!$A$4:$BC$2232,O$1,FALSE),VLOOKUP($A239,Pit!$A$4:$AZ$2108,O$2,FALSE))</f>
        <v>4</v>
      </c>
      <c r="P239" s="17">
        <f>IF($C239="B",VLOOKUP($A239,Bat!$A$4:$BC$2232,P$1,FALSE),VLOOKUP($A239,Pit!$A$4:$AZ$2108,P$2,FALSE))</f>
        <v>7</v>
      </c>
      <c r="Q239" s="36">
        <f>IF($C239="B",VLOOKUP($A239,Bat!$A$4:$BC$2232,Q$1,FALSE),VLOOKUP($A239,Pit!$A$4:$AZ$2108,Q$2,FALSE))</f>
        <v>10.894749159167734</v>
      </c>
      <c r="R239" s="19">
        <f>IF($C239="B",VLOOKUP($A239,Bat!$A$4:$BC$2232,R$1,FALSE),VLOOKUP($A239,Pit!$A$4:$AZ$2108,R$2,FALSE))</f>
        <v>0.56651073237346528</v>
      </c>
      <c r="S239" s="20">
        <f>IF($C239="B",VLOOKUP($A239,Bat!$A$4:$BC$2232,S$1,FALSE),VLOOKUP($A239,Pit!$A$4:$AZ$2108,S$2,FALSE))</f>
        <v>230000</v>
      </c>
      <c r="T239" s="17" t="str">
        <f>VLOOKUP(IF($C239="B",VLOOKUP($A239,Bat!$A$4:$AT$2232,T$1,FALSE),VLOOKUP($A239,Pit!$A$4:$BD$2108,T$2,FALSE)),COND!$A$35:$B$41,2,FALSE)</f>
        <v>??</v>
      </c>
      <c r="U239" s="21">
        <f>IF($C239="B",VLOOKUP($A239,Bat!$A$4:$AR$1196,44,FALSE),VLOOKUP($A239,Pit!$A$4:$BB$1086,54,FALSE))</f>
        <v>0</v>
      </c>
      <c r="V239" s="16"/>
      <c r="W239" s="16">
        <f>IF(OR(U239=999,V239=999,AND(S239&gt;$S$3,S239&lt;&gt;"Slot")),"",IF(V239="",U239,V239))</f>
        <v>0</v>
      </c>
      <c r="X239" s="17" t="e">
        <f>RANK(R239,$R$5:$R$124)</f>
        <v>#N/A</v>
      </c>
      <c r="Y239" s="16" t="str">
        <f>IFERROR(VLOOKUP($D239,Results!$F$3:$L$1396,Y$1,FALSE),"")</f>
        <v/>
      </c>
      <c r="Z239" s="34" t="str">
        <f>IFERROR(IFERROR(IF(VLOOKUP($D239,Results!$F$3:$L$1396,Z$1+1,FALSE)=1,"S",""),"")&amp;VLOOKUP($D239,Results!$F$3:$L$1396,Z$1,FALSE),"")</f>
        <v/>
      </c>
      <c r="AA239" s="16" t="str">
        <f>IFERROR(VLOOKUP($D239,Results!$F$3:$L$1396,AA$1,FALSE),"")</f>
        <v/>
      </c>
      <c r="AB239" s="16" t="str">
        <f>IFERROR(VLOOKUP($D239,Results!$F$3:$L$1396,AB$1,FALSE),"")</f>
        <v/>
      </c>
      <c r="AC239" s="16" t="str">
        <f>IF(V239="","",Y239-V239)</f>
        <v/>
      </c>
    </row>
    <row r="240" spans="1:29" s="21" customFormat="1" x14ac:dyDescent="0.25">
      <c r="A240" s="21" t="s">
        <v>2867</v>
      </c>
      <c r="B240" s="16">
        <f>COUNTIF($A$5:$A$124,A240)</f>
        <v>0</v>
      </c>
      <c r="C240" s="16" t="str">
        <f>IF(OR(MID(A240,1,2)="SP",MID(A240,1,2)="MR",MID(A240,1,2)="CL",MID(A240,1,2)="RP"),"P","B")</f>
        <v>B</v>
      </c>
      <c r="D240" s="17">
        <f>IF($C240="B",VLOOKUP($A240,Bat!$A$4:$BC$2232,D$1,FALSE),VLOOKUP($A240,Pit!$A$4:$AZ$2108,D$2,FALSE))</f>
        <v>6898</v>
      </c>
      <c r="E240" s="16" t="str">
        <f>IF($C240="B",VLOOKUP($A240,Bat!$A$4:$BC$2232,E$1,FALSE),VLOOKUP($A240,Pit!$A$4:$AZ$2108,E$2,FALSE))</f>
        <v>RF</v>
      </c>
      <c r="F240" s="16" t="str">
        <f>IF($C240="B",VLOOKUP($A240,Bat!$A$4:$BC$2232,F$1,FALSE),VLOOKUP($A240,Pit!$A$4:$AZ$2108,F$2,FALSE))</f>
        <v>Katsuhiko Araki</v>
      </c>
      <c r="G240" s="16">
        <f>IF($C240="B",VLOOKUP($A240,Bat!$A$4:$BC$2232,G$1,FALSE),VLOOKUP($A240,Pit!$A$4:$AZ$2108,G$2,FALSE))</f>
        <v>21</v>
      </c>
      <c r="H240" s="16" t="str">
        <f>IF($C240="B",VLOOKUP($A240,Bat!$A$4:$BC$2232,H$1,FALSE),VLOOKUP($A240,Pit!$A$4:$AZ$2108,H$2,FALSE))</f>
        <v>R</v>
      </c>
      <c r="I240" s="16" t="str">
        <f>IF($C240="B",VLOOKUP($A240,Bat!$A$4:$BC$2232,I$1,FALSE),VLOOKUP($A240,Pit!$A$4:$AZ$2108,I$2,FALSE))</f>
        <v>R</v>
      </c>
      <c r="J240" s="16" t="str">
        <f>IF($C240="B",VLOOKUP($A240,Bat!$A$4:$BC$2232,J$1,FALSE),VLOOKUP($A240,Pit!$A$4:$AZ$2108,J$2,FALSE))</f>
        <v>Low</v>
      </c>
      <c r="K240" s="17" t="str">
        <f>IF($C240="B",VLOOKUP($A240,Bat!$A$4:$BC$2232,K$1,FALSE),VLOOKUP($A240,Pit!$A$4:$AZ$2108,K$2,FALSE))</f>
        <v>Normal</v>
      </c>
      <c r="L240" s="16">
        <f>IF($C240="B",VLOOKUP($A240,Bat!$A$4:$BC$2232,L$1,FALSE),VLOOKUP($A240,Pit!$A$4:$AZ$2108,L$2,FALSE))</f>
        <v>5</v>
      </c>
      <c r="M240" s="16">
        <f>IF($C240="B",VLOOKUP($A240,Bat!$A$4:$BC$2232,M$1,FALSE),VLOOKUP($A240,Pit!$A$4:$AZ$2108,M$2,FALSE))</f>
        <v>5</v>
      </c>
      <c r="N240" s="16">
        <f>IF($C240="B",VLOOKUP($A240,Bat!$A$4:$BC$2232,N$1,FALSE),VLOOKUP($A240,Pit!$A$4:$AZ$2108,N$2,FALSE))</f>
        <v>2</v>
      </c>
      <c r="O240" s="16">
        <f>IF($C240="B",VLOOKUP($A240,Bat!$A$4:$BC$2232,O$1,FALSE),VLOOKUP($A240,Pit!$A$4:$AZ$2108,O$2,FALSE))</f>
        <v>6</v>
      </c>
      <c r="P240" s="17">
        <f>IF($C240="B",VLOOKUP($A240,Bat!$A$4:$BC$2232,P$1,FALSE),VLOOKUP($A240,Pit!$A$4:$AZ$2108,P$2,FALSE))</f>
        <v>3</v>
      </c>
      <c r="Q240" s="36">
        <f>IF($C240="B",VLOOKUP($A240,Bat!$A$4:$BC$2232,Q$1,FALSE),VLOOKUP($A240,Pit!$A$4:$AZ$2108,Q$2,FALSE))</f>
        <v>10.883807285445613</v>
      </c>
      <c r="R240" s="19">
        <f>IF($C240="B",VLOOKUP($A240,Bat!$A$4:$BC$2232,R$1,FALSE),VLOOKUP($A240,Pit!$A$4:$AZ$2108,R$2,FALSE))</f>
        <v>0.56507544520684483</v>
      </c>
      <c r="S240" s="20">
        <f>IF($C240="B",VLOOKUP($A240,Bat!$A$4:$BC$2232,S$1,FALSE),VLOOKUP($A240,Pit!$A$4:$AZ$2108,S$2,FALSE))</f>
        <v>290000</v>
      </c>
      <c r="T240" s="17" t="str">
        <f>VLOOKUP(IF($C240="B",VLOOKUP($A240,Bat!$A$4:$AT$2232,T$1,FALSE),VLOOKUP($A240,Pit!$A$4:$BD$2108,T$2,FALSE)),COND!$A$35:$B$41,2,FALSE)</f>
        <v>??</v>
      </c>
      <c r="U240" s="21">
        <f>IF($C240="B",VLOOKUP($A240,Bat!$A$4:$AR$1196,44,FALSE),VLOOKUP($A240,Pit!$A$4:$BB$1086,54,FALSE))</f>
        <v>0</v>
      </c>
      <c r="V240" s="16"/>
      <c r="W240" s="16">
        <f>IF(OR(U240=999,V240=999,AND(S240&gt;$S$3,S240&lt;&gt;"Slot")),"",IF(V240="",U240,V240))</f>
        <v>0</v>
      </c>
      <c r="X240" s="17" t="e">
        <f>RANK(R240,$R$5:$R$124)</f>
        <v>#N/A</v>
      </c>
      <c r="Y240" s="16" t="str">
        <f>IFERROR(VLOOKUP($D240,Results!$F$3:$L$1396,Y$1,FALSE),"")</f>
        <v/>
      </c>
      <c r="Z240" s="34" t="str">
        <f>IFERROR(IFERROR(IF(VLOOKUP($D240,Results!$F$3:$L$1396,Z$1+1,FALSE)=1,"S",""),"")&amp;VLOOKUP($D240,Results!$F$3:$L$1396,Z$1,FALSE),"")</f>
        <v/>
      </c>
      <c r="AA240" s="16" t="str">
        <f>IFERROR(VLOOKUP($D240,Results!$F$3:$L$1396,AA$1,FALSE),"")</f>
        <v/>
      </c>
      <c r="AB240" s="16" t="str">
        <f>IFERROR(VLOOKUP($D240,Results!$F$3:$L$1396,AB$1,FALSE),"")</f>
        <v/>
      </c>
      <c r="AC240" s="16" t="str">
        <f>IF(V240="","",Y240-V240)</f>
        <v/>
      </c>
    </row>
    <row r="241" spans="1:29" s="21" customFormat="1" x14ac:dyDescent="0.25">
      <c r="A241" s="21" t="s">
        <v>2377</v>
      </c>
      <c r="B241" s="16">
        <f>COUNTIF($A$5:$A$124,A241)</f>
        <v>0</v>
      </c>
      <c r="C241" s="16" t="str">
        <f>IF(OR(MID(A241,1,2)="SP",MID(A241,1,2)="MR",MID(A241,1,2)="CL",MID(A241,1,2)="RP"),"P","B")</f>
        <v>P</v>
      </c>
      <c r="D241" s="17">
        <f>IF($C241="B",VLOOKUP($A241,Bat!$A$4:$BC$2232,D$1,FALSE),VLOOKUP($A241,Pit!$A$4:$AZ$2108,D$2,FALSE))</f>
        <v>9592</v>
      </c>
      <c r="E241" s="16" t="str">
        <f>IF($C241="B",VLOOKUP($A241,Bat!$A$4:$BC$2232,E$1,FALSE),VLOOKUP($A241,Pit!$A$4:$AZ$2108,E$2,FALSE))</f>
        <v>RP</v>
      </c>
      <c r="F241" s="16" t="str">
        <f>IF($C241="B",VLOOKUP($A241,Bat!$A$4:$BC$2232,F$1,FALSE),VLOOKUP($A241,Pit!$A$4:$AZ$2108,F$2,FALSE))</f>
        <v>Roger Collins</v>
      </c>
      <c r="G241" s="16">
        <f>IF($C241="B",VLOOKUP($A241,Bat!$A$4:$BC$2232,G$1,FALSE),VLOOKUP($A241,Pit!$A$4:$AZ$2108,G$2,FALSE))</f>
        <v>21</v>
      </c>
      <c r="H241" s="16" t="str">
        <f>IF($C241="B",VLOOKUP($A241,Bat!$A$4:$BC$2232,H$1,FALSE),VLOOKUP($A241,Pit!$A$4:$AZ$2108,H$2,FALSE))</f>
        <v>R</v>
      </c>
      <c r="I241" s="16" t="str">
        <f>IF($C241="B",VLOOKUP($A241,Bat!$A$4:$BC$2232,I$1,FALSE),VLOOKUP($A241,Pit!$A$4:$AZ$2108,I$2,FALSE))</f>
        <v>R</v>
      </c>
      <c r="J241" s="16" t="str">
        <f>IF($C241="B",VLOOKUP($A241,Bat!$A$4:$BC$2232,J$1,FALSE),VLOOKUP($A241,Pit!$A$4:$AZ$2108,J$2,FALSE))</f>
        <v>Low</v>
      </c>
      <c r="K241" s="17" t="str">
        <f>IF($C241="B",VLOOKUP($A241,Bat!$A$4:$BC$2232,K$1,FALSE),VLOOKUP($A241,Pit!$A$4:$AZ$2108,K$2,FALSE))</f>
        <v>Low</v>
      </c>
      <c r="L241" s="16">
        <f>IF($C241="B",VLOOKUP($A241,Bat!$A$4:$BC$2232,L$1,FALSE),VLOOKUP($A241,Pit!$A$4:$AZ$2108,L$2,FALSE))</f>
        <v>4</v>
      </c>
      <c r="M241" s="16">
        <f>IF($C241="B",VLOOKUP($A241,Bat!$A$4:$BC$2232,M$1,FALSE),VLOOKUP($A241,Pit!$A$4:$AZ$2108,M$2,FALSE))</f>
        <v>5</v>
      </c>
      <c r="N241" s="16">
        <f>IF($C241="B",VLOOKUP($A241,Bat!$A$4:$BC$2232,N$1,FALSE),VLOOKUP($A241,Pit!$A$4:$AZ$2108,N$2,FALSE))</f>
        <v>4</v>
      </c>
      <c r="O241" s="16" t="str">
        <f>IF($C241="B",VLOOKUP($A241,Bat!$A$4:$BC$2232,O$1,FALSE),VLOOKUP($A241,Pit!$A$4:$AZ$2108,O$2,FALSE))</f>
        <v>92-94 Mph</v>
      </c>
      <c r="P241" s="17">
        <f>IF($C241="B",VLOOKUP($A241,Bat!$A$4:$BC$2232,P$1,FALSE),VLOOKUP($A241,Pit!$A$4:$AZ$2108,P$2,FALSE))</f>
        <v>9</v>
      </c>
      <c r="Q241" s="36">
        <f>IF($C241="B",VLOOKUP($A241,Bat!$A$4:$BC$2232,Q$1,FALSE),VLOOKUP($A241,Pit!$A$4:$AZ$2108,Q$2,FALSE))</f>
        <v>29.365252550268611</v>
      </c>
      <c r="R241" s="19">
        <f>IF($C241="B",VLOOKUP($A241,Bat!$A$4:$BC$2232,R$1,FALSE),VLOOKUP($A241,Pit!$A$4:$AZ$2108,R$2,FALSE))</f>
        <v>0.56494883822411412</v>
      </c>
      <c r="S241" s="20">
        <f>IF($C241="B",VLOOKUP($A241,Bat!$A$4:$BC$2232,S$1,FALSE),VLOOKUP($A241,Pit!$A$4:$AZ$2108,S$2,FALSE))</f>
        <v>210000</v>
      </c>
      <c r="T241" s="17" t="str">
        <f>VLOOKUP(IF($C241="B",VLOOKUP($A241,Bat!$A$4:$AT$2232,T$1,FALSE),VLOOKUP($A241,Pit!$A$4:$BD$2108,T$2,FALSE)),COND!$A$35:$B$41,2,FALSE)</f>
        <v>??</v>
      </c>
      <c r="U241" s="21">
        <f>IF($C241="B",VLOOKUP($A241,Bat!$A$4:$AR$1196,44,FALSE),VLOOKUP($A241,Pit!$A$4:$BB$1086,54,FALSE))</f>
        <v>0</v>
      </c>
      <c r="V241" s="16"/>
      <c r="W241" s="16">
        <f>IF(OR(U241=999,V241=999,AND(S241&gt;$S$3,S241&lt;&gt;"Slot")),"",IF(V241="",U241,V241))</f>
        <v>0</v>
      </c>
      <c r="X241" s="17" t="e">
        <f>RANK(R241,$R$5:$R$124)</f>
        <v>#N/A</v>
      </c>
      <c r="Y241" s="16" t="str">
        <f>IFERROR(VLOOKUP($D241,Results!$F$3:$L$1396,Y$1,FALSE),"")</f>
        <v/>
      </c>
      <c r="Z241" s="34" t="str">
        <f>IFERROR(IFERROR(IF(VLOOKUP($D241,Results!$F$3:$L$1396,Z$1+1,FALSE)=1,"S",""),"")&amp;VLOOKUP($D241,Results!$F$3:$L$1396,Z$1,FALSE),"")</f>
        <v/>
      </c>
      <c r="AA241" s="16" t="str">
        <f>IFERROR(VLOOKUP($D241,Results!$F$3:$L$1396,AA$1,FALSE),"")</f>
        <v/>
      </c>
      <c r="AB241" s="16" t="str">
        <f>IFERROR(VLOOKUP($D241,Results!$F$3:$L$1396,AB$1,FALSE),"")</f>
        <v/>
      </c>
      <c r="AC241" s="16" t="str">
        <f>IF(V241="","",Y241-V241)</f>
        <v/>
      </c>
    </row>
    <row r="242" spans="1:29" s="21" customFormat="1" x14ac:dyDescent="0.25">
      <c r="A242" s="21" t="s">
        <v>2378</v>
      </c>
      <c r="B242" s="16">
        <f>COUNTIF($A$5:$A$124,A242)</f>
        <v>0</v>
      </c>
      <c r="C242" s="16" t="str">
        <f>IF(OR(MID(A242,1,2)="SP",MID(A242,1,2)="MR",MID(A242,1,2)="CL",MID(A242,1,2)="RP"),"P","B")</f>
        <v>P</v>
      </c>
      <c r="D242" s="17">
        <f>IF($C242="B",VLOOKUP($A242,Bat!$A$4:$BC$2232,D$1,FALSE),VLOOKUP($A242,Pit!$A$4:$AZ$2108,D$2,FALSE))</f>
        <v>3805</v>
      </c>
      <c r="E242" s="16" t="str">
        <f>IF($C242="B",VLOOKUP($A242,Bat!$A$4:$BC$2232,E$1,FALSE),VLOOKUP($A242,Pit!$A$4:$AZ$2108,E$2,FALSE))</f>
        <v>SP</v>
      </c>
      <c r="F242" s="16" t="str">
        <f>IF($C242="B",VLOOKUP($A242,Bat!$A$4:$BC$2232,F$1,FALSE),VLOOKUP($A242,Pit!$A$4:$AZ$2108,F$2,FALSE))</f>
        <v>Mitsuo Harada</v>
      </c>
      <c r="G242" s="16">
        <f>IF($C242="B",VLOOKUP($A242,Bat!$A$4:$BC$2232,G$1,FALSE),VLOOKUP($A242,Pit!$A$4:$AZ$2108,G$2,FALSE))</f>
        <v>21</v>
      </c>
      <c r="H242" s="16" t="str">
        <f>IF($C242="B",VLOOKUP($A242,Bat!$A$4:$BC$2232,H$1,FALSE),VLOOKUP($A242,Pit!$A$4:$AZ$2108,H$2,FALSE))</f>
        <v>R</v>
      </c>
      <c r="I242" s="16" t="str">
        <f>IF($C242="B",VLOOKUP($A242,Bat!$A$4:$BC$2232,I$1,FALSE),VLOOKUP($A242,Pit!$A$4:$AZ$2108,I$2,FALSE))</f>
        <v>R</v>
      </c>
      <c r="J242" s="16" t="str">
        <f>IF($C242="B",VLOOKUP($A242,Bat!$A$4:$BC$2232,J$1,FALSE),VLOOKUP($A242,Pit!$A$4:$AZ$2108,J$2,FALSE))</f>
        <v>High</v>
      </c>
      <c r="K242" s="17" t="str">
        <f>IF($C242="B",VLOOKUP($A242,Bat!$A$4:$BC$2232,K$1,FALSE),VLOOKUP($A242,Pit!$A$4:$AZ$2108,K$2,FALSE))</f>
        <v>Low</v>
      </c>
      <c r="L242" s="16">
        <f>IF($C242="B",VLOOKUP($A242,Bat!$A$4:$BC$2232,L$1,FALSE),VLOOKUP($A242,Pit!$A$4:$AZ$2108,L$2,FALSE))</f>
        <v>4</v>
      </c>
      <c r="M242" s="16">
        <f>IF($C242="B",VLOOKUP($A242,Bat!$A$4:$BC$2232,M$1,FALSE),VLOOKUP($A242,Pit!$A$4:$AZ$2108,M$2,FALSE))</f>
        <v>6</v>
      </c>
      <c r="N242" s="16">
        <f>IF($C242="B",VLOOKUP($A242,Bat!$A$4:$BC$2232,N$1,FALSE),VLOOKUP($A242,Pit!$A$4:$AZ$2108,N$2,FALSE))</f>
        <v>3</v>
      </c>
      <c r="O242" s="16" t="str">
        <f>IF($C242="B",VLOOKUP($A242,Bat!$A$4:$BC$2232,O$1,FALSE),VLOOKUP($A242,Pit!$A$4:$AZ$2108,O$2,FALSE))</f>
        <v>92-94 Mph</v>
      </c>
      <c r="P242" s="17">
        <f>IF($C242="B",VLOOKUP($A242,Bat!$A$4:$BC$2232,P$1,FALSE),VLOOKUP($A242,Pit!$A$4:$AZ$2108,P$2,FALSE))</f>
        <v>6</v>
      </c>
      <c r="Q242" s="36">
        <f>IF($C242="B",VLOOKUP($A242,Bat!$A$4:$BC$2232,Q$1,FALSE),VLOOKUP($A242,Pit!$A$4:$AZ$2108,Q$2,FALSE))</f>
        <v>29.237443839802431</v>
      </c>
      <c r="R242" s="19">
        <f>IF($C242="B",VLOOKUP($A242,Bat!$A$4:$BC$2232,R$1,FALSE),VLOOKUP($A242,Pit!$A$4:$AZ$2108,R$2,FALSE))</f>
        <v>0.5535144576648745</v>
      </c>
      <c r="S242" s="20">
        <f>IF($C242="B",VLOOKUP($A242,Bat!$A$4:$BC$2232,S$1,FALSE),VLOOKUP($A242,Pit!$A$4:$AZ$2108,S$2,FALSE))</f>
        <v>200000</v>
      </c>
      <c r="T242" s="17" t="str">
        <f>VLOOKUP(IF($C242="B",VLOOKUP($A242,Bat!$A$4:$AT$2232,T$1,FALSE),VLOOKUP($A242,Pit!$A$4:$BD$2108,T$2,FALSE)),COND!$A$35:$B$41,2,FALSE)</f>
        <v>??</v>
      </c>
      <c r="U242" s="21">
        <f>IF($C242="B",VLOOKUP($A242,Bat!$A$4:$AR$1196,44,FALSE),VLOOKUP($A242,Pit!$A$4:$BB$1086,54,FALSE))</f>
        <v>0</v>
      </c>
      <c r="V242" s="16"/>
      <c r="W242" s="16">
        <f>IF(OR(U242=999,V242=999,AND(S242&gt;$S$3,S242&lt;&gt;"Slot")),"",IF(V242="",U242,V242))</f>
        <v>0</v>
      </c>
      <c r="X242" s="17" t="e">
        <f>RANK(R242,$R$5:$R$124)</f>
        <v>#N/A</v>
      </c>
      <c r="Y242" s="16" t="str">
        <f>IFERROR(VLOOKUP($D242,Results!$F$3:$L$1396,Y$1,FALSE),"")</f>
        <v/>
      </c>
      <c r="Z242" s="34" t="str">
        <f>IFERROR(IFERROR(IF(VLOOKUP($D242,Results!$F$3:$L$1396,Z$1+1,FALSE)=1,"S",""),"")&amp;VLOOKUP($D242,Results!$F$3:$L$1396,Z$1,FALSE),"")</f>
        <v/>
      </c>
      <c r="AA242" s="16" t="str">
        <f>IFERROR(VLOOKUP($D242,Results!$F$3:$L$1396,AA$1,FALSE),"")</f>
        <v/>
      </c>
      <c r="AB242" s="16" t="str">
        <f>IFERROR(VLOOKUP($D242,Results!$F$3:$L$1396,AB$1,FALSE),"")</f>
        <v/>
      </c>
      <c r="AC242" s="16" t="str">
        <f>IF(V242="","",Y242-V242)</f>
        <v/>
      </c>
    </row>
    <row r="243" spans="1:29" s="21" customFormat="1" x14ac:dyDescent="0.25">
      <c r="A243" s="21" t="s">
        <v>2868</v>
      </c>
      <c r="B243" s="16">
        <f>COUNTIF($A$5:$A$124,A243)</f>
        <v>0</v>
      </c>
      <c r="C243" s="16" t="str">
        <f>IF(OR(MID(A243,1,2)="SP",MID(A243,1,2)="MR",MID(A243,1,2)="CL",MID(A243,1,2)="RP"),"P","B")</f>
        <v>B</v>
      </c>
      <c r="D243" s="17">
        <f>IF($C243="B",VLOOKUP($A243,Bat!$A$4:$BC$2232,D$1,FALSE),VLOOKUP($A243,Pit!$A$4:$AZ$2108,D$2,FALSE))</f>
        <v>8940</v>
      </c>
      <c r="E243" s="16" t="str">
        <f>IF($C243="B",VLOOKUP($A243,Bat!$A$4:$BC$2232,E$1,FALSE),VLOOKUP($A243,Pit!$A$4:$AZ$2108,E$2,FALSE))</f>
        <v>LF</v>
      </c>
      <c r="F243" s="16" t="str">
        <f>IF($C243="B",VLOOKUP($A243,Bat!$A$4:$BC$2232,F$1,FALSE),VLOOKUP($A243,Pit!$A$4:$AZ$2108,F$2,FALSE))</f>
        <v>Todd Rogers</v>
      </c>
      <c r="G243" s="16">
        <f>IF($C243="B",VLOOKUP($A243,Bat!$A$4:$BC$2232,G$1,FALSE),VLOOKUP($A243,Pit!$A$4:$AZ$2108,G$2,FALSE))</f>
        <v>21</v>
      </c>
      <c r="H243" s="16" t="str">
        <f>IF($C243="B",VLOOKUP($A243,Bat!$A$4:$BC$2232,H$1,FALSE),VLOOKUP($A243,Pit!$A$4:$AZ$2108,H$2,FALSE))</f>
        <v>R</v>
      </c>
      <c r="I243" s="16" t="str">
        <f>IF($C243="B",VLOOKUP($A243,Bat!$A$4:$BC$2232,I$1,FALSE),VLOOKUP($A243,Pit!$A$4:$AZ$2108,I$2,FALSE))</f>
        <v>R</v>
      </c>
      <c r="J243" s="16" t="str">
        <f>IF($C243="B",VLOOKUP($A243,Bat!$A$4:$BC$2232,J$1,FALSE),VLOOKUP($A243,Pit!$A$4:$AZ$2108,J$2,FALSE))</f>
        <v>Very Low</v>
      </c>
      <c r="K243" s="17" t="str">
        <f>IF($C243="B",VLOOKUP($A243,Bat!$A$4:$BC$2232,K$1,FALSE),VLOOKUP($A243,Pit!$A$4:$AZ$2108,K$2,FALSE))</f>
        <v>Very High</v>
      </c>
      <c r="L243" s="16">
        <f>IF($C243="B",VLOOKUP($A243,Bat!$A$4:$BC$2232,L$1,FALSE),VLOOKUP($A243,Pit!$A$4:$AZ$2108,L$2,FALSE))</f>
        <v>6</v>
      </c>
      <c r="M243" s="16">
        <f>IF($C243="B",VLOOKUP($A243,Bat!$A$4:$BC$2232,M$1,FALSE),VLOOKUP($A243,Pit!$A$4:$AZ$2108,M$2,FALSE))</f>
        <v>5</v>
      </c>
      <c r="N243" s="16">
        <f>IF($C243="B",VLOOKUP($A243,Bat!$A$4:$BC$2232,N$1,FALSE),VLOOKUP($A243,Pit!$A$4:$AZ$2108,N$2,FALSE))</f>
        <v>1</v>
      </c>
      <c r="O243" s="16">
        <f>IF($C243="B",VLOOKUP($A243,Bat!$A$4:$BC$2232,O$1,FALSE),VLOOKUP($A243,Pit!$A$4:$AZ$2108,O$2,FALSE))</f>
        <v>3</v>
      </c>
      <c r="P243" s="17">
        <f>IF($C243="B",VLOOKUP($A243,Bat!$A$4:$BC$2232,P$1,FALSE),VLOOKUP($A243,Pit!$A$4:$AZ$2108,P$2,FALSE))</f>
        <v>3</v>
      </c>
      <c r="Q243" s="36">
        <f>IF($C243="B",VLOOKUP($A243,Bat!$A$4:$BC$2232,Q$1,FALSE),VLOOKUP($A243,Pit!$A$4:$AZ$2108,Q$2,FALSE))</f>
        <v>10.734813553198617</v>
      </c>
      <c r="R243" s="19">
        <f>IF($C243="B",VLOOKUP($A243,Bat!$A$4:$BC$2232,R$1,FALSE),VLOOKUP($A243,Pit!$A$4:$AZ$2108,R$2,FALSE))</f>
        <v>0.545531371017005</v>
      </c>
      <c r="S243" s="20">
        <f>IF($C243="B",VLOOKUP($A243,Bat!$A$4:$BC$2232,S$1,FALSE),VLOOKUP($A243,Pit!$A$4:$AZ$2108,S$2,FALSE))</f>
        <v>200000</v>
      </c>
      <c r="T243" s="17" t="str">
        <f>VLOOKUP(IF($C243="B",VLOOKUP($A243,Bat!$A$4:$AT$2232,T$1,FALSE),VLOOKUP($A243,Pit!$A$4:$BD$2108,T$2,FALSE)),COND!$A$35:$B$41,2,FALSE)</f>
        <v>??</v>
      </c>
      <c r="U243" s="21">
        <f>IF($C243="B",VLOOKUP($A243,Bat!$A$4:$AR$1196,44,FALSE),VLOOKUP($A243,Pit!$A$4:$BB$1086,54,FALSE))</f>
        <v>0</v>
      </c>
      <c r="V243" s="16"/>
      <c r="W243" s="16">
        <f>IF(OR(U243=999,V243=999,AND(S243&gt;$S$3,S243&lt;&gt;"Slot")),"",IF(V243="",U243,V243))</f>
        <v>0</v>
      </c>
      <c r="X243" s="17" t="e">
        <f>RANK(R243,$R$5:$R$124)</f>
        <v>#N/A</v>
      </c>
      <c r="Y243" s="16" t="str">
        <f>IFERROR(VLOOKUP($D243,Results!$F$3:$L$1396,Y$1,FALSE),"")</f>
        <v/>
      </c>
      <c r="Z243" s="34" t="str">
        <f>IFERROR(IFERROR(IF(VLOOKUP($D243,Results!$F$3:$L$1396,Z$1+1,FALSE)=1,"S",""),"")&amp;VLOOKUP($D243,Results!$F$3:$L$1396,Z$1,FALSE),"")</f>
        <v/>
      </c>
      <c r="AA243" s="16" t="str">
        <f>IFERROR(VLOOKUP($D243,Results!$F$3:$L$1396,AA$1,FALSE),"")</f>
        <v/>
      </c>
      <c r="AB243" s="16" t="str">
        <f>IFERROR(VLOOKUP($D243,Results!$F$3:$L$1396,AB$1,FALSE),"")</f>
        <v/>
      </c>
      <c r="AC243" s="16" t="str">
        <f>IF(V243="","",Y243-V243)</f>
        <v/>
      </c>
    </row>
    <row r="244" spans="1:29" s="21" customFormat="1" x14ac:dyDescent="0.25">
      <c r="A244" s="21" t="s">
        <v>2869</v>
      </c>
      <c r="B244" s="16">
        <f>COUNTIF($A$5:$A$124,A244)</f>
        <v>0</v>
      </c>
      <c r="C244" s="16" t="str">
        <f>IF(OR(MID(A244,1,2)="SP",MID(A244,1,2)="MR",MID(A244,1,2)="CL",MID(A244,1,2)="RP"),"P","B")</f>
        <v>B</v>
      </c>
      <c r="D244" s="17">
        <f>IF($C244="B",VLOOKUP($A244,Bat!$A$4:$BC$2232,D$1,FALSE),VLOOKUP($A244,Pit!$A$4:$AZ$2108,D$2,FALSE))</f>
        <v>7584</v>
      </c>
      <c r="E244" s="16" t="str">
        <f>IF($C244="B",VLOOKUP($A244,Bat!$A$4:$BC$2232,E$1,FALSE),VLOOKUP($A244,Pit!$A$4:$AZ$2108,E$2,FALSE))</f>
        <v>3B</v>
      </c>
      <c r="F244" s="16" t="str">
        <f>IF($C244="B",VLOOKUP($A244,Bat!$A$4:$BC$2232,F$1,FALSE),VLOOKUP($A244,Pit!$A$4:$AZ$2108,F$2,FALSE))</f>
        <v>José Castro</v>
      </c>
      <c r="G244" s="16">
        <f>IF($C244="B",VLOOKUP($A244,Bat!$A$4:$BC$2232,G$1,FALSE),VLOOKUP($A244,Pit!$A$4:$AZ$2108,G$2,FALSE))</f>
        <v>21</v>
      </c>
      <c r="H244" s="16" t="str">
        <f>IF($C244="B",VLOOKUP($A244,Bat!$A$4:$BC$2232,H$1,FALSE),VLOOKUP($A244,Pit!$A$4:$AZ$2108,H$2,FALSE))</f>
        <v>R</v>
      </c>
      <c r="I244" s="16" t="str">
        <f>IF($C244="B",VLOOKUP($A244,Bat!$A$4:$BC$2232,I$1,FALSE),VLOOKUP($A244,Pit!$A$4:$AZ$2108,I$2,FALSE))</f>
        <v>R</v>
      </c>
      <c r="J244" s="16" t="str">
        <f>IF($C244="B",VLOOKUP($A244,Bat!$A$4:$BC$2232,J$1,FALSE),VLOOKUP($A244,Pit!$A$4:$AZ$2108,J$2,FALSE))</f>
        <v>High</v>
      </c>
      <c r="K244" s="17" t="str">
        <f>IF($C244="B",VLOOKUP($A244,Bat!$A$4:$BC$2232,K$1,FALSE),VLOOKUP($A244,Pit!$A$4:$AZ$2108,K$2,FALSE))</f>
        <v>High</v>
      </c>
      <c r="L244" s="16">
        <f>IF($C244="B",VLOOKUP($A244,Bat!$A$4:$BC$2232,L$1,FALSE),VLOOKUP($A244,Pit!$A$4:$AZ$2108,L$2,FALSE))</f>
        <v>4</v>
      </c>
      <c r="M244" s="16">
        <f>IF($C244="B",VLOOKUP($A244,Bat!$A$4:$BC$2232,M$1,FALSE),VLOOKUP($A244,Pit!$A$4:$AZ$2108,M$2,FALSE))</f>
        <v>5</v>
      </c>
      <c r="N244" s="16">
        <f>IF($C244="B",VLOOKUP($A244,Bat!$A$4:$BC$2232,N$1,FALSE),VLOOKUP($A244,Pit!$A$4:$AZ$2108,N$2,FALSE))</f>
        <v>5</v>
      </c>
      <c r="O244" s="16">
        <f>IF($C244="B",VLOOKUP($A244,Bat!$A$4:$BC$2232,O$1,FALSE),VLOOKUP($A244,Pit!$A$4:$AZ$2108,O$2,FALSE))</f>
        <v>5</v>
      </c>
      <c r="P244" s="17">
        <f>IF($C244="B",VLOOKUP($A244,Bat!$A$4:$BC$2232,P$1,FALSE),VLOOKUP($A244,Pit!$A$4:$AZ$2108,P$2,FALSE))</f>
        <v>6</v>
      </c>
      <c r="Q244" s="36">
        <f>IF($C244="B",VLOOKUP($A244,Bat!$A$4:$BC$2232,Q$1,FALSE),VLOOKUP($A244,Pit!$A$4:$AZ$2108,Q$2,FALSE))</f>
        <v>10.612708536590571</v>
      </c>
      <c r="R244" s="19">
        <f>IF($C244="B",VLOOKUP($A244,Bat!$A$4:$BC$2232,R$1,FALSE),VLOOKUP($A244,Pit!$A$4:$AZ$2108,R$2,FALSE))</f>
        <v>0.52951439186258575</v>
      </c>
      <c r="S244" s="20">
        <f>IF($C244="B",VLOOKUP($A244,Bat!$A$4:$BC$2232,S$1,FALSE),VLOOKUP($A244,Pit!$A$4:$AZ$2108,S$2,FALSE))</f>
        <v>210000</v>
      </c>
      <c r="T244" s="17" t="str">
        <f>VLOOKUP(IF($C244="B",VLOOKUP($A244,Bat!$A$4:$AT$2232,T$1,FALSE),VLOOKUP($A244,Pit!$A$4:$BD$2108,T$2,FALSE)),COND!$A$35:$B$41,2,FALSE)</f>
        <v>??</v>
      </c>
      <c r="U244" s="21">
        <f>IF($C244="B",VLOOKUP($A244,Bat!$A$4:$AR$1196,44,FALSE),VLOOKUP($A244,Pit!$A$4:$BB$1086,54,FALSE))</f>
        <v>0</v>
      </c>
      <c r="V244" s="16"/>
      <c r="W244" s="16">
        <f>IF(OR(U244=999,V244=999,AND(S244&gt;$S$3,S244&lt;&gt;"Slot")),"",IF(V244="",U244,V244))</f>
        <v>0</v>
      </c>
      <c r="X244" s="17" t="e">
        <f>RANK(R244,$R$5:$R$124)</f>
        <v>#N/A</v>
      </c>
      <c r="Y244" s="16" t="str">
        <f>IFERROR(VLOOKUP($D244,Results!$F$3:$L$1396,Y$1,FALSE),"")</f>
        <v/>
      </c>
      <c r="Z244" s="34" t="str">
        <f>IFERROR(IFERROR(IF(VLOOKUP($D244,Results!$F$3:$L$1396,Z$1+1,FALSE)=1,"S",""),"")&amp;VLOOKUP($D244,Results!$F$3:$L$1396,Z$1,FALSE),"")</f>
        <v/>
      </c>
      <c r="AA244" s="16" t="str">
        <f>IFERROR(VLOOKUP($D244,Results!$F$3:$L$1396,AA$1,FALSE),"")</f>
        <v/>
      </c>
      <c r="AB244" s="16" t="str">
        <f>IFERROR(VLOOKUP($D244,Results!$F$3:$L$1396,AB$1,FALSE),"")</f>
        <v/>
      </c>
      <c r="AC244" s="16" t="str">
        <f>IF(V244="","",Y244-V244)</f>
        <v/>
      </c>
    </row>
    <row r="245" spans="1:29" s="21" customFormat="1" x14ac:dyDescent="0.25">
      <c r="A245" s="21" t="s">
        <v>2870</v>
      </c>
      <c r="B245" s="16">
        <f>COUNTIF($A$5:$A$124,A245)</f>
        <v>0</v>
      </c>
      <c r="C245" s="16" t="str">
        <f>IF(OR(MID(A245,1,2)="SP",MID(A245,1,2)="MR",MID(A245,1,2)="CL",MID(A245,1,2)="RP"),"P","B")</f>
        <v>B</v>
      </c>
      <c r="D245" s="17">
        <f>IF($C245="B",VLOOKUP($A245,Bat!$A$4:$BC$2232,D$1,FALSE),VLOOKUP($A245,Pit!$A$4:$AZ$2108,D$2,FALSE))</f>
        <v>4484</v>
      </c>
      <c r="E245" s="16" t="str">
        <f>IF($C245="B",VLOOKUP($A245,Bat!$A$4:$BC$2232,E$1,FALSE),VLOOKUP($A245,Pit!$A$4:$AZ$2108,E$2,FALSE))</f>
        <v>RF</v>
      </c>
      <c r="F245" s="16" t="str">
        <f>IF($C245="B",VLOOKUP($A245,Bat!$A$4:$BC$2232,F$1,FALSE),VLOOKUP($A245,Pit!$A$4:$AZ$2108,F$2,FALSE))</f>
        <v>Tadaaki Shirai</v>
      </c>
      <c r="G245" s="16">
        <f>IF($C245="B",VLOOKUP($A245,Bat!$A$4:$BC$2232,G$1,FALSE),VLOOKUP($A245,Pit!$A$4:$AZ$2108,G$2,FALSE))</f>
        <v>21</v>
      </c>
      <c r="H245" s="16" t="str">
        <f>IF($C245="B",VLOOKUP($A245,Bat!$A$4:$BC$2232,H$1,FALSE),VLOOKUP($A245,Pit!$A$4:$AZ$2108,H$2,FALSE))</f>
        <v>L</v>
      </c>
      <c r="I245" s="16" t="str">
        <f>IF($C245="B",VLOOKUP($A245,Bat!$A$4:$BC$2232,I$1,FALSE),VLOOKUP($A245,Pit!$A$4:$AZ$2108,I$2,FALSE))</f>
        <v>L</v>
      </c>
      <c r="J245" s="16" t="str">
        <f>IF($C245="B",VLOOKUP($A245,Bat!$A$4:$BC$2232,J$1,FALSE),VLOOKUP($A245,Pit!$A$4:$AZ$2108,J$2,FALSE))</f>
        <v>Normal</v>
      </c>
      <c r="K245" s="17" t="str">
        <f>IF($C245="B",VLOOKUP($A245,Bat!$A$4:$BC$2232,K$1,FALSE),VLOOKUP($A245,Pit!$A$4:$AZ$2108,K$2,FALSE))</f>
        <v>Normal</v>
      </c>
      <c r="L245" s="16">
        <f>IF($C245="B",VLOOKUP($A245,Bat!$A$4:$BC$2232,L$1,FALSE),VLOOKUP($A245,Pit!$A$4:$AZ$2108,L$2,FALSE))</f>
        <v>5</v>
      </c>
      <c r="M245" s="16">
        <f>IF($C245="B",VLOOKUP($A245,Bat!$A$4:$BC$2232,M$1,FALSE),VLOOKUP($A245,Pit!$A$4:$AZ$2108,M$2,FALSE))</f>
        <v>5</v>
      </c>
      <c r="N245" s="16">
        <f>IF($C245="B",VLOOKUP($A245,Bat!$A$4:$BC$2232,N$1,FALSE),VLOOKUP($A245,Pit!$A$4:$AZ$2108,N$2,FALSE))</f>
        <v>3</v>
      </c>
      <c r="O245" s="16">
        <f>IF($C245="B",VLOOKUP($A245,Bat!$A$4:$BC$2232,O$1,FALSE),VLOOKUP($A245,Pit!$A$4:$AZ$2108,O$2,FALSE))</f>
        <v>3</v>
      </c>
      <c r="P245" s="17">
        <f>IF($C245="B",VLOOKUP($A245,Bat!$A$4:$BC$2232,P$1,FALSE),VLOOKUP($A245,Pit!$A$4:$AZ$2108,P$2,FALSE))</f>
        <v>4</v>
      </c>
      <c r="Q245" s="36">
        <f>IF($C245="B",VLOOKUP($A245,Bat!$A$4:$BC$2232,Q$1,FALSE),VLOOKUP($A245,Pit!$A$4:$AZ$2108,Q$2,FALSE))</f>
        <v>10.592564191806167</v>
      </c>
      <c r="R245" s="19">
        <f>IF($C245="B",VLOOKUP($A245,Bat!$A$4:$BC$2232,R$1,FALSE),VLOOKUP($A245,Pit!$A$4:$AZ$2108,R$2,FALSE))</f>
        <v>0.52687198158777337</v>
      </c>
      <c r="S245" s="20">
        <f>IF($C245="B",VLOOKUP($A245,Bat!$A$4:$BC$2232,S$1,FALSE),VLOOKUP($A245,Pit!$A$4:$AZ$2108,S$2,FALSE))</f>
        <v>230000</v>
      </c>
      <c r="T245" s="17" t="str">
        <f>VLOOKUP(IF($C245="B",VLOOKUP($A245,Bat!$A$4:$AT$2232,T$1,FALSE),VLOOKUP($A245,Pit!$A$4:$BD$2108,T$2,FALSE)),COND!$A$35:$B$41,2,FALSE)</f>
        <v>??</v>
      </c>
      <c r="U245" s="21">
        <f>IF($C245="B",VLOOKUP($A245,Bat!$A$4:$AR$1196,44,FALSE),VLOOKUP($A245,Pit!$A$4:$BB$1086,54,FALSE))</f>
        <v>0</v>
      </c>
      <c r="V245" s="16"/>
      <c r="W245" s="16">
        <f>IF(OR(U245=999,V245=999,AND(S245&gt;$S$3,S245&lt;&gt;"Slot")),"",IF(V245="",U245,V245))</f>
        <v>0</v>
      </c>
      <c r="X245" s="17" t="e">
        <f>RANK(R245,$R$5:$R$124)</f>
        <v>#N/A</v>
      </c>
      <c r="Y245" s="16" t="str">
        <f>IFERROR(VLOOKUP($D245,Results!$F$3:$L$1396,Y$1,FALSE),"")</f>
        <v/>
      </c>
      <c r="Z245" s="34" t="str">
        <f>IFERROR(IFERROR(IF(VLOOKUP($D245,Results!$F$3:$L$1396,Z$1+1,FALSE)=1,"S",""),"")&amp;VLOOKUP($D245,Results!$F$3:$L$1396,Z$1,FALSE),"")</f>
        <v/>
      </c>
      <c r="AA245" s="16" t="str">
        <f>IFERROR(VLOOKUP($D245,Results!$F$3:$L$1396,AA$1,FALSE),"")</f>
        <v/>
      </c>
      <c r="AB245" s="16" t="str">
        <f>IFERROR(VLOOKUP($D245,Results!$F$3:$L$1396,AB$1,FALSE),"")</f>
        <v/>
      </c>
      <c r="AC245" s="16" t="str">
        <f>IF(V245="","",Y245-V245)</f>
        <v/>
      </c>
    </row>
    <row r="246" spans="1:29" s="21" customFormat="1" x14ac:dyDescent="0.25">
      <c r="A246" s="21" t="s">
        <v>2379</v>
      </c>
      <c r="B246" s="16">
        <f>COUNTIF($A$5:$A$124,A246)</f>
        <v>0</v>
      </c>
      <c r="C246" s="16" t="str">
        <f>IF(OR(MID(A246,1,2)="SP",MID(A246,1,2)="MR",MID(A246,1,2)="CL",MID(A246,1,2)="RP"),"P","B")</f>
        <v>P</v>
      </c>
      <c r="D246" s="17">
        <f>IF($C246="B",VLOOKUP($A246,Bat!$A$4:$BC$2232,D$1,FALSE),VLOOKUP($A246,Pit!$A$4:$AZ$2108,D$2,FALSE))</f>
        <v>10195</v>
      </c>
      <c r="E246" s="16" t="str">
        <f>IF($C246="B",VLOOKUP($A246,Bat!$A$4:$BC$2232,E$1,FALSE),VLOOKUP($A246,Pit!$A$4:$AZ$2108,E$2,FALSE))</f>
        <v>RP</v>
      </c>
      <c r="F246" s="16" t="str">
        <f>IF($C246="B",VLOOKUP($A246,Bat!$A$4:$BC$2232,F$1,FALSE),VLOOKUP($A246,Pit!$A$4:$AZ$2108,F$2,FALSE))</f>
        <v>David Vargas</v>
      </c>
      <c r="G246" s="16">
        <f>IF($C246="B",VLOOKUP($A246,Bat!$A$4:$BC$2232,G$1,FALSE),VLOOKUP($A246,Pit!$A$4:$AZ$2108,G$2,FALSE))</f>
        <v>21</v>
      </c>
      <c r="H246" s="16" t="str">
        <f>IF($C246="B",VLOOKUP($A246,Bat!$A$4:$BC$2232,H$1,FALSE),VLOOKUP($A246,Pit!$A$4:$AZ$2108,H$2,FALSE))</f>
        <v>R</v>
      </c>
      <c r="I246" s="16" t="str">
        <f>IF($C246="B",VLOOKUP($A246,Bat!$A$4:$BC$2232,I$1,FALSE),VLOOKUP($A246,Pit!$A$4:$AZ$2108,I$2,FALSE))</f>
        <v>R</v>
      </c>
      <c r="J246" s="16" t="str">
        <f>IF($C246="B",VLOOKUP($A246,Bat!$A$4:$BC$2232,J$1,FALSE),VLOOKUP($A246,Pit!$A$4:$AZ$2108,J$2,FALSE))</f>
        <v>Low</v>
      </c>
      <c r="K246" s="17" t="str">
        <f>IF($C246="B",VLOOKUP($A246,Bat!$A$4:$BC$2232,K$1,FALSE),VLOOKUP($A246,Pit!$A$4:$AZ$2108,K$2,FALSE))</f>
        <v>Normal</v>
      </c>
      <c r="L246" s="16">
        <f>IF($C246="B",VLOOKUP($A246,Bat!$A$4:$BC$2232,L$1,FALSE),VLOOKUP($A246,Pit!$A$4:$AZ$2108,L$2,FALSE))</f>
        <v>4</v>
      </c>
      <c r="M246" s="16">
        <f>IF($C246="B",VLOOKUP($A246,Bat!$A$4:$BC$2232,M$1,FALSE),VLOOKUP($A246,Pit!$A$4:$AZ$2108,M$2,FALSE))</f>
        <v>6</v>
      </c>
      <c r="N246" s="16">
        <f>IF($C246="B",VLOOKUP($A246,Bat!$A$4:$BC$2232,N$1,FALSE),VLOOKUP($A246,Pit!$A$4:$AZ$2108,N$2,FALSE))</f>
        <v>3</v>
      </c>
      <c r="O246" s="16" t="str">
        <f>IF($C246="B",VLOOKUP($A246,Bat!$A$4:$BC$2232,O$1,FALSE),VLOOKUP($A246,Pit!$A$4:$AZ$2108,O$2,FALSE))</f>
        <v>93-95 Mph</v>
      </c>
      <c r="P246" s="17">
        <f>IF($C246="B",VLOOKUP($A246,Bat!$A$4:$BC$2232,P$1,FALSE),VLOOKUP($A246,Pit!$A$4:$AZ$2108,P$2,FALSE))</f>
        <v>8</v>
      </c>
      <c r="Q246" s="36">
        <f>IF($C246="B",VLOOKUP($A246,Bat!$A$4:$BC$2232,Q$1,FALSE),VLOOKUP($A246,Pit!$A$4:$AZ$2108,Q$2,FALSE))</f>
        <v>28.872649293125633</v>
      </c>
      <c r="R246" s="19">
        <f>IF($C246="B",VLOOKUP($A246,Bat!$A$4:$BC$2232,R$1,FALSE),VLOOKUP($A246,Pit!$A$4:$AZ$2108,R$2,FALSE))</f>
        <v>0.5208781869645176</v>
      </c>
      <c r="S246" s="20">
        <f>IF($C246="B",VLOOKUP($A246,Bat!$A$4:$BC$2232,S$1,FALSE),VLOOKUP($A246,Pit!$A$4:$AZ$2108,S$2,FALSE))</f>
        <v>200000</v>
      </c>
      <c r="T246" s="17" t="str">
        <f>VLOOKUP(IF($C246="B",VLOOKUP($A246,Bat!$A$4:$AT$2232,T$1,FALSE),VLOOKUP($A246,Pit!$A$4:$BD$2108,T$2,FALSE)),COND!$A$35:$B$41,2,FALSE)</f>
        <v>??</v>
      </c>
      <c r="U246" s="21">
        <f>IF($C246="B",VLOOKUP($A246,Bat!$A$4:$AR$1196,44,FALSE),VLOOKUP($A246,Pit!$A$4:$BB$1086,54,FALSE))</f>
        <v>0</v>
      </c>
      <c r="V246" s="16"/>
      <c r="W246" s="16">
        <f>IF(OR(U246=999,V246=999,AND(S246&gt;$S$3,S246&lt;&gt;"Slot")),"",IF(V246="",U246,V246))</f>
        <v>0</v>
      </c>
      <c r="X246" s="17" t="e">
        <f>RANK(R246,$R$5:$R$124)</f>
        <v>#N/A</v>
      </c>
      <c r="Y246" s="16" t="str">
        <f>IFERROR(VLOOKUP($D246,Results!$F$3:$L$1396,Y$1,FALSE),"")</f>
        <v/>
      </c>
      <c r="Z246" s="34" t="str">
        <f>IFERROR(IFERROR(IF(VLOOKUP($D246,Results!$F$3:$L$1396,Z$1+1,FALSE)=1,"S",""),"")&amp;VLOOKUP($D246,Results!$F$3:$L$1396,Z$1,FALSE),"")</f>
        <v/>
      </c>
      <c r="AA246" s="16" t="str">
        <f>IFERROR(VLOOKUP($D246,Results!$F$3:$L$1396,AA$1,FALSE),"")</f>
        <v/>
      </c>
      <c r="AB246" s="16" t="str">
        <f>IFERROR(VLOOKUP($D246,Results!$F$3:$L$1396,AB$1,FALSE),"")</f>
        <v/>
      </c>
      <c r="AC246" s="16" t="str">
        <f>IF(V246="","",Y246-V246)</f>
        <v/>
      </c>
    </row>
    <row r="247" spans="1:29" s="21" customFormat="1" x14ac:dyDescent="0.25">
      <c r="A247" s="21" t="s">
        <v>2871</v>
      </c>
      <c r="B247" s="16">
        <f>COUNTIF($A$5:$A$124,A247)</f>
        <v>0</v>
      </c>
      <c r="C247" s="16" t="str">
        <f>IF(OR(MID(A247,1,2)="SP",MID(A247,1,2)="MR",MID(A247,1,2)="CL",MID(A247,1,2)="RP"),"P","B")</f>
        <v>B</v>
      </c>
      <c r="D247" s="17">
        <f>IF($C247="B",VLOOKUP($A247,Bat!$A$4:$BC$2232,D$1,FALSE),VLOOKUP($A247,Pit!$A$4:$AZ$2108,D$2,FALSE))</f>
        <v>5164</v>
      </c>
      <c r="E247" s="16" t="str">
        <f>IF($C247="B",VLOOKUP($A247,Bat!$A$4:$BC$2232,E$1,FALSE),VLOOKUP($A247,Pit!$A$4:$AZ$2108,E$2,FALSE))</f>
        <v>SS</v>
      </c>
      <c r="F247" s="16" t="str">
        <f>IF($C247="B",VLOOKUP($A247,Bat!$A$4:$BC$2232,F$1,FALSE),VLOOKUP($A247,Pit!$A$4:$AZ$2108,F$2,FALSE))</f>
        <v>Jaime Juárez</v>
      </c>
      <c r="G247" s="16">
        <f>IF($C247="B",VLOOKUP($A247,Bat!$A$4:$BC$2232,G$1,FALSE),VLOOKUP($A247,Pit!$A$4:$AZ$2108,G$2,FALSE))</f>
        <v>18</v>
      </c>
      <c r="H247" s="16" t="str">
        <f>IF($C247="B",VLOOKUP($A247,Bat!$A$4:$BC$2232,H$1,FALSE),VLOOKUP($A247,Pit!$A$4:$AZ$2108,H$2,FALSE))</f>
        <v>R</v>
      </c>
      <c r="I247" s="16" t="str">
        <f>IF($C247="B",VLOOKUP($A247,Bat!$A$4:$BC$2232,I$1,FALSE),VLOOKUP($A247,Pit!$A$4:$AZ$2108,I$2,FALSE))</f>
        <v>R</v>
      </c>
      <c r="J247" s="16" t="str">
        <f>IF($C247="B",VLOOKUP($A247,Bat!$A$4:$BC$2232,J$1,FALSE),VLOOKUP($A247,Pit!$A$4:$AZ$2108,J$2,FALSE))</f>
        <v>Very Low</v>
      </c>
      <c r="K247" s="17" t="str">
        <f>IF($C247="B",VLOOKUP($A247,Bat!$A$4:$BC$2232,K$1,FALSE),VLOOKUP($A247,Pit!$A$4:$AZ$2108,K$2,FALSE))</f>
        <v>Low</v>
      </c>
      <c r="L247" s="16">
        <f>IF($C247="B",VLOOKUP($A247,Bat!$A$4:$BC$2232,L$1,FALSE),VLOOKUP($A247,Pit!$A$4:$AZ$2108,L$2,FALSE))</f>
        <v>6</v>
      </c>
      <c r="M247" s="16">
        <f>IF($C247="B",VLOOKUP($A247,Bat!$A$4:$BC$2232,M$1,FALSE),VLOOKUP($A247,Pit!$A$4:$AZ$2108,M$2,FALSE))</f>
        <v>2</v>
      </c>
      <c r="N247" s="16">
        <f>IF($C247="B",VLOOKUP($A247,Bat!$A$4:$BC$2232,N$1,FALSE),VLOOKUP($A247,Pit!$A$4:$AZ$2108,N$2,FALSE))</f>
        <v>2</v>
      </c>
      <c r="O247" s="16">
        <f>IF($C247="B",VLOOKUP($A247,Bat!$A$4:$BC$2232,O$1,FALSE),VLOOKUP($A247,Pit!$A$4:$AZ$2108,O$2,FALSE))</f>
        <v>5</v>
      </c>
      <c r="P247" s="17">
        <f>IF($C247="B",VLOOKUP($A247,Bat!$A$4:$BC$2232,P$1,FALSE),VLOOKUP($A247,Pit!$A$4:$AZ$2108,P$2,FALSE))</f>
        <v>3</v>
      </c>
      <c r="Q247" s="36">
        <f>IF($C247="B",VLOOKUP($A247,Bat!$A$4:$BC$2232,Q$1,FALSE),VLOOKUP($A247,Pit!$A$4:$AZ$2108,Q$2,FALSE))</f>
        <v>10.491155756270466</v>
      </c>
      <c r="R247" s="19">
        <f>IF($C247="B",VLOOKUP($A247,Bat!$A$4:$BC$2232,R$1,FALSE),VLOOKUP($A247,Pit!$A$4:$AZ$2108,R$2,FALSE))</f>
        <v>0.51356985164112745</v>
      </c>
      <c r="S247" s="20">
        <f>IF($C247="B",VLOOKUP($A247,Bat!$A$4:$BC$2232,S$1,FALSE),VLOOKUP($A247,Pit!$A$4:$AZ$2108,S$2,FALSE))</f>
        <v>210000</v>
      </c>
      <c r="T247" s="17" t="str">
        <f>VLOOKUP(IF($C247="B",VLOOKUP($A247,Bat!$A$4:$AT$2232,T$1,FALSE),VLOOKUP($A247,Pit!$A$4:$BD$2108,T$2,FALSE)),COND!$A$35:$B$41,2,FALSE)</f>
        <v>??</v>
      </c>
      <c r="U247" s="21">
        <f>IF($C247="B",VLOOKUP($A247,Bat!$A$4:$AR$1196,44,FALSE),VLOOKUP($A247,Pit!$A$4:$BB$1086,54,FALSE))</f>
        <v>0</v>
      </c>
      <c r="V247" s="16"/>
      <c r="W247" s="16">
        <f>IF(OR(U247=999,V247=999,AND(S247&gt;$S$3,S247&lt;&gt;"Slot")),"",IF(V247="",U247,V247))</f>
        <v>0</v>
      </c>
      <c r="X247" s="17" t="e">
        <f>RANK(R247,$R$5:$R$124)</f>
        <v>#N/A</v>
      </c>
      <c r="Y247" s="16" t="str">
        <f>IFERROR(VLOOKUP($D247,Results!$F$3:$L$1396,Y$1,FALSE),"")</f>
        <v/>
      </c>
      <c r="Z247" s="34" t="str">
        <f>IFERROR(IFERROR(IF(VLOOKUP($D247,Results!$F$3:$L$1396,Z$1+1,FALSE)=1,"S",""),"")&amp;VLOOKUP($D247,Results!$F$3:$L$1396,Z$1,FALSE),"")</f>
        <v/>
      </c>
      <c r="AA247" s="16" t="str">
        <f>IFERROR(VLOOKUP($D247,Results!$F$3:$L$1396,AA$1,FALSE),"")</f>
        <v/>
      </c>
      <c r="AB247" s="16" t="str">
        <f>IFERROR(VLOOKUP($D247,Results!$F$3:$L$1396,AB$1,FALSE),"")</f>
        <v/>
      </c>
      <c r="AC247" s="16" t="str">
        <f>IF(V247="","",Y247-V247)</f>
        <v/>
      </c>
    </row>
    <row r="248" spans="1:29" s="21" customFormat="1" x14ac:dyDescent="0.25">
      <c r="A248" s="21" t="s">
        <v>2872</v>
      </c>
      <c r="B248" s="16">
        <f>COUNTIF($A$5:$A$124,A248)</f>
        <v>0</v>
      </c>
      <c r="C248" s="16" t="str">
        <f>IF(OR(MID(A248,1,2)="SP",MID(A248,1,2)="MR",MID(A248,1,2)="CL",MID(A248,1,2)="RP"),"P","B")</f>
        <v>B</v>
      </c>
      <c r="D248" s="17">
        <f>IF($C248="B",VLOOKUP($A248,Bat!$A$4:$BC$2232,D$1,FALSE),VLOOKUP($A248,Pit!$A$4:$AZ$2108,D$2,FALSE))</f>
        <v>8892</v>
      </c>
      <c r="E248" s="16" t="str">
        <f>IF($C248="B",VLOOKUP($A248,Bat!$A$4:$BC$2232,E$1,FALSE),VLOOKUP($A248,Pit!$A$4:$AZ$2108,E$2,FALSE))</f>
        <v>LF</v>
      </c>
      <c r="F248" s="16" t="str">
        <f>IF($C248="B",VLOOKUP($A248,Bat!$A$4:$BC$2232,F$1,FALSE),VLOOKUP($A248,Pit!$A$4:$AZ$2108,F$2,FALSE))</f>
        <v>Dan Brennan</v>
      </c>
      <c r="G248" s="16">
        <f>IF($C248="B",VLOOKUP($A248,Bat!$A$4:$BC$2232,G$1,FALSE),VLOOKUP($A248,Pit!$A$4:$AZ$2108,G$2,FALSE))</f>
        <v>21</v>
      </c>
      <c r="H248" s="16" t="str">
        <f>IF($C248="B",VLOOKUP($A248,Bat!$A$4:$BC$2232,H$1,FALSE),VLOOKUP($A248,Pit!$A$4:$AZ$2108,H$2,FALSE))</f>
        <v>S</v>
      </c>
      <c r="I248" s="16" t="str">
        <f>IF($C248="B",VLOOKUP($A248,Bat!$A$4:$BC$2232,I$1,FALSE),VLOOKUP($A248,Pit!$A$4:$AZ$2108,I$2,FALSE))</f>
        <v>L</v>
      </c>
      <c r="J248" s="16" t="str">
        <f>IF($C248="B",VLOOKUP($A248,Bat!$A$4:$BC$2232,J$1,FALSE),VLOOKUP($A248,Pit!$A$4:$AZ$2108,J$2,FALSE))</f>
        <v>Very Low</v>
      </c>
      <c r="K248" s="17" t="str">
        <f>IF($C248="B",VLOOKUP($A248,Bat!$A$4:$BC$2232,K$1,FALSE),VLOOKUP($A248,Pit!$A$4:$AZ$2108,K$2,FALSE))</f>
        <v>Very High</v>
      </c>
      <c r="L248" s="16">
        <f>IF($C248="B",VLOOKUP($A248,Bat!$A$4:$BC$2232,L$1,FALSE),VLOOKUP($A248,Pit!$A$4:$AZ$2108,L$2,FALSE))</f>
        <v>5</v>
      </c>
      <c r="M248" s="16">
        <f>IF($C248="B",VLOOKUP($A248,Bat!$A$4:$BC$2232,M$1,FALSE),VLOOKUP($A248,Pit!$A$4:$AZ$2108,M$2,FALSE))</f>
        <v>5</v>
      </c>
      <c r="N248" s="16">
        <f>IF($C248="B",VLOOKUP($A248,Bat!$A$4:$BC$2232,N$1,FALSE),VLOOKUP($A248,Pit!$A$4:$AZ$2108,N$2,FALSE))</f>
        <v>4</v>
      </c>
      <c r="O248" s="16">
        <f>IF($C248="B",VLOOKUP($A248,Bat!$A$4:$BC$2232,O$1,FALSE),VLOOKUP($A248,Pit!$A$4:$AZ$2108,O$2,FALSE))</f>
        <v>4</v>
      </c>
      <c r="P248" s="17">
        <f>IF($C248="B",VLOOKUP($A248,Bat!$A$4:$BC$2232,P$1,FALSE),VLOOKUP($A248,Pit!$A$4:$AZ$2108,P$2,FALSE))</f>
        <v>4</v>
      </c>
      <c r="Q248" s="36">
        <f>IF($C248="B",VLOOKUP($A248,Bat!$A$4:$BC$2232,Q$1,FALSE),VLOOKUP($A248,Pit!$A$4:$AZ$2108,Q$2,FALSE))</f>
        <v>10.423375764931045</v>
      </c>
      <c r="R248" s="19">
        <f>IF($C248="B",VLOOKUP($A248,Bat!$A$4:$BC$2232,R$1,FALSE),VLOOKUP($A248,Pit!$A$4:$AZ$2108,R$2,FALSE))</f>
        <v>0.50467889254273857</v>
      </c>
      <c r="S248" s="20">
        <f>IF($C248="B",VLOOKUP($A248,Bat!$A$4:$BC$2232,S$1,FALSE),VLOOKUP($A248,Pit!$A$4:$AZ$2108,S$2,FALSE))</f>
        <v>230000</v>
      </c>
      <c r="T248" s="17" t="str">
        <f>VLOOKUP(IF($C248="B",VLOOKUP($A248,Bat!$A$4:$AT$2232,T$1,FALSE),VLOOKUP($A248,Pit!$A$4:$BD$2108,T$2,FALSE)),COND!$A$35:$B$41,2,FALSE)</f>
        <v>??</v>
      </c>
      <c r="U248" s="21">
        <f>IF($C248="B",VLOOKUP($A248,Bat!$A$4:$AR$1196,44,FALSE),VLOOKUP($A248,Pit!$A$4:$BB$1086,54,FALSE))</f>
        <v>0</v>
      </c>
      <c r="V248" s="16"/>
      <c r="W248" s="16">
        <f>IF(OR(U248=999,V248=999,AND(S248&gt;$S$3,S248&lt;&gt;"Slot")),"",IF(V248="",U248,V248))</f>
        <v>0</v>
      </c>
      <c r="X248" s="17" t="e">
        <f>RANK(R248,$R$5:$R$124)</f>
        <v>#N/A</v>
      </c>
      <c r="Y248" s="16" t="str">
        <f>IFERROR(VLOOKUP($D248,Results!$F$3:$L$1396,Y$1,FALSE),"")</f>
        <v/>
      </c>
      <c r="Z248" s="34" t="str">
        <f>IFERROR(IFERROR(IF(VLOOKUP($D248,Results!$F$3:$L$1396,Z$1+1,FALSE)=1,"S",""),"")&amp;VLOOKUP($D248,Results!$F$3:$L$1396,Z$1,FALSE),"")</f>
        <v/>
      </c>
      <c r="AA248" s="16" t="str">
        <f>IFERROR(VLOOKUP($D248,Results!$F$3:$L$1396,AA$1,FALSE),"")</f>
        <v/>
      </c>
      <c r="AB248" s="16" t="str">
        <f>IFERROR(VLOOKUP($D248,Results!$F$3:$L$1396,AB$1,FALSE),"")</f>
        <v/>
      </c>
      <c r="AC248" s="16" t="str">
        <f>IF(V248="","",Y248-V248)</f>
        <v/>
      </c>
    </row>
    <row r="249" spans="1:29" s="21" customFormat="1" x14ac:dyDescent="0.25">
      <c r="A249" s="21" t="s">
        <v>2873</v>
      </c>
      <c r="B249" s="16">
        <f>COUNTIF($A$5:$A$124,A249)</f>
        <v>0</v>
      </c>
      <c r="C249" s="16" t="str">
        <f>IF(OR(MID(A249,1,2)="SP",MID(A249,1,2)="MR",MID(A249,1,2)="CL",MID(A249,1,2)="RP"),"P","B")</f>
        <v>B</v>
      </c>
      <c r="D249" s="17">
        <f>IF($C249="B",VLOOKUP($A249,Bat!$A$4:$BC$2232,D$1,FALSE),VLOOKUP($A249,Pit!$A$4:$AZ$2108,D$2,FALSE))</f>
        <v>4977</v>
      </c>
      <c r="E249" s="16" t="str">
        <f>IF($C249="B",VLOOKUP($A249,Bat!$A$4:$BC$2232,E$1,FALSE),VLOOKUP($A249,Pit!$A$4:$AZ$2108,E$2,FALSE))</f>
        <v>SS</v>
      </c>
      <c r="F249" s="16" t="str">
        <f>IF($C249="B",VLOOKUP($A249,Bat!$A$4:$BC$2232,F$1,FALSE),VLOOKUP($A249,Pit!$A$4:$AZ$2108,F$2,FALSE))</f>
        <v>Javier Rodríguez</v>
      </c>
      <c r="G249" s="16">
        <f>IF($C249="B",VLOOKUP($A249,Bat!$A$4:$BC$2232,G$1,FALSE),VLOOKUP($A249,Pit!$A$4:$AZ$2108,G$2,FALSE))</f>
        <v>18</v>
      </c>
      <c r="H249" s="16" t="str">
        <f>IF($C249="B",VLOOKUP($A249,Bat!$A$4:$BC$2232,H$1,FALSE),VLOOKUP($A249,Pit!$A$4:$AZ$2108,H$2,FALSE))</f>
        <v>R</v>
      </c>
      <c r="I249" s="16" t="str">
        <f>IF($C249="B",VLOOKUP($A249,Bat!$A$4:$BC$2232,I$1,FALSE),VLOOKUP($A249,Pit!$A$4:$AZ$2108,I$2,FALSE))</f>
        <v>R</v>
      </c>
      <c r="J249" s="16" t="str">
        <f>IF($C249="B",VLOOKUP($A249,Bat!$A$4:$BC$2232,J$1,FALSE),VLOOKUP($A249,Pit!$A$4:$AZ$2108,J$2,FALSE))</f>
        <v>Very High</v>
      </c>
      <c r="K249" s="17" t="str">
        <f>IF($C249="B",VLOOKUP($A249,Bat!$A$4:$BC$2232,K$1,FALSE),VLOOKUP($A249,Pit!$A$4:$AZ$2108,K$2,FALSE))</f>
        <v>Low</v>
      </c>
      <c r="L249" s="16">
        <f>IF($C249="B",VLOOKUP($A249,Bat!$A$4:$BC$2232,L$1,FALSE),VLOOKUP($A249,Pit!$A$4:$AZ$2108,L$2,FALSE))</f>
        <v>5</v>
      </c>
      <c r="M249" s="16">
        <f>IF($C249="B",VLOOKUP($A249,Bat!$A$4:$BC$2232,M$1,FALSE),VLOOKUP($A249,Pit!$A$4:$AZ$2108,M$2,FALSE))</f>
        <v>5</v>
      </c>
      <c r="N249" s="16">
        <f>IF($C249="B",VLOOKUP($A249,Bat!$A$4:$BC$2232,N$1,FALSE),VLOOKUP($A249,Pit!$A$4:$AZ$2108,N$2,FALSE))</f>
        <v>7</v>
      </c>
      <c r="O249" s="16">
        <f>IF($C249="B",VLOOKUP($A249,Bat!$A$4:$BC$2232,O$1,FALSE),VLOOKUP($A249,Pit!$A$4:$AZ$2108,O$2,FALSE))</f>
        <v>1</v>
      </c>
      <c r="P249" s="17">
        <f>IF($C249="B",VLOOKUP($A249,Bat!$A$4:$BC$2232,P$1,FALSE),VLOOKUP($A249,Pit!$A$4:$AZ$2108,P$2,FALSE))</f>
        <v>2</v>
      </c>
      <c r="Q249" s="36">
        <f>IF($C249="B",VLOOKUP($A249,Bat!$A$4:$BC$2232,Q$1,FALSE),VLOOKUP($A249,Pit!$A$4:$AZ$2108,Q$2,FALSE))</f>
        <v>10.369291195022971</v>
      </c>
      <c r="R249" s="19">
        <f>IF($C249="B",VLOOKUP($A249,Bat!$A$4:$BC$2232,R$1,FALSE),VLOOKUP($A249,Pit!$A$4:$AZ$2108,R$2,FALSE))</f>
        <v>0.49758441393033181</v>
      </c>
      <c r="S249" s="20">
        <f>IF($C249="B",VLOOKUP($A249,Bat!$A$4:$BC$2232,S$1,FALSE),VLOOKUP($A249,Pit!$A$4:$AZ$2108,S$2,FALSE))</f>
        <v>550000</v>
      </c>
      <c r="T249" s="17" t="str">
        <f>VLOOKUP(IF($C249="B",VLOOKUP($A249,Bat!$A$4:$AT$2232,T$1,FALSE),VLOOKUP($A249,Pit!$A$4:$BD$2108,T$2,FALSE)),COND!$A$35:$B$41,2,FALSE)</f>
        <v>??</v>
      </c>
      <c r="U249" s="21">
        <f>IF($C249="B",VLOOKUP($A249,Bat!$A$4:$AR$1196,44,FALSE),VLOOKUP($A249,Pit!$A$4:$BB$1086,54,FALSE))</f>
        <v>0</v>
      </c>
      <c r="V249" s="16"/>
      <c r="W249" s="16">
        <f>IF(OR(U249=999,V249=999,AND(S249&gt;$S$3,S249&lt;&gt;"Slot")),"",IF(V249="",U249,V249))</f>
        <v>0</v>
      </c>
      <c r="X249" s="17" t="e">
        <f>RANK(R249,$R$5:$R$124)</f>
        <v>#N/A</v>
      </c>
      <c r="Y249" s="16" t="str">
        <f>IFERROR(VLOOKUP($D249,Results!$F$3:$L$1396,Y$1,FALSE),"")</f>
        <v/>
      </c>
      <c r="Z249" s="34" t="str">
        <f>IFERROR(IFERROR(IF(VLOOKUP($D249,Results!$F$3:$L$1396,Z$1+1,FALSE)=1,"S",""),"")&amp;VLOOKUP($D249,Results!$F$3:$L$1396,Z$1,FALSE),"")</f>
        <v/>
      </c>
      <c r="AA249" s="16" t="str">
        <f>IFERROR(VLOOKUP($D249,Results!$F$3:$L$1396,AA$1,FALSE),"")</f>
        <v/>
      </c>
      <c r="AB249" s="16" t="str">
        <f>IFERROR(VLOOKUP($D249,Results!$F$3:$L$1396,AB$1,FALSE),"")</f>
        <v/>
      </c>
      <c r="AC249" s="16" t="str">
        <f>IF(V249="","",Y249-V249)</f>
        <v/>
      </c>
    </row>
    <row r="250" spans="1:29" s="21" customFormat="1" x14ac:dyDescent="0.25">
      <c r="A250" s="21" t="s">
        <v>2874</v>
      </c>
      <c r="B250" s="16">
        <f>COUNTIF($A$5:$A$124,A250)</f>
        <v>0</v>
      </c>
      <c r="C250" s="16" t="str">
        <f>IF(OR(MID(A250,1,2)="SP",MID(A250,1,2)="MR",MID(A250,1,2)="CL",MID(A250,1,2)="RP"),"P","B")</f>
        <v>B</v>
      </c>
      <c r="D250" s="17">
        <f>IF($C250="B",VLOOKUP($A250,Bat!$A$4:$BC$2232,D$1,FALSE),VLOOKUP($A250,Pit!$A$4:$AZ$2108,D$2,FALSE))</f>
        <v>4378</v>
      </c>
      <c r="E250" s="16" t="str">
        <f>IF($C250="B",VLOOKUP($A250,Bat!$A$4:$BC$2232,E$1,FALSE),VLOOKUP($A250,Pit!$A$4:$AZ$2108,E$2,FALSE))</f>
        <v>1B</v>
      </c>
      <c r="F250" s="16" t="str">
        <f>IF($C250="B",VLOOKUP($A250,Bat!$A$4:$BC$2232,F$1,FALSE),VLOOKUP($A250,Pit!$A$4:$AZ$2108,F$2,FALSE))</f>
        <v>Tetsuzan Iida</v>
      </c>
      <c r="G250" s="16">
        <f>IF($C250="B",VLOOKUP($A250,Bat!$A$4:$BC$2232,G$1,FALSE),VLOOKUP($A250,Pit!$A$4:$AZ$2108,G$2,FALSE))</f>
        <v>21</v>
      </c>
      <c r="H250" s="16" t="str">
        <f>IF($C250="B",VLOOKUP($A250,Bat!$A$4:$BC$2232,H$1,FALSE),VLOOKUP($A250,Pit!$A$4:$AZ$2108,H$2,FALSE))</f>
        <v>R</v>
      </c>
      <c r="I250" s="16" t="str">
        <f>IF($C250="B",VLOOKUP($A250,Bat!$A$4:$BC$2232,I$1,FALSE),VLOOKUP($A250,Pit!$A$4:$AZ$2108,I$2,FALSE))</f>
        <v>R</v>
      </c>
      <c r="J250" s="16" t="str">
        <f>IF($C250="B",VLOOKUP($A250,Bat!$A$4:$BC$2232,J$1,FALSE),VLOOKUP($A250,Pit!$A$4:$AZ$2108,J$2,FALSE))</f>
        <v>Very High</v>
      </c>
      <c r="K250" s="17" t="str">
        <f>IF($C250="B",VLOOKUP($A250,Bat!$A$4:$BC$2232,K$1,FALSE),VLOOKUP($A250,Pit!$A$4:$AZ$2108,K$2,FALSE))</f>
        <v>Very High</v>
      </c>
      <c r="L250" s="16">
        <f>IF($C250="B",VLOOKUP($A250,Bat!$A$4:$BC$2232,L$1,FALSE),VLOOKUP($A250,Pit!$A$4:$AZ$2108,L$2,FALSE))</f>
        <v>5</v>
      </c>
      <c r="M250" s="16">
        <f>IF($C250="B",VLOOKUP($A250,Bat!$A$4:$BC$2232,M$1,FALSE),VLOOKUP($A250,Pit!$A$4:$AZ$2108,M$2,FALSE))</f>
        <v>2</v>
      </c>
      <c r="N250" s="16">
        <f>IF($C250="B",VLOOKUP($A250,Bat!$A$4:$BC$2232,N$1,FALSE),VLOOKUP($A250,Pit!$A$4:$AZ$2108,N$2,FALSE))</f>
        <v>4</v>
      </c>
      <c r="O250" s="16">
        <f>IF($C250="B",VLOOKUP($A250,Bat!$A$4:$BC$2232,O$1,FALSE),VLOOKUP($A250,Pit!$A$4:$AZ$2108,O$2,FALSE))</f>
        <v>6</v>
      </c>
      <c r="P250" s="17">
        <f>IF($C250="B",VLOOKUP($A250,Bat!$A$4:$BC$2232,P$1,FALSE),VLOOKUP($A250,Pit!$A$4:$AZ$2108,P$2,FALSE))</f>
        <v>2</v>
      </c>
      <c r="Q250" s="36">
        <f>IF($C250="B",VLOOKUP($A250,Bat!$A$4:$BC$2232,Q$1,FALSE),VLOOKUP($A250,Pit!$A$4:$AZ$2108,Q$2,FALSE))</f>
        <v>10.355947821706504</v>
      </c>
      <c r="R250" s="19">
        <f>IF($C250="B",VLOOKUP($A250,Bat!$A$4:$BC$2232,R$1,FALSE),VLOOKUP($A250,Pit!$A$4:$AZ$2108,R$2,FALSE))</f>
        <v>0.49583411293372726</v>
      </c>
      <c r="S250" s="20">
        <f>IF($C250="B",VLOOKUP($A250,Bat!$A$4:$BC$2232,S$1,FALSE),VLOOKUP($A250,Pit!$A$4:$AZ$2108,S$2,FALSE))</f>
        <v>230000</v>
      </c>
      <c r="T250" s="17" t="str">
        <f>VLOOKUP(IF($C250="B",VLOOKUP($A250,Bat!$A$4:$AT$2232,T$1,FALSE),VLOOKUP($A250,Pit!$A$4:$BD$2108,T$2,FALSE)),COND!$A$35:$B$41,2,FALSE)</f>
        <v>??</v>
      </c>
      <c r="U250" s="21">
        <f>IF($C250="B",VLOOKUP($A250,Bat!$A$4:$AR$1196,44,FALSE),VLOOKUP($A250,Pit!$A$4:$BB$1086,54,FALSE))</f>
        <v>0</v>
      </c>
      <c r="V250" s="16"/>
      <c r="W250" s="16">
        <f>IF(OR(U250=999,V250=999,AND(S250&gt;$S$3,S250&lt;&gt;"Slot")),"",IF(V250="",U250,V250))</f>
        <v>0</v>
      </c>
      <c r="X250" s="17" t="e">
        <f>RANK(R250,$R$5:$R$124)</f>
        <v>#N/A</v>
      </c>
      <c r="Y250" s="16" t="str">
        <f>IFERROR(VLOOKUP($D250,Results!$F$3:$L$1396,Y$1,FALSE),"")</f>
        <v/>
      </c>
      <c r="Z250" s="34" t="str">
        <f>IFERROR(IFERROR(IF(VLOOKUP($D250,Results!$F$3:$L$1396,Z$1+1,FALSE)=1,"S",""),"")&amp;VLOOKUP($D250,Results!$F$3:$L$1396,Z$1,FALSE),"")</f>
        <v/>
      </c>
      <c r="AA250" s="16" t="str">
        <f>IFERROR(VLOOKUP($D250,Results!$F$3:$L$1396,AA$1,FALSE),"")</f>
        <v/>
      </c>
      <c r="AB250" s="16" t="str">
        <f>IFERROR(VLOOKUP($D250,Results!$F$3:$L$1396,AB$1,FALSE),"")</f>
        <v/>
      </c>
      <c r="AC250" s="16" t="str">
        <f>IF(V250="","",Y250-V250)</f>
        <v/>
      </c>
    </row>
    <row r="251" spans="1:29" s="21" customFormat="1" x14ac:dyDescent="0.25">
      <c r="A251" s="21" t="s">
        <v>2380</v>
      </c>
      <c r="B251" s="16">
        <f>COUNTIF($A$5:$A$124,A251)</f>
        <v>0</v>
      </c>
      <c r="C251" s="16" t="str">
        <f>IF(OR(MID(A251,1,2)="SP",MID(A251,1,2)="MR",MID(A251,1,2)="CL",MID(A251,1,2)="RP"),"P","B")</f>
        <v>P</v>
      </c>
      <c r="D251" s="17">
        <f>IF($C251="B",VLOOKUP($A251,Bat!$A$4:$BC$2232,D$1,FALSE),VLOOKUP($A251,Pit!$A$4:$AZ$2108,D$2,FALSE))</f>
        <v>10306</v>
      </c>
      <c r="E251" s="16" t="str">
        <f>IF($C251="B",VLOOKUP($A251,Bat!$A$4:$BC$2232,E$1,FALSE),VLOOKUP($A251,Pit!$A$4:$AZ$2108,E$2,FALSE))</f>
        <v>SP</v>
      </c>
      <c r="F251" s="16" t="str">
        <f>IF($C251="B",VLOOKUP($A251,Bat!$A$4:$BC$2232,F$1,FALSE),VLOOKUP($A251,Pit!$A$4:$AZ$2108,F$2,FALSE))</f>
        <v>Tom LeBlanc</v>
      </c>
      <c r="G251" s="16">
        <f>IF($C251="B",VLOOKUP($A251,Bat!$A$4:$BC$2232,G$1,FALSE),VLOOKUP($A251,Pit!$A$4:$AZ$2108,G$2,FALSE))</f>
        <v>17</v>
      </c>
      <c r="H251" s="16" t="str">
        <f>IF($C251="B",VLOOKUP($A251,Bat!$A$4:$BC$2232,H$1,FALSE),VLOOKUP($A251,Pit!$A$4:$AZ$2108,H$2,FALSE))</f>
        <v>R</v>
      </c>
      <c r="I251" s="16" t="str">
        <f>IF($C251="B",VLOOKUP($A251,Bat!$A$4:$BC$2232,I$1,FALSE),VLOOKUP($A251,Pit!$A$4:$AZ$2108,I$2,FALSE))</f>
        <v>R</v>
      </c>
      <c r="J251" s="16" t="str">
        <f>IF($C251="B",VLOOKUP($A251,Bat!$A$4:$BC$2232,J$1,FALSE),VLOOKUP($A251,Pit!$A$4:$AZ$2108,J$2,FALSE))</f>
        <v>Low</v>
      </c>
      <c r="K251" s="17" t="str">
        <f>IF($C251="B",VLOOKUP($A251,Bat!$A$4:$BC$2232,K$1,FALSE),VLOOKUP($A251,Pit!$A$4:$AZ$2108,K$2,FALSE))</f>
        <v>High</v>
      </c>
      <c r="L251" s="16">
        <f>IF($C251="B",VLOOKUP($A251,Bat!$A$4:$BC$2232,L$1,FALSE),VLOOKUP($A251,Pit!$A$4:$AZ$2108,L$2,FALSE))</f>
        <v>4</v>
      </c>
      <c r="M251" s="16">
        <f>IF($C251="B",VLOOKUP($A251,Bat!$A$4:$BC$2232,M$1,FALSE),VLOOKUP($A251,Pit!$A$4:$AZ$2108,M$2,FALSE))</f>
        <v>6</v>
      </c>
      <c r="N251" s="16">
        <f>IF($C251="B",VLOOKUP($A251,Bat!$A$4:$BC$2232,N$1,FALSE),VLOOKUP($A251,Pit!$A$4:$AZ$2108,N$2,FALSE))</f>
        <v>3</v>
      </c>
      <c r="O251" s="16" t="str">
        <f>IF($C251="B",VLOOKUP($A251,Bat!$A$4:$BC$2232,O$1,FALSE),VLOOKUP($A251,Pit!$A$4:$AZ$2108,O$2,FALSE))</f>
        <v>91-93 Mph</v>
      </c>
      <c r="P251" s="17">
        <f>IF($C251="B",VLOOKUP($A251,Bat!$A$4:$BC$2232,P$1,FALSE),VLOOKUP($A251,Pit!$A$4:$AZ$2108,P$2,FALSE))</f>
        <v>6</v>
      </c>
      <c r="Q251" s="36">
        <f>IF($C251="B",VLOOKUP($A251,Bat!$A$4:$BC$2232,Q$1,FALSE),VLOOKUP($A251,Pit!$A$4:$AZ$2108,Q$2,FALSE))</f>
        <v>28.590104031523143</v>
      </c>
      <c r="R251" s="19">
        <f>IF($C251="B",VLOOKUP($A251,Bat!$A$4:$BC$2232,R$1,FALSE),VLOOKUP($A251,Pit!$A$4:$AZ$2108,R$2,FALSE))</f>
        <v>0.49560033199994791</v>
      </c>
      <c r="S251" s="20">
        <f>IF($C251="B",VLOOKUP($A251,Bat!$A$4:$BC$2232,S$1,FALSE),VLOOKUP($A251,Pit!$A$4:$AZ$2108,S$2,FALSE))</f>
        <v>220000</v>
      </c>
      <c r="T251" s="17" t="str">
        <f>VLOOKUP(IF($C251="B",VLOOKUP($A251,Bat!$A$4:$AT$2232,T$1,FALSE),VLOOKUP($A251,Pit!$A$4:$BD$2108,T$2,FALSE)),COND!$A$35:$B$41,2,FALSE)</f>
        <v>??</v>
      </c>
      <c r="U251" s="21">
        <f>IF($C251="B",VLOOKUP($A251,Bat!$A$4:$AR$1196,44,FALSE),VLOOKUP($A251,Pit!$A$4:$BB$1086,54,FALSE))</f>
        <v>0</v>
      </c>
      <c r="V251" s="16"/>
      <c r="W251" s="16">
        <f>IF(OR(U251=999,V251=999,AND(S251&gt;$S$3,S251&lt;&gt;"Slot")),"",IF(V251="",U251,V251))</f>
        <v>0</v>
      </c>
      <c r="X251" s="17" t="e">
        <f>RANK(R251,$R$5:$R$124)</f>
        <v>#N/A</v>
      </c>
      <c r="Y251" s="16" t="str">
        <f>IFERROR(VLOOKUP($D251,Results!$F$3:$L$1396,Y$1,FALSE),"")</f>
        <v/>
      </c>
      <c r="Z251" s="34" t="str">
        <f>IFERROR(IFERROR(IF(VLOOKUP($D251,Results!$F$3:$L$1396,Z$1+1,FALSE)=1,"S",""),"")&amp;VLOOKUP($D251,Results!$F$3:$L$1396,Z$1,FALSE),"")</f>
        <v/>
      </c>
      <c r="AA251" s="16" t="str">
        <f>IFERROR(VLOOKUP($D251,Results!$F$3:$L$1396,AA$1,FALSE),"")</f>
        <v/>
      </c>
      <c r="AB251" s="16" t="str">
        <f>IFERROR(VLOOKUP($D251,Results!$F$3:$L$1396,AB$1,FALSE),"")</f>
        <v/>
      </c>
      <c r="AC251" s="16" t="str">
        <f>IF(V251="","",Y251-V251)</f>
        <v/>
      </c>
    </row>
    <row r="252" spans="1:29" s="21" customFormat="1" x14ac:dyDescent="0.25">
      <c r="A252" s="21" t="s">
        <v>2381</v>
      </c>
      <c r="B252" s="16">
        <f>COUNTIF($A$5:$A$124,A252)</f>
        <v>0</v>
      </c>
      <c r="C252" s="16" t="str">
        <f>IF(OR(MID(A252,1,2)="SP",MID(A252,1,2)="MR",MID(A252,1,2)="CL",MID(A252,1,2)="RP"),"P","B")</f>
        <v>P</v>
      </c>
      <c r="D252" s="17">
        <f>IF($C252="B",VLOOKUP($A252,Bat!$A$4:$BC$2232,D$1,FALSE),VLOOKUP($A252,Pit!$A$4:$AZ$2108,D$2,FALSE))</f>
        <v>11515</v>
      </c>
      <c r="E252" s="16" t="str">
        <f>IF($C252="B",VLOOKUP($A252,Bat!$A$4:$BC$2232,E$1,FALSE),VLOOKUP($A252,Pit!$A$4:$AZ$2108,E$2,FALSE))</f>
        <v>RP</v>
      </c>
      <c r="F252" s="16" t="str">
        <f>IF($C252="B",VLOOKUP($A252,Bat!$A$4:$BC$2232,F$1,FALSE),VLOOKUP($A252,Pit!$A$4:$AZ$2108,F$2,FALSE))</f>
        <v>Steve DeLoach</v>
      </c>
      <c r="G252" s="16">
        <f>IF($C252="B",VLOOKUP($A252,Bat!$A$4:$BC$2232,G$1,FALSE),VLOOKUP($A252,Pit!$A$4:$AZ$2108,G$2,FALSE))</f>
        <v>21</v>
      </c>
      <c r="H252" s="16" t="str">
        <f>IF($C252="B",VLOOKUP($A252,Bat!$A$4:$BC$2232,H$1,FALSE),VLOOKUP($A252,Pit!$A$4:$AZ$2108,H$2,FALSE))</f>
        <v>R</v>
      </c>
      <c r="I252" s="16" t="str">
        <f>IF($C252="B",VLOOKUP($A252,Bat!$A$4:$BC$2232,I$1,FALSE),VLOOKUP($A252,Pit!$A$4:$AZ$2108,I$2,FALSE))</f>
        <v>L</v>
      </c>
      <c r="J252" s="16" t="str">
        <f>IF($C252="B",VLOOKUP($A252,Bat!$A$4:$BC$2232,J$1,FALSE),VLOOKUP($A252,Pit!$A$4:$AZ$2108,J$2,FALSE))</f>
        <v>Very Low</v>
      </c>
      <c r="K252" s="17" t="str">
        <f>IF($C252="B",VLOOKUP($A252,Bat!$A$4:$BC$2232,K$1,FALSE),VLOOKUP($A252,Pit!$A$4:$AZ$2108,K$2,FALSE))</f>
        <v>High</v>
      </c>
      <c r="L252" s="16">
        <f>IF($C252="B",VLOOKUP($A252,Bat!$A$4:$BC$2232,L$1,FALSE),VLOOKUP($A252,Pit!$A$4:$AZ$2108,L$2,FALSE))</f>
        <v>4</v>
      </c>
      <c r="M252" s="16">
        <f>IF($C252="B",VLOOKUP($A252,Bat!$A$4:$BC$2232,M$1,FALSE),VLOOKUP($A252,Pit!$A$4:$AZ$2108,M$2,FALSE))</f>
        <v>6</v>
      </c>
      <c r="N252" s="16">
        <f>IF($C252="B",VLOOKUP($A252,Bat!$A$4:$BC$2232,N$1,FALSE),VLOOKUP($A252,Pit!$A$4:$AZ$2108,N$2,FALSE))</f>
        <v>3</v>
      </c>
      <c r="O252" s="16" t="str">
        <f>IF($C252="B",VLOOKUP($A252,Bat!$A$4:$BC$2232,O$1,FALSE),VLOOKUP($A252,Pit!$A$4:$AZ$2108,O$2,FALSE))</f>
        <v>89-91 Mph</v>
      </c>
      <c r="P252" s="17">
        <f>IF($C252="B",VLOOKUP($A252,Bat!$A$4:$BC$2232,P$1,FALSE),VLOOKUP($A252,Pit!$A$4:$AZ$2108,P$2,FALSE))</f>
        <v>5</v>
      </c>
      <c r="Q252" s="36">
        <f>IF($C252="B",VLOOKUP($A252,Bat!$A$4:$BC$2232,Q$1,FALSE),VLOOKUP($A252,Pit!$A$4:$AZ$2108,Q$2,FALSE))</f>
        <v>28.537180534886843</v>
      </c>
      <c r="R252" s="19">
        <f>IF($C252="B",VLOOKUP($A252,Bat!$A$4:$BC$2232,R$1,FALSE),VLOOKUP($A252,Pit!$A$4:$AZ$2108,R$2,FALSE))</f>
        <v>0.49086554202469646</v>
      </c>
      <c r="S252" s="20">
        <f>IF($C252="B",VLOOKUP($A252,Bat!$A$4:$BC$2232,S$1,FALSE),VLOOKUP($A252,Pit!$A$4:$AZ$2108,S$2,FALSE))</f>
        <v>105000</v>
      </c>
      <c r="T252" s="17" t="str">
        <f>VLOOKUP(IF($C252="B",VLOOKUP($A252,Bat!$A$4:$AT$2232,T$1,FALSE),VLOOKUP($A252,Pit!$A$4:$BD$2108,T$2,FALSE)),COND!$A$35:$B$41,2,FALSE)</f>
        <v>??</v>
      </c>
      <c r="U252" s="21">
        <f>IF($C252="B",VLOOKUP($A252,Bat!$A$4:$AR$1196,44,FALSE),VLOOKUP($A252,Pit!$A$4:$BB$1086,54,FALSE))</f>
        <v>0</v>
      </c>
      <c r="V252" s="16"/>
      <c r="W252" s="16">
        <f>IF(OR(U252=999,V252=999,AND(S252&gt;$S$3,S252&lt;&gt;"Slot")),"",IF(V252="",U252,V252))</f>
        <v>0</v>
      </c>
      <c r="X252" s="17" t="e">
        <f>RANK(R252,$R$5:$R$124)</f>
        <v>#N/A</v>
      </c>
      <c r="Y252" s="16" t="str">
        <f>IFERROR(VLOOKUP($D252,Results!$F$3:$L$1396,Y$1,FALSE),"")</f>
        <v/>
      </c>
      <c r="Z252" s="34" t="str">
        <f>IFERROR(IFERROR(IF(VLOOKUP($D252,Results!$F$3:$L$1396,Z$1+1,FALSE)=1,"S",""),"")&amp;VLOOKUP($D252,Results!$F$3:$L$1396,Z$1,FALSE),"")</f>
        <v/>
      </c>
      <c r="AA252" s="16" t="str">
        <f>IFERROR(VLOOKUP($D252,Results!$F$3:$L$1396,AA$1,FALSE),"")</f>
        <v/>
      </c>
      <c r="AB252" s="16" t="str">
        <f>IFERROR(VLOOKUP($D252,Results!$F$3:$L$1396,AB$1,FALSE),"")</f>
        <v/>
      </c>
      <c r="AC252" s="16" t="str">
        <f>IF(V252="","",Y252-V252)</f>
        <v/>
      </c>
    </row>
    <row r="253" spans="1:29" s="21" customFormat="1" x14ac:dyDescent="0.25">
      <c r="A253" s="21" t="s">
        <v>2875</v>
      </c>
      <c r="B253" s="16">
        <f>COUNTIF($A$5:$A$124,A253)</f>
        <v>0</v>
      </c>
      <c r="C253" s="16" t="str">
        <f>IF(OR(MID(A253,1,2)="SP",MID(A253,1,2)="MR",MID(A253,1,2)="CL",MID(A253,1,2)="RP"),"P","B")</f>
        <v>B</v>
      </c>
      <c r="D253" s="17">
        <f>IF($C253="B",VLOOKUP($A253,Bat!$A$4:$BC$2232,D$1,FALSE),VLOOKUP($A253,Pit!$A$4:$AZ$2108,D$2,FALSE))</f>
        <v>9784</v>
      </c>
      <c r="E253" s="16" t="str">
        <f>IF($C253="B",VLOOKUP($A253,Bat!$A$4:$BC$2232,E$1,FALSE),VLOOKUP($A253,Pit!$A$4:$AZ$2108,E$2,FALSE))</f>
        <v>RF</v>
      </c>
      <c r="F253" s="16" t="str">
        <f>IF($C253="B",VLOOKUP($A253,Bat!$A$4:$BC$2232,F$1,FALSE),VLOOKUP($A253,Pit!$A$4:$AZ$2108,F$2,FALSE))</f>
        <v>Stephen James</v>
      </c>
      <c r="G253" s="16">
        <f>IF($C253="B",VLOOKUP($A253,Bat!$A$4:$BC$2232,G$1,FALSE),VLOOKUP($A253,Pit!$A$4:$AZ$2108,G$2,FALSE))</f>
        <v>21</v>
      </c>
      <c r="H253" s="16" t="str">
        <f>IF($C253="B",VLOOKUP($A253,Bat!$A$4:$BC$2232,H$1,FALSE),VLOOKUP($A253,Pit!$A$4:$AZ$2108,H$2,FALSE))</f>
        <v>R</v>
      </c>
      <c r="I253" s="16" t="str">
        <f>IF($C253="B",VLOOKUP($A253,Bat!$A$4:$BC$2232,I$1,FALSE),VLOOKUP($A253,Pit!$A$4:$AZ$2108,I$2,FALSE))</f>
        <v>R</v>
      </c>
      <c r="J253" s="16" t="str">
        <f>IF($C253="B",VLOOKUP($A253,Bat!$A$4:$BC$2232,J$1,FALSE),VLOOKUP($A253,Pit!$A$4:$AZ$2108,J$2,FALSE))</f>
        <v>Low</v>
      </c>
      <c r="K253" s="17" t="str">
        <f>IF($C253="B",VLOOKUP($A253,Bat!$A$4:$BC$2232,K$1,FALSE),VLOOKUP($A253,Pit!$A$4:$AZ$2108,K$2,FALSE))</f>
        <v>High</v>
      </c>
      <c r="L253" s="16">
        <f>IF($C253="B",VLOOKUP($A253,Bat!$A$4:$BC$2232,L$1,FALSE),VLOOKUP($A253,Pit!$A$4:$AZ$2108,L$2,FALSE))</f>
        <v>5</v>
      </c>
      <c r="M253" s="16">
        <f>IF($C253="B",VLOOKUP($A253,Bat!$A$4:$BC$2232,M$1,FALSE),VLOOKUP($A253,Pit!$A$4:$AZ$2108,M$2,FALSE))</f>
        <v>3</v>
      </c>
      <c r="N253" s="16">
        <f>IF($C253="B",VLOOKUP($A253,Bat!$A$4:$BC$2232,N$1,FALSE),VLOOKUP($A253,Pit!$A$4:$AZ$2108,N$2,FALSE))</f>
        <v>2</v>
      </c>
      <c r="O253" s="16">
        <f>IF($C253="B",VLOOKUP($A253,Bat!$A$4:$BC$2232,O$1,FALSE),VLOOKUP($A253,Pit!$A$4:$AZ$2108,O$2,FALSE))</f>
        <v>4</v>
      </c>
      <c r="P253" s="17">
        <f>IF($C253="B",VLOOKUP($A253,Bat!$A$4:$BC$2232,P$1,FALSE),VLOOKUP($A253,Pit!$A$4:$AZ$2108,P$2,FALSE))</f>
        <v>4</v>
      </c>
      <c r="Q253" s="36">
        <f>IF($C253="B",VLOOKUP($A253,Bat!$A$4:$BC$2232,Q$1,FALSE),VLOOKUP($A253,Pit!$A$4:$AZ$2108,Q$2,FALSE))</f>
        <v>10.269278005515728</v>
      </c>
      <c r="R253" s="19">
        <f>IF($C253="B",VLOOKUP($A253,Bat!$A$4:$BC$2232,R$1,FALSE),VLOOKUP($A253,Pit!$A$4:$AZ$2108,R$2,FALSE))</f>
        <v>0.4844653037086234</v>
      </c>
      <c r="S253" s="20">
        <f>IF($C253="B",VLOOKUP($A253,Bat!$A$4:$BC$2232,S$1,FALSE),VLOOKUP($A253,Pit!$A$4:$AZ$2108,S$2,FALSE))</f>
        <v>190000</v>
      </c>
      <c r="T253" s="17" t="str">
        <f>VLOOKUP(IF($C253="B",VLOOKUP($A253,Bat!$A$4:$AT$2232,T$1,FALSE),VLOOKUP($A253,Pit!$A$4:$BD$2108,T$2,FALSE)),COND!$A$35:$B$41,2,FALSE)</f>
        <v>??</v>
      </c>
      <c r="U253" s="21">
        <f>IF($C253="B",VLOOKUP($A253,Bat!$A$4:$AR$1196,44,FALSE),VLOOKUP($A253,Pit!$A$4:$BB$1086,54,FALSE))</f>
        <v>0</v>
      </c>
      <c r="V253" s="16"/>
      <c r="W253" s="16">
        <f>IF(OR(U253=999,V253=999,AND(S253&gt;$S$3,S253&lt;&gt;"Slot")),"",IF(V253="",U253,V253))</f>
        <v>0</v>
      </c>
      <c r="X253" s="17" t="e">
        <f>RANK(R253,$R$5:$R$124)</f>
        <v>#N/A</v>
      </c>
      <c r="Y253" s="16" t="str">
        <f>IFERROR(VLOOKUP($D253,Results!$F$3:$L$1396,Y$1,FALSE),"")</f>
        <v/>
      </c>
      <c r="Z253" s="34" t="str">
        <f>IFERROR(IFERROR(IF(VLOOKUP($D253,Results!$F$3:$L$1396,Z$1+1,FALSE)=1,"S",""),"")&amp;VLOOKUP($D253,Results!$F$3:$L$1396,Z$1,FALSE),"")</f>
        <v/>
      </c>
      <c r="AA253" s="16" t="str">
        <f>IFERROR(VLOOKUP($D253,Results!$F$3:$L$1396,AA$1,FALSE),"")</f>
        <v/>
      </c>
      <c r="AB253" s="16" t="str">
        <f>IFERROR(VLOOKUP($D253,Results!$F$3:$L$1396,AB$1,FALSE),"")</f>
        <v/>
      </c>
      <c r="AC253" s="16" t="str">
        <f>IF(V253="","",Y253-V253)</f>
        <v/>
      </c>
    </row>
    <row r="254" spans="1:29" s="21" customFormat="1" x14ac:dyDescent="0.25">
      <c r="A254" s="21" t="s">
        <v>2382</v>
      </c>
      <c r="B254" s="16">
        <f>COUNTIF($A$5:$A$124,A254)</f>
        <v>0</v>
      </c>
      <c r="C254" s="16" t="str">
        <f>IF(OR(MID(A254,1,2)="SP",MID(A254,1,2)="MR",MID(A254,1,2)="CL",MID(A254,1,2)="RP"),"P","B")</f>
        <v>P</v>
      </c>
      <c r="D254" s="17">
        <f>IF($C254="B",VLOOKUP($A254,Bat!$A$4:$BC$2232,D$1,FALSE),VLOOKUP($A254,Pit!$A$4:$AZ$2108,D$2,FALSE))</f>
        <v>5088</v>
      </c>
      <c r="E254" s="16" t="str">
        <f>IF($C254="B",VLOOKUP($A254,Bat!$A$4:$BC$2232,E$1,FALSE),VLOOKUP($A254,Pit!$A$4:$AZ$2108,E$2,FALSE))</f>
        <v>SP</v>
      </c>
      <c r="F254" s="16" t="str">
        <f>IF($C254="B",VLOOKUP($A254,Bat!$A$4:$BC$2232,F$1,FALSE),VLOOKUP($A254,Pit!$A$4:$AZ$2108,F$2,FALSE))</f>
        <v>Jacob Thompson</v>
      </c>
      <c r="G254" s="16">
        <f>IF($C254="B",VLOOKUP($A254,Bat!$A$4:$BC$2232,G$1,FALSE),VLOOKUP($A254,Pit!$A$4:$AZ$2108,G$2,FALSE))</f>
        <v>18</v>
      </c>
      <c r="H254" s="16" t="str">
        <f>IF($C254="B",VLOOKUP($A254,Bat!$A$4:$BC$2232,H$1,FALSE),VLOOKUP($A254,Pit!$A$4:$AZ$2108,H$2,FALSE))</f>
        <v>R</v>
      </c>
      <c r="I254" s="16" t="str">
        <f>IF($C254="B",VLOOKUP($A254,Bat!$A$4:$BC$2232,I$1,FALSE),VLOOKUP($A254,Pit!$A$4:$AZ$2108,I$2,FALSE))</f>
        <v>R</v>
      </c>
      <c r="J254" s="16" t="str">
        <f>IF($C254="B",VLOOKUP($A254,Bat!$A$4:$BC$2232,J$1,FALSE),VLOOKUP($A254,Pit!$A$4:$AZ$2108,J$2,FALSE))</f>
        <v>Normal</v>
      </c>
      <c r="K254" s="17" t="str">
        <f>IF($C254="B",VLOOKUP($A254,Bat!$A$4:$BC$2232,K$1,FALSE),VLOOKUP($A254,Pit!$A$4:$AZ$2108,K$2,FALSE))</f>
        <v>Low</v>
      </c>
      <c r="L254" s="16">
        <f>IF($C254="B",VLOOKUP($A254,Bat!$A$4:$BC$2232,L$1,FALSE),VLOOKUP($A254,Pit!$A$4:$AZ$2108,L$2,FALSE))</f>
        <v>3</v>
      </c>
      <c r="M254" s="16">
        <f>IF($C254="B",VLOOKUP($A254,Bat!$A$4:$BC$2232,M$1,FALSE),VLOOKUP($A254,Pit!$A$4:$AZ$2108,M$2,FALSE))</f>
        <v>5</v>
      </c>
      <c r="N254" s="16">
        <f>IF($C254="B",VLOOKUP($A254,Bat!$A$4:$BC$2232,N$1,FALSE),VLOOKUP($A254,Pit!$A$4:$AZ$2108,N$2,FALSE))</f>
        <v>5</v>
      </c>
      <c r="O254" s="16" t="str">
        <f>IF($C254="B",VLOOKUP($A254,Bat!$A$4:$BC$2232,O$1,FALSE),VLOOKUP($A254,Pit!$A$4:$AZ$2108,O$2,FALSE))</f>
        <v>90-92 Mph</v>
      </c>
      <c r="P254" s="17">
        <f>IF($C254="B",VLOOKUP($A254,Bat!$A$4:$BC$2232,P$1,FALSE),VLOOKUP($A254,Pit!$A$4:$AZ$2108,P$2,FALSE))</f>
        <v>4</v>
      </c>
      <c r="Q254" s="36">
        <f>IF($C254="B",VLOOKUP($A254,Bat!$A$4:$BC$2232,Q$1,FALSE),VLOOKUP($A254,Pit!$A$4:$AZ$2108,Q$2,FALSE))</f>
        <v>28.431757615916482</v>
      </c>
      <c r="R254" s="19">
        <f>IF($C254="B",VLOOKUP($A254,Bat!$A$4:$BC$2232,R$1,FALSE),VLOOKUP($A254,Pit!$A$4:$AZ$2108,R$2,FALSE))</f>
        <v>0.48143390179629453</v>
      </c>
      <c r="S254" s="20">
        <f>IF($C254="B",VLOOKUP($A254,Bat!$A$4:$BC$2232,S$1,FALSE),VLOOKUP($A254,Pit!$A$4:$AZ$2108,S$2,FALSE))</f>
        <v>180000</v>
      </c>
      <c r="T254" s="17" t="str">
        <f>VLOOKUP(IF($C254="B",VLOOKUP($A254,Bat!$A$4:$AT$2232,T$1,FALSE),VLOOKUP($A254,Pit!$A$4:$BD$2108,T$2,FALSE)),COND!$A$35:$B$41,2,FALSE)</f>
        <v>??</v>
      </c>
      <c r="U254" s="21">
        <f>IF($C254="B",VLOOKUP($A254,Bat!$A$4:$AR$1196,44,FALSE),VLOOKUP($A254,Pit!$A$4:$BB$1086,54,FALSE))</f>
        <v>0</v>
      </c>
      <c r="V254" s="16"/>
      <c r="W254" s="16">
        <f>IF(OR(U254=999,V254=999,AND(S254&gt;$S$3,S254&lt;&gt;"Slot")),"",IF(V254="",U254,V254))</f>
        <v>0</v>
      </c>
      <c r="X254" s="17" t="e">
        <f>RANK(R254,$R$5:$R$124)</f>
        <v>#N/A</v>
      </c>
      <c r="Y254" s="16" t="str">
        <f>IFERROR(VLOOKUP($D254,Results!$F$3:$L$1396,Y$1,FALSE),"")</f>
        <v/>
      </c>
      <c r="Z254" s="34" t="str">
        <f>IFERROR(IFERROR(IF(VLOOKUP($D254,Results!$F$3:$L$1396,Z$1+1,FALSE)=1,"S",""),"")&amp;VLOOKUP($D254,Results!$F$3:$L$1396,Z$1,FALSE),"")</f>
        <v/>
      </c>
      <c r="AA254" s="16" t="str">
        <f>IFERROR(VLOOKUP($D254,Results!$F$3:$L$1396,AA$1,FALSE),"")</f>
        <v/>
      </c>
      <c r="AB254" s="16" t="str">
        <f>IFERROR(VLOOKUP($D254,Results!$F$3:$L$1396,AB$1,FALSE),"")</f>
        <v/>
      </c>
      <c r="AC254" s="16" t="str">
        <f>IF(V254="","",Y254-V254)</f>
        <v/>
      </c>
    </row>
    <row r="255" spans="1:29" s="21" customFormat="1" x14ac:dyDescent="0.25">
      <c r="A255" s="21" t="s">
        <v>2876</v>
      </c>
      <c r="B255" s="16">
        <f>COUNTIF($A$5:$A$124,A255)</f>
        <v>0</v>
      </c>
      <c r="C255" s="16" t="str">
        <f>IF(OR(MID(A255,1,2)="SP",MID(A255,1,2)="MR",MID(A255,1,2)="CL",MID(A255,1,2)="RP"),"P","B")</f>
        <v>B</v>
      </c>
      <c r="D255" s="17">
        <f>IF($C255="B",VLOOKUP($A255,Bat!$A$4:$BC$2232,D$1,FALSE),VLOOKUP($A255,Pit!$A$4:$AZ$2108,D$2,FALSE))</f>
        <v>11686</v>
      </c>
      <c r="E255" s="16" t="str">
        <f>IF($C255="B",VLOOKUP($A255,Bat!$A$4:$BC$2232,E$1,FALSE),VLOOKUP($A255,Pit!$A$4:$AZ$2108,E$2,FALSE))</f>
        <v>SS</v>
      </c>
      <c r="F255" s="16" t="str">
        <f>IF($C255="B",VLOOKUP($A255,Bat!$A$4:$BC$2232,F$1,FALSE),VLOOKUP($A255,Pit!$A$4:$AZ$2108,F$2,FALSE))</f>
        <v>José Franco</v>
      </c>
      <c r="G255" s="16">
        <f>IF($C255="B",VLOOKUP($A255,Bat!$A$4:$BC$2232,G$1,FALSE),VLOOKUP($A255,Pit!$A$4:$AZ$2108,G$2,FALSE))</f>
        <v>22</v>
      </c>
      <c r="H255" s="16" t="str">
        <f>IF($C255="B",VLOOKUP($A255,Bat!$A$4:$BC$2232,H$1,FALSE),VLOOKUP($A255,Pit!$A$4:$AZ$2108,H$2,FALSE))</f>
        <v>L</v>
      </c>
      <c r="I255" s="16" t="str">
        <f>IF($C255="B",VLOOKUP($A255,Bat!$A$4:$BC$2232,I$1,FALSE),VLOOKUP($A255,Pit!$A$4:$AZ$2108,I$2,FALSE))</f>
        <v>R</v>
      </c>
      <c r="J255" s="16" t="str">
        <f>IF($C255="B",VLOOKUP($A255,Bat!$A$4:$BC$2232,J$1,FALSE),VLOOKUP($A255,Pit!$A$4:$AZ$2108,J$2,FALSE))</f>
        <v>Normal</v>
      </c>
      <c r="K255" s="17" t="str">
        <f>IF($C255="B",VLOOKUP($A255,Bat!$A$4:$BC$2232,K$1,FALSE),VLOOKUP($A255,Pit!$A$4:$AZ$2108,K$2,FALSE))</f>
        <v>Very High</v>
      </c>
      <c r="L255" s="16">
        <f>IF($C255="B",VLOOKUP($A255,Bat!$A$4:$BC$2232,L$1,FALSE),VLOOKUP($A255,Pit!$A$4:$AZ$2108,L$2,FALSE))</f>
        <v>5</v>
      </c>
      <c r="M255" s="16">
        <f>IF($C255="B",VLOOKUP($A255,Bat!$A$4:$BC$2232,M$1,FALSE),VLOOKUP($A255,Pit!$A$4:$AZ$2108,M$2,FALSE))</f>
        <v>6</v>
      </c>
      <c r="N255" s="16">
        <f>IF($C255="B",VLOOKUP($A255,Bat!$A$4:$BC$2232,N$1,FALSE),VLOOKUP($A255,Pit!$A$4:$AZ$2108,N$2,FALSE))</f>
        <v>1</v>
      </c>
      <c r="O255" s="16">
        <f>IF($C255="B",VLOOKUP($A255,Bat!$A$4:$BC$2232,O$1,FALSE),VLOOKUP($A255,Pit!$A$4:$AZ$2108,O$2,FALSE))</f>
        <v>4</v>
      </c>
      <c r="P255" s="17">
        <f>IF($C255="B",VLOOKUP($A255,Bat!$A$4:$BC$2232,P$1,FALSE),VLOOKUP($A255,Pit!$A$4:$AZ$2108,P$2,FALSE))</f>
        <v>3</v>
      </c>
      <c r="Q255" s="36">
        <f>IF($C255="B",VLOOKUP($A255,Bat!$A$4:$BC$2232,Q$1,FALSE),VLOOKUP($A255,Pit!$A$4:$AZ$2108,Q$2,FALSE))</f>
        <v>10.229150962916179</v>
      </c>
      <c r="R255" s="19">
        <f>IF($C255="B",VLOOKUP($A255,Bat!$A$4:$BC$2232,R$1,FALSE),VLOOKUP($A255,Pit!$A$4:$AZ$2108,R$2,FALSE))</f>
        <v>0.47920168700638288</v>
      </c>
      <c r="S255" s="20">
        <f>IF($C255="B",VLOOKUP($A255,Bat!$A$4:$BC$2232,S$1,FALSE),VLOOKUP($A255,Pit!$A$4:$AZ$2108,S$2,FALSE))</f>
        <v>190000</v>
      </c>
      <c r="T255" s="17" t="str">
        <f>VLOOKUP(IF($C255="B",VLOOKUP($A255,Bat!$A$4:$AT$2232,T$1,FALSE),VLOOKUP($A255,Pit!$A$4:$BD$2108,T$2,FALSE)),COND!$A$35:$B$41,2,FALSE)</f>
        <v>??</v>
      </c>
      <c r="U255" s="21">
        <f>IF($C255="B",VLOOKUP($A255,Bat!$A$4:$AR$1196,44,FALSE),VLOOKUP($A255,Pit!$A$4:$BB$1086,54,FALSE))</f>
        <v>0</v>
      </c>
      <c r="V255" s="16"/>
      <c r="W255" s="16">
        <f>IF(OR(U255=999,V255=999,AND(S255&gt;$S$3,S255&lt;&gt;"Slot")),"",IF(V255="",U255,V255))</f>
        <v>0</v>
      </c>
      <c r="X255" s="17" t="e">
        <f>RANK(R255,$R$5:$R$124)</f>
        <v>#N/A</v>
      </c>
      <c r="Y255" s="16" t="str">
        <f>IFERROR(VLOOKUP($D255,Results!$F$3:$L$1396,Y$1,FALSE),"")</f>
        <v/>
      </c>
      <c r="Z255" s="34" t="str">
        <f>IFERROR(IFERROR(IF(VLOOKUP($D255,Results!$F$3:$L$1396,Z$1+1,FALSE)=1,"S",""),"")&amp;VLOOKUP($D255,Results!$F$3:$L$1396,Z$1,FALSE),"")</f>
        <v/>
      </c>
      <c r="AA255" s="16" t="str">
        <f>IFERROR(VLOOKUP($D255,Results!$F$3:$L$1396,AA$1,FALSE),"")</f>
        <v/>
      </c>
      <c r="AB255" s="16" t="str">
        <f>IFERROR(VLOOKUP($D255,Results!$F$3:$L$1396,AB$1,FALSE),"")</f>
        <v/>
      </c>
      <c r="AC255" s="16" t="str">
        <f>IF(V255="","",Y255-V255)</f>
        <v/>
      </c>
    </row>
    <row r="256" spans="1:29" s="21" customFormat="1" x14ac:dyDescent="0.25">
      <c r="A256" s="21" t="s">
        <v>2383</v>
      </c>
      <c r="B256" s="16">
        <f>COUNTIF($A$5:$A$124,A256)</f>
        <v>0</v>
      </c>
      <c r="C256" s="16" t="str">
        <f>IF(OR(MID(A256,1,2)="SP",MID(A256,1,2)="MR",MID(A256,1,2)="CL",MID(A256,1,2)="RP"),"P","B")</f>
        <v>P</v>
      </c>
      <c r="D256" s="17">
        <f>IF($C256="B",VLOOKUP($A256,Bat!$A$4:$BC$2232,D$1,FALSE),VLOOKUP($A256,Pit!$A$4:$AZ$2108,D$2,FALSE))</f>
        <v>11242</v>
      </c>
      <c r="E256" s="16" t="str">
        <f>IF($C256="B",VLOOKUP($A256,Bat!$A$4:$BC$2232,E$1,FALSE),VLOOKUP($A256,Pit!$A$4:$AZ$2108,E$2,FALSE))</f>
        <v>SP</v>
      </c>
      <c r="F256" s="16" t="str">
        <f>IF($C256="B",VLOOKUP($A256,Bat!$A$4:$BC$2232,F$1,FALSE),VLOOKUP($A256,Pit!$A$4:$AZ$2108,F$2,FALSE))</f>
        <v>Bob Lacy</v>
      </c>
      <c r="G256" s="16">
        <f>IF($C256="B",VLOOKUP($A256,Bat!$A$4:$BC$2232,G$1,FALSE),VLOOKUP($A256,Pit!$A$4:$AZ$2108,G$2,FALSE))</f>
        <v>21</v>
      </c>
      <c r="H256" s="16" t="str">
        <f>IF($C256="B",VLOOKUP($A256,Bat!$A$4:$BC$2232,H$1,FALSE),VLOOKUP($A256,Pit!$A$4:$AZ$2108,H$2,FALSE))</f>
        <v>R</v>
      </c>
      <c r="I256" s="16" t="str">
        <f>IF($C256="B",VLOOKUP($A256,Bat!$A$4:$BC$2232,I$1,FALSE),VLOOKUP($A256,Pit!$A$4:$AZ$2108,I$2,FALSE))</f>
        <v>R</v>
      </c>
      <c r="J256" s="16" t="str">
        <f>IF($C256="B",VLOOKUP($A256,Bat!$A$4:$BC$2232,J$1,FALSE),VLOOKUP($A256,Pit!$A$4:$AZ$2108,J$2,FALSE))</f>
        <v>Low</v>
      </c>
      <c r="K256" s="17" t="str">
        <f>IF($C256="B",VLOOKUP($A256,Bat!$A$4:$BC$2232,K$1,FALSE),VLOOKUP($A256,Pit!$A$4:$AZ$2108,K$2,FALSE))</f>
        <v>Low</v>
      </c>
      <c r="L256" s="16">
        <f>IF($C256="B",VLOOKUP($A256,Bat!$A$4:$BC$2232,L$1,FALSE),VLOOKUP($A256,Pit!$A$4:$AZ$2108,L$2,FALSE))</f>
        <v>3</v>
      </c>
      <c r="M256" s="16">
        <f>IF($C256="B",VLOOKUP($A256,Bat!$A$4:$BC$2232,M$1,FALSE),VLOOKUP($A256,Pit!$A$4:$AZ$2108,M$2,FALSE))</f>
        <v>7</v>
      </c>
      <c r="N256" s="16">
        <f>IF($C256="B",VLOOKUP($A256,Bat!$A$4:$BC$2232,N$1,FALSE),VLOOKUP($A256,Pit!$A$4:$AZ$2108,N$2,FALSE))</f>
        <v>3</v>
      </c>
      <c r="O256" s="16" t="str">
        <f>IF($C256="B",VLOOKUP($A256,Bat!$A$4:$BC$2232,O$1,FALSE),VLOOKUP($A256,Pit!$A$4:$AZ$2108,O$2,FALSE))</f>
        <v>89-91 Mph</v>
      </c>
      <c r="P256" s="17">
        <f>IF($C256="B",VLOOKUP($A256,Bat!$A$4:$BC$2232,P$1,FALSE),VLOOKUP($A256,Pit!$A$4:$AZ$2108,P$2,FALSE))</f>
        <v>6</v>
      </c>
      <c r="Q256" s="36">
        <f>IF($C256="B",VLOOKUP($A256,Bat!$A$4:$BC$2232,Q$1,FALSE),VLOOKUP($A256,Pit!$A$4:$AZ$2108,Q$2,FALSE))</f>
        <v>28.3839008586842</v>
      </c>
      <c r="R256" s="19">
        <f>IF($C256="B",VLOOKUP($A256,Bat!$A$4:$BC$2232,R$1,FALSE),VLOOKUP($A256,Pit!$A$4:$AZ$2108,R$2,FALSE))</f>
        <v>0.47715240664209801</v>
      </c>
      <c r="S256" s="20">
        <f>IF($C256="B",VLOOKUP($A256,Bat!$A$4:$BC$2232,S$1,FALSE),VLOOKUP($A256,Pit!$A$4:$AZ$2108,S$2,FALSE))</f>
        <v>180000</v>
      </c>
      <c r="T256" s="17" t="str">
        <f>VLOOKUP(IF($C256="B",VLOOKUP($A256,Bat!$A$4:$AT$2232,T$1,FALSE),VLOOKUP($A256,Pit!$A$4:$BD$2108,T$2,FALSE)),COND!$A$35:$B$41,2,FALSE)</f>
        <v>??</v>
      </c>
      <c r="U256" s="21">
        <f>IF($C256="B",VLOOKUP($A256,Bat!$A$4:$AR$1196,44,FALSE),VLOOKUP($A256,Pit!$A$4:$BB$1086,54,FALSE))</f>
        <v>0</v>
      </c>
      <c r="V256" s="16"/>
      <c r="W256" s="16">
        <f>IF(OR(U256=999,V256=999,AND(S256&gt;$S$3,S256&lt;&gt;"Slot")),"",IF(V256="",U256,V256))</f>
        <v>0</v>
      </c>
      <c r="X256" s="17" t="e">
        <f>RANK(R256,$R$5:$R$124)</f>
        <v>#N/A</v>
      </c>
      <c r="Y256" s="16" t="str">
        <f>IFERROR(VLOOKUP($D256,Results!$F$3:$L$1396,Y$1,FALSE),"")</f>
        <v/>
      </c>
      <c r="Z256" s="34" t="str">
        <f>IFERROR(IFERROR(IF(VLOOKUP($D256,Results!$F$3:$L$1396,Z$1+1,FALSE)=1,"S",""),"")&amp;VLOOKUP($D256,Results!$F$3:$L$1396,Z$1,FALSE),"")</f>
        <v/>
      </c>
      <c r="AA256" s="16" t="str">
        <f>IFERROR(VLOOKUP($D256,Results!$F$3:$L$1396,AA$1,FALSE),"")</f>
        <v/>
      </c>
      <c r="AB256" s="16" t="str">
        <f>IFERROR(VLOOKUP($D256,Results!$F$3:$L$1396,AB$1,FALSE),"")</f>
        <v/>
      </c>
      <c r="AC256" s="16" t="str">
        <f>IF(V256="","",Y256-V256)</f>
        <v/>
      </c>
    </row>
    <row r="257" spans="1:29" s="21" customFormat="1" x14ac:dyDescent="0.25">
      <c r="A257" s="21" t="s">
        <v>2877</v>
      </c>
      <c r="B257" s="16">
        <f>COUNTIF($A$5:$A$124,A257)</f>
        <v>0</v>
      </c>
      <c r="C257" s="16" t="str">
        <f>IF(OR(MID(A257,1,2)="SP",MID(A257,1,2)="MR",MID(A257,1,2)="CL",MID(A257,1,2)="RP"),"P","B")</f>
        <v>B</v>
      </c>
      <c r="D257" s="17">
        <f>IF($C257="B",VLOOKUP($A257,Bat!$A$4:$BC$2232,D$1,FALSE),VLOOKUP($A257,Pit!$A$4:$AZ$2108,D$2,FALSE))</f>
        <v>5555</v>
      </c>
      <c r="E257" s="16" t="str">
        <f>IF($C257="B",VLOOKUP($A257,Bat!$A$4:$BC$2232,E$1,FALSE),VLOOKUP($A257,Pit!$A$4:$AZ$2108,E$2,FALSE))</f>
        <v>RF</v>
      </c>
      <c r="F257" s="16" t="str">
        <f>IF($C257="B",VLOOKUP($A257,Bat!$A$4:$BC$2232,F$1,FALSE),VLOOKUP($A257,Pit!$A$4:$AZ$2108,F$2,FALSE))</f>
        <v>Dan Boyd</v>
      </c>
      <c r="G257" s="16">
        <f>IF($C257="B",VLOOKUP($A257,Bat!$A$4:$BC$2232,G$1,FALSE),VLOOKUP($A257,Pit!$A$4:$AZ$2108,G$2,FALSE))</f>
        <v>18</v>
      </c>
      <c r="H257" s="16" t="str">
        <f>IF($C257="B",VLOOKUP($A257,Bat!$A$4:$BC$2232,H$1,FALSE),VLOOKUP($A257,Pit!$A$4:$AZ$2108,H$2,FALSE))</f>
        <v>L</v>
      </c>
      <c r="I257" s="16" t="str">
        <f>IF($C257="B",VLOOKUP($A257,Bat!$A$4:$BC$2232,I$1,FALSE),VLOOKUP($A257,Pit!$A$4:$AZ$2108,I$2,FALSE))</f>
        <v>L</v>
      </c>
      <c r="J257" s="16" t="str">
        <f>IF($C257="B",VLOOKUP($A257,Bat!$A$4:$BC$2232,J$1,FALSE),VLOOKUP($A257,Pit!$A$4:$AZ$2108,J$2,FALSE))</f>
        <v>Very Low</v>
      </c>
      <c r="K257" s="17" t="str">
        <f>IF($C257="B",VLOOKUP($A257,Bat!$A$4:$BC$2232,K$1,FALSE),VLOOKUP($A257,Pit!$A$4:$AZ$2108,K$2,FALSE))</f>
        <v>Normal</v>
      </c>
      <c r="L257" s="16">
        <f>IF($C257="B",VLOOKUP($A257,Bat!$A$4:$BC$2232,L$1,FALSE),VLOOKUP($A257,Pit!$A$4:$AZ$2108,L$2,FALSE))</f>
        <v>6</v>
      </c>
      <c r="M257" s="16">
        <f>IF($C257="B",VLOOKUP($A257,Bat!$A$4:$BC$2232,M$1,FALSE),VLOOKUP($A257,Pit!$A$4:$AZ$2108,M$2,FALSE))</f>
        <v>5</v>
      </c>
      <c r="N257" s="16">
        <f>IF($C257="B",VLOOKUP($A257,Bat!$A$4:$BC$2232,N$1,FALSE),VLOOKUP($A257,Pit!$A$4:$AZ$2108,N$2,FALSE))</f>
        <v>2</v>
      </c>
      <c r="O257" s="16">
        <f>IF($C257="B",VLOOKUP($A257,Bat!$A$4:$BC$2232,O$1,FALSE),VLOOKUP($A257,Pit!$A$4:$AZ$2108,O$2,FALSE))</f>
        <v>2</v>
      </c>
      <c r="P257" s="17">
        <f>IF($C257="B",VLOOKUP($A257,Bat!$A$4:$BC$2232,P$1,FALSE),VLOOKUP($A257,Pit!$A$4:$AZ$2108,P$2,FALSE))</f>
        <v>4</v>
      </c>
      <c r="Q257" s="36">
        <f>IF($C257="B",VLOOKUP($A257,Bat!$A$4:$BC$2232,Q$1,FALSE),VLOOKUP($A257,Pit!$A$4:$AZ$2108,Q$2,FALSE))</f>
        <v>10.204489349545968</v>
      </c>
      <c r="R257" s="19">
        <f>IF($C257="B",VLOOKUP($A257,Bat!$A$4:$BC$2232,R$1,FALSE),VLOOKUP($A257,Pit!$A$4:$AZ$2108,R$2,FALSE))</f>
        <v>0.47596672944085566</v>
      </c>
      <c r="S257" s="20">
        <f>IF($C257="B",VLOOKUP($A257,Bat!$A$4:$BC$2232,S$1,FALSE),VLOOKUP($A257,Pit!$A$4:$AZ$2108,S$2,FALSE))</f>
        <v>105000</v>
      </c>
      <c r="T257" s="17" t="str">
        <f>VLOOKUP(IF($C257="B",VLOOKUP($A257,Bat!$A$4:$AT$2232,T$1,FALSE),VLOOKUP($A257,Pit!$A$4:$BD$2108,T$2,FALSE)),COND!$A$35:$B$41,2,FALSE)</f>
        <v>??</v>
      </c>
      <c r="U257" s="21">
        <f>IF($C257="B",VLOOKUP($A257,Bat!$A$4:$AR$1196,44,FALSE),VLOOKUP($A257,Pit!$A$4:$BB$1086,54,FALSE))</f>
        <v>0</v>
      </c>
      <c r="V257" s="16"/>
      <c r="W257" s="16">
        <f>IF(OR(U257=999,V257=999,AND(S257&gt;$S$3,S257&lt;&gt;"Slot")),"",IF(V257="",U257,V257))</f>
        <v>0</v>
      </c>
      <c r="X257" s="17" t="e">
        <f>RANK(R257,$R$5:$R$124)</f>
        <v>#N/A</v>
      </c>
      <c r="Y257" s="16" t="str">
        <f>IFERROR(VLOOKUP($D257,Results!$F$3:$L$1396,Y$1,FALSE),"")</f>
        <v/>
      </c>
      <c r="Z257" s="34" t="str">
        <f>IFERROR(IFERROR(IF(VLOOKUP($D257,Results!$F$3:$L$1396,Z$1+1,FALSE)=1,"S",""),"")&amp;VLOOKUP($D257,Results!$F$3:$L$1396,Z$1,FALSE),"")</f>
        <v/>
      </c>
      <c r="AA257" s="16" t="str">
        <f>IFERROR(VLOOKUP($D257,Results!$F$3:$L$1396,AA$1,FALSE),"")</f>
        <v/>
      </c>
      <c r="AB257" s="16" t="str">
        <f>IFERROR(VLOOKUP($D257,Results!$F$3:$L$1396,AB$1,FALSE),"")</f>
        <v/>
      </c>
      <c r="AC257" s="16" t="str">
        <f>IF(V257="","",Y257-V257)</f>
        <v/>
      </c>
    </row>
    <row r="258" spans="1:29" s="21" customFormat="1" x14ac:dyDescent="0.25">
      <c r="A258" s="21" t="s">
        <v>3180</v>
      </c>
      <c r="B258" s="16">
        <f>COUNTIF($A$5:$A$124,A258)</f>
        <v>0</v>
      </c>
      <c r="C258" s="16" t="str">
        <f>IF(OR(MID(A258,1,2)="SP",MID(A258,1,2)="MR",MID(A258,1,2)="CL",MID(A258,1,2)="RP"),"P","B")</f>
        <v>B</v>
      </c>
      <c r="D258" s="17">
        <f>IF($C258="B",VLOOKUP($A258,Bat!$A$4:$BC$2232,D$1,FALSE),VLOOKUP($A258,Pit!$A$4:$AZ$2108,D$2,FALSE))</f>
        <v>12140</v>
      </c>
      <c r="E258" s="16" t="str">
        <f>IF($C258="B",VLOOKUP($A258,Bat!$A$4:$BC$2232,E$1,FALSE),VLOOKUP($A258,Pit!$A$4:$AZ$2108,E$2,FALSE))</f>
        <v>SS</v>
      </c>
      <c r="F258" s="16" t="str">
        <f>IF($C258="B",VLOOKUP($A258,Bat!$A$4:$BC$2232,F$1,FALSE),VLOOKUP($A258,Pit!$A$4:$AZ$2108,F$2,FALSE))</f>
        <v>Miguel Pérez</v>
      </c>
      <c r="G258" s="16">
        <f>IF($C258="B",VLOOKUP($A258,Bat!$A$4:$BC$2232,G$1,FALSE),VLOOKUP($A258,Pit!$A$4:$AZ$2108,G$2,FALSE))</f>
        <v>21</v>
      </c>
      <c r="H258" s="16" t="str">
        <f>IF($C258="B",VLOOKUP($A258,Bat!$A$4:$BC$2232,H$1,FALSE),VLOOKUP($A258,Pit!$A$4:$AZ$2108,H$2,FALSE))</f>
        <v>R</v>
      </c>
      <c r="I258" s="16" t="str">
        <f>IF($C258="B",VLOOKUP($A258,Bat!$A$4:$BC$2232,I$1,FALSE),VLOOKUP($A258,Pit!$A$4:$AZ$2108,I$2,FALSE))</f>
        <v>R</v>
      </c>
      <c r="J258" s="16" t="str">
        <f>IF($C258="B",VLOOKUP($A258,Bat!$A$4:$BC$2232,J$1,FALSE),VLOOKUP($A258,Pit!$A$4:$AZ$2108,J$2,FALSE))</f>
        <v>Very Low</v>
      </c>
      <c r="K258" s="17" t="str">
        <f>IF($C258="B",VLOOKUP($A258,Bat!$A$4:$BC$2232,K$1,FALSE),VLOOKUP($A258,Pit!$A$4:$AZ$2108,K$2,FALSE))</f>
        <v>Low</v>
      </c>
      <c r="L258" s="16">
        <f>IF($C258="B",VLOOKUP($A258,Bat!$A$4:$BC$2232,L$1,FALSE),VLOOKUP($A258,Pit!$A$4:$AZ$2108,L$2,FALSE))</f>
        <v>6</v>
      </c>
      <c r="M258" s="16">
        <f>IF($C258="B",VLOOKUP($A258,Bat!$A$4:$BC$2232,M$1,FALSE),VLOOKUP($A258,Pit!$A$4:$AZ$2108,M$2,FALSE))</f>
        <v>3</v>
      </c>
      <c r="N258" s="16">
        <f>IF($C258="B",VLOOKUP($A258,Bat!$A$4:$BC$2232,N$1,FALSE),VLOOKUP($A258,Pit!$A$4:$AZ$2108,N$2,FALSE))</f>
        <v>3</v>
      </c>
      <c r="O258" s="16">
        <f>IF($C258="B",VLOOKUP($A258,Bat!$A$4:$BC$2232,O$1,FALSE),VLOOKUP($A258,Pit!$A$4:$AZ$2108,O$2,FALSE))</f>
        <v>2</v>
      </c>
      <c r="P258" s="17">
        <f>IF($C258="B",VLOOKUP($A258,Bat!$A$4:$BC$2232,P$1,FALSE),VLOOKUP($A258,Pit!$A$4:$AZ$2108,P$2,FALSE))</f>
        <v>5</v>
      </c>
      <c r="Q258" s="36">
        <f>IF($C258="B",VLOOKUP($A258,Bat!$A$4:$BC$2232,Q$1,FALSE),VLOOKUP($A258,Pit!$A$4:$AZ$2108,Q$2,FALSE))</f>
        <v>10.195417019564303</v>
      </c>
      <c r="R258" s="19">
        <f>IF($C258="B",VLOOKUP($A258,Bat!$A$4:$BC$2232,R$1,FALSE),VLOOKUP($A258,Pit!$A$4:$AZ$2108,R$2,FALSE))</f>
        <v>0.47477667743287971</v>
      </c>
      <c r="S258" s="20">
        <f>IF($C258="B",VLOOKUP($A258,Bat!$A$4:$BC$2232,S$1,FALSE),VLOOKUP($A258,Pit!$A$4:$AZ$2108,S$2,FALSE))</f>
        <v>200000</v>
      </c>
      <c r="T258" s="17" t="str">
        <f>VLOOKUP(IF($C258="B",VLOOKUP($A258,Bat!$A$4:$AT$2232,T$1,FALSE),VLOOKUP($A258,Pit!$A$4:$BD$2108,T$2,FALSE)),COND!$A$35:$B$41,2,FALSE)</f>
        <v>??</v>
      </c>
      <c r="U258" s="21">
        <f>IF($C258="B",VLOOKUP($A258,Bat!$A$4:$AR$1196,44,FALSE),VLOOKUP($A258,Pit!$A$4:$BB$1086,54,FALSE))</f>
        <v>0</v>
      </c>
      <c r="V258" s="16"/>
      <c r="W258" s="16">
        <f>IF(OR(U258=999,V258=999,AND(S258&gt;$S$3,S258&lt;&gt;"Slot")),"",IF(V258="",U258,V258))</f>
        <v>0</v>
      </c>
      <c r="X258" s="17" t="e">
        <f>RANK(R258,$R$5:$R$124)</f>
        <v>#N/A</v>
      </c>
      <c r="Y258" s="16" t="str">
        <f>IFERROR(VLOOKUP($D258,Results!$F$3:$L$1396,Y$1,FALSE),"")</f>
        <v/>
      </c>
      <c r="Z258" s="34" t="str">
        <f>IFERROR(IFERROR(IF(VLOOKUP($D258,Results!$F$3:$L$1396,Z$1+1,FALSE)=1,"S",""),"")&amp;VLOOKUP($D258,Results!$F$3:$L$1396,Z$1,FALSE),"")</f>
        <v/>
      </c>
      <c r="AA258" s="16" t="str">
        <f>IFERROR(VLOOKUP($D258,Results!$F$3:$L$1396,AA$1,FALSE),"")</f>
        <v/>
      </c>
      <c r="AB258" s="16" t="str">
        <f>IFERROR(VLOOKUP($D258,Results!$F$3:$L$1396,AB$1,FALSE),"")</f>
        <v/>
      </c>
      <c r="AC258" s="16" t="str">
        <f>IF(V258="","",Y258-V258)</f>
        <v/>
      </c>
    </row>
    <row r="259" spans="1:29" s="21" customFormat="1" x14ac:dyDescent="0.25">
      <c r="A259" s="21" t="s">
        <v>2878</v>
      </c>
      <c r="B259" s="16">
        <f>COUNTIF($A$5:$A$124,A259)</f>
        <v>0</v>
      </c>
      <c r="C259" s="16" t="str">
        <f>IF(OR(MID(A259,1,2)="SP",MID(A259,1,2)="MR",MID(A259,1,2)="CL",MID(A259,1,2)="RP"),"P","B")</f>
        <v>B</v>
      </c>
      <c r="D259" s="17">
        <f>IF($C259="B",VLOOKUP($A259,Bat!$A$4:$BC$2232,D$1,FALSE),VLOOKUP($A259,Pit!$A$4:$AZ$2108,D$2,FALSE))</f>
        <v>11409</v>
      </c>
      <c r="E259" s="16" t="str">
        <f>IF($C259="B",VLOOKUP($A259,Bat!$A$4:$BC$2232,E$1,FALSE),VLOOKUP($A259,Pit!$A$4:$AZ$2108,E$2,FALSE))</f>
        <v>C</v>
      </c>
      <c r="F259" s="16" t="str">
        <f>IF($C259="B",VLOOKUP($A259,Bat!$A$4:$BC$2232,F$1,FALSE),VLOOKUP($A259,Pit!$A$4:$AZ$2108,F$2,FALSE))</f>
        <v>Tony Ladd</v>
      </c>
      <c r="G259" s="16">
        <f>IF($C259="B",VLOOKUP($A259,Bat!$A$4:$BC$2232,G$1,FALSE),VLOOKUP($A259,Pit!$A$4:$AZ$2108,G$2,FALSE))</f>
        <v>21</v>
      </c>
      <c r="H259" s="16" t="str">
        <f>IF($C259="B",VLOOKUP($A259,Bat!$A$4:$BC$2232,H$1,FALSE),VLOOKUP($A259,Pit!$A$4:$AZ$2108,H$2,FALSE))</f>
        <v>R</v>
      </c>
      <c r="I259" s="16" t="str">
        <f>IF($C259="B",VLOOKUP($A259,Bat!$A$4:$BC$2232,I$1,FALSE),VLOOKUP($A259,Pit!$A$4:$AZ$2108,I$2,FALSE))</f>
        <v>R</v>
      </c>
      <c r="J259" s="16" t="str">
        <f>IF($C259="B",VLOOKUP($A259,Bat!$A$4:$BC$2232,J$1,FALSE),VLOOKUP($A259,Pit!$A$4:$AZ$2108,J$2,FALSE))</f>
        <v>Low</v>
      </c>
      <c r="K259" s="17" t="str">
        <f>IF($C259="B",VLOOKUP($A259,Bat!$A$4:$BC$2232,K$1,FALSE),VLOOKUP($A259,Pit!$A$4:$AZ$2108,K$2,FALSE))</f>
        <v>Normal</v>
      </c>
      <c r="L259" s="16">
        <f>IF($C259="B",VLOOKUP($A259,Bat!$A$4:$BC$2232,L$1,FALSE),VLOOKUP($A259,Pit!$A$4:$AZ$2108,L$2,FALSE))</f>
        <v>6</v>
      </c>
      <c r="M259" s="16">
        <f>IF($C259="B",VLOOKUP($A259,Bat!$A$4:$BC$2232,M$1,FALSE),VLOOKUP($A259,Pit!$A$4:$AZ$2108,M$2,FALSE))</f>
        <v>5</v>
      </c>
      <c r="N259" s="16">
        <f>IF($C259="B",VLOOKUP($A259,Bat!$A$4:$BC$2232,N$1,FALSE),VLOOKUP($A259,Pit!$A$4:$AZ$2108,N$2,FALSE))</f>
        <v>1</v>
      </c>
      <c r="O259" s="16">
        <f>IF($C259="B",VLOOKUP($A259,Bat!$A$4:$BC$2232,O$1,FALSE),VLOOKUP($A259,Pit!$A$4:$AZ$2108,O$2,FALSE))</f>
        <v>2</v>
      </c>
      <c r="P259" s="17">
        <f>IF($C259="B",VLOOKUP($A259,Bat!$A$4:$BC$2232,P$1,FALSE),VLOOKUP($A259,Pit!$A$4:$AZ$2108,P$2,FALSE))</f>
        <v>3</v>
      </c>
      <c r="Q259" s="36">
        <f>IF($C259="B",VLOOKUP($A259,Bat!$A$4:$BC$2232,Q$1,FALSE),VLOOKUP($A259,Pit!$A$4:$AZ$2108,Q$2,FALSE))</f>
        <v>10.168918549017995</v>
      </c>
      <c r="R259" s="19">
        <f>IF($C259="B",VLOOKUP($A259,Bat!$A$4:$BC$2232,R$1,FALSE),VLOOKUP($A259,Pit!$A$4:$AZ$2108,R$2,FALSE))</f>
        <v>0.47130077232959799</v>
      </c>
      <c r="S259" s="20">
        <f>IF($C259="B",VLOOKUP($A259,Bat!$A$4:$BC$2232,S$1,FALSE),VLOOKUP($A259,Pit!$A$4:$AZ$2108,S$2,FALSE))</f>
        <v>220000</v>
      </c>
      <c r="T259" s="17" t="str">
        <f>VLOOKUP(IF($C259="B",VLOOKUP($A259,Bat!$A$4:$AT$2232,T$1,FALSE),VLOOKUP($A259,Pit!$A$4:$BD$2108,T$2,FALSE)),COND!$A$35:$B$41,2,FALSE)</f>
        <v>??</v>
      </c>
      <c r="U259" s="21">
        <f>IF($C259="B",VLOOKUP($A259,Bat!$A$4:$AR$1196,44,FALSE),VLOOKUP($A259,Pit!$A$4:$BB$1086,54,FALSE))</f>
        <v>0</v>
      </c>
      <c r="V259" s="16"/>
      <c r="W259" s="16">
        <f>IF(OR(U259=999,V259=999,AND(S259&gt;$S$3,S259&lt;&gt;"Slot")),"",IF(V259="",U259,V259))</f>
        <v>0</v>
      </c>
      <c r="X259" s="17" t="e">
        <f>RANK(R259,$R$5:$R$124)</f>
        <v>#N/A</v>
      </c>
      <c r="Y259" s="16" t="str">
        <f>IFERROR(VLOOKUP($D259,Results!$F$3:$L$1396,Y$1,FALSE),"")</f>
        <v/>
      </c>
      <c r="Z259" s="34" t="str">
        <f>IFERROR(IFERROR(IF(VLOOKUP($D259,Results!$F$3:$L$1396,Z$1+1,FALSE)=1,"S",""),"")&amp;VLOOKUP($D259,Results!$F$3:$L$1396,Z$1,FALSE),"")</f>
        <v/>
      </c>
      <c r="AA259" s="16" t="str">
        <f>IFERROR(VLOOKUP($D259,Results!$F$3:$L$1396,AA$1,FALSE),"")</f>
        <v/>
      </c>
      <c r="AB259" s="16" t="str">
        <f>IFERROR(VLOOKUP($D259,Results!$F$3:$L$1396,AB$1,FALSE),"")</f>
        <v/>
      </c>
      <c r="AC259" s="16" t="str">
        <f>IF(V259="","",Y259-V259)</f>
        <v/>
      </c>
    </row>
    <row r="260" spans="1:29" s="21" customFormat="1" x14ac:dyDescent="0.25">
      <c r="A260" s="21" t="s">
        <v>2384</v>
      </c>
      <c r="B260" s="16">
        <f>COUNTIF($A$5:$A$124,A260)</f>
        <v>0</v>
      </c>
      <c r="C260" s="16" t="str">
        <f>IF(OR(MID(A260,1,2)="SP",MID(A260,1,2)="MR",MID(A260,1,2)="CL",MID(A260,1,2)="RP"),"P","B")</f>
        <v>P</v>
      </c>
      <c r="D260" s="17">
        <f>IF($C260="B",VLOOKUP($A260,Bat!$A$4:$BC$2232,D$1,FALSE),VLOOKUP($A260,Pit!$A$4:$AZ$2108,D$2,FALSE))</f>
        <v>11565</v>
      </c>
      <c r="E260" s="16" t="str">
        <f>IF($C260="B",VLOOKUP($A260,Bat!$A$4:$BC$2232,E$1,FALSE),VLOOKUP($A260,Pit!$A$4:$AZ$2108,E$2,FALSE))</f>
        <v>SP</v>
      </c>
      <c r="F260" s="16" t="str">
        <f>IF($C260="B",VLOOKUP($A260,Bat!$A$4:$BC$2232,F$1,FALSE),VLOOKUP($A260,Pit!$A$4:$AZ$2108,F$2,FALSE))</f>
        <v>Thatcher Ritchie</v>
      </c>
      <c r="G260" s="16">
        <f>IF($C260="B",VLOOKUP($A260,Bat!$A$4:$BC$2232,G$1,FALSE),VLOOKUP($A260,Pit!$A$4:$AZ$2108,G$2,FALSE))</f>
        <v>21</v>
      </c>
      <c r="H260" s="16" t="str">
        <f>IF($C260="B",VLOOKUP($A260,Bat!$A$4:$BC$2232,H$1,FALSE),VLOOKUP($A260,Pit!$A$4:$AZ$2108,H$2,FALSE))</f>
        <v>R</v>
      </c>
      <c r="I260" s="16" t="str">
        <f>IF($C260="B",VLOOKUP($A260,Bat!$A$4:$BC$2232,I$1,FALSE),VLOOKUP($A260,Pit!$A$4:$AZ$2108,I$2,FALSE))</f>
        <v>R</v>
      </c>
      <c r="J260" s="16" t="str">
        <f>IF($C260="B",VLOOKUP($A260,Bat!$A$4:$BC$2232,J$1,FALSE),VLOOKUP($A260,Pit!$A$4:$AZ$2108,J$2,FALSE))</f>
        <v>Very Low</v>
      </c>
      <c r="K260" s="17" t="str">
        <f>IF($C260="B",VLOOKUP($A260,Bat!$A$4:$BC$2232,K$1,FALSE),VLOOKUP($A260,Pit!$A$4:$AZ$2108,K$2,FALSE))</f>
        <v>High</v>
      </c>
      <c r="L260" s="16">
        <f>IF($C260="B",VLOOKUP($A260,Bat!$A$4:$BC$2232,L$1,FALSE),VLOOKUP($A260,Pit!$A$4:$AZ$2108,L$2,FALSE))</f>
        <v>4</v>
      </c>
      <c r="M260" s="16">
        <f>IF($C260="B",VLOOKUP($A260,Bat!$A$4:$BC$2232,M$1,FALSE),VLOOKUP($A260,Pit!$A$4:$AZ$2108,M$2,FALSE))</f>
        <v>5</v>
      </c>
      <c r="N260" s="16">
        <f>IF($C260="B",VLOOKUP($A260,Bat!$A$4:$BC$2232,N$1,FALSE),VLOOKUP($A260,Pit!$A$4:$AZ$2108,N$2,FALSE))</f>
        <v>4</v>
      </c>
      <c r="O260" s="16" t="str">
        <f>IF($C260="B",VLOOKUP($A260,Bat!$A$4:$BC$2232,O$1,FALSE),VLOOKUP($A260,Pit!$A$4:$AZ$2108,O$2,FALSE))</f>
        <v>87-89 Mph</v>
      </c>
      <c r="P260" s="17">
        <f>IF($C260="B",VLOOKUP($A260,Bat!$A$4:$BC$2232,P$1,FALSE),VLOOKUP($A260,Pit!$A$4:$AZ$2108,P$2,FALSE))</f>
        <v>9</v>
      </c>
      <c r="Q260" s="36">
        <f>IF($C260="B",VLOOKUP($A260,Bat!$A$4:$BC$2232,Q$1,FALSE),VLOOKUP($A260,Pit!$A$4:$AZ$2108,Q$2,FALSE))</f>
        <v>28.279386058945136</v>
      </c>
      <c r="R260" s="19">
        <f>IF($C260="B",VLOOKUP($A260,Bat!$A$4:$BC$2232,R$1,FALSE),VLOOKUP($A260,Pit!$A$4:$AZ$2108,R$2,FALSE))</f>
        <v>0.46780201111795727</v>
      </c>
      <c r="S260" s="20">
        <f>IF($C260="B",VLOOKUP($A260,Bat!$A$4:$BC$2232,S$1,FALSE),VLOOKUP($A260,Pit!$A$4:$AZ$2108,S$2,FALSE))</f>
        <v>180000</v>
      </c>
      <c r="T260" s="17" t="str">
        <f>VLOOKUP(IF($C260="B",VLOOKUP($A260,Bat!$A$4:$AT$2232,T$1,FALSE),VLOOKUP($A260,Pit!$A$4:$BD$2108,T$2,FALSE)),COND!$A$35:$B$41,2,FALSE)</f>
        <v>??</v>
      </c>
      <c r="U260" s="21">
        <f>IF($C260="B",VLOOKUP($A260,Bat!$A$4:$AR$1196,44,FALSE),VLOOKUP($A260,Pit!$A$4:$BB$1086,54,FALSE))</f>
        <v>0</v>
      </c>
      <c r="V260" s="16"/>
      <c r="W260" s="16">
        <f>IF(OR(U260=999,V260=999,AND(S260&gt;$S$3,S260&lt;&gt;"Slot")),"",IF(V260="",U260,V260))</f>
        <v>0</v>
      </c>
      <c r="X260" s="17" t="e">
        <f>RANK(R260,$R$5:$R$124)</f>
        <v>#N/A</v>
      </c>
      <c r="Y260" s="16" t="str">
        <f>IFERROR(VLOOKUP($D260,Results!$F$3:$L$1396,Y$1,FALSE),"")</f>
        <v/>
      </c>
      <c r="Z260" s="34" t="str">
        <f>IFERROR(IFERROR(IF(VLOOKUP($D260,Results!$F$3:$L$1396,Z$1+1,FALSE)=1,"S",""),"")&amp;VLOOKUP($D260,Results!$F$3:$L$1396,Z$1,FALSE),"")</f>
        <v/>
      </c>
      <c r="AA260" s="16" t="str">
        <f>IFERROR(VLOOKUP($D260,Results!$F$3:$L$1396,AA$1,FALSE),"")</f>
        <v/>
      </c>
      <c r="AB260" s="16" t="str">
        <f>IFERROR(VLOOKUP($D260,Results!$F$3:$L$1396,AB$1,FALSE),"")</f>
        <v/>
      </c>
      <c r="AC260" s="16" t="str">
        <f>IF(V260="","",Y260-V260)</f>
        <v/>
      </c>
    </row>
    <row r="261" spans="1:29" s="21" customFormat="1" x14ac:dyDescent="0.25">
      <c r="A261" s="21" t="s">
        <v>2385</v>
      </c>
      <c r="B261" s="16">
        <f>COUNTIF($A$5:$A$124,A261)</f>
        <v>0</v>
      </c>
      <c r="C261" s="16" t="str">
        <f>IF(OR(MID(A261,1,2)="SP",MID(A261,1,2)="MR",MID(A261,1,2)="CL",MID(A261,1,2)="RP"),"P","B")</f>
        <v>P</v>
      </c>
      <c r="D261" s="17">
        <f>IF($C261="B",VLOOKUP($A261,Bat!$A$4:$BC$2232,D$1,FALSE),VLOOKUP($A261,Pit!$A$4:$AZ$2108,D$2,FALSE))</f>
        <v>9304</v>
      </c>
      <c r="E261" s="16" t="str">
        <f>IF($C261="B",VLOOKUP($A261,Bat!$A$4:$BC$2232,E$1,FALSE),VLOOKUP($A261,Pit!$A$4:$AZ$2108,E$2,FALSE))</f>
        <v>RP</v>
      </c>
      <c r="F261" s="16" t="str">
        <f>IF($C261="B",VLOOKUP($A261,Bat!$A$4:$BC$2232,F$1,FALSE),VLOOKUP($A261,Pit!$A$4:$AZ$2108,F$2,FALSE))</f>
        <v>Alberto López</v>
      </c>
      <c r="G261" s="16">
        <f>IF($C261="B",VLOOKUP($A261,Bat!$A$4:$BC$2232,G$1,FALSE),VLOOKUP($A261,Pit!$A$4:$AZ$2108,G$2,FALSE))</f>
        <v>21</v>
      </c>
      <c r="H261" s="16" t="str">
        <f>IF($C261="B",VLOOKUP($A261,Bat!$A$4:$BC$2232,H$1,FALSE),VLOOKUP($A261,Pit!$A$4:$AZ$2108,H$2,FALSE))</f>
        <v>R</v>
      </c>
      <c r="I261" s="16" t="str">
        <f>IF($C261="B",VLOOKUP($A261,Bat!$A$4:$BC$2232,I$1,FALSE),VLOOKUP($A261,Pit!$A$4:$AZ$2108,I$2,FALSE))</f>
        <v>R</v>
      </c>
      <c r="J261" s="16" t="str">
        <f>IF($C261="B",VLOOKUP($A261,Bat!$A$4:$BC$2232,J$1,FALSE),VLOOKUP($A261,Pit!$A$4:$AZ$2108,J$2,FALSE))</f>
        <v>Very High</v>
      </c>
      <c r="K261" s="17" t="str">
        <f>IF($C261="B",VLOOKUP($A261,Bat!$A$4:$BC$2232,K$1,FALSE),VLOOKUP($A261,Pit!$A$4:$AZ$2108,K$2,FALSE))</f>
        <v>High</v>
      </c>
      <c r="L261" s="16">
        <f>IF($C261="B",VLOOKUP($A261,Bat!$A$4:$BC$2232,L$1,FALSE),VLOOKUP($A261,Pit!$A$4:$AZ$2108,L$2,FALSE))</f>
        <v>4</v>
      </c>
      <c r="M261" s="16">
        <f>IF($C261="B",VLOOKUP($A261,Bat!$A$4:$BC$2232,M$1,FALSE),VLOOKUP($A261,Pit!$A$4:$AZ$2108,M$2,FALSE))</f>
        <v>3</v>
      </c>
      <c r="N261" s="16">
        <f>IF($C261="B",VLOOKUP($A261,Bat!$A$4:$BC$2232,N$1,FALSE),VLOOKUP($A261,Pit!$A$4:$AZ$2108,N$2,FALSE))</f>
        <v>5</v>
      </c>
      <c r="O261" s="16" t="str">
        <f>IF($C261="B",VLOOKUP($A261,Bat!$A$4:$BC$2232,O$1,FALSE),VLOOKUP($A261,Pit!$A$4:$AZ$2108,O$2,FALSE))</f>
        <v>89-91 Mph</v>
      </c>
      <c r="P261" s="17">
        <f>IF($C261="B",VLOOKUP($A261,Bat!$A$4:$BC$2232,P$1,FALSE),VLOOKUP($A261,Pit!$A$4:$AZ$2108,P$2,FALSE))</f>
        <v>8</v>
      </c>
      <c r="Q261" s="36">
        <f>IF($C261="B",VLOOKUP($A261,Bat!$A$4:$BC$2232,Q$1,FALSE),VLOOKUP($A261,Pit!$A$4:$AZ$2108,Q$2,FALSE))</f>
        <v>28.277284262674748</v>
      </c>
      <c r="R261" s="19">
        <f>IF($C261="B",VLOOKUP($A261,Bat!$A$4:$BC$2232,R$1,FALSE),VLOOKUP($A261,Pit!$A$4:$AZ$2108,R$2,FALSE))</f>
        <v>0.4676139743376318</v>
      </c>
      <c r="S261" s="20">
        <f>IF($C261="B",VLOOKUP($A261,Bat!$A$4:$BC$2232,S$1,FALSE),VLOOKUP($A261,Pit!$A$4:$AZ$2108,S$2,FALSE))</f>
        <v>220000</v>
      </c>
      <c r="T261" s="17" t="str">
        <f>VLOOKUP(IF($C261="B",VLOOKUP($A261,Bat!$A$4:$AT$2232,T$1,FALSE),VLOOKUP($A261,Pit!$A$4:$BD$2108,T$2,FALSE)),COND!$A$35:$B$41,2,FALSE)</f>
        <v>??</v>
      </c>
      <c r="U261" s="21">
        <f>IF($C261="B",VLOOKUP($A261,Bat!$A$4:$AR$1196,44,FALSE),VLOOKUP($A261,Pit!$A$4:$BB$1086,54,FALSE))</f>
        <v>0</v>
      </c>
      <c r="V261" s="16"/>
      <c r="W261" s="16">
        <f>IF(OR(U261=999,V261=999,AND(S261&gt;$S$3,S261&lt;&gt;"Slot")),"",IF(V261="",U261,V261))</f>
        <v>0</v>
      </c>
      <c r="X261" s="17" t="e">
        <f>RANK(R261,$R$5:$R$124)</f>
        <v>#N/A</v>
      </c>
      <c r="Y261" s="16" t="str">
        <f>IFERROR(VLOOKUP($D261,Results!$F$3:$L$1396,Y$1,FALSE),"")</f>
        <v/>
      </c>
      <c r="Z261" s="34" t="str">
        <f>IFERROR(IFERROR(IF(VLOOKUP($D261,Results!$F$3:$L$1396,Z$1+1,FALSE)=1,"S",""),"")&amp;VLOOKUP($D261,Results!$F$3:$L$1396,Z$1,FALSE),"")</f>
        <v/>
      </c>
      <c r="AA261" s="16" t="str">
        <f>IFERROR(VLOOKUP($D261,Results!$F$3:$L$1396,AA$1,FALSE),"")</f>
        <v/>
      </c>
      <c r="AB261" s="16" t="str">
        <f>IFERROR(VLOOKUP($D261,Results!$F$3:$L$1396,AB$1,FALSE),"")</f>
        <v/>
      </c>
      <c r="AC261" s="16" t="str">
        <f>IF(V261="","",Y261-V261)</f>
        <v/>
      </c>
    </row>
    <row r="262" spans="1:29" s="21" customFormat="1" x14ac:dyDescent="0.25">
      <c r="A262" s="21" t="s">
        <v>2879</v>
      </c>
      <c r="B262" s="16">
        <f>COUNTIF($A$5:$A$124,A262)</f>
        <v>0</v>
      </c>
      <c r="C262" s="16" t="str">
        <f>IF(OR(MID(A262,1,2)="SP",MID(A262,1,2)="MR",MID(A262,1,2)="CL",MID(A262,1,2)="RP"),"P","B")</f>
        <v>B</v>
      </c>
      <c r="D262" s="17">
        <f>IF($C262="B",VLOOKUP($A262,Bat!$A$4:$BC$2232,D$1,FALSE),VLOOKUP($A262,Pit!$A$4:$AZ$2108,D$2,FALSE))</f>
        <v>8934</v>
      </c>
      <c r="E262" s="16" t="str">
        <f>IF($C262="B",VLOOKUP($A262,Bat!$A$4:$BC$2232,E$1,FALSE),VLOOKUP($A262,Pit!$A$4:$AZ$2108,E$2,FALSE))</f>
        <v>C</v>
      </c>
      <c r="F262" s="16" t="str">
        <f>IF($C262="B",VLOOKUP($A262,Bat!$A$4:$BC$2232,F$1,FALSE),VLOOKUP($A262,Pit!$A$4:$AZ$2108,F$2,FALSE))</f>
        <v>Bob Kidd</v>
      </c>
      <c r="G262" s="16">
        <f>IF($C262="B",VLOOKUP($A262,Bat!$A$4:$BC$2232,G$1,FALSE),VLOOKUP($A262,Pit!$A$4:$AZ$2108,G$2,FALSE))</f>
        <v>21</v>
      </c>
      <c r="H262" s="16" t="str">
        <f>IF($C262="B",VLOOKUP($A262,Bat!$A$4:$BC$2232,H$1,FALSE),VLOOKUP($A262,Pit!$A$4:$AZ$2108,H$2,FALSE))</f>
        <v>R</v>
      </c>
      <c r="I262" s="16" t="str">
        <f>IF($C262="B",VLOOKUP($A262,Bat!$A$4:$BC$2232,I$1,FALSE),VLOOKUP($A262,Pit!$A$4:$AZ$2108,I$2,FALSE))</f>
        <v>R</v>
      </c>
      <c r="J262" s="16" t="str">
        <f>IF($C262="B",VLOOKUP($A262,Bat!$A$4:$BC$2232,J$1,FALSE),VLOOKUP($A262,Pit!$A$4:$AZ$2108,J$2,FALSE))</f>
        <v>Very Low</v>
      </c>
      <c r="K262" s="17" t="str">
        <f>IF($C262="B",VLOOKUP($A262,Bat!$A$4:$BC$2232,K$1,FALSE),VLOOKUP($A262,Pit!$A$4:$AZ$2108,K$2,FALSE))</f>
        <v>Normal</v>
      </c>
      <c r="L262" s="16">
        <f>IF($C262="B",VLOOKUP($A262,Bat!$A$4:$BC$2232,L$1,FALSE),VLOOKUP($A262,Pit!$A$4:$AZ$2108,L$2,FALSE))</f>
        <v>5</v>
      </c>
      <c r="M262" s="16">
        <f>IF($C262="B",VLOOKUP($A262,Bat!$A$4:$BC$2232,M$1,FALSE),VLOOKUP($A262,Pit!$A$4:$AZ$2108,M$2,FALSE))</f>
        <v>5</v>
      </c>
      <c r="N262" s="16">
        <f>IF($C262="B",VLOOKUP($A262,Bat!$A$4:$BC$2232,N$1,FALSE),VLOOKUP($A262,Pit!$A$4:$AZ$2108,N$2,FALSE))</f>
        <v>1</v>
      </c>
      <c r="O262" s="16">
        <f>IF($C262="B",VLOOKUP($A262,Bat!$A$4:$BC$2232,O$1,FALSE),VLOOKUP($A262,Pit!$A$4:$AZ$2108,O$2,FALSE))</f>
        <v>5</v>
      </c>
      <c r="P262" s="17">
        <f>IF($C262="B",VLOOKUP($A262,Bat!$A$4:$BC$2232,P$1,FALSE),VLOOKUP($A262,Pit!$A$4:$AZ$2108,P$2,FALSE))</f>
        <v>4</v>
      </c>
      <c r="Q262" s="36">
        <f>IF($C262="B",VLOOKUP($A262,Bat!$A$4:$BC$2232,Q$1,FALSE),VLOOKUP($A262,Pit!$A$4:$AZ$2108,Q$2,FALSE))</f>
        <v>10.061419135497198</v>
      </c>
      <c r="R262" s="19">
        <f>IF($C262="B",VLOOKUP($A262,Bat!$A$4:$BC$2232,R$1,FALSE),VLOOKUP($A262,Pit!$A$4:$AZ$2108,R$2,FALSE))</f>
        <v>0.45719966564860154</v>
      </c>
      <c r="S262" s="20">
        <f>IF($C262="B",VLOOKUP($A262,Bat!$A$4:$BC$2232,S$1,FALSE),VLOOKUP($A262,Pit!$A$4:$AZ$2108,S$2,FALSE))</f>
        <v>210000</v>
      </c>
      <c r="T262" s="17" t="str">
        <f>VLOOKUP(IF($C262="B",VLOOKUP($A262,Bat!$A$4:$AT$2232,T$1,FALSE),VLOOKUP($A262,Pit!$A$4:$BD$2108,T$2,FALSE)),COND!$A$35:$B$41,2,FALSE)</f>
        <v>??</v>
      </c>
      <c r="U262" s="21">
        <f>IF($C262="B",VLOOKUP($A262,Bat!$A$4:$AR$1196,44,FALSE),VLOOKUP($A262,Pit!$A$4:$BB$1086,54,FALSE))</f>
        <v>0</v>
      </c>
      <c r="V262" s="16"/>
      <c r="W262" s="16">
        <f>IF(OR(U262=999,V262=999,AND(S262&gt;$S$3,S262&lt;&gt;"Slot")),"",IF(V262="",U262,V262))</f>
        <v>0</v>
      </c>
      <c r="X262" s="17" t="e">
        <f>RANK(R262,$R$5:$R$124)</f>
        <v>#N/A</v>
      </c>
      <c r="Y262" s="16" t="str">
        <f>IFERROR(VLOOKUP($D262,Results!$F$3:$L$1396,Y$1,FALSE),"")</f>
        <v/>
      </c>
      <c r="Z262" s="34" t="str">
        <f>IFERROR(IFERROR(IF(VLOOKUP($D262,Results!$F$3:$L$1396,Z$1+1,FALSE)=1,"S",""),"")&amp;VLOOKUP($D262,Results!$F$3:$L$1396,Z$1,FALSE),"")</f>
        <v/>
      </c>
      <c r="AA262" s="16" t="str">
        <f>IFERROR(VLOOKUP($D262,Results!$F$3:$L$1396,AA$1,FALSE),"")</f>
        <v/>
      </c>
      <c r="AB262" s="16" t="str">
        <f>IFERROR(VLOOKUP($D262,Results!$F$3:$L$1396,AB$1,FALSE),"")</f>
        <v/>
      </c>
      <c r="AC262" s="16" t="str">
        <f>IF(V262="","",Y262-V262)</f>
        <v/>
      </c>
    </row>
    <row r="263" spans="1:29" s="21" customFormat="1" x14ac:dyDescent="0.25">
      <c r="A263" s="21" t="s">
        <v>2386</v>
      </c>
      <c r="B263" s="16">
        <f>COUNTIF($A$5:$A$124,A263)</f>
        <v>0</v>
      </c>
      <c r="C263" s="16" t="str">
        <f>IF(OR(MID(A263,1,2)="SP",MID(A263,1,2)="MR",MID(A263,1,2)="CL",MID(A263,1,2)="RP"),"P","B")</f>
        <v>P</v>
      </c>
      <c r="D263" s="17">
        <f>IF($C263="B",VLOOKUP($A263,Bat!$A$4:$BC$2232,D$1,FALSE),VLOOKUP($A263,Pit!$A$4:$AZ$2108,D$2,FALSE))</f>
        <v>11514</v>
      </c>
      <c r="E263" s="16" t="str">
        <f>IF($C263="B",VLOOKUP($A263,Bat!$A$4:$BC$2232,E$1,FALSE),VLOOKUP($A263,Pit!$A$4:$AZ$2108,E$2,FALSE))</f>
        <v>CL</v>
      </c>
      <c r="F263" s="16" t="str">
        <f>IF($C263="B",VLOOKUP($A263,Bat!$A$4:$BC$2232,F$1,FALSE),VLOOKUP($A263,Pit!$A$4:$AZ$2108,F$2,FALSE))</f>
        <v>Jesús Rodríguez</v>
      </c>
      <c r="G263" s="16">
        <f>IF($C263="B",VLOOKUP($A263,Bat!$A$4:$BC$2232,G$1,FALSE),VLOOKUP($A263,Pit!$A$4:$AZ$2108,G$2,FALSE))</f>
        <v>21</v>
      </c>
      <c r="H263" s="16" t="str">
        <f>IF($C263="B",VLOOKUP($A263,Bat!$A$4:$BC$2232,H$1,FALSE),VLOOKUP($A263,Pit!$A$4:$AZ$2108,H$2,FALSE))</f>
        <v>R</v>
      </c>
      <c r="I263" s="16" t="str">
        <f>IF($C263="B",VLOOKUP($A263,Bat!$A$4:$BC$2232,I$1,FALSE),VLOOKUP($A263,Pit!$A$4:$AZ$2108,I$2,FALSE))</f>
        <v>R</v>
      </c>
      <c r="J263" s="16" t="str">
        <f>IF($C263="B",VLOOKUP($A263,Bat!$A$4:$BC$2232,J$1,FALSE),VLOOKUP($A263,Pit!$A$4:$AZ$2108,J$2,FALSE))</f>
        <v>Very High</v>
      </c>
      <c r="K263" s="17" t="str">
        <f>IF($C263="B",VLOOKUP($A263,Bat!$A$4:$BC$2232,K$1,FALSE),VLOOKUP($A263,Pit!$A$4:$AZ$2108,K$2,FALSE))</f>
        <v>Normal</v>
      </c>
      <c r="L263" s="16">
        <f>IF($C263="B",VLOOKUP($A263,Bat!$A$4:$BC$2232,L$1,FALSE),VLOOKUP($A263,Pit!$A$4:$AZ$2108,L$2,FALSE))</f>
        <v>5</v>
      </c>
      <c r="M263" s="16">
        <f>IF($C263="B",VLOOKUP($A263,Bat!$A$4:$BC$2232,M$1,FALSE),VLOOKUP($A263,Pit!$A$4:$AZ$2108,M$2,FALSE))</f>
        <v>5</v>
      </c>
      <c r="N263" s="16">
        <f>IF($C263="B",VLOOKUP($A263,Bat!$A$4:$BC$2232,N$1,FALSE),VLOOKUP($A263,Pit!$A$4:$AZ$2108,N$2,FALSE))</f>
        <v>3</v>
      </c>
      <c r="O263" s="16" t="str">
        <f>IF($C263="B",VLOOKUP($A263,Bat!$A$4:$BC$2232,O$1,FALSE),VLOOKUP($A263,Pit!$A$4:$AZ$2108,O$2,FALSE))</f>
        <v>92-94 Mph</v>
      </c>
      <c r="P263" s="17">
        <f>IF($C263="B",VLOOKUP($A263,Bat!$A$4:$BC$2232,P$1,FALSE),VLOOKUP($A263,Pit!$A$4:$AZ$2108,P$2,FALSE))</f>
        <v>3</v>
      </c>
      <c r="Q263" s="36">
        <f>IF($C263="B",VLOOKUP($A263,Bat!$A$4:$BC$2232,Q$1,FALSE),VLOOKUP($A263,Pit!$A$4:$AZ$2108,Q$2,FALSE))</f>
        <v>28.044211166644075</v>
      </c>
      <c r="R263" s="19">
        <f>IF($C263="B",VLOOKUP($A263,Bat!$A$4:$BC$2232,R$1,FALSE),VLOOKUP($A263,Pit!$A$4:$AZ$2108,R$2,FALSE))</f>
        <v>0.4467621367092402</v>
      </c>
      <c r="S263" s="20">
        <f>IF($C263="B",VLOOKUP($A263,Bat!$A$4:$BC$2232,S$1,FALSE),VLOOKUP($A263,Pit!$A$4:$AZ$2108,S$2,FALSE))</f>
        <v>210000</v>
      </c>
      <c r="T263" s="17" t="str">
        <f>VLOOKUP(IF($C263="B",VLOOKUP($A263,Bat!$A$4:$AT$2232,T$1,FALSE),VLOOKUP($A263,Pit!$A$4:$BD$2108,T$2,FALSE)),COND!$A$35:$B$41,2,FALSE)</f>
        <v>??</v>
      </c>
      <c r="U263" s="21">
        <f>IF($C263="B",VLOOKUP($A263,Bat!$A$4:$AR$1196,44,FALSE),VLOOKUP($A263,Pit!$A$4:$BB$1086,54,FALSE))</f>
        <v>0</v>
      </c>
      <c r="V263" s="16"/>
      <c r="W263" s="16">
        <f>IF(OR(U263=999,V263=999,AND(S263&gt;$S$3,S263&lt;&gt;"Slot")),"",IF(V263="",U263,V263))</f>
        <v>0</v>
      </c>
      <c r="X263" s="17" t="e">
        <f>RANK(R263,$R$5:$R$124)</f>
        <v>#N/A</v>
      </c>
      <c r="Y263" s="16" t="str">
        <f>IFERROR(VLOOKUP($D263,Results!$F$3:$L$1396,Y$1,FALSE),"")</f>
        <v/>
      </c>
      <c r="Z263" s="34" t="str">
        <f>IFERROR(IFERROR(IF(VLOOKUP($D263,Results!$F$3:$L$1396,Z$1+1,FALSE)=1,"S",""),"")&amp;VLOOKUP($D263,Results!$F$3:$L$1396,Z$1,FALSE),"")</f>
        <v/>
      </c>
      <c r="AA263" s="16" t="str">
        <f>IFERROR(VLOOKUP($D263,Results!$F$3:$L$1396,AA$1,FALSE),"")</f>
        <v/>
      </c>
      <c r="AB263" s="16" t="str">
        <f>IFERROR(VLOOKUP($D263,Results!$F$3:$L$1396,AB$1,FALSE),"")</f>
        <v/>
      </c>
      <c r="AC263" s="16" t="str">
        <f>IF(V263="","",Y263-V263)</f>
        <v/>
      </c>
    </row>
    <row r="264" spans="1:29" s="21" customFormat="1" x14ac:dyDescent="0.25">
      <c r="A264" s="21" t="s">
        <v>2387</v>
      </c>
      <c r="B264" s="16">
        <f>COUNTIF($A$5:$A$124,A264)</f>
        <v>0</v>
      </c>
      <c r="C264" s="16" t="str">
        <f>IF(OR(MID(A264,1,2)="SP",MID(A264,1,2)="MR",MID(A264,1,2)="CL",MID(A264,1,2)="RP"),"P","B")</f>
        <v>P</v>
      </c>
      <c r="D264" s="17">
        <f>IF($C264="B",VLOOKUP($A264,Bat!$A$4:$BC$2232,D$1,FALSE),VLOOKUP($A264,Pit!$A$4:$AZ$2108,D$2,FALSE))</f>
        <v>10713</v>
      </c>
      <c r="E264" s="16" t="str">
        <f>IF($C264="B",VLOOKUP($A264,Bat!$A$4:$BC$2232,E$1,FALSE),VLOOKUP($A264,Pit!$A$4:$AZ$2108,E$2,FALSE))</f>
        <v>RP</v>
      </c>
      <c r="F264" s="16" t="str">
        <f>IF($C264="B",VLOOKUP($A264,Bat!$A$4:$BC$2232,F$1,FALSE),VLOOKUP($A264,Pit!$A$4:$AZ$2108,F$2,FALSE))</f>
        <v>Gerald McNeal</v>
      </c>
      <c r="G264" s="16">
        <f>IF($C264="B",VLOOKUP($A264,Bat!$A$4:$BC$2232,G$1,FALSE),VLOOKUP($A264,Pit!$A$4:$AZ$2108,G$2,FALSE))</f>
        <v>21</v>
      </c>
      <c r="H264" s="16" t="str">
        <f>IF($C264="B",VLOOKUP($A264,Bat!$A$4:$BC$2232,H$1,FALSE),VLOOKUP($A264,Pit!$A$4:$AZ$2108,H$2,FALSE))</f>
        <v>R</v>
      </c>
      <c r="I264" s="16" t="str">
        <f>IF($C264="B",VLOOKUP($A264,Bat!$A$4:$BC$2232,I$1,FALSE),VLOOKUP($A264,Pit!$A$4:$AZ$2108,I$2,FALSE))</f>
        <v>R</v>
      </c>
      <c r="J264" s="16" t="str">
        <f>IF($C264="B",VLOOKUP($A264,Bat!$A$4:$BC$2232,J$1,FALSE),VLOOKUP($A264,Pit!$A$4:$AZ$2108,J$2,FALSE))</f>
        <v>High</v>
      </c>
      <c r="K264" s="17" t="str">
        <f>IF($C264="B",VLOOKUP($A264,Bat!$A$4:$BC$2232,K$1,FALSE),VLOOKUP($A264,Pit!$A$4:$AZ$2108,K$2,FALSE))</f>
        <v>Low</v>
      </c>
      <c r="L264" s="16">
        <f>IF($C264="B",VLOOKUP($A264,Bat!$A$4:$BC$2232,L$1,FALSE),VLOOKUP($A264,Pit!$A$4:$AZ$2108,L$2,FALSE))</f>
        <v>3</v>
      </c>
      <c r="M264" s="16">
        <f>IF($C264="B",VLOOKUP($A264,Bat!$A$4:$BC$2232,M$1,FALSE),VLOOKUP($A264,Pit!$A$4:$AZ$2108,M$2,FALSE))</f>
        <v>6</v>
      </c>
      <c r="N264" s="16">
        <f>IF($C264="B",VLOOKUP($A264,Bat!$A$4:$BC$2232,N$1,FALSE),VLOOKUP($A264,Pit!$A$4:$AZ$2108,N$2,FALSE))</f>
        <v>4</v>
      </c>
      <c r="O264" s="16" t="str">
        <f>IF($C264="B",VLOOKUP($A264,Bat!$A$4:$BC$2232,O$1,FALSE),VLOOKUP($A264,Pit!$A$4:$AZ$2108,O$2,FALSE))</f>
        <v>91-93 Mph</v>
      </c>
      <c r="P264" s="17">
        <f>IF($C264="B",VLOOKUP($A264,Bat!$A$4:$BC$2232,P$1,FALSE),VLOOKUP($A264,Pit!$A$4:$AZ$2108,P$2,FALSE))</f>
        <v>4</v>
      </c>
      <c r="Q264" s="36">
        <f>IF($C264="B",VLOOKUP($A264,Bat!$A$4:$BC$2232,Q$1,FALSE),VLOOKUP($A264,Pit!$A$4:$AZ$2108,Q$2,FALSE))</f>
        <v>28.044066017595195</v>
      </c>
      <c r="R264" s="19">
        <f>IF($C264="B",VLOOKUP($A264,Bat!$A$4:$BC$2232,R$1,FALSE),VLOOKUP($A264,Pit!$A$4:$AZ$2108,R$2,FALSE))</f>
        <v>0.4467491509787947</v>
      </c>
      <c r="S264" s="20">
        <f>IF($C264="B",VLOOKUP($A264,Bat!$A$4:$BC$2232,S$1,FALSE),VLOOKUP($A264,Pit!$A$4:$AZ$2108,S$2,FALSE))</f>
        <v>210000</v>
      </c>
      <c r="T264" s="17" t="str">
        <f>VLOOKUP(IF($C264="B",VLOOKUP($A264,Bat!$A$4:$AT$2232,T$1,FALSE),VLOOKUP($A264,Pit!$A$4:$BD$2108,T$2,FALSE)),COND!$A$35:$B$41,2,FALSE)</f>
        <v>??</v>
      </c>
      <c r="U264" s="21">
        <f>IF($C264="B",VLOOKUP($A264,Bat!$A$4:$AR$1196,44,FALSE),VLOOKUP($A264,Pit!$A$4:$BB$1086,54,FALSE))</f>
        <v>0</v>
      </c>
      <c r="V264" s="16"/>
      <c r="W264" s="16">
        <f>IF(OR(U264=999,V264=999,AND(S264&gt;$S$3,S264&lt;&gt;"Slot")),"",IF(V264="",U264,V264))</f>
        <v>0</v>
      </c>
      <c r="X264" s="17" t="e">
        <f>RANK(R264,$R$5:$R$124)</f>
        <v>#N/A</v>
      </c>
      <c r="Y264" s="16" t="str">
        <f>IFERROR(VLOOKUP($D264,Results!$F$3:$L$1396,Y$1,FALSE),"")</f>
        <v/>
      </c>
      <c r="Z264" s="34" t="str">
        <f>IFERROR(IFERROR(IF(VLOOKUP($D264,Results!$F$3:$L$1396,Z$1+1,FALSE)=1,"S",""),"")&amp;VLOOKUP($D264,Results!$F$3:$L$1396,Z$1,FALSE),"")</f>
        <v/>
      </c>
      <c r="AA264" s="16" t="str">
        <f>IFERROR(VLOOKUP($D264,Results!$F$3:$L$1396,AA$1,FALSE),"")</f>
        <v/>
      </c>
      <c r="AB264" s="16" t="str">
        <f>IFERROR(VLOOKUP($D264,Results!$F$3:$L$1396,AB$1,FALSE),"")</f>
        <v/>
      </c>
      <c r="AC264" s="16" t="str">
        <f>IF(V264="","",Y264-V264)</f>
        <v/>
      </c>
    </row>
    <row r="265" spans="1:29" s="21" customFormat="1" x14ac:dyDescent="0.25">
      <c r="A265" s="21" t="s">
        <v>3153</v>
      </c>
      <c r="B265" s="16">
        <f>COUNTIF($A$5:$A$124,A265)</f>
        <v>0</v>
      </c>
      <c r="C265" s="16" t="str">
        <f>IF(OR(MID(A265,1,2)="SP",MID(A265,1,2)="MR",MID(A265,1,2)="CL",MID(A265,1,2)="RP"),"P","B")</f>
        <v>P</v>
      </c>
      <c r="D265" s="17">
        <f>IF($C265="B",VLOOKUP($A265,Bat!$A$4:$BC$2232,D$1,FALSE),VLOOKUP($A265,Pit!$A$4:$AZ$2108,D$2,FALSE))</f>
        <v>11604</v>
      </c>
      <c r="E265" s="16" t="str">
        <f>IF($C265="B",VLOOKUP($A265,Bat!$A$4:$BC$2232,E$1,FALSE),VLOOKUP($A265,Pit!$A$4:$AZ$2108,E$2,FALSE))</f>
        <v>CL</v>
      </c>
      <c r="F265" s="16" t="str">
        <f>IF($C265="B",VLOOKUP($A265,Bat!$A$4:$BC$2232,F$1,FALSE),VLOOKUP($A265,Pit!$A$4:$AZ$2108,F$2,FALSE))</f>
        <v>Billy Harris</v>
      </c>
      <c r="G265" s="16">
        <f>IF($C265="B",VLOOKUP($A265,Bat!$A$4:$BC$2232,G$1,FALSE),VLOOKUP($A265,Pit!$A$4:$AZ$2108,G$2,FALSE))</f>
        <v>21</v>
      </c>
      <c r="H265" s="16" t="str">
        <f>IF($C265="B",VLOOKUP($A265,Bat!$A$4:$BC$2232,H$1,FALSE),VLOOKUP($A265,Pit!$A$4:$AZ$2108,H$2,FALSE))</f>
        <v>L</v>
      </c>
      <c r="I265" s="16" t="str">
        <f>IF($C265="B",VLOOKUP($A265,Bat!$A$4:$BC$2232,I$1,FALSE),VLOOKUP($A265,Pit!$A$4:$AZ$2108,I$2,FALSE))</f>
        <v>L</v>
      </c>
      <c r="J265" s="16" t="str">
        <f>IF($C265="B",VLOOKUP($A265,Bat!$A$4:$BC$2232,J$1,FALSE),VLOOKUP($A265,Pit!$A$4:$AZ$2108,J$2,FALSE))</f>
        <v>Very Low</v>
      </c>
      <c r="K265" s="17" t="str">
        <f>IF($C265="B",VLOOKUP($A265,Bat!$A$4:$BC$2232,K$1,FALSE),VLOOKUP($A265,Pit!$A$4:$AZ$2108,K$2,FALSE))</f>
        <v>Very Low</v>
      </c>
      <c r="L265" s="16">
        <f>IF($C265="B",VLOOKUP($A265,Bat!$A$4:$BC$2232,L$1,FALSE),VLOOKUP($A265,Pit!$A$4:$AZ$2108,L$2,FALSE))</f>
        <v>5</v>
      </c>
      <c r="M265" s="16">
        <f>IF($C265="B",VLOOKUP($A265,Bat!$A$4:$BC$2232,M$1,FALSE),VLOOKUP($A265,Pit!$A$4:$AZ$2108,M$2,FALSE))</f>
        <v>4</v>
      </c>
      <c r="N265" s="16">
        <f>IF($C265="B",VLOOKUP($A265,Bat!$A$4:$BC$2232,N$1,FALSE),VLOOKUP($A265,Pit!$A$4:$AZ$2108,N$2,FALSE))</f>
        <v>4</v>
      </c>
      <c r="O265" s="16" t="str">
        <f>IF($C265="B",VLOOKUP($A265,Bat!$A$4:$BC$2232,O$1,FALSE),VLOOKUP($A265,Pit!$A$4:$AZ$2108,O$2,FALSE))</f>
        <v>96-98 Mph</v>
      </c>
      <c r="P265" s="17">
        <f>IF($C265="B",VLOOKUP($A265,Bat!$A$4:$BC$2232,P$1,FALSE),VLOOKUP($A265,Pit!$A$4:$AZ$2108,P$2,FALSE))</f>
        <v>6</v>
      </c>
      <c r="Q265" s="36">
        <f>IF($C265="B",VLOOKUP($A265,Bat!$A$4:$BC$2232,Q$1,FALSE),VLOOKUP($A265,Pit!$A$4:$AZ$2108,Q$2,FALSE))</f>
        <v>28.042210358019222</v>
      </c>
      <c r="R265" s="19">
        <f>IF($C265="B",VLOOKUP($A265,Bat!$A$4:$BC$2232,R$1,FALSE),VLOOKUP($A265,Pit!$A$4:$AZ$2108,R$2,FALSE))</f>
        <v>0.44658313476829792</v>
      </c>
      <c r="S265" s="20">
        <f>IF($C265="B",VLOOKUP($A265,Bat!$A$4:$BC$2232,S$1,FALSE),VLOOKUP($A265,Pit!$A$4:$AZ$2108,S$2,FALSE))</f>
        <v>190000</v>
      </c>
      <c r="T265" s="17" t="str">
        <f>VLOOKUP(IF($C265="B",VLOOKUP($A265,Bat!$A$4:$AT$2232,T$1,FALSE),VLOOKUP($A265,Pit!$A$4:$BD$2108,T$2,FALSE)),COND!$A$35:$B$41,2,FALSE)</f>
        <v>??</v>
      </c>
      <c r="U265" s="21">
        <f>IF($C265="B",VLOOKUP($A265,Bat!$A$4:$AR$1196,44,FALSE),VLOOKUP($A265,Pit!$A$4:$BB$1086,54,FALSE))</f>
        <v>0</v>
      </c>
      <c r="V265" s="16"/>
      <c r="W265" s="16">
        <f>IF(OR(U265=999,V265=999,AND(S265&gt;$S$3,S265&lt;&gt;"Slot")),"",IF(V265="",U265,V265))</f>
        <v>0</v>
      </c>
      <c r="X265" s="17" t="e">
        <f>RANK(R265,$R$5:$R$124)</f>
        <v>#N/A</v>
      </c>
      <c r="Y265" s="16" t="str">
        <f>IFERROR(VLOOKUP($D265,Results!$F$3:$L$1396,Y$1,FALSE),"")</f>
        <v/>
      </c>
      <c r="Z265" s="34" t="str">
        <f>IFERROR(IFERROR(IF(VLOOKUP($D265,Results!$F$3:$L$1396,Z$1+1,FALSE)=1,"S",""),"")&amp;VLOOKUP($D265,Results!$F$3:$L$1396,Z$1,FALSE),"")</f>
        <v/>
      </c>
      <c r="AA265" s="16" t="str">
        <f>IFERROR(VLOOKUP($D265,Results!$F$3:$L$1396,AA$1,FALSE),"")</f>
        <v/>
      </c>
      <c r="AB265" s="16" t="str">
        <f>IFERROR(VLOOKUP($D265,Results!$F$3:$L$1396,AB$1,FALSE),"")</f>
        <v/>
      </c>
      <c r="AC265" s="16" t="str">
        <f>IF(V265="","",Y265-V265)</f>
        <v/>
      </c>
    </row>
    <row r="266" spans="1:29" s="21" customFormat="1" x14ac:dyDescent="0.25">
      <c r="A266" s="21" t="s">
        <v>2388</v>
      </c>
      <c r="B266" s="16">
        <f>COUNTIF($A$5:$A$124,A266)</f>
        <v>0</v>
      </c>
      <c r="C266" s="16" t="str">
        <f>IF(OR(MID(A266,1,2)="SP",MID(A266,1,2)="MR",MID(A266,1,2)="CL",MID(A266,1,2)="RP"),"P","B")</f>
        <v>P</v>
      </c>
      <c r="D266" s="17">
        <f>IF($C266="B",VLOOKUP($A266,Bat!$A$4:$BC$2232,D$1,FALSE),VLOOKUP($A266,Pit!$A$4:$AZ$2108,D$2,FALSE))</f>
        <v>8387</v>
      </c>
      <c r="E266" s="16" t="str">
        <f>IF($C266="B",VLOOKUP($A266,Bat!$A$4:$BC$2232,E$1,FALSE),VLOOKUP($A266,Pit!$A$4:$AZ$2108,E$2,FALSE))</f>
        <v>CL</v>
      </c>
      <c r="F266" s="16" t="str">
        <f>IF($C266="B",VLOOKUP($A266,Bat!$A$4:$BC$2232,F$1,FALSE),VLOOKUP($A266,Pit!$A$4:$AZ$2108,F$2,FALSE))</f>
        <v>Francisco González</v>
      </c>
      <c r="G266" s="16">
        <f>IF($C266="B",VLOOKUP($A266,Bat!$A$4:$BC$2232,G$1,FALSE),VLOOKUP($A266,Pit!$A$4:$AZ$2108,G$2,FALSE))</f>
        <v>21</v>
      </c>
      <c r="H266" s="16" t="str">
        <f>IF($C266="B",VLOOKUP($A266,Bat!$A$4:$BC$2232,H$1,FALSE),VLOOKUP($A266,Pit!$A$4:$AZ$2108,H$2,FALSE))</f>
        <v>R</v>
      </c>
      <c r="I266" s="16" t="str">
        <f>IF($C266="B",VLOOKUP($A266,Bat!$A$4:$BC$2232,I$1,FALSE),VLOOKUP($A266,Pit!$A$4:$AZ$2108,I$2,FALSE))</f>
        <v>R</v>
      </c>
      <c r="J266" s="16" t="str">
        <f>IF($C266="B",VLOOKUP($A266,Bat!$A$4:$BC$2232,J$1,FALSE),VLOOKUP($A266,Pit!$A$4:$AZ$2108,J$2,FALSE))</f>
        <v>Very Low</v>
      </c>
      <c r="K266" s="17" t="str">
        <f>IF($C266="B",VLOOKUP($A266,Bat!$A$4:$BC$2232,K$1,FALSE),VLOOKUP($A266,Pit!$A$4:$AZ$2108,K$2,FALSE))</f>
        <v>Very High</v>
      </c>
      <c r="L266" s="16">
        <f>IF($C266="B",VLOOKUP($A266,Bat!$A$4:$BC$2232,L$1,FALSE),VLOOKUP($A266,Pit!$A$4:$AZ$2108,L$2,FALSE))</f>
        <v>6</v>
      </c>
      <c r="M266" s="16">
        <f>IF($C266="B",VLOOKUP($A266,Bat!$A$4:$BC$2232,M$1,FALSE),VLOOKUP($A266,Pit!$A$4:$AZ$2108,M$2,FALSE))</f>
        <v>4</v>
      </c>
      <c r="N266" s="16">
        <f>IF($C266="B",VLOOKUP($A266,Bat!$A$4:$BC$2232,N$1,FALSE),VLOOKUP($A266,Pit!$A$4:$AZ$2108,N$2,FALSE))</f>
        <v>3</v>
      </c>
      <c r="O266" s="16" t="str">
        <f>IF($C266="B",VLOOKUP($A266,Bat!$A$4:$BC$2232,O$1,FALSE),VLOOKUP($A266,Pit!$A$4:$AZ$2108,O$2,FALSE))</f>
        <v>94-96 Mph</v>
      </c>
      <c r="P266" s="17">
        <f>IF($C266="B",VLOOKUP($A266,Bat!$A$4:$BC$2232,P$1,FALSE),VLOOKUP($A266,Pit!$A$4:$AZ$2108,P$2,FALSE))</f>
        <v>3</v>
      </c>
      <c r="Q266" s="36">
        <f>IF($C266="B",VLOOKUP($A266,Bat!$A$4:$BC$2232,Q$1,FALSE),VLOOKUP($A266,Pit!$A$4:$AZ$2108,Q$2,FALSE))</f>
        <v>28.019858930497819</v>
      </c>
      <c r="R266" s="19">
        <f>IF($C266="B",VLOOKUP($A266,Bat!$A$4:$BC$2232,R$1,FALSE),VLOOKUP($A266,Pit!$A$4:$AZ$2108,R$2,FALSE))</f>
        <v>0.44458346880351518</v>
      </c>
      <c r="S266" s="20">
        <f>IF($C266="B",VLOOKUP($A266,Bat!$A$4:$BC$2232,S$1,FALSE),VLOOKUP($A266,Pit!$A$4:$AZ$2108,S$2,FALSE))</f>
        <v>105000</v>
      </c>
      <c r="T266" s="17" t="str">
        <f>VLOOKUP(IF($C266="B",VLOOKUP($A266,Bat!$A$4:$AT$2232,T$1,FALSE),VLOOKUP($A266,Pit!$A$4:$BD$2108,T$2,FALSE)),COND!$A$35:$B$41,2,FALSE)</f>
        <v>??</v>
      </c>
      <c r="U266" s="21">
        <f>IF($C266="B",VLOOKUP($A266,Bat!$A$4:$AR$1196,44,FALSE),VLOOKUP($A266,Pit!$A$4:$BB$1086,54,FALSE))</f>
        <v>0</v>
      </c>
      <c r="V266" s="16"/>
      <c r="W266" s="16">
        <f>IF(OR(U266=999,V266=999,AND(S266&gt;$S$3,S266&lt;&gt;"Slot")),"",IF(V266="",U266,V266))</f>
        <v>0</v>
      </c>
      <c r="X266" s="17" t="e">
        <f>RANK(R266,$R$5:$R$124)</f>
        <v>#N/A</v>
      </c>
      <c r="Y266" s="16" t="str">
        <f>IFERROR(VLOOKUP($D266,Results!$F$3:$L$1396,Y$1,FALSE),"")</f>
        <v/>
      </c>
      <c r="Z266" s="34" t="str">
        <f>IFERROR(IFERROR(IF(VLOOKUP($D266,Results!$F$3:$L$1396,Z$1+1,FALSE)=1,"S",""),"")&amp;VLOOKUP($D266,Results!$F$3:$L$1396,Z$1,FALSE),"")</f>
        <v/>
      </c>
      <c r="AA266" s="16" t="str">
        <f>IFERROR(VLOOKUP($D266,Results!$F$3:$L$1396,AA$1,FALSE),"")</f>
        <v/>
      </c>
      <c r="AB266" s="16" t="str">
        <f>IFERROR(VLOOKUP($D266,Results!$F$3:$L$1396,AB$1,FALSE),"")</f>
        <v/>
      </c>
      <c r="AC266" s="16" t="str">
        <f>IF(V266="","",Y266-V266)</f>
        <v/>
      </c>
    </row>
    <row r="267" spans="1:29" s="21" customFormat="1" x14ac:dyDescent="0.25">
      <c r="A267" s="21" t="s">
        <v>2880</v>
      </c>
      <c r="B267" s="16">
        <f>COUNTIF($A$5:$A$124,A267)</f>
        <v>0</v>
      </c>
      <c r="C267" s="16" t="str">
        <f>IF(OR(MID(A267,1,2)="SP",MID(A267,1,2)="MR",MID(A267,1,2)="CL",MID(A267,1,2)="RP"),"P","B")</f>
        <v>B</v>
      </c>
      <c r="D267" s="17">
        <f>IF($C267="B",VLOOKUP($A267,Bat!$A$4:$BC$2232,D$1,FALSE),VLOOKUP($A267,Pit!$A$4:$AZ$2108,D$2,FALSE))</f>
        <v>8884</v>
      </c>
      <c r="E267" s="16" t="str">
        <f>IF($C267="B",VLOOKUP($A267,Bat!$A$4:$BC$2232,E$1,FALSE),VLOOKUP($A267,Pit!$A$4:$AZ$2108,E$2,FALSE))</f>
        <v>2B</v>
      </c>
      <c r="F267" s="16" t="str">
        <f>IF($C267="B",VLOOKUP($A267,Bat!$A$4:$BC$2232,F$1,FALSE),VLOOKUP($A267,Pit!$A$4:$AZ$2108,F$2,FALSE))</f>
        <v>Jeremy Lindsey</v>
      </c>
      <c r="G267" s="16">
        <f>IF($C267="B",VLOOKUP($A267,Bat!$A$4:$BC$2232,G$1,FALSE),VLOOKUP($A267,Pit!$A$4:$AZ$2108,G$2,FALSE))</f>
        <v>21</v>
      </c>
      <c r="H267" s="16" t="str">
        <f>IF($C267="B",VLOOKUP($A267,Bat!$A$4:$BC$2232,H$1,FALSE),VLOOKUP($A267,Pit!$A$4:$AZ$2108,H$2,FALSE))</f>
        <v>R</v>
      </c>
      <c r="I267" s="16" t="str">
        <f>IF($C267="B",VLOOKUP($A267,Bat!$A$4:$BC$2232,I$1,FALSE),VLOOKUP($A267,Pit!$A$4:$AZ$2108,I$2,FALSE))</f>
        <v>R</v>
      </c>
      <c r="J267" s="16" t="str">
        <f>IF($C267="B",VLOOKUP($A267,Bat!$A$4:$BC$2232,J$1,FALSE),VLOOKUP($A267,Pit!$A$4:$AZ$2108,J$2,FALSE))</f>
        <v>Low</v>
      </c>
      <c r="K267" s="17" t="str">
        <f>IF($C267="B",VLOOKUP($A267,Bat!$A$4:$BC$2232,K$1,FALSE),VLOOKUP($A267,Pit!$A$4:$AZ$2108,K$2,FALSE))</f>
        <v>High</v>
      </c>
      <c r="L267" s="16">
        <f>IF($C267="B",VLOOKUP($A267,Bat!$A$4:$BC$2232,L$1,FALSE),VLOOKUP($A267,Pit!$A$4:$AZ$2108,L$2,FALSE))</f>
        <v>5</v>
      </c>
      <c r="M267" s="16">
        <f>IF($C267="B",VLOOKUP($A267,Bat!$A$4:$BC$2232,M$1,FALSE),VLOOKUP($A267,Pit!$A$4:$AZ$2108,M$2,FALSE))</f>
        <v>5</v>
      </c>
      <c r="N267" s="16">
        <f>IF($C267="B",VLOOKUP($A267,Bat!$A$4:$BC$2232,N$1,FALSE),VLOOKUP($A267,Pit!$A$4:$AZ$2108,N$2,FALSE))</f>
        <v>1</v>
      </c>
      <c r="O267" s="16">
        <f>IF($C267="B",VLOOKUP($A267,Bat!$A$4:$BC$2232,O$1,FALSE),VLOOKUP($A267,Pit!$A$4:$AZ$2108,O$2,FALSE))</f>
        <v>4</v>
      </c>
      <c r="P267" s="17">
        <f>IF($C267="B",VLOOKUP($A267,Bat!$A$4:$BC$2232,P$1,FALSE),VLOOKUP($A267,Pit!$A$4:$AZ$2108,P$2,FALSE))</f>
        <v>5</v>
      </c>
      <c r="Q267" s="36">
        <f>IF($C267="B",VLOOKUP($A267,Bat!$A$4:$BC$2232,Q$1,FALSE),VLOOKUP($A267,Pit!$A$4:$AZ$2108,Q$2,FALSE))</f>
        <v>9.9257202091215788</v>
      </c>
      <c r="R267" s="19">
        <f>IF($C267="B",VLOOKUP($A267,Bat!$A$4:$BC$2232,R$1,FALSE),VLOOKUP($A267,Pit!$A$4:$AZ$2108,R$2,FALSE))</f>
        <v>0.43939952167898716</v>
      </c>
      <c r="S267" s="20">
        <f>IF($C267="B",VLOOKUP($A267,Bat!$A$4:$BC$2232,S$1,FALSE),VLOOKUP($A267,Pit!$A$4:$AZ$2108,S$2,FALSE))</f>
        <v>220000</v>
      </c>
      <c r="T267" s="17" t="str">
        <f>VLOOKUP(IF($C267="B",VLOOKUP($A267,Bat!$A$4:$AT$2232,T$1,FALSE),VLOOKUP($A267,Pit!$A$4:$BD$2108,T$2,FALSE)),COND!$A$35:$B$41,2,FALSE)</f>
        <v>??</v>
      </c>
      <c r="U267" s="21">
        <f>IF($C267="B",VLOOKUP($A267,Bat!$A$4:$AR$1196,44,FALSE),VLOOKUP($A267,Pit!$A$4:$BB$1086,54,FALSE))</f>
        <v>0</v>
      </c>
      <c r="V267" s="16"/>
      <c r="W267" s="16">
        <f>IF(OR(U267=999,V267=999,AND(S267&gt;$S$3,S267&lt;&gt;"Slot")),"",IF(V267="",U267,V267))</f>
        <v>0</v>
      </c>
      <c r="X267" s="17" t="e">
        <f>RANK(R267,$R$5:$R$124)</f>
        <v>#N/A</v>
      </c>
      <c r="Y267" s="16" t="str">
        <f>IFERROR(VLOOKUP($D267,Results!$F$3:$L$1396,Y$1,FALSE),"")</f>
        <v/>
      </c>
      <c r="Z267" s="34" t="str">
        <f>IFERROR(IFERROR(IF(VLOOKUP($D267,Results!$F$3:$L$1396,Z$1+1,FALSE)=1,"S",""),"")&amp;VLOOKUP($D267,Results!$F$3:$L$1396,Z$1,FALSE),"")</f>
        <v/>
      </c>
      <c r="AA267" s="16" t="str">
        <f>IFERROR(VLOOKUP($D267,Results!$F$3:$L$1396,AA$1,FALSE),"")</f>
        <v/>
      </c>
      <c r="AB267" s="16" t="str">
        <f>IFERROR(VLOOKUP($D267,Results!$F$3:$L$1396,AB$1,FALSE),"")</f>
        <v/>
      </c>
      <c r="AC267" s="16" t="str">
        <f>IF(V267="","",Y267-V267)</f>
        <v/>
      </c>
    </row>
    <row r="268" spans="1:29" s="21" customFormat="1" x14ac:dyDescent="0.25">
      <c r="A268" s="21" t="s">
        <v>2881</v>
      </c>
      <c r="B268" s="16">
        <f>COUNTIF($A$5:$A$124,A268)</f>
        <v>0</v>
      </c>
      <c r="C268" s="16" t="str">
        <f>IF(OR(MID(A268,1,2)="SP",MID(A268,1,2)="MR",MID(A268,1,2)="CL",MID(A268,1,2)="RP"),"P","B")</f>
        <v>B</v>
      </c>
      <c r="D268" s="17">
        <f>IF($C268="B",VLOOKUP($A268,Bat!$A$4:$BC$2232,D$1,FALSE),VLOOKUP($A268,Pit!$A$4:$AZ$2108,D$2,FALSE))</f>
        <v>9602</v>
      </c>
      <c r="E268" s="16" t="str">
        <f>IF($C268="B",VLOOKUP($A268,Bat!$A$4:$BC$2232,E$1,FALSE),VLOOKUP($A268,Pit!$A$4:$AZ$2108,E$2,FALSE))</f>
        <v>CF</v>
      </c>
      <c r="F268" s="16" t="str">
        <f>IF($C268="B",VLOOKUP($A268,Bat!$A$4:$BC$2232,F$1,FALSE),VLOOKUP($A268,Pit!$A$4:$AZ$2108,F$2,FALSE))</f>
        <v>Júlio Velásquez</v>
      </c>
      <c r="G268" s="16">
        <f>IF($C268="B",VLOOKUP($A268,Bat!$A$4:$BC$2232,G$1,FALSE),VLOOKUP($A268,Pit!$A$4:$AZ$2108,G$2,FALSE))</f>
        <v>21</v>
      </c>
      <c r="H268" s="16" t="str">
        <f>IF($C268="B",VLOOKUP($A268,Bat!$A$4:$BC$2232,H$1,FALSE),VLOOKUP($A268,Pit!$A$4:$AZ$2108,H$2,FALSE))</f>
        <v>R</v>
      </c>
      <c r="I268" s="16" t="str">
        <f>IF($C268="B",VLOOKUP($A268,Bat!$A$4:$BC$2232,I$1,FALSE),VLOOKUP($A268,Pit!$A$4:$AZ$2108,I$2,FALSE))</f>
        <v>R</v>
      </c>
      <c r="J268" s="16" t="str">
        <f>IF($C268="B",VLOOKUP($A268,Bat!$A$4:$BC$2232,J$1,FALSE),VLOOKUP($A268,Pit!$A$4:$AZ$2108,J$2,FALSE))</f>
        <v>Very Low</v>
      </c>
      <c r="K268" s="17" t="str">
        <f>IF($C268="B",VLOOKUP($A268,Bat!$A$4:$BC$2232,K$1,FALSE),VLOOKUP($A268,Pit!$A$4:$AZ$2108,K$2,FALSE))</f>
        <v>Normal</v>
      </c>
      <c r="L268" s="16">
        <f>IF($C268="B",VLOOKUP($A268,Bat!$A$4:$BC$2232,L$1,FALSE),VLOOKUP($A268,Pit!$A$4:$AZ$2108,L$2,FALSE))</f>
        <v>6</v>
      </c>
      <c r="M268" s="16">
        <f>IF($C268="B",VLOOKUP($A268,Bat!$A$4:$BC$2232,M$1,FALSE),VLOOKUP($A268,Pit!$A$4:$AZ$2108,M$2,FALSE))</f>
        <v>3</v>
      </c>
      <c r="N268" s="16">
        <f>IF($C268="B",VLOOKUP($A268,Bat!$A$4:$BC$2232,N$1,FALSE),VLOOKUP($A268,Pit!$A$4:$AZ$2108,N$2,FALSE))</f>
        <v>1</v>
      </c>
      <c r="O268" s="16">
        <f>IF($C268="B",VLOOKUP($A268,Bat!$A$4:$BC$2232,O$1,FALSE),VLOOKUP($A268,Pit!$A$4:$AZ$2108,O$2,FALSE))</f>
        <v>3</v>
      </c>
      <c r="P268" s="17">
        <f>IF($C268="B",VLOOKUP($A268,Bat!$A$4:$BC$2232,P$1,FALSE),VLOOKUP($A268,Pit!$A$4:$AZ$2108,P$2,FALSE))</f>
        <v>3</v>
      </c>
      <c r="Q268" s="36">
        <f>IF($C268="B",VLOOKUP($A268,Bat!$A$4:$BC$2232,Q$1,FALSE),VLOOKUP($A268,Pit!$A$4:$AZ$2108,Q$2,FALSE))</f>
        <v>9.8687550173613001</v>
      </c>
      <c r="R268" s="19">
        <f>IF($C268="B",VLOOKUP($A268,Bat!$A$4:$BC$2232,R$1,FALSE),VLOOKUP($A268,Pit!$A$4:$AZ$2108,R$2,FALSE))</f>
        <v>0.43192718094887039</v>
      </c>
      <c r="S268" s="20">
        <f>IF($C268="B",VLOOKUP($A268,Bat!$A$4:$BC$2232,S$1,FALSE),VLOOKUP($A268,Pit!$A$4:$AZ$2108,S$2,FALSE))</f>
        <v>190000</v>
      </c>
      <c r="T268" s="17" t="str">
        <f>VLOOKUP(IF($C268="B",VLOOKUP($A268,Bat!$A$4:$AT$2232,T$1,FALSE),VLOOKUP($A268,Pit!$A$4:$BD$2108,T$2,FALSE)),COND!$A$35:$B$41,2,FALSE)</f>
        <v>??</v>
      </c>
      <c r="U268" s="21">
        <f>IF($C268="B",VLOOKUP($A268,Bat!$A$4:$AR$1196,44,FALSE),VLOOKUP($A268,Pit!$A$4:$BB$1086,54,FALSE))</f>
        <v>0</v>
      </c>
      <c r="V268" s="16"/>
      <c r="W268" s="16">
        <f>IF(OR(U268=999,V268=999,AND(S268&gt;$S$3,S268&lt;&gt;"Slot")),"",IF(V268="",U268,V268))</f>
        <v>0</v>
      </c>
      <c r="X268" s="17" t="e">
        <f>RANK(R268,$R$5:$R$124)</f>
        <v>#N/A</v>
      </c>
      <c r="Y268" s="16" t="str">
        <f>IFERROR(VLOOKUP($D268,Results!$F$3:$L$1396,Y$1,FALSE),"")</f>
        <v/>
      </c>
      <c r="Z268" s="34" t="str">
        <f>IFERROR(IFERROR(IF(VLOOKUP($D268,Results!$F$3:$L$1396,Z$1+1,FALSE)=1,"S",""),"")&amp;VLOOKUP($D268,Results!$F$3:$L$1396,Z$1,FALSE),"")</f>
        <v/>
      </c>
      <c r="AA268" s="16" t="str">
        <f>IFERROR(VLOOKUP($D268,Results!$F$3:$L$1396,AA$1,FALSE),"")</f>
        <v/>
      </c>
      <c r="AB268" s="16" t="str">
        <f>IFERROR(VLOOKUP($D268,Results!$F$3:$L$1396,AB$1,FALSE),"")</f>
        <v/>
      </c>
      <c r="AC268" s="16" t="str">
        <f>IF(V268="","",Y268-V268)</f>
        <v/>
      </c>
    </row>
    <row r="269" spans="1:29" s="21" customFormat="1" x14ac:dyDescent="0.25">
      <c r="A269" s="21" t="s">
        <v>2882</v>
      </c>
      <c r="B269" s="16">
        <f>COUNTIF($A$5:$A$124,A269)</f>
        <v>0</v>
      </c>
      <c r="C269" s="16" t="str">
        <f>IF(OR(MID(A269,1,2)="SP",MID(A269,1,2)="MR",MID(A269,1,2)="CL",MID(A269,1,2)="RP"),"P","B")</f>
        <v>B</v>
      </c>
      <c r="D269" s="17">
        <f>IF($C269="B",VLOOKUP($A269,Bat!$A$4:$BC$2232,D$1,FALSE),VLOOKUP($A269,Pit!$A$4:$AZ$2108,D$2,FALSE))</f>
        <v>9878</v>
      </c>
      <c r="E269" s="16" t="str">
        <f>IF($C269="B",VLOOKUP($A269,Bat!$A$4:$BC$2232,E$1,FALSE),VLOOKUP($A269,Pit!$A$4:$AZ$2108,E$2,FALSE))</f>
        <v>CF</v>
      </c>
      <c r="F269" s="16" t="str">
        <f>IF($C269="B",VLOOKUP($A269,Bat!$A$4:$BC$2232,F$1,FALSE),VLOOKUP($A269,Pit!$A$4:$AZ$2108,F$2,FALSE))</f>
        <v>Cisco Guerra</v>
      </c>
      <c r="G269" s="16">
        <f>IF($C269="B",VLOOKUP($A269,Bat!$A$4:$BC$2232,G$1,FALSE),VLOOKUP($A269,Pit!$A$4:$AZ$2108,G$2,FALSE))</f>
        <v>21</v>
      </c>
      <c r="H269" s="16" t="str">
        <f>IF($C269="B",VLOOKUP($A269,Bat!$A$4:$BC$2232,H$1,FALSE),VLOOKUP($A269,Pit!$A$4:$AZ$2108,H$2,FALSE))</f>
        <v>L</v>
      </c>
      <c r="I269" s="16" t="str">
        <f>IF($C269="B",VLOOKUP($A269,Bat!$A$4:$BC$2232,I$1,FALSE),VLOOKUP($A269,Pit!$A$4:$AZ$2108,I$2,FALSE))</f>
        <v>L</v>
      </c>
      <c r="J269" s="16" t="str">
        <f>IF($C269="B",VLOOKUP($A269,Bat!$A$4:$BC$2232,J$1,FALSE),VLOOKUP($A269,Pit!$A$4:$AZ$2108,J$2,FALSE))</f>
        <v>Normal</v>
      </c>
      <c r="K269" s="17" t="str">
        <f>IF($C269="B",VLOOKUP($A269,Bat!$A$4:$BC$2232,K$1,FALSE),VLOOKUP($A269,Pit!$A$4:$AZ$2108,K$2,FALSE))</f>
        <v>Low</v>
      </c>
      <c r="L269" s="16">
        <f>IF($C269="B",VLOOKUP($A269,Bat!$A$4:$BC$2232,L$1,FALSE),VLOOKUP($A269,Pit!$A$4:$AZ$2108,L$2,FALSE))</f>
        <v>5</v>
      </c>
      <c r="M269" s="16">
        <f>IF($C269="B",VLOOKUP($A269,Bat!$A$4:$BC$2232,M$1,FALSE),VLOOKUP($A269,Pit!$A$4:$AZ$2108,M$2,FALSE))</f>
        <v>5</v>
      </c>
      <c r="N269" s="16">
        <f>IF($C269="B",VLOOKUP($A269,Bat!$A$4:$BC$2232,N$1,FALSE),VLOOKUP($A269,Pit!$A$4:$AZ$2108,N$2,FALSE))</f>
        <v>3</v>
      </c>
      <c r="O269" s="16">
        <f>IF($C269="B",VLOOKUP($A269,Bat!$A$4:$BC$2232,O$1,FALSE),VLOOKUP($A269,Pit!$A$4:$AZ$2108,O$2,FALSE))</f>
        <v>4</v>
      </c>
      <c r="P269" s="17">
        <f>IF($C269="B",VLOOKUP($A269,Bat!$A$4:$BC$2232,P$1,FALSE),VLOOKUP($A269,Pit!$A$4:$AZ$2108,P$2,FALSE))</f>
        <v>3</v>
      </c>
      <c r="Q269" s="36">
        <f>IF($C269="B",VLOOKUP($A269,Bat!$A$4:$BC$2232,Q$1,FALSE),VLOOKUP($A269,Pit!$A$4:$AZ$2108,Q$2,FALSE))</f>
        <v>9.8464417588392266</v>
      </c>
      <c r="R269" s="19">
        <f>IF($C269="B",VLOOKUP($A269,Bat!$A$4:$BC$2232,R$1,FALSE),VLOOKUP($A269,Pit!$A$4:$AZ$2108,R$2,FALSE))</f>
        <v>0.42900026601496205</v>
      </c>
      <c r="S269" s="20">
        <f>IF($C269="B",VLOOKUP($A269,Bat!$A$4:$BC$2232,S$1,FALSE),VLOOKUP($A269,Pit!$A$4:$AZ$2108,S$2,FALSE))</f>
        <v>220000</v>
      </c>
      <c r="T269" s="17" t="str">
        <f>VLOOKUP(IF($C269="B",VLOOKUP($A269,Bat!$A$4:$AT$2232,T$1,FALSE),VLOOKUP($A269,Pit!$A$4:$BD$2108,T$2,FALSE)),COND!$A$35:$B$41,2,FALSE)</f>
        <v>??</v>
      </c>
      <c r="U269" s="21">
        <f>IF($C269="B",VLOOKUP($A269,Bat!$A$4:$AR$1196,44,FALSE),VLOOKUP($A269,Pit!$A$4:$BB$1086,54,FALSE))</f>
        <v>0</v>
      </c>
      <c r="V269" s="16"/>
      <c r="W269" s="16">
        <f>IF(OR(U269=999,V269=999,AND(S269&gt;$S$3,S269&lt;&gt;"Slot")),"",IF(V269="",U269,V269))</f>
        <v>0</v>
      </c>
      <c r="X269" s="17" t="e">
        <f>RANK(R269,$R$5:$R$124)</f>
        <v>#N/A</v>
      </c>
      <c r="Y269" s="16" t="str">
        <f>IFERROR(VLOOKUP($D269,Results!$F$3:$L$1396,Y$1,FALSE),"")</f>
        <v/>
      </c>
      <c r="Z269" s="34" t="str">
        <f>IFERROR(IFERROR(IF(VLOOKUP($D269,Results!$F$3:$L$1396,Z$1+1,FALSE)=1,"S",""),"")&amp;VLOOKUP($D269,Results!$F$3:$L$1396,Z$1,FALSE),"")</f>
        <v/>
      </c>
      <c r="AA269" s="16" t="str">
        <f>IFERROR(VLOOKUP($D269,Results!$F$3:$L$1396,AA$1,FALSE),"")</f>
        <v/>
      </c>
      <c r="AB269" s="16" t="str">
        <f>IFERROR(VLOOKUP($D269,Results!$F$3:$L$1396,AB$1,FALSE),"")</f>
        <v/>
      </c>
      <c r="AC269" s="16" t="str">
        <f>IF(V269="","",Y269-V269)</f>
        <v/>
      </c>
    </row>
    <row r="270" spans="1:29" s="21" customFormat="1" x14ac:dyDescent="0.25">
      <c r="A270" s="21" t="s">
        <v>3154</v>
      </c>
      <c r="B270" s="16">
        <f>COUNTIF($A$5:$A$124,A270)</f>
        <v>0</v>
      </c>
      <c r="C270" s="16" t="str">
        <f>IF(OR(MID(A270,1,2)="SP",MID(A270,1,2)="MR",MID(A270,1,2)="CL",MID(A270,1,2)="RP"),"P","B")</f>
        <v>P</v>
      </c>
      <c r="D270" s="17">
        <f>IF($C270="B",VLOOKUP($A270,Bat!$A$4:$BC$2232,D$1,FALSE),VLOOKUP($A270,Pit!$A$4:$AZ$2108,D$2,FALSE))</f>
        <v>5013</v>
      </c>
      <c r="E270" s="16" t="str">
        <f>IF($C270="B",VLOOKUP($A270,Bat!$A$4:$BC$2232,E$1,FALSE),VLOOKUP($A270,Pit!$A$4:$AZ$2108,E$2,FALSE))</f>
        <v>CL</v>
      </c>
      <c r="F270" s="16" t="str">
        <f>IF($C270="B",VLOOKUP($A270,Bat!$A$4:$BC$2232,F$1,FALSE),VLOOKUP($A270,Pit!$A$4:$AZ$2108,F$2,FALSE))</f>
        <v>Tomás Piniella</v>
      </c>
      <c r="G270" s="16">
        <f>IF($C270="B",VLOOKUP($A270,Bat!$A$4:$BC$2232,G$1,FALSE),VLOOKUP($A270,Pit!$A$4:$AZ$2108,G$2,FALSE))</f>
        <v>18</v>
      </c>
      <c r="H270" s="16" t="str">
        <f>IF($C270="B",VLOOKUP($A270,Bat!$A$4:$BC$2232,H$1,FALSE),VLOOKUP($A270,Pit!$A$4:$AZ$2108,H$2,FALSE))</f>
        <v>R</v>
      </c>
      <c r="I270" s="16" t="str">
        <f>IF($C270="B",VLOOKUP($A270,Bat!$A$4:$BC$2232,I$1,FALSE),VLOOKUP($A270,Pit!$A$4:$AZ$2108,I$2,FALSE))</f>
        <v>L</v>
      </c>
      <c r="J270" s="16" t="str">
        <f>IF($C270="B",VLOOKUP($A270,Bat!$A$4:$BC$2232,J$1,FALSE),VLOOKUP($A270,Pit!$A$4:$AZ$2108,J$2,FALSE))</f>
        <v>Very Low</v>
      </c>
      <c r="K270" s="17" t="str">
        <f>IF($C270="B",VLOOKUP($A270,Bat!$A$4:$BC$2232,K$1,FALSE),VLOOKUP($A270,Pit!$A$4:$AZ$2108,K$2,FALSE))</f>
        <v>High</v>
      </c>
      <c r="L270" s="16">
        <f>IF($C270="B",VLOOKUP($A270,Bat!$A$4:$BC$2232,L$1,FALSE),VLOOKUP($A270,Pit!$A$4:$AZ$2108,L$2,FALSE))</f>
        <v>2</v>
      </c>
      <c r="M270" s="16">
        <f>IF($C270="B",VLOOKUP($A270,Bat!$A$4:$BC$2232,M$1,FALSE),VLOOKUP($A270,Pit!$A$4:$AZ$2108,M$2,FALSE))</f>
        <v>3</v>
      </c>
      <c r="N270" s="16">
        <f>IF($C270="B",VLOOKUP($A270,Bat!$A$4:$BC$2232,N$1,FALSE),VLOOKUP($A270,Pit!$A$4:$AZ$2108,N$2,FALSE))</f>
        <v>7</v>
      </c>
      <c r="O270" s="16" t="str">
        <f>IF($C270="B",VLOOKUP($A270,Bat!$A$4:$BC$2232,O$1,FALSE),VLOOKUP($A270,Pit!$A$4:$AZ$2108,O$2,FALSE))</f>
        <v>83-85 Mph</v>
      </c>
      <c r="P270" s="17">
        <f>IF($C270="B",VLOOKUP($A270,Bat!$A$4:$BC$2232,P$1,FALSE),VLOOKUP($A270,Pit!$A$4:$AZ$2108,P$2,FALSE))</f>
        <v>7</v>
      </c>
      <c r="Q270" s="36">
        <f>IF($C270="B",VLOOKUP($A270,Bat!$A$4:$BC$2232,Q$1,FALSE),VLOOKUP($A270,Pit!$A$4:$AZ$2108,Q$2,FALSE))</f>
        <v>27.834119655201697</v>
      </c>
      <c r="R270" s="19">
        <f>IF($C270="B",VLOOKUP($A270,Bat!$A$4:$BC$2232,R$1,FALSE),VLOOKUP($A270,Pit!$A$4:$AZ$2108,R$2,FALSE))</f>
        <v>0.42796634192079602</v>
      </c>
      <c r="S270" s="20">
        <f>IF($C270="B",VLOOKUP($A270,Bat!$A$4:$BC$2232,S$1,FALSE),VLOOKUP($A270,Pit!$A$4:$AZ$2108,S$2,FALSE))</f>
        <v>230000</v>
      </c>
      <c r="T270" s="17" t="str">
        <f>VLOOKUP(IF($C270="B",VLOOKUP($A270,Bat!$A$4:$AT$2232,T$1,FALSE),VLOOKUP($A270,Pit!$A$4:$BD$2108,T$2,FALSE)),COND!$A$35:$B$41,2,FALSE)</f>
        <v>??</v>
      </c>
      <c r="U270" s="21">
        <f>IF($C270="B",VLOOKUP($A270,Bat!$A$4:$AR$1196,44,FALSE),VLOOKUP($A270,Pit!$A$4:$BB$1086,54,FALSE))</f>
        <v>0</v>
      </c>
      <c r="V270" s="16"/>
      <c r="W270" s="16">
        <f>IF(OR(U270=999,V270=999,AND(S270&gt;$S$3,S270&lt;&gt;"Slot")),"",IF(V270="",U270,V270))</f>
        <v>0</v>
      </c>
      <c r="X270" s="17" t="e">
        <f>RANK(R270,$R$5:$R$124)</f>
        <v>#N/A</v>
      </c>
      <c r="Y270" s="16" t="str">
        <f>IFERROR(VLOOKUP($D270,Results!$F$3:$L$1396,Y$1,FALSE),"")</f>
        <v/>
      </c>
      <c r="Z270" s="34" t="str">
        <f>IFERROR(IFERROR(IF(VLOOKUP($D270,Results!$F$3:$L$1396,Z$1+1,FALSE)=1,"S",""),"")&amp;VLOOKUP($D270,Results!$F$3:$L$1396,Z$1,FALSE),"")</f>
        <v/>
      </c>
      <c r="AA270" s="16" t="str">
        <f>IFERROR(VLOOKUP($D270,Results!$F$3:$L$1396,AA$1,FALSE),"")</f>
        <v/>
      </c>
      <c r="AB270" s="16" t="str">
        <f>IFERROR(VLOOKUP($D270,Results!$F$3:$L$1396,AB$1,FALSE),"")</f>
        <v/>
      </c>
      <c r="AC270" s="16" t="str">
        <f>IF(V270="","",Y270-V270)</f>
        <v/>
      </c>
    </row>
    <row r="271" spans="1:29" s="21" customFormat="1" x14ac:dyDescent="0.25">
      <c r="A271" s="21" t="s">
        <v>2389</v>
      </c>
      <c r="B271" s="16">
        <f>COUNTIF($A$5:$A$124,A271)</f>
        <v>0</v>
      </c>
      <c r="C271" s="16" t="str">
        <f>IF(OR(MID(A271,1,2)="SP",MID(A271,1,2)="MR",MID(A271,1,2)="CL",MID(A271,1,2)="RP"),"P","B")</f>
        <v>P</v>
      </c>
      <c r="D271" s="17">
        <f>IF($C271="B",VLOOKUP($A271,Bat!$A$4:$BC$2232,D$1,FALSE),VLOOKUP($A271,Pit!$A$4:$AZ$2108,D$2,FALSE))</f>
        <v>4865</v>
      </c>
      <c r="E271" s="16" t="str">
        <f>IF($C271="B",VLOOKUP($A271,Bat!$A$4:$BC$2232,E$1,FALSE),VLOOKUP($A271,Pit!$A$4:$AZ$2108,E$2,FALSE))</f>
        <v>RP</v>
      </c>
      <c r="F271" s="16" t="str">
        <f>IF($C271="B",VLOOKUP($A271,Bat!$A$4:$BC$2232,F$1,FALSE),VLOOKUP($A271,Pit!$A$4:$AZ$2108,F$2,FALSE))</f>
        <v>John Cox</v>
      </c>
      <c r="G271" s="16">
        <f>IF($C271="B",VLOOKUP($A271,Bat!$A$4:$BC$2232,G$1,FALSE),VLOOKUP($A271,Pit!$A$4:$AZ$2108,G$2,FALSE))</f>
        <v>18</v>
      </c>
      <c r="H271" s="16" t="str">
        <f>IF($C271="B",VLOOKUP($A271,Bat!$A$4:$BC$2232,H$1,FALSE),VLOOKUP($A271,Pit!$A$4:$AZ$2108,H$2,FALSE))</f>
        <v>R</v>
      </c>
      <c r="I271" s="16" t="str">
        <f>IF($C271="B",VLOOKUP($A271,Bat!$A$4:$BC$2232,I$1,FALSE),VLOOKUP($A271,Pit!$A$4:$AZ$2108,I$2,FALSE))</f>
        <v>R</v>
      </c>
      <c r="J271" s="16" t="str">
        <f>IF($C271="B",VLOOKUP($A271,Bat!$A$4:$BC$2232,J$1,FALSE),VLOOKUP($A271,Pit!$A$4:$AZ$2108,J$2,FALSE))</f>
        <v>Very Low</v>
      </c>
      <c r="K271" s="17" t="str">
        <f>IF($C271="B",VLOOKUP($A271,Bat!$A$4:$BC$2232,K$1,FALSE),VLOOKUP($A271,Pit!$A$4:$AZ$2108,K$2,FALSE))</f>
        <v>Very High</v>
      </c>
      <c r="L271" s="16">
        <f>IF($C271="B",VLOOKUP($A271,Bat!$A$4:$BC$2232,L$1,FALSE),VLOOKUP($A271,Pit!$A$4:$AZ$2108,L$2,FALSE))</f>
        <v>3</v>
      </c>
      <c r="M271" s="16">
        <f>IF($C271="B",VLOOKUP($A271,Bat!$A$4:$BC$2232,M$1,FALSE),VLOOKUP($A271,Pit!$A$4:$AZ$2108,M$2,FALSE))</f>
        <v>5</v>
      </c>
      <c r="N271" s="16">
        <f>IF($C271="B",VLOOKUP($A271,Bat!$A$4:$BC$2232,N$1,FALSE),VLOOKUP($A271,Pit!$A$4:$AZ$2108,N$2,FALSE))</f>
        <v>5</v>
      </c>
      <c r="O271" s="16" t="str">
        <f>IF($C271="B",VLOOKUP($A271,Bat!$A$4:$BC$2232,O$1,FALSE),VLOOKUP($A271,Pit!$A$4:$AZ$2108,O$2,FALSE))</f>
        <v>91-93 Mph</v>
      </c>
      <c r="P271" s="17">
        <f>IF($C271="B",VLOOKUP($A271,Bat!$A$4:$BC$2232,P$1,FALSE),VLOOKUP($A271,Pit!$A$4:$AZ$2108,P$2,FALSE))</f>
        <v>4</v>
      </c>
      <c r="Q271" s="36">
        <f>IF($C271="B",VLOOKUP($A271,Bat!$A$4:$BC$2232,Q$1,FALSE),VLOOKUP($A271,Pit!$A$4:$AZ$2108,Q$2,FALSE))</f>
        <v>27.815462808795495</v>
      </c>
      <c r="R271" s="19">
        <f>IF($C271="B",VLOOKUP($A271,Bat!$A$4:$BC$2232,R$1,FALSE),VLOOKUP($A271,Pit!$A$4:$AZ$2108,R$2,FALSE))</f>
        <v>0.42629721091191819</v>
      </c>
      <c r="S271" s="20">
        <f>IF($C271="B",VLOOKUP($A271,Bat!$A$4:$BC$2232,S$1,FALSE),VLOOKUP($A271,Pit!$A$4:$AZ$2108,S$2,FALSE))</f>
        <v>2600000</v>
      </c>
      <c r="T271" s="17" t="str">
        <f>VLOOKUP(IF($C271="B",VLOOKUP($A271,Bat!$A$4:$AT$2232,T$1,FALSE),VLOOKUP($A271,Pit!$A$4:$BD$2108,T$2,FALSE)),COND!$A$35:$B$41,2,FALSE)</f>
        <v>??</v>
      </c>
      <c r="U271" s="21">
        <f>IF($C271="B",VLOOKUP($A271,Bat!$A$4:$AR$1196,44,FALSE),VLOOKUP($A271,Pit!$A$4:$BB$1086,54,FALSE))</f>
        <v>0</v>
      </c>
      <c r="V271" s="16"/>
      <c r="W271" s="16">
        <f>IF(OR(U271=999,V271=999,AND(S271&gt;$S$3,S271&lt;&gt;"Slot")),"",IF(V271="",U271,V271))</f>
        <v>0</v>
      </c>
      <c r="X271" s="17" t="e">
        <f>RANK(R271,$R$5:$R$124)</f>
        <v>#N/A</v>
      </c>
      <c r="Y271" s="16" t="str">
        <f>IFERROR(VLOOKUP($D271,Results!$F$3:$L$1396,Y$1,FALSE),"")</f>
        <v/>
      </c>
      <c r="Z271" s="34" t="str">
        <f>IFERROR(IFERROR(IF(VLOOKUP($D271,Results!$F$3:$L$1396,Z$1+1,FALSE)=1,"S",""),"")&amp;VLOOKUP($D271,Results!$F$3:$L$1396,Z$1,FALSE),"")</f>
        <v/>
      </c>
      <c r="AA271" s="16" t="str">
        <f>IFERROR(VLOOKUP($D271,Results!$F$3:$L$1396,AA$1,FALSE),"")</f>
        <v/>
      </c>
      <c r="AB271" s="16" t="str">
        <f>IFERROR(VLOOKUP($D271,Results!$F$3:$L$1396,AB$1,FALSE),"")</f>
        <v/>
      </c>
      <c r="AC271" s="16" t="str">
        <f>IF(V271="","",Y271-V271)</f>
        <v/>
      </c>
    </row>
    <row r="272" spans="1:29" s="21" customFormat="1" x14ac:dyDescent="0.25">
      <c r="A272" s="21" t="s">
        <v>2883</v>
      </c>
      <c r="B272" s="16">
        <f>COUNTIF($A$5:$A$124,A272)</f>
        <v>0</v>
      </c>
      <c r="C272" s="16" t="str">
        <f>IF(OR(MID(A272,1,2)="SP",MID(A272,1,2)="MR",MID(A272,1,2)="CL",MID(A272,1,2)="RP"),"P","B")</f>
        <v>B</v>
      </c>
      <c r="D272" s="17">
        <f>IF($C272="B",VLOOKUP($A272,Bat!$A$4:$BC$2232,D$1,FALSE),VLOOKUP($A272,Pit!$A$4:$AZ$2108,D$2,FALSE))</f>
        <v>4761</v>
      </c>
      <c r="E272" s="16" t="str">
        <f>IF($C272="B",VLOOKUP($A272,Bat!$A$4:$BC$2232,E$1,FALSE),VLOOKUP($A272,Pit!$A$4:$AZ$2108,E$2,FALSE))</f>
        <v>1B</v>
      </c>
      <c r="F272" s="16" t="str">
        <f>IF($C272="B",VLOOKUP($A272,Bat!$A$4:$BC$2232,F$1,FALSE),VLOOKUP($A272,Pit!$A$4:$AZ$2108,F$2,FALSE))</f>
        <v>Will Smith</v>
      </c>
      <c r="G272" s="16">
        <f>IF($C272="B",VLOOKUP($A272,Bat!$A$4:$BC$2232,G$1,FALSE),VLOOKUP($A272,Pit!$A$4:$AZ$2108,G$2,FALSE))</f>
        <v>21</v>
      </c>
      <c r="H272" s="16" t="str">
        <f>IF($C272="B",VLOOKUP($A272,Bat!$A$4:$BC$2232,H$1,FALSE),VLOOKUP($A272,Pit!$A$4:$AZ$2108,H$2,FALSE))</f>
        <v>L</v>
      </c>
      <c r="I272" s="16" t="str">
        <f>IF($C272="B",VLOOKUP($A272,Bat!$A$4:$BC$2232,I$1,FALSE),VLOOKUP($A272,Pit!$A$4:$AZ$2108,I$2,FALSE))</f>
        <v>R</v>
      </c>
      <c r="J272" s="16" t="str">
        <f>IF($C272="B",VLOOKUP($A272,Bat!$A$4:$BC$2232,J$1,FALSE),VLOOKUP($A272,Pit!$A$4:$AZ$2108,J$2,FALSE))</f>
        <v>Very Low</v>
      </c>
      <c r="K272" s="17" t="str">
        <f>IF($C272="B",VLOOKUP($A272,Bat!$A$4:$BC$2232,K$1,FALSE),VLOOKUP($A272,Pit!$A$4:$AZ$2108,K$2,FALSE))</f>
        <v>Normal</v>
      </c>
      <c r="L272" s="16">
        <f>IF($C272="B",VLOOKUP($A272,Bat!$A$4:$BC$2232,L$1,FALSE),VLOOKUP($A272,Pit!$A$4:$AZ$2108,L$2,FALSE))</f>
        <v>5</v>
      </c>
      <c r="M272" s="16">
        <f>IF($C272="B",VLOOKUP($A272,Bat!$A$4:$BC$2232,M$1,FALSE),VLOOKUP($A272,Pit!$A$4:$AZ$2108,M$2,FALSE))</f>
        <v>3</v>
      </c>
      <c r="N272" s="16">
        <f>IF($C272="B",VLOOKUP($A272,Bat!$A$4:$BC$2232,N$1,FALSE),VLOOKUP($A272,Pit!$A$4:$AZ$2108,N$2,FALSE))</f>
        <v>5</v>
      </c>
      <c r="O272" s="16">
        <f>IF($C272="B",VLOOKUP($A272,Bat!$A$4:$BC$2232,O$1,FALSE),VLOOKUP($A272,Pit!$A$4:$AZ$2108,O$2,FALSE))</f>
        <v>4</v>
      </c>
      <c r="P272" s="17">
        <f>IF($C272="B",VLOOKUP($A272,Bat!$A$4:$BC$2232,P$1,FALSE),VLOOKUP($A272,Pit!$A$4:$AZ$2108,P$2,FALSE))</f>
        <v>3</v>
      </c>
      <c r="Q272" s="36">
        <f>IF($C272="B",VLOOKUP($A272,Bat!$A$4:$BC$2232,Q$1,FALSE),VLOOKUP($A272,Pit!$A$4:$AZ$2108,Q$2,FALSE))</f>
        <v>9.8059833203570808</v>
      </c>
      <c r="R272" s="19">
        <f>IF($C272="B",VLOOKUP($A272,Bat!$A$4:$BC$2232,R$1,FALSE),VLOOKUP($A272,Pit!$A$4:$AZ$2108,R$2,FALSE))</f>
        <v>0.42369317885515256</v>
      </c>
      <c r="S272" s="20">
        <f>IF($C272="B",VLOOKUP($A272,Bat!$A$4:$BC$2232,S$1,FALSE),VLOOKUP($A272,Pit!$A$4:$AZ$2108,S$2,FALSE))</f>
        <v>180000</v>
      </c>
      <c r="T272" s="17" t="str">
        <f>VLOOKUP(IF($C272="B",VLOOKUP($A272,Bat!$A$4:$AT$2232,T$1,FALSE),VLOOKUP($A272,Pit!$A$4:$BD$2108,T$2,FALSE)),COND!$A$35:$B$41,2,FALSE)</f>
        <v>??</v>
      </c>
      <c r="U272" s="21">
        <f>IF($C272="B",VLOOKUP($A272,Bat!$A$4:$AR$1196,44,FALSE),VLOOKUP($A272,Pit!$A$4:$BB$1086,54,FALSE))</f>
        <v>0</v>
      </c>
      <c r="V272" s="16"/>
      <c r="W272" s="16">
        <f>IF(OR(U272=999,V272=999,AND(S272&gt;$S$3,S272&lt;&gt;"Slot")),"",IF(V272="",U272,V272))</f>
        <v>0</v>
      </c>
      <c r="X272" s="17" t="e">
        <f>RANK(R272,$R$5:$R$124)</f>
        <v>#N/A</v>
      </c>
      <c r="Y272" s="16" t="str">
        <f>IFERROR(VLOOKUP($D272,Results!$F$3:$L$1396,Y$1,FALSE),"")</f>
        <v/>
      </c>
      <c r="Z272" s="34" t="str">
        <f>IFERROR(IFERROR(IF(VLOOKUP($D272,Results!$F$3:$L$1396,Z$1+1,FALSE)=1,"S",""),"")&amp;VLOOKUP($D272,Results!$F$3:$L$1396,Z$1,FALSE),"")</f>
        <v/>
      </c>
      <c r="AA272" s="16" t="str">
        <f>IFERROR(VLOOKUP($D272,Results!$F$3:$L$1396,AA$1,FALSE),"")</f>
        <v/>
      </c>
      <c r="AB272" s="16" t="str">
        <f>IFERROR(VLOOKUP($D272,Results!$F$3:$L$1396,AB$1,FALSE),"")</f>
        <v/>
      </c>
      <c r="AC272" s="16" t="str">
        <f>IF(V272="","",Y272-V272)</f>
        <v/>
      </c>
    </row>
    <row r="273" spans="1:29" s="21" customFormat="1" x14ac:dyDescent="0.25">
      <c r="A273" s="21" t="s">
        <v>2390</v>
      </c>
      <c r="B273" s="16">
        <f>COUNTIF($A$5:$A$124,A273)</f>
        <v>0</v>
      </c>
      <c r="C273" s="16" t="str">
        <f>IF(OR(MID(A273,1,2)="SP",MID(A273,1,2)="MR",MID(A273,1,2)="CL",MID(A273,1,2)="RP"),"P","B")</f>
        <v>P</v>
      </c>
      <c r="D273" s="17">
        <f>IF($C273="B",VLOOKUP($A273,Bat!$A$4:$BC$2232,D$1,FALSE),VLOOKUP($A273,Pit!$A$4:$AZ$2108,D$2,FALSE))</f>
        <v>9505</v>
      </c>
      <c r="E273" s="16" t="str">
        <f>IF($C273="B",VLOOKUP($A273,Bat!$A$4:$BC$2232,E$1,FALSE),VLOOKUP($A273,Pit!$A$4:$AZ$2108,E$2,FALSE))</f>
        <v>SP</v>
      </c>
      <c r="F273" s="16" t="str">
        <f>IF($C273="B",VLOOKUP($A273,Bat!$A$4:$BC$2232,F$1,FALSE),VLOOKUP($A273,Pit!$A$4:$AZ$2108,F$2,FALSE))</f>
        <v>Roberto Cabrera</v>
      </c>
      <c r="G273" s="16">
        <f>IF($C273="B",VLOOKUP($A273,Bat!$A$4:$BC$2232,G$1,FALSE),VLOOKUP($A273,Pit!$A$4:$AZ$2108,G$2,FALSE))</f>
        <v>21</v>
      </c>
      <c r="H273" s="16" t="str">
        <f>IF($C273="B",VLOOKUP($A273,Bat!$A$4:$BC$2232,H$1,FALSE),VLOOKUP($A273,Pit!$A$4:$AZ$2108,H$2,FALSE))</f>
        <v>R</v>
      </c>
      <c r="I273" s="16" t="str">
        <f>IF($C273="B",VLOOKUP($A273,Bat!$A$4:$BC$2232,I$1,FALSE),VLOOKUP($A273,Pit!$A$4:$AZ$2108,I$2,FALSE))</f>
        <v>R</v>
      </c>
      <c r="J273" s="16" t="str">
        <f>IF($C273="B",VLOOKUP($A273,Bat!$A$4:$BC$2232,J$1,FALSE),VLOOKUP($A273,Pit!$A$4:$AZ$2108,J$2,FALSE))</f>
        <v>Very High</v>
      </c>
      <c r="K273" s="17" t="str">
        <f>IF($C273="B",VLOOKUP($A273,Bat!$A$4:$BC$2232,K$1,FALSE),VLOOKUP($A273,Pit!$A$4:$AZ$2108,K$2,FALSE))</f>
        <v>High</v>
      </c>
      <c r="L273" s="16">
        <f>IF($C273="B",VLOOKUP($A273,Bat!$A$4:$BC$2232,L$1,FALSE),VLOOKUP($A273,Pit!$A$4:$AZ$2108,L$2,FALSE))</f>
        <v>4</v>
      </c>
      <c r="M273" s="16">
        <f>IF($C273="B",VLOOKUP($A273,Bat!$A$4:$BC$2232,M$1,FALSE),VLOOKUP($A273,Pit!$A$4:$AZ$2108,M$2,FALSE))</f>
        <v>4</v>
      </c>
      <c r="N273" s="16">
        <f>IF($C273="B",VLOOKUP($A273,Bat!$A$4:$BC$2232,N$1,FALSE),VLOOKUP($A273,Pit!$A$4:$AZ$2108,N$2,FALSE))</f>
        <v>4</v>
      </c>
      <c r="O273" s="16" t="str">
        <f>IF($C273="B",VLOOKUP($A273,Bat!$A$4:$BC$2232,O$1,FALSE),VLOOKUP($A273,Pit!$A$4:$AZ$2108,O$2,FALSE))</f>
        <v>95-97 Mph</v>
      </c>
      <c r="P273" s="17">
        <f>IF($C273="B",VLOOKUP($A273,Bat!$A$4:$BC$2232,P$1,FALSE),VLOOKUP($A273,Pit!$A$4:$AZ$2108,P$2,FALSE))</f>
        <v>6</v>
      </c>
      <c r="Q273" s="36">
        <f>IF($C273="B",VLOOKUP($A273,Bat!$A$4:$BC$2232,Q$1,FALSE),VLOOKUP($A273,Pit!$A$4:$AZ$2108,Q$2,FALSE))</f>
        <v>27.757345075900222</v>
      </c>
      <c r="R273" s="19">
        <f>IF($C273="B",VLOOKUP($A273,Bat!$A$4:$BC$2232,R$1,FALSE),VLOOKUP($A273,Pit!$A$4:$AZ$2108,R$2,FALSE))</f>
        <v>0.42109771963514303</v>
      </c>
      <c r="S273" s="20">
        <f>IF($C273="B",VLOOKUP($A273,Bat!$A$4:$BC$2232,S$1,FALSE),VLOOKUP($A273,Pit!$A$4:$AZ$2108,S$2,FALSE))</f>
        <v>95000</v>
      </c>
      <c r="T273" s="17" t="str">
        <f>VLOOKUP(IF($C273="B",VLOOKUP($A273,Bat!$A$4:$AT$2232,T$1,FALSE),VLOOKUP($A273,Pit!$A$4:$BD$2108,T$2,FALSE)),COND!$A$35:$B$41,2,FALSE)</f>
        <v>??</v>
      </c>
      <c r="U273" s="21">
        <f>IF($C273="B",VLOOKUP($A273,Bat!$A$4:$AR$1196,44,FALSE),VLOOKUP($A273,Pit!$A$4:$BB$1086,54,FALSE))</f>
        <v>0</v>
      </c>
      <c r="V273" s="16"/>
      <c r="W273" s="16">
        <f>IF(OR(U273=999,V273=999,AND(S273&gt;$S$3,S273&lt;&gt;"Slot")),"",IF(V273="",U273,V273))</f>
        <v>0</v>
      </c>
      <c r="X273" s="17" t="e">
        <f>RANK(R273,$R$5:$R$124)</f>
        <v>#N/A</v>
      </c>
      <c r="Y273" s="16" t="str">
        <f>IFERROR(VLOOKUP($D273,Results!$F$3:$L$1396,Y$1,FALSE),"")</f>
        <v/>
      </c>
      <c r="Z273" s="34" t="str">
        <f>IFERROR(IFERROR(IF(VLOOKUP($D273,Results!$F$3:$L$1396,Z$1+1,FALSE)=1,"S",""),"")&amp;VLOOKUP($D273,Results!$F$3:$L$1396,Z$1,FALSE),"")</f>
        <v/>
      </c>
      <c r="AA273" s="16" t="str">
        <f>IFERROR(VLOOKUP($D273,Results!$F$3:$L$1396,AA$1,FALSE),"")</f>
        <v/>
      </c>
      <c r="AB273" s="16" t="str">
        <f>IFERROR(VLOOKUP($D273,Results!$F$3:$L$1396,AB$1,FALSE),"")</f>
        <v/>
      </c>
      <c r="AC273" s="16" t="str">
        <f>IF(V273="","",Y273-V273)</f>
        <v/>
      </c>
    </row>
    <row r="274" spans="1:29" s="21" customFormat="1" x14ac:dyDescent="0.25">
      <c r="A274" s="21" t="s">
        <v>2391</v>
      </c>
      <c r="B274" s="16">
        <f>COUNTIF($A$5:$A$124,A274)</f>
        <v>0</v>
      </c>
      <c r="C274" s="16" t="str">
        <f>IF(OR(MID(A274,1,2)="SP",MID(A274,1,2)="MR",MID(A274,1,2)="CL",MID(A274,1,2)="RP"),"P","B")</f>
        <v>P</v>
      </c>
      <c r="D274" s="17">
        <f>IF($C274="B",VLOOKUP($A274,Bat!$A$4:$BC$2232,D$1,FALSE),VLOOKUP($A274,Pit!$A$4:$AZ$2108,D$2,FALSE))</f>
        <v>5149</v>
      </c>
      <c r="E274" s="16" t="str">
        <f>IF($C274="B",VLOOKUP($A274,Bat!$A$4:$BC$2232,E$1,FALSE),VLOOKUP($A274,Pit!$A$4:$AZ$2108,E$2,FALSE))</f>
        <v>CL</v>
      </c>
      <c r="F274" s="16" t="str">
        <f>IF($C274="B",VLOOKUP($A274,Bat!$A$4:$BC$2232,F$1,FALSE),VLOOKUP($A274,Pit!$A$4:$AZ$2108,F$2,FALSE))</f>
        <v>Ángelo Medrano</v>
      </c>
      <c r="G274" s="16">
        <f>IF($C274="B",VLOOKUP($A274,Bat!$A$4:$BC$2232,G$1,FALSE),VLOOKUP($A274,Pit!$A$4:$AZ$2108,G$2,FALSE))</f>
        <v>18</v>
      </c>
      <c r="H274" s="16" t="str">
        <f>IF($C274="B",VLOOKUP($A274,Bat!$A$4:$BC$2232,H$1,FALSE),VLOOKUP($A274,Pit!$A$4:$AZ$2108,H$2,FALSE))</f>
        <v>R</v>
      </c>
      <c r="I274" s="16" t="str">
        <f>IF($C274="B",VLOOKUP($A274,Bat!$A$4:$BC$2232,I$1,FALSE),VLOOKUP($A274,Pit!$A$4:$AZ$2108,I$2,FALSE))</f>
        <v>R</v>
      </c>
      <c r="J274" s="16" t="str">
        <f>IF($C274="B",VLOOKUP($A274,Bat!$A$4:$BC$2232,J$1,FALSE),VLOOKUP($A274,Pit!$A$4:$AZ$2108,J$2,FALSE))</f>
        <v>Normal</v>
      </c>
      <c r="K274" s="17" t="str">
        <f>IF($C274="B",VLOOKUP($A274,Bat!$A$4:$BC$2232,K$1,FALSE),VLOOKUP($A274,Pit!$A$4:$AZ$2108,K$2,FALSE))</f>
        <v>Normal</v>
      </c>
      <c r="L274" s="16">
        <f>IF($C274="B",VLOOKUP($A274,Bat!$A$4:$BC$2232,L$1,FALSE),VLOOKUP($A274,Pit!$A$4:$AZ$2108,L$2,FALSE))</f>
        <v>4</v>
      </c>
      <c r="M274" s="16">
        <f>IF($C274="B",VLOOKUP($A274,Bat!$A$4:$BC$2232,M$1,FALSE),VLOOKUP($A274,Pit!$A$4:$AZ$2108,M$2,FALSE))</f>
        <v>3</v>
      </c>
      <c r="N274" s="16">
        <f>IF($C274="B",VLOOKUP($A274,Bat!$A$4:$BC$2232,N$1,FALSE),VLOOKUP($A274,Pit!$A$4:$AZ$2108,N$2,FALSE))</f>
        <v>5</v>
      </c>
      <c r="O274" s="16" t="str">
        <f>IF($C274="B",VLOOKUP($A274,Bat!$A$4:$BC$2232,O$1,FALSE),VLOOKUP($A274,Pit!$A$4:$AZ$2108,O$2,FALSE))</f>
        <v>85-87 Mph</v>
      </c>
      <c r="P274" s="17">
        <f>IF($C274="B",VLOOKUP($A274,Bat!$A$4:$BC$2232,P$1,FALSE),VLOOKUP($A274,Pit!$A$4:$AZ$2108,P$2,FALSE))</f>
        <v>7</v>
      </c>
      <c r="Q274" s="36">
        <f>IF($C274="B",VLOOKUP($A274,Bat!$A$4:$BC$2232,Q$1,FALSE),VLOOKUP($A274,Pit!$A$4:$AZ$2108,Q$2,FALSE))</f>
        <v>27.715387790333985</v>
      </c>
      <c r="R274" s="19">
        <f>IF($C274="B",VLOOKUP($A274,Bat!$A$4:$BC$2232,R$1,FALSE),VLOOKUP($A274,Pit!$A$4:$AZ$2108,R$2,FALSE))</f>
        <v>0.41734401952622907</v>
      </c>
      <c r="S274" s="20">
        <f>IF($C274="B",VLOOKUP($A274,Bat!$A$4:$BC$2232,S$1,FALSE),VLOOKUP($A274,Pit!$A$4:$AZ$2108,S$2,FALSE))</f>
        <v>200000</v>
      </c>
      <c r="T274" s="17" t="str">
        <f>VLOOKUP(IF($C274="B",VLOOKUP($A274,Bat!$A$4:$AT$2232,T$1,FALSE),VLOOKUP($A274,Pit!$A$4:$BD$2108,T$2,FALSE)),COND!$A$35:$B$41,2,FALSE)</f>
        <v>??</v>
      </c>
      <c r="U274" s="21">
        <f>IF($C274="B",VLOOKUP($A274,Bat!$A$4:$AR$1196,44,FALSE),VLOOKUP($A274,Pit!$A$4:$BB$1086,54,FALSE))</f>
        <v>0</v>
      </c>
      <c r="V274" s="16"/>
      <c r="W274" s="16">
        <f>IF(OR(U274=999,V274=999,AND(S274&gt;$S$3,S274&lt;&gt;"Slot")),"",IF(V274="",U274,V274))</f>
        <v>0</v>
      </c>
      <c r="X274" s="17" t="e">
        <f>RANK(R274,$R$5:$R$124)</f>
        <v>#N/A</v>
      </c>
      <c r="Y274" s="16" t="str">
        <f>IFERROR(VLOOKUP($D274,Results!$F$3:$L$1396,Y$1,FALSE),"")</f>
        <v/>
      </c>
      <c r="Z274" s="34" t="str">
        <f>IFERROR(IFERROR(IF(VLOOKUP($D274,Results!$F$3:$L$1396,Z$1+1,FALSE)=1,"S",""),"")&amp;VLOOKUP($D274,Results!$F$3:$L$1396,Z$1,FALSE),"")</f>
        <v/>
      </c>
      <c r="AA274" s="16" t="str">
        <f>IFERROR(VLOOKUP($D274,Results!$F$3:$L$1396,AA$1,FALSE),"")</f>
        <v/>
      </c>
      <c r="AB274" s="16" t="str">
        <f>IFERROR(VLOOKUP($D274,Results!$F$3:$L$1396,AB$1,FALSE),"")</f>
        <v/>
      </c>
      <c r="AC274" s="16" t="str">
        <f>IF(V274="","",Y274-V274)</f>
        <v/>
      </c>
    </row>
    <row r="275" spans="1:29" s="21" customFormat="1" x14ac:dyDescent="0.25">
      <c r="A275" s="21" t="s">
        <v>2392</v>
      </c>
      <c r="B275" s="16">
        <f>COUNTIF($A$5:$A$124,A275)</f>
        <v>0</v>
      </c>
      <c r="C275" s="16" t="str">
        <f>IF(OR(MID(A275,1,2)="SP",MID(A275,1,2)="MR",MID(A275,1,2)="CL",MID(A275,1,2)="RP"),"P","B")</f>
        <v>P</v>
      </c>
      <c r="D275" s="17">
        <f>IF($C275="B",VLOOKUP($A275,Bat!$A$4:$BC$2232,D$1,FALSE),VLOOKUP($A275,Pit!$A$4:$AZ$2108,D$2,FALSE))</f>
        <v>7397</v>
      </c>
      <c r="E275" s="16" t="str">
        <f>IF($C275="B",VLOOKUP($A275,Bat!$A$4:$BC$2232,E$1,FALSE),VLOOKUP($A275,Pit!$A$4:$AZ$2108,E$2,FALSE))</f>
        <v>CL</v>
      </c>
      <c r="F275" s="16" t="str">
        <f>IF($C275="B",VLOOKUP($A275,Bat!$A$4:$BC$2232,F$1,FALSE),VLOOKUP($A275,Pit!$A$4:$AZ$2108,F$2,FALSE))</f>
        <v>Berend Volkers</v>
      </c>
      <c r="G275" s="16">
        <f>IF($C275="B",VLOOKUP($A275,Bat!$A$4:$BC$2232,G$1,FALSE),VLOOKUP($A275,Pit!$A$4:$AZ$2108,G$2,FALSE))</f>
        <v>21</v>
      </c>
      <c r="H275" s="16" t="str">
        <f>IF($C275="B",VLOOKUP($A275,Bat!$A$4:$BC$2232,H$1,FALSE),VLOOKUP($A275,Pit!$A$4:$AZ$2108,H$2,FALSE))</f>
        <v>R</v>
      </c>
      <c r="I275" s="16" t="str">
        <f>IF($C275="B",VLOOKUP($A275,Bat!$A$4:$BC$2232,I$1,FALSE),VLOOKUP($A275,Pit!$A$4:$AZ$2108,I$2,FALSE))</f>
        <v>R</v>
      </c>
      <c r="J275" s="16" t="str">
        <f>IF($C275="B",VLOOKUP($A275,Bat!$A$4:$BC$2232,J$1,FALSE),VLOOKUP($A275,Pit!$A$4:$AZ$2108,J$2,FALSE))</f>
        <v>Normal</v>
      </c>
      <c r="K275" s="17" t="str">
        <f>IF($C275="B",VLOOKUP($A275,Bat!$A$4:$BC$2232,K$1,FALSE),VLOOKUP($A275,Pit!$A$4:$AZ$2108,K$2,FALSE))</f>
        <v>Normal</v>
      </c>
      <c r="L275" s="16">
        <f>IF($C275="B",VLOOKUP($A275,Bat!$A$4:$BC$2232,L$1,FALSE),VLOOKUP($A275,Pit!$A$4:$AZ$2108,L$2,FALSE))</f>
        <v>4</v>
      </c>
      <c r="M275" s="16">
        <f>IF($C275="B",VLOOKUP($A275,Bat!$A$4:$BC$2232,M$1,FALSE),VLOOKUP($A275,Pit!$A$4:$AZ$2108,M$2,FALSE))</f>
        <v>5</v>
      </c>
      <c r="N275" s="16">
        <f>IF($C275="B",VLOOKUP($A275,Bat!$A$4:$BC$2232,N$1,FALSE),VLOOKUP($A275,Pit!$A$4:$AZ$2108,N$2,FALSE))</f>
        <v>4</v>
      </c>
      <c r="O275" s="16" t="str">
        <f>IF($C275="B",VLOOKUP($A275,Bat!$A$4:$BC$2232,O$1,FALSE),VLOOKUP($A275,Pit!$A$4:$AZ$2108,O$2,FALSE))</f>
        <v>89-91 Mph</v>
      </c>
      <c r="P275" s="17">
        <f>IF($C275="B",VLOOKUP($A275,Bat!$A$4:$BC$2232,P$1,FALSE),VLOOKUP($A275,Pit!$A$4:$AZ$2108,P$2,FALSE))</f>
        <v>3</v>
      </c>
      <c r="Q275" s="36">
        <f>IF($C275="B",VLOOKUP($A275,Bat!$A$4:$BC$2232,Q$1,FALSE),VLOOKUP($A275,Pit!$A$4:$AZ$2108,Q$2,FALSE))</f>
        <v>27.688449015204903</v>
      </c>
      <c r="R275" s="19">
        <f>IF($C275="B",VLOOKUP($A275,Bat!$A$4:$BC$2232,R$1,FALSE),VLOOKUP($A275,Pit!$A$4:$AZ$2108,R$2,FALSE))</f>
        <v>0.41493394743096912</v>
      </c>
      <c r="S275" s="20">
        <f>IF($C275="B",VLOOKUP($A275,Bat!$A$4:$BC$2232,S$1,FALSE),VLOOKUP($A275,Pit!$A$4:$AZ$2108,S$2,FALSE))</f>
        <v>210000</v>
      </c>
      <c r="T275" s="17" t="str">
        <f>VLOOKUP(IF($C275="B",VLOOKUP($A275,Bat!$A$4:$AT$2232,T$1,FALSE),VLOOKUP($A275,Pit!$A$4:$BD$2108,T$2,FALSE)),COND!$A$35:$B$41,2,FALSE)</f>
        <v>??</v>
      </c>
      <c r="U275" s="21">
        <f>IF($C275="B",VLOOKUP($A275,Bat!$A$4:$AR$1196,44,FALSE),VLOOKUP($A275,Pit!$A$4:$BB$1086,54,FALSE))</f>
        <v>0</v>
      </c>
      <c r="V275" s="16"/>
      <c r="W275" s="16">
        <f>IF(OR(U275=999,V275=999,AND(S275&gt;$S$3,S275&lt;&gt;"Slot")),"",IF(V275="",U275,V275))</f>
        <v>0</v>
      </c>
      <c r="X275" s="17" t="e">
        <f>RANK(R275,$R$5:$R$124)</f>
        <v>#N/A</v>
      </c>
      <c r="Y275" s="16" t="str">
        <f>IFERROR(VLOOKUP($D275,Results!$F$3:$L$1396,Y$1,FALSE),"")</f>
        <v/>
      </c>
      <c r="Z275" s="34" t="str">
        <f>IFERROR(IFERROR(IF(VLOOKUP($D275,Results!$F$3:$L$1396,Z$1+1,FALSE)=1,"S",""),"")&amp;VLOOKUP($D275,Results!$F$3:$L$1396,Z$1,FALSE),"")</f>
        <v/>
      </c>
      <c r="AA275" s="16" t="str">
        <f>IFERROR(VLOOKUP($D275,Results!$F$3:$L$1396,AA$1,FALSE),"")</f>
        <v/>
      </c>
      <c r="AB275" s="16" t="str">
        <f>IFERROR(VLOOKUP($D275,Results!$F$3:$L$1396,AB$1,FALSE),"")</f>
        <v/>
      </c>
      <c r="AC275" s="16" t="str">
        <f>IF(V275="","",Y275-V275)</f>
        <v/>
      </c>
    </row>
    <row r="276" spans="1:29" s="21" customFormat="1" x14ac:dyDescent="0.25">
      <c r="A276" s="21" t="s">
        <v>2884</v>
      </c>
      <c r="B276" s="16">
        <f>COUNTIF($A$5:$A$124,A276)</f>
        <v>0</v>
      </c>
      <c r="C276" s="16" t="str">
        <f>IF(OR(MID(A276,1,2)="SP",MID(A276,1,2)="MR",MID(A276,1,2)="CL",MID(A276,1,2)="RP"),"P","B")</f>
        <v>B</v>
      </c>
      <c r="D276" s="17">
        <f>IF($C276="B",VLOOKUP($A276,Bat!$A$4:$BC$2232,D$1,FALSE),VLOOKUP($A276,Pit!$A$4:$AZ$2108,D$2,FALSE))</f>
        <v>8897</v>
      </c>
      <c r="E276" s="16" t="str">
        <f>IF($C276="B",VLOOKUP($A276,Bat!$A$4:$BC$2232,E$1,FALSE),VLOOKUP($A276,Pit!$A$4:$AZ$2108,E$2,FALSE))</f>
        <v>RF</v>
      </c>
      <c r="F276" s="16" t="str">
        <f>IF($C276="B",VLOOKUP($A276,Bat!$A$4:$BC$2232,F$1,FALSE),VLOOKUP($A276,Pit!$A$4:$AZ$2108,F$2,FALSE))</f>
        <v>Jason Davis</v>
      </c>
      <c r="G276" s="16">
        <f>IF($C276="B",VLOOKUP($A276,Bat!$A$4:$BC$2232,G$1,FALSE),VLOOKUP($A276,Pit!$A$4:$AZ$2108,G$2,FALSE))</f>
        <v>21</v>
      </c>
      <c r="H276" s="16" t="str">
        <f>IF($C276="B",VLOOKUP($A276,Bat!$A$4:$BC$2232,H$1,FALSE),VLOOKUP($A276,Pit!$A$4:$AZ$2108,H$2,FALSE))</f>
        <v>L</v>
      </c>
      <c r="I276" s="16" t="str">
        <f>IF($C276="B",VLOOKUP($A276,Bat!$A$4:$BC$2232,I$1,FALSE),VLOOKUP($A276,Pit!$A$4:$AZ$2108,I$2,FALSE))</f>
        <v>L</v>
      </c>
      <c r="J276" s="16" t="str">
        <f>IF($C276="B",VLOOKUP($A276,Bat!$A$4:$BC$2232,J$1,FALSE),VLOOKUP($A276,Pit!$A$4:$AZ$2108,J$2,FALSE))</f>
        <v>Normal</v>
      </c>
      <c r="K276" s="17" t="str">
        <f>IF($C276="B",VLOOKUP($A276,Bat!$A$4:$BC$2232,K$1,FALSE),VLOOKUP($A276,Pit!$A$4:$AZ$2108,K$2,FALSE))</f>
        <v>Normal</v>
      </c>
      <c r="L276" s="16">
        <f>IF($C276="B",VLOOKUP($A276,Bat!$A$4:$BC$2232,L$1,FALSE),VLOOKUP($A276,Pit!$A$4:$AZ$2108,L$2,FALSE))</f>
        <v>5</v>
      </c>
      <c r="M276" s="16">
        <f>IF($C276="B",VLOOKUP($A276,Bat!$A$4:$BC$2232,M$1,FALSE),VLOOKUP($A276,Pit!$A$4:$AZ$2108,M$2,FALSE))</f>
        <v>4</v>
      </c>
      <c r="N276" s="16">
        <f>IF($C276="B",VLOOKUP($A276,Bat!$A$4:$BC$2232,N$1,FALSE),VLOOKUP($A276,Pit!$A$4:$AZ$2108,N$2,FALSE))</f>
        <v>4</v>
      </c>
      <c r="O276" s="16">
        <f>IF($C276="B",VLOOKUP($A276,Bat!$A$4:$BC$2232,O$1,FALSE),VLOOKUP($A276,Pit!$A$4:$AZ$2108,O$2,FALSE))</f>
        <v>2</v>
      </c>
      <c r="P276" s="17">
        <f>IF($C276="B",VLOOKUP($A276,Bat!$A$4:$BC$2232,P$1,FALSE),VLOOKUP($A276,Pit!$A$4:$AZ$2108,P$2,FALSE))</f>
        <v>5</v>
      </c>
      <c r="Q276" s="36">
        <f>IF($C276="B",VLOOKUP($A276,Bat!$A$4:$BC$2232,Q$1,FALSE),VLOOKUP($A276,Pit!$A$4:$AZ$2108,Q$2,FALSE))</f>
        <v>9.7334652037990921</v>
      </c>
      <c r="R276" s="19">
        <f>IF($C276="B",VLOOKUP($A276,Bat!$A$4:$BC$2232,R$1,FALSE),VLOOKUP($A276,Pit!$A$4:$AZ$2108,R$2,FALSE))</f>
        <v>0.41418070186204498</v>
      </c>
      <c r="S276" s="20">
        <f>IF($C276="B",VLOOKUP($A276,Bat!$A$4:$BC$2232,S$1,FALSE),VLOOKUP($A276,Pit!$A$4:$AZ$2108,S$2,FALSE))</f>
        <v>180000</v>
      </c>
      <c r="T276" s="17" t="str">
        <f>VLOOKUP(IF($C276="B",VLOOKUP($A276,Bat!$A$4:$AT$2232,T$1,FALSE),VLOOKUP($A276,Pit!$A$4:$BD$2108,T$2,FALSE)),COND!$A$35:$B$41,2,FALSE)</f>
        <v>??</v>
      </c>
      <c r="U276" s="21">
        <f>IF($C276="B",VLOOKUP($A276,Bat!$A$4:$AR$1196,44,FALSE),VLOOKUP($A276,Pit!$A$4:$BB$1086,54,FALSE))</f>
        <v>0</v>
      </c>
      <c r="V276" s="16"/>
      <c r="W276" s="16">
        <f>IF(OR(U276=999,V276=999,AND(S276&gt;$S$3,S276&lt;&gt;"Slot")),"",IF(V276="",U276,V276))</f>
        <v>0</v>
      </c>
      <c r="X276" s="17" t="e">
        <f>RANK(R276,$R$5:$R$124)</f>
        <v>#N/A</v>
      </c>
      <c r="Y276" s="16" t="str">
        <f>IFERROR(VLOOKUP($D276,Results!$F$3:$L$1396,Y$1,FALSE),"")</f>
        <v/>
      </c>
      <c r="Z276" s="34" t="str">
        <f>IFERROR(IFERROR(IF(VLOOKUP($D276,Results!$F$3:$L$1396,Z$1+1,FALSE)=1,"S",""),"")&amp;VLOOKUP($D276,Results!$F$3:$L$1396,Z$1,FALSE),"")</f>
        <v/>
      </c>
      <c r="AA276" s="16" t="str">
        <f>IFERROR(VLOOKUP($D276,Results!$F$3:$L$1396,AA$1,FALSE),"")</f>
        <v/>
      </c>
      <c r="AB276" s="16" t="str">
        <f>IFERROR(VLOOKUP($D276,Results!$F$3:$L$1396,AB$1,FALSE),"")</f>
        <v/>
      </c>
      <c r="AC276" s="16" t="str">
        <f>IF(V276="","",Y276-V276)</f>
        <v/>
      </c>
    </row>
    <row r="277" spans="1:29" s="21" customFormat="1" x14ac:dyDescent="0.25">
      <c r="A277" s="21" t="s">
        <v>2885</v>
      </c>
      <c r="B277" s="16">
        <f>COUNTIF($A$5:$A$124,A277)</f>
        <v>0</v>
      </c>
      <c r="C277" s="16" t="str">
        <f>IF(OR(MID(A277,1,2)="SP",MID(A277,1,2)="MR",MID(A277,1,2)="CL",MID(A277,1,2)="RP"),"P","B")</f>
        <v>B</v>
      </c>
      <c r="D277" s="17">
        <f>IF($C277="B",VLOOKUP($A277,Bat!$A$4:$BC$2232,D$1,FALSE),VLOOKUP($A277,Pit!$A$4:$AZ$2108,D$2,FALSE))</f>
        <v>6679</v>
      </c>
      <c r="E277" s="16" t="str">
        <f>IF($C277="B",VLOOKUP($A277,Bat!$A$4:$BC$2232,E$1,FALSE),VLOOKUP($A277,Pit!$A$4:$AZ$2108,E$2,FALSE))</f>
        <v>1B</v>
      </c>
      <c r="F277" s="16" t="str">
        <f>IF($C277="B",VLOOKUP($A277,Bat!$A$4:$BC$2232,F$1,FALSE),VLOOKUP($A277,Pit!$A$4:$AZ$2108,F$2,FALSE))</f>
        <v>Augusto Carrillo</v>
      </c>
      <c r="G277" s="16">
        <f>IF($C277="B",VLOOKUP($A277,Bat!$A$4:$BC$2232,G$1,FALSE),VLOOKUP($A277,Pit!$A$4:$AZ$2108,G$2,FALSE))</f>
        <v>21</v>
      </c>
      <c r="H277" s="16" t="str">
        <f>IF($C277="B",VLOOKUP($A277,Bat!$A$4:$BC$2232,H$1,FALSE),VLOOKUP($A277,Pit!$A$4:$AZ$2108,H$2,FALSE))</f>
        <v>R</v>
      </c>
      <c r="I277" s="16" t="str">
        <f>IF($C277="B",VLOOKUP($A277,Bat!$A$4:$BC$2232,I$1,FALSE),VLOOKUP($A277,Pit!$A$4:$AZ$2108,I$2,FALSE))</f>
        <v>R</v>
      </c>
      <c r="J277" s="16" t="str">
        <f>IF($C277="B",VLOOKUP($A277,Bat!$A$4:$BC$2232,J$1,FALSE),VLOOKUP($A277,Pit!$A$4:$AZ$2108,J$2,FALSE))</f>
        <v>Normal</v>
      </c>
      <c r="K277" s="17" t="str">
        <f>IF($C277="B",VLOOKUP($A277,Bat!$A$4:$BC$2232,K$1,FALSE),VLOOKUP($A277,Pit!$A$4:$AZ$2108,K$2,FALSE))</f>
        <v>Normal</v>
      </c>
      <c r="L277" s="16">
        <f>IF($C277="B",VLOOKUP($A277,Bat!$A$4:$BC$2232,L$1,FALSE),VLOOKUP($A277,Pit!$A$4:$AZ$2108,L$2,FALSE))</f>
        <v>4</v>
      </c>
      <c r="M277" s="16">
        <f>IF($C277="B",VLOOKUP($A277,Bat!$A$4:$BC$2232,M$1,FALSE),VLOOKUP($A277,Pit!$A$4:$AZ$2108,M$2,FALSE))</f>
        <v>5</v>
      </c>
      <c r="N277" s="16">
        <f>IF($C277="B",VLOOKUP($A277,Bat!$A$4:$BC$2232,N$1,FALSE),VLOOKUP($A277,Pit!$A$4:$AZ$2108,N$2,FALSE))</f>
        <v>5</v>
      </c>
      <c r="O277" s="16">
        <f>IF($C277="B",VLOOKUP($A277,Bat!$A$4:$BC$2232,O$1,FALSE),VLOOKUP($A277,Pit!$A$4:$AZ$2108,O$2,FALSE))</f>
        <v>6</v>
      </c>
      <c r="P277" s="17">
        <f>IF($C277="B",VLOOKUP($A277,Bat!$A$4:$BC$2232,P$1,FALSE),VLOOKUP($A277,Pit!$A$4:$AZ$2108,P$2,FALSE))</f>
        <v>4</v>
      </c>
      <c r="Q277" s="36">
        <f>IF($C277="B",VLOOKUP($A277,Bat!$A$4:$BC$2232,Q$1,FALSE),VLOOKUP($A277,Pit!$A$4:$AZ$2108,Q$2,FALSE))</f>
        <v>9.7302659801094684</v>
      </c>
      <c r="R277" s="19">
        <f>IF($C277="B",VLOOKUP($A277,Bat!$A$4:$BC$2232,R$1,FALSE),VLOOKUP($A277,Pit!$A$4:$AZ$2108,R$2,FALSE))</f>
        <v>0.41376104753030274</v>
      </c>
      <c r="S277" s="20">
        <f>IF($C277="B",VLOOKUP($A277,Bat!$A$4:$BC$2232,S$1,FALSE),VLOOKUP($A277,Pit!$A$4:$AZ$2108,S$2,FALSE))</f>
        <v>180000</v>
      </c>
      <c r="T277" s="17" t="str">
        <f>VLOOKUP(IF($C277="B",VLOOKUP($A277,Bat!$A$4:$AT$2232,T$1,FALSE),VLOOKUP($A277,Pit!$A$4:$BD$2108,T$2,FALSE)),COND!$A$35:$B$41,2,FALSE)</f>
        <v>??</v>
      </c>
      <c r="U277" s="21">
        <f>IF($C277="B",VLOOKUP($A277,Bat!$A$4:$AR$1196,44,FALSE),VLOOKUP($A277,Pit!$A$4:$BB$1086,54,FALSE))</f>
        <v>0</v>
      </c>
      <c r="V277" s="16"/>
      <c r="W277" s="16">
        <f>IF(OR(U277=999,V277=999,AND(S277&gt;$S$3,S277&lt;&gt;"Slot")),"",IF(V277="",U277,V277))</f>
        <v>0</v>
      </c>
      <c r="X277" s="17" t="e">
        <f>RANK(R277,$R$5:$R$124)</f>
        <v>#N/A</v>
      </c>
      <c r="Y277" s="16" t="str">
        <f>IFERROR(VLOOKUP($D277,Results!$F$3:$L$1396,Y$1,FALSE),"")</f>
        <v/>
      </c>
      <c r="Z277" s="34" t="str">
        <f>IFERROR(IFERROR(IF(VLOOKUP($D277,Results!$F$3:$L$1396,Z$1+1,FALSE)=1,"S",""),"")&amp;VLOOKUP($D277,Results!$F$3:$L$1396,Z$1,FALSE),"")</f>
        <v/>
      </c>
      <c r="AA277" s="16" t="str">
        <f>IFERROR(VLOOKUP($D277,Results!$F$3:$L$1396,AA$1,FALSE),"")</f>
        <v/>
      </c>
      <c r="AB277" s="16" t="str">
        <f>IFERROR(VLOOKUP($D277,Results!$F$3:$L$1396,AB$1,FALSE),"")</f>
        <v/>
      </c>
      <c r="AC277" s="16" t="str">
        <f>IF(V277="","",Y277-V277)</f>
        <v/>
      </c>
    </row>
    <row r="278" spans="1:29" s="21" customFormat="1" x14ac:dyDescent="0.25">
      <c r="A278" s="21" t="s">
        <v>2886</v>
      </c>
      <c r="B278" s="16">
        <f>COUNTIF($A$5:$A$124,A278)</f>
        <v>0</v>
      </c>
      <c r="C278" s="16" t="str">
        <f>IF(OR(MID(A278,1,2)="SP",MID(A278,1,2)="MR",MID(A278,1,2)="CL",MID(A278,1,2)="RP"),"P","B")</f>
        <v>B</v>
      </c>
      <c r="D278" s="17">
        <f>IF($C278="B",VLOOKUP($A278,Bat!$A$4:$BC$2232,D$1,FALSE),VLOOKUP($A278,Pit!$A$4:$AZ$2108,D$2,FALSE))</f>
        <v>8670</v>
      </c>
      <c r="E278" s="16" t="str">
        <f>IF($C278="B",VLOOKUP($A278,Bat!$A$4:$BC$2232,E$1,FALSE),VLOOKUP($A278,Pit!$A$4:$AZ$2108,E$2,FALSE))</f>
        <v>LF</v>
      </c>
      <c r="F278" s="16" t="str">
        <f>IF($C278="B",VLOOKUP($A278,Bat!$A$4:$BC$2232,F$1,FALSE),VLOOKUP($A278,Pit!$A$4:$AZ$2108,F$2,FALSE))</f>
        <v>Tomás Moralis</v>
      </c>
      <c r="G278" s="16">
        <f>IF($C278="B",VLOOKUP($A278,Bat!$A$4:$BC$2232,G$1,FALSE),VLOOKUP($A278,Pit!$A$4:$AZ$2108,G$2,FALSE))</f>
        <v>21</v>
      </c>
      <c r="H278" s="16" t="str">
        <f>IF($C278="B",VLOOKUP($A278,Bat!$A$4:$BC$2232,H$1,FALSE),VLOOKUP($A278,Pit!$A$4:$AZ$2108,H$2,FALSE))</f>
        <v>R</v>
      </c>
      <c r="I278" s="16" t="str">
        <f>IF($C278="B",VLOOKUP($A278,Bat!$A$4:$BC$2232,I$1,FALSE),VLOOKUP($A278,Pit!$A$4:$AZ$2108,I$2,FALSE))</f>
        <v>R</v>
      </c>
      <c r="J278" s="16" t="str">
        <f>IF($C278="B",VLOOKUP($A278,Bat!$A$4:$BC$2232,J$1,FALSE),VLOOKUP($A278,Pit!$A$4:$AZ$2108,J$2,FALSE))</f>
        <v>Very Low</v>
      </c>
      <c r="K278" s="17" t="str">
        <f>IF($C278="B",VLOOKUP($A278,Bat!$A$4:$BC$2232,K$1,FALSE),VLOOKUP($A278,Pit!$A$4:$AZ$2108,K$2,FALSE))</f>
        <v>Normal</v>
      </c>
      <c r="L278" s="16">
        <f>IF($C278="B",VLOOKUP($A278,Bat!$A$4:$BC$2232,L$1,FALSE),VLOOKUP($A278,Pit!$A$4:$AZ$2108,L$2,FALSE))</f>
        <v>6</v>
      </c>
      <c r="M278" s="16">
        <f>IF($C278="B",VLOOKUP($A278,Bat!$A$4:$BC$2232,M$1,FALSE),VLOOKUP($A278,Pit!$A$4:$AZ$2108,M$2,FALSE))</f>
        <v>3</v>
      </c>
      <c r="N278" s="16">
        <f>IF($C278="B",VLOOKUP($A278,Bat!$A$4:$BC$2232,N$1,FALSE),VLOOKUP($A278,Pit!$A$4:$AZ$2108,N$2,FALSE))</f>
        <v>1</v>
      </c>
      <c r="O278" s="16">
        <f>IF($C278="B",VLOOKUP($A278,Bat!$A$4:$BC$2232,O$1,FALSE),VLOOKUP($A278,Pit!$A$4:$AZ$2108,O$2,FALSE))</f>
        <v>3</v>
      </c>
      <c r="P278" s="17">
        <f>IF($C278="B",VLOOKUP($A278,Bat!$A$4:$BC$2232,P$1,FALSE),VLOOKUP($A278,Pit!$A$4:$AZ$2108,P$2,FALSE))</f>
        <v>5</v>
      </c>
      <c r="Q278" s="36">
        <f>IF($C278="B",VLOOKUP($A278,Bat!$A$4:$BC$2232,Q$1,FALSE),VLOOKUP($A278,Pit!$A$4:$AZ$2108,Q$2,FALSE))</f>
        <v>9.7226658779612798</v>
      </c>
      <c r="R278" s="19">
        <f>IF($C278="B",VLOOKUP($A278,Bat!$A$4:$BC$2232,R$1,FALSE),VLOOKUP($A278,Pit!$A$4:$AZ$2108,R$2,FALSE))</f>
        <v>0.41276411324323942</v>
      </c>
      <c r="S278" s="20">
        <f>IF($C278="B",VLOOKUP($A278,Bat!$A$4:$BC$2232,S$1,FALSE),VLOOKUP($A278,Pit!$A$4:$AZ$2108,S$2,FALSE))</f>
        <v>95000</v>
      </c>
      <c r="T278" s="17" t="str">
        <f>VLOOKUP(IF($C278="B",VLOOKUP($A278,Bat!$A$4:$AT$2232,T$1,FALSE),VLOOKUP($A278,Pit!$A$4:$BD$2108,T$2,FALSE)),COND!$A$35:$B$41,2,FALSE)</f>
        <v>??</v>
      </c>
      <c r="U278" s="21">
        <f>IF($C278="B",VLOOKUP($A278,Bat!$A$4:$AR$1196,44,FALSE),VLOOKUP($A278,Pit!$A$4:$BB$1086,54,FALSE))</f>
        <v>0</v>
      </c>
      <c r="V278" s="16"/>
      <c r="W278" s="16">
        <f>IF(OR(U278=999,V278=999,AND(S278&gt;$S$3,S278&lt;&gt;"Slot")),"",IF(V278="",U278,V278))</f>
        <v>0</v>
      </c>
      <c r="X278" s="17" t="e">
        <f>RANK(R278,$R$5:$R$124)</f>
        <v>#N/A</v>
      </c>
      <c r="Y278" s="16" t="str">
        <f>IFERROR(VLOOKUP($D278,Results!$F$3:$L$1396,Y$1,FALSE),"")</f>
        <v/>
      </c>
      <c r="Z278" s="34" t="str">
        <f>IFERROR(IFERROR(IF(VLOOKUP($D278,Results!$F$3:$L$1396,Z$1+1,FALSE)=1,"S",""),"")&amp;VLOOKUP($D278,Results!$F$3:$L$1396,Z$1,FALSE),"")</f>
        <v/>
      </c>
      <c r="AA278" s="16" t="str">
        <f>IFERROR(VLOOKUP($D278,Results!$F$3:$L$1396,AA$1,FALSE),"")</f>
        <v/>
      </c>
      <c r="AB278" s="16" t="str">
        <f>IFERROR(VLOOKUP($D278,Results!$F$3:$L$1396,AB$1,FALSE),"")</f>
        <v/>
      </c>
      <c r="AC278" s="16" t="str">
        <f>IF(V278="","",Y278-V278)</f>
        <v/>
      </c>
    </row>
    <row r="279" spans="1:29" s="21" customFormat="1" x14ac:dyDescent="0.25">
      <c r="A279" s="21" t="s">
        <v>2393</v>
      </c>
      <c r="B279" s="16">
        <f>COUNTIF($A$5:$A$124,A279)</f>
        <v>0</v>
      </c>
      <c r="C279" s="16" t="str">
        <f>IF(OR(MID(A279,1,2)="SP",MID(A279,1,2)="MR",MID(A279,1,2)="CL",MID(A279,1,2)="RP"),"P","B")</f>
        <v>P</v>
      </c>
      <c r="D279" s="17">
        <f>IF($C279="B",VLOOKUP($A279,Bat!$A$4:$BC$2232,D$1,FALSE),VLOOKUP($A279,Pit!$A$4:$AZ$2108,D$2,FALSE))</f>
        <v>9226</v>
      </c>
      <c r="E279" s="16" t="str">
        <f>IF($C279="B",VLOOKUP($A279,Bat!$A$4:$BC$2232,E$1,FALSE),VLOOKUP($A279,Pit!$A$4:$AZ$2108,E$2,FALSE))</f>
        <v>RP</v>
      </c>
      <c r="F279" s="16" t="str">
        <f>IF($C279="B",VLOOKUP($A279,Bat!$A$4:$BC$2232,F$1,FALSE),VLOOKUP($A279,Pit!$A$4:$AZ$2108,F$2,FALSE))</f>
        <v>Yushiro Kojima</v>
      </c>
      <c r="G279" s="16">
        <f>IF($C279="B",VLOOKUP($A279,Bat!$A$4:$BC$2232,G$1,FALSE),VLOOKUP($A279,Pit!$A$4:$AZ$2108,G$2,FALSE))</f>
        <v>18</v>
      </c>
      <c r="H279" s="16" t="str">
        <f>IF($C279="B",VLOOKUP($A279,Bat!$A$4:$BC$2232,H$1,FALSE),VLOOKUP($A279,Pit!$A$4:$AZ$2108,H$2,FALSE))</f>
        <v>S</v>
      </c>
      <c r="I279" s="16" t="str">
        <f>IF($C279="B",VLOOKUP($A279,Bat!$A$4:$BC$2232,I$1,FALSE),VLOOKUP($A279,Pit!$A$4:$AZ$2108,I$2,FALSE))</f>
        <v>R</v>
      </c>
      <c r="J279" s="16" t="str">
        <f>IF($C279="B",VLOOKUP($A279,Bat!$A$4:$BC$2232,J$1,FALSE),VLOOKUP($A279,Pit!$A$4:$AZ$2108,J$2,FALSE))</f>
        <v>Very High</v>
      </c>
      <c r="K279" s="17" t="str">
        <f>IF($C279="B",VLOOKUP($A279,Bat!$A$4:$BC$2232,K$1,FALSE),VLOOKUP($A279,Pit!$A$4:$AZ$2108,K$2,FALSE))</f>
        <v>Normal</v>
      </c>
      <c r="L279" s="16">
        <f>IF($C279="B",VLOOKUP($A279,Bat!$A$4:$BC$2232,L$1,FALSE),VLOOKUP($A279,Pit!$A$4:$AZ$2108,L$2,FALSE))</f>
        <v>3</v>
      </c>
      <c r="M279" s="16">
        <f>IF($C279="B",VLOOKUP($A279,Bat!$A$4:$BC$2232,M$1,FALSE),VLOOKUP($A279,Pit!$A$4:$AZ$2108,M$2,FALSE))</f>
        <v>4</v>
      </c>
      <c r="N279" s="16">
        <f>IF($C279="B",VLOOKUP($A279,Bat!$A$4:$BC$2232,N$1,FALSE),VLOOKUP($A279,Pit!$A$4:$AZ$2108,N$2,FALSE))</f>
        <v>5</v>
      </c>
      <c r="O279" s="16" t="str">
        <f>IF($C279="B",VLOOKUP($A279,Bat!$A$4:$BC$2232,O$1,FALSE),VLOOKUP($A279,Pit!$A$4:$AZ$2108,O$2,FALSE))</f>
        <v>86-88 Mph</v>
      </c>
      <c r="P279" s="17">
        <f>IF($C279="B",VLOOKUP($A279,Bat!$A$4:$BC$2232,P$1,FALSE),VLOOKUP($A279,Pit!$A$4:$AZ$2108,P$2,FALSE))</f>
        <v>5</v>
      </c>
      <c r="Q279" s="36">
        <f>IF($C279="B",VLOOKUP($A279,Bat!$A$4:$BC$2232,Q$1,FALSE),VLOOKUP($A279,Pit!$A$4:$AZ$2108,Q$2,FALSE))</f>
        <v>27.649860081378641</v>
      </c>
      <c r="R279" s="19">
        <f>IF($C279="B",VLOOKUP($A279,Bat!$A$4:$BC$2232,R$1,FALSE),VLOOKUP($A279,Pit!$A$4:$AZ$2108,R$2,FALSE))</f>
        <v>0.41148159623256197</v>
      </c>
      <c r="S279" s="20">
        <f>IF($C279="B",VLOOKUP($A279,Bat!$A$4:$BC$2232,S$1,FALSE),VLOOKUP($A279,Pit!$A$4:$AZ$2108,S$2,FALSE))</f>
        <v>2800000</v>
      </c>
      <c r="T279" s="17" t="str">
        <f>VLOOKUP(IF($C279="B",VLOOKUP($A279,Bat!$A$4:$AT$2232,T$1,FALSE),VLOOKUP($A279,Pit!$A$4:$BD$2108,T$2,FALSE)),COND!$A$35:$B$41,2,FALSE)</f>
        <v>??</v>
      </c>
      <c r="U279" s="21">
        <f>IF($C279="B",VLOOKUP($A279,Bat!$A$4:$AR$1196,44,FALSE),VLOOKUP($A279,Pit!$A$4:$BB$1086,54,FALSE))</f>
        <v>0</v>
      </c>
      <c r="V279" s="16"/>
      <c r="W279" s="16">
        <f>IF(OR(U279=999,V279=999,AND(S279&gt;$S$3,S279&lt;&gt;"Slot")),"",IF(V279="",U279,V279))</f>
        <v>0</v>
      </c>
      <c r="X279" s="17" t="e">
        <f>RANK(R279,$R$5:$R$124)</f>
        <v>#N/A</v>
      </c>
      <c r="Y279" s="16" t="str">
        <f>IFERROR(VLOOKUP($D279,Results!$F$3:$L$1396,Y$1,FALSE),"")</f>
        <v/>
      </c>
      <c r="Z279" s="34" t="str">
        <f>IFERROR(IFERROR(IF(VLOOKUP($D279,Results!$F$3:$L$1396,Z$1+1,FALSE)=1,"S",""),"")&amp;VLOOKUP($D279,Results!$F$3:$L$1396,Z$1,FALSE),"")</f>
        <v/>
      </c>
      <c r="AA279" s="16" t="str">
        <f>IFERROR(VLOOKUP($D279,Results!$F$3:$L$1396,AA$1,FALSE),"")</f>
        <v/>
      </c>
      <c r="AB279" s="16" t="str">
        <f>IFERROR(VLOOKUP($D279,Results!$F$3:$L$1396,AB$1,FALSE),"")</f>
        <v/>
      </c>
      <c r="AC279" s="16" t="str">
        <f>IF(V279="","",Y279-V279)</f>
        <v/>
      </c>
    </row>
    <row r="280" spans="1:29" s="21" customFormat="1" x14ac:dyDescent="0.25">
      <c r="A280" s="21" t="s">
        <v>2887</v>
      </c>
      <c r="B280" s="16">
        <f>COUNTIF($A$5:$A$124,A280)</f>
        <v>0</v>
      </c>
      <c r="C280" s="16" t="str">
        <f>IF(OR(MID(A280,1,2)="SP",MID(A280,1,2)="MR",MID(A280,1,2)="CL",MID(A280,1,2)="RP"),"P","B")</f>
        <v>B</v>
      </c>
      <c r="D280" s="17">
        <f>IF($C280="B",VLOOKUP($A280,Bat!$A$4:$BC$2232,D$1,FALSE),VLOOKUP($A280,Pit!$A$4:$AZ$2108,D$2,FALSE))</f>
        <v>5140</v>
      </c>
      <c r="E280" s="16" t="str">
        <f>IF($C280="B",VLOOKUP($A280,Bat!$A$4:$BC$2232,E$1,FALSE),VLOOKUP($A280,Pit!$A$4:$AZ$2108,E$2,FALSE))</f>
        <v>LF</v>
      </c>
      <c r="F280" s="16" t="str">
        <f>IF($C280="B",VLOOKUP($A280,Bat!$A$4:$BC$2232,F$1,FALSE),VLOOKUP($A280,Pit!$A$4:$AZ$2108,F$2,FALSE))</f>
        <v>José Villarreal</v>
      </c>
      <c r="G280" s="16">
        <f>IF($C280="B",VLOOKUP($A280,Bat!$A$4:$BC$2232,G$1,FALSE),VLOOKUP($A280,Pit!$A$4:$AZ$2108,G$2,FALSE))</f>
        <v>18</v>
      </c>
      <c r="H280" s="16" t="str">
        <f>IF($C280="B",VLOOKUP($A280,Bat!$A$4:$BC$2232,H$1,FALSE),VLOOKUP($A280,Pit!$A$4:$AZ$2108,H$2,FALSE))</f>
        <v>R</v>
      </c>
      <c r="I280" s="16" t="str">
        <f>IF($C280="B",VLOOKUP($A280,Bat!$A$4:$BC$2232,I$1,FALSE),VLOOKUP($A280,Pit!$A$4:$AZ$2108,I$2,FALSE))</f>
        <v>R</v>
      </c>
      <c r="J280" s="16" t="str">
        <f>IF($C280="B",VLOOKUP($A280,Bat!$A$4:$BC$2232,J$1,FALSE),VLOOKUP($A280,Pit!$A$4:$AZ$2108,J$2,FALSE))</f>
        <v>Normal</v>
      </c>
      <c r="K280" s="17" t="str">
        <f>IF($C280="B",VLOOKUP($A280,Bat!$A$4:$BC$2232,K$1,FALSE),VLOOKUP($A280,Pit!$A$4:$AZ$2108,K$2,FALSE))</f>
        <v>Very High</v>
      </c>
      <c r="L280" s="16">
        <f>IF($C280="B",VLOOKUP($A280,Bat!$A$4:$BC$2232,L$1,FALSE),VLOOKUP($A280,Pit!$A$4:$AZ$2108,L$2,FALSE))</f>
        <v>4</v>
      </c>
      <c r="M280" s="16">
        <f>IF($C280="B",VLOOKUP($A280,Bat!$A$4:$BC$2232,M$1,FALSE),VLOOKUP($A280,Pit!$A$4:$AZ$2108,M$2,FALSE))</f>
        <v>9</v>
      </c>
      <c r="N280" s="16">
        <f>IF($C280="B",VLOOKUP($A280,Bat!$A$4:$BC$2232,N$1,FALSE),VLOOKUP($A280,Pit!$A$4:$AZ$2108,N$2,FALSE))</f>
        <v>2</v>
      </c>
      <c r="O280" s="16">
        <f>IF($C280="B",VLOOKUP($A280,Bat!$A$4:$BC$2232,O$1,FALSE),VLOOKUP($A280,Pit!$A$4:$AZ$2108,O$2,FALSE))</f>
        <v>4</v>
      </c>
      <c r="P280" s="17">
        <f>IF($C280="B",VLOOKUP($A280,Bat!$A$4:$BC$2232,P$1,FALSE),VLOOKUP($A280,Pit!$A$4:$AZ$2108,P$2,FALSE))</f>
        <v>7</v>
      </c>
      <c r="Q280" s="36">
        <f>IF($C280="B",VLOOKUP($A280,Bat!$A$4:$BC$2232,Q$1,FALSE),VLOOKUP($A280,Pit!$A$4:$AZ$2108,Q$2,FALSE))</f>
        <v>9.6699818071072663</v>
      </c>
      <c r="R280" s="19">
        <f>IF($C280="B",VLOOKUP($A280,Bat!$A$4:$BC$2232,R$1,FALSE),VLOOKUP($A280,Pit!$A$4:$AZ$2108,R$2,FALSE))</f>
        <v>0.40585334341510548</v>
      </c>
      <c r="S280" s="20">
        <f>IF($C280="B",VLOOKUP($A280,Bat!$A$4:$BC$2232,S$1,FALSE),VLOOKUP($A280,Pit!$A$4:$AZ$2108,S$2,FALSE))</f>
        <v>1900000</v>
      </c>
      <c r="T280" s="17" t="str">
        <f>VLOOKUP(IF($C280="B",VLOOKUP($A280,Bat!$A$4:$AT$2232,T$1,FALSE),VLOOKUP($A280,Pit!$A$4:$BD$2108,T$2,FALSE)),COND!$A$35:$B$41,2,FALSE)</f>
        <v>??</v>
      </c>
      <c r="U280" s="21">
        <f>IF($C280="B",VLOOKUP($A280,Bat!$A$4:$AR$1196,44,FALSE),VLOOKUP($A280,Pit!$A$4:$BB$1086,54,FALSE))</f>
        <v>0</v>
      </c>
      <c r="V280" s="16"/>
      <c r="W280" s="16">
        <f>IF(OR(U280=999,V280=999,AND(S280&gt;$S$3,S280&lt;&gt;"Slot")),"",IF(V280="",U280,V280))</f>
        <v>0</v>
      </c>
      <c r="X280" s="17" t="e">
        <f>RANK(R280,$R$5:$R$124)</f>
        <v>#N/A</v>
      </c>
      <c r="Y280" s="16" t="str">
        <f>IFERROR(VLOOKUP($D280,Results!$F$3:$L$1396,Y$1,FALSE),"")</f>
        <v/>
      </c>
      <c r="Z280" s="34" t="str">
        <f>IFERROR(IFERROR(IF(VLOOKUP($D280,Results!$F$3:$L$1396,Z$1+1,FALSE)=1,"S",""),"")&amp;VLOOKUP($D280,Results!$F$3:$L$1396,Z$1,FALSE),"")</f>
        <v/>
      </c>
      <c r="AA280" s="16" t="str">
        <f>IFERROR(VLOOKUP($D280,Results!$F$3:$L$1396,AA$1,FALSE),"")</f>
        <v/>
      </c>
      <c r="AB280" s="16" t="str">
        <f>IFERROR(VLOOKUP($D280,Results!$F$3:$L$1396,AB$1,FALSE),"")</f>
        <v/>
      </c>
      <c r="AC280" s="16" t="str">
        <f>IF(V280="","",Y280-V280)</f>
        <v/>
      </c>
    </row>
    <row r="281" spans="1:29" s="21" customFormat="1" x14ac:dyDescent="0.25">
      <c r="A281" s="21" t="s">
        <v>2394</v>
      </c>
      <c r="B281" s="16">
        <f>COUNTIF($A$5:$A$124,A281)</f>
        <v>0</v>
      </c>
      <c r="C281" s="16" t="str">
        <f>IF(OR(MID(A281,1,2)="SP",MID(A281,1,2)="MR",MID(A281,1,2)="CL",MID(A281,1,2)="RP"),"P","B")</f>
        <v>P</v>
      </c>
      <c r="D281" s="17">
        <f>IF($C281="B",VLOOKUP($A281,Bat!$A$4:$BC$2232,D$1,FALSE),VLOOKUP($A281,Pit!$A$4:$AZ$2108,D$2,FALSE))</f>
        <v>4920</v>
      </c>
      <c r="E281" s="16" t="str">
        <f>IF($C281="B",VLOOKUP($A281,Bat!$A$4:$BC$2232,E$1,FALSE),VLOOKUP($A281,Pit!$A$4:$AZ$2108,E$2,FALSE))</f>
        <v>RP</v>
      </c>
      <c r="F281" s="16" t="str">
        <f>IF($C281="B",VLOOKUP($A281,Bat!$A$4:$BC$2232,F$1,FALSE),VLOOKUP($A281,Pit!$A$4:$AZ$2108,F$2,FALSE))</f>
        <v>Alec Jordan</v>
      </c>
      <c r="G281" s="16">
        <f>IF($C281="B",VLOOKUP($A281,Bat!$A$4:$BC$2232,G$1,FALSE),VLOOKUP($A281,Pit!$A$4:$AZ$2108,G$2,FALSE))</f>
        <v>18</v>
      </c>
      <c r="H281" s="16" t="str">
        <f>IF($C281="B",VLOOKUP($A281,Bat!$A$4:$BC$2232,H$1,FALSE),VLOOKUP($A281,Pit!$A$4:$AZ$2108,H$2,FALSE))</f>
        <v>R</v>
      </c>
      <c r="I281" s="16" t="str">
        <f>IF($C281="B",VLOOKUP($A281,Bat!$A$4:$BC$2232,I$1,FALSE),VLOOKUP($A281,Pit!$A$4:$AZ$2108,I$2,FALSE))</f>
        <v>R</v>
      </c>
      <c r="J281" s="16" t="str">
        <f>IF($C281="B",VLOOKUP($A281,Bat!$A$4:$BC$2232,J$1,FALSE),VLOOKUP($A281,Pit!$A$4:$AZ$2108,J$2,FALSE))</f>
        <v>Very Low</v>
      </c>
      <c r="K281" s="17" t="str">
        <f>IF($C281="B",VLOOKUP($A281,Bat!$A$4:$BC$2232,K$1,FALSE),VLOOKUP($A281,Pit!$A$4:$AZ$2108,K$2,FALSE))</f>
        <v>Very High</v>
      </c>
      <c r="L281" s="16">
        <f>IF($C281="B",VLOOKUP($A281,Bat!$A$4:$BC$2232,L$1,FALSE),VLOOKUP($A281,Pit!$A$4:$AZ$2108,L$2,FALSE))</f>
        <v>6</v>
      </c>
      <c r="M281" s="16">
        <f>IF($C281="B",VLOOKUP($A281,Bat!$A$4:$BC$2232,M$1,FALSE),VLOOKUP($A281,Pit!$A$4:$AZ$2108,M$2,FALSE))</f>
        <v>7</v>
      </c>
      <c r="N281" s="16">
        <f>IF($C281="B",VLOOKUP($A281,Bat!$A$4:$BC$2232,N$1,FALSE),VLOOKUP($A281,Pit!$A$4:$AZ$2108,N$2,FALSE))</f>
        <v>4</v>
      </c>
      <c r="O281" s="16" t="str">
        <f>IF($C281="B",VLOOKUP($A281,Bat!$A$4:$BC$2232,O$1,FALSE),VLOOKUP($A281,Pit!$A$4:$AZ$2108,O$2,FALSE))</f>
        <v>91-93 Mph</v>
      </c>
      <c r="P281" s="17">
        <f>IF($C281="B",VLOOKUP($A281,Bat!$A$4:$BC$2232,P$1,FALSE),VLOOKUP($A281,Pit!$A$4:$AZ$2108,P$2,FALSE))</f>
        <v>2</v>
      </c>
      <c r="Q281" s="36">
        <f>IF($C281="B",VLOOKUP($A281,Bat!$A$4:$BC$2232,Q$1,FALSE),VLOOKUP($A281,Pit!$A$4:$AZ$2108,Q$2,FALSE))</f>
        <v>27.535092311688572</v>
      </c>
      <c r="R281" s="19">
        <f>IF($C281="B",VLOOKUP($A281,Bat!$A$4:$BC$2232,R$1,FALSE),VLOOKUP($A281,Pit!$A$4:$AZ$2108,R$2,FALSE))</f>
        <v>0.40121392081525414</v>
      </c>
      <c r="S281" s="20">
        <f>IF($C281="B",VLOOKUP($A281,Bat!$A$4:$BC$2232,S$1,FALSE),VLOOKUP($A281,Pit!$A$4:$AZ$2108,S$2,FALSE))</f>
        <v>2200000</v>
      </c>
      <c r="T281" s="17" t="str">
        <f>VLOOKUP(IF($C281="B",VLOOKUP($A281,Bat!$A$4:$AT$2232,T$1,FALSE),VLOOKUP($A281,Pit!$A$4:$BD$2108,T$2,FALSE)),COND!$A$35:$B$41,2,FALSE)</f>
        <v>??</v>
      </c>
      <c r="U281" s="21">
        <f>IF($C281="B",VLOOKUP($A281,Bat!$A$4:$AR$1196,44,FALSE),VLOOKUP($A281,Pit!$A$4:$BB$1086,54,FALSE))</f>
        <v>0</v>
      </c>
      <c r="V281" s="16"/>
      <c r="W281" s="16">
        <f>IF(OR(U281=999,V281=999,AND(S281&gt;$S$3,S281&lt;&gt;"Slot")),"",IF(V281="",U281,V281))</f>
        <v>0</v>
      </c>
      <c r="X281" s="17" t="e">
        <f>RANK(R281,$R$5:$R$124)</f>
        <v>#N/A</v>
      </c>
      <c r="Y281" s="16" t="str">
        <f>IFERROR(VLOOKUP($D281,Results!$F$3:$L$1396,Y$1,FALSE),"")</f>
        <v/>
      </c>
      <c r="Z281" s="34" t="str">
        <f>IFERROR(IFERROR(IF(VLOOKUP($D281,Results!$F$3:$L$1396,Z$1+1,FALSE)=1,"S",""),"")&amp;VLOOKUP($D281,Results!$F$3:$L$1396,Z$1,FALSE),"")</f>
        <v/>
      </c>
      <c r="AA281" s="16" t="str">
        <f>IFERROR(VLOOKUP($D281,Results!$F$3:$L$1396,AA$1,FALSE),"")</f>
        <v/>
      </c>
      <c r="AB281" s="16" t="str">
        <f>IFERROR(VLOOKUP($D281,Results!$F$3:$L$1396,AB$1,FALSE),"")</f>
        <v/>
      </c>
      <c r="AC281" s="16" t="str">
        <f>IF(V281="","",Y281-V281)</f>
        <v/>
      </c>
    </row>
    <row r="282" spans="1:29" s="21" customFormat="1" x14ac:dyDescent="0.25">
      <c r="A282" s="21" t="s">
        <v>2888</v>
      </c>
      <c r="B282" s="16">
        <f>COUNTIF($A$5:$A$124,A282)</f>
        <v>0</v>
      </c>
      <c r="C282" s="16" t="str">
        <f>IF(OR(MID(A282,1,2)="SP",MID(A282,1,2)="MR",MID(A282,1,2)="CL",MID(A282,1,2)="RP"),"P","B")</f>
        <v>B</v>
      </c>
      <c r="D282" s="17">
        <f>IF($C282="B",VLOOKUP($A282,Bat!$A$4:$BC$2232,D$1,FALSE),VLOOKUP($A282,Pit!$A$4:$AZ$2108,D$2,FALSE))</f>
        <v>10072</v>
      </c>
      <c r="E282" s="16" t="str">
        <f>IF($C282="B",VLOOKUP($A282,Bat!$A$4:$BC$2232,E$1,FALSE),VLOOKUP($A282,Pit!$A$4:$AZ$2108,E$2,FALSE))</f>
        <v>RF</v>
      </c>
      <c r="F282" s="16" t="str">
        <f>IF($C282="B",VLOOKUP($A282,Bat!$A$4:$BC$2232,F$1,FALSE),VLOOKUP($A282,Pit!$A$4:$AZ$2108,F$2,FALSE))</f>
        <v>Eddie Davis</v>
      </c>
      <c r="G282" s="16">
        <f>IF($C282="B",VLOOKUP($A282,Bat!$A$4:$BC$2232,G$1,FALSE),VLOOKUP($A282,Pit!$A$4:$AZ$2108,G$2,FALSE))</f>
        <v>21</v>
      </c>
      <c r="H282" s="16" t="str">
        <f>IF($C282="B",VLOOKUP($A282,Bat!$A$4:$BC$2232,H$1,FALSE),VLOOKUP($A282,Pit!$A$4:$AZ$2108,H$2,FALSE))</f>
        <v>L</v>
      </c>
      <c r="I282" s="16" t="str">
        <f>IF($C282="B",VLOOKUP($A282,Bat!$A$4:$BC$2232,I$1,FALSE),VLOOKUP($A282,Pit!$A$4:$AZ$2108,I$2,FALSE))</f>
        <v>L</v>
      </c>
      <c r="J282" s="16" t="str">
        <f>IF($C282="B",VLOOKUP($A282,Bat!$A$4:$BC$2232,J$1,FALSE),VLOOKUP($A282,Pit!$A$4:$AZ$2108,J$2,FALSE))</f>
        <v>Very High</v>
      </c>
      <c r="K282" s="17" t="str">
        <f>IF($C282="B",VLOOKUP($A282,Bat!$A$4:$BC$2232,K$1,FALSE),VLOOKUP($A282,Pit!$A$4:$AZ$2108,K$2,FALSE))</f>
        <v>Very High</v>
      </c>
      <c r="L282" s="16">
        <f>IF($C282="B",VLOOKUP($A282,Bat!$A$4:$BC$2232,L$1,FALSE),VLOOKUP($A282,Pit!$A$4:$AZ$2108,L$2,FALSE))</f>
        <v>4</v>
      </c>
      <c r="M282" s="16">
        <f>IF($C282="B",VLOOKUP($A282,Bat!$A$4:$BC$2232,M$1,FALSE),VLOOKUP($A282,Pit!$A$4:$AZ$2108,M$2,FALSE))</f>
        <v>7</v>
      </c>
      <c r="N282" s="16">
        <f>IF($C282="B",VLOOKUP($A282,Bat!$A$4:$BC$2232,N$1,FALSE),VLOOKUP($A282,Pit!$A$4:$AZ$2108,N$2,FALSE))</f>
        <v>6</v>
      </c>
      <c r="O282" s="16">
        <f>IF($C282="B",VLOOKUP($A282,Bat!$A$4:$BC$2232,O$1,FALSE),VLOOKUP($A282,Pit!$A$4:$AZ$2108,O$2,FALSE))</f>
        <v>3</v>
      </c>
      <c r="P282" s="17">
        <f>IF($C282="B",VLOOKUP($A282,Bat!$A$4:$BC$2232,P$1,FALSE),VLOOKUP($A282,Pit!$A$4:$AZ$2108,P$2,FALSE))</f>
        <v>3</v>
      </c>
      <c r="Q282" s="36">
        <f>IF($C282="B",VLOOKUP($A282,Bat!$A$4:$BC$2232,Q$1,FALSE),VLOOKUP($A282,Pit!$A$4:$AZ$2108,Q$2,FALSE))</f>
        <v>9.6221417437947068</v>
      </c>
      <c r="R282" s="19">
        <f>IF($C282="B",VLOOKUP($A282,Bat!$A$4:$BC$2232,R$1,FALSE),VLOOKUP($A282,Pit!$A$4:$AZ$2108,R$2,FALSE))</f>
        <v>0.39957798046844606</v>
      </c>
      <c r="S282" s="20">
        <f>IF($C282="B",VLOOKUP($A282,Bat!$A$4:$BC$2232,S$1,FALSE),VLOOKUP($A282,Pit!$A$4:$AZ$2108,S$2,FALSE))</f>
        <v>230000</v>
      </c>
      <c r="T282" s="17" t="str">
        <f>VLOOKUP(IF($C282="B",VLOOKUP($A282,Bat!$A$4:$AT$2232,T$1,FALSE),VLOOKUP($A282,Pit!$A$4:$BD$2108,T$2,FALSE)),COND!$A$35:$B$41,2,FALSE)</f>
        <v>??</v>
      </c>
      <c r="U282" s="21">
        <f>IF($C282="B",VLOOKUP($A282,Bat!$A$4:$AR$1196,44,FALSE),VLOOKUP($A282,Pit!$A$4:$BB$1086,54,FALSE))</f>
        <v>0</v>
      </c>
      <c r="V282" s="16"/>
      <c r="W282" s="16">
        <f>IF(OR(U282=999,V282=999,AND(S282&gt;$S$3,S282&lt;&gt;"Slot")),"",IF(V282="",U282,V282))</f>
        <v>0</v>
      </c>
      <c r="X282" s="17" t="e">
        <f>RANK(R282,$R$5:$R$124)</f>
        <v>#N/A</v>
      </c>
      <c r="Y282" s="16" t="str">
        <f>IFERROR(VLOOKUP($D282,Results!$F$3:$L$1396,Y$1,FALSE),"")</f>
        <v/>
      </c>
      <c r="Z282" s="34" t="str">
        <f>IFERROR(IFERROR(IF(VLOOKUP($D282,Results!$F$3:$L$1396,Z$1+1,FALSE)=1,"S",""),"")&amp;VLOOKUP($D282,Results!$F$3:$L$1396,Z$1,FALSE),"")</f>
        <v/>
      </c>
      <c r="AA282" s="16" t="str">
        <f>IFERROR(VLOOKUP($D282,Results!$F$3:$L$1396,AA$1,FALSE),"")</f>
        <v/>
      </c>
      <c r="AB282" s="16" t="str">
        <f>IFERROR(VLOOKUP($D282,Results!$F$3:$L$1396,AB$1,FALSE),"")</f>
        <v/>
      </c>
      <c r="AC282" s="16" t="str">
        <f>IF(V282="","",Y282-V282)</f>
        <v/>
      </c>
    </row>
    <row r="283" spans="1:29" s="21" customFormat="1" x14ac:dyDescent="0.25">
      <c r="A283" s="21" t="s">
        <v>2395</v>
      </c>
      <c r="B283" s="16">
        <f>COUNTIF($A$5:$A$124,A283)</f>
        <v>0</v>
      </c>
      <c r="C283" s="16" t="str">
        <f>IF(OR(MID(A283,1,2)="SP",MID(A283,1,2)="MR",MID(A283,1,2)="CL",MID(A283,1,2)="RP"),"P","B")</f>
        <v>P</v>
      </c>
      <c r="D283" s="17">
        <f>IF($C283="B",VLOOKUP($A283,Bat!$A$4:$BC$2232,D$1,FALSE),VLOOKUP($A283,Pit!$A$4:$AZ$2108,D$2,FALSE))</f>
        <v>8598</v>
      </c>
      <c r="E283" s="16" t="str">
        <f>IF($C283="B",VLOOKUP($A283,Bat!$A$4:$BC$2232,E$1,FALSE),VLOOKUP($A283,Pit!$A$4:$AZ$2108,E$2,FALSE))</f>
        <v>RP</v>
      </c>
      <c r="F283" s="16" t="str">
        <f>IF($C283="B",VLOOKUP($A283,Bat!$A$4:$BC$2232,F$1,FALSE),VLOOKUP($A283,Pit!$A$4:$AZ$2108,F$2,FALSE))</f>
        <v>Colby Adkins</v>
      </c>
      <c r="G283" s="16">
        <f>IF($C283="B",VLOOKUP($A283,Bat!$A$4:$BC$2232,G$1,FALSE),VLOOKUP($A283,Pit!$A$4:$AZ$2108,G$2,FALSE))</f>
        <v>18</v>
      </c>
      <c r="H283" s="16" t="str">
        <f>IF($C283="B",VLOOKUP($A283,Bat!$A$4:$BC$2232,H$1,FALSE),VLOOKUP($A283,Pit!$A$4:$AZ$2108,H$2,FALSE))</f>
        <v>R</v>
      </c>
      <c r="I283" s="16" t="str">
        <f>IF($C283="B",VLOOKUP($A283,Bat!$A$4:$BC$2232,I$1,FALSE),VLOOKUP($A283,Pit!$A$4:$AZ$2108,I$2,FALSE))</f>
        <v>R</v>
      </c>
      <c r="J283" s="16" t="str">
        <f>IF($C283="B",VLOOKUP($A283,Bat!$A$4:$BC$2232,J$1,FALSE),VLOOKUP($A283,Pit!$A$4:$AZ$2108,J$2,FALSE))</f>
        <v>Low</v>
      </c>
      <c r="K283" s="17" t="str">
        <f>IF($C283="B",VLOOKUP($A283,Bat!$A$4:$BC$2232,K$1,FALSE),VLOOKUP($A283,Pit!$A$4:$AZ$2108,K$2,FALSE))</f>
        <v>Very High</v>
      </c>
      <c r="L283" s="16">
        <f>IF($C283="B",VLOOKUP($A283,Bat!$A$4:$BC$2232,L$1,FALSE),VLOOKUP($A283,Pit!$A$4:$AZ$2108,L$2,FALSE))</f>
        <v>3</v>
      </c>
      <c r="M283" s="16">
        <f>IF($C283="B",VLOOKUP($A283,Bat!$A$4:$BC$2232,M$1,FALSE),VLOOKUP($A283,Pit!$A$4:$AZ$2108,M$2,FALSE))</f>
        <v>4</v>
      </c>
      <c r="N283" s="16">
        <f>IF($C283="B",VLOOKUP($A283,Bat!$A$4:$BC$2232,N$1,FALSE),VLOOKUP($A283,Pit!$A$4:$AZ$2108,N$2,FALSE))</f>
        <v>5</v>
      </c>
      <c r="O283" s="16" t="str">
        <f>IF($C283="B",VLOOKUP($A283,Bat!$A$4:$BC$2232,O$1,FALSE),VLOOKUP($A283,Pit!$A$4:$AZ$2108,O$2,FALSE))</f>
        <v>84-86 Mph</v>
      </c>
      <c r="P283" s="17">
        <f>IF($C283="B",VLOOKUP($A283,Bat!$A$4:$BC$2232,P$1,FALSE),VLOOKUP($A283,Pit!$A$4:$AZ$2108,P$2,FALSE))</f>
        <v>10</v>
      </c>
      <c r="Q283" s="36">
        <f>IF($C283="B",VLOOKUP($A283,Bat!$A$4:$BC$2232,Q$1,FALSE),VLOOKUP($A283,Pit!$A$4:$AZ$2108,Q$2,FALSE))</f>
        <v>27.494398459639164</v>
      </c>
      <c r="R283" s="19">
        <f>IF($C283="B",VLOOKUP($A283,Bat!$A$4:$BC$2232,R$1,FALSE),VLOOKUP($A283,Pit!$A$4:$AZ$2108,R$2,FALSE))</f>
        <v>0.39757325353164635</v>
      </c>
      <c r="S283" s="20">
        <f>IF($C283="B",VLOOKUP($A283,Bat!$A$4:$BC$2232,S$1,FALSE),VLOOKUP($A283,Pit!$A$4:$AZ$2108,S$2,FALSE))</f>
        <v>2400000</v>
      </c>
      <c r="T283" s="17" t="str">
        <f>VLOOKUP(IF($C283="B",VLOOKUP($A283,Bat!$A$4:$AT$2232,T$1,FALSE),VLOOKUP($A283,Pit!$A$4:$BD$2108,T$2,FALSE)),COND!$A$35:$B$41,2,FALSE)</f>
        <v>??</v>
      </c>
      <c r="U283" s="21">
        <f>IF($C283="B",VLOOKUP($A283,Bat!$A$4:$AR$1196,44,FALSE),VLOOKUP($A283,Pit!$A$4:$BB$1086,54,FALSE))</f>
        <v>0</v>
      </c>
      <c r="V283" s="16"/>
      <c r="W283" s="16">
        <f>IF(OR(U283=999,V283=999,AND(S283&gt;$S$3,S283&lt;&gt;"Slot")),"",IF(V283="",U283,V283))</f>
        <v>0</v>
      </c>
      <c r="X283" s="17" t="e">
        <f>RANK(R283,$R$5:$R$124)</f>
        <v>#N/A</v>
      </c>
      <c r="Y283" s="16" t="str">
        <f>IFERROR(VLOOKUP($D283,Results!$F$3:$L$1396,Y$1,FALSE),"")</f>
        <v/>
      </c>
      <c r="Z283" s="34" t="str">
        <f>IFERROR(IFERROR(IF(VLOOKUP($D283,Results!$F$3:$L$1396,Z$1+1,FALSE)=1,"S",""),"")&amp;VLOOKUP($D283,Results!$F$3:$L$1396,Z$1,FALSE),"")</f>
        <v/>
      </c>
      <c r="AA283" s="16" t="str">
        <f>IFERROR(VLOOKUP($D283,Results!$F$3:$L$1396,AA$1,FALSE),"")</f>
        <v/>
      </c>
      <c r="AB283" s="16" t="str">
        <f>IFERROR(VLOOKUP($D283,Results!$F$3:$L$1396,AB$1,FALSE),"")</f>
        <v/>
      </c>
      <c r="AC283" s="16" t="str">
        <f>IF(V283="","",Y283-V283)</f>
        <v/>
      </c>
    </row>
    <row r="284" spans="1:29" s="21" customFormat="1" x14ac:dyDescent="0.25">
      <c r="A284" s="21" t="s">
        <v>2396</v>
      </c>
      <c r="B284" s="16">
        <f>COUNTIF($A$5:$A$124,A284)</f>
        <v>0</v>
      </c>
      <c r="C284" s="16" t="str">
        <f>IF(OR(MID(A284,1,2)="SP",MID(A284,1,2)="MR",MID(A284,1,2)="CL",MID(A284,1,2)="RP"),"P","B")</f>
        <v>P</v>
      </c>
      <c r="D284" s="17">
        <f>IF($C284="B",VLOOKUP($A284,Bat!$A$4:$BC$2232,D$1,FALSE),VLOOKUP($A284,Pit!$A$4:$AZ$2108,D$2,FALSE))</f>
        <v>9002</v>
      </c>
      <c r="E284" s="16" t="str">
        <f>IF($C284="B",VLOOKUP($A284,Bat!$A$4:$BC$2232,E$1,FALSE),VLOOKUP($A284,Pit!$A$4:$AZ$2108,E$2,FALSE))</f>
        <v>SP</v>
      </c>
      <c r="F284" s="16" t="str">
        <f>IF($C284="B",VLOOKUP($A284,Bat!$A$4:$BC$2232,F$1,FALSE),VLOOKUP($A284,Pit!$A$4:$AZ$2108,F$2,FALSE))</f>
        <v>R.J. Jefferson</v>
      </c>
      <c r="G284" s="16">
        <f>IF($C284="B",VLOOKUP($A284,Bat!$A$4:$BC$2232,G$1,FALSE),VLOOKUP($A284,Pit!$A$4:$AZ$2108,G$2,FALSE))</f>
        <v>18</v>
      </c>
      <c r="H284" s="16" t="str">
        <f>IF($C284="B",VLOOKUP($A284,Bat!$A$4:$BC$2232,H$1,FALSE),VLOOKUP($A284,Pit!$A$4:$AZ$2108,H$2,FALSE))</f>
        <v>R</v>
      </c>
      <c r="I284" s="16" t="str">
        <f>IF($C284="B",VLOOKUP($A284,Bat!$A$4:$BC$2232,I$1,FALSE),VLOOKUP($A284,Pit!$A$4:$AZ$2108,I$2,FALSE))</f>
        <v>R</v>
      </c>
      <c r="J284" s="16" t="str">
        <f>IF($C284="B",VLOOKUP($A284,Bat!$A$4:$BC$2232,J$1,FALSE),VLOOKUP($A284,Pit!$A$4:$AZ$2108,J$2,FALSE))</f>
        <v>High</v>
      </c>
      <c r="K284" s="17" t="str">
        <f>IF($C284="B",VLOOKUP($A284,Bat!$A$4:$BC$2232,K$1,FALSE),VLOOKUP($A284,Pit!$A$4:$AZ$2108,K$2,FALSE))</f>
        <v>Normal</v>
      </c>
      <c r="L284" s="16">
        <f>IF($C284="B",VLOOKUP($A284,Bat!$A$4:$BC$2232,L$1,FALSE),VLOOKUP($A284,Pit!$A$4:$AZ$2108,L$2,FALSE))</f>
        <v>3</v>
      </c>
      <c r="M284" s="16">
        <f>IF($C284="B",VLOOKUP($A284,Bat!$A$4:$BC$2232,M$1,FALSE),VLOOKUP($A284,Pit!$A$4:$AZ$2108,M$2,FALSE))</f>
        <v>4</v>
      </c>
      <c r="N284" s="16">
        <f>IF($C284="B",VLOOKUP($A284,Bat!$A$4:$BC$2232,N$1,FALSE),VLOOKUP($A284,Pit!$A$4:$AZ$2108,N$2,FALSE))</f>
        <v>5</v>
      </c>
      <c r="O284" s="16" t="str">
        <f>IF($C284="B",VLOOKUP($A284,Bat!$A$4:$BC$2232,O$1,FALSE),VLOOKUP($A284,Pit!$A$4:$AZ$2108,O$2,FALSE))</f>
        <v>85-87 Mph</v>
      </c>
      <c r="P284" s="17">
        <f>IF($C284="B",VLOOKUP($A284,Bat!$A$4:$BC$2232,P$1,FALSE),VLOOKUP($A284,Pit!$A$4:$AZ$2108,P$2,FALSE))</f>
        <v>9</v>
      </c>
      <c r="Q284" s="36">
        <f>IF($C284="B",VLOOKUP($A284,Bat!$A$4:$BC$2232,Q$1,FALSE),VLOOKUP($A284,Pit!$A$4:$AZ$2108,Q$2,FALSE))</f>
        <v>27.401587262952454</v>
      </c>
      <c r="R284" s="19">
        <f>IF($C284="B",VLOOKUP($A284,Bat!$A$4:$BC$2232,R$1,FALSE),VLOOKUP($A284,Pit!$A$4:$AZ$2108,R$2,FALSE))</f>
        <v>0.38926991849913223</v>
      </c>
      <c r="S284" s="20">
        <f>IF($C284="B",VLOOKUP($A284,Bat!$A$4:$BC$2232,S$1,FALSE),VLOOKUP($A284,Pit!$A$4:$AZ$2108,S$2,FALSE))</f>
        <v>105000</v>
      </c>
      <c r="T284" s="17" t="str">
        <f>VLOOKUP(IF($C284="B",VLOOKUP($A284,Bat!$A$4:$AT$2232,T$1,FALSE),VLOOKUP($A284,Pit!$A$4:$BD$2108,T$2,FALSE)),COND!$A$35:$B$41,2,FALSE)</f>
        <v>??</v>
      </c>
      <c r="U284" s="21">
        <f>IF($C284="B",VLOOKUP($A284,Bat!$A$4:$AR$1196,44,FALSE),VLOOKUP($A284,Pit!$A$4:$BB$1086,54,FALSE))</f>
        <v>0</v>
      </c>
      <c r="V284" s="16"/>
      <c r="W284" s="16">
        <f>IF(OR(U284=999,V284=999,AND(S284&gt;$S$3,S284&lt;&gt;"Slot")),"",IF(V284="",U284,V284))</f>
        <v>0</v>
      </c>
      <c r="X284" s="17" t="e">
        <f>RANK(R284,$R$5:$R$124)</f>
        <v>#N/A</v>
      </c>
      <c r="Y284" s="16" t="str">
        <f>IFERROR(VLOOKUP($D284,Results!$F$3:$L$1396,Y$1,FALSE),"")</f>
        <v/>
      </c>
      <c r="Z284" s="34" t="str">
        <f>IFERROR(IFERROR(IF(VLOOKUP($D284,Results!$F$3:$L$1396,Z$1+1,FALSE)=1,"S",""),"")&amp;VLOOKUP($D284,Results!$F$3:$L$1396,Z$1,FALSE),"")</f>
        <v/>
      </c>
      <c r="AA284" s="16" t="str">
        <f>IFERROR(VLOOKUP($D284,Results!$F$3:$L$1396,AA$1,FALSE),"")</f>
        <v/>
      </c>
      <c r="AB284" s="16" t="str">
        <f>IFERROR(VLOOKUP($D284,Results!$F$3:$L$1396,AB$1,FALSE),"")</f>
        <v/>
      </c>
      <c r="AC284" s="16" t="str">
        <f>IF(V284="","",Y284-V284)</f>
        <v/>
      </c>
    </row>
    <row r="285" spans="1:29" s="21" customFormat="1" x14ac:dyDescent="0.25">
      <c r="A285" s="21" t="s">
        <v>2397</v>
      </c>
      <c r="B285" s="16">
        <f>COUNTIF($A$5:$A$124,A285)</f>
        <v>0</v>
      </c>
      <c r="C285" s="16" t="str">
        <f>IF(OR(MID(A285,1,2)="SP",MID(A285,1,2)="MR",MID(A285,1,2)="CL",MID(A285,1,2)="RP"),"P","B")</f>
        <v>P</v>
      </c>
      <c r="D285" s="17">
        <f>IF($C285="B",VLOOKUP($A285,Bat!$A$4:$BC$2232,D$1,FALSE),VLOOKUP($A285,Pit!$A$4:$AZ$2108,D$2,FALSE))</f>
        <v>9372</v>
      </c>
      <c r="E285" s="16" t="str">
        <f>IF($C285="B",VLOOKUP($A285,Bat!$A$4:$BC$2232,E$1,FALSE),VLOOKUP($A285,Pit!$A$4:$AZ$2108,E$2,FALSE))</f>
        <v>RP</v>
      </c>
      <c r="F285" s="16" t="str">
        <f>IF($C285="B",VLOOKUP($A285,Bat!$A$4:$BC$2232,F$1,FALSE),VLOOKUP($A285,Pit!$A$4:$AZ$2108,F$2,FALSE))</f>
        <v>Matsuyo Kimura</v>
      </c>
      <c r="G285" s="16">
        <f>IF($C285="B",VLOOKUP($A285,Bat!$A$4:$BC$2232,G$1,FALSE),VLOOKUP($A285,Pit!$A$4:$AZ$2108,G$2,FALSE))</f>
        <v>17</v>
      </c>
      <c r="H285" s="16" t="str">
        <f>IF($C285="B",VLOOKUP($A285,Bat!$A$4:$BC$2232,H$1,FALSE),VLOOKUP($A285,Pit!$A$4:$AZ$2108,H$2,FALSE))</f>
        <v>L</v>
      </c>
      <c r="I285" s="16" t="str">
        <f>IF($C285="B",VLOOKUP($A285,Bat!$A$4:$BC$2232,I$1,FALSE),VLOOKUP($A285,Pit!$A$4:$AZ$2108,I$2,FALSE))</f>
        <v>R</v>
      </c>
      <c r="J285" s="16" t="str">
        <f>IF($C285="B",VLOOKUP($A285,Bat!$A$4:$BC$2232,J$1,FALSE),VLOOKUP($A285,Pit!$A$4:$AZ$2108,J$2,FALSE))</f>
        <v>Normal</v>
      </c>
      <c r="K285" s="17" t="str">
        <f>IF($C285="B",VLOOKUP($A285,Bat!$A$4:$BC$2232,K$1,FALSE),VLOOKUP($A285,Pit!$A$4:$AZ$2108,K$2,FALSE))</f>
        <v>Low</v>
      </c>
      <c r="L285" s="16">
        <f>IF($C285="B",VLOOKUP($A285,Bat!$A$4:$BC$2232,L$1,FALSE),VLOOKUP($A285,Pit!$A$4:$AZ$2108,L$2,FALSE))</f>
        <v>2</v>
      </c>
      <c r="M285" s="16">
        <f>IF($C285="B",VLOOKUP($A285,Bat!$A$4:$BC$2232,M$1,FALSE),VLOOKUP($A285,Pit!$A$4:$AZ$2108,M$2,FALSE))</f>
        <v>4</v>
      </c>
      <c r="N285" s="16">
        <f>IF($C285="B",VLOOKUP($A285,Bat!$A$4:$BC$2232,N$1,FALSE),VLOOKUP($A285,Pit!$A$4:$AZ$2108,N$2,FALSE))</f>
        <v>6</v>
      </c>
      <c r="O285" s="16" t="str">
        <f>IF($C285="B",VLOOKUP($A285,Bat!$A$4:$BC$2232,O$1,FALSE),VLOOKUP($A285,Pit!$A$4:$AZ$2108,O$2,FALSE))</f>
        <v>85-87 Mph</v>
      </c>
      <c r="P285" s="17">
        <f>IF($C285="B",VLOOKUP($A285,Bat!$A$4:$BC$2232,P$1,FALSE),VLOOKUP($A285,Pit!$A$4:$AZ$2108,P$2,FALSE))</f>
        <v>7</v>
      </c>
      <c r="Q285" s="36">
        <f>IF($C285="B",VLOOKUP($A285,Bat!$A$4:$BC$2232,Q$1,FALSE),VLOOKUP($A285,Pit!$A$4:$AZ$2108,Q$2,FALSE))</f>
        <v>27.382951733734821</v>
      </c>
      <c r="R285" s="19">
        <f>IF($C285="B",VLOOKUP($A285,Bat!$A$4:$BC$2232,R$1,FALSE),VLOOKUP($A285,Pit!$A$4:$AZ$2108,R$2,FALSE))</f>
        <v>0.38760269462823943</v>
      </c>
      <c r="S285" s="20">
        <f>IF($C285="B",VLOOKUP($A285,Bat!$A$4:$BC$2232,S$1,FALSE),VLOOKUP($A285,Pit!$A$4:$AZ$2108,S$2,FALSE))</f>
        <v>230000</v>
      </c>
      <c r="T285" s="17" t="str">
        <f>VLOOKUP(IF($C285="B",VLOOKUP($A285,Bat!$A$4:$AT$2232,T$1,FALSE),VLOOKUP($A285,Pit!$A$4:$BD$2108,T$2,FALSE)),COND!$A$35:$B$41,2,FALSE)</f>
        <v>??</v>
      </c>
      <c r="U285" s="21">
        <f>IF($C285="B",VLOOKUP($A285,Bat!$A$4:$AR$1196,44,FALSE),VLOOKUP($A285,Pit!$A$4:$BB$1086,54,FALSE))</f>
        <v>0</v>
      </c>
      <c r="V285" s="16"/>
      <c r="W285" s="16">
        <f>IF(OR(U285=999,V285=999,AND(S285&gt;$S$3,S285&lt;&gt;"Slot")),"",IF(V285="",U285,V285))</f>
        <v>0</v>
      </c>
      <c r="X285" s="17" t="e">
        <f>RANK(R285,$R$5:$R$124)</f>
        <v>#N/A</v>
      </c>
      <c r="Y285" s="16" t="str">
        <f>IFERROR(VLOOKUP($D285,Results!$F$3:$L$1396,Y$1,FALSE),"")</f>
        <v/>
      </c>
      <c r="Z285" s="34" t="str">
        <f>IFERROR(IFERROR(IF(VLOOKUP($D285,Results!$F$3:$L$1396,Z$1+1,FALSE)=1,"S",""),"")&amp;VLOOKUP($D285,Results!$F$3:$L$1396,Z$1,FALSE),"")</f>
        <v/>
      </c>
      <c r="AA285" s="16" t="str">
        <f>IFERROR(VLOOKUP($D285,Results!$F$3:$L$1396,AA$1,FALSE),"")</f>
        <v/>
      </c>
      <c r="AB285" s="16" t="str">
        <f>IFERROR(VLOOKUP($D285,Results!$F$3:$L$1396,AB$1,FALSE),"")</f>
        <v/>
      </c>
      <c r="AC285" s="16" t="str">
        <f>IF(V285="","",Y285-V285)</f>
        <v/>
      </c>
    </row>
    <row r="286" spans="1:29" s="21" customFormat="1" x14ac:dyDescent="0.25">
      <c r="A286" s="21" t="s">
        <v>2398</v>
      </c>
      <c r="B286" s="16">
        <f>COUNTIF($A$5:$A$124,A286)</f>
        <v>0</v>
      </c>
      <c r="C286" s="16" t="str">
        <f>IF(OR(MID(A286,1,2)="SP",MID(A286,1,2)="MR",MID(A286,1,2)="CL",MID(A286,1,2)="RP"),"P","B")</f>
        <v>P</v>
      </c>
      <c r="D286" s="17">
        <f>IF($C286="B",VLOOKUP($A286,Bat!$A$4:$BC$2232,D$1,FALSE),VLOOKUP($A286,Pit!$A$4:$AZ$2108,D$2,FALSE))</f>
        <v>9891</v>
      </c>
      <c r="E286" s="16" t="str">
        <f>IF($C286="B",VLOOKUP($A286,Bat!$A$4:$BC$2232,E$1,FALSE),VLOOKUP($A286,Pit!$A$4:$AZ$2108,E$2,FALSE))</f>
        <v>SP</v>
      </c>
      <c r="F286" s="16" t="str">
        <f>IF($C286="B",VLOOKUP($A286,Bat!$A$4:$BC$2232,F$1,FALSE),VLOOKUP($A286,Pit!$A$4:$AZ$2108,F$2,FALSE))</f>
        <v>Javier García</v>
      </c>
      <c r="G286" s="16">
        <f>IF($C286="B",VLOOKUP($A286,Bat!$A$4:$BC$2232,G$1,FALSE),VLOOKUP($A286,Pit!$A$4:$AZ$2108,G$2,FALSE))</f>
        <v>21</v>
      </c>
      <c r="H286" s="16" t="str">
        <f>IF($C286="B",VLOOKUP($A286,Bat!$A$4:$BC$2232,H$1,FALSE),VLOOKUP($A286,Pit!$A$4:$AZ$2108,H$2,FALSE))</f>
        <v>S</v>
      </c>
      <c r="I286" s="16" t="str">
        <f>IF($C286="B",VLOOKUP($A286,Bat!$A$4:$BC$2232,I$1,FALSE),VLOOKUP($A286,Pit!$A$4:$AZ$2108,I$2,FALSE))</f>
        <v>R</v>
      </c>
      <c r="J286" s="16" t="str">
        <f>IF($C286="B",VLOOKUP($A286,Bat!$A$4:$BC$2232,J$1,FALSE),VLOOKUP($A286,Pit!$A$4:$AZ$2108,J$2,FALSE))</f>
        <v>Normal</v>
      </c>
      <c r="K286" s="17" t="str">
        <f>IF($C286="B",VLOOKUP($A286,Bat!$A$4:$BC$2232,K$1,FALSE),VLOOKUP($A286,Pit!$A$4:$AZ$2108,K$2,FALSE))</f>
        <v>Very High</v>
      </c>
      <c r="L286" s="16">
        <f>IF($C286="B",VLOOKUP($A286,Bat!$A$4:$BC$2232,L$1,FALSE),VLOOKUP($A286,Pit!$A$4:$AZ$2108,L$2,FALSE))</f>
        <v>5</v>
      </c>
      <c r="M286" s="16">
        <f>IF($C286="B",VLOOKUP($A286,Bat!$A$4:$BC$2232,M$1,FALSE),VLOOKUP($A286,Pit!$A$4:$AZ$2108,M$2,FALSE))</f>
        <v>4</v>
      </c>
      <c r="N286" s="16">
        <f>IF($C286="B",VLOOKUP($A286,Bat!$A$4:$BC$2232,N$1,FALSE),VLOOKUP($A286,Pit!$A$4:$AZ$2108,N$2,FALSE))</f>
        <v>3</v>
      </c>
      <c r="O286" s="16" t="str">
        <f>IF($C286="B",VLOOKUP($A286,Bat!$A$4:$BC$2232,O$1,FALSE),VLOOKUP($A286,Pit!$A$4:$AZ$2108,O$2,FALSE))</f>
        <v>90-92 Mph</v>
      </c>
      <c r="P286" s="17">
        <f>IF($C286="B",VLOOKUP($A286,Bat!$A$4:$BC$2232,P$1,FALSE),VLOOKUP($A286,Pit!$A$4:$AZ$2108,P$2,FALSE))</f>
        <v>8</v>
      </c>
      <c r="Q286" s="36">
        <f>IF($C286="B",VLOOKUP($A286,Bat!$A$4:$BC$2232,Q$1,FALSE),VLOOKUP($A286,Pit!$A$4:$AZ$2108,Q$2,FALSE))</f>
        <v>27.318018821061109</v>
      </c>
      <c r="R286" s="19">
        <f>IF($C286="B",VLOOKUP($A286,Bat!$A$4:$BC$2232,R$1,FALSE),VLOOKUP($A286,Pit!$A$4:$AZ$2108,R$2,FALSE))</f>
        <v>0.3817934846642006</v>
      </c>
      <c r="S286" s="20">
        <f>IF($C286="B",VLOOKUP($A286,Bat!$A$4:$BC$2232,S$1,FALSE),VLOOKUP($A286,Pit!$A$4:$AZ$2108,S$2,FALSE))</f>
        <v>200000</v>
      </c>
      <c r="T286" s="17" t="str">
        <f>VLOOKUP(IF($C286="B",VLOOKUP($A286,Bat!$A$4:$AT$2232,T$1,FALSE),VLOOKUP($A286,Pit!$A$4:$BD$2108,T$2,FALSE)),COND!$A$35:$B$41,2,FALSE)</f>
        <v>??</v>
      </c>
      <c r="U286" s="21">
        <f>IF($C286="B",VLOOKUP($A286,Bat!$A$4:$AR$1196,44,FALSE),VLOOKUP($A286,Pit!$A$4:$BB$1086,54,FALSE))</f>
        <v>0</v>
      </c>
      <c r="V286" s="16"/>
      <c r="W286" s="16">
        <f>IF(OR(U286=999,V286=999,AND(S286&gt;$S$3,S286&lt;&gt;"Slot")),"",IF(V286="",U286,V286))</f>
        <v>0</v>
      </c>
      <c r="X286" s="17" t="e">
        <f>RANK(R286,$R$5:$R$124)</f>
        <v>#N/A</v>
      </c>
      <c r="Y286" s="16" t="str">
        <f>IFERROR(VLOOKUP($D286,Results!$F$3:$L$1396,Y$1,FALSE),"")</f>
        <v/>
      </c>
      <c r="Z286" s="34" t="str">
        <f>IFERROR(IFERROR(IF(VLOOKUP($D286,Results!$F$3:$L$1396,Z$1+1,FALSE)=1,"S",""),"")&amp;VLOOKUP($D286,Results!$F$3:$L$1396,Z$1,FALSE),"")</f>
        <v/>
      </c>
      <c r="AA286" s="16" t="str">
        <f>IFERROR(VLOOKUP($D286,Results!$F$3:$L$1396,AA$1,FALSE),"")</f>
        <v/>
      </c>
      <c r="AB286" s="16" t="str">
        <f>IFERROR(VLOOKUP($D286,Results!$F$3:$L$1396,AB$1,FALSE),"")</f>
        <v/>
      </c>
      <c r="AC286" s="16" t="str">
        <f>IF(V286="","",Y286-V286)</f>
        <v/>
      </c>
    </row>
    <row r="287" spans="1:29" s="21" customFormat="1" x14ac:dyDescent="0.25">
      <c r="A287" s="21" t="s">
        <v>2889</v>
      </c>
      <c r="B287" s="16">
        <f>COUNTIF($A$5:$A$124,A287)</f>
        <v>0</v>
      </c>
      <c r="C287" s="16" t="str">
        <f>IF(OR(MID(A287,1,2)="SP",MID(A287,1,2)="MR",MID(A287,1,2)="CL",MID(A287,1,2)="RP"),"P","B")</f>
        <v>B</v>
      </c>
      <c r="D287" s="17">
        <f>IF($C287="B",VLOOKUP($A287,Bat!$A$4:$BC$2232,D$1,FALSE),VLOOKUP($A287,Pit!$A$4:$AZ$2108,D$2,FALSE))</f>
        <v>11045</v>
      </c>
      <c r="E287" s="16" t="str">
        <f>IF($C287="B",VLOOKUP($A287,Bat!$A$4:$BC$2232,E$1,FALSE),VLOOKUP($A287,Pit!$A$4:$AZ$2108,E$2,FALSE))</f>
        <v>C</v>
      </c>
      <c r="F287" s="16" t="str">
        <f>IF($C287="B",VLOOKUP($A287,Bat!$A$4:$BC$2232,F$1,FALSE),VLOOKUP($A287,Pit!$A$4:$AZ$2108,F$2,FALSE))</f>
        <v>Roy Powell</v>
      </c>
      <c r="G287" s="16">
        <f>IF($C287="B",VLOOKUP($A287,Bat!$A$4:$BC$2232,G$1,FALSE),VLOOKUP($A287,Pit!$A$4:$AZ$2108,G$2,FALSE))</f>
        <v>22</v>
      </c>
      <c r="H287" s="16" t="str">
        <f>IF($C287="B",VLOOKUP($A287,Bat!$A$4:$BC$2232,H$1,FALSE),VLOOKUP($A287,Pit!$A$4:$AZ$2108,H$2,FALSE))</f>
        <v>R</v>
      </c>
      <c r="I287" s="16" t="str">
        <f>IF($C287="B",VLOOKUP($A287,Bat!$A$4:$BC$2232,I$1,FALSE),VLOOKUP($A287,Pit!$A$4:$AZ$2108,I$2,FALSE))</f>
        <v>R</v>
      </c>
      <c r="J287" s="16" t="str">
        <f>IF($C287="B",VLOOKUP($A287,Bat!$A$4:$BC$2232,J$1,FALSE),VLOOKUP($A287,Pit!$A$4:$AZ$2108,J$2,FALSE))</f>
        <v>Low</v>
      </c>
      <c r="K287" s="17" t="str">
        <f>IF($C287="B",VLOOKUP($A287,Bat!$A$4:$BC$2232,K$1,FALSE),VLOOKUP($A287,Pit!$A$4:$AZ$2108,K$2,FALSE))</f>
        <v>Very High</v>
      </c>
      <c r="L287" s="16">
        <f>IF($C287="B",VLOOKUP($A287,Bat!$A$4:$BC$2232,L$1,FALSE),VLOOKUP($A287,Pit!$A$4:$AZ$2108,L$2,FALSE))</f>
        <v>5</v>
      </c>
      <c r="M287" s="16">
        <f>IF($C287="B",VLOOKUP($A287,Bat!$A$4:$BC$2232,M$1,FALSE),VLOOKUP($A287,Pit!$A$4:$AZ$2108,M$2,FALSE))</f>
        <v>3</v>
      </c>
      <c r="N287" s="16">
        <f>IF($C287="B",VLOOKUP($A287,Bat!$A$4:$BC$2232,N$1,FALSE),VLOOKUP($A287,Pit!$A$4:$AZ$2108,N$2,FALSE))</f>
        <v>3</v>
      </c>
      <c r="O287" s="16">
        <f>IF($C287="B",VLOOKUP($A287,Bat!$A$4:$BC$2232,O$1,FALSE),VLOOKUP($A287,Pit!$A$4:$AZ$2108,O$2,FALSE))</f>
        <v>4</v>
      </c>
      <c r="P287" s="17">
        <f>IF($C287="B",VLOOKUP($A287,Bat!$A$4:$BC$2232,P$1,FALSE),VLOOKUP($A287,Pit!$A$4:$AZ$2108,P$2,FALSE))</f>
        <v>3</v>
      </c>
      <c r="Q287" s="36">
        <f>IF($C287="B",VLOOKUP($A287,Bat!$A$4:$BC$2232,Q$1,FALSE),VLOOKUP($A287,Pit!$A$4:$AZ$2108,Q$2,FALSE))</f>
        <v>9.4582029483627643</v>
      </c>
      <c r="R287" s="19">
        <f>IF($C287="B",VLOOKUP($A287,Bat!$A$4:$BC$2232,R$1,FALSE),VLOOKUP($A287,Pit!$A$4:$AZ$2108,R$2,FALSE))</f>
        <v>0.37807350553386743</v>
      </c>
      <c r="S287" s="20">
        <f>IF($C287="B",VLOOKUP($A287,Bat!$A$4:$BC$2232,S$1,FALSE),VLOOKUP($A287,Pit!$A$4:$AZ$2108,S$2,FALSE))</f>
        <v>190000</v>
      </c>
      <c r="T287" s="17" t="str">
        <f>VLOOKUP(IF($C287="B",VLOOKUP($A287,Bat!$A$4:$AT$2232,T$1,FALSE),VLOOKUP($A287,Pit!$A$4:$BD$2108,T$2,FALSE)),COND!$A$35:$B$41,2,FALSE)</f>
        <v>??</v>
      </c>
      <c r="U287" s="21">
        <f>IF($C287="B",VLOOKUP($A287,Bat!$A$4:$AR$1196,44,FALSE),VLOOKUP($A287,Pit!$A$4:$BB$1086,54,FALSE))</f>
        <v>0</v>
      </c>
      <c r="V287" s="16"/>
      <c r="W287" s="16">
        <f>IF(OR(U287=999,V287=999,AND(S287&gt;$S$3,S287&lt;&gt;"Slot")),"",IF(V287="",U287,V287))</f>
        <v>0</v>
      </c>
      <c r="X287" s="17" t="e">
        <f>RANK(R287,$R$5:$R$124)</f>
        <v>#N/A</v>
      </c>
      <c r="Y287" s="16" t="str">
        <f>IFERROR(VLOOKUP($D287,Results!$F$3:$L$1396,Y$1,FALSE),"")</f>
        <v/>
      </c>
      <c r="Z287" s="34" t="str">
        <f>IFERROR(IFERROR(IF(VLOOKUP($D287,Results!$F$3:$L$1396,Z$1+1,FALSE)=1,"S",""),"")&amp;VLOOKUP($D287,Results!$F$3:$L$1396,Z$1,FALSE),"")</f>
        <v/>
      </c>
      <c r="AA287" s="16" t="str">
        <f>IFERROR(VLOOKUP($D287,Results!$F$3:$L$1396,AA$1,FALSE),"")</f>
        <v/>
      </c>
      <c r="AB287" s="16" t="str">
        <f>IFERROR(VLOOKUP($D287,Results!$F$3:$L$1396,AB$1,FALSE),"")</f>
        <v/>
      </c>
      <c r="AC287" s="16" t="str">
        <f>IF(V287="","",Y287-V287)</f>
        <v/>
      </c>
    </row>
    <row r="288" spans="1:29" s="21" customFormat="1" x14ac:dyDescent="0.25">
      <c r="A288" s="21" t="s">
        <v>2890</v>
      </c>
      <c r="B288" s="16">
        <f>COUNTIF($A$5:$A$124,A288)</f>
        <v>0</v>
      </c>
      <c r="C288" s="16" t="str">
        <f>IF(OR(MID(A288,1,2)="SP",MID(A288,1,2)="MR",MID(A288,1,2)="CL",MID(A288,1,2)="RP"),"P","B")</f>
        <v>B</v>
      </c>
      <c r="D288" s="17">
        <f>IF($C288="B",VLOOKUP($A288,Bat!$A$4:$BC$2232,D$1,FALSE),VLOOKUP($A288,Pit!$A$4:$AZ$2108,D$2,FALSE))</f>
        <v>4552</v>
      </c>
      <c r="E288" s="16" t="str">
        <f>IF($C288="B",VLOOKUP($A288,Bat!$A$4:$BC$2232,E$1,FALSE),VLOOKUP($A288,Pit!$A$4:$AZ$2108,E$2,FALSE))</f>
        <v>1B</v>
      </c>
      <c r="F288" s="16" t="str">
        <f>IF($C288="B",VLOOKUP($A288,Bat!$A$4:$BC$2232,F$1,FALSE),VLOOKUP($A288,Pit!$A$4:$AZ$2108,F$2,FALSE))</f>
        <v>Tadamichi Fujita</v>
      </c>
      <c r="G288" s="16">
        <f>IF($C288="B",VLOOKUP($A288,Bat!$A$4:$BC$2232,G$1,FALSE),VLOOKUP($A288,Pit!$A$4:$AZ$2108,G$2,FALSE))</f>
        <v>21</v>
      </c>
      <c r="H288" s="16" t="str">
        <f>IF($C288="B",VLOOKUP($A288,Bat!$A$4:$BC$2232,H$1,FALSE),VLOOKUP($A288,Pit!$A$4:$AZ$2108,H$2,FALSE))</f>
        <v>R</v>
      </c>
      <c r="I288" s="16" t="str">
        <f>IF($C288="B",VLOOKUP($A288,Bat!$A$4:$BC$2232,I$1,FALSE),VLOOKUP($A288,Pit!$A$4:$AZ$2108,I$2,FALSE))</f>
        <v>R</v>
      </c>
      <c r="J288" s="16" t="str">
        <f>IF($C288="B",VLOOKUP($A288,Bat!$A$4:$BC$2232,J$1,FALSE),VLOOKUP($A288,Pit!$A$4:$AZ$2108,J$2,FALSE))</f>
        <v>Normal</v>
      </c>
      <c r="K288" s="17" t="str">
        <f>IF($C288="B",VLOOKUP($A288,Bat!$A$4:$BC$2232,K$1,FALSE),VLOOKUP($A288,Pit!$A$4:$AZ$2108,K$2,FALSE))</f>
        <v>Low</v>
      </c>
      <c r="L288" s="16">
        <f>IF($C288="B",VLOOKUP($A288,Bat!$A$4:$BC$2232,L$1,FALSE),VLOOKUP($A288,Pit!$A$4:$AZ$2108,L$2,FALSE))</f>
        <v>5</v>
      </c>
      <c r="M288" s="16">
        <f>IF($C288="B",VLOOKUP($A288,Bat!$A$4:$BC$2232,M$1,FALSE),VLOOKUP($A288,Pit!$A$4:$AZ$2108,M$2,FALSE))</f>
        <v>6</v>
      </c>
      <c r="N288" s="16">
        <f>IF($C288="B",VLOOKUP($A288,Bat!$A$4:$BC$2232,N$1,FALSE),VLOOKUP($A288,Pit!$A$4:$AZ$2108,N$2,FALSE))</f>
        <v>4</v>
      </c>
      <c r="O288" s="16">
        <f>IF($C288="B",VLOOKUP($A288,Bat!$A$4:$BC$2232,O$1,FALSE),VLOOKUP($A288,Pit!$A$4:$AZ$2108,O$2,FALSE))</f>
        <v>3</v>
      </c>
      <c r="P288" s="17">
        <f>IF($C288="B",VLOOKUP($A288,Bat!$A$4:$BC$2232,P$1,FALSE),VLOOKUP($A288,Pit!$A$4:$AZ$2108,P$2,FALSE))</f>
        <v>3</v>
      </c>
      <c r="Q288" s="36">
        <f>IF($C288="B",VLOOKUP($A288,Bat!$A$4:$BC$2232,Q$1,FALSE),VLOOKUP($A288,Pit!$A$4:$AZ$2108,Q$2,FALSE))</f>
        <v>9.4131842877452314</v>
      </c>
      <c r="R288" s="19">
        <f>IF($C288="B",VLOOKUP($A288,Bat!$A$4:$BC$2232,R$1,FALSE),VLOOKUP($A288,Pit!$A$4:$AZ$2108,R$2,FALSE))</f>
        <v>0.37216823670297661</v>
      </c>
      <c r="S288" s="20">
        <f>IF($C288="B",VLOOKUP($A288,Bat!$A$4:$BC$2232,S$1,FALSE),VLOOKUP($A288,Pit!$A$4:$AZ$2108,S$2,FALSE))</f>
        <v>220000</v>
      </c>
      <c r="T288" s="17" t="str">
        <f>VLOOKUP(IF($C288="B",VLOOKUP($A288,Bat!$A$4:$AT$2232,T$1,FALSE),VLOOKUP($A288,Pit!$A$4:$BD$2108,T$2,FALSE)),COND!$A$35:$B$41,2,FALSE)</f>
        <v>??</v>
      </c>
      <c r="U288" s="21">
        <f>IF($C288="B",VLOOKUP($A288,Bat!$A$4:$AR$1196,44,FALSE),VLOOKUP($A288,Pit!$A$4:$BB$1086,54,FALSE))</f>
        <v>0</v>
      </c>
      <c r="V288" s="16"/>
      <c r="W288" s="16">
        <f>IF(OR(U288=999,V288=999,AND(S288&gt;$S$3,S288&lt;&gt;"Slot")),"",IF(V288="",U288,V288))</f>
        <v>0</v>
      </c>
      <c r="X288" s="17" t="e">
        <f>RANK(R288,$R$5:$R$124)</f>
        <v>#N/A</v>
      </c>
      <c r="Y288" s="16" t="str">
        <f>IFERROR(VLOOKUP($D288,Results!$F$3:$L$1396,Y$1,FALSE),"")</f>
        <v/>
      </c>
      <c r="Z288" s="34" t="str">
        <f>IFERROR(IFERROR(IF(VLOOKUP($D288,Results!$F$3:$L$1396,Z$1+1,FALSE)=1,"S",""),"")&amp;VLOOKUP($D288,Results!$F$3:$L$1396,Z$1,FALSE),"")</f>
        <v/>
      </c>
      <c r="AA288" s="16" t="str">
        <f>IFERROR(VLOOKUP($D288,Results!$F$3:$L$1396,AA$1,FALSE),"")</f>
        <v/>
      </c>
      <c r="AB288" s="16" t="str">
        <f>IFERROR(VLOOKUP($D288,Results!$F$3:$L$1396,AB$1,FALSE),"")</f>
        <v/>
      </c>
      <c r="AC288" s="16" t="str">
        <f>IF(V288="","",Y288-V288)</f>
        <v/>
      </c>
    </row>
    <row r="289" spans="1:29" s="21" customFormat="1" x14ac:dyDescent="0.25">
      <c r="A289" s="21" t="s">
        <v>2891</v>
      </c>
      <c r="B289" s="16">
        <f>COUNTIF($A$5:$A$124,A289)</f>
        <v>0</v>
      </c>
      <c r="C289" s="16" t="str">
        <f>IF(OR(MID(A289,1,2)="SP",MID(A289,1,2)="MR",MID(A289,1,2)="CL",MID(A289,1,2)="RP"),"P","B")</f>
        <v>B</v>
      </c>
      <c r="D289" s="17">
        <f>IF($C289="B",VLOOKUP($A289,Bat!$A$4:$BC$2232,D$1,FALSE),VLOOKUP($A289,Pit!$A$4:$AZ$2108,D$2,FALSE))</f>
        <v>9761</v>
      </c>
      <c r="E289" s="16" t="str">
        <f>IF($C289="B",VLOOKUP($A289,Bat!$A$4:$BC$2232,E$1,FALSE),VLOOKUP($A289,Pit!$A$4:$AZ$2108,E$2,FALSE))</f>
        <v>CF</v>
      </c>
      <c r="F289" s="16" t="str">
        <f>IF($C289="B",VLOOKUP($A289,Bat!$A$4:$BC$2232,F$1,FALSE),VLOOKUP($A289,Pit!$A$4:$AZ$2108,F$2,FALSE))</f>
        <v>Jerry Taylor</v>
      </c>
      <c r="G289" s="16">
        <f>IF($C289="B",VLOOKUP($A289,Bat!$A$4:$BC$2232,G$1,FALSE),VLOOKUP($A289,Pit!$A$4:$AZ$2108,G$2,FALSE))</f>
        <v>21</v>
      </c>
      <c r="H289" s="16" t="str">
        <f>IF($C289="B",VLOOKUP($A289,Bat!$A$4:$BC$2232,H$1,FALSE),VLOOKUP($A289,Pit!$A$4:$AZ$2108,H$2,FALSE))</f>
        <v>L</v>
      </c>
      <c r="I289" s="16" t="str">
        <f>IF($C289="B",VLOOKUP($A289,Bat!$A$4:$BC$2232,I$1,FALSE),VLOOKUP($A289,Pit!$A$4:$AZ$2108,I$2,FALSE))</f>
        <v>L</v>
      </c>
      <c r="J289" s="16" t="str">
        <f>IF($C289="B",VLOOKUP($A289,Bat!$A$4:$BC$2232,J$1,FALSE),VLOOKUP($A289,Pit!$A$4:$AZ$2108,J$2,FALSE))</f>
        <v>Low</v>
      </c>
      <c r="K289" s="17" t="str">
        <f>IF($C289="B",VLOOKUP($A289,Bat!$A$4:$BC$2232,K$1,FALSE),VLOOKUP($A289,Pit!$A$4:$AZ$2108,K$2,FALSE))</f>
        <v>Very High</v>
      </c>
      <c r="L289" s="16">
        <f>IF($C289="B",VLOOKUP($A289,Bat!$A$4:$BC$2232,L$1,FALSE),VLOOKUP($A289,Pit!$A$4:$AZ$2108,L$2,FALSE))</f>
        <v>4</v>
      </c>
      <c r="M289" s="16">
        <f>IF($C289="B",VLOOKUP($A289,Bat!$A$4:$BC$2232,M$1,FALSE),VLOOKUP($A289,Pit!$A$4:$AZ$2108,M$2,FALSE))</f>
        <v>7</v>
      </c>
      <c r="N289" s="16">
        <f>IF($C289="B",VLOOKUP($A289,Bat!$A$4:$BC$2232,N$1,FALSE),VLOOKUP($A289,Pit!$A$4:$AZ$2108,N$2,FALSE))</f>
        <v>3</v>
      </c>
      <c r="O289" s="16">
        <f>IF($C289="B",VLOOKUP($A289,Bat!$A$4:$BC$2232,O$1,FALSE),VLOOKUP($A289,Pit!$A$4:$AZ$2108,O$2,FALSE))</f>
        <v>4</v>
      </c>
      <c r="P289" s="17">
        <f>IF($C289="B",VLOOKUP($A289,Bat!$A$4:$BC$2232,P$1,FALSE),VLOOKUP($A289,Pit!$A$4:$AZ$2108,P$2,FALSE))</f>
        <v>5</v>
      </c>
      <c r="Q289" s="36">
        <f>IF($C289="B",VLOOKUP($A289,Bat!$A$4:$BC$2232,Q$1,FALSE),VLOOKUP($A289,Pit!$A$4:$AZ$2108,Q$2,FALSE))</f>
        <v>9.4076359601140265</v>
      </c>
      <c r="R289" s="19">
        <f>IF($C289="B",VLOOKUP($A289,Bat!$A$4:$BC$2232,R$1,FALSE),VLOOKUP($A289,Pit!$A$4:$AZ$2108,R$2,FALSE))</f>
        <v>0.37144044147818123</v>
      </c>
      <c r="S289" s="20">
        <f>IF($C289="B",VLOOKUP($A289,Bat!$A$4:$BC$2232,S$1,FALSE),VLOOKUP($A289,Pit!$A$4:$AZ$2108,S$2,FALSE))</f>
        <v>210000</v>
      </c>
      <c r="T289" s="17" t="str">
        <f>VLOOKUP(IF($C289="B",VLOOKUP($A289,Bat!$A$4:$AT$2232,T$1,FALSE),VLOOKUP($A289,Pit!$A$4:$BD$2108,T$2,FALSE)),COND!$A$35:$B$41,2,FALSE)</f>
        <v>??</v>
      </c>
      <c r="U289" s="21">
        <f>IF($C289="B",VLOOKUP($A289,Bat!$A$4:$AR$1196,44,FALSE),VLOOKUP($A289,Pit!$A$4:$BB$1086,54,FALSE))</f>
        <v>0</v>
      </c>
      <c r="V289" s="16"/>
      <c r="W289" s="16">
        <f>IF(OR(U289=999,V289=999,AND(S289&gt;$S$3,S289&lt;&gt;"Slot")),"",IF(V289="",U289,V289))</f>
        <v>0</v>
      </c>
      <c r="X289" s="17" t="e">
        <f>RANK(R289,$R$5:$R$124)</f>
        <v>#N/A</v>
      </c>
      <c r="Y289" s="16" t="str">
        <f>IFERROR(VLOOKUP($D289,Results!$F$3:$L$1396,Y$1,FALSE),"")</f>
        <v/>
      </c>
      <c r="Z289" s="34" t="str">
        <f>IFERROR(IFERROR(IF(VLOOKUP($D289,Results!$F$3:$L$1396,Z$1+1,FALSE)=1,"S",""),"")&amp;VLOOKUP($D289,Results!$F$3:$L$1396,Z$1,FALSE),"")</f>
        <v/>
      </c>
      <c r="AA289" s="16" t="str">
        <f>IFERROR(VLOOKUP($D289,Results!$F$3:$L$1396,AA$1,FALSE),"")</f>
        <v/>
      </c>
      <c r="AB289" s="16" t="str">
        <f>IFERROR(VLOOKUP($D289,Results!$F$3:$L$1396,AB$1,FALSE),"")</f>
        <v/>
      </c>
      <c r="AC289" s="16" t="str">
        <f>IF(V289="","",Y289-V289)</f>
        <v/>
      </c>
    </row>
    <row r="290" spans="1:29" s="21" customFormat="1" x14ac:dyDescent="0.25">
      <c r="A290" s="21" t="s">
        <v>2892</v>
      </c>
      <c r="B290" s="16">
        <f>COUNTIF($A$5:$A$124,A290)</f>
        <v>0</v>
      </c>
      <c r="C290" s="16" t="str">
        <f>IF(OR(MID(A290,1,2)="SP",MID(A290,1,2)="MR",MID(A290,1,2)="CL",MID(A290,1,2)="RP"),"P","B")</f>
        <v>B</v>
      </c>
      <c r="D290" s="17">
        <f>IF($C290="B",VLOOKUP($A290,Bat!$A$4:$BC$2232,D$1,FALSE),VLOOKUP($A290,Pit!$A$4:$AZ$2108,D$2,FALSE))</f>
        <v>10870</v>
      </c>
      <c r="E290" s="16" t="str">
        <f>IF($C290="B",VLOOKUP($A290,Bat!$A$4:$BC$2232,E$1,FALSE),VLOOKUP($A290,Pit!$A$4:$AZ$2108,E$2,FALSE))</f>
        <v>1B</v>
      </c>
      <c r="F290" s="16" t="str">
        <f>IF($C290="B",VLOOKUP($A290,Bat!$A$4:$BC$2232,F$1,FALSE),VLOOKUP($A290,Pit!$A$4:$AZ$2108,F$2,FALSE))</f>
        <v>Craig Wright</v>
      </c>
      <c r="G290" s="16">
        <f>IF($C290="B",VLOOKUP($A290,Bat!$A$4:$BC$2232,G$1,FALSE),VLOOKUP($A290,Pit!$A$4:$AZ$2108,G$2,FALSE))</f>
        <v>21</v>
      </c>
      <c r="H290" s="16" t="str">
        <f>IF($C290="B",VLOOKUP($A290,Bat!$A$4:$BC$2232,H$1,FALSE),VLOOKUP($A290,Pit!$A$4:$AZ$2108,H$2,FALSE))</f>
        <v>R</v>
      </c>
      <c r="I290" s="16" t="str">
        <f>IF($C290="B",VLOOKUP($A290,Bat!$A$4:$BC$2232,I$1,FALSE),VLOOKUP($A290,Pit!$A$4:$AZ$2108,I$2,FALSE))</f>
        <v>R</v>
      </c>
      <c r="J290" s="16" t="str">
        <f>IF($C290="B",VLOOKUP($A290,Bat!$A$4:$BC$2232,J$1,FALSE),VLOOKUP($A290,Pit!$A$4:$AZ$2108,J$2,FALSE))</f>
        <v>Normal</v>
      </c>
      <c r="K290" s="17" t="str">
        <f>IF($C290="B",VLOOKUP($A290,Bat!$A$4:$BC$2232,K$1,FALSE),VLOOKUP($A290,Pit!$A$4:$AZ$2108,K$2,FALSE))</f>
        <v>High</v>
      </c>
      <c r="L290" s="16">
        <f>IF($C290="B",VLOOKUP($A290,Bat!$A$4:$BC$2232,L$1,FALSE),VLOOKUP($A290,Pit!$A$4:$AZ$2108,L$2,FALSE))</f>
        <v>4</v>
      </c>
      <c r="M290" s="16">
        <f>IF($C290="B",VLOOKUP($A290,Bat!$A$4:$BC$2232,M$1,FALSE),VLOOKUP($A290,Pit!$A$4:$AZ$2108,M$2,FALSE))</f>
        <v>6</v>
      </c>
      <c r="N290" s="16">
        <f>IF($C290="B",VLOOKUP($A290,Bat!$A$4:$BC$2232,N$1,FALSE),VLOOKUP($A290,Pit!$A$4:$AZ$2108,N$2,FALSE))</f>
        <v>5</v>
      </c>
      <c r="O290" s="16">
        <f>IF($C290="B",VLOOKUP($A290,Bat!$A$4:$BC$2232,O$1,FALSE),VLOOKUP($A290,Pit!$A$4:$AZ$2108,O$2,FALSE))</f>
        <v>5</v>
      </c>
      <c r="P290" s="17">
        <f>IF($C290="B",VLOOKUP($A290,Bat!$A$4:$BC$2232,P$1,FALSE),VLOOKUP($A290,Pit!$A$4:$AZ$2108,P$2,FALSE))</f>
        <v>4</v>
      </c>
      <c r="Q290" s="36">
        <f>IF($C290="B",VLOOKUP($A290,Bat!$A$4:$BC$2232,Q$1,FALSE),VLOOKUP($A290,Pit!$A$4:$AZ$2108,Q$2,FALSE))</f>
        <v>9.381448414635857</v>
      </c>
      <c r="R290" s="19">
        <f>IF($C290="B",VLOOKUP($A290,Bat!$A$4:$BC$2232,R$1,FALSE),VLOOKUP($A290,Pit!$A$4:$AZ$2108,R$2,FALSE))</f>
        <v>0.36800532159792554</v>
      </c>
      <c r="S290" s="20">
        <f>IF($C290="B",VLOOKUP($A290,Bat!$A$4:$BC$2232,S$1,FALSE),VLOOKUP($A290,Pit!$A$4:$AZ$2108,S$2,FALSE))</f>
        <v>600000</v>
      </c>
      <c r="T290" s="17" t="str">
        <f>VLOOKUP(IF($C290="B",VLOOKUP($A290,Bat!$A$4:$AT$2232,T$1,FALSE),VLOOKUP($A290,Pit!$A$4:$BD$2108,T$2,FALSE)),COND!$A$35:$B$41,2,FALSE)</f>
        <v>??</v>
      </c>
      <c r="U290" s="21">
        <f>IF($C290="B",VLOOKUP($A290,Bat!$A$4:$AR$1196,44,FALSE),VLOOKUP($A290,Pit!$A$4:$BB$1086,54,FALSE))</f>
        <v>0</v>
      </c>
      <c r="V290" s="16"/>
      <c r="W290" s="16">
        <f>IF(OR(U290=999,V290=999,AND(S290&gt;$S$3,S290&lt;&gt;"Slot")),"",IF(V290="",U290,V290))</f>
        <v>0</v>
      </c>
      <c r="X290" s="17" t="e">
        <f>RANK(R290,$R$5:$R$124)</f>
        <v>#N/A</v>
      </c>
      <c r="Y290" s="16" t="str">
        <f>IFERROR(VLOOKUP($D290,Results!$F$3:$L$1396,Y$1,FALSE),"")</f>
        <v/>
      </c>
      <c r="Z290" s="34" t="str">
        <f>IFERROR(IFERROR(IF(VLOOKUP($D290,Results!$F$3:$L$1396,Z$1+1,FALSE)=1,"S",""),"")&amp;VLOOKUP($D290,Results!$F$3:$L$1396,Z$1,FALSE),"")</f>
        <v/>
      </c>
      <c r="AA290" s="16" t="str">
        <f>IFERROR(VLOOKUP($D290,Results!$F$3:$L$1396,AA$1,FALSE),"")</f>
        <v/>
      </c>
      <c r="AB290" s="16" t="str">
        <f>IFERROR(VLOOKUP($D290,Results!$F$3:$L$1396,AB$1,FALSE),"")</f>
        <v/>
      </c>
      <c r="AC290" s="16" t="str">
        <f>IF(V290="","",Y290-V290)</f>
        <v/>
      </c>
    </row>
    <row r="291" spans="1:29" s="21" customFormat="1" x14ac:dyDescent="0.25">
      <c r="A291" s="21" t="s">
        <v>2451</v>
      </c>
      <c r="B291" s="16">
        <f>COUNTIF($A$5:$A$124,A291)</f>
        <v>0</v>
      </c>
      <c r="C291" s="16" t="str">
        <f>IF(OR(MID(A291,1,2)="SP",MID(A291,1,2)="MR",MID(A291,1,2)="CL",MID(A291,1,2)="RP"),"P","B")</f>
        <v>B</v>
      </c>
      <c r="D291" s="17">
        <f>IF($C291="B",VLOOKUP($A291,Bat!$A$4:$BC$2232,D$1,FALSE),VLOOKUP($A291,Pit!$A$4:$AZ$2108,D$2,FALSE))</f>
        <v>7440</v>
      </c>
      <c r="E291" s="16" t="str">
        <f>IF($C291="B",VLOOKUP($A291,Bat!$A$4:$BC$2232,E$1,FALSE),VLOOKUP($A291,Pit!$A$4:$AZ$2108,E$2,FALSE))</f>
        <v>SS</v>
      </c>
      <c r="F291" s="16" t="str">
        <f>IF($C291="B",VLOOKUP($A291,Bat!$A$4:$BC$2232,F$1,FALSE),VLOOKUP($A291,Pit!$A$4:$AZ$2108,F$2,FALSE))</f>
        <v>Coy Smith</v>
      </c>
      <c r="G291" s="16">
        <f>IF($C291="B",VLOOKUP($A291,Bat!$A$4:$BC$2232,G$1,FALSE),VLOOKUP($A291,Pit!$A$4:$AZ$2108,G$2,FALSE))</f>
        <v>21</v>
      </c>
      <c r="H291" s="16" t="str">
        <f>IF($C291="B",VLOOKUP($A291,Bat!$A$4:$BC$2232,H$1,FALSE),VLOOKUP($A291,Pit!$A$4:$AZ$2108,H$2,FALSE))</f>
        <v>S</v>
      </c>
      <c r="I291" s="16" t="str">
        <f>IF($C291="B",VLOOKUP($A291,Bat!$A$4:$BC$2232,I$1,FALSE),VLOOKUP($A291,Pit!$A$4:$AZ$2108,I$2,FALSE))</f>
        <v>R</v>
      </c>
      <c r="J291" s="16" t="str">
        <f>IF($C291="B",VLOOKUP($A291,Bat!$A$4:$BC$2232,J$1,FALSE),VLOOKUP($A291,Pit!$A$4:$AZ$2108,J$2,FALSE))</f>
        <v>Normal</v>
      </c>
      <c r="K291" s="17" t="str">
        <f>IF($C291="B",VLOOKUP($A291,Bat!$A$4:$BC$2232,K$1,FALSE),VLOOKUP($A291,Pit!$A$4:$AZ$2108,K$2,FALSE))</f>
        <v>Very Low</v>
      </c>
      <c r="L291" s="16">
        <f>IF($C291="B",VLOOKUP($A291,Bat!$A$4:$BC$2232,L$1,FALSE),VLOOKUP($A291,Pit!$A$4:$AZ$2108,L$2,FALSE))</f>
        <v>5</v>
      </c>
      <c r="M291" s="16">
        <f>IF($C291="B",VLOOKUP($A291,Bat!$A$4:$BC$2232,M$1,FALSE),VLOOKUP($A291,Pit!$A$4:$AZ$2108,M$2,FALSE))</f>
        <v>3</v>
      </c>
      <c r="N291" s="16">
        <f>IF($C291="B",VLOOKUP($A291,Bat!$A$4:$BC$2232,N$1,FALSE),VLOOKUP($A291,Pit!$A$4:$AZ$2108,N$2,FALSE))</f>
        <v>3</v>
      </c>
      <c r="O291" s="16">
        <f>IF($C291="B",VLOOKUP($A291,Bat!$A$4:$BC$2232,O$1,FALSE),VLOOKUP($A291,Pit!$A$4:$AZ$2108,O$2,FALSE))</f>
        <v>5</v>
      </c>
      <c r="P291" s="17">
        <f>IF($C291="B",VLOOKUP($A291,Bat!$A$4:$BC$2232,P$1,FALSE),VLOOKUP($A291,Pit!$A$4:$AZ$2108,P$2,FALSE))</f>
        <v>3</v>
      </c>
      <c r="Q291" s="36">
        <f>IF($C291="B",VLOOKUP($A291,Bat!$A$4:$BC$2232,Q$1,FALSE),VLOOKUP($A291,Pit!$A$4:$AZ$2108,Q$2,FALSE))</f>
        <v>9.3807159144960277</v>
      </c>
      <c r="R291" s="19">
        <f>IF($C291="B",VLOOKUP($A291,Bat!$A$4:$BC$2232,R$1,FALSE),VLOOKUP($A291,Pit!$A$4:$AZ$2108,R$2,FALSE))</f>
        <v>0.36790923677032245</v>
      </c>
      <c r="S291" s="20">
        <f>IF($C291="B",VLOOKUP($A291,Bat!$A$4:$BC$2232,S$1,FALSE),VLOOKUP($A291,Pit!$A$4:$AZ$2108,S$2,FALSE))</f>
        <v>180000</v>
      </c>
      <c r="T291" s="17" t="str">
        <f>VLOOKUP(IF($C291="B",VLOOKUP($A291,Bat!$A$4:$AT$2232,T$1,FALSE),VLOOKUP($A291,Pit!$A$4:$BD$2108,T$2,FALSE)),COND!$A$35:$B$41,2,FALSE)</f>
        <v>??</v>
      </c>
      <c r="U291" s="21">
        <f>IF($C291="B",VLOOKUP($A291,Bat!$A$4:$AR$1196,44,FALSE),VLOOKUP($A291,Pit!$A$4:$BB$1086,54,FALSE))</f>
        <v>0</v>
      </c>
      <c r="V291" s="16"/>
      <c r="W291" s="16">
        <f>IF(OR(U291=999,V291=999,AND(S291&gt;$S$3,S291&lt;&gt;"Slot")),"",IF(V291="",U291,V291))</f>
        <v>0</v>
      </c>
      <c r="X291" s="17" t="e">
        <f>RANK(R291,$R$5:$R$124)</f>
        <v>#N/A</v>
      </c>
      <c r="Y291" s="16" t="str">
        <f>IFERROR(VLOOKUP($D291,Results!$F$3:$L$1396,Y$1,FALSE),"")</f>
        <v/>
      </c>
      <c r="Z291" s="34" t="str">
        <f>IFERROR(IFERROR(IF(VLOOKUP($D291,Results!$F$3:$L$1396,Z$1+1,FALSE)=1,"S",""),"")&amp;VLOOKUP($D291,Results!$F$3:$L$1396,Z$1,FALSE),"")</f>
        <v/>
      </c>
      <c r="AA291" s="16" t="str">
        <f>IFERROR(VLOOKUP($D291,Results!$F$3:$L$1396,AA$1,FALSE),"")</f>
        <v/>
      </c>
      <c r="AB291" s="16" t="str">
        <f>IFERROR(VLOOKUP($D291,Results!$F$3:$L$1396,AB$1,FALSE),"")</f>
        <v/>
      </c>
      <c r="AC291" s="16" t="str">
        <f>IF(V291="","",Y291-V291)</f>
        <v/>
      </c>
    </row>
    <row r="292" spans="1:29" s="21" customFormat="1" x14ac:dyDescent="0.25">
      <c r="A292" s="21" t="s">
        <v>2893</v>
      </c>
      <c r="B292" s="16">
        <f>COUNTIF($A$5:$A$124,A292)</f>
        <v>0</v>
      </c>
      <c r="C292" s="16" t="str">
        <f>IF(OR(MID(A292,1,2)="SP",MID(A292,1,2)="MR",MID(A292,1,2)="CL",MID(A292,1,2)="RP"),"P","B")</f>
        <v>B</v>
      </c>
      <c r="D292" s="17">
        <f>IF($C292="B",VLOOKUP($A292,Bat!$A$4:$BC$2232,D$1,FALSE),VLOOKUP($A292,Pit!$A$4:$AZ$2108,D$2,FALSE))</f>
        <v>9887</v>
      </c>
      <c r="E292" s="16" t="str">
        <f>IF($C292="B",VLOOKUP($A292,Bat!$A$4:$BC$2232,E$1,FALSE),VLOOKUP($A292,Pit!$A$4:$AZ$2108,E$2,FALSE))</f>
        <v>RF</v>
      </c>
      <c r="F292" s="16" t="str">
        <f>IF($C292="B",VLOOKUP($A292,Bat!$A$4:$BC$2232,F$1,FALSE),VLOOKUP($A292,Pit!$A$4:$AZ$2108,F$2,FALSE))</f>
        <v>Steve Glenn</v>
      </c>
      <c r="G292" s="16">
        <f>IF($C292="B",VLOOKUP($A292,Bat!$A$4:$BC$2232,G$1,FALSE),VLOOKUP($A292,Pit!$A$4:$AZ$2108,G$2,FALSE))</f>
        <v>21</v>
      </c>
      <c r="H292" s="16" t="str">
        <f>IF($C292="B",VLOOKUP($A292,Bat!$A$4:$BC$2232,H$1,FALSE),VLOOKUP($A292,Pit!$A$4:$AZ$2108,H$2,FALSE))</f>
        <v>R</v>
      </c>
      <c r="I292" s="16" t="str">
        <f>IF($C292="B",VLOOKUP($A292,Bat!$A$4:$BC$2232,I$1,FALSE),VLOOKUP($A292,Pit!$A$4:$AZ$2108,I$2,FALSE))</f>
        <v>L</v>
      </c>
      <c r="J292" s="16" t="str">
        <f>IF($C292="B",VLOOKUP($A292,Bat!$A$4:$BC$2232,J$1,FALSE),VLOOKUP($A292,Pit!$A$4:$AZ$2108,J$2,FALSE))</f>
        <v>Low</v>
      </c>
      <c r="K292" s="17" t="str">
        <f>IF($C292="B",VLOOKUP($A292,Bat!$A$4:$BC$2232,K$1,FALSE),VLOOKUP($A292,Pit!$A$4:$AZ$2108,K$2,FALSE))</f>
        <v>Very High</v>
      </c>
      <c r="L292" s="16">
        <f>IF($C292="B",VLOOKUP($A292,Bat!$A$4:$BC$2232,L$1,FALSE),VLOOKUP($A292,Pit!$A$4:$AZ$2108,L$2,FALSE))</f>
        <v>4</v>
      </c>
      <c r="M292" s="16">
        <f>IF($C292="B",VLOOKUP($A292,Bat!$A$4:$BC$2232,M$1,FALSE),VLOOKUP($A292,Pit!$A$4:$AZ$2108,M$2,FALSE))</f>
        <v>5</v>
      </c>
      <c r="N292" s="16">
        <f>IF($C292="B",VLOOKUP($A292,Bat!$A$4:$BC$2232,N$1,FALSE),VLOOKUP($A292,Pit!$A$4:$AZ$2108,N$2,FALSE))</f>
        <v>4</v>
      </c>
      <c r="O292" s="16">
        <f>IF($C292="B",VLOOKUP($A292,Bat!$A$4:$BC$2232,O$1,FALSE),VLOOKUP($A292,Pit!$A$4:$AZ$2108,O$2,FALSE))</f>
        <v>5</v>
      </c>
      <c r="P292" s="17">
        <f>IF($C292="B",VLOOKUP($A292,Bat!$A$4:$BC$2232,P$1,FALSE),VLOOKUP($A292,Pit!$A$4:$AZ$2108,P$2,FALSE))</f>
        <v>3</v>
      </c>
      <c r="Q292" s="36">
        <f>IF($C292="B",VLOOKUP($A292,Bat!$A$4:$BC$2232,Q$1,FALSE),VLOOKUP($A292,Pit!$A$4:$AZ$2108,Q$2,FALSE))</f>
        <v>9.3590729575229439</v>
      </c>
      <c r="R292" s="19">
        <f>IF($C292="B",VLOOKUP($A292,Bat!$A$4:$BC$2232,R$1,FALSE),VLOOKUP($A292,Pit!$A$4:$AZ$2108,R$2,FALSE))</f>
        <v>0.36507024783843744</v>
      </c>
      <c r="S292" s="20">
        <f>IF($C292="B",VLOOKUP($A292,Bat!$A$4:$BC$2232,S$1,FALSE),VLOOKUP($A292,Pit!$A$4:$AZ$2108,S$2,FALSE))</f>
        <v>105000</v>
      </c>
      <c r="T292" s="17" t="str">
        <f>VLOOKUP(IF($C292="B",VLOOKUP($A292,Bat!$A$4:$AT$2232,T$1,FALSE),VLOOKUP($A292,Pit!$A$4:$BD$2108,T$2,FALSE)),COND!$A$35:$B$41,2,FALSE)</f>
        <v>??</v>
      </c>
      <c r="U292" s="21">
        <f>IF($C292="B",VLOOKUP($A292,Bat!$A$4:$AR$1196,44,FALSE),VLOOKUP($A292,Pit!$A$4:$BB$1086,54,FALSE))</f>
        <v>0</v>
      </c>
      <c r="V292" s="16"/>
      <c r="W292" s="16">
        <f>IF(OR(U292=999,V292=999,AND(S292&gt;$S$3,S292&lt;&gt;"Slot")),"",IF(V292="",U292,V292))</f>
        <v>0</v>
      </c>
      <c r="X292" s="17" t="e">
        <f>RANK(R292,$R$5:$R$124)</f>
        <v>#N/A</v>
      </c>
      <c r="Y292" s="16" t="str">
        <f>IFERROR(VLOOKUP($D292,Results!$F$3:$L$1396,Y$1,FALSE),"")</f>
        <v/>
      </c>
      <c r="Z292" s="34" t="str">
        <f>IFERROR(IFERROR(IF(VLOOKUP($D292,Results!$F$3:$L$1396,Z$1+1,FALSE)=1,"S",""),"")&amp;VLOOKUP($D292,Results!$F$3:$L$1396,Z$1,FALSE),"")</f>
        <v/>
      </c>
      <c r="AA292" s="16" t="str">
        <f>IFERROR(VLOOKUP($D292,Results!$F$3:$L$1396,AA$1,FALSE),"")</f>
        <v/>
      </c>
      <c r="AB292" s="16" t="str">
        <f>IFERROR(VLOOKUP($D292,Results!$F$3:$L$1396,AB$1,FALSE),"")</f>
        <v/>
      </c>
      <c r="AC292" s="16" t="str">
        <f>IF(V292="","",Y292-V292)</f>
        <v/>
      </c>
    </row>
    <row r="293" spans="1:29" s="21" customFormat="1" x14ac:dyDescent="0.25">
      <c r="A293" s="21" t="s">
        <v>3155</v>
      </c>
      <c r="B293" s="16">
        <f>COUNTIF($A$5:$A$124,A293)</f>
        <v>0</v>
      </c>
      <c r="C293" s="16" t="str">
        <f>IF(OR(MID(A293,1,2)="SP",MID(A293,1,2)="MR",MID(A293,1,2)="CL",MID(A293,1,2)="RP"),"P","B")</f>
        <v>P</v>
      </c>
      <c r="D293" s="17">
        <f>IF($C293="B",VLOOKUP($A293,Bat!$A$4:$BC$2232,D$1,FALSE),VLOOKUP($A293,Pit!$A$4:$AZ$2108,D$2,FALSE))</f>
        <v>4936</v>
      </c>
      <c r="E293" s="16" t="str">
        <f>IF($C293="B",VLOOKUP($A293,Bat!$A$4:$BC$2232,E$1,FALSE),VLOOKUP($A293,Pit!$A$4:$AZ$2108,E$2,FALSE))</f>
        <v>CL</v>
      </c>
      <c r="F293" s="16" t="str">
        <f>IF($C293="B",VLOOKUP($A293,Bat!$A$4:$BC$2232,F$1,FALSE),VLOOKUP($A293,Pit!$A$4:$AZ$2108,F$2,FALSE))</f>
        <v>Dan Davis</v>
      </c>
      <c r="G293" s="16">
        <f>IF($C293="B",VLOOKUP($A293,Bat!$A$4:$BC$2232,G$1,FALSE),VLOOKUP($A293,Pit!$A$4:$AZ$2108,G$2,FALSE))</f>
        <v>18</v>
      </c>
      <c r="H293" s="16" t="str">
        <f>IF($C293="B",VLOOKUP($A293,Bat!$A$4:$BC$2232,H$1,FALSE),VLOOKUP($A293,Pit!$A$4:$AZ$2108,H$2,FALSE))</f>
        <v>L</v>
      </c>
      <c r="I293" s="16" t="str">
        <f>IF($C293="B",VLOOKUP($A293,Bat!$A$4:$BC$2232,I$1,FALSE),VLOOKUP($A293,Pit!$A$4:$AZ$2108,I$2,FALSE))</f>
        <v>L</v>
      </c>
      <c r="J293" s="16" t="str">
        <f>IF($C293="B",VLOOKUP($A293,Bat!$A$4:$BC$2232,J$1,FALSE),VLOOKUP($A293,Pit!$A$4:$AZ$2108,J$2,FALSE))</f>
        <v>Normal</v>
      </c>
      <c r="K293" s="17" t="str">
        <f>IF($C293="B",VLOOKUP($A293,Bat!$A$4:$BC$2232,K$1,FALSE),VLOOKUP($A293,Pit!$A$4:$AZ$2108,K$2,FALSE))</f>
        <v>High</v>
      </c>
      <c r="L293" s="16">
        <f>IF($C293="B",VLOOKUP($A293,Bat!$A$4:$BC$2232,L$1,FALSE),VLOOKUP($A293,Pit!$A$4:$AZ$2108,L$2,FALSE))</f>
        <v>4</v>
      </c>
      <c r="M293" s="16">
        <f>IF($C293="B",VLOOKUP($A293,Bat!$A$4:$BC$2232,M$1,FALSE),VLOOKUP($A293,Pit!$A$4:$AZ$2108,M$2,FALSE))</f>
        <v>6</v>
      </c>
      <c r="N293" s="16">
        <f>IF($C293="B",VLOOKUP($A293,Bat!$A$4:$BC$2232,N$1,FALSE),VLOOKUP($A293,Pit!$A$4:$AZ$2108,N$2,FALSE))</f>
        <v>3</v>
      </c>
      <c r="O293" s="16" t="str">
        <f>IF($C293="B",VLOOKUP($A293,Bat!$A$4:$BC$2232,O$1,FALSE),VLOOKUP($A293,Pit!$A$4:$AZ$2108,O$2,FALSE))</f>
        <v>85-87 Mph</v>
      </c>
      <c r="P293" s="17">
        <f>IF($C293="B",VLOOKUP($A293,Bat!$A$4:$BC$2232,P$1,FALSE),VLOOKUP($A293,Pit!$A$4:$AZ$2108,P$2,FALSE))</f>
        <v>3</v>
      </c>
      <c r="Q293" s="36">
        <f>IF($C293="B",VLOOKUP($A293,Bat!$A$4:$BC$2232,Q$1,FALSE),VLOOKUP($A293,Pit!$A$4:$AZ$2108,Q$2,FALSE))</f>
        <v>27.108384973594262</v>
      </c>
      <c r="R293" s="19">
        <f>IF($C293="B",VLOOKUP($A293,Bat!$A$4:$BC$2232,R$1,FALSE),VLOOKUP($A293,Pit!$A$4:$AZ$2108,R$2,FALSE))</f>
        <v>0.36303863469121844</v>
      </c>
      <c r="S293" s="20">
        <f>IF($C293="B",VLOOKUP($A293,Bat!$A$4:$BC$2232,S$1,FALSE),VLOOKUP($A293,Pit!$A$4:$AZ$2108,S$2,FALSE))</f>
        <v>95000</v>
      </c>
      <c r="T293" s="17" t="str">
        <f>VLOOKUP(IF($C293="B",VLOOKUP($A293,Bat!$A$4:$AT$2232,T$1,FALSE),VLOOKUP($A293,Pit!$A$4:$BD$2108,T$2,FALSE)),COND!$A$35:$B$41,2,FALSE)</f>
        <v>??</v>
      </c>
      <c r="U293" s="21">
        <f>IF($C293="B",VLOOKUP($A293,Bat!$A$4:$AR$1196,44,FALSE),VLOOKUP($A293,Pit!$A$4:$BB$1086,54,FALSE))</f>
        <v>0</v>
      </c>
      <c r="V293" s="16"/>
      <c r="W293" s="16">
        <f>IF(OR(U293=999,V293=999,AND(S293&gt;$S$3,S293&lt;&gt;"Slot")),"",IF(V293="",U293,V293))</f>
        <v>0</v>
      </c>
      <c r="X293" s="17" t="e">
        <f>RANK(R293,$R$5:$R$124)</f>
        <v>#N/A</v>
      </c>
      <c r="Y293" s="16" t="str">
        <f>IFERROR(VLOOKUP($D293,Results!$F$3:$L$1396,Y$1,FALSE),"")</f>
        <v/>
      </c>
      <c r="Z293" s="34" t="str">
        <f>IFERROR(IFERROR(IF(VLOOKUP($D293,Results!$F$3:$L$1396,Z$1+1,FALSE)=1,"S",""),"")&amp;VLOOKUP($D293,Results!$F$3:$L$1396,Z$1,FALSE),"")</f>
        <v/>
      </c>
      <c r="AA293" s="16" t="str">
        <f>IFERROR(VLOOKUP($D293,Results!$F$3:$L$1396,AA$1,FALSE),"")</f>
        <v/>
      </c>
      <c r="AB293" s="16" t="str">
        <f>IFERROR(VLOOKUP($D293,Results!$F$3:$L$1396,AB$1,FALSE),"")</f>
        <v/>
      </c>
      <c r="AC293" s="16" t="str">
        <f>IF(V293="","",Y293-V293)</f>
        <v/>
      </c>
    </row>
    <row r="294" spans="1:29" s="21" customFormat="1" x14ac:dyDescent="0.25">
      <c r="A294" s="21" t="s">
        <v>2894</v>
      </c>
      <c r="B294" s="16">
        <f>COUNTIF($A$5:$A$124,A294)</f>
        <v>0</v>
      </c>
      <c r="C294" s="16" t="str">
        <f>IF(OR(MID(A294,1,2)="SP",MID(A294,1,2)="MR",MID(A294,1,2)="CL",MID(A294,1,2)="RP"),"P","B")</f>
        <v>B</v>
      </c>
      <c r="D294" s="17">
        <f>IF($C294="B",VLOOKUP($A294,Bat!$A$4:$BC$2232,D$1,FALSE),VLOOKUP($A294,Pit!$A$4:$AZ$2108,D$2,FALSE))</f>
        <v>3594</v>
      </c>
      <c r="E294" s="16" t="str">
        <f>IF($C294="B",VLOOKUP($A294,Bat!$A$4:$BC$2232,E$1,FALSE),VLOOKUP($A294,Pit!$A$4:$AZ$2108,E$2,FALSE))</f>
        <v>CF</v>
      </c>
      <c r="F294" s="16" t="str">
        <f>IF($C294="B",VLOOKUP($A294,Bat!$A$4:$BC$2232,F$1,FALSE),VLOOKUP($A294,Pit!$A$4:$AZ$2108,F$2,FALSE))</f>
        <v>Seishiro Kokura</v>
      </c>
      <c r="G294" s="16">
        <f>IF($C294="B",VLOOKUP($A294,Bat!$A$4:$BC$2232,G$1,FALSE),VLOOKUP($A294,Pit!$A$4:$AZ$2108,G$2,FALSE))</f>
        <v>18</v>
      </c>
      <c r="H294" s="16" t="str">
        <f>IF($C294="B",VLOOKUP($A294,Bat!$A$4:$BC$2232,H$1,FALSE),VLOOKUP($A294,Pit!$A$4:$AZ$2108,H$2,FALSE))</f>
        <v>R</v>
      </c>
      <c r="I294" s="16" t="str">
        <f>IF($C294="B",VLOOKUP($A294,Bat!$A$4:$BC$2232,I$1,FALSE),VLOOKUP($A294,Pit!$A$4:$AZ$2108,I$2,FALSE))</f>
        <v>R</v>
      </c>
      <c r="J294" s="16" t="str">
        <f>IF($C294="B",VLOOKUP($A294,Bat!$A$4:$BC$2232,J$1,FALSE),VLOOKUP($A294,Pit!$A$4:$AZ$2108,J$2,FALSE))</f>
        <v>High</v>
      </c>
      <c r="K294" s="17" t="str">
        <f>IF($C294="B",VLOOKUP($A294,Bat!$A$4:$BC$2232,K$1,FALSE),VLOOKUP($A294,Pit!$A$4:$AZ$2108,K$2,FALSE))</f>
        <v>Normal</v>
      </c>
      <c r="L294" s="16">
        <f>IF($C294="B",VLOOKUP($A294,Bat!$A$4:$BC$2232,L$1,FALSE),VLOOKUP($A294,Pit!$A$4:$AZ$2108,L$2,FALSE))</f>
        <v>4</v>
      </c>
      <c r="M294" s="16">
        <f>IF($C294="B",VLOOKUP($A294,Bat!$A$4:$BC$2232,M$1,FALSE),VLOOKUP($A294,Pit!$A$4:$AZ$2108,M$2,FALSE))</f>
        <v>3</v>
      </c>
      <c r="N294" s="16">
        <f>IF($C294="B",VLOOKUP($A294,Bat!$A$4:$BC$2232,N$1,FALSE),VLOOKUP($A294,Pit!$A$4:$AZ$2108,N$2,FALSE))</f>
        <v>8</v>
      </c>
      <c r="O294" s="16">
        <f>IF($C294="B",VLOOKUP($A294,Bat!$A$4:$BC$2232,O$1,FALSE),VLOOKUP($A294,Pit!$A$4:$AZ$2108,O$2,FALSE))</f>
        <v>2</v>
      </c>
      <c r="P294" s="17">
        <f>IF($C294="B",VLOOKUP($A294,Bat!$A$4:$BC$2232,P$1,FALSE),VLOOKUP($A294,Pit!$A$4:$AZ$2108,P$2,FALSE))</f>
        <v>8</v>
      </c>
      <c r="Q294" s="36">
        <f>IF($C294="B",VLOOKUP($A294,Bat!$A$4:$BC$2232,Q$1,FALSE),VLOOKUP($A294,Pit!$A$4:$AZ$2108,Q$2,FALSE))</f>
        <v>9.3232275574241257</v>
      </c>
      <c r="R294" s="19">
        <f>IF($C294="B",VLOOKUP($A294,Bat!$A$4:$BC$2232,R$1,FALSE),VLOOKUP($A294,Pit!$A$4:$AZ$2108,R$2,FALSE))</f>
        <v>0.36036827045770831</v>
      </c>
      <c r="S294" s="20">
        <f>IF($C294="B",VLOOKUP($A294,Bat!$A$4:$BC$2232,S$1,FALSE),VLOOKUP($A294,Pit!$A$4:$AZ$2108,S$2,FALSE))</f>
        <v>260000</v>
      </c>
      <c r="T294" s="17" t="str">
        <f>VLOOKUP(IF($C294="B",VLOOKUP($A294,Bat!$A$4:$AT$2232,T$1,FALSE),VLOOKUP($A294,Pit!$A$4:$BD$2108,T$2,FALSE)),COND!$A$35:$B$41,2,FALSE)</f>
        <v>??</v>
      </c>
      <c r="U294" s="21">
        <f>IF($C294="B",VLOOKUP($A294,Bat!$A$4:$AR$1196,44,FALSE),VLOOKUP($A294,Pit!$A$4:$BB$1086,54,FALSE))</f>
        <v>0</v>
      </c>
      <c r="V294" s="16"/>
      <c r="W294" s="16">
        <f>IF(OR(U294=999,V294=999,AND(S294&gt;$S$3,S294&lt;&gt;"Slot")),"",IF(V294="",U294,V294))</f>
        <v>0</v>
      </c>
      <c r="X294" s="17" t="e">
        <f>RANK(R294,$R$5:$R$124)</f>
        <v>#N/A</v>
      </c>
      <c r="Y294" s="16" t="str">
        <f>IFERROR(VLOOKUP($D294,Results!$F$3:$L$1396,Y$1,FALSE),"")</f>
        <v/>
      </c>
      <c r="Z294" s="34" t="str">
        <f>IFERROR(IFERROR(IF(VLOOKUP($D294,Results!$F$3:$L$1396,Z$1+1,FALSE)=1,"S",""),"")&amp;VLOOKUP($D294,Results!$F$3:$L$1396,Z$1,FALSE),"")</f>
        <v/>
      </c>
      <c r="AA294" s="16" t="str">
        <f>IFERROR(VLOOKUP($D294,Results!$F$3:$L$1396,AA$1,FALSE),"")</f>
        <v/>
      </c>
      <c r="AB294" s="16" t="str">
        <f>IFERROR(VLOOKUP($D294,Results!$F$3:$L$1396,AB$1,FALSE),"")</f>
        <v/>
      </c>
      <c r="AC294" s="16" t="str">
        <f>IF(V294="","",Y294-V294)</f>
        <v/>
      </c>
    </row>
    <row r="295" spans="1:29" s="21" customFormat="1" x14ac:dyDescent="0.25">
      <c r="A295" s="21" t="s">
        <v>2399</v>
      </c>
      <c r="B295" s="16">
        <f>COUNTIF($A$5:$A$124,A295)</f>
        <v>0</v>
      </c>
      <c r="C295" s="16" t="str">
        <f>IF(OR(MID(A295,1,2)="SP",MID(A295,1,2)="MR",MID(A295,1,2)="CL",MID(A295,1,2)="RP"),"P","B")</f>
        <v>P</v>
      </c>
      <c r="D295" s="17">
        <f>IF($C295="B",VLOOKUP($A295,Bat!$A$4:$BC$2232,D$1,FALSE),VLOOKUP($A295,Pit!$A$4:$AZ$2108,D$2,FALSE))</f>
        <v>11054</v>
      </c>
      <c r="E295" s="16" t="str">
        <f>IF($C295="B",VLOOKUP($A295,Bat!$A$4:$BC$2232,E$1,FALSE),VLOOKUP($A295,Pit!$A$4:$AZ$2108,E$2,FALSE))</f>
        <v>SP</v>
      </c>
      <c r="F295" s="16" t="str">
        <f>IF($C295="B",VLOOKUP($A295,Bat!$A$4:$BC$2232,F$1,FALSE),VLOOKUP($A295,Pit!$A$4:$AZ$2108,F$2,FALSE))</f>
        <v>Hugh Cox</v>
      </c>
      <c r="G295" s="16">
        <f>IF($C295="B",VLOOKUP($A295,Bat!$A$4:$BC$2232,G$1,FALSE),VLOOKUP($A295,Pit!$A$4:$AZ$2108,G$2,FALSE))</f>
        <v>22</v>
      </c>
      <c r="H295" s="16" t="str">
        <f>IF($C295="B",VLOOKUP($A295,Bat!$A$4:$BC$2232,H$1,FALSE),VLOOKUP($A295,Pit!$A$4:$AZ$2108,H$2,FALSE))</f>
        <v>S</v>
      </c>
      <c r="I295" s="16" t="str">
        <f>IF($C295="B",VLOOKUP($A295,Bat!$A$4:$BC$2232,I$1,FALSE),VLOOKUP($A295,Pit!$A$4:$AZ$2108,I$2,FALSE))</f>
        <v>R</v>
      </c>
      <c r="J295" s="16" t="str">
        <f>IF($C295="B",VLOOKUP($A295,Bat!$A$4:$BC$2232,J$1,FALSE),VLOOKUP($A295,Pit!$A$4:$AZ$2108,J$2,FALSE))</f>
        <v>Low</v>
      </c>
      <c r="K295" s="17" t="str">
        <f>IF($C295="B",VLOOKUP($A295,Bat!$A$4:$BC$2232,K$1,FALSE),VLOOKUP($A295,Pit!$A$4:$AZ$2108,K$2,FALSE))</f>
        <v>Very High</v>
      </c>
      <c r="L295" s="16">
        <f>IF($C295="B",VLOOKUP($A295,Bat!$A$4:$BC$2232,L$1,FALSE),VLOOKUP($A295,Pit!$A$4:$AZ$2108,L$2,FALSE))</f>
        <v>5</v>
      </c>
      <c r="M295" s="16">
        <f>IF($C295="B",VLOOKUP($A295,Bat!$A$4:$BC$2232,M$1,FALSE),VLOOKUP($A295,Pit!$A$4:$AZ$2108,M$2,FALSE))</f>
        <v>4</v>
      </c>
      <c r="N295" s="16">
        <f>IF($C295="B",VLOOKUP($A295,Bat!$A$4:$BC$2232,N$1,FALSE),VLOOKUP($A295,Pit!$A$4:$AZ$2108,N$2,FALSE))</f>
        <v>3</v>
      </c>
      <c r="O295" s="16" t="str">
        <f>IF($C295="B",VLOOKUP($A295,Bat!$A$4:$BC$2232,O$1,FALSE),VLOOKUP($A295,Pit!$A$4:$AZ$2108,O$2,FALSE))</f>
        <v>95-97 Mph</v>
      </c>
      <c r="P295" s="17">
        <f>IF($C295="B",VLOOKUP($A295,Bat!$A$4:$BC$2232,P$1,FALSE),VLOOKUP($A295,Pit!$A$4:$AZ$2108,P$2,FALSE))</f>
        <v>10</v>
      </c>
      <c r="Q295" s="36">
        <f>IF($C295="B",VLOOKUP($A295,Bat!$A$4:$BC$2232,Q$1,FALSE),VLOOKUP($A295,Pit!$A$4:$AZ$2108,Q$2,FALSE))</f>
        <v>27.076054940261095</v>
      </c>
      <c r="R295" s="19">
        <f>IF($C295="B",VLOOKUP($A295,Bat!$A$4:$BC$2232,R$1,FALSE),VLOOKUP($A295,Pit!$A$4:$AZ$2108,R$2,FALSE))</f>
        <v>0.36014623476576774</v>
      </c>
      <c r="S295" s="20">
        <f>IF($C295="B",VLOOKUP($A295,Bat!$A$4:$BC$2232,S$1,FALSE),VLOOKUP($A295,Pit!$A$4:$AZ$2108,S$2,FALSE))</f>
        <v>180000</v>
      </c>
      <c r="T295" s="17" t="str">
        <f>VLOOKUP(IF($C295="B",VLOOKUP($A295,Bat!$A$4:$AT$2232,T$1,FALSE),VLOOKUP($A295,Pit!$A$4:$BD$2108,T$2,FALSE)),COND!$A$35:$B$41,2,FALSE)</f>
        <v>??</v>
      </c>
      <c r="U295" s="21">
        <f>IF($C295="B",VLOOKUP($A295,Bat!$A$4:$AR$1196,44,FALSE),VLOOKUP($A295,Pit!$A$4:$BB$1086,54,FALSE))</f>
        <v>0</v>
      </c>
      <c r="V295" s="16"/>
      <c r="W295" s="16">
        <f>IF(OR(U295=999,V295=999,AND(S295&gt;$S$3,S295&lt;&gt;"Slot")),"",IF(V295="",U295,V295))</f>
        <v>0</v>
      </c>
      <c r="X295" s="17" t="e">
        <f>RANK(R295,$R$5:$R$124)</f>
        <v>#N/A</v>
      </c>
      <c r="Y295" s="16" t="str">
        <f>IFERROR(VLOOKUP($D295,Results!$F$3:$L$1396,Y$1,FALSE),"")</f>
        <v/>
      </c>
      <c r="Z295" s="34" t="str">
        <f>IFERROR(IFERROR(IF(VLOOKUP($D295,Results!$F$3:$L$1396,Z$1+1,FALSE)=1,"S",""),"")&amp;VLOOKUP($D295,Results!$F$3:$L$1396,Z$1,FALSE),"")</f>
        <v/>
      </c>
      <c r="AA295" s="16" t="str">
        <f>IFERROR(VLOOKUP($D295,Results!$F$3:$L$1396,AA$1,FALSE),"")</f>
        <v/>
      </c>
      <c r="AB295" s="16" t="str">
        <f>IFERROR(VLOOKUP($D295,Results!$F$3:$L$1396,AB$1,FALSE),"")</f>
        <v/>
      </c>
      <c r="AC295" s="16" t="str">
        <f>IF(V295="","",Y295-V295)</f>
        <v/>
      </c>
    </row>
    <row r="296" spans="1:29" s="21" customFormat="1" x14ac:dyDescent="0.25">
      <c r="A296" s="21" t="s">
        <v>2400</v>
      </c>
      <c r="B296" s="16">
        <f>COUNTIF($A$5:$A$124,A296)</f>
        <v>0</v>
      </c>
      <c r="C296" s="16" t="str">
        <f>IF(OR(MID(A296,1,2)="SP",MID(A296,1,2)="MR",MID(A296,1,2)="CL",MID(A296,1,2)="RP"),"P","B")</f>
        <v>P</v>
      </c>
      <c r="D296" s="17">
        <f>IF($C296="B",VLOOKUP($A296,Bat!$A$4:$BC$2232,D$1,FALSE),VLOOKUP($A296,Pit!$A$4:$AZ$2108,D$2,FALSE))</f>
        <v>6787</v>
      </c>
      <c r="E296" s="16" t="str">
        <f>IF($C296="B",VLOOKUP($A296,Bat!$A$4:$BC$2232,E$1,FALSE),VLOOKUP($A296,Pit!$A$4:$AZ$2108,E$2,FALSE))</f>
        <v>CL</v>
      </c>
      <c r="F296" s="16" t="str">
        <f>IF($C296="B",VLOOKUP($A296,Bat!$A$4:$BC$2232,F$1,FALSE),VLOOKUP($A296,Pit!$A$4:$AZ$2108,F$2,FALSE))</f>
        <v>Clayton Donovan</v>
      </c>
      <c r="G296" s="16">
        <f>IF($C296="B",VLOOKUP($A296,Bat!$A$4:$BC$2232,G$1,FALSE),VLOOKUP($A296,Pit!$A$4:$AZ$2108,G$2,FALSE))</f>
        <v>21</v>
      </c>
      <c r="H296" s="16" t="str">
        <f>IF($C296="B",VLOOKUP($A296,Bat!$A$4:$BC$2232,H$1,FALSE),VLOOKUP($A296,Pit!$A$4:$AZ$2108,H$2,FALSE))</f>
        <v>S</v>
      </c>
      <c r="I296" s="16" t="str">
        <f>IF($C296="B",VLOOKUP($A296,Bat!$A$4:$BC$2232,I$1,FALSE),VLOOKUP($A296,Pit!$A$4:$AZ$2108,I$2,FALSE))</f>
        <v>R</v>
      </c>
      <c r="J296" s="16" t="str">
        <f>IF($C296="B",VLOOKUP($A296,Bat!$A$4:$BC$2232,J$1,FALSE),VLOOKUP($A296,Pit!$A$4:$AZ$2108,J$2,FALSE))</f>
        <v>Normal</v>
      </c>
      <c r="K296" s="17" t="str">
        <f>IF($C296="B",VLOOKUP($A296,Bat!$A$4:$BC$2232,K$1,FALSE),VLOOKUP($A296,Pit!$A$4:$AZ$2108,K$2,FALSE))</f>
        <v>Normal</v>
      </c>
      <c r="L296" s="16">
        <f>IF($C296="B",VLOOKUP($A296,Bat!$A$4:$BC$2232,L$1,FALSE),VLOOKUP($A296,Pit!$A$4:$AZ$2108,L$2,FALSE))</f>
        <v>5</v>
      </c>
      <c r="M296" s="16">
        <f>IF($C296="B",VLOOKUP($A296,Bat!$A$4:$BC$2232,M$1,FALSE),VLOOKUP($A296,Pit!$A$4:$AZ$2108,M$2,FALSE))</f>
        <v>5</v>
      </c>
      <c r="N296" s="16">
        <f>IF($C296="B",VLOOKUP($A296,Bat!$A$4:$BC$2232,N$1,FALSE),VLOOKUP($A296,Pit!$A$4:$AZ$2108,N$2,FALSE))</f>
        <v>3</v>
      </c>
      <c r="O296" s="16" t="str">
        <f>IF($C296="B",VLOOKUP($A296,Bat!$A$4:$BC$2232,O$1,FALSE),VLOOKUP($A296,Pit!$A$4:$AZ$2108,O$2,FALSE))</f>
        <v>90-92 Mph</v>
      </c>
      <c r="P296" s="17">
        <f>IF($C296="B",VLOOKUP($A296,Bat!$A$4:$BC$2232,P$1,FALSE),VLOOKUP($A296,Pit!$A$4:$AZ$2108,P$2,FALSE))</f>
        <v>4</v>
      </c>
      <c r="Q296" s="36">
        <f>IF($C296="B",VLOOKUP($A296,Bat!$A$4:$BC$2232,Q$1,FALSE),VLOOKUP($A296,Pit!$A$4:$AZ$2108,Q$2,FALSE))</f>
        <v>27.06995251830082</v>
      </c>
      <c r="R296" s="19">
        <f>IF($C296="B",VLOOKUP($A296,Bat!$A$4:$BC$2232,R$1,FALSE),VLOOKUP($A296,Pit!$A$4:$AZ$2108,R$2,FALSE))</f>
        <v>0.35960028281325734</v>
      </c>
      <c r="S296" s="20">
        <f>IF($C296="B",VLOOKUP($A296,Bat!$A$4:$BC$2232,S$1,FALSE),VLOOKUP($A296,Pit!$A$4:$AZ$2108,S$2,FALSE))</f>
        <v>220000</v>
      </c>
      <c r="T296" s="17" t="str">
        <f>VLOOKUP(IF($C296="B",VLOOKUP($A296,Bat!$A$4:$AT$2232,T$1,FALSE),VLOOKUP($A296,Pit!$A$4:$BD$2108,T$2,FALSE)),COND!$A$35:$B$41,2,FALSE)</f>
        <v>??</v>
      </c>
      <c r="U296" s="21">
        <f>IF($C296="B",VLOOKUP($A296,Bat!$A$4:$AR$1196,44,FALSE),VLOOKUP($A296,Pit!$A$4:$BB$1086,54,FALSE))</f>
        <v>0</v>
      </c>
      <c r="V296" s="16"/>
      <c r="W296" s="16">
        <f>IF(OR(U296=999,V296=999,AND(S296&gt;$S$3,S296&lt;&gt;"Slot")),"",IF(V296="",U296,V296))</f>
        <v>0</v>
      </c>
      <c r="X296" s="17" t="e">
        <f>RANK(R296,$R$5:$R$124)</f>
        <v>#N/A</v>
      </c>
      <c r="Y296" s="16" t="str">
        <f>IFERROR(VLOOKUP($D296,Results!$F$3:$L$1396,Y$1,FALSE),"")</f>
        <v/>
      </c>
      <c r="Z296" s="34" t="str">
        <f>IFERROR(IFERROR(IF(VLOOKUP($D296,Results!$F$3:$L$1396,Z$1+1,FALSE)=1,"S",""),"")&amp;VLOOKUP($D296,Results!$F$3:$L$1396,Z$1,FALSE),"")</f>
        <v/>
      </c>
      <c r="AA296" s="16" t="str">
        <f>IFERROR(VLOOKUP($D296,Results!$F$3:$L$1396,AA$1,FALSE),"")</f>
        <v/>
      </c>
      <c r="AB296" s="16" t="str">
        <f>IFERROR(VLOOKUP($D296,Results!$F$3:$L$1396,AB$1,FALSE),"")</f>
        <v/>
      </c>
      <c r="AC296" s="16" t="str">
        <f>IF(V296="","",Y296-V296)</f>
        <v/>
      </c>
    </row>
    <row r="297" spans="1:29" s="21" customFormat="1" x14ac:dyDescent="0.25">
      <c r="A297" s="21" t="s">
        <v>2401</v>
      </c>
      <c r="B297" s="16">
        <f>COUNTIF($A$5:$A$124,A297)</f>
        <v>0</v>
      </c>
      <c r="C297" s="16" t="str">
        <f>IF(OR(MID(A297,1,2)="SP",MID(A297,1,2)="MR",MID(A297,1,2)="CL",MID(A297,1,2)="RP"),"P","B")</f>
        <v>P</v>
      </c>
      <c r="D297" s="17">
        <f>IF($C297="B",VLOOKUP($A297,Bat!$A$4:$BC$2232,D$1,FALSE),VLOOKUP($A297,Pit!$A$4:$AZ$2108,D$2,FALSE))</f>
        <v>9371</v>
      </c>
      <c r="E297" s="16" t="str">
        <f>IF($C297="B",VLOOKUP($A297,Bat!$A$4:$BC$2232,E$1,FALSE),VLOOKUP($A297,Pit!$A$4:$AZ$2108,E$2,FALSE))</f>
        <v>RP</v>
      </c>
      <c r="F297" s="16" t="str">
        <f>IF($C297="B",VLOOKUP($A297,Bat!$A$4:$BC$2232,F$1,FALSE),VLOOKUP($A297,Pit!$A$4:$AZ$2108,F$2,FALSE))</f>
        <v>Kiminobu Uchiyama</v>
      </c>
      <c r="G297" s="16">
        <f>IF($C297="B",VLOOKUP($A297,Bat!$A$4:$BC$2232,G$1,FALSE),VLOOKUP($A297,Pit!$A$4:$AZ$2108,G$2,FALSE))</f>
        <v>18</v>
      </c>
      <c r="H297" s="16" t="str">
        <f>IF($C297="B",VLOOKUP($A297,Bat!$A$4:$BC$2232,H$1,FALSE),VLOOKUP($A297,Pit!$A$4:$AZ$2108,H$2,FALSE))</f>
        <v>L</v>
      </c>
      <c r="I297" s="16" t="str">
        <f>IF($C297="B",VLOOKUP($A297,Bat!$A$4:$BC$2232,I$1,FALSE),VLOOKUP($A297,Pit!$A$4:$AZ$2108,I$2,FALSE))</f>
        <v>L</v>
      </c>
      <c r="J297" s="16" t="str">
        <f>IF($C297="B",VLOOKUP($A297,Bat!$A$4:$BC$2232,J$1,FALSE),VLOOKUP($A297,Pit!$A$4:$AZ$2108,J$2,FALSE))</f>
        <v>Normal</v>
      </c>
      <c r="K297" s="17" t="str">
        <f>IF($C297="B",VLOOKUP($A297,Bat!$A$4:$BC$2232,K$1,FALSE),VLOOKUP($A297,Pit!$A$4:$AZ$2108,K$2,FALSE))</f>
        <v>Normal</v>
      </c>
      <c r="L297" s="16">
        <f>IF($C297="B",VLOOKUP($A297,Bat!$A$4:$BC$2232,L$1,FALSE),VLOOKUP($A297,Pit!$A$4:$AZ$2108,L$2,FALSE))</f>
        <v>3</v>
      </c>
      <c r="M297" s="16">
        <f>IF($C297="B",VLOOKUP($A297,Bat!$A$4:$BC$2232,M$1,FALSE),VLOOKUP($A297,Pit!$A$4:$AZ$2108,M$2,FALSE))</f>
        <v>4</v>
      </c>
      <c r="N297" s="16">
        <f>IF($C297="B",VLOOKUP($A297,Bat!$A$4:$BC$2232,N$1,FALSE),VLOOKUP($A297,Pit!$A$4:$AZ$2108,N$2,FALSE))</f>
        <v>5</v>
      </c>
      <c r="O297" s="16" t="str">
        <f>IF($C297="B",VLOOKUP($A297,Bat!$A$4:$BC$2232,O$1,FALSE),VLOOKUP($A297,Pit!$A$4:$AZ$2108,O$2,FALSE))</f>
        <v>84-86 Mph</v>
      </c>
      <c r="P297" s="17">
        <f>IF($C297="B",VLOOKUP($A297,Bat!$A$4:$BC$2232,P$1,FALSE),VLOOKUP($A297,Pit!$A$4:$AZ$2108,P$2,FALSE))</f>
        <v>8</v>
      </c>
      <c r="Q297" s="36">
        <f>IF($C297="B",VLOOKUP($A297,Bat!$A$4:$BC$2232,Q$1,FALSE),VLOOKUP($A297,Pit!$A$4:$AZ$2108,Q$2,FALSE))</f>
        <v>27.009354021227512</v>
      </c>
      <c r="R297" s="19">
        <f>IF($C297="B",VLOOKUP($A297,Bat!$A$4:$BC$2232,R$1,FALSE),VLOOKUP($A297,Pit!$A$4:$AZ$2108,R$2,FALSE))</f>
        <v>0.35417885046856973</v>
      </c>
      <c r="S297" s="20">
        <f>IF($C297="B",VLOOKUP($A297,Bat!$A$4:$BC$2232,S$1,FALSE),VLOOKUP($A297,Pit!$A$4:$AZ$2108,S$2,FALSE))</f>
        <v>1900000</v>
      </c>
      <c r="T297" s="17" t="str">
        <f>VLOOKUP(IF($C297="B",VLOOKUP($A297,Bat!$A$4:$AT$2232,T$1,FALSE),VLOOKUP($A297,Pit!$A$4:$BD$2108,T$2,FALSE)),COND!$A$35:$B$41,2,FALSE)</f>
        <v>??</v>
      </c>
      <c r="U297" s="21">
        <f>IF($C297="B",VLOOKUP($A297,Bat!$A$4:$AR$1196,44,FALSE),VLOOKUP($A297,Pit!$A$4:$BB$1086,54,FALSE))</f>
        <v>0</v>
      </c>
      <c r="V297" s="16"/>
      <c r="W297" s="16">
        <f>IF(OR(U297=999,V297=999,AND(S297&gt;$S$3,S297&lt;&gt;"Slot")),"",IF(V297="",U297,V297))</f>
        <v>0</v>
      </c>
      <c r="X297" s="17" t="e">
        <f>RANK(R297,$R$5:$R$124)</f>
        <v>#N/A</v>
      </c>
      <c r="Y297" s="16" t="str">
        <f>IFERROR(VLOOKUP($D297,Results!$F$3:$L$1396,Y$1,FALSE),"")</f>
        <v/>
      </c>
      <c r="Z297" s="34" t="str">
        <f>IFERROR(IFERROR(IF(VLOOKUP($D297,Results!$F$3:$L$1396,Z$1+1,FALSE)=1,"S",""),"")&amp;VLOOKUP($D297,Results!$F$3:$L$1396,Z$1,FALSE),"")</f>
        <v/>
      </c>
      <c r="AA297" s="16" t="str">
        <f>IFERROR(VLOOKUP($D297,Results!$F$3:$L$1396,AA$1,FALSE),"")</f>
        <v/>
      </c>
      <c r="AB297" s="16" t="str">
        <f>IFERROR(VLOOKUP($D297,Results!$F$3:$L$1396,AB$1,FALSE),"")</f>
        <v/>
      </c>
      <c r="AC297" s="16" t="str">
        <f>IF(V297="","",Y297-V297)</f>
        <v/>
      </c>
    </row>
    <row r="298" spans="1:29" s="21" customFormat="1" x14ac:dyDescent="0.25">
      <c r="A298" s="21" t="s">
        <v>3156</v>
      </c>
      <c r="B298" s="16">
        <f>COUNTIF($A$5:$A$124,A298)</f>
        <v>0</v>
      </c>
      <c r="C298" s="16" t="str">
        <f>IF(OR(MID(A298,1,2)="SP",MID(A298,1,2)="MR",MID(A298,1,2)="CL",MID(A298,1,2)="RP"),"P","B")</f>
        <v>P</v>
      </c>
      <c r="D298" s="17">
        <f>IF($C298="B",VLOOKUP($A298,Bat!$A$4:$BC$2232,D$1,FALSE),VLOOKUP($A298,Pit!$A$4:$AZ$2108,D$2,FALSE))</f>
        <v>4168</v>
      </c>
      <c r="E298" s="16" t="str">
        <f>IF($C298="B",VLOOKUP($A298,Bat!$A$4:$BC$2232,E$1,FALSE),VLOOKUP($A298,Pit!$A$4:$AZ$2108,E$2,FALSE))</f>
        <v>CL</v>
      </c>
      <c r="F298" s="16" t="str">
        <f>IF($C298="B",VLOOKUP($A298,Bat!$A$4:$BC$2232,F$1,FALSE),VLOOKUP($A298,Pit!$A$4:$AZ$2108,F$2,FALSE))</f>
        <v>Michizane Fujita</v>
      </c>
      <c r="G298" s="16">
        <f>IF($C298="B",VLOOKUP($A298,Bat!$A$4:$BC$2232,G$1,FALSE),VLOOKUP($A298,Pit!$A$4:$AZ$2108,G$2,FALSE))</f>
        <v>21</v>
      </c>
      <c r="H298" s="16" t="str">
        <f>IF($C298="B",VLOOKUP($A298,Bat!$A$4:$BC$2232,H$1,FALSE),VLOOKUP($A298,Pit!$A$4:$AZ$2108,H$2,FALSE))</f>
        <v>R</v>
      </c>
      <c r="I298" s="16" t="str">
        <f>IF($C298="B",VLOOKUP($A298,Bat!$A$4:$BC$2232,I$1,FALSE),VLOOKUP($A298,Pit!$A$4:$AZ$2108,I$2,FALSE))</f>
        <v>R</v>
      </c>
      <c r="J298" s="16" t="str">
        <f>IF($C298="B",VLOOKUP($A298,Bat!$A$4:$BC$2232,J$1,FALSE),VLOOKUP($A298,Pit!$A$4:$AZ$2108,J$2,FALSE))</f>
        <v>Normal</v>
      </c>
      <c r="K298" s="17" t="str">
        <f>IF($C298="B",VLOOKUP($A298,Bat!$A$4:$BC$2232,K$1,FALSE),VLOOKUP($A298,Pit!$A$4:$AZ$2108,K$2,FALSE))</f>
        <v>Normal</v>
      </c>
      <c r="L298" s="16">
        <f>IF($C298="B",VLOOKUP($A298,Bat!$A$4:$BC$2232,L$1,FALSE),VLOOKUP($A298,Pit!$A$4:$AZ$2108,L$2,FALSE))</f>
        <v>3</v>
      </c>
      <c r="M298" s="16">
        <f>IF($C298="B",VLOOKUP($A298,Bat!$A$4:$BC$2232,M$1,FALSE),VLOOKUP($A298,Pit!$A$4:$AZ$2108,M$2,FALSE))</f>
        <v>4</v>
      </c>
      <c r="N298" s="16">
        <f>IF($C298="B",VLOOKUP($A298,Bat!$A$4:$BC$2232,N$1,FALSE),VLOOKUP($A298,Pit!$A$4:$AZ$2108,N$2,FALSE))</f>
        <v>5</v>
      </c>
      <c r="O298" s="16" t="str">
        <f>IF($C298="B",VLOOKUP($A298,Bat!$A$4:$BC$2232,O$1,FALSE),VLOOKUP($A298,Pit!$A$4:$AZ$2108,O$2,FALSE))</f>
        <v>88-90 Mph</v>
      </c>
      <c r="P298" s="17">
        <f>IF($C298="B",VLOOKUP($A298,Bat!$A$4:$BC$2232,P$1,FALSE),VLOOKUP($A298,Pit!$A$4:$AZ$2108,P$2,FALSE))</f>
        <v>7</v>
      </c>
      <c r="Q298" s="36">
        <f>IF($C298="B",VLOOKUP($A298,Bat!$A$4:$BC$2232,Q$1,FALSE),VLOOKUP($A298,Pit!$A$4:$AZ$2108,Q$2,FALSE))</f>
        <v>26.931178444378396</v>
      </c>
      <c r="R298" s="19">
        <f>IF($C298="B",VLOOKUP($A298,Bat!$A$4:$BC$2232,R$1,FALSE),VLOOKUP($A298,Pit!$A$4:$AZ$2108,R$2,FALSE))</f>
        <v>0.3471848882192799</v>
      </c>
      <c r="S298" s="20">
        <f>IF($C298="B",VLOOKUP($A298,Bat!$A$4:$BC$2232,S$1,FALSE),VLOOKUP($A298,Pit!$A$4:$AZ$2108,S$2,FALSE))</f>
        <v>210000</v>
      </c>
      <c r="T298" s="17" t="str">
        <f>VLOOKUP(IF($C298="B",VLOOKUP($A298,Bat!$A$4:$AT$2232,T$1,FALSE),VLOOKUP($A298,Pit!$A$4:$BD$2108,T$2,FALSE)),COND!$A$35:$B$41,2,FALSE)</f>
        <v>??</v>
      </c>
      <c r="U298" s="21">
        <f>IF($C298="B",VLOOKUP($A298,Bat!$A$4:$AR$1196,44,FALSE),VLOOKUP($A298,Pit!$A$4:$BB$1086,54,FALSE))</f>
        <v>0</v>
      </c>
      <c r="V298" s="16"/>
      <c r="W298" s="16">
        <f>IF(OR(U298=999,V298=999,AND(S298&gt;$S$3,S298&lt;&gt;"Slot")),"",IF(V298="",U298,V298))</f>
        <v>0</v>
      </c>
      <c r="X298" s="17" t="e">
        <f>RANK(R298,$R$5:$R$124)</f>
        <v>#N/A</v>
      </c>
      <c r="Y298" s="16" t="str">
        <f>IFERROR(VLOOKUP($D298,Results!$F$3:$L$1396,Y$1,FALSE),"")</f>
        <v/>
      </c>
      <c r="Z298" s="34" t="str">
        <f>IFERROR(IFERROR(IF(VLOOKUP($D298,Results!$F$3:$L$1396,Z$1+1,FALSE)=1,"S",""),"")&amp;VLOOKUP($D298,Results!$F$3:$L$1396,Z$1,FALSE),"")</f>
        <v/>
      </c>
      <c r="AA298" s="16" t="str">
        <f>IFERROR(VLOOKUP($D298,Results!$F$3:$L$1396,AA$1,FALSE),"")</f>
        <v/>
      </c>
      <c r="AB298" s="16" t="str">
        <f>IFERROR(VLOOKUP($D298,Results!$F$3:$L$1396,AB$1,FALSE),"")</f>
        <v/>
      </c>
      <c r="AC298" s="16" t="str">
        <f>IF(V298="","",Y298-V298)</f>
        <v/>
      </c>
    </row>
    <row r="299" spans="1:29" s="21" customFormat="1" x14ac:dyDescent="0.25">
      <c r="A299" s="21" t="s">
        <v>2402</v>
      </c>
      <c r="B299" s="16">
        <f>COUNTIF($A$5:$A$124,A299)</f>
        <v>0</v>
      </c>
      <c r="C299" s="16" t="str">
        <f>IF(OR(MID(A299,1,2)="SP",MID(A299,1,2)="MR",MID(A299,1,2)="CL",MID(A299,1,2)="RP"),"P","B")</f>
        <v>P</v>
      </c>
      <c r="D299" s="17">
        <f>IF($C299="B",VLOOKUP($A299,Bat!$A$4:$BC$2232,D$1,FALSE),VLOOKUP($A299,Pit!$A$4:$AZ$2108,D$2,FALSE))</f>
        <v>11520</v>
      </c>
      <c r="E299" s="16" t="str">
        <f>IF($C299="B",VLOOKUP($A299,Bat!$A$4:$BC$2232,E$1,FALSE),VLOOKUP($A299,Pit!$A$4:$AZ$2108,E$2,FALSE))</f>
        <v>SP</v>
      </c>
      <c r="F299" s="16" t="str">
        <f>IF($C299="B",VLOOKUP($A299,Bat!$A$4:$BC$2232,F$1,FALSE),VLOOKUP($A299,Pit!$A$4:$AZ$2108,F$2,FALSE))</f>
        <v>Terry Bane</v>
      </c>
      <c r="G299" s="16">
        <f>IF($C299="B",VLOOKUP($A299,Bat!$A$4:$BC$2232,G$1,FALSE),VLOOKUP($A299,Pit!$A$4:$AZ$2108,G$2,FALSE))</f>
        <v>21</v>
      </c>
      <c r="H299" s="16" t="str">
        <f>IF($C299="B",VLOOKUP($A299,Bat!$A$4:$BC$2232,H$1,FALSE),VLOOKUP($A299,Pit!$A$4:$AZ$2108,H$2,FALSE))</f>
        <v>R</v>
      </c>
      <c r="I299" s="16" t="str">
        <f>IF($C299="B",VLOOKUP($A299,Bat!$A$4:$BC$2232,I$1,FALSE),VLOOKUP($A299,Pit!$A$4:$AZ$2108,I$2,FALSE))</f>
        <v>R</v>
      </c>
      <c r="J299" s="16" t="str">
        <f>IF($C299="B",VLOOKUP($A299,Bat!$A$4:$BC$2232,J$1,FALSE),VLOOKUP($A299,Pit!$A$4:$AZ$2108,J$2,FALSE))</f>
        <v>Low</v>
      </c>
      <c r="K299" s="17" t="str">
        <f>IF($C299="B",VLOOKUP($A299,Bat!$A$4:$BC$2232,K$1,FALSE),VLOOKUP($A299,Pit!$A$4:$AZ$2108,K$2,FALSE))</f>
        <v>Normal</v>
      </c>
      <c r="L299" s="16">
        <f>IF($C299="B",VLOOKUP($A299,Bat!$A$4:$BC$2232,L$1,FALSE),VLOOKUP($A299,Pit!$A$4:$AZ$2108,L$2,FALSE))</f>
        <v>4</v>
      </c>
      <c r="M299" s="16">
        <f>IF($C299="B",VLOOKUP($A299,Bat!$A$4:$BC$2232,M$1,FALSE),VLOOKUP($A299,Pit!$A$4:$AZ$2108,M$2,FALSE))</f>
        <v>4</v>
      </c>
      <c r="N299" s="16">
        <f>IF($C299="B",VLOOKUP($A299,Bat!$A$4:$BC$2232,N$1,FALSE),VLOOKUP($A299,Pit!$A$4:$AZ$2108,N$2,FALSE))</f>
        <v>4</v>
      </c>
      <c r="O299" s="16" t="str">
        <f>IF($C299="B",VLOOKUP($A299,Bat!$A$4:$BC$2232,O$1,FALSE),VLOOKUP($A299,Pit!$A$4:$AZ$2108,O$2,FALSE))</f>
        <v>95-97 Mph</v>
      </c>
      <c r="P299" s="17">
        <f>IF($C299="B",VLOOKUP($A299,Bat!$A$4:$BC$2232,P$1,FALSE),VLOOKUP($A299,Pit!$A$4:$AZ$2108,P$2,FALSE))</f>
        <v>5</v>
      </c>
      <c r="Q299" s="36">
        <f>IF($C299="B",VLOOKUP($A299,Bat!$A$4:$BC$2232,Q$1,FALSE),VLOOKUP($A299,Pit!$A$4:$AZ$2108,Q$2,FALSE))</f>
        <v>26.882301874593473</v>
      </c>
      <c r="R299" s="19">
        <f>IF($C299="B",VLOOKUP($A299,Bat!$A$4:$BC$2232,R$1,FALSE),VLOOKUP($A299,Pit!$A$4:$AZ$2108,R$2,FALSE))</f>
        <v>0.34281215574030754</v>
      </c>
      <c r="S299" s="20">
        <f>IF($C299="B",VLOOKUP($A299,Bat!$A$4:$BC$2232,S$1,FALSE),VLOOKUP($A299,Pit!$A$4:$AZ$2108,S$2,FALSE))</f>
        <v>180000</v>
      </c>
      <c r="T299" s="17" t="str">
        <f>VLOOKUP(IF($C299="B",VLOOKUP($A299,Bat!$A$4:$AT$2232,T$1,FALSE),VLOOKUP($A299,Pit!$A$4:$BD$2108,T$2,FALSE)),COND!$A$35:$B$41,2,FALSE)</f>
        <v>??</v>
      </c>
      <c r="U299" s="21">
        <f>IF($C299="B",VLOOKUP($A299,Bat!$A$4:$AR$1196,44,FALSE),VLOOKUP($A299,Pit!$A$4:$BB$1086,54,FALSE))</f>
        <v>0</v>
      </c>
      <c r="V299" s="16"/>
      <c r="W299" s="16">
        <f>IF(OR(U299=999,V299=999,AND(S299&gt;$S$3,S299&lt;&gt;"Slot")),"",IF(V299="",U299,V299))</f>
        <v>0</v>
      </c>
      <c r="X299" s="17" t="e">
        <f>RANK(R299,$R$5:$R$124)</f>
        <v>#N/A</v>
      </c>
      <c r="Y299" s="16" t="str">
        <f>IFERROR(VLOOKUP($D299,Results!$F$3:$L$1396,Y$1,FALSE),"")</f>
        <v/>
      </c>
      <c r="Z299" s="34" t="str">
        <f>IFERROR(IFERROR(IF(VLOOKUP($D299,Results!$F$3:$L$1396,Z$1+1,FALSE)=1,"S",""),"")&amp;VLOOKUP($D299,Results!$F$3:$L$1396,Z$1,FALSE),"")</f>
        <v/>
      </c>
      <c r="AA299" s="16" t="str">
        <f>IFERROR(VLOOKUP($D299,Results!$F$3:$L$1396,AA$1,FALSE),"")</f>
        <v/>
      </c>
      <c r="AB299" s="16" t="str">
        <f>IFERROR(VLOOKUP($D299,Results!$F$3:$L$1396,AB$1,FALSE),"")</f>
        <v/>
      </c>
      <c r="AC299" s="16" t="str">
        <f>IF(V299="","",Y299-V299)</f>
        <v/>
      </c>
    </row>
    <row r="300" spans="1:29" s="21" customFormat="1" x14ac:dyDescent="0.25">
      <c r="A300" s="21" t="s">
        <v>3157</v>
      </c>
      <c r="B300" s="16">
        <f>COUNTIF($A$5:$A$124,A300)</f>
        <v>0</v>
      </c>
      <c r="C300" s="16" t="str">
        <f>IF(OR(MID(A300,1,2)="SP",MID(A300,1,2)="MR",MID(A300,1,2)="CL",MID(A300,1,2)="RP"),"P","B")</f>
        <v>P</v>
      </c>
      <c r="D300" s="17">
        <f>IF($C300="B",VLOOKUP($A300,Bat!$A$4:$BC$2232,D$1,FALSE),VLOOKUP($A300,Pit!$A$4:$AZ$2108,D$2,FALSE))</f>
        <v>4469</v>
      </c>
      <c r="E300" s="16" t="str">
        <f>IF($C300="B",VLOOKUP($A300,Bat!$A$4:$BC$2232,E$1,FALSE),VLOOKUP($A300,Pit!$A$4:$AZ$2108,E$2,FALSE))</f>
        <v>SP</v>
      </c>
      <c r="F300" s="16" t="str">
        <f>IF($C300="B",VLOOKUP($A300,Bat!$A$4:$BC$2232,F$1,FALSE),VLOOKUP($A300,Pit!$A$4:$AZ$2108,F$2,FALSE))</f>
        <v>Hidemichi Sonokawa</v>
      </c>
      <c r="G300" s="16">
        <f>IF($C300="B",VLOOKUP($A300,Bat!$A$4:$BC$2232,G$1,FALSE),VLOOKUP($A300,Pit!$A$4:$AZ$2108,G$2,FALSE))</f>
        <v>21</v>
      </c>
      <c r="H300" s="16" t="str">
        <f>IF($C300="B",VLOOKUP($A300,Bat!$A$4:$BC$2232,H$1,FALSE),VLOOKUP($A300,Pit!$A$4:$AZ$2108,H$2,FALSE))</f>
        <v>R</v>
      </c>
      <c r="I300" s="16" t="str">
        <f>IF($C300="B",VLOOKUP($A300,Bat!$A$4:$BC$2232,I$1,FALSE),VLOOKUP($A300,Pit!$A$4:$AZ$2108,I$2,FALSE))</f>
        <v>R</v>
      </c>
      <c r="J300" s="16" t="str">
        <f>IF($C300="B",VLOOKUP($A300,Bat!$A$4:$BC$2232,J$1,FALSE),VLOOKUP($A300,Pit!$A$4:$AZ$2108,J$2,FALSE))</f>
        <v>Normal</v>
      </c>
      <c r="K300" s="17" t="str">
        <f>IF($C300="B",VLOOKUP($A300,Bat!$A$4:$BC$2232,K$1,FALSE),VLOOKUP($A300,Pit!$A$4:$AZ$2108,K$2,FALSE))</f>
        <v>Very High</v>
      </c>
      <c r="L300" s="16">
        <f>IF($C300="B",VLOOKUP($A300,Bat!$A$4:$BC$2232,L$1,FALSE),VLOOKUP($A300,Pit!$A$4:$AZ$2108,L$2,FALSE))</f>
        <v>4</v>
      </c>
      <c r="M300" s="16">
        <f>IF($C300="B",VLOOKUP($A300,Bat!$A$4:$BC$2232,M$1,FALSE),VLOOKUP($A300,Pit!$A$4:$AZ$2108,M$2,FALSE))</f>
        <v>4</v>
      </c>
      <c r="N300" s="16">
        <f>IF($C300="B",VLOOKUP($A300,Bat!$A$4:$BC$2232,N$1,FALSE),VLOOKUP($A300,Pit!$A$4:$AZ$2108,N$2,FALSE))</f>
        <v>4</v>
      </c>
      <c r="O300" s="16" t="str">
        <f>IF($C300="B",VLOOKUP($A300,Bat!$A$4:$BC$2232,O$1,FALSE),VLOOKUP($A300,Pit!$A$4:$AZ$2108,O$2,FALSE))</f>
        <v>94-96 Mph</v>
      </c>
      <c r="P300" s="17">
        <f>IF($C300="B",VLOOKUP($A300,Bat!$A$4:$BC$2232,P$1,FALSE),VLOOKUP($A300,Pit!$A$4:$AZ$2108,P$2,FALSE))</f>
        <v>8</v>
      </c>
      <c r="Q300" s="36">
        <f>IF($C300="B",VLOOKUP($A300,Bat!$A$4:$BC$2232,Q$1,FALSE),VLOOKUP($A300,Pit!$A$4:$AZ$2108,Q$2,FALSE))</f>
        <v>26.837457021734465</v>
      </c>
      <c r="R300" s="19">
        <f>IF($C300="B",VLOOKUP($A300,Bat!$A$4:$BC$2232,R$1,FALSE),VLOOKUP($A300,Pit!$A$4:$AZ$2108,R$2,FALSE))</f>
        <v>0.33880012000469401</v>
      </c>
      <c r="S300" s="20">
        <f>IF($C300="B",VLOOKUP($A300,Bat!$A$4:$BC$2232,S$1,FALSE),VLOOKUP($A300,Pit!$A$4:$AZ$2108,S$2,FALSE))</f>
        <v>210000</v>
      </c>
      <c r="T300" s="17" t="str">
        <f>VLOOKUP(IF($C300="B",VLOOKUP($A300,Bat!$A$4:$AT$2232,T$1,FALSE),VLOOKUP($A300,Pit!$A$4:$BD$2108,T$2,FALSE)),COND!$A$35:$B$41,2,FALSE)</f>
        <v>??</v>
      </c>
      <c r="U300" s="21">
        <f>IF($C300="B",VLOOKUP($A300,Bat!$A$4:$AR$1196,44,FALSE),VLOOKUP($A300,Pit!$A$4:$BB$1086,54,FALSE))</f>
        <v>0</v>
      </c>
      <c r="V300" s="16"/>
      <c r="W300" s="16">
        <f>IF(OR(U300=999,V300=999,AND(S300&gt;$S$3,S300&lt;&gt;"Slot")),"",IF(V300="",U300,V300))</f>
        <v>0</v>
      </c>
      <c r="X300" s="17" t="e">
        <f>RANK(R300,$R$5:$R$124)</f>
        <v>#N/A</v>
      </c>
      <c r="Y300" s="16" t="str">
        <f>IFERROR(VLOOKUP($D300,Results!$F$3:$L$1396,Y$1,FALSE),"")</f>
        <v/>
      </c>
      <c r="Z300" s="34" t="str">
        <f>IFERROR(IFERROR(IF(VLOOKUP($D300,Results!$F$3:$L$1396,Z$1+1,FALSE)=1,"S",""),"")&amp;VLOOKUP($D300,Results!$F$3:$L$1396,Z$1,FALSE),"")</f>
        <v/>
      </c>
      <c r="AA300" s="16" t="str">
        <f>IFERROR(VLOOKUP($D300,Results!$F$3:$L$1396,AA$1,FALSE),"")</f>
        <v/>
      </c>
      <c r="AB300" s="16" t="str">
        <f>IFERROR(VLOOKUP($D300,Results!$F$3:$L$1396,AB$1,FALSE),"")</f>
        <v/>
      </c>
      <c r="AC300" s="16" t="str">
        <f>IF(V300="","",Y300-V300)</f>
        <v/>
      </c>
    </row>
    <row r="301" spans="1:29" s="21" customFormat="1" x14ac:dyDescent="0.25">
      <c r="A301" s="21" t="s">
        <v>2403</v>
      </c>
      <c r="B301" s="16">
        <f>COUNTIF($A$5:$A$124,A301)</f>
        <v>0</v>
      </c>
      <c r="C301" s="16" t="str">
        <f>IF(OR(MID(A301,1,2)="SP",MID(A301,1,2)="MR",MID(A301,1,2)="CL",MID(A301,1,2)="RP"),"P","B")</f>
        <v>P</v>
      </c>
      <c r="D301" s="17">
        <f>IF($C301="B",VLOOKUP($A301,Bat!$A$4:$BC$2232,D$1,FALSE),VLOOKUP($A301,Pit!$A$4:$AZ$2108,D$2,FALSE))</f>
        <v>8838</v>
      </c>
      <c r="E301" s="16" t="str">
        <f>IF($C301="B",VLOOKUP($A301,Bat!$A$4:$BC$2232,E$1,FALSE),VLOOKUP($A301,Pit!$A$4:$AZ$2108,E$2,FALSE))</f>
        <v>SP</v>
      </c>
      <c r="F301" s="16" t="str">
        <f>IF($C301="B",VLOOKUP($A301,Bat!$A$4:$BC$2232,F$1,FALSE),VLOOKUP($A301,Pit!$A$4:$AZ$2108,F$2,FALSE))</f>
        <v>Cristóbal Flores</v>
      </c>
      <c r="G301" s="16">
        <f>IF($C301="B",VLOOKUP($A301,Bat!$A$4:$BC$2232,G$1,FALSE),VLOOKUP($A301,Pit!$A$4:$AZ$2108,G$2,FALSE))</f>
        <v>21</v>
      </c>
      <c r="H301" s="16" t="str">
        <f>IF($C301="B",VLOOKUP($A301,Bat!$A$4:$BC$2232,H$1,FALSE),VLOOKUP($A301,Pit!$A$4:$AZ$2108,H$2,FALSE))</f>
        <v>L</v>
      </c>
      <c r="I301" s="16" t="str">
        <f>IF($C301="B",VLOOKUP($A301,Bat!$A$4:$BC$2232,I$1,FALSE),VLOOKUP($A301,Pit!$A$4:$AZ$2108,I$2,FALSE))</f>
        <v>L</v>
      </c>
      <c r="J301" s="16" t="str">
        <f>IF($C301="B",VLOOKUP($A301,Bat!$A$4:$BC$2232,J$1,FALSE),VLOOKUP($A301,Pit!$A$4:$AZ$2108,J$2,FALSE))</f>
        <v>Low</v>
      </c>
      <c r="K301" s="17" t="str">
        <f>IF($C301="B",VLOOKUP($A301,Bat!$A$4:$BC$2232,K$1,FALSE),VLOOKUP($A301,Pit!$A$4:$AZ$2108,K$2,FALSE))</f>
        <v>Low</v>
      </c>
      <c r="L301" s="16">
        <f>IF($C301="B",VLOOKUP($A301,Bat!$A$4:$BC$2232,L$1,FALSE),VLOOKUP($A301,Pit!$A$4:$AZ$2108,L$2,FALSE))</f>
        <v>4</v>
      </c>
      <c r="M301" s="16">
        <f>IF($C301="B",VLOOKUP($A301,Bat!$A$4:$BC$2232,M$1,FALSE),VLOOKUP($A301,Pit!$A$4:$AZ$2108,M$2,FALSE))</f>
        <v>4</v>
      </c>
      <c r="N301" s="16">
        <f>IF($C301="B",VLOOKUP($A301,Bat!$A$4:$BC$2232,N$1,FALSE),VLOOKUP($A301,Pit!$A$4:$AZ$2108,N$2,FALSE))</f>
        <v>4</v>
      </c>
      <c r="O301" s="16" t="str">
        <f>IF($C301="B",VLOOKUP($A301,Bat!$A$4:$BC$2232,O$1,FALSE),VLOOKUP($A301,Pit!$A$4:$AZ$2108,O$2,FALSE))</f>
        <v>96-98 Mph</v>
      </c>
      <c r="P301" s="17">
        <f>IF($C301="B",VLOOKUP($A301,Bat!$A$4:$BC$2232,P$1,FALSE),VLOOKUP($A301,Pit!$A$4:$AZ$2108,P$2,FALSE))</f>
        <v>8</v>
      </c>
      <c r="Q301" s="36">
        <f>IF($C301="B",VLOOKUP($A301,Bat!$A$4:$BC$2232,Q$1,FALSE),VLOOKUP($A301,Pit!$A$4:$AZ$2108,Q$2,FALSE))</f>
        <v>26.798408472300565</v>
      </c>
      <c r="R301" s="19">
        <f>IF($C301="B",VLOOKUP($A301,Bat!$A$4:$BC$2232,R$1,FALSE),VLOOKUP($A301,Pit!$A$4:$AZ$2108,R$2,FALSE))</f>
        <v>0.33530664938845112</v>
      </c>
      <c r="S301" s="20">
        <f>IF($C301="B",VLOOKUP($A301,Bat!$A$4:$BC$2232,S$1,FALSE),VLOOKUP($A301,Pit!$A$4:$AZ$2108,S$2,FALSE))</f>
        <v>200000</v>
      </c>
      <c r="T301" s="17" t="str">
        <f>VLOOKUP(IF($C301="B",VLOOKUP($A301,Bat!$A$4:$AT$2232,T$1,FALSE),VLOOKUP($A301,Pit!$A$4:$BD$2108,T$2,FALSE)),COND!$A$35:$B$41,2,FALSE)</f>
        <v>??</v>
      </c>
      <c r="U301" s="21">
        <f>IF($C301="B",VLOOKUP($A301,Bat!$A$4:$AR$1196,44,FALSE),VLOOKUP($A301,Pit!$A$4:$BB$1086,54,FALSE))</f>
        <v>0</v>
      </c>
      <c r="V301" s="16"/>
      <c r="W301" s="16">
        <f>IF(OR(U301=999,V301=999,AND(S301&gt;$S$3,S301&lt;&gt;"Slot")),"",IF(V301="",U301,V301))</f>
        <v>0</v>
      </c>
      <c r="X301" s="17" t="e">
        <f>RANK(R301,$R$5:$R$124)</f>
        <v>#N/A</v>
      </c>
      <c r="Y301" s="16" t="str">
        <f>IFERROR(VLOOKUP($D301,Results!$F$3:$L$1396,Y$1,FALSE),"")</f>
        <v/>
      </c>
      <c r="Z301" s="34" t="str">
        <f>IFERROR(IFERROR(IF(VLOOKUP($D301,Results!$F$3:$L$1396,Z$1+1,FALSE)=1,"S",""),"")&amp;VLOOKUP($D301,Results!$F$3:$L$1396,Z$1,FALSE),"")</f>
        <v/>
      </c>
      <c r="AA301" s="16" t="str">
        <f>IFERROR(VLOOKUP($D301,Results!$F$3:$L$1396,AA$1,FALSE),"")</f>
        <v/>
      </c>
      <c r="AB301" s="16" t="str">
        <f>IFERROR(VLOOKUP($D301,Results!$F$3:$L$1396,AB$1,FALSE),"")</f>
        <v/>
      </c>
      <c r="AC301" s="16" t="str">
        <f>IF(V301="","",Y301-V301)</f>
        <v/>
      </c>
    </row>
    <row r="302" spans="1:29" s="21" customFormat="1" x14ac:dyDescent="0.25">
      <c r="A302" s="21" t="s">
        <v>2404</v>
      </c>
      <c r="B302" s="16">
        <f>COUNTIF($A$5:$A$124,A302)</f>
        <v>0</v>
      </c>
      <c r="C302" s="16" t="str">
        <f>IF(OR(MID(A302,1,2)="SP",MID(A302,1,2)="MR",MID(A302,1,2)="CL",MID(A302,1,2)="RP"),"P","B")</f>
        <v>P</v>
      </c>
      <c r="D302" s="17">
        <f>IF($C302="B",VLOOKUP($A302,Bat!$A$4:$BC$2232,D$1,FALSE),VLOOKUP($A302,Pit!$A$4:$AZ$2108,D$2,FALSE))</f>
        <v>5045</v>
      </c>
      <c r="E302" s="16" t="str">
        <f>IF($C302="B",VLOOKUP($A302,Bat!$A$4:$BC$2232,E$1,FALSE),VLOOKUP($A302,Pit!$A$4:$AZ$2108,E$2,FALSE))</f>
        <v>SP</v>
      </c>
      <c r="F302" s="16" t="str">
        <f>IF($C302="B",VLOOKUP($A302,Bat!$A$4:$BC$2232,F$1,FALSE),VLOOKUP($A302,Pit!$A$4:$AZ$2108,F$2,FALSE))</f>
        <v>Frank Romero Jr.</v>
      </c>
      <c r="G302" s="16">
        <f>IF($C302="B",VLOOKUP($A302,Bat!$A$4:$BC$2232,G$1,FALSE),VLOOKUP($A302,Pit!$A$4:$AZ$2108,G$2,FALSE))</f>
        <v>18</v>
      </c>
      <c r="H302" s="16" t="str">
        <f>IF($C302="B",VLOOKUP($A302,Bat!$A$4:$BC$2232,H$1,FALSE),VLOOKUP($A302,Pit!$A$4:$AZ$2108,H$2,FALSE))</f>
        <v>L</v>
      </c>
      <c r="I302" s="16" t="str">
        <f>IF($C302="B",VLOOKUP($A302,Bat!$A$4:$BC$2232,I$1,FALSE),VLOOKUP($A302,Pit!$A$4:$AZ$2108,I$2,FALSE))</f>
        <v>R</v>
      </c>
      <c r="J302" s="16" t="str">
        <f>IF($C302="B",VLOOKUP($A302,Bat!$A$4:$BC$2232,J$1,FALSE),VLOOKUP($A302,Pit!$A$4:$AZ$2108,J$2,FALSE))</f>
        <v>Very High</v>
      </c>
      <c r="K302" s="17" t="str">
        <f>IF($C302="B",VLOOKUP($A302,Bat!$A$4:$BC$2232,K$1,FALSE),VLOOKUP($A302,Pit!$A$4:$AZ$2108,K$2,FALSE))</f>
        <v>Normal</v>
      </c>
      <c r="L302" s="16">
        <f>IF($C302="B",VLOOKUP($A302,Bat!$A$4:$BC$2232,L$1,FALSE),VLOOKUP($A302,Pit!$A$4:$AZ$2108,L$2,FALSE))</f>
        <v>4</v>
      </c>
      <c r="M302" s="16">
        <f>IF($C302="B",VLOOKUP($A302,Bat!$A$4:$BC$2232,M$1,FALSE),VLOOKUP($A302,Pit!$A$4:$AZ$2108,M$2,FALSE))</f>
        <v>4</v>
      </c>
      <c r="N302" s="16">
        <f>IF($C302="B",VLOOKUP($A302,Bat!$A$4:$BC$2232,N$1,FALSE),VLOOKUP($A302,Pit!$A$4:$AZ$2108,N$2,FALSE))</f>
        <v>4</v>
      </c>
      <c r="O302" s="16" t="str">
        <f>IF($C302="B",VLOOKUP($A302,Bat!$A$4:$BC$2232,O$1,FALSE),VLOOKUP($A302,Pit!$A$4:$AZ$2108,O$2,FALSE))</f>
        <v>90-92 Mph</v>
      </c>
      <c r="P302" s="17">
        <f>IF($C302="B",VLOOKUP($A302,Bat!$A$4:$BC$2232,P$1,FALSE),VLOOKUP($A302,Pit!$A$4:$AZ$2108,P$2,FALSE))</f>
        <v>10</v>
      </c>
      <c r="Q302" s="36">
        <f>IF($C302="B",VLOOKUP($A302,Bat!$A$4:$BC$2232,Q$1,FALSE),VLOOKUP($A302,Pit!$A$4:$AZ$2108,Q$2,FALSE))</f>
        <v>26.777104892080992</v>
      </c>
      <c r="R302" s="19">
        <f>IF($C302="B",VLOOKUP($A302,Bat!$A$4:$BC$2232,R$1,FALSE),VLOOKUP($A302,Pit!$A$4:$AZ$2108,R$2,FALSE))</f>
        <v>0.33340072887163819</v>
      </c>
      <c r="S302" s="20">
        <f>IF($C302="B",VLOOKUP($A302,Bat!$A$4:$BC$2232,S$1,FALSE),VLOOKUP($A302,Pit!$A$4:$AZ$2108,S$2,FALSE))</f>
        <v>180000</v>
      </c>
      <c r="T302" s="17" t="str">
        <f>VLOOKUP(IF($C302="B",VLOOKUP($A302,Bat!$A$4:$AT$2232,T$1,FALSE),VLOOKUP($A302,Pit!$A$4:$BD$2108,T$2,FALSE)),COND!$A$35:$B$41,2,FALSE)</f>
        <v>??</v>
      </c>
      <c r="U302" s="21">
        <f>IF($C302="B",VLOOKUP($A302,Bat!$A$4:$AR$1196,44,FALSE),VLOOKUP($A302,Pit!$A$4:$BB$1086,54,FALSE))</f>
        <v>0</v>
      </c>
      <c r="V302" s="16"/>
      <c r="W302" s="16">
        <f>IF(OR(U302=999,V302=999,AND(S302&gt;$S$3,S302&lt;&gt;"Slot")),"",IF(V302="",U302,V302))</f>
        <v>0</v>
      </c>
      <c r="X302" s="17" t="e">
        <f>RANK(R302,$R$5:$R$124)</f>
        <v>#N/A</v>
      </c>
      <c r="Y302" s="16" t="str">
        <f>IFERROR(VLOOKUP($D302,Results!$F$3:$L$1396,Y$1,FALSE),"")</f>
        <v/>
      </c>
      <c r="Z302" s="34" t="str">
        <f>IFERROR(IFERROR(IF(VLOOKUP($D302,Results!$F$3:$L$1396,Z$1+1,FALSE)=1,"S",""),"")&amp;VLOOKUP($D302,Results!$F$3:$L$1396,Z$1,FALSE),"")</f>
        <v/>
      </c>
      <c r="AA302" s="16" t="str">
        <f>IFERROR(VLOOKUP($D302,Results!$F$3:$L$1396,AA$1,FALSE),"")</f>
        <v/>
      </c>
      <c r="AB302" s="16" t="str">
        <f>IFERROR(VLOOKUP($D302,Results!$F$3:$L$1396,AB$1,FALSE),"")</f>
        <v/>
      </c>
      <c r="AC302" s="16" t="str">
        <f>IF(V302="","",Y302-V302)</f>
        <v/>
      </c>
    </row>
    <row r="303" spans="1:29" s="21" customFormat="1" x14ac:dyDescent="0.25">
      <c r="A303" s="21" t="s">
        <v>2405</v>
      </c>
      <c r="B303" s="16">
        <f>COUNTIF($A$5:$A$124,A303)</f>
        <v>0</v>
      </c>
      <c r="C303" s="16" t="str">
        <f>IF(OR(MID(A303,1,2)="SP",MID(A303,1,2)="MR",MID(A303,1,2)="CL",MID(A303,1,2)="RP"),"P","B")</f>
        <v>P</v>
      </c>
      <c r="D303" s="17">
        <f>IF($C303="B",VLOOKUP($A303,Bat!$A$4:$BC$2232,D$1,FALSE),VLOOKUP($A303,Pit!$A$4:$AZ$2108,D$2,FALSE))</f>
        <v>6643</v>
      </c>
      <c r="E303" s="16" t="str">
        <f>IF($C303="B",VLOOKUP($A303,Bat!$A$4:$BC$2232,E$1,FALSE),VLOOKUP($A303,Pit!$A$4:$AZ$2108,E$2,FALSE))</f>
        <v>CL</v>
      </c>
      <c r="F303" s="16" t="str">
        <f>IF($C303="B",VLOOKUP($A303,Bat!$A$4:$BC$2232,F$1,FALSE),VLOOKUP($A303,Pit!$A$4:$AZ$2108,F$2,FALSE))</f>
        <v>Stephen Robinson</v>
      </c>
      <c r="G303" s="16">
        <f>IF($C303="B",VLOOKUP($A303,Bat!$A$4:$BC$2232,G$1,FALSE),VLOOKUP($A303,Pit!$A$4:$AZ$2108,G$2,FALSE))</f>
        <v>21</v>
      </c>
      <c r="H303" s="16" t="str">
        <f>IF($C303="B",VLOOKUP($A303,Bat!$A$4:$BC$2232,H$1,FALSE),VLOOKUP($A303,Pit!$A$4:$AZ$2108,H$2,FALSE))</f>
        <v>L</v>
      </c>
      <c r="I303" s="16" t="str">
        <f>IF($C303="B",VLOOKUP($A303,Bat!$A$4:$BC$2232,I$1,FALSE),VLOOKUP($A303,Pit!$A$4:$AZ$2108,I$2,FALSE))</f>
        <v>L</v>
      </c>
      <c r="J303" s="16" t="str">
        <f>IF($C303="B",VLOOKUP($A303,Bat!$A$4:$BC$2232,J$1,FALSE),VLOOKUP($A303,Pit!$A$4:$AZ$2108,J$2,FALSE))</f>
        <v>Normal</v>
      </c>
      <c r="K303" s="17" t="str">
        <f>IF($C303="B",VLOOKUP($A303,Bat!$A$4:$BC$2232,K$1,FALSE),VLOOKUP($A303,Pit!$A$4:$AZ$2108,K$2,FALSE))</f>
        <v>Normal</v>
      </c>
      <c r="L303" s="16">
        <f>IF($C303="B",VLOOKUP($A303,Bat!$A$4:$BC$2232,L$1,FALSE),VLOOKUP($A303,Pit!$A$4:$AZ$2108,L$2,FALSE))</f>
        <v>4</v>
      </c>
      <c r="M303" s="16">
        <f>IF($C303="B",VLOOKUP($A303,Bat!$A$4:$BC$2232,M$1,FALSE),VLOOKUP($A303,Pit!$A$4:$AZ$2108,M$2,FALSE))</f>
        <v>6</v>
      </c>
      <c r="N303" s="16">
        <f>IF($C303="B",VLOOKUP($A303,Bat!$A$4:$BC$2232,N$1,FALSE),VLOOKUP($A303,Pit!$A$4:$AZ$2108,N$2,FALSE))</f>
        <v>3</v>
      </c>
      <c r="O303" s="16" t="str">
        <f>IF($C303="B",VLOOKUP($A303,Bat!$A$4:$BC$2232,O$1,FALSE),VLOOKUP($A303,Pit!$A$4:$AZ$2108,O$2,FALSE))</f>
        <v>92-94 Mph</v>
      </c>
      <c r="P303" s="17">
        <f>IF($C303="B",VLOOKUP($A303,Bat!$A$4:$BC$2232,P$1,FALSE),VLOOKUP($A303,Pit!$A$4:$AZ$2108,P$2,FALSE))</f>
        <v>3</v>
      </c>
      <c r="Q303" s="36">
        <f>IF($C303="B",VLOOKUP($A303,Bat!$A$4:$BC$2232,Q$1,FALSE),VLOOKUP($A303,Pit!$A$4:$AZ$2108,Q$2,FALSE))</f>
        <v>26.760710195156079</v>
      </c>
      <c r="R303" s="19">
        <f>IF($C303="B",VLOOKUP($A303,Bat!$A$4:$BC$2232,R$1,FALSE),VLOOKUP($A303,Pit!$A$4:$AZ$2108,R$2,FALSE))</f>
        <v>0.33193398061082657</v>
      </c>
      <c r="S303" s="20">
        <f>IF($C303="B",VLOOKUP($A303,Bat!$A$4:$BC$2232,S$1,FALSE),VLOOKUP($A303,Pit!$A$4:$AZ$2108,S$2,FALSE))</f>
        <v>230000</v>
      </c>
      <c r="T303" s="17" t="str">
        <f>VLOOKUP(IF($C303="B",VLOOKUP($A303,Bat!$A$4:$AT$2232,T$1,FALSE),VLOOKUP($A303,Pit!$A$4:$BD$2108,T$2,FALSE)),COND!$A$35:$B$41,2,FALSE)</f>
        <v>??</v>
      </c>
      <c r="U303" s="21">
        <f>IF($C303="B",VLOOKUP($A303,Bat!$A$4:$AR$1196,44,FALSE),VLOOKUP($A303,Pit!$A$4:$BB$1086,54,FALSE))</f>
        <v>0</v>
      </c>
      <c r="V303" s="16"/>
      <c r="W303" s="16">
        <f>IF(OR(U303=999,V303=999,AND(S303&gt;$S$3,S303&lt;&gt;"Slot")),"",IF(V303="",U303,V303))</f>
        <v>0</v>
      </c>
      <c r="X303" s="17" t="e">
        <f>RANK(R303,$R$5:$R$124)</f>
        <v>#N/A</v>
      </c>
      <c r="Y303" s="16" t="str">
        <f>IFERROR(VLOOKUP($D303,Results!$F$3:$L$1396,Y$1,FALSE),"")</f>
        <v/>
      </c>
      <c r="Z303" s="34" t="str">
        <f>IFERROR(IFERROR(IF(VLOOKUP($D303,Results!$F$3:$L$1396,Z$1+1,FALSE)=1,"S",""),"")&amp;VLOOKUP($D303,Results!$F$3:$L$1396,Z$1,FALSE),"")</f>
        <v/>
      </c>
      <c r="AA303" s="16" t="str">
        <f>IFERROR(VLOOKUP($D303,Results!$F$3:$L$1396,AA$1,FALSE),"")</f>
        <v/>
      </c>
      <c r="AB303" s="16" t="str">
        <f>IFERROR(VLOOKUP($D303,Results!$F$3:$L$1396,AB$1,FALSE),"")</f>
        <v/>
      </c>
      <c r="AC303" s="16" t="str">
        <f>IF(V303="","",Y303-V303)</f>
        <v/>
      </c>
    </row>
    <row r="304" spans="1:29" s="21" customFormat="1" x14ac:dyDescent="0.25">
      <c r="A304" s="21" t="s">
        <v>2666</v>
      </c>
      <c r="B304" s="16">
        <f>COUNTIF($A$5:$A$124,A304)</f>
        <v>0</v>
      </c>
      <c r="C304" s="16" t="str">
        <f>IF(OR(MID(A304,1,2)="SP",MID(A304,1,2)="MR",MID(A304,1,2)="CL",MID(A304,1,2)="RP"),"P","B")</f>
        <v>B</v>
      </c>
      <c r="D304" s="17">
        <f>IF($C304="B",VLOOKUP($A304,Bat!$A$4:$BC$2232,D$1,FALSE),VLOOKUP($A304,Pit!$A$4:$AZ$2108,D$2,FALSE))</f>
        <v>9997</v>
      </c>
      <c r="E304" s="16" t="str">
        <f>IF($C304="B",VLOOKUP($A304,Bat!$A$4:$BC$2232,E$1,FALSE),VLOOKUP($A304,Pit!$A$4:$AZ$2108,E$2,FALSE))</f>
        <v>CF</v>
      </c>
      <c r="F304" s="16" t="str">
        <f>IF($C304="B",VLOOKUP($A304,Bat!$A$4:$BC$2232,F$1,FALSE),VLOOKUP($A304,Pit!$A$4:$AZ$2108,F$2,FALSE))</f>
        <v>Larry Springer</v>
      </c>
      <c r="G304" s="16">
        <f>IF($C304="B",VLOOKUP($A304,Bat!$A$4:$BC$2232,G$1,FALSE),VLOOKUP($A304,Pit!$A$4:$AZ$2108,G$2,FALSE))</f>
        <v>21</v>
      </c>
      <c r="H304" s="16" t="str">
        <f>IF($C304="B",VLOOKUP($A304,Bat!$A$4:$BC$2232,H$1,FALSE),VLOOKUP($A304,Pit!$A$4:$AZ$2108,H$2,FALSE))</f>
        <v>S</v>
      </c>
      <c r="I304" s="16" t="str">
        <f>IF($C304="B",VLOOKUP($A304,Bat!$A$4:$BC$2232,I$1,FALSE),VLOOKUP($A304,Pit!$A$4:$AZ$2108,I$2,FALSE))</f>
        <v>R</v>
      </c>
      <c r="J304" s="16" t="str">
        <f>IF($C304="B",VLOOKUP($A304,Bat!$A$4:$BC$2232,J$1,FALSE),VLOOKUP($A304,Pit!$A$4:$AZ$2108,J$2,FALSE))</f>
        <v>High</v>
      </c>
      <c r="K304" s="17" t="str">
        <f>IF($C304="B",VLOOKUP($A304,Bat!$A$4:$BC$2232,K$1,FALSE),VLOOKUP($A304,Pit!$A$4:$AZ$2108,K$2,FALSE))</f>
        <v>Normal</v>
      </c>
      <c r="L304" s="16">
        <f>IF($C304="B",VLOOKUP($A304,Bat!$A$4:$BC$2232,L$1,FALSE),VLOOKUP($A304,Pit!$A$4:$AZ$2108,L$2,FALSE))</f>
        <v>4</v>
      </c>
      <c r="M304" s="16">
        <f>IF($C304="B",VLOOKUP($A304,Bat!$A$4:$BC$2232,M$1,FALSE),VLOOKUP($A304,Pit!$A$4:$AZ$2108,M$2,FALSE))</f>
        <v>4</v>
      </c>
      <c r="N304" s="16">
        <f>IF($C304="B",VLOOKUP($A304,Bat!$A$4:$BC$2232,N$1,FALSE),VLOOKUP($A304,Pit!$A$4:$AZ$2108,N$2,FALSE))</f>
        <v>5</v>
      </c>
      <c r="O304" s="16">
        <f>IF($C304="B",VLOOKUP($A304,Bat!$A$4:$BC$2232,O$1,FALSE),VLOOKUP($A304,Pit!$A$4:$AZ$2108,O$2,FALSE))</f>
        <v>5</v>
      </c>
      <c r="P304" s="17">
        <f>IF($C304="B",VLOOKUP($A304,Bat!$A$4:$BC$2232,P$1,FALSE),VLOOKUP($A304,Pit!$A$4:$AZ$2108,P$2,FALSE))</f>
        <v>3</v>
      </c>
      <c r="Q304" s="36">
        <f>IF($C304="B",VLOOKUP($A304,Bat!$A$4:$BC$2232,Q$1,FALSE),VLOOKUP($A304,Pit!$A$4:$AZ$2108,Q$2,FALSE))</f>
        <v>9.1046530090901143</v>
      </c>
      <c r="R304" s="19">
        <f>IF($C304="B",VLOOKUP($A304,Bat!$A$4:$BC$2232,R$1,FALSE),VLOOKUP($A304,Pit!$A$4:$AZ$2108,R$2,FALSE))</f>
        <v>0.33169701614233249</v>
      </c>
      <c r="S304" s="20">
        <f>IF($C304="B",VLOOKUP($A304,Bat!$A$4:$BC$2232,S$1,FALSE),VLOOKUP($A304,Pit!$A$4:$AZ$2108,S$2,FALSE))</f>
        <v>95000</v>
      </c>
      <c r="T304" s="17" t="str">
        <f>VLOOKUP(IF($C304="B",VLOOKUP($A304,Bat!$A$4:$AT$2232,T$1,FALSE),VLOOKUP($A304,Pit!$A$4:$BD$2108,T$2,FALSE)),COND!$A$35:$B$41,2,FALSE)</f>
        <v>??</v>
      </c>
      <c r="U304" s="21">
        <f>IF($C304="B",VLOOKUP($A304,Bat!$A$4:$AR$1196,44,FALSE),VLOOKUP($A304,Pit!$A$4:$BB$1086,54,FALSE))</f>
        <v>0</v>
      </c>
      <c r="V304" s="16"/>
      <c r="W304" s="16">
        <f>IF(OR(U304=999,V304=999,AND(S304&gt;$S$3,S304&lt;&gt;"Slot")),"",IF(V304="",U304,V304))</f>
        <v>0</v>
      </c>
      <c r="X304" s="17" t="e">
        <f>RANK(R304,$R$5:$R$124)</f>
        <v>#N/A</v>
      </c>
      <c r="Y304" s="16" t="str">
        <f>IFERROR(VLOOKUP($D304,Results!$F$3:$L$1396,Y$1,FALSE),"")</f>
        <v/>
      </c>
      <c r="Z304" s="34" t="str">
        <f>IFERROR(IFERROR(IF(VLOOKUP($D304,Results!$F$3:$L$1396,Z$1+1,FALSE)=1,"S",""),"")&amp;VLOOKUP($D304,Results!$F$3:$L$1396,Z$1,FALSE),"")</f>
        <v/>
      </c>
      <c r="AA304" s="16" t="str">
        <f>IFERROR(VLOOKUP($D304,Results!$F$3:$L$1396,AA$1,FALSE),"")</f>
        <v/>
      </c>
      <c r="AB304" s="16" t="str">
        <f>IFERROR(VLOOKUP($D304,Results!$F$3:$L$1396,AB$1,FALSE),"")</f>
        <v/>
      </c>
      <c r="AC304" s="16" t="str">
        <f>IF(V304="","",Y304-V304)</f>
        <v/>
      </c>
    </row>
    <row r="305" spans="1:29" s="21" customFormat="1" x14ac:dyDescent="0.25">
      <c r="A305" s="21" t="s">
        <v>2406</v>
      </c>
      <c r="B305" s="16">
        <f>COUNTIF($A$5:$A$124,A305)</f>
        <v>0</v>
      </c>
      <c r="C305" s="16" t="str">
        <f>IF(OR(MID(A305,1,2)="SP",MID(A305,1,2)="MR",MID(A305,1,2)="CL",MID(A305,1,2)="RP"),"P","B")</f>
        <v>P</v>
      </c>
      <c r="D305" s="17">
        <f>IF($C305="B",VLOOKUP($A305,Bat!$A$4:$BC$2232,D$1,FALSE),VLOOKUP($A305,Pit!$A$4:$AZ$2108,D$2,FALSE))</f>
        <v>7162</v>
      </c>
      <c r="E305" s="16" t="str">
        <f>IF($C305="B",VLOOKUP($A305,Bat!$A$4:$BC$2232,E$1,FALSE),VLOOKUP($A305,Pit!$A$4:$AZ$2108,E$2,FALSE))</f>
        <v>CL</v>
      </c>
      <c r="F305" s="16" t="str">
        <f>IF($C305="B",VLOOKUP($A305,Bat!$A$4:$BC$2232,F$1,FALSE),VLOOKUP($A305,Pit!$A$4:$AZ$2108,F$2,FALSE))</f>
        <v>Rory Green</v>
      </c>
      <c r="G305" s="16">
        <f>IF($C305="B",VLOOKUP($A305,Bat!$A$4:$BC$2232,G$1,FALSE),VLOOKUP($A305,Pit!$A$4:$AZ$2108,G$2,FALSE))</f>
        <v>21</v>
      </c>
      <c r="H305" s="16" t="str">
        <f>IF($C305="B",VLOOKUP($A305,Bat!$A$4:$BC$2232,H$1,FALSE),VLOOKUP($A305,Pit!$A$4:$AZ$2108,H$2,FALSE))</f>
        <v>L</v>
      </c>
      <c r="I305" s="16" t="str">
        <f>IF($C305="B",VLOOKUP($A305,Bat!$A$4:$BC$2232,I$1,FALSE),VLOOKUP($A305,Pit!$A$4:$AZ$2108,I$2,FALSE))</f>
        <v>L</v>
      </c>
      <c r="J305" s="16" t="str">
        <f>IF($C305="B",VLOOKUP($A305,Bat!$A$4:$BC$2232,J$1,FALSE),VLOOKUP($A305,Pit!$A$4:$AZ$2108,J$2,FALSE))</f>
        <v>Normal</v>
      </c>
      <c r="K305" s="17" t="str">
        <f>IF($C305="B",VLOOKUP($A305,Bat!$A$4:$BC$2232,K$1,FALSE),VLOOKUP($A305,Pit!$A$4:$AZ$2108,K$2,FALSE))</f>
        <v>Low</v>
      </c>
      <c r="L305" s="16">
        <f>IF($C305="B",VLOOKUP($A305,Bat!$A$4:$BC$2232,L$1,FALSE),VLOOKUP($A305,Pit!$A$4:$AZ$2108,L$2,FALSE))</f>
        <v>3</v>
      </c>
      <c r="M305" s="16">
        <f>IF($C305="B",VLOOKUP($A305,Bat!$A$4:$BC$2232,M$1,FALSE),VLOOKUP($A305,Pit!$A$4:$AZ$2108,M$2,FALSE))</f>
        <v>4</v>
      </c>
      <c r="N305" s="16">
        <f>IF($C305="B",VLOOKUP($A305,Bat!$A$4:$BC$2232,N$1,FALSE),VLOOKUP($A305,Pit!$A$4:$AZ$2108,N$2,FALSE))</f>
        <v>5</v>
      </c>
      <c r="O305" s="16" t="str">
        <f>IF($C305="B",VLOOKUP($A305,Bat!$A$4:$BC$2232,O$1,FALSE),VLOOKUP($A305,Pit!$A$4:$AZ$2108,O$2,FALSE))</f>
        <v>95-97 Mph</v>
      </c>
      <c r="P305" s="17">
        <f>IF($C305="B",VLOOKUP($A305,Bat!$A$4:$BC$2232,P$1,FALSE),VLOOKUP($A305,Pit!$A$4:$AZ$2108,P$2,FALSE))</f>
        <v>8</v>
      </c>
      <c r="Q305" s="36">
        <f>IF($C305="B",VLOOKUP($A305,Bat!$A$4:$BC$2232,Q$1,FALSE),VLOOKUP($A305,Pit!$A$4:$AZ$2108,Q$2,FALSE))</f>
        <v>26.745237366597312</v>
      </c>
      <c r="R305" s="19">
        <f>IF($C305="B",VLOOKUP($A305,Bat!$A$4:$BC$2232,R$1,FALSE),VLOOKUP($A305,Pit!$A$4:$AZ$2108,R$2,FALSE))</f>
        <v>0.33054970711785814</v>
      </c>
      <c r="S305" s="20">
        <f>IF($C305="B",VLOOKUP($A305,Bat!$A$4:$BC$2232,S$1,FALSE),VLOOKUP($A305,Pit!$A$4:$AZ$2108,S$2,FALSE))</f>
        <v>190000</v>
      </c>
      <c r="T305" s="17" t="str">
        <f>VLOOKUP(IF($C305="B",VLOOKUP($A305,Bat!$A$4:$AT$2232,T$1,FALSE),VLOOKUP($A305,Pit!$A$4:$BD$2108,T$2,FALSE)),COND!$A$35:$B$41,2,FALSE)</f>
        <v>??</v>
      </c>
      <c r="U305" s="21">
        <f>IF($C305="B",VLOOKUP($A305,Bat!$A$4:$AR$1196,44,FALSE),VLOOKUP($A305,Pit!$A$4:$BB$1086,54,FALSE))</f>
        <v>0</v>
      </c>
      <c r="V305" s="16"/>
      <c r="W305" s="16">
        <f>IF(OR(U305=999,V305=999,AND(S305&gt;$S$3,S305&lt;&gt;"Slot")),"",IF(V305="",U305,V305))</f>
        <v>0</v>
      </c>
      <c r="X305" s="17" t="e">
        <f>RANK(R305,$R$5:$R$124)</f>
        <v>#N/A</v>
      </c>
      <c r="Y305" s="16" t="str">
        <f>IFERROR(VLOOKUP($D305,Results!$F$3:$L$1396,Y$1,FALSE),"")</f>
        <v/>
      </c>
      <c r="Z305" s="34" t="str">
        <f>IFERROR(IFERROR(IF(VLOOKUP($D305,Results!$F$3:$L$1396,Z$1+1,FALSE)=1,"S",""),"")&amp;VLOOKUP($D305,Results!$F$3:$L$1396,Z$1,FALSE),"")</f>
        <v/>
      </c>
      <c r="AA305" s="16" t="str">
        <f>IFERROR(VLOOKUP($D305,Results!$F$3:$L$1396,AA$1,FALSE),"")</f>
        <v/>
      </c>
      <c r="AB305" s="16" t="str">
        <f>IFERROR(VLOOKUP($D305,Results!$F$3:$L$1396,AB$1,FALSE),"")</f>
        <v/>
      </c>
      <c r="AC305" s="16" t="str">
        <f>IF(V305="","",Y305-V305)</f>
        <v/>
      </c>
    </row>
    <row r="306" spans="1:29" s="21" customFormat="1" x14ac:dyDescent="0.25">
      <c r="A306" s="21" t="s">
        <v>2407</v>
      </c>
      <c r="B306" s="16">
        <f>COUNTIF($A$5:$A$124,A306)</f>
        <v>0</v>
      </c>
      <c r="C306" s="16" t="str">
        <f>IF(OR(MID(A306,1,2)="SP",MID(A306,1,2)="MR",MID(A306,1,2)="CL",MID(A306,1,2)="RP"),"P","B")</f>
        <v>P</v>
      </c>
      <c r="D306" s="17">
        <f>IF($C306="B",VLOOKUP($A306,Bat!$A$4:$BC$2232,D$1,FALSE),VLOOKUP($A306,Pit!$A$4:$AZ$2108,D$2,FALSE))</f>
        <v>8864</v>
      </c>
      <c r="E306" s="16" t="str">
        <f>IF($C306="B",VLOOKUP($A306,Bat!$A$4:$BC$2232,E$1,FALSE),VLOOKUP($A306,Pit!$A$4:$AZ$2108,E$2,FALSE))</f>
        <v>RP</v>
      </c>
      <c r="F306" s="16" t="str">
        <f>IF($C306="B",VLOOKUP($A306,Bat!$A$4:$BC$2232,F$1,FALSE),VLOOKUP($A306,Pit!$A$4:$AZ$2108,F$2,FALSE))</f>
        <v>Kyle O'Halahan</v>
      </c>
      <c r="G306" s="16">
        <f>IF($C306="B",VLOOKUP($A306,Bat!$A$4:$BC$2232,G$1,FALSE),VLOOKUP($A306,Pit!$A$4:$AZ$2108,G$2,FALSE))</f>
        <v>21</v>
      </c>
      <c r="H306" s="16" t="str">
        <f>IF($C306="B",VLOOKUP($A306,Bat!$A$4:$BC$2232,H$1,FALSE),VLOOKUP($A306,Pit!$A$4:$AZ$2108,H$2,FALSE))</f>
        <v>R</v>
      </c>
      <c r="I306" s="16" t="str">
        <f>IF($C306="B",VLOOKUP($A306,Bat!$A$4:$BC$2232,I$1,FALSE),VLOOKUP($A306,Pit!$A$4:$AZ$2108,I$2,FALSE))</f>
        <v>R</v>
      </c>
      <c r="J306" s="16" t="str">
        <f>IF($C306="B",VLOOKUP($A306,Bat!$A$4:$BC$2232,J$1,FALSE),VLOOKUP($A306,Pit!$A$4:$AZ$2108,J$2,FALSE))</f>
        <v>Low</v>
      </c>
      <c r="K306" s="17" t="str">
        <f>IF($C306="B",VLOOKUP($A306,Bat!$A$4:$BC$2232,K$1,FALSE),VLOOKUP($A306,Pit!$A$4:$AZ$2108,K$2,FALSE))</f>
        <v>Very High</v>
      </c>
      <c r="L306" s="16">
        <f>IF($C306="B",VLOOKUP($A306,Bat!$A$4:$BC$2232,L$1,FALSE),VLOOKUP($A306,Pit!$A$4:$AZ$2108,L$2,FALSE))</f>
        <v>4</v>
      </c>
      <c r="M306" s="16">
        <f>IF($C306="B",VLOOKUP($A306,Bat!$A$4:$BC$2232,M$1,FALSE),VLOOKUP($A306,Pit!$A$4:$AZ$2108,M$2,FALSE))</f>
        <v>4</v>
      </c>
      <c r="N306" s="16">
        <f>IF($C306="B",VLOOKUP($A306,Bat!$A$4:$BC$2232,N$1,FALSE),VLOOKUP($A306,Pit!$A$4:$AZ$2108,N$2,FALSE))</f>
        <v>4</v>
      </c>
      <c r="O306" s="16" t="str">
        <f>IF($C306="B",VLOOKUP($A306,Bat!$A$4:$BC$2232,O$1,FALSE),VLOOKUP($A306,Pit!$A$4:$AZ$2108,O$2,FALSE))</f>
        <v>94-96 Mph</v>
      </c>
      <c r="P306" s="17">
        <f>IF($C306="B",VLOOKUP($A306,Bat!$A$4:$BC$2232,P$1,FALSE),VLOOKUP($A306,Pit!$A$4:$AZ$2108,P$2,FALSE))</f>
        <v>6</v>
      </c>
      <c r="Q306" s="36">
        <f>IF($C306="B",VLOOKUP($A306,Bat!$A$4:$BC$2232,Q$1,FALSE),VLOOKUP($A306,Pit!$A$4:$AZ$2108,Q$2,FALSE))</f>
        <v>26.724184524677373</v>
      </c>
      <c r="R306" s="19">
        <f>IF($C306="B",VLOOKUP($A306,Bat!$A$4:$BC$2232,R$1,FALSE),VLOOKUP($A306,Pit!$A$4:$AZ$2108,R$2,FALSE))</f>
        <v>0.32866621885255876</v>
      </c>
      <c r="S306" s="20">
        <f>IF($C306="B",VLOOKUP($A306,Bat!$A$4:$BC$2232,S$1,FALSE),VLOOKUP($A306,Pit!$A$4:$AZ$2108,S$2,FALSE))</f>
        <v>120000</v>
      </c>
      <c r="T306" s="17" t="str">
        <f>VLOOKUP(IF($C306="B",VLOOKUP($A306,Bat!$A$4:$AT$2232,T$1,FALSE),VLOOKUP($A306,Pit!$A$4:$BD$2108,T$2,FALSE)),COND!$A$35:$B$41,2,FALSE)</f>
        <v>??</v>
      </c>
      <c r="U306" s="21">
        <f>IF($C306="B",VLOOKUP($A306,Bat!$A$4:$AR$1196,44,FALSE),VLOOKUP($A306,Pit!$A$4:$BB$1086,54,FALSE))</f>
        <v>0</v>
      </c>
      <c r="V306" s="16"/>
      <c r="W306" s="16">
        <f>IF(OR(U306=999,V306=999,AND(S306&gt;$S$3,S306&lt;&gt;"Slot")),"",IF(V306="",U306,V306))</f>
        <v>0</v>
      </c>
      <c r="X306" s="17" t="e">
        <f>RANK(R306,$R$5:$R$124)</f>
        <v>#N/A</v>
      </c>
      <c r="Y306" s="16" t="str">
        <f>IFERROR(VLOOKUP($D306,Results!$F$3:$L$1396,Y$1,FALSE),"")</f>
        <v/>
      </c>
      <c r="Z306" s="34" t="str">
        <f>IFERROR(IFERROR(IF(VLOOKUP($D306,Results!$F$3:$L$1396,Z$1+1,FALSE)=1,"S",""),"")&amp;VLOOKUP($D306,Results!$F$3:$L$1396,Z$1,FALSE),"")</f>
        <v/>
      </c>
      <c r="AA306" s="16" t="str">
        <f>IFERROR(VLOOKUP($D306,Results!$F$3:$L$1396,AA$1,FALSE),"")</f>
        <v/>
      </c>
      <c r="AB306" s="16" t="str">
        <f>IFERROR(VLOOKUP($D306,Results!$F$3:$L$1396,AB$1,FALSE),"")</f>
        <v/>
      </c>
      <c r="AC306" s="16" t="str">
        <f>IF(V306="","",Y306-V306)</f>
        <v/>
      </c>
    </row>
    <row r="307" spans="1:29" s="21" customFormat="1" x14ac:dyDescent="0.25">
      <c r="A307" s="21" t="s">
        <v>2408</v>
      </c>
      <c r="B307" s="16">
        <f>COUNTIF($A$5:$A$124,A307)</f>
        <v>0</v>
      </c>
      <c r="C307" s="16" t="str">
        <f>IF(OR(MID(A307,1,2)="SP",MID(A307,1,2)="MR",MID(A307,1,2)="CL",MID(A307,1,2)="RP"),"P","B")</f>
        <v>P</v>
      </c>
      <c r="D307" s="17">
        <f>IF($C307="B",VLOOKUP($A307,Bat!$A$4:$BC$2232,D$1,FALSE),VLOOKUP($A307,Pit!$A$4:$AZ$2108,D$2,FALSE))</f>
        <v>4990</v>
      </c>
      <c r="E307" s="16" t="str">
        <f>IF($C307="B",VLOOKUP($A307,Bat!$A$4:$BC$2232,E$1,FALSE),VLOOKUP($A307,Pit!$A$4:$AZ$2108,E$2,FALSE))</f>
        <v>SP</v>
      </c>
      <c r="F307" s="16" t="str">
        <f>IF($C307="B",VLOOKUP($A307,Bat!$A$4:$BC$2232,F$1,FALSE),VLOOKUP($A307,Pit!$A$4:$AZ$2108,F$2,FALSE))</f>
        <v>Francisco Torres</v>
      </c>
      <c r="G307" s="16">
        <f>IF($C307="B",VLOOKUP($A307,Bat!$A$4:$BC$2232,G$1,FALSE),VLOOKUP($A307,Pit!$A$4:$AZ$2108,G$2,FALSE))</f>
        <v>18</v>
      </c>
      <c r="H307" s="16" t="str">
        <f>IF($C307="B",VLOOKUP($A307,Bat!$A$4:$BC$2232,H$1,FALSE),VLOOKUP($A307,Pit!$A$4:$AZ$2108,H$2,FALSE))</f>
        <v>L</v>
      </c>
      <c r="I307" s="16" t="str">
        <f>IF($C307="B",VLOOKUP($A307,Bat!$A$4:$BC$2232,I$1,FALSE),VLOOKUP($A307,Pit!$A$4:$AZ$2108,I$2,FALSE))</f>
        <v>L</v>
      </c>
      <c r="J307" s="16" t="str">
        <f>IF($C307="B",VLOOKUP($A307,Bat!$A$4:$BC$2232,J$1,FALSE),VLOOKUP($A307,Pit!$A$4:$AZ$2108,J$2,FALSE))</f>
        <v>High</v>
      </c>
      <c r="K307" s="17" t="str">
        <f>IF($C307="B",VLOOKUP($A307,Bat!$A$4:$BC$2232,K$1,FALSE),VLOOKUP($A307,Pit!$A$4:$AZ$2108,K$2,FALSE))</f>
        <v>High</v>
      </c>
      <c r="L307" s="16">
        <f>IF($C307="B",VLOOKUP($A307,Bat!$A$4:$BC$2232,L$1,FALSE),VLOOKUP($A307,Pit!$A$4:$AZ$2108,L$2,FALSE))</f>
        <v>4</v>
      </c>
      <c r="M307" s="16">
        <f>IF($C307="B",VLOOKUP($A307,Bat!$A$4:$BC$2232,M$1,FALSE),VLOOKUP($A307,Pit!$A$4:$AZ$2108,M$2,FALSE))</f>
        <v>6</v>
      </c>
      <c r="N307" s="16">
        <f>IF($C307="B",VLOOKUP($A307,Bat!$A$4:$BC$2232,N$1,FALSE),VLOOKUP($A307,Pit!$A$4:$AZ$2108,N$2,FALSE))</f>
        <v>6</v>
      </c>
      <c r="O307" s="16" t="str">
        <f>IF($C307="B",VLOOKUP($A307,Bat!$A$4:$BC$2232,O$1,FALSE),VLOOKUP($A307,Pit!$A$4:$AZ$2108,O$2,FALSE))</f>
        <v>89-91 Mph</v>
      </c>
      <c r="P307" s="17">
        <f>IF($C307="B",VLOOKUP($A307,Bat!$A$4:$BC$2232,P$1,FALSE),VLOOKUP($A307,Pit!$A$4:$AZ$2108,P$2,FALSE))</f>
        <v>5</v>
      </c>
      <c r="Q307" s="36">
        <f>IF($C307="B",VLOOKUP($A307,Bat!$A$4:$BC$2232,Q$1,FALSE),VLOOKUP($A307,Pit!$A$4:$AZ$2108,Q$2,FALSE))</f>
        <v>26.681234656069151</v>
      </c>
      <c r="R307" s="19">
        <f>IF($C307="B",VLOOKUP($A307,Bat!$A$4:$BC$2232,R$1,FALSE),VLOOKUP($A307,Pit!$A$4:$AZ$2108,R$2,FALSE))</f>
        <v>0.32482371750155964</v>
      </c>
      <c r="S307" s="20">
        <f>IF($C307="B",VLOOKUP($A307,Bat!$A$4:$BC$2232,S$1,FALSE),VLOOKUP($A307,Pit!$A$4:$AZ$2108,S$2,FALSE))</f>
        <v>210000</v>
      </c>
      <c r="T307" s="17" t="str">
        <f>VLOOKUP(IF($C307="B",VLOOKUP($A307,Bat!$A$4:$AT$2232,T$1,FALSE),VLOOKUP($A307,Pit!$A$4:$BD$2108,T$2,FALSE)),COND!$A$35:$B$41,2,FALSE)</f>
        <v>??</v>
      </c>
      <c r="U307" s="21">
        <f>IF($C307="B",VLOOKUP($A307,Bat!$A$4:$AR$1196,44,FALSE),VLOOKUP($A307,Pit!$A$4:$BB$1086,54,FALSE))</f>
        <v>0</v>
      </c>
      <c r="V307" s="16"/>
      <c r="W307" s="16">
        <f>IF(OR(U307=999,V307=999,AND(S307&gt;$S$3,S307&lt;&gt;"Slot")),"",IF(V307="",U307,V307))</f>
        <v>0</v>
      </c>
      <c r="X307" s="17" t="e">
        <f>RANK(R307,$R$5:$R$124)</f>
        <v>#N/A</v>
      </c>
      <c r="Y307" s="16" t="str">
        <f>IFERROR(VLOOKUP($D307,Results!$F$3:$L$1396,Y$1,FALSE),"")</f>
        <v/>
      </c>
      <c r="Z307" s="34" t="str">
        <f>IFERROR(IFERROR(IF(VLOOKUP($D307,Results!$F$3:$L$1396,Z$1+1,FALSE)=1,"S",""),"")&amp;VLOOKUP($D307,Results!$F$3:$L$1396,Z$1,FALSE),"")</f>
        <v/>
      </c>
      <c r="AA307" s="16" t="str">
        <f>IFERROR(VLOOKUP($D307,Results!$F$3:$L$1396,AA$1,FALSE),"")</f>
        <v/>
      </c>
      <c r="AB307" s="16" t="str">
        <f>IFERROR(VLOOKUP($D307,Results!$F$3:$L$1396,AB$1,FALSE),"")</f>
        <v/>
      </c>
      <c r="AC307" s="16" t="str">
        <f>IF(V307="","",Y307-V307)</f>
        <v/>
      </c>
    </row>
    <row r="308" spans="1:29" s="21" customFormat="1" x14ac:dyDescent="0.25">
      <c r="A308" s="21" t="s">
        <v>2409</v>
      </c>
      <c r="B308" s="16">
        <f>COUNTIF($A$5:$A$124,A308)</f>
        <v>0</v>
      </c>
      <c r="C308" s="16" t="str">
        <f>IF(OR(MID(A308,1,2)="SP",MID(A308,1,2)="MR",MID(A308,1,2)="CL",MID(A308,1,2)="RP"),"P","B")</f>
        <v>P</v>
      </c>
      <c r="D308" s="17">
        <f>IF($C308="B",VLOOKUP($A308,Bat!$A$4:$BC$2232,D$1,FALSE),VLOOKUP($A308,Pit!$A$4:$AZ$2108,D$2,FALSE))</f>
        <v>11549</v>
      </c>
      <c r="E308" s="16" t="str">
        <f>IF($C308="B",VLOOKUP($A308,Bat!$A$4:$BC$2232,E$1,FALSE),VLOOKUP($A308,Pit!$A$4:$AZ$2108,E$2,FALSE))</f>
        <v>SP</v>
      </c>
      <c r="F308" s="16" t="str">
        <f>IF($C308="B",VLOOKUP($A308,Bat!$A$4:$BC$2232,F$1,FALSE),VLOOKUP($A308,Pit!$A$4:$AZ$2108,F$2,FALSE))</f>
        <v>Ed Cannon</v>
      </c>
      <c r="G308" s="16">
        <f>IF($C308="B",VLOOKUP($A308,Bat!$A$4:$BC$2232,G$1,FALSE),VLOOKUP($A308,Pit!$A$4:$AZ$2108,G$2,FALSE))</f>
        <v>21</v>
      </c>
      <c r="H308" s="16" t="str">
        <f>IF($C308="B",VLOOKUP($A308,Bat!$A$4:$BC$2232,H$1,FALSE),VLOOKUP($A308,Pit!$A$4:$AZ$2108,H$2,FALSE))</f>
        <v>L</v>
      </c>
      <c r="I308" s="16" t="str">
        <f>IF($C308="B",VLOOKUP($A308,Bat!$A$4:$BC$2232,I$1,FALSE),VLOOKUP($A308,Pit!$A$4:$AZ$2108,I$2,FALSE))</f>
        <v>L</v>
      </c>
      <c r="J308" s="16" t="str">
        <f>IF($C308="B",VLOOKUP($A308,Bat!$A$4:$BC$2232,J$1,FALSE),VLOOKUP($A308,Pit!$A$4:$AZ$2108,J$2,FALSE))</f>
        <v>Very High</v>
      </c>
      <c r="K308" s="17" t="str">
        <f>IF($C308="B",VLOOKUP($A308,Bat!$A$4:$BC$2232,K$1,FALSE),VLOOKUP($A308,Pit!$A$4:$AZ$2108,K$2,FALSE))</f>
        <v>Low</v>
      </c>
      <c r="L308" s="16">
        <f>IF($C308="B",VLOOKUP($A308,Bat!$A$4:$BC$2232,L$1,FALSE),VLOOKUP($A308,Pit!$A$4:$AZ$2108,L$2,FALSE))</f>
        <v>4</v>
      </c>
      <c r="M308" s="16">
        <f>IF($C308="B",VLOOKUP($A308,Bat!$A$4:$BC$2232,M$1,FALSE),VLOOKUP($A308,Pit!$A$4:$AZ$2108,M$2,FALSE))</f>
        <v>4</v>
      </c>
      <c r="N308" s="16">
        <f>IF($C308="B",VLOOKUP($A308,Bat!$A$4:$BC$2232,N$1,FALSE),VLOOKUP($A308,Pit!$A$4:$AZ$2108,N$2,FALSE))</f>
        <v>4</v>
      </c>
      <c r="O308" s="16" t="str">
        <f>IF($C308="B",VLOOKUP($A308,Bat!$A$4:$BC$2232,O$1,FALSE),VLOOKUP($A308,Pit!$A$4:$AZ$2108,O$2,FALSE))</f>
        <v>90-92 Mph</v>
      </c>
      <c r="P308" s="17">
        <f>IF($C308="B",VLOOKUP($A308,Bat!$A$4:$BC$2232,P$1,FALSE),VLOOKUP($A308,Pit!$A$4:$AZ$2108,P$2,FALSE))</f>
        <v>7</v>
      </c>
      <c r="Q308" s="36">
        <f>IF($C308="B",VLOOKUP($A308,Bat!$A$4:$BC$2232,Q$1,FALSE),VLOOKUP($A308,Pit!$A$4:$AZ$2108,Q$2,FALSE))</f>
        <v>26.655129500268835</v>
      </c>
      <c r="R308" s="19">
        <f>IF($C308="B",VLOOKUP($A308,Bat!$A$4:$BC$2232,R$1,FALSE),VLOOKUP($A308,Pit!$A$4:$AZ$2108,R$2,FALSE))</f>
        <v>0.32248822499177454</v>
      </c>
      <c r="S308" s="20">
        <f>IF($C308="B",VLOOKUP($A308,Bat!$A$4:$BC$2232,S$1,FALSE),VLOOKUP($A308,Pit!$A$4:$AZ$2108,S$2,FALSE))</f>
        <v>210000</v>
      </c>
      <c r="T308" s="17" t="str">
        <f>VLOOKUP(IF($C308="B",VLOOKUP($A308,Bat!$A$4:$AT$2232,T$1,FALSE),VLOOKUP($A308,Pit!$A$4:$BD$2108,T$2,FALSE)),COND!$A$35:$B$41,2,FALSE)</f>
        <v>??</v>
      </c>
      <c r="U308" s="21">
        <f>IF($C308="B",VLOOKUP($A308,Bat!$A$4:$AR$1196,44,FALSE),VLOOKUP($A308,Pit!$A$4:$BB$1086,54,FALSE))</f>
        <v>0</v>
      </c>
      <c r="V308" s="16"/>
      <c r="W308" s="16">
        <f>IF(OR(U308=999,V308=999,AND(S308&gt;$S$3,S308&lt;&gt;"Slot")),"",IF(V308="",U308,V308))</f>
        <v>0</v>
      </c>
      <c r="X308" s="17" t="e">
        <f>RANK(R308,$R$5:$R$124)</f>
        <v>#N/A</v>
      </c>
      <c r="Y308" s="16" t="str">
        <f>IFERROR(VLOOKUP($D308,Results!$F$3:$L$1396,Y$1,FALSE),"")</f>
        <v/>
      </c>
      <c r="Z308" s="34" t="str">
        <f>IFERROR(IFERROR(IF(VLOOKUP($D308,Results!$F$3:$L$1396,Z$1+1,FALSE)=1,"S",""),"")&amp;VLOOKUP($D308,Results!$F$3:$L$1396,Z$1,FALSE),"")</f>
        <v/>
      </c>
      <c r="AA308" s="16" t="str">
        <f>IFERROR(VLOOKUP($D308,Results!$F$3:$L$1396,AA$1,FALSE),"")</f>
        <v/>
      </c>
      <c r="AB308" s="16" t="str">
        <f>IFERROR(VLOOKUP($D308,Results!$F$3:$L$1396,AB$1,FALSE),"")</f>
        <v/>
      </c>
      <c r="AC308" s="16" t="str">
        <f>IF(V308="","",Y308-V308)</f>
        <v/>
      </c>
    </row>
    <row r="309" spans="1:29" s="21" customFormat="1" x14ac:dyDescent="0.25">
      <c r="A309" s="21" t="s">
        <v>2410</v>
      </c>
      <c r="B309" s="16">
        <f>COUNTIF($A$5:$A$124,A309)</f>
        <v>0</v>
      </c>
      <c r="C309" s="16" t="str">
        <f>IF(OR(MID(A309,1,2)="SP",MID(A309,1,2)="MR",MID(A309,1,2)="CL",MID(A309,1,2)="RP"),"P","B")</f>
        <v>P</v>
      </c>
      <c r="D309" s="17">
        <f>IF($C309="B",VLOOKUP($A309,Bat!$A$4:$BC$2232,D$1,FALSE),VLOOKUP($A309,Pit!$A$4:$AZ$2108,D$2,FALSE))</f>
        <v>4828</v>
      </c>
      <c r="E309" s="16" t="str">
        <f>IF($C309="B",VLOOKUP($A309,Bat!$A$4:$BC$2232,E$1,FALSE),VLOOKUP($A309,Pit!$A$4:$AZ$2108,E$2,FALSE))</f>
        <v>SP</v>
      </c>
      <c r="F309" s="16" t="str">
        <f>IF($C309="B",VLOOKUP($A309,Bat!$A$4:$BC$2232,F$1,FALSE),VLOOKUP($A309,Pit!$A$4:$AZ$2108,F$2,FALSE))</f>
        <v>Julián Ocasio</v>
      </c>
      <c r="G309" s="16">
        <f>IF($C309="B",VLOOKUP($A309,Bat!$A$4:$BC$2232,G$1,FALSE),VLOOKUP($A309,Pit!$A$4:$AZ$2108,G$2,FALSE))</f>
        <v>18</v>
      </c>
      <c r="H309" s="16" t="str">
        <f>IF($C309="B",VLOOKUP($A309,Bat!$A$4:$BC$2232,H$1,FALSE),VLOOKUP($A309,Pit!$A$4:$AZ$2108,H$2,FALSE))</f>
        <v>R</v>
      </c>
      <c r="I309" s="16" t="str">
        <f>IF($C309="B",VLOOKUP($A309,Bat!$A$4:$BC$2232,I$1,FALSE),VLOOKUP($A309,Pit!$A$4:$AZ$2108,I$2,FALSE))</f>
        <v>R</v>
      </c>
      <c r="J309" s="16" t="str">
        <f>IF($C309="B",VLOOKUP($A309,Bat!$A$4:$BC$2232,J$1,FALSE),VLOOKUP($A309,Pit!$A$4:$AZ$2108,J$2,FALSE))</f>
        <v>Normal</v>
      </c>
      <c r="K309" s="17" t="str">
        <f>IF($C309="B",VLOOKUP($A309,Bat!$A$4:$BC$2232,K$1,FALSE),VLOOKUP($A309,Pit!$A$4:$AZ$2108,K$2,FALSE))</f>
        <v>Very High</v>
      </c>
      <c r="L309" s="16">
        <f>IF($C309="B",VLOOKUP($A309,Bat!$A$4:$BC$2232,L$1,FALSE),VLOOKUP($A309,Pit!$A$4:$AZ$2108,L$2,FALSE))</f>
        <v>4</v>
      </c>
      <c r="M309" s="16">
        <f>IF($C309="B",VLOOKUP($A309,Bat!$A$4:$BC$2232,M$1,FALSE),VLOOKUP($A309,Pit!$A$4:$AZ$2108,M$2,FALSE))</f>
        <v>4</v>
      </c>
      <c r="N309" s="16">
        <f>IF($C309="B",VLOOKUP($A309,Bat!$A$4:$BC$2232,N$1,FALSE),VLOOKUP($A309,Pit!$A$4:$AZ$2108,N$2,FALSE))</f>
        <v>4</v>
      </c>
      <c r="O309" s="16" t="str">
        <f>IF($C309="B",VLOOKUP($A309,Bat!$A$4:$BC$2232,O$1,FALSE),VLOOKUP($A309,Pit!$A$4:$AZ$2108,O$2,FALSE))</f>
        <v>88-90 Mph</v>
      </c>
      <c r="P309" s="17">
        <f>IF($C309="B",VLOOKUP($A309,Bat!$A$4:$BC$2232,P$1,FALSE),VLOOKUP($A309,Pit!$A$4:$AZ$2108,P$2,FALSE))</f>
        <v>8</v>
      </c>
      <c r="Q309" s="36">
        <f>IF($C309="B",VLOOKUP($A309,Bat!$A$4:$BC$2232,Q$1,FALSE),VLOOKUP($A309,Pit!$A$4:$AZ$2108,Q$2,FALSE))</f>
        <v>26.592727122156177</v>
      </c>
      <c r="R309" s="19">
        <f>IF($C309="B",VLOOKUP($A309,Bat!$A$4:$BC$2232,R$1,FALSE),VLOOKUP($A309,Pit!$A$4:$AZ$2108,R$2,FALSE))</f>
        <v>0.31690540879294821</v>
      </c>
      <c r="S309" s="20">
        <f>IF($C309="B",VLOOKUP($A309,Bat!$A$4:$BC$2232,S$1,FALSE),VLOOKUP($A309,Pit!$A$4:$AZ$2108,S$2,FALSE))</f>
        <v>2600000</v>
      </c>
      <c r="T309" s="17" t="str">
        <f>VLOOKUP(IF($C309="B",VLOOKUP($A309,Bat!$A$4:$AT$2232,T$1,FALSE),VLOOKUP($A309,Pit!$A$4:$BD$2108,T$2,FALSE)),COND!$A$35:$B$41,2,FALSE)</f>
        <v>??</v>
      </c>
      <c r="U309" s="21">
        <f>IF($C309="B",VLOOKUP($A309,Bat!$A$4:$AR$1196,44,FALSE),VLOOKUP($A309,Pit!$A$4:$BB$1086,54,FALSE))</f>
        <v>0</v>
      </c>
      <c r="V309" s="16"/>
      <c r="W309" s="16">
        <f>IF(OR(U309=999,V309=999,AND(S309&gt;$S$3,S309&lt;&gt;"Slot")),"",IF(V309="",U309,V309))</f>
        <v>0</v>
      </c>
      <c r="X309" s="17" t="e">
        <f>RANK(R309,$R$5:$R$124)</f>
        <v>#N/A</v>
      </c>
      <c r="Y309" s="16" t="str">
        <f>IFERROR(VLOOKUP($D309,Results!$F$3:$L$1396,Y$1,FALSE),"")</f>
        <v/>
      </c>
      <c r="Z309" s="34" t="str">
        <f>IFERROR(IFERROR(IF(VLOOKUP($D309,Results!$F$3:$L$1396,Z$1+1,FALSE)=1,"S",""),"")&amp;VLOOKUP($D309,Results!$F$3:$L$1396,Z$1,FALSE),"")</f>
        <v/>
      </c>
      <c r="AA309" s="16" t="str">
        <f>IFERROR(VLOOKUP($D309,Results!$F$3:$L$1396,AA$1,FALSE),"")</f>
        <v/>
      </c>
      <c r="AB309" s="16" t="str">
        <f>IFERROR(VLOOKUP($D309,Results!$F$3:$L$1396,AB$1,FALSE),"")</f>
        <v/>
      </c>
      <c r="AC309" s="16" t="str">
        <f>IF(V309="","",Y309-V309)</f>
        <v/>
      </c>
    </row>
    <row r="310" spans="1:29" s="21" customFormat="1" x14ac:dyDescent="0.25">
      <c r="A310" s="21" t="s">
        <v>2411</v>
      </c>
      <c r="B310" s="16">
        <f>COUNTIF($A$5:$A$124,A310)</f>
        <v>0</v>
      </c>
      <c r="C310" s="16" t="str">
        <f>IF(OR(MID(A310,1,2)="SP",MID(A310,1,2)="MR",MID(A310,1,2)="CL",MID(A310,1,2)="RP"),"P","B")</f>
        <v>P</v>
      </c>
      <c r="D310" s="17">
        <f>IF($C310="B",VLOOKUP($A310,Bat!$A$4:$BC$2232,D$1,FALSE),VLOOKUP($A310,Pit!$A$4:$AZ$2108,D$2,FALSE))</f>
        <v>8494</v>
      </c>
      <c r="E310" s="16" t="str">
        <f>IF($C310="B",VLOOKUP($A310,Bat!$A$4:$BC$2232,E$1,FALSE),VLOOKUP($A310,Pit!$A$4:$AZ$2108,E$2,FALSE))</f>
        <v>SP</v>
      </c>
      <c r="F310" s="16" t="str">
        <f>IF($C310="B",VLOOKUP($A310,Bat!$A$4:$BC$2232,F$1,FALSE),VLOOKUP($A310,Pit!$A$4:$AZ$2108,F$2,FALSE))</f>
        <v>Chris Land</v>
      </c>
      <c r="G310" s="16">
        <f>IF($C310="B",VLOOKUP($A310,Bat!$A$4:$BC$2232,G$1,FALSE),VLOOKUP($A310,Pit!$A$4:$AZ$2108,G$2,FALSE))</f>
        <v>21</v>
      </c>
      <c r="H310" s="16" t="str">
        <f>IF($C310="B",VLOOKUP($A310,Bat!$A$4:$BC$2232,H$1,FALSE),VLOOKUP($A310,Pit!$A$4:$AZ$2108,H$2,FALSE))</f>
        <v>L</v>
      </c>
      <c r="I310" s="16" t="str">
        <f>IF($C310="B",VLOOKUP($A310,Bat!$A$4:$BC$2232,I$1,FALSE),VLOOKUP($A310,Pit!$A$4:$AZ$2108,I$2,FALSE))</f>
        <v>L</v>
      </c>
      <c r="J310" s="16" t="str">
        <f>IF($C310="B",VLOOKUP($A310,Bat!$A$4:$BC$2232,J$1,FALSE),VLOOKUP($A310,Pit!$A$4:$AZ$2108,J$2,FALSE))</f>
        <v>High</v>
      </c>
      <c r="K310" s="17" t="str">
        <f>IF($C310="B",VLOOKUP($A310,Bat!$A$4:$BC$2232,K$1,FALSE),VLOOKUP($A310,Pit!$A$4:$AZ$2108,K$2,FALSE))</f>
        <v>Normal</v>
      </c>
      <c r="L310" s="16">
        <f>IF($C310="B",VLOOKUP($A310,Bat!$A$4:$BC$2232,L$1,FALSE),VLOOKUP($A310,Pit!$A$4:$AZ$2108,L$2,FALSE))</f>
        <v>4</v>
      </c>
      <c r="M310" s="16">
        <f>IF($C310="B",VLOOKUP($A310,Bat!$A$4:$BC$2232,M$1,FALSE),VLOOKUP($A310,Pit!$A$4:$AZ$2108,M$2,FALSE))</f>
        <v>4</v>
      </c>
      <c r="N310" s="16">
        <f>IF($C310="B",VLOOKUP($A310,Bat!$A$4:$BC$2232,N$1,FALSE),VLOOKUP($A310,Pit!$A$4:$AZ$2108,N$2,FALSE))</f>
        <v>4</v>
      </c>
      <c r="O310" s="16" t="str">
        <f>IF($C310="B",VLOOKUP($A310,Bat!$A$4:$BC$2232,O$1,FALSE),VLOOKUP($A310,Pit!$A$4:$AZ$2108,O$2,FALSE))</f>
        <v>92-94 Mph</v>
      </c>
      <c r="P310" s="17">
        <f>IF($C310="B",VLOOKUP($A310,Bat!$A$4:$BC$2232,P$1,FALSE),VLOOKUP($A310,Pit!$A$4:$AZ$2108,P$2,FALSE))</f>
        <v>10</v>
      </c>
      <c r="Q310" s="36">
        <f>IF($C310="B",VLOOKUP($A310,Bat!$A$4:$BC$2232,Q$1,FALSE),VLOOKUP($A310,Pit!$A$4:$AZ$2108,Q$2,FALSE))</f>
        <v>26.580129500268836</v>
      </c>
      <c r="R310" s="19">
        <f>IF($C310="B",VLOOKUP($A310,Bat!$A$4:$BC$2232,R$1,FALSE),VLOOKUP($A310,Pit!$A$4:$AZ$2108,R$2,FALSE))</f>
        <v>0.31577836508617846</v>
      </c>
      <c r="S310" s="20">
        <f>IF($C310="B",VLOOKUP($A310,Bat!$A$4:$BC$2232,S$1,FALSE),VLOOKUP($A310,Pit!$A$4:$AZ$2108,S$2,FALSE))</f>
        <v>210000</v>
      </c>
      <c r="T310" s="17" t="str">
        <f>VLOOKUP(IF($C310="B",VLOOKUP($A310,Bat!$A$4:$AT$2232,T$1,FALSE),VLOOKUP($A310,Pit!$A$4:$BD$2108,T$2,FALSE)),COND!$A$35:$B$41,2,FALSE)</f>
        <v>??</v>
      </c>
      <c r="U310" s="21">
        <f>IF($C310="B",VLOOKUP($A310,Bat!$A$4:$AR$1196,44,FALSE),VLOOKUP($A310,Pit!$A$4:$BB$1086,54,FALSE))</f>
        <v>0</v>
      </c>
      <c r="V310" s="16"/>
      <c r="W310" s="16">
        <f>IF(OR(U310=999,V310=999,AND(S310&gt;$S$3,S310&lt;&gt;"Slot")),"",IF(V310="",U310,V310))</f>
        <v>0</v>
      </c>
      <c r="X310" s="17" t="e">
        <f>RANK(R310,$R$5:$R$124)</f>
        <v>#N/A</v>
      </c>
      <c r="Y310" s="16" t="str">
        <f>IFERROR(VLOOKUP($D310,Results!$F$3:$L$1396,Y$1,FALSE),"")</f>
        <v/>
      </c>
      <c r="Z310" s="34" t="str">
        <f>IFERROR(IFERROR(IF(VLOOKUP($D310,Results!$F$3:$L$1396,Z$1+1,FALSE)=1,"S",""),"")&amp;VLOOKUP($D310,Results!$F$3:$L$1396,Z$1,FALSE),"")</f>
        <v/>
      </c>
      <c r="AA310" s="16" t="str">
        <f>IFERROR(VLOOKUP($D310,Results!$F$3:$L$1396,AA$1,FALSE),"")</f>
        <v/>
      </c>
      <c r="AB310" s="16" t="str">
        <f>IFERROR(VLOOKUP($D310,Results!$F$3:$L$1396,AB$1,FALSE),"")</f>
        <v/>
      </c>
      <c r="AC310" s="16" t="str">
        <f>IF(V310="","",Y310-V310)</f>
        <v/>
      </c>
    </row>
    <row r="311" spans="1:29" s="21" customFormat="1" x14ac:dyDescent="0.25">
      <c r="A311" s="21" t="s">
        <v>2895</v>
      </c>
      <c r="B311" s="16">
        <f>COUNTIF($A$5:$A$124,A311)</f>
        <v>0</v>
      </c>
      <c r="C311" s="16" t="str">
        <f>IF(OR(MID(A311,1,2)="SP",MID(A311,1,2)="MR",MID(A311,1,2)="CL",MID(A311,1,2)="RP"),"P","B")</f>
        <v>B</v>
      </c>
      <c r="D311" s="17">
        <f>IF($C311="B",VLOOKUP($A311,Bat!$A$4:$BC$2232,D$1,FALSE),VLOOKUP($A311,Pit!$A$4:$AZ$2108,D$2,FALSE))</f>
        <v>5168</v>
      </c>
      <c r="E311" s="16" t="str">
        <f>IF($C311="B",VLOOKUP($A311,Bat!$A$4:$BC$2232,E$1,FALSE),VLOOKUP($A311,Pit!$A$4:$AZ$2108,E$2,FALSE))</f>
        <v>RF</v>
      </c>
      <c r="F311" s="16" t="str">
        <f>IF($C311="B",VLOOKUP($A311,Bat!$A$4:$BC$2232,F$1,FALSE),VLOOKUP($A311,Pit!$A$4:$AZ$2108,F$2,FALSE))</f>
        <v>Fred Greer</v>
      </c>
      <c r="G311" s="16">
        <f>IF($C311="B",VLOOKUP($A311,Bat!$A$4:$BC$2232,G$1,FALSE),VLOOKUP($A311,Pit!$A$4:$AZ$2108,G$2,FALSE))</f>
        <v>18</v>
      </c>
      <c r="H311" s="16" t="str">
        <f>IF($C311="B",VLOOKUP($A311,Bat!$A$4:$BC$2232,H$1,FALSE),VLOOKUP($A311,Pit!$A$4:$AZ$2108,H$2,FALSE))</f>
        <v>L</v>
      </c>
      <c r="I311" s="16" t="str">
        <f>IF($C311="B",VLOOKUP($A311,Bat!$A$4:$BC$2232,I$1,FALSE),VLOOKUP($A311,Pit!$A$4:$AZ$2108,I$2,FALSE))</f>
        <v>L</v>
      </c>
      <c r="J311" s="16" t="str">
        <f>IF($C311="B",VLOOKUP($A311,Bat!$A$4:$BC$2232,J$1,FALSE),VLOOKUP($A311,Pit!$A$4:$AZ$2108,J$2,FALSE))</f>
        <v>High</v>
      </c>
      <c r="K311" s="17" t="str">
        <f>IF($C311="B",VLOOKUP($A311,Bat!$A$4:$BC$2232,K$1,FALSE),VLOOKUP($A311,Pit!$A$4:$AZ$2108,K$2,FALSE))</f>
        <v>Very High</v>
      </c>
      <c r="L311" s="16">
        <f>IF($C311="B",VLOOKUP($A311,Bat!$A$4:$BC$2232,L$1,FALSE),VLOOKUP($A311,Pit!$A$4:$AZ$2108,L$2,FALSE))</f>
        <v>5</v>
      </c>
      <c r="M311" s="16">
        <f>IF($C311="B",VLOOKUP($A311,Bat!$A$4:$BC$2232,M$1,FALSE),VLOOKUP($A311,Pit!$A$4:$AZ$2108,M$2,FALSE))</f>
        <v>2</v>
      </c>
      <c r="N311" s="16">
        <f>IF($C311="B",VLOOKUP($A311,Bat!$A$4:$BC$2232,N$1,FALSE),VLOOKUP($A311,Pit!$A$4:$AZ$2108,N$2,FALSE))</f>
        <v>2</v>
      </c>
      <c r="O311" s="16">
        <f>IF($C311="B",VLOOKUP($A311,Bat!$A$4:$BC$2232,O$1,FALSE),VLOOKUP($A311,Pit!$A$4:$AZ$2108,O$2,FALSE))</f>
        <v>6</v>
      </c>
      <c r="P311" s="17">
        <f>IF($C311="B",VLOOKUP($A311,Bat!$A$4:$BC$2232,P$1,FALSE),VLOOKUP($A311,Pit!$A$4:$AZ$2108,P$2,FALSE))</f>
        <v>2</v>
      </c>
      <c r="Q311" s="36">
        <f>IF($C311="B",VLOOKUP($A311,Bat!$A$4:$BC$2232,Q$1,FALSE),VLOOKUP($A311,Pit!$A$4:$AZ$2108,Q$2,FALSE))</f>
        <v>8.976188143263796</v>
      </c>
      <c r="R311" s="19">
        <f>IF($C311="B",VLOOKUP($A311,Bat!$A$4:$BC$2232,R$1,FALSE),VLOOKUP($A311,Pit!$A$4:$AZ$2108,R$2,FALSE))</f>
        <v>0.31484579139191693</v>
      </c>
      <c r="S311" s="20">
        <f>IF($C311="B",VLOOKUP($A311,Bat!$A$4:$BC$2232,S$1,FALSE),VLOOKUP($A311,Pit!$A$4:$AZ$2108,S$2,FALSE))</f>
        <v>2800000</v>
      </c>
      <c r="T311" s="17" t="str">
        <f>VLOOKUP(IF($C311="B",VLOOKUP($A311,Bat!$A$4:$AT$2232,T$1,FALSE),VLOOKUP($A311,Pit!$A$4:$BD$2108,T$2,FALSE)),COND!$A$35:$B$41,2,FALSE)</f>
        <v>??</v>
      </c>
      <c r="U311" s="21">
        <f>IF($C311="B",VLOOKUP($A311,Bat!$A$4:$AR$1196,44,FALSE),VLOOKUP($A311,Pit!$A$4:$BB$1086,54,FALSE))</f>
        <v>0</v>
      </c>
      <c r="V311" s="16"/>
      <c r="W311" s="16">
        <f>IF(OR(U311=999,V311=999,AND(S311&gt;$S$3,S311&lt;&gt;"Slot")),"",IF(V311="",U311,V311))</f>
        <v>0</v>
      </c>
      <c r="X311" s="17" t="e">
        <f>RANK(R311,$R$5:$R$124)</f>
        <v>#N/A</v>
      </c>
      <c r="Y311" s="16" t="str">
        <f>IFERROR(VLOOKUP($D311,Results!$F$3:$L$1396,Y$1,FALSE),"")</f>
        <v/>
      </c>
      <c r="Z311" s="34" t="str">
        <f>IFERROR(IFERROR(IF(VLOOKUP($D311,Results!$F$3:$L$1396,Z$1+1,FALSE)=1,"S",""),"")&amp;VLOOKUP($D311,Results!$F$3:$L$1396,Z$1,FALSE),"")</f>
        <v/>
      </c>
      <c r="AA311" s="16" t="str">
        <f>IFERROR(VLOOKUP($D311,Results!$F$3:$L$1396,AA$1,FALSE),"")</f>
        <v/>
      </c>
      <c r="AB311" s="16" t="str">
        <f>IFERROR(VLOOKUP($D311,Results!$F$3:$L$1396,AB$1,FALSE),"")</f>
        <v/>
      </c>
      <c r="AC311" s="16" t="str">
        <f>IF(V311="","",Y311-V311)</f>
        <v/>
      </c>
    </row>
    <row r="312" spans="1:29" s="21" customFormat="1" x14ac:dyDescent="0.25">
      <c r="A312" s="21" t="s">
        <v>2896</v>
      </c>
      <c r="B312" s="16">
        <f>COUNTIF($A$5:$A$124,A312)</f>
        <v>0</v>
      </c>
      <c r="C312" s="16" t="str">
        <f>IF(OR(MID(A312,1,2)="SP",MID(A312,1,2)="MR",MID(A312,1,2)="CL",MID(A312,1,2)="RP"),"P","B")</f>
        <v>B</v>
      </c>
      <c r="D312" s="17">
        <f>IF($C312="B",VLOOKUP($A312,Bat!$A$4:$BC$2232,D$1,FALSE),VLOOKUP($A312,Pit!$A$4:$AZ$2108,D$2,FALSE))</f>
        <v>4485</v>
      </c>
      <c r="E312" s="16" t="str">
        <f>IF($C312="B",VLOOKUP($A312,Bat!$A$4:$BC$2232,E$1,FALSE),VLOOKUP($A312,Pit!$A$4:$AZ$2108,E$2,FALSE))</f>
        <v>CF</v>
      </c>
      <c r="F312" s="16" t="str">
        <f>IF($C312="B",VLOOKUP($A312,Bat!$A$4:$BC$2232,F$1,FALSE),VLOOKUP($A312,Pit!$A$4:$AZ$2108,F$2,FALSE))</f>
        <v>Yasunobu Tamura</v>
      </c>
      <c r="G312" s="16">
        <f>IF($C312="B",VLOOKUP($A312,Bat!$A$4:$BC$2232,G$1,FALSE),VLOOKUP($A312,Pit!$A$4:$AZ$2108,G$2,FALSE))</f>
        <v>21</v>
      </c>
      <c r="H312" s="16" t="str">
        <f>IF($C312="B",VLOOKUP($A312,Bat!$A$4:$BC$2232,H$1,FALSE),VLOOKUP($A312,Pit!$A$4:$AZ$2108,H$2,FALSE))</f>
        <v>S</v>
      </c>
      <c r="I312" s="16" t="str">
        <f>IF($C312="B",VLOOKUP($A312,Bat!$A$4:$BC$2232,I$1,FALSE),VLOOKUP($A312,Pit!$A$4:$AZ$2108,I$2,FALSE))</f>
        <v>L</v>
      </c>
      <c r="J312" s="16" t="str">
        <f>IF($C312="B",VLOOKUP($A312,Bat!$A$4:$BC$2232,J$1,FALSE),VLOOKUP($A312,Pit!$A$4:$AZ$2108,J$2,FALSE))</f>
        <v>High</v>
      </c>
      <c r="K312" s="17" t="str">
        <f>IF($C312="B",VLOOKUP($A312,Bat!$A$4:$BC$2232,K$1,FALSE),VLOOKUP($A312,Pit!$A$4:$AZ$2108,K$2,FALSE))</f>
        <v>Normal</v>
      </c>
      <c r="L312" s="16">
        <f>IF($C312="B",VLOOKUP($A312,Bat!$A$4:$BC$2232,L$1,FALSE),VLOOKUP($A312,Pit!$A$4:$AZ$2108,L$2,FALSE))</f>
        <v>4</v>
      </c>
      <c r="M312" s="16">
        <f>IF($C312="B",VLOOKUP($A312,Bat!$A$4:$BC$2232,M$1,FALSE),VLOOKUP($A312,Pit!$A$4:$AZ$2108,M$2,FALSE))</f>
        <v>4</v>
      </c>
      <c r="N312" s="16">
        <f>IF($C312="B",VLOOKUP($A312,Bat!$A$4:$BC$2232,N$1,FALSE),VLOOKUP($A312,Pit!$A$4:$AZ$2108,N$2,FALSE))</f>
        <v>4</v>
      </c>
      <c r="O312" s="16">
        <f>IF($C312="B",VLOOKUP($A312,Bat!$A$4:$BC$2232,O$1,FALSE),VLOOKUP($A312,Pit!$A$4:$AZ$2108,O$2,FALSE))</f>
        <v>5</v>
      </c>
      <c r="P312" s="17">
        <f>IF($C312="B",VLOOKUP($A312,Bat!$A$4:$BC$2232,P$1,FALSE),VLOOKUP($A312,Pit!$A$4:$AZ$2108,P$2,FALSE))</f>
        <v>4</v>
      </c>
      <c r="Q312" s="36">
        <f>IF($C312="B",VLOOKUP($A312,Bat!$A$4:$BC$2232,Q$1,FALSE),VLOOKUP($A312,Pit!$A$4:$AZ$2108,Q$2,FALSE))</f>
        <v>8.9588060635237703</v>
      </c>
      <c r="R312" s="19">
        <f>IF($C312="B",VLOOKUP($A312,Bat!$A$4:$BC$2232,R$1,FALSE),VLOOKUP($A312,Pit!$A$4:$AZ$2108,R$2,FALSE))</f>
        <v>0.31256571792245308</v>
      </c>
      <c r="S312" s="20">
        <f>IF($C312="B",VLOOKUP($A312,Bat!$A$4:$BC$2232,S$1,FALSE),VLOOKUP($A312,Pit!$A$4:$AZ$2108,S$2,FALSE))</f>
        <v>180000</v>
      </c>
      <c r="T312" s="17" t="str">
        <f>VLOOKUP(IF($C312="B",VLOOKUP($A312,Bat!$A$4:$AT$2232,T$1,FALSE),VLOOKUP($A312,Pit!$A$4:$BD$2108,T$2,FALSE)),COND!$A$35:$B$41,2,FALSE)</f>
        <v>??</v>
      </c>
      <c r="U312" s="21">
        <f>IF($C312="B",VLOOKUP($A312,Bat!$A$4:$AR$1196,44,FALSE),VLOOKUP($A312,Pit!$A$4:$BB$1086,54,FALSE))</f>
        <v>0</v>
      </c>
      <c r="V312" s="16"/>
      <c r="W312" s="16">
        <f>IF(OR(U312=999,V312=999,AND(S312&gt;$S$3,S312&lt;&gt;"Slot")),"",IF(V312="",U312,V312))</f>
        <v>0</v>
      </c>
      <c r="X312" s="17" t="e">
        <f>RANK(R312,$R$5:$R$124)</f>
        <v>#N/A</v>
      </c>
      <c r="Y312" s="16" t="str">
        <f>IFERROR(VLOOKUP($D312,Results!$F$3:$L$1396,Y$1,FALSE),"")</f>
        <v/>
      </c>
      <c r="Z312" s="34" t="str">
        <f>IFERROR(IFERROR(IF(VLOOKUP($D312,Results!$F$3:$L$1396,Z$1+1,FALSE)=1,"S",""),"")&amp;VLOOKUP($D312,Results!$F$3:$L$1396,Z$1,FALSE),"")</f>
        <v/>
      </c>
      <c r="AA312" s="16" t="str">
        <f>IFERROR(VLOOKUP($D312,Results!$F$3:$L$1396,AA$1,FALSE),"")</f>
        <v/>
      </c>
      <c r="AB312" s="16" t="str">
        <f>IFERROR(VLOOKUP($D312,Results!$F$3:$L$1396,AB$1,FALSE),"")</f>
        <v/>
      </c>
      <c r="AC312" s="16" t="str">
        <f>IF(V312="","",Y312-V312)</f>
        <v/>
      </c>
    </row>
    <row r="313" spans="1:29" s="21" customFormat="1" x14ac:dyDescent="0.25">
      <c r="A313" s="21" t="s">
        <v>2412</v>
      </c>
      <c r="B313" s="16">
        <f>COUNTIF($A$5:$A$124,A313)</f>
        <v>0</v>
      </c>
      <c r="C313" s="16" t="str">
        <f>IF(OR(MID(A313,1,2)="SP",MID(A313,1,2)="MR",MID(A313,1,2)="CL",MID(A313,1,2)="RP"),"P","B")</f>
        <v>P</v>
      </c>
      <c r="D313" s="17">
        <f>IF($C313="B",VLOOKUP($A313,Bat!$A$4:$BC$2232,D$1,FALSE),VLOOKUP($A313,Pit!$A$4:$AZ$2108,D$2,FALSE))</f>
        <v>3916</v>
      </c>
      <c r="E313" s="16" t="str">
        <f>IF($C313="B",VLOOKUP($A313,Bat!$A$4:$BC$2232,E$1,FALSE),VLOOKUP($A313,Pit!$A$4:$AZ$2108,E$2,FALSE))</f>
        <v>RP</v>
      </c>
      <c r="F313" s="16" t="str">
        <f>IF($C313="B",VLOOKUP($A313,Bat!$A$4:$BC$2232,F$1,FALSE),VLOOKUP($A313,Pit!$A$4:$AZ$2108,F$2,FALSE))</f>
        <v>Luis Justavo</v>
      </c>
      <c r="G313" s="16">
        <f>IF($C313="B",VLOOKUP($A313,Bat!$A$4:$BC$2232,G$1,FALSE),VLOOKUP($A313,Pit!$A$4:$AZ$2108,G$2,FALSE))</f>
        <v>21</v>
      </c>
      <c r="H313" s="16" t="str">
        <f>IF($C313="B",VLOOKUP($A313,Bat!$A$4:$BC$2232,H$1,FALSE),VLOOKUP($A313,Pit!$A$4:$AZ$2108,H$2,FALSE))</f>
        <v>S</v>
      </c>
      <c r="I313" s="16" t="str">
        <f>IF($C313="B",VLOOKUP($A313,Bat!$A$4:$BC$2232,I$1,FALSE),VLOOKUP($A313,Pit!$A$4:$AZ$2108,I$2,FALSE))</f>
        <v>R</v>
      </c>
      <c r="J313" s="16" t="str">
        <f>IF($C313="B",VLOOKUP($A313,Bat!$A$4:$BC$2232,J$1,FALSE),VLOOKUP($A313,Pit!$A$4:$AZ$2108,J$2,FALSE))</f>
        <v>Normal</v>
      </c>
      <c r="K313" s="17" t="str">
        <f>IF($C313="B",VLOOKUP($A313,Bat!$A$4:$BC$2232,K$1,FALSE),VLOOKUP($A313,Pit!$A$4:$AZ$2108,K$2,FALSE))</f>
        <v>Normal</v>
      </c>
      <c r="L313" s="16">
        <f>IF($C313="B",VLOOKUP($A313,Bat!$A$4:$BC$2232,L$1,FALSE),VLOOKUP($A313,Pit!$A$4:$AZ$2108,L$2,FALSE))</f>
        <v>3</v>
      </c>
      <c r="M313" s="16">
        <f>IF($C313="B",VLOOKUP($A313,Bat!$A$4:$BC$2232,M$1,FALSE),VLOOKUP($A313,Pit!$A$4:$AZ$2108,M$2,FALSE))</f>
        <v>4</v>
      </c>
      <c r="N313" s="16">
        <f>IF($C313="B",VLOOKUP($A313,Bat!$A$4:$BC$2232,N$1,FALSE),VLOOKUP($A313,Pit!$A$4:$AZ$2108,N$2,FALSE))</f>
        <v>5</v>
      </c>
      <c r="O313" s="16" t="str">
        <f>IF($C313="B",VLOOKUP($A313,Bat!$A$4:$BC$2232,O$1,FALSE),VLOOKUP($A313,Pit!$A$4:$AZ$2108,O$2,FALSE))</f>
        <v>89-91 Mph</v>
      </c>
      <c r="P313" s="17">
        <f>IF($C313="B",VLOOKUP($A313,Bat!$A$4:$BC$2232,P$1,FALSE),VLOOKUP($A313,Pit!$A$4:$AZ$2108,P$2,FALSE))</f>
        <v>10</v>
      </c>
      <c r="Q313" s="36">
        <f>IF($C313="B",VLOOKUP($A313,Bat!$A$4:$BC$2232,Q$1,FALSE),VLOOKUP($A313,Pit!$A$4:$AZ$2108,Q$2,FALSE))</f>
        <v>26.542240179476558</v>
      </c>
      <c r="R313" s="19">
        <f>IF($C313="B",VLOOKUP($A313,Bat!$A$4:$BC$2232,R$1,FALSE),VLOOKUP($A313,Pit!$A$4:$AZ$2108,R$2,FALSE))</f>
        <v>0.31238860462705348</v>
      </c>
      <c r="S313" s="20">
        <f>IF($C313="B",VLOOKUP($A313,Bat!$A$4:$BC$2232,S$1,FALSE),VLOOKUP($A313,Pit!$A$4:$AZ$2108,S$2,FALSE))</f>
        <v>220000</v>
      </c>
      <c r="T313" s="17" t="str">
        <f>VLOOKUP(IF($C313="B",VLOOKUP($A313,Bat!$A$4:$AT$2232,T$1,FALSE),VLOOKUP($A313,Pit!$A$4:$BD$2108,T$2,FALSE)),COND!$A$35:$B$41,2,FALSE)</f>
        <v>??</v>
      </c>
      <c r="U313" s="21">
        <f>IF($C313="B",VLOOKUP($A313,Bat!$A$4:$AR$1196,44,FALSE),VLOOKUP($A313,Pit!$A$4:$BB$1086,54,FALSE))</f>
        <v>0</v>
      </c>
      <c r="V313" s="16"/>
      <c r="W313" s="16">
        <f>IF(OR(U313=999,V313=999,AND(S313&gt;$S$3,S313&lt;&gt;"Slot")),"",IF(V313="",U313,V313))</f>
        <v>0</v>
      </c>
      <c r="X313" s="17" t="e">
        <f>RANK(R313,$R$5:$R$124)</f>
        <v>#N/A</v>
      </c>
      <c r="Y313" s="16" t="str">
        <f>IFERROR(VLOOKUP($D313,Results!$F$3:$L$1396,Y$1,FALSE),"")</f>
        <v/>
      </c>
      <c r="Z313" s="34" t="str">
        <f>IFERROR(IFERROR(IF(VLOOKUP($D313,Results!$F$3:$L$1396,Z$1+1,FALSE)=1,"S",""),"")&amp;VLOOKUP($D313,Results!$F$3:$L$1396,Z$1,FALSE),"")</f>
        <v/>
      </c>
      <c r="AA313" s="16" t="str">
        <f>IFERROR(VLOOKUP($D313,Results!$F$3:$L$1396,AA$1,FALSE),"")</f>
        <v/>
      </c>
      <c r="AB313" s="16" t="str">
        <f>IFERROR(VLOOKUP($D313,Results!$F$3:$L$1396,AB$1,FALSE),"")</f>
        <v/>
      </c>
      <c r="AC313" s="16" t="str">
        <f>IF(V313="","",Y313-V313)</f>
        <v/>
      </c>
    </row>
    <row r="314" spans="1:29" s="21" customFormat="1" x14ac:dyDescent="0.25">
      <c r="A314" s="21" t="s">
        <v>2413</v>
      </c>
      <c r="B314" s="16">
        <f>COUNTIF($A$5:$A$124,A314)</f>
        <v>0</v>
      </c>
      <c r="C314" s="16" t="str">
        <f>IF(OR(MID(A314,1,2)="SP",MID(A314,1,2)="MR",MID(A314,1,2)="CL",MID(A314,1,2)="RP"),"P","B")</f>
        <v>P</v>
      </c>
      <c r="D314" s="17">
        <f>IF($C314="B",VLOOKUP($A314,Bat!$A$4:$BC$2232,D$1,FALSE),VLOOKUP($A314,Pit!$A$4:$AZ$2108,D$2,FALSE))</f>
        <v>5597</v>
      </c>
      <c r="E314" s="16" t="str">
        <f>IF($C314="B",VLOOKUP($A314,Bat!$A$4:$BC$2232,E$1,FALSE),VLOOKUP($A314,Pit!$A$4:$AZ$2108,E$2,FALSE))</f>
        <v>RP</v>
      </c>
      <c r="F314" s="16" t="str">
        <f>IF($C314="B",VLOOKUP($A314,Bat!$A$4:$BC$2232,F$1,FALSE),VLOOKUP($A314,Pit!$A$4:$AZ$2108,F$2,FALSE))</f>
        <v>Henry Monroe</v>
      </c>
      <c r="G314" s="16">
        <f>IF($C314="B",VLOOKUP($A314,Bat!$A$4:$BC$2232,G$1,FALSE),VLOOKUP($A314,Pit!$A$4:$AZ$2108,G$2,FALSE))</f>
        <v>18</v>
      </c>
      <c r="H314" s="16" t="str">
        <f>IF($C314="B",VLOOKUP($A314,Bat!$A$4:$BC$2232,H$1,FALSE),VLOOKUP($A314,Pit!$A$4:$AZ$2108,H$2,FALSE))</f>
        <v>R</v>
      </c>
      <c r="I314" s="16" t="str">
        <f>IF($C314="B",VLOOKUP($A314,Bat!$A$4:$BC$2232,I$1,FALSE),VLOOKUP($A314,Pit!$A$4:$AZ$2108,I$2,FALSE))</f>
        <v>R</v>
      </c>
      <c r="J314" s="16" t="str">
        <f>IF($C314="B",VLOOKUP($A314,Bat!$A$4:$BC$2232,J$1,FALSE),VLOOKUP($A314,Pit!$A$4:$AZ$2108,J$2,FALSE))</f>
        <v>High</v>
      </c>
      <c r="K314" s="17" t="str">
        <f>IF($C314="B",VLOOKUP($A314,Bat!$A$4:$BC$2232,K$1,FALSE),VLOOKUP($A314,Pit!$A$4:$AZ$2108,K$2,FALSE))</f>
        <v>High</v>
      </c>
      <c r="L314" s="16">
        <f>IF($C314="B",VLOOKUP($A314,Bat!$A$4:$BC$2232,L$1,FALSE),VLOOKUP($A314,Pit!$A$4:$AZ$2108,L$2,FALSE))</f>
        <v>4</v>
      </c>
      <c r="M314" s="16">
        <f>IF($C314="B",VLOOKUP($A314,Bat!$A$4:$BC$2232,M$1,FALSE),VLOOKUP($A314,Pit!$A$4:$AZ$2108,M$2,FALSE))</f>
        <v>4</v>
      </c>
      <c r="N314" s="16">
        <f>IF($C314="B",VLOOKUP($A314,Bat!$A$4:$BC$2232,N$1,FALSE),VLOOKUP($A314,Pit!$A$4:$AZ$2108,N$2,FALSE))</f>
        <v>4</v>
      </c>
      <c r="O314" s="16" t="str">
        <f>IF($C314="B",VLOOKUP($A314,Bat!$A$4:$BC$2232,O$1,FALSE),VLOOKUP($A314,Pit!$A$4:$AZ$2108,O$2,FALSE))</f>
        <v>85-87 Mph</v>
      </c>
      <c r="P314" s="17">
        <f>IF($C314="B",VLOOKUP($A314,Bat!$A$4:$BC$2232,P$1,FALSE),VLOOKUP($A314,Pit!$A$4:$AZ$2108,P$2,FALSE))</f>
        <v>7</v>
      </c>
      <c r="Q314" s="36">
        <f>IF($C314="B",VLOOKUP($A314,Bat!$A$4:$BC$2232,Q$1,FALSE),VLOOKUP($A314,Pit!$A$4:$AZ$2108,Q$2,FALSE))</f>
        <v>26.464131673598651</v>
      </c>
      <c r="R314" s="19">
        <f>IF($C314="B",VLOOKUP($A314,Bat!$A$4:$BC$2232,R$1,FALSE),VLOOKUP($A314,Pit!$A$4:$AZ$2108,R$2,FALSE))</f>
        <v>0.30540064286870428</v>
      </c>
      <c r="S314" s="20">
        <f>IF($C314="B",VLOOKUP($A314,Bat!$A$4:$BC$2232,S$1,FALSE),VLOOKUP($A314,Pit!$A$4:$AZ$2108,S$2,FALSE))</f>
        <v>190000</v>
      </c>
      <c r="T314" s="17" t="str">
        <f>VLOOKUP(IF($C314="B",VLOOKUP($A314,Bat!$A$4:$AT$2232,T$1,FALSE),VLOOKUP($A314,Pit!$A$4:$BD$2108,T$2,FALSE)),COND!$A$35:$B$41,2,FALSE)</f>
        <v>??</v>
      </c>
      <c r="U314" s="21">
        <f>IF($C314="B",VLOOKUP($A314,Bat!$A$4:$AR$1196,44,FALSE),VLOOKUP($A314,Pit!$A$4:$BB$1086,54,FALSE))</f>
        <v>0</v>
      </c>
      <c r="V314" s="16"/>
      <c r="W314" s="16">
        <f>IF(OR(U314=999,V314=999,AND(S314&gt;$S$3,S314&lt;&gt;"Slot")),"",IF(V314="",U314,V314))</f>
        <v>0</v>
      </c>
      <c r="X314" s="17" t="e">
        <f>RANK(R314,$R$5:$R$124)</f>
        <v>#N/A</v>
      </c>
      <c r="Y314" s="16" t="str">
        <f>IFERROR(VLOOKUP($D314,Results!$F$3:$L$1396,Y$1,FALSE),"")</f>
        <v/>
      </c>
      <c r="Z314" s="34" t="str">
        <f>IFERROR(IFERROR(IF(VLOOKUP($D314,Results!$F$3:$L$1396,Z$1+1,FALSE)=1,"S",""),"")&amp;VLOOKUP($D314,Results!$F$3:$L$1396,Z$1,FALSE),"")</f>
        <v/>
      </c>
      <c r="AA314" s="16" t="str">
        <f>IFERROR(VLOOKUP($D314,Results!$F$3:$L$1396,AA$1,FALSE),"")</f>
        <v/>
      </c>
      <c r="AB314" s="16" t="str">
        <f>IFERROR(VLOOKUP($D314,Results!$F$3:$L$1396,AB$1,FALSE),"")</f>
        <v/>
      </c>
      <c r="AC314" s="16" t="str">
        <f>IF(V314="","",Y314-V314)</f>
        <v/>
      </c>
    </row>
    <row r="315" spans="1:29" s="21" customFormat="1" x14ac:dyDescent="0.25">
      <c r="A315" s="21" t="s">
        <v>2897</v>
      </c>
      <c r="B315" s="16">
        <f>COUNTIF($A$5:$A$124,A315)</f>
        <v>0</v>
      </c>
      <c r="C315" s="16" t="str">
        <f>IF(OR(MID(A315,1,2)="SP",MID(A315,1,2)="MR",MID(A315,1,2)="CL",MID(A315,1,2)="RP"),"P","B")</f>
        <v>B</v>
      </c>
      <c r="D315" s="17">
        <f>IF($C315="B",VLOOKUP($A315,Bat!$A$4:$BC$2232,D$1,FALSE),VLOOKUP($A315,Pit!$A$4:$AZ$2108,D$2,FALSE))</f>
        <v>9694</v>
      </c>
      <c r="E315" s="16" t="str">
        <f>IF($C315="B",VLOOKUP($A315,Bat!$A$4:$BC$2232,E$1,FALSE),VLOOKUP($A315,Pit!$A$4:$AZ$2108,E$2,FALSE))</f>
        <v>C</v>
      </c>
      <c r="F315" s="16" t="str">
        <f>IF($C315="B",VLOOKUP($A315,Bat!$A$4:$BC$2232,F$1,FALSE),VLOOKUP($A315,Pit!$A$4:$AZ$2108,F$2,FALSE))</f>
        <v>Joe Howard</v>
      </c>
      <c r="G315" s="16">
        <f>IF($C315="B",VLOOKUP($A315,Bat!$A$4:$BC$2232,G$1,FALSE),VLOOKUP($A315,Pit!$A$4:$AZ$2108,G$2,FALSE))</f>
        <v>21</v>
      </c>
      <c r="H315" s="16" t="str">
        <f>IF($C315="B",VLOOKUP($A315,Bat!$A$4:$BC$2232,H$1,FALSE),VLOOKUP($A315,Pit!$A$4:$AZ$2108,H$2,FALSE))</f>
        <v>R</v>
      </c>
      <c r="I315" s="16" t="str">
        <f>IF($C315="B",VLOOKUP($A315,Bat!$A$4:$BC$2232,I$1,FALSE),VLOOKUP($A315,Pit!$A$4:$AZ$2108,I$2,FALSE))</f>
        <v>R</v>
      </c>
      <c r="J315" s="16" t="str">
        <f>IF($C315="B",VLOOKUP($A315,Bat!$A$4:$BC$2232,J$1,FALSE),VLOOKUP($A315,Pit!$A$4:$AZ$2108,J$2,FALSE))</f>
        <v>Normal</v>
      </c>
      <c r="K315" s="17" t="str">
        <f>IF($C315="B",VLOOKUP($A315,Bat!$A$4:$BC$2232,K$1,FALSE),VLOOKUP($A315,Pit!$A$4:$AZ$2108,K$2,FALSE))</f>
        <v>Very High</v>
      </c>
      <c r="L315" s="16">
        <f>IF($C315="B",VLOOKUP($A315,Bat!$A$4:$BC$2232,L$1,FALSE),VLOOKUP($A315,Pit!$A$4:$AZ$2108,L$2,FALSE))</f>
        <v>5</v>
      </c>
      <c r="M315" s="16">
        <f>IF($C315="B",VLOOKUP($A315,Bat!$A$4:$BC$2232,M$1,FALSE),VLOOKUP($A315,Pit!$A$4:$AZ$2108,M$2,FALSE))</f>
        <v>6</v>
      </c>
      <c r="N315" s="16">
        <f>IF($C315="B",VLOOKUP($A315,Bat!$A$4:$BC$2232,N$1,FALSE),VLOOKUP($A315,Pit!$A$4:$AZ$2108,N$2,FALSE))</f>
        <v>2</v>
      </c>
      <c r="O315" s="16">
        <f>IF($C315="B",VLOOKUP($A315,Bat!$A$4:$BC$2232,O$1,FALSE),VLOOKUP($A315,Pit!$A$4:$AZ$2108,O$2,FALSE))</f>
        <v>2</v>
      </c>
      <c r="P315" s="17">
        <f>IF($C315="B",VLOOKUP($A315,Bat!$A$4:$BC$2232,P$1,FALSE),VLOOKUP($A315,Pit!$A$4:$AZ$2108,P$2,FALSE))</f>
        <v>4</v>
      </c>
      <c r="Q315" s="36">
        <f>IF($C315="B",VLOOKUP($A315,Bat!$A$4:$BC$2232,Q$1,FALSE),VLOOKUP($A315,Pit!$A$4:$AZ$2108,Q$2,FALSE))</f>
        <v>8.8502685514520305</v>
      </c>
      <c r="R315" s="19">
        <f>IF($C315="B",VLOOKUP($A315,Bat!$A$4:$BC$2232,R$1,FALSE),VLOOKUP($A315,Pit!$A$4:$AZ$2108,R$2,FALSE))</f>
        <v>0.29832843990867625</v>
      </c>
      <c r="S315" s="20">
        <f>IF($C315="B",VLOOKUP($A315,Bat!$A$4:$BC$2232,S$1,FALSE),VLOOKUP($A315,Pit!$A$4:$AZ$2108,S$2,FALSE))</f>
        <v>210000</v>
      </c>
      <c r="T315" s="17" t="str">
        <f>VLOOKUP(IF($C315="B",VLOOKUP($A315,Bat!$A$4:$AT$2232,T$1,FALSE),VLOOKUP($A315,Pit!$A$4:$BD$2108,T$2,FALSE)),COND!$A$35:$B$41,2,FALSE)</f>
        <v>??</v>
      </c>
      <c r="U315" s="21">
        <f>IF($C315="B",VLOOKUP($A315,Bat!$A$4:$AR$1196,44,FALSE),VLOOKUP($A315,Pit!$A$4:$BB$1086,54,FALSE))</f>
        <v>0</v>
      </c>
      <c r="V315" s="16"/>
      <c r="W315" s="16">
        <f>IF(OR(U315=999,V315=999,AND(S315&gt;$S$3,S315&lt;&gt;"Slot")),"",IF(V315="",U315,V315))</f>
        <v>0</v>
      </c>
      <c r="X315" s="17" t="e">
        <f>RANK(R315,$R$5:$R$124)</f>
        <v>#N/A</v>
      </c>
      <c r="Y315" s="16" t="str">
        <f>IFERROR(VLOOKUP($D315,Results!$F$3:$L$1396,Y$1,FALSE),"")</f>
        <v/>
      </c>
      <c r="Z315" s="34" t="str">
        <f>IFERROR(IFERROR(IF(VLOOKUP($D315,Results!$F$3:$L$1396,Z$1+1,FALSE)=1,"S",""),"")&amp;VLOOKUP($D315,Results!$F$3:$L$1396,Z$1,FALSE),"")</f>
        <v/>
      </c>
      <c r="AA315" s="16" t="str">
        <f>IFERROR(VLOOKUP($D315,Results!$F$3:$L$1396,AA$1,FALSE),"")</f>
        <v/>
      </c>
      <c r="AB315" s="16" t="str">
        <f>IFERROR(VLOOKUP($D315,Results!$F$3:$L$1396,AB$1,FALSE),"")</f>
        <v/>
      </c>
      <c r="AC315" s="16" t="str">
        <f>IF(V315="","",Y315-V315)</f>
        <v/>
      </c>
    </row>
    <row r="316" spans="1:29" s="21" customFormat="1" x14ac:dyDescent="0.25">
      <c r="A316" s="21" t="s">
        <v>2898</v>
      </c>
      <c r="B316" s="16">
        <f>COUNTIF($A$5:$A$124,A316)</f>
        <v>0</v>
      </c>
      <c r="C316" s="16" t="str">
        <f>IF(OR(MID(A316,1,2)="SP",MID(A316,1,2)="MR",MID(A316,1,2)="CL",MID(A316,1,2)="RP"),"P","B")</f>
        <v>B</v>
      </c>
      <c r="D316" s="17">
        <f>IF($C316="B",VLOOKUP($A316,Bat!$A$4:$BC$2232,D$1,FALSE),VLOOKUP($A316,Pit!$A$4:$AZ$2108,D$2,FALSE))</f>
        <v>4450</v>
      </c>
      <c r="E316" s="16" t="str">
        <f>IF($C316="B",VLOOKUP($A316,Bat!$A$4:$BC$2232,E$1,FALSE),VLOOKUP($A316,Pit!$A$4:$AZ$2108,E$2,FALSE))</f>
        <v>3B</v>
      </c>
      <c r="F316" s="16" t="str">
        <f>IF($C316="B",VLOOKUP($A316,Bat!$A$4:$BC$2232,F$1,FALSE),VLOOKUP($A316,Pit!$A$4:$AZ$2108,F$2,FALSE))</f>
        <v>Tetsu Tsuchiya</v>
      </c>
      <c r="G316" s="16">
        <f>IF($C316="B",VLOOKUP($A316,Bat!$A$4:$BC$2232,G$1,FALSE),VLOOKUP($A316,Pit!$A$4:$AZ$2108,G$2,FALSE))</f>
        <v>21</v>
      </c>
      <c r="H316" s="16" t="str">
        <f>IF($C316="B",VLOOKUP($A316,Bat!$A$4:$BC$2232,H$1,FALSE),VLOOKUP($A316,Pit!$A$4:$AZ$2108,H$2,FALSE))</f>
        <v>R</v>
      </c>
      <c r="I316" s="16" t="str">
        <f>IF($C316="B",VLOOKUP($A316,Bat!$A$4:$BC$2232,I$1,FALSE),VLOOKUP($A316,Pit!$A$4:$AZ$2108,I$2,FALSE))</f>
        <v>R</v>
      </c>
      <c r="J316" s="16" t="str">
        <f>IF($C316="B",VLOOKUP($A316,Bat!$A$4:$BC$2232,J$1,FALSE),VLOOKUP($A316,Pit!$A$4:$AZ$2108,J$2,FALSE))</f>
        <v>Normal</v>
      </c>
      <c r="K316" s="17" t="str">
        <f>IF($C316="B",VLOOKUP($A316,Bat!$A$4:$BC$2232,K$1,FALSE),VLOOKUP($A316,Pit!$A$4:$AZ$2108,K$2,FALSE))</f>
        <v>High</v>
      </c>
      <c r="L316" s="16">
        <f>IF($C316="B",VLOOKUP($A316,Bat!$A$4:$BC$2232,L$1,FALSE),VLOOKUP($A316,Pit!$A$4:$AZ$2108,L$2,FALSE))</f>
        <v>5</v>
      </c>
      <c r="M316" s="16">
        <f>IF($C316="B",VLOOKUP($A316,Bat!$A$4:$BC$2232,M$1,FALSE),VLOOKUP($A316,Pit!$A$4:$AZ$2108,M$2,FALSE))</f>
        <v>3</v>
      </c>
      <c r="N316" s="16">
        <f>IF($C316="B",VLOOKUP($A316,Bat!$A$4:$BC$2232,N$1,FALSE),VLOOKUP($A316,Pit!$A$4:$AZ$2108,N$2,FALSE))</f>
        <v>2</v>
      </c>
      <c r="O316" s="16">
        <f>IF($C316="B",VLOOKUP($A316,Bat!$A$4:$BC$2232,O$1,FALSE),VLOOKUP($A316,Pit!$A$4:$AZ$2108,O$2,FALSE))</f>
        <v>4</v>
      </c>
      <c r="P316" s="17">
        <f>IF($C316="B",VLOOKUP($A316,Bat!$A$4:$BC$2232,P$1,FALSE),VLOOKUP($A316,Pit!$A$4:$AZ$2108,P$2,FALSE))</f>
        <v>4</v>
      </c>
      <c r="Q316" s="36">
        <f>IF($C316="B",VLOOKUP($A316,Bat!$A$4:$BC$2232,Q$1,FALSE),VLOOKUP($A316,Pit!$A$4:$AZ$2108,Q$2,FALSE))</f>
        <v>8.7989172611650606</v>
      </c>
      <c r="R316" s="19">
        <f>IF($C316="B",VLOOKUP($A316,Bat!$A$4:$BC$2232,R$1,FALSE),VLOOKUP($A316,Pit!$A$4:$AZ$2108,R$2,FALSE))</f>
        <v>0.29159249597347242</v>
      </c>
      <c r="S316" s="20">
        <f>IF($C316="B",VLOOKUP($A316,Bat!$A$4:$BC$2232,S$1,FALSE),VLOOKUP($A316,Pit!$A$4:$AZ$2108,S$2,FALSE))</f>
        <v>200000</v>
      </c>
      <c r="T316" s="17" t="str">
        <f>VLOOKUP(IF($C316="B",VLOOKUP($A316,Bat!$A$4:$AT$2232,T$1,FALSE),VLOOKUP($A316,Pit!$A$4:$BD$2108,T$2,FALSE)),COND!$A$35:$B$41,2,FALSE)</f>
        <v>??</v>
      </c>
      <c r="U316" s="21">
        <f>IF($C316="B",VLOOKUP($A316,Bat!$A$4:$AR$1196,44,FALSE),VLOOKUP($A316,Pit!$A$4:$BB$1086,54,FALSE))</f>
        <v>0</v>
      </c>
      <c r="V316" s="16"/>
      <c r="W316" s="16">
        <f>IF(OR(U316=999,V316=999,AND(S316&gt;$S$3,S316&lt;&gt;"Slot")),"",IF(V316="",U316,V316))</f>
        <v>0</v>
      </c>
      <c r="X316" s="17" t="e">
        <f>RANK(R316,$R$5:$R$124)</f>
        <v>#N/A</v>
      </c>
      <c r="Y316" s="16" t="str">
        <f>IFERROR(VLOOKUP($D316,Results!$F$3:$L$1396,Y$1,FALSE),"")</f>
        <v/>
      </c>
      <c r="Z316" s="34" t="str">
        <f>IFERROR(IFERROR(IF(VLOOKUP($D316,Results!$F$3:$L$1396,Z$1+1,FALSE)=1,"S",""),"")&amp;VLOOKUP($D316,Results!$F$3:$L$1396,Z$1,FALSE),"")</f>
        <v/>
      </c>
      <c r="AA316" s="16" t="str">
        <f>IFERROR(VLOOKUP($D316,Results!$F$3:$L$1396,AA$1,FALSE),"")</f>
        <v/>
      </c>
      <c r="AB316" s="16" t="str">
        <f>IFERROR(VLOOKUP($D316,Results!$F$3:$L$1396,AB$1,FALSE),"")</f>
        <v/>
      </c>
      <c r="AC316" s="16" t="str">
        <f>IF(V316="","",Y316-V316)</f>
        <v/>
      </c>
    </row>
    <row r="317" spans="1:29" s="21" customFormat="1" x14ac:dyDescent="0.25">
      <c r="A317" s="21" t="s">
        <v>2414</v>
      </c>
      <c r="B317" s="16">
        <f>COUNTIF($A$5:$A$124,A317)</f>
        <v>0</v>
      </c>
      <c r="C317" s="16" t="str">
        <f>IF(OR(MID(A317,1,2)="SP",MID(A317,1,2)="MR",MID(A317,1,2)="CL",MID(A317,1,2)="RP"),"P","B")</f>
        <v>P</v>
      </c>
      <c r="D317" s="17">
        <f>IF($C317="B",VLOOKUP($A317,Bat!$A$4:$BC$2232,D$1,FALSE),VLOOKUP($A317,Pit!$A$4:$AZ$2108,D$2,FALSE))</f>
        <v>9680</v>
      </c>
      <c r="E317" s="16" t="str">
        <f>IF($C317="B",VLOOKUP($A317,Bat!$A$4:$BC$2232,E$1,FALSE),VLOOKUP($A317,Pit!$A$4:$AZ$2108,E$2,FALSE))</f>
        <v>SP</v>
      </c>
      <c r="F317" s="16" t="str">
        <f>IF($C317="B",VLOOKUP($A317,Bat!$A$4:$BC$2232,F$1,FALSE),VLOOKUP($A317,Pit!$A$4:$AZ$2108,F$2,FALSE))</f>
        <v>Brian Evans</v>
      </c>
      <c r="G317" s="16">
        <f>IF($C317="B",VLOOKUP($A317,Bat!$A$4:$BC$2232,G$1,FALSE),VLOOKUP($A317,Pit!$A$4:$AZ$2108,G$2,FALSE))</f>
        <v>21</v>
      </c>
      <c r="H317" s="16" t="str">
        <f>IF($C317="B",VLOOKUP($A317,Bat!$A$4:$BC$2232,H$1,FALSE),VLOOKUP($A317,Pit!$A$4:$AZ$2108,H$2,FALSE))</f>
        <v>S</v>
      </c>
      <c r="I317" s="16" t="str">
        <f>IF($C317="B",VLOOKUP($A317,Bat!$A$4:$BC$2232,I$1,FALSE),VLOOKUP($A317,Pit!$A$4:$AZ$2108,I$2,FALSE))</f>
        <v>R</v>
      </c>
      <c r="J317" s="16" t="str">
        <f>IF($C317="B",VLOOKUP($A317,Bat!$A$4:$BC$2232,J$1,FALSE),VLOOKUP($A317,Pit!$A$4:$AZ$2108,J$2,FALSE))</f>
        <v>Low</v>
      </c>
      <c r="K317" s="17" t="str">
        <f>IF($C317="B",VLOOKUP($A317,Bat!$A$4:$BC$2232,K$1,FALSE),VLOOKUP($A317,Pit!$A$4:$AZ$2108,K$2,FALSE))</f>
        <v>Normal</v>
      </c>
      <c r="L317" s="16">
        <f>IF($C317="B",VLOOKUP($A317,Bat!$A$4:$BC$2232,L$1,FALSE),VLOOKUP($A317,Pit!$A$4:$AZ$2108,L$2,FALSE))</f>
        <v>4</v>
      </c>
      <c r="M317" s="16">
        <f>IF($C317="B",VLOOKUP($A317,Bat!$A$4:$BC$2232,M$1,FALSE),VLOOKUP($A317,Pit!$A$4:$AZ$2108,M$2,FALSE))</f>
        <v>4</v>
      </c>
      <c r="N317" s="16">
        <f>IF($C317="B",VLOOKUP($A317,Bat!$A$4:$BC$2232,N$1,FALSE),VLOOKUP($A317,Pit!$A$4:$AZ$2108,N$2,FALSE))</f>
        <v>4</v>
      </c>
      <c r="O317" s="16" t="str">
        <f>IF($C317="B",VLOOKUP($A317,Bat!$A$4:$BC$2232,O$1,FALSE),VLOOKUP($A317,Pit!$A$4:$AZ$2108,O$2,FALSE))</f>
        <v>93-95 Mph</v>
      </c>
      <c r="P317" s="17">
        <f>IF($C317="B",VLOOKUP($A317,Bat!$A$4:$BC$2232,P$1,FALSE),VLOOKUP($A317,Pit!$A$4:$AZ$2108,P$2,FALSE))</f>
        <v>6</v>
      </c>
      <c r="Q317" s="36">
        <f>IF($C317="B",VLOOKUP($A317,Bat!$A$4:$BC$2232,Q$1,FALSE),VLOOKUP($A317,Pit!$A$4:$AZ$2108,Q$2,FALSE))</f>
        <v>26.297446472817441</v>
      </c>
      <c r="R317" s="19">
        <f>IF($C317="B",VLOOKUP($A317,Bat!$A$4:$BC$2232,R$1,FALSE),VLOOKUP($A317,Pit!$A$4:$AZ$2108,R$2,FALSE))</f>
        <v>0.29048818492766315</v>
      </c>
      <c r="S317" s="20">
        <f>IF($C317="B",VLOOKUP($A317,Bat!$A$4:$BC$2232,S$1,FALSE),VLOOKUP($A317,Pit!$A$4:$AZ$2108,S$2,FALSE))</f>
        <v>210000</v>
      </c>
      <c r="T317" s="17" t="str">
        <f>VLOOKUP(IF($C317="B",VLOOKUP($A317,Bat!$A$4:$AT$2232,T$1,FALSE),VLOOKUP($A317,Pit!$A$4:$BD$2108,T$2,FALSE)),COND!$A$35:$B$41,2,FALSE)</f>
        <v>??</v>
      </c>
      <c r="U317" s="21">
        <f>IF($C317="B",VLOOKUP($A317,Bat!$A$4:$AR$1196,44,FALSE),VLOOKUP($A317,Pit!$A$4:$BB$1086,54,FALSE))</f>
        <v>0</v>
      </c>
      <c r="V317" s="16"/>
      <c r="W317" s="16">
        <f>IF(OR(U317=999,V317=999,AND(S317&gt;$S$3,S317&lt;&gt;"Slot")),"",IF(V317="",U317,V317))</f>
        <v>0</v>
      </c>
      <c r="X317" s="17" t="e">
        <f>RANK(R317,$R$5:$R$124)</f>
        <v>#N/A</v>
      </c>
      <c r="Y317" s="16" t="str">
        <f>IFERROR(VLOOKUP($D317,Results!$F$3:$L$1396,Y$1,FALSE),"")</f>
        <v/>
      </c>
      <c r="Z317" s="34" t="str">
        <f>IFERROR(IFERROR(IF(VLOOKUP($D317,Results!$F$3:$L$1396,Z$1+1,FALSE)=1,"S",""),"")&amp;VLOOKUP($D317,Results!$F$3:$L$1396,Z$1,FALSE),"")</f>
        <v/>
      </c>
      <c r="AA317" s="16" t="str">
        <f>IFERROR(VLOOKUP($D317,Results!$F$3:$L$1396,AA$1,FALSE),"")</f>
        <v/>
      </c>
      <c r="AB317" s="16" t="str">
        <f>IFERROR(VLOOKUP($D317,Results!$F$3:$L$1396,AB$1,FALSE),"")</f>
        <v/>
      </c>
      <c r="AC317" s="16" t="str">
        <f>IF(V317="","",Y317-V317)</f>
        <v/>
      </c>
    </row>
    <row r="318" spans="1:29" s="21" customFormat="1" x14ac:dyDescent="0.25">
      <c r="A318" s="21" t="s">
        <v>2899</v>
      </c>
      <c r="B318" s="16">
        <f>COUNTIF($A$5:$A$124,A318)</f>
        <v>0</v>
      </c>
      <c r="C318" s="16" t="str">
        <f>IF(OR(MID(A318,1,2)="SP",MID(A318,1,2)="MR",MID(A318,1,2)="CL",MID(A318,1,2)="RP"),"P","B")</f>
        <v>B</v>
      </c>
      <c r="D318" s="17">
        <f>IF($C318="B",VLOOKUP($A318,Bat!$A$4:$BC$2232,D$1,FALSE),VLOOKUP($A318,Pit!$A$4:$AZ$2108,D$2,FALSE))</f>
        <v>6282</v>
      </c>
      <c r="E318" s="16" t="str">
        <f>IF($C318="B",VLOOKUP($A318,Bat!$A$4:$BC$2232,E$1,FALSE),VLOOKUP($A318,Pit!$A$4:$AZ$2108,E$2,FALSE))</f>
        <v>1B</v>
      </c>
      <c r="F318" s="16" t="str">
        <f>IF($C318="B",VLOOKUP($A318,Bat!$A$4:$BC$2232,F$1,FALSE),VLOOKUP($A318,Pit!$A$4:$AZ$2108,F$2,FALSE))</f>
        <v>Wang Chuko</v>
      </c>
      <c r="G318" s="16">
        <f>IF($C318="B",VLOOKUP($A318,Bat!$A$4:$BC$2232,G$1,FALSE),VLOOKUP($A318,Pit!$A$4:$AZ$2108,G$2,FALSE))</f>
        <v>22</v>
      </c>
      <c r="H318" s="16" t="str">
        <f>IF($C318="B",VLOOKUP($A318,Bat!$A$4:$BC$2232,H$1,FALSE),VLOOKUP($A318,Pit!$A$4:$AZ$2108,H$2,FALSE))</f>
        <v>L</v>
      </c>
      <c r="I318" s="16" t="str">
        <f>IF($C318="B",VLOOKUP($A318,Bat!$A$4:$BC$2232,I$1,FALSE),VLOOKUP($A318,Pit!$A$4:$AZ$2108,I$2,FALSE))</f>
        <v>L</v>
      </c>
      <c r="J318" s="16" t="str">
        <f>IF($C318="B",VLOOKUP($A318,Bat!$A$4:$BC$2232,J$1,FALSE),VLOOKUP($A318,Pit!$A$4:$AZ$2108,J$2,FALSE))</f>
        <v>High</v>
      </c>
      <c r="K318" s="17" t="str">
        <f>IF($C318="B",VLOOKUP($A318,Bat!$A$4:$BC$2232,K$1,FALSE),VLOOKUP($A318,Pit!$A$4:$AZ$2108,K$2,FALSE))</f>
        <v>Very High</v>
      </c>
      <c r="L318" s="16">
        <f>IF($C318="B",VLOOKUP($A318,Bat!$A$4:$BC$2232,L$1,FALSE),VLOOKUP($A318,Pit!$A$4:$AZ$2108,L$2,FALSE))</f>
        <v>5</v>
      </c>
      <c r="M318" s="16">
        <f>IF($C318="B",VLOOKUP($A318,Bat!$A$4:$BC$2232,M$1,FALSE),VLOOKUP($A318,Pit!$A$4:$AZ$2108,M$2,FALSE))</f>
        <v>4</v>
      </c>
      <c r="N318" s="16">
        <f>IF($C318="B",VLOOKUP($A318,Bat!$A$4:$BC$2232,N$1,FALSE),VLOOKUP($A318,Pit!$A$4:$AZ$2108,N$2,FALSE))</f>
        <v>3</v>
      </c>
      <c r="O318" s="16">
        <f>IF($C318="B",VLOOKUP($A318,Bat!$A$4:$BC$2232,O$1,FALSE),VLOOKUP($A318,Pit!$A$4:$AZ$2108,O$2,FALSE))</f>
        <v>4</v>
      </c>
      <c r="P318" s="17">
        <f>IF($C318="B",VLOOKUP($A318,Bat!$A$4:$BC$2232,P$1,FALSE),VLOOKUP($A318,Pit!$A$4:$AZ$2108,P$2,FALSE))</f>
        <v>3</v>
      </c>
      <c r="Q318" s="36">
        <f>IF($C318="B",VLOOKUP($A318,Bat!$A$4:$BC$2232,Q$1,FALSE),VLOOKUP($A318,Pit!$A$4:$AZ$2108,Q$2,FALSE))</f>
        <v>8.758750387345728</v>
      </c>
      <c r="R318" s="19">
        <f>IF($C318="B",VLOOKUP($A318,Bat!$A$4:$BC$2232,R$1,FALSE),VLOOKUP($A318,Pit!$A$4:$AZ$2108,R$2,FALSE))</f>
        <v>0.28632365445873281</v>
      </c>
      <c r="S318" s="20">
        <f>IF($C318="B",VLOOKUP($A318,Bat!$A$4:$BC$2232,S$1,FALSE),VLOOKUP($A318,Pit!$A$4:$AZ$2108,S$2,FALSE))</f>
        <v>230000</v>
      </c>
      <c r="T318" s="17" t="str">
        <f>VLOOKUP(IF($C318="B",VLOOKUP($A318,Bat!$A$4:$AT$2232,T$1,FALSE),VLOOKUP($A318,Pit!$A$4:$BD$2108,T$2,FALSE)),COND!$A$35:$B$41,2,FALSE)</f>
        <v>??</v>
      </c>
      <c r="U318" s="21">
        <f>IF($C318="B",VLOOKUP($A318,Bat!$A$4:$AR$1196,44,FALSE),VLOOKUP($A318,Pit!$A$4:$BB$1086,54,FALSE))</f>
        <v>0</v>
      </c>
      <c r="V318" s="16"/>
      <c r="W318" s="16">
        <f>IF(OR(U318=999,V318=999,AND(S318&gt;$S$3,S318&lt;&gt;"Slot")),"",IF(V318="",U318,V318))</f>
        <v>0</v>
      </c>
      <c r="X318" s="17" t="e">
        <f>RANK(R318,$R$5:$R$124)</f>
        <v>#N/A</v>
      </c>
      <c r="Y318" s="16" t="str">
        <f>IFERROR(VLOOKUP($D318,Results!$F$3:$L$1396,Y$1,FALSE),"")</f>
        <v/>
      </c>
      <c r="Z318" s="34" t="str">
        <f>IFERROR(IFERROR(IF(VLOOKUP($D318,Results!$F$3:$L$1396,Z$1+1,FALSE)=1,"S",""),"")&amp;VLOOKUP($D318,Results!$F$3:$L$1396,Z$1,FALSE),"")</f>
        <v/>
      </c>
      <c r="AA318" s="16" t="str">
        <f>IFERROR(VLOOKUP($D318,Results!$F$3:$L$1396,AA$1,FALSE),"")</f>
        <v/>
      </c>
      <c r="AB318" s="16" t="str">
        <f>IFERROR(VLOOKUP($D318,Results!$F$3:$L$1396,AB$1,FALSE),"")</f>
        <v/>
      </c>
      <c r="AC318" s="16" t="str">
        <f>IF(V318="","",Y318-V318)</f>
        <v/>
      </c>
    </row>
    <row r="319" spans="1:29" s="21" customFormat="1" x14ac:dyDescent="0.25">
      <c r="A319" s="21" t="s">
        <v>2415</v>
      </c>
      <c r="B319" s="16">
        <f>COUNTIF($A$5:$A$124,A319)</f>
        <v>0</v>
      </c>
      <c r="C319" s="16" t="str">
        <f>IF(OR(MID(A319,1,2)="SP",MID(A319,1,2)="MR",MID(A319,1,2)="CL",MID(A319,1,2)="RP"),"P","B")</f>
        <v>P</v>
      </c>
      <c r="D319" s="17">
        <f>IF($C319="B",VLOOKUP($A319,Bat!$A$4:$BC$2232,D$1,FALSE),VLOOKUP($A319,Pit!$A$4:$AZ$2108,D$2,FALSE))</f>
        <v>5722</v>
      </c>
      <c r="E319" s="16" t="str">
        <f>IF($C319="B",VLOOKUP($A319,Bat!$A$4:$BC$2232,E$1,FALSE),VLOOKUP($A319,Pit!$A$4:$AZ$2108,E$2,FALSE))</f>
        <v>RP</v>
      </c>
      <c r="F319" s="16" t="str">
        <f>IF($C319="B",VLOOKUP($A319,Bat!$A$4:$BC$2232,F$1,FALSE),VLOOKUP($A319,Pit!$A$4:$AZ$2108,F$2,FALSE))</f>
        <v>Gustavo Rosado</v>
      </c>
      <c r="G319" s="16">
        <f>IF($C319="B",VLOOKUP($A319,Bat!$A$4:$BC$2232,G$1,FALSE),VLOOKUP($A319,Pit!$A$4:$AZ$2108,G$2,FALSE))</f>
        <v>21</v>
      </c>
      <c r="H319" s="16" t="str">
        <f>IF($C319="B",VLOOKUP($A319,Bat!$A$4:$BC$2232,H$1,FALSE),VLOOKUP($A319,Pit!$A$4:$AZ$2108,H$2,FALSE))</f>
        <v>R</v>
      </c>
      <c r="I319" s="16" t="str">
        <f>IF($C319="B",VLOOKUP($A319,Bat!$A$4:$BC$2232,I$1,FALSE),VLOOKUP($A319,Pit!$A$4:$AZ$2108,I$2,FALSE))</f>
        <v>R</v>
      </c>
      <c r="J319" s="16" t="str">
        <f>IF($C319="B",VLOOKUP($A319,Bat!$A$4:$BC$2232,J$1,FALSE),VLOOKUP($A319,Pit!$A$4:$AZ$2108,J$2,FALSE))</f>
        <v>Low</v>
      </c>
      <c r="K319" s="17" t="str">
        <f>IF($C319="B",VLOOKUP($A319,Bat!$A$4:$BC$2232,K$1,FALSE),VLOOKUP($A319,Pit!$A$4:$AZ$2108,K$2,FALSE))</f>
        <v>Very High</v>
      </c>
      <c r="L319" s="16">
        <f>IF($C319="B",VLOOKUP($A319,Bat!$A$4:$BC$2232,L$1,FALSE),VLOOKUP($A319,Pit!$A$4:$AZ$2108,L$2,FALSE))</f>
        <v>4</v>
      </c>
      <c r="M319" s="16">
        <f>IF($C319="B",VLOOKUP($A319,Bat!$A$4:$BC$2232,M$1,FALSE),VLOOKUP($A319,Pit!$A$4:$AZ$2108,M$2,FALSE))</f>
        <v>4</v>
      </c>
      <c r="N319" s="16">
        <f>IF($C319="B",VLOOKUP($A319,Bat!$A$4:$BC$2232,N$1,FALSE),VLOOKUP($A319,Pit!$A$4:$AZ$2108,N$2,FALSE))</f>
        <v>4</v>
      </c>
      <c r="O319" s="16" t="str">
        <f>IF($C319="B",VLOOKUP($A319,Bat!$A$4:$BC$2232,O$1,FALSE),VLOOKUP($A319,Pit!$A$4:$AZ$2108,O$2,FALSE))</f>
        <v>92-94 Mph</v>
      </c>
      <c r="P319" s="17">
        <f>IF($C319="B",VLOOKUP($A319,Bat!$A$4:$BC$2232,P$1,FALSE),VLOOKUP($A319,Pit!$A$4:$AZ$2108,P$2,FALSE))</f>
        <v>6</v>
      </c>
      <c r="Q319" s="36">
        <f>IF($C319="B",VLOOKUP($A319,Bat!$A$4:$BC$2232,Q$1,FALSE),VLOOKUP($A319,Pit!$A$4:$AZ$2108,Q$2,FALSE))</f>
        <v>26.190626262762116</v>
      </c>
      <c r="R319" s="19">
        <f>IF($C319="B",VLOOKUP($A319,Bat!$A$4:$BC$2232,R$1,FALSE),VLOOKUP($A319,Pit!$A$4:$AZ$2108,R$2,FALSE))</f>
        <v>0.28093153633356199</v>
      </c>
      <c r="S319" s="20">
        <f>IF($C319="B",VLOOKUP($A319,Bat!$A$4:$BC$2232,S$1,FALSE),VLOOKUP($A319,Pit!$A$4:$AZ$2108,S$2,FALSE))</f>
        <v>200000</v>
      </c>
      <c r="T319" s="17" t="str">
        <f>VLOOKUP(IF($C319="B",VLOOKUP($A319,Bat!$A$4:$AT$2232,T$1,FALSE),VLOOKUP($A319,Pit!$A$4:$BD$2108,T$2,FALSE)),COND!$A$35:$B$41,2,FALSE)</f>
        <v>??</v>
      </c>
      <c r="U319" s="21">
        <f>IF($C319="B",VLOOKUP($A319,Bat!$A$4:$AR$1196,44,FALSE),VLOOKUP($A319,Pit!$A$4:$BB$1086,54,FALSE))</f>
        <v>0</v>
      </c>
      <c r="V319" s="16"/>
      <c r="W319" s="16">
        <f>IF(OR(U319=999,V319=999,AND(S319&gt;$S$3,S319&lt;&gt;"Slot")),"",IF(V319="",U319,V319))</f>
        <v>0</v>
      </c>
      <c r="X319" s="17" t="e">
        <f>RANK(R319,$R$5:$R$124)</f>
        <v>#N/A</v>
      </c>
      <c r="Y319" s="16" t="str">
        <f>IFERROR(VLOOKUP($D319,Results!$F$3:$L$1396,Y$1,FALSE),"")</f>
        <v/>
      </c>
      <c r="Z319" s="34" t="str">
        <f>IFERROR(IFERROR(IF(VLOOKUP($D319,Results!$F$3:$L$1396,Z$1+1,FALSE)=1,"S",""),"")&amp;VLOOKUP($D319,Results!$F$3:$L$1396,Z$1,FALSE),"")</f>
        <v/>
      </c>
      <c r="AA319" s="16" t="str">
        <f>IFERROR(VLOOKUP($D319,Results!$F$3:$L$1396,AA$1,FALSE),"")</f>
        <v/>
      </c>
      <c r="AB319" s="16" t="str">
        <f>IFERROR(VLOOKUP($D319,Results!$F$3:$L$1396,AB$1,FALSE),"")</f>
        <v/>
      </c>
      <c r="AC319" s="16" t="str">
        <f>IF(V319="","",Y319-V319)</f>
        <v/>
      </c>
    </row>
    <row r="320" spans="1:29" s="21" customFormat="1" x14ac:dyDescent="0.25">
      <c r="A320" s="21" t="s">
        <v>2900</v>
      </c>
      <c r="B320" s="16">
        <f>COUNTIF($A$5:$A$124,A320)</f>
        <v>0</v>
      </c>
      <c r="C320" s="16" t="str">
        <f>IF(OR(MID(A320,1,2)="SP",MID(A320,1,2)="MR",MID(A320,1,2)="CL",MID(A320,1,2)="RP"),"P","B")</f>
        <v>B</v>
      </c>
      <c r="D320" s="17">
        <f>IF($C320="B",VLOOKUP($A320,Bat!$A$4:$BC$2232,D$1,FALSE),VLOOKUP($A320,Pit!$A$4:$AZ$2108,D$2,FALSE))</f>
        <v>4372</v>
      </c>
      <c r="E320" s="16" t="str">
        <f>IF($C320="B",VLOOKUP($A320,Bat!$A$4:$BC$2232,E$1,FALSE),VLOOKUP($A320,Pit!$A$4:$AZ$2108,E$2,FALSE))</f>
        <v>1B</v>
      </c>
      <c r="F320" s="16" t="str">
        <f>IF($C320="B",VLOOKUP($A320,Bat!$A$4:$BC$2232,F$1,FALSE),VLOOKUP($A320,Pit!$A$4:$AZ$2108,F$2,FALSE))</f>
        <v>Hoshi Takahashi</v>
      </c>
      <c r="G320" s="16">
        <f>IF($C320="B",VLOOKUP($A320,Bat!$A$4:$BC$2232,G$1,FALSE),VLOOKUP($A320,Pit!$A$4:$AZ$2108,G$2,FALSE))</f>
        <v>21</v>
      </c>
      <c r="H320" s="16" t="str">
        <f>IF($C320="B",VLOOKUP($A320,Bat!$A$4:$BC$2232,H$1,FALSE),VLOOKUP($A320,Pit!$A$4:$AZ$2108,H$2,FALSE))</f>
        <v>L</v>
      </c>
      <c r="I320" s="16" t="str">
        <f>IF($C320="B",VLOOKUP($A320,Bat!$A$4:$BC$2232,I$1,FALSE),VLOOKUP($A320,Pit!$A$4:$AZ$2108,I$2,FALSE))</f>
        <v>L</v>
      </c>
      <c r="J320" s="16" t="str">
        <f>IF($C320="B",VLOOKUP($A320,Bat!$A$4:$BC$2232,J$1,FALSE),VLOOKUP($A320,Pit!$A$4:$AZ$2108,J$2,FALSE))</f>
        <v>Normal</v>
      </c>
      <c r="K320" s="17" t="str">
        <f>IF($C320="B",VLOOKUP($A320,Bat!$A$4:$BC$2232,K$1,FALSE),VLOOKUP($A320,Pit!$A$4:$AZ$2108,K$2,FALSE))</f>
        <v>High</v>
      </c>
      <c r="L320" s="16">
        <f>IF($C320="B",VLOOKUP($A320,Bat!$A$4:$BC$2232,L$1,FALSE),VLOOKUP($A320,Pit!$A$4:$AZ$2108,L$2,FALSE))</f>
        <v>5</v>
      </c>
      <c r="M320" s="16">
        <f>IF($C320="B",VLOOKUP($A320,Bat!$A$4:$BC$2232,M$1,FALSE),VLOOKUP($A320,Pit!$A$4:$AZ$2108,M$2,FALSE))</f>
        <v>4</v>
      </c>
      <c r="N320" s="16">
        <f>IF($C320="B",VLOOKUP($A320,Bat!$A$4:$BC$2232,N$1,FALSE),VLOOKUP($A320,Pit!$A$4:$AZ$2108,N$2,FALSE))</f>
        <v>2</v>
      </c>
      <c r="O320" s="16">
        <f>IF($C320="B",VLOOKUP($A320,Bat!$A$4:$BC$2232,O$1,FALSE),VLOOKUP($A320,Pit!$A$4:$AZ$2108,O$2,FALSE))</f>
        <v>4</v>
      </c>
      <c r="P320" s="17">
        <f>IF($C320="B",VLOOKUP($A320,Bat!$A$4:$BC$2232,P$1,FALSE),VLOOKUP($A320,Pit!$A$4:$AZ$2108,P$2,FALSE))</f>
        <v>5</v>
      </c>
      <c r="Q320" s="36">
        <f>IF($C320="B",VLOOKUP($A320,Bat!$A$4:$BC$2232,Q$1,FALSE),VLOOKUP($A320,Pit!$A$4:$AZ$2108,Q$2,FALSE))</f>
        <v>8.7161942727268791</v>
      </c>
      <c r="R320" s="19">
        <f>IF($C320="B",VLOOKUP($A320,Bat!$A$4:$BC$2232,R$1,FALSE),VLOOKUP($A320,Pit!$A$4:$AZ$2108,R$2,FALSE))</f>
        <v>0.28074140714672297</v>
      </c>
      <c r="S320" s="20">
        <f>IF($C320="B",VLOOKUP($A320,Bat!$A$4:$BC$2232,S$1,FALSE),VLOOKUP($A320,Pit!$A$4:$AZ$2108,S$2,FALSE))</f>
        <v>140000</v>
      </c>
      <c r="T320" s="17" t="str">
        <f>VLOOKUP(IF($C320="B",VLOOKUP($A320,Bat!$A$4:$AT$2232,T$1,FALSE),VLOOKUP($A320,Pit!$A$4:$BD$2108,T$2,FALSE)),COND!$A$35:$B$41,2,FALSE)</f>
        <v>??</v>
      </c>
      <c r="U320" s="21">
        <f>IF($C320="B",VLOOKUP($A320,Bat!$A$4:$AR$1196,44,FALSE),VLOOKUP($A320,Pit!$A$4:$BB$1086,54,FALSE))</f>
        <v>0</v>
      </c>
      <c r="V320" s="16"/>
      <c r="W320" s="16">
        <f>IF(OR(U320=999,V320=999,AND(S320&gt;$S$3,S320&lt;&gt;"Slot")),"",IF(V320="",U320,V320))</f>
        <v>0</v>
      </c>
      <c r="X320" s="17" t="e">
        <f>RANK(R320,$R$5:$R$124)</f>
        <v>#N/A</v>
      </c>
      <c r="Y320" s="16" t="str">
        <f>IFERROR(VLOOKUP($D320,Results!$F$3:$L$1396,Y$1,FALSE),"")</f>
        <v/>
      </c>
      <c r="Z320" s="34" t="str">
        <f>IFERROR(IFERROR(IF(VLOOKUP($D320,Results!$F$3:$L$1396,Z$1+1,FALSE)=1,"S",""),"")&amp;VLOOKUP($D320,Results!$F$3:$L$1396,Z$1,FALSE),"")</f>
        <v/>
      </c>
      <c r="AA320" s="16" t="str">
        <f>IFERROR(VLOOKUP($D320,Results!$F$3:$L$1396,AA$1,FALSE),"")</f>
        <v/>
      </c>
      <c r="AB320" s="16" t="str">
        <f>IFERROR(VLOOKUP($D320,Results!$F$3:$L$1396,AB$1,FALSE),"")</f>
        <v/>
      </c>
      <c r="AC320" s="16" t="str">
        <f>IF(V320="","",Y320-V320)</f>
        <v/>
      </c>
    </row>
    <row r="321" spans="1:29" s="21" customFormat="1" x14ac:dyDescent="0.25">
      <c r="A321" s="21" t="s">
        <v>2901</v>
      </c>
      <c r="B321" s="16">
        <f>COUNTIF($A$5:$A$124,A321)</f>
        <v>0</v>
      </c>
      <c r="C321" s="16" t="str">
        <f>IF(OR(MID(A321,1,2)="SP",MID(A321,1,2)="MR",MID(A321,1,2)="CL",MID(A321,1,2)="RP"),"P","B")</f>
        <v>B</v>
      </c>
      <c r="D321" s="17">
        <f>IF($C321="B",VLOOKUP($A321,Bat!$A$4:$BC$2232,D$1,FALSE),VLOOKUP($A321,Pit!$A$4:$AZ$2108,D$2,FALSE))</f>
        <v>8522</v>
      </c>
      <c r="E321" s="16" t="str">
        <f>IF($C321="B",VLOOKUP($A321,Bat!$A$4:$BC$2232,E$1,FALSE),VLOOKUP($A321,Pit!$A$4:$AZ$2108,E$2,FALSE))</f>
        <v>CF</v>
      </c>
      <c r="F321" s="16" t="str">
        <f>IF($C321="B",VLOOKUP($A321,Bat!$A$4:$BC$2232,F$1,FALSE),VLOOKUP($A321,Pit!$A$4:$AZ$2108,F$2,FALSE))</f>
        <v>Troy Washington</v>
      </c>
      <c r="G321" s="16">
        <f>IF($C321="B",VLOOKUP($A321,Bat!$A$4:$BC$2232,G$1,FALSE),VLOOKUP($A321,Pit!$A$4:$AZ$2108,G$2,FALSE))</f>
        <v>21</v>
      </c>
      <c r="H321" s="16" t="str">
        <f>IF($C321="B",VLOOKUP($A321,Bat!$A$4:$BC$2232,H$1,FALSE),VLOOKUP($A321,Pit!$A$4:$AZ$2108,H$2,FALSE))</f>
        <v>R</v>
      </c>
      <c r="I321" s="16" t="str">
        <f>IF($C321="B",VLOOKUP($A321,Bat!$A$4:$BC$2232,I$1,FALSE),VLOOKUP($A321,Pit!$A$4:$AZ$2108,I$2,FALSE))</f>
        <v>R</v>
      </c>
      <c r="J321" s="16" t="str">
        <f>IF($C321="B",VLOOKUP($A321,Bat!$A$4:$BC$2232,J$1,FALSE),VLOOKUP($A321,Pit!$A$4:$AZ$2108,J$2,FALSE))</f>
        <v>Low</v>
      </c>
      <c r="K321" s="17" t="str">
        <f>IF($C321="B",VLOOKUP($A321,Bat!$A$4:$BC$2232,K$1,FALSE),VLOOKUP($A321,Pit!$A$4:$AZ$2108,K$2,FALSE))</f>
        <v>High</v>
      </c>
      <c r="L321" s="16">
        <f>IF($C321="B",VLOOKUP($A321,Bat!$A$4:$BC$2232,L$1,FALSE),VLOOKUP($A321,Pit!$A$4:$AZ$2108,L$2,FALSE))</f>
        <v>5</v>
      </c>
      <c r="M321" s="16">
        <f>IF($C321="B",VLOOKUP($A321,Bat!$A$4:$BC$2232,M$1,FALSE),VLOOKUP($A321,Pit!$A$4:$AZ$2108,M$2,FALSE))</f>
        <v>4</v>
      </c>
      <c r="N321" s="16">
        <f>IF($C321="B",VLOOKUP($A321,Bat!$A$4:$BC$2232,N$1,FALSE),VLOOKUP($A321,Pit!$A$4:$AZ$2108,N$2,FALSE))</f>
        <v>2</v>
      </c>
      <c r="O321" s="16">
        <f>IF($C321="B",VLOOKUP($A321,Bat!$A$4:$BC$2232,O$1,FALSE),VLOOKUP($A321,Pit!$A$4:$AZ$2108,O$2,FALSE))</f>
        <v>3</v>
      </c>
      <c r="P321" s="17">
        <f>IF($C321="B",VLOOKUP($A321,Bat!$A$4:$BC$2232,P$1,FALSE),VLOOKUP($A321,Pit!$A$4:$AZ$2108,P$2,FALSE))</f>
        <v>4</v>
      </c>
      <c r="Q321" s="36">
        <f>IF($C321="B",VLOOKUP($A321,Bat!$A$4:$BC$2232,Q$1,FALSE),VLOOKUP($A321,Pit!$A$4:$AZ$2108,Q$2,FALSE))</f>
        <v>8.7131776724909056</v>
      </c>
      <c r="R321" s="19">
        <f>IF($C321="B",VLOOKUP($A321,Bat!$A$4:$BC$2232,R$1,FALSE),VLOOKUP($A321,Pit!$A$4:$AZ$2108,R$2,FALSE))</f>
        <v>0.28034570822755489</v>
      </c>
      <c r="S321" s="20">
        <f>IF($C321="B",VLOOKUP($A321,Bat!$A$4:$BC$2232,S$1,FALSE),VLOOKUP($A321,Pit!$A$4:$AZ$2108,S$2,FALSE))</f>
        <v>200000</v>
      </c>
      <c r="T321" s="17" t="str">
        <f>VLOOKUP(IF($C321="B",VLOOKUP($A321,Bat!$A$4:$AT$2232,T$1,FALSE),VLOOKUP($A321,Pit!$A$4:$BD$2108,T$2,FALSE)),COND!$A$35:$B$41,2,FALSE)</f>
        <v>??</v>
      </c>
      <c r="U321" s="21">
        <f>IF($C321="B",VLOOKUP($A321,Bat!$A$4:$AR$1196,44,FALSE),VLOOKUP($A321,Pit!$A$4:$BB$1086,54,FALSE))</f>
        <v>0</v>
      </c>
      <c r="V321" s="16"/>
      <c r="W321" s="16">
        <f>IF(OR(U321=999,V321=999,AND(S321&gt;$S$3,S321&lt;&gt;"Slot")),"",IF(V321="",U321,V321))</f>
        <v>0</v>
      </c>
      <c r="X321" s="17" t="e">
        <f>RANK(R321,$R$5:$R$124)</f>
        <v>#N/A</v>
      </c>
      <c r="Y321" s="16" t="str">
        <f>IFERROR(VLOOKUP($D321,Results!$F$3:$L$1396,Y$1,FALSE),"")</f>
        <v/>
      </c>
      <c r="Z321" s="34" t="str">
        <f>IFERROR(IFERROR(IF(VLOOKUP($D321,Results!$F$3:$L$1396,Z$1+1,FALSE)=1,"S",""),"")&amp;VLOOKUP($D321,Results!$F$3:$L$1396,Z$1,FALSE),"")</f>
        <v/>
      </c>
      <c r="AA321" s="16" t="str">
        <f>IFERROR(VLOOKUP($D321,Results!$F$3:$L$1396,AA$1,FALSE),"")</f>
        <v/>
      </c>
      <c r="AB321" s="16" t="str">
        <f>IFERROR(VLOOKUP($D321,Results!$F$3:$L$1396,AB$1,FALSE),"")</f>
        <v/>
      </c>
      <c r="AC321" s="16" t="str">
        <f>IF(V321="","",Y321-V321)</f>
        <v/>
      </c>
    </row>
    <row r="322" spans="1:29" s="21" customFormat="1" x14ac:dyDescent="0.25">
      <c r="A322" s="21" t="s">
        <v>2902</v>
      </c>
      <c r="B322" s="16">
        <f>COUNTIF($A$5:$A$124,A322)</f>
        <v>0</v>
      </c>
      <c r="C322" s="16" t="str">
        <f>IF(OR(MID(A322,1,2)="SP",MID(A322,1,2)="MR",MID(A322,1,2)="CL",MID(A322,1,2)="RP"),"P","B")</f>
        <v>B</v>
      </c>
      <c r="D322" s="17">
        <f>IF($C322="B",VLOOKUP($A322,Bat!$A$4:$BC$2232,D$1,FALSE),VLOOKUP($A322,Pit!$A$4:$AZ$2108,D$2,FALSE))</f>
        <v>6845</v>
      </c>
      <c r="E322" s="16" t="str">
        <f>IF($C322="B",VLOOKUP($A322,Bat!$A$4:$BC$2232,E$1,FALSE),VLOOKUP($A322,Pit!$A$4:$AZ$2108,E$2,FALSE))</f>
        <v>C</v>
      </c>
      <c r="F322" s="16" t="str">
        <f>IF($C322="B",VLOOKUP($A322,Bat!$A$4:$BC$2232,F$1,FALSE),VLOOKUP($A322,Pit!$A$4:$AZ$2108,F$2,FALSE))</f>
        <v>Forrest MacPherson</v>
      </c>
      <c r="G322" s="16">
        <f>IF($C322="B",VLOOKUP($A322,Bat!$A$4:$BC$2232,G$1,FALSE),VLOOKUP($A322,Pit!$A$4:$AZ$2108,G$2,FALSE))</f>
        <v>18</v>
      </c>
      <c r="H322" s="16" t="str">
        <f>IF($C322="B",VLOOKUP($A322,Bat!$A$4:$BC$2232,H$1,FALSE),VLOOKUP($A322,Pit!$A$4:$AZ$2108,H$2,FALSE))</f>
        <v>R</v>
      </c>
      <c r="I322" s="16" t="str">
        <f>IF($C322="B",VLOOKUP($A322,Bat!$A$4:$BC$2232,I$1,FALSE),VLOOKUP($A322,Pit!$A$4:$AZ$2108,I$2,FALSE))</f>
        <v>R</v>
      </c>
      <c r="J322" s="16" t="str">
        <f>IF($C322="B",VLOOKUP($A322,Bat!$A$4:$BC$2232,J$1,FALSE),VLOOKUP($A322,Pit!$A$4:$AZ$2108,J$2,FALSE))</f>
        <v>Very High</v>
      </c>
      <c r="K322" s="17" t="str">
        <f>IF($C322="B",VLOOKUP($A322,Bat!$A$4:$BC$2232,K$1,FALSE),VLOOKUP($A322,Pit!$A$4:$AZ$2108,K$2,FALSE))</f>
        <v>Very High</v>
      </c>
      <c r="L322" s="16">
        <f>IF($C322="B",VLOOKUP($A322,Bat!$A$4:$BC$2232,L$1,FALSE),VLOOKUP($A322,Pit!$A$4:$AZ$2108,L$2,FALSE))</f>
        <v>3</v>
      </c>
      <c r="M322" s="16">
        <f>IF($C322="B",VLOOKUP($A322,Bat!$A$4:$BC$2232,M$1,FALSE),VLOOKUP($A322,Pit!$A$4:$AZ$2108,M$2,FALSE))</f>
        <v>3</v>
      </c>
      <c r="N322" s="16">
        <f>IF($C322="B",VLOOKUP($A322,Bat!$A$4:$BC$2232,N$1,FALSE),VLOOKUP($A322,Pit!$A$4:$AZ$2108,N$2,FALSE))</f>
        <v>8</v>
      </c>
      <c r="O322" s="16">
        <f>IF($C322="B",VLOOKUP($A322,Bat!$A$4:$BC$2232,O$1,FALSE),VLOOKUP($A322,Pit!$A$4:$AZ$2108,O$2,FALSE))</f>
        <v>7</v>
      </c>
      <c r="P322" s="17">
        <f>IF($C322="B",VLOOKUP($A322,Bat!$A$4:$BC$2232,P$1,FALSE),VLOOKUP($A322,Pit!$A$4:$AZ$2108,P$2,FALSE))</f>
        <v>3</v>
      </c>
      <c r="Q322" s="36">
        <f>IF($C322="B",VLOOKUP($A322,Bat!$A$4:$BC$2232,Q$1,FALSE),VLOOKUP($A322,Pit!$A$4:$AZ$2108,Q$2,FALSE))</f>
        <v>8.6684511549127592</v>
      </c>
      <c r="R322" s="19">
        <f>IF($C322="B",VLOOKUP($A322,Bat!$A$4:$BC$2232,R$1,FALSE),VLOOKUP($A322,Pit!$A$4:$AZ$2108,R$2,FALSE))</f>
        <v>0.2744787609095875</v>
      </c>
      <c r="S322" s="20">
        <f>IF($C322="B",VLOOKUP($A322,Bat!$A$4:$BC$2232,S$1,FALSE),VLOOKUP($A322,Pit!$A$4:$AZ$2108,S$2,FALSE))</f>
        <v>2400000</v>
      </c>
      <c r="T322" s="17" t="str">
        <f>VLOOKUP(IF($C322="B",VLOOKUP($A322,Bat!$A$4:$AT$2232,T$1,FALSE),VLOOKUP($A322,Pit!$A$4:$BD$2108,T$2,FALSE)),COND!$A$35:$B$41,2,FALSE)</f>
        <v>??</v>
      </c>
      <c r="U322" s="21">
        <f>IF($C322="B",VLOOKUP($A322,Bat!$A$4:$AR$1196,44,FALSE),VLOOKUP($A322,Pit!$A$4:$BB$1086,54,FALSE))</f>
        <v>0</v>
      </c>
      <c r="V322" s="16"/>
      <c r="W322" s="16">
        <f>IF(OR(U322=999,V322=999,AND(S322&gt;$S$3,S322&lt;&gt;"Slot")),"",IF(V322="",U322,V322))</f>
        <v>0</v>
      </c>
      <c r="X322" s="17" t="e">
        <f>RANK(R322,$R$5:$R$124)</f>
        <v>#N/A</v>
      </c>
      <c r="Y322" s="16" t="str">
        <f>IFERROR(VLOOKUP($D322,Results!$F$3:$L$1396,Y$1,FALSE),"")</f>
        <v/>
      </c>
      <c r="Z322" s="34" t="str">
        <f>IFERROR(IFERROR(IF(VLOOKUP($D322,Results!$F$3:$L$1396,Z$1+1,FALSE)=1,"S",""),"")&amp;VLOOKUP($D322,Results!$F$3:$L$1396,Z$1,FALSE),"")</f>
        <v/>
      </c>
      <c r="AA322" s="16" t="str">
        <f>IFERROR(VLOOKUP($D322,Results!$F$3:$L$1396,AA$1,FALSE),"")</f>
        <v/>
      </c>
      <c r="AB322" s="16" t="str">
        <f>IFERROR(VLOOKUP($D322,Results!$F$3:$L$1396,AB$1,FALSE),"")</f>
        <v/>
      </c>
      <c r="AC322" s="16" t="str">
        <f>IF(V322="","",Y322-V322)</f>
        <v/>
      </c>
    </row>
    <row r="323" spans="1:29" s="21" customFormat="1" x14ac:dyDescent="0.25">
      <c r="A323" s="21" t="s">
        <v>2903</v>
      </c>
      <c r="B323" s="16">
        <f>COUNTIF($A$5:$A$124,A323)</f>
        <v>0</v>
      </c>
      <c r="C323" s="16" t="str">
        <f>IF(OR(MID(A323,1,2)="SP",MID(A323,1,2)="MR",MID(A323,1,2)="CL",MID(A323,1,2)="RP"),"P","B")</f>
        <v>B</v>
      </c>
      <c r="D323" s="17">
        <f>IF($C323="B",VLOOKUP($A323,Bat!$A$4:$BC$2232,D$1,FALSE),VLOOKUP($A323,Pit!$A$4:$AZ$2108,D$2,FALSE))</f>
        <v>9575</v>
      </c>
      <c r="E323" s="16" t="str">
        <f>IF($C323="B",VLOOKUP($A323,Bat!$A$4:$BC$2232,E$1,FALSE),VLOOKUP($A323,Pit!$A$4:$AZ$2108,E$2,FALSE))</f>
        <v>C</v>
      </c>
      <c r="F323" s="16" t="str">
        <f>IF($C323="B",VLOOKUP($A323,Bat!$A$4:$BC$2232,F$1,FALSE),VLOOKUP($A323,Pit!$A$4:$AZ$2108,F$2,FALSE))</f>
        <v>Katsuhiko Horiuchi</v>
      </c>
      <c r="G323" s="16">
        <f>IF($C323="B",VLOOKUP($A323,Bat!$A$4:$BC$2232,G$1,FALSE),VLOOKUP($A323,Pit!$A$4:$AZ$2108,G$2,FALSE))</f>
        <v>21</v>
      </c>
      <c r="H323" s="16" t="str">
        <f>IF($C323="B",VLOOKUP($A323,Bat!$A$4:$BC$2232,H$1,FALSE),VLOOKUP($A323,Pit!$A$4:$AZ$2108,H$2,FALSE))</f>
        <v>R</v>
      </c>
      <c r="I323" s="16" t="str">
        <f>IF($C323="B",VLOOKUP($A323,Bat!$A$4:$BC$2232,I$1,FALSE),VLOOKUP($A323,Pit!$A$4:$AZ$2108,I$2,FALSE))</f>
        <v>R</v>
      </c>
      <c r="J323" s="16" t="str">
        <f>IF($C323="B",VLOOKUP($A323,Bat!$A$4:$BC$2232,J$1,FALSE),VLOOKUP($A323,Pit!$A$4:$AZ$2108,J$2,FALSE))</f>
        <v>Very Low</v>
      </c>
      <c r="K323" s="17" t="str">
        <f>IF($C323="B",VLOOKUP($A323,Bat!$A$4:$BC$2232,K$1,FALSE),VLOOKUP($A323,Pit!$A$4:$AZ$2108,K$2,FALSE))</f>
        <v>Low</v>
      </c>
      <c r="L323" s="16">
        <f>IF($C323="B",VLOOKUP($A323,Bat!$A$4:$BC$2232,L$1,FALSE),VLOOKUP($A323,Pit!$A$4:$AZ$2108,L$2,FALSE))</f>
        <v>4</v>
      </c>
      <c r="M323" s="16">
        <f>IF($C323="B",VLOOKUP($A323,Bat!$A$4:$BC$2232,M$1,FALSE),VLOOKUP($A323,Pit!$A$4:$AZ$2108,M$2,FALSE))</f>
        <v>4</v>
      </c>
      <c r="N323" s="16">
        <f>IF($C323="B",VLOOKUP($A323,Bat!$A$4:$BC$2232,N$1,FALSE),VLOOKUP($A323,Pit!$A$4:$AZ$2108,N$2,FALSE))</f>
        <v>3</v>
      </c>
      <c r="O323" s="16">
        <f>IF($C323="B",VLOOKUP($A323,Bat!$A$4:$BC$2232,O$1,FALSE),VLOOKUP($A323,Pit!$A$4:$AZ$2108,O$2,FALSE))</f>
        <v>7</v>
      </c>
      <c r="P323" s="17">
        <f>IF($C323="B",VLOOKUP($A323,Bat!$A$4:$BC$2232,P$1,FALSE),VLOOKUP($A323,Pit!$A$4:$AZ$2108,P$2,FALSE))</f>
        <v>3</v>
      </c>
      <c r="Q323" s="36">
        <f>IF($C323="B",VLOOKUP($A323,Bat!$A$4:$BC$2232,Q$1,FALSE),VLOOKUP($A323,Pit!$A$4:$AZ$2108,Q$2,FALSE))</f>
        <v>8.6576149950608787</v>
      </c>
      <c r="R323" s="19">
        <f>IF($C323="B",VLOOKUP($A323,Bat!$A$4:$BC$2232,R$1,FALSE),VLOOKUP($A323,Pit!$A$4:$AZ$2108,R$2,FALSE))</f>
        <v>0.27305734063314913</v>
      </c>
      <c r="S323" s="20">
        <f>IF($C323="B",VLOOKUP($A323,Bat!$A$4:$BC$2232,S$1,FALSE),VLOOKUP($A323,Pit!$A$4:$AZ$2108,S$2,FALSE))</f>
        <v>200000</v>
      </c>
      <c r="T323" s="17" t="str">
        <f>VLOOKUP(IF($C323="B",VLOOKUP($A323,Bat!$A$4:$AT$2232,T$1,FALSE),VLOOKUP($A323,Pit!$A$4:$BD$2108,T$2,FALSE)),COND!$A$35:$B$41,2,FALSE)</f>
        <v>??</v>
      </c>
      <c r="U323" s="21">
        <f>IF($C323="B",VLOOKUP($A323,Bat!$A$4:$AR$1196,44,FALSE),VLOOKUP($A323,Pit!$A$4:$BB$1086,54,FALSE))</f>
        <v>0</v>
      </c>
      <c r="V323" s="16"/>
      <c r="W323" s="16">
        <f>IF(OR(U323=999,V323=999,AND(S323&gt;$S$3,S323&lt;&gt;"Slot")),"",IF(V323="",U323,V323))</f>
        <v>0</v>
      </c>
      <c r="X323" s="17" t="e">
        <f>RANK(R323,$R$5:$R$124)</f>
        <v>#N/A</v>
      </c>
      <c r="Y323" s="16" t="str">
        <f>IFERROR(VLOOKUP($D323,Results!$F$3:$L$1396,Y$1,FALSE),"")</f>
        <v/>
      </c>
      <c r="Z323" s="34" t="str">
        <f>IFERROR(IFERROR(IF(VLOOKUP($D323,Results!$F$3:$L$1396,Z$1+1,FALSE)=1,"S",""),"")&amp;VLOOKUP($D323,Results!$F$3:$L$1396,Z$1,FALSE),"")</f>
        <v/>
      </c>
      <c r="AA323" s="16" t="str">
        <f>IFERROR(VLOOKUP($D323,Results!$F$3:$L$1396,AA$1,FALSE),"")</f>
        <v/>
      </c>
      <c r="AB323" s="16" t="str">
        <f>IFERROR(VLOOKUP($D323,Results!$F$3:$L$1396,AB$1,FALSE),"")</f>
        <v/>
      </c>
      <c r="AC323" s="16" t="str">
        <f>IF(V323="","",Y323-V323)</f>
        <v/>
      </c>
    </row>
    <row r="324" spans="1:29" s="21" customFormat="1" x14ac:dyDescent="0.25">
      <c r="A324" s="21" t="s">
        <v>2416</v>
      </c>
      <c r="B324" s="16">
        <f>COUNTIF($A$5:$A$124,A324)</f>
        <v>0</v>
      </c>
      <c r="C324" s="16" t="str">
        <f>IF(OR(MID(A324,1,2)="SP",MID(A324,1,2)="MR",MID(A324,1,2)="CL",MID(A324,1,2)="RP"),"P","B")</f>
        <v>P</v>
      </c>
      <c r="D324" s="17">
        <f>IF($C324="B",VLOOKUP($A324,Bat!$A$4:$BC$2232,D$1,FALSE),VLOOKUP($A324,Pit!$A$4:$AZ$2108,D$2,FALSE))</f>
        <v>11599</v>
      </c>
      <c r="E324" s="16" t="str">
        <f>IF($C324="B",VLOOKUP($A324,Bat!$A$4:$BC$2232,E$1,FALSE),VLOOKUP($A324,Pit!$A$4:$AZ$2108,E$2,FALSE))</f>
        <v>SP</v>
      </c>
      <c r="F324" s="16" t="str">
        <f>IF($C324="B",VLOOKUP($A324,Bat!$A$4:$BC$2232,F$1,FALSE),VLOOKUP($A324,Pit!$A$4:$AZ$2108,F$2,FALSE))</f>
        <v>Paul Stewart</v>
      </c>
      <c r="G324" s="16">
        <f>IF($C324="B",VLOOKUP($A324,Bat!$A$4:$BC$2232,G$1,FALSE),VLOOKUP($A324,Pit!$A$4:$AZ$2108,G$2,FALSE))</f>
        <v>21</v>
      </c>
      <c r="H324" s="16" t="str">
        <f>IF($C324="B",VLOOKUP($A324,Bat!$A$4:$BC$2232,H$1,FALSE),VLOOKUP($A324,Pit!$A$4:$AZ$2108,H$2,FALSE))</f>
        <v>R</v>
      </c>
      <c r="I324" s="16" t="str">
        <f>IF($C324="B",VLOOKUP($A324,Bat!$A$4:$BC$2232,I$1,FALSE),VLOOKUP($A324,Pit!$A$4:$AZ$2108,I$2,FALSE))</f>
        <v>R</v>
      </c>
      <c r="J324" s="16" t="str">
        <f>IF($C324="B",VLOOKUP($A324,Bat!$A$4:$BC$2232,J$1,FALSE),VLOOKUP($A324,Pit!$A$4:$AZ$2108,J$2,FALSE))</f>
        <v>Normal</v>
      </c>
      <c r="K324" s="17" t="str">
        <f>IF($C324="B",VLOOKUP($A324,Bat!$A$4:$BC$2232,K$1,FALSE),VLOOKUP($A324,Pit!$A$4:$AZ$2108,K$2,FALSE))</f>
        <v>Normal</v>
      </c>
      <c r="L324" s="16">
        <f>IF($C324="B",VLOOKUP($A324,Bat!$A$4:$BC$2232,L$1,FALSE),VLOOKUP($A324,Pit!$A$4:$AZ$2108,L$2,FALSE))</f>
        <v>4</v>
      </c>
      <c r="M324" s="16">
        <f>IF($C324="B",VLOOKUP($A324,Bat!$A$4:$BC$2232,M$1,FALSE),VLOOKUP($A324,Pit!$A$4:$AZ$2108,M$2,FALSE))</f>
        <v>4</v>
      </c>
      <c r="N324" s="16">
        <f>IF($C324="B",VLOOKUP($A324,Bat!$A$4:$BC$2232,N$1,FALSE),VLOOKUP($A324,Pit!$A$4:$AZ$2108,N$2,FALSE))</f>
        <v>4</v>
      </c>
      <c r="O324" s="16" t="str">
        <f>IF($C324="B",VLOOKUP($A324,Bat!$A$4:$BC$2232,O$1,FALSE),VLOOKUP($A324,Pit!$A$4:$AZ$2108,O$2,FALSE))</f>
        <v>88-90 Mph</v>
      </c>
      <c r="P324" s="17">
        <f>IF($C324="B",VLOOKUP($A324,Bat!$A$4:$BC$2232,P$1,FALSE),VLOOKUP($A324,Pit!$A$4:$AZ$2108,P$2,FALSE))</f>
        <v>6</v>
      </c>
      <c r="Q324" s="36">
        <f>IF($C324="B",VLOOKUP($A324,Bat!$A$4:$BC$2232,Q$1,FALSE),VLOOKUP($A324,Pit!$A$4:$AZ$2108,Q$2,FALSE))</f>
        <v>26.081876262762115</v>
      </c>
      <c r="R324" s="19">
        <f>IF($C324="B",VLOOKUP($A324,Bat!$A$4:$BC$2232,R$1,FALSE),VLOOKUP($A324,Pit!$A$4:$AZ$2108,R$2,FALSE))</f>
        <v>0.27120223947044753</v>
      </c>
      <c r="S324" s="20">
        <f>IF($C324="B",VLOOKUP($A324,Bat!$A$4:$BC$2232,S$1,FALSE),VLOOKUP($A324,Pit!$A$4:$AZ$2108,S$2,FALSE))</f>
        <v>220000</v>
      </c>
      <c r="T324" s="17" t="str">
        <f>VLOOKUP(IF($C324="B",VLOOKUP($A324,Bat!$A$4:$AT$2232,T$1,FALSE),VLOOKUP($A324,Pit!$A$4:$BD$2108,T$2,FALSE)),COND!$A$35:$B$41,2,FALSE)</f>
        <v>??</v>
      </c>
      <c r="U324" s="21">
        <f>IF($C324="B",VLOOKUP($A324,Bat!$A$4:$AR$1196,44,FALSE),VLOOKUP($A324,Pit!$A$4:$BB$1086,54,FALSE))</f>
        <v>0</v>
      </c>
      <c r="V324" s="16"/>
      <c r="W324" s="16">
        <f>IF(OR(U324=999,V324=999,AND(S324&gt;$S$3,S324&lt;&gt;"Slot")),"",IF(V324="",U324,V324))</f>
        <v>0</v>
      </c>
      <c r="X324" s="17" t="e">
        <f>RANK(R324,$R$5:$R$124)</f>
        <v>#N/A</v>
      </c>
      <c r="Y324" s="16" t="str">
        <f>IFERROR(VLOOKUP($D324,Results!$F$3:$L$1396,Y$1,FALSE),"")</f>
        <v/>
      </c>
      <c r="Z324" s="34" t="str">
        <f>IFERROR(IFERROR(IF(VLOOKUP($D324,Results!$F$3:$L$1396,Z$1+1,FALSE)=1,"S",""),"")&amp;VLOOKUP($D324,Results!$F$3:$L$1396,Z$1,FALSE),"")</f>
        <v/>
      </c>
      <c r="AA324" s="16" t="str">
        <f>IFERROR(VLOOKUP($D324,Results!$F$3:$L$1396,AA$1,FALSE),"")</f>
        <v/>
      </c>
      <c r="AB324" s="16" t="str">
        <f>IFERROR(VLOOKUP($D324,Results!$F$3:$L$1396,AB$1,FALSE),"")</f>
        <v/>
      </c>
      <c r="AC324" s="16" t="str">
        <f>IF(V324="","",Y324-V324)</f>
        <v/>
      </c>
    </row>
    <row r="325" spans="1:29" s="21" customFormat="1" x14ac:dyDescent="0.25">
      <c r="A325" s="21" t="s">
        <v>2417</v>
      </c>
      <c r="B325" s="16">
        <f>COUNTIF($A$5:$A$124,A325)</f>
        <v>0</v>
      </c>
      <c r="C325" s="16" t="str">
        <f>IF(OR(MID(A325,1,2)="SP",MID(A325,1,2)="MR",MID(A325,1,2)="CL",MID(A325,1,2)="RP"),"P","B")</f>
        <v>P</v>
      </c>
      <c r="D325" s="17">
        <f>IF($C325="B",VLOOKUP($A325,Bat!$A$4:$BC$2232,D$1,FALSE),VLOOKUP($A325,Pit!$A$4:$AZ$2108,D$2,FALSE))</f>
        <v>11857</v>
      </c>
      <c r="E325" s="16" t="str">
        <f>IF($C325="B",VLOOKUP($A325,Bat!$A$4:$BC$2232,E$1,FALSE),VLOOKUP($A325,Pit!$A$4:$AZ$2108,E$2,FALSE))</f>
        <v>SP</v>
      </c>
      <c r="F325" s="16" t="str">
        <f>IF($C325="B",VLOOKUP($A325,Bat!$A$4:$BC$2232,F$1,FALSE),VLOOKUP($A325,Pit!$A$4:$AZ$2108,F$2,FALSE))</f>
        <v>Gabriel Cabrera</v>
      </c>
      <c r="G325" s="16">
        <f>IF($C325="B",VLOOKUP($A325,Bat!$A$4:$BC$2232,G$1,FALSE),VLOOKUP($A325,Pit!$A$4:$AZ$2108,G$2,FALSE))</f>
        <v>21</v>
      </c>
      <c r="H325" s="16" t="str">
        <f>IF($C325="B",VLOOKUP($A325,Bat!$A$4:$BC$2232,H$1,FALSE),VLOOKUP($A325,Pit!$A$4:$AZ$2108,H$2,FALSE))</f>
        <v>L</v>
      </c>
      <c r="I325" s="16" t="str">
        <f>IF($C325="B",VLOOKUP($A325,Bat!$A$4:$BC$2232,I$1,FALSE),VLOOKUP($A325,Pit!$A$4:$AZ$2108,I$2,FALSE))</f>
        <v>L</v>
      </c>
      <c r="J325" s="16" t="str">
        <f>IF($C325="B",VLOOKUP($A325,Bat!$A$4:$BC$2232,J$1,FALSE),VLOOKUP($A325,Pit!$A$4:$AZ$2108,J$2,FALSE))</f>
        <v>High</v>
      </c>
      <c r="K325" s="17" t="str">
        <f>IF($C325="B",VLOOKUP($A325,Bat!$A$4:$BC$2232,K$1,FALSE),VLOOKUP($A325,Pit!$A$4:$AZ$2108,K$2,FALSE))</f>
        <v>Normal</v>
      </c>
      <c r="L325" s="16">
        <f>IF($C325="B",VLOOKUP($A325,Bat!$A$4:$BC$2232,L$1,FALSE),VLOOKUP($A325,Pit!$A$4:$AZ$2108,L$2,FALSE))</f>
        <v>4</v>
      </c>
      <c r="M325" s="16">
        <f>IF($C325="B",VLOOKUP($A325,Bat!$A$4:$BC$2232,M$1,FALSE),VLOOKUP($A325,Pit!$A$4:$AZ$2108,M$2,FALSE))</f>
        <v>4</v>
      </c>
      <c r="N325" s="16">
        <f>IF($C325="B",VLOOKUP($A325,Bat!$A$4:$BC$2232,N$1,FALSE),VLOOKUP($A325,Pit!$A$4:$AZ$2108,N$2,FALSE))</f>
        <v>4</v>
      </c>
      <c r="O325" s="16" t="str">
        <f>IF($C325="B",VLOOKUP($A325,Bat!$A$4:$BC$2232,O$1,FALSE),VLOOKUP($A325,Pit!$A$4:$AZ$2108,O$2,FALSE))</f>
        <v>93-95 Mph</v>
      </c>
      <c r="P325" s="17">
        <f>IF($C325="B",VLOOKUP($A325,Bat!$A$4:$BC$2232,P$1,FALSE),VLOOKUP($A325,Pit!$A$4:$AZ$2108,P$2,FALSE))</f>
        <v>8</v>
      </c>
      <c r="Q325" s="36">
        <f>IF($C325="B",VLOOKUP($A325,Bat!$A$4:$BC$2232,Q$1,FALSE),VLOOKUP($A325,Pit!$A$4:$AZ$2108,Q$2,FALSE))</f>
        <v>26.078382737775556</v>
      </c>
      <c r="R325" s="19">
        <f>IF($C325="B",VLOOKUP($A325,Bat!$A$4:$BC$2232,R$1,FALSE),VLOOKUP($A325,Pit!$A$4:$AZ$2108,R$2,FALSE))</f>
        <v>0.27088969196062734</v>
      </c>
      <c r="S325" s="20">
        <f>IF($C325="B",VLOOKUP($A325,Bat!$A$4:$BC$2232,S$1,FALSE),VLOOKUP($A325,Pit!$A$4:$AZ$2108,S$2,FALSE))</f>
        <v>190000</v>
      </c>
      <c r="T325" s="17" t="str">
        <f>VLOOKUP(IF($C325="B",VLOOKUP($A325,Bat!$A$4:$AT$2232,T$1,FALSE),VLOOKUP($A325,Pit!$A$4:$BD$2108,T$2,FALSE)),COND!$A$35:$B$41,2,FALSE)</f>
        <v>??</v>
      </c>
      <c r="U325" s="21">
        <f>IF($C325="B",VLOOKUP($A325,Bat!$A$4:$AR$1196,44,FALSE),VLOOKUP($A325,Pit!$A$4:$BB$1086,54,FALSE))</f>
        <v>0</v>
      </c>
      <c r="V325" s="16"/>
      <c r="W325" s="16">
        <f>IF(OR(U325=999,V325=999,AND(S325&gt;$S$3,S325&lt;&gt;"Slot")),"",IF(V325="",U325,V325))</f>
        <v>0</v>
      </c>
      <c r="X325" s="17" t="e">
        <f>RANK(R325,$R$5:$R$124)</f>
        <v>#N/A</v>
      </c>
      <c r="Y325" s="16" t="str">
        <f>IFERROR(VLOOKUP($D325,Results!$F$3:$L$1396,Y$1,FALSE),"")</f>
        <v/>
      </c>
      <c r="Z325" s="34" t="str">
        <f>IFERROR(IFERROR(IF(VLOOKUP($D325,Results!$F$3:$L$1396,Z$1+1,FALSE)=1,"S",""),"")&amp;VLOOKUP($D325,Results!$F$3:$L$1396,Z$1,FALSE),"")</f>
        <v/>
      </c>
      <c r="AA325" s="16" t="str">
        <f>IFERROR(VLOOKUP($D325,Results!$F$3:$L$1396,AA$1,FALSE),"")</f>
        <v/>
      </c>
      <c r="AB325" s="16" t="str">
        <f>IFERROR(VLOOKUP($D325,Results!$F$3:$L$1396,AB$1,FALSE),"")</f>
        <v/>
      </c>
      <c r="AC325" s="16" t="str">
        <f>IF(V325="","",Y325-V325)</f>
        <v/>
      </c>
    </row>
    <row r="326" spans="1:29" s="21" customFormat="1" x14ac:dyDescent="0.25">
      <c r="A326" s="21" t="s">
        <v>2418</v>
      </c>
      <c r="B326" s="16">
        <f>COUNTIF($A$5:$A$124,A326)</f>
        <v>0</v>
      </c>
      <c r="C326" s="16" t="str">
        <f>IF(OR(MID(A326,1,2)="SP",MID(A326,1,2)="MR",MID(A326,1,2)="CL",MID(A326,1,2)="RP"),"P","B")</f>
        <v>P</v>
      </c>
      <c r="D326" s="17">
        <f>IF($C326="B",VLOOKUP($A326,Bat!$A$4:$BC$2232,D$1,FALSE),VLOOKUP($A326,Pit!$A$4:$AZ$2108,D$2,FALSE))</f>
        <v>11537</v>
      </c>
      <c r="E326" s="16" t="str">
        <f>IF($C326="B",VLOOKUP($A326,Bat!$A$4:$BC$2232,E$1,FALSE),VLOOKUP($A326,Pit!$A$4:$AZ$2108,E$2,FALSE))</f>
        <v>SP</v>
      </c>
      <c r="F326" s="16" t="str">
        <f>IF($C326="B",VLOOKUP($A326,Bat!$A$4:$BC$2232,F$1,FALSE),VLOOKUP($A326,Pit!$A$4:$AZ$2108,F$2,FALSE))</f>
        <v>Carlos Rodríguez</v>
      </c>
      <c r="G326" s="16">
        <f>IF($C326="B",VLOOKUP($A326,Bat!$A$4:$BC$2232,G$1,FALSE),VLOOKUP($A326,Pit!$A$4:$AZ$2108,G$2,FALSE))</f>
        <v>21</v>
      </c>
      <c r="H326" s="16" t="str">
        <f>IF($C326="B",VLOOKUP($A326,Bat!$A$4:$BC$2232,H$1,FALSE),VLOOKUP($A326,Pit!$A$4:$AZ$2108,H$2,FALSE))</f>
        <v>R</v>
      </c>
      <c r="I326" s="16" t="str">
        <f>IF($C326="B",VLOOKUP($A326,Bat!$A$4:$BC$2232,I$1,FALSE),VLOOKUP($A326,Pit!$A$4:$AZ$2108,I$2,FALSE))</f>
        <v>R</v>
      </c>
      <c r="J326" s="16" t="str">
        <f>IF($C326="B",VLOOKUP($A326,Bat!$A$4:$BC$2232,J$1,FALSE),VLOOKUP($A326,Pit!$A$4:$AZ$2108,J$2,FALSE))</f>
        <v>High</v>
      </c>
      <c r="K326" s="17" t="str">
        <f>IF($C326="B",VLOOKUP($A326,Bat!$A$4:$BC$2232,K$1,FALSE),VLOOKUP($A326,Pit!$A$4:$AZ$2108,K$2,FALSE))</f>
        <v>Normal</v>
      </c>
      <c r="L326" s="16">
        <f>IF($C326="B",VLOOKUP($A326,Bat!$A$4:$BC$2232,L$1,FALSE),VLOOKUP($A326,Pit!$A$4:$AZ$2108,L$2,FALSE))</f>
        <v>4</v>
      </c>
      <c r="M326" s="16">
        <f>IF($C326="B",VLOOKUP($A326,Bat!$A$4:$BC$2232,M$1,FALSE),VLOOKUP($A326,Pit!$A$4:$AZ$2108,M$2,FALSE))</f>
        <v>4</v>
      </c>
      <c r="N326" s="16">
        <f>IF($C326="B",VLOOKUP($A326,Bat!$A$4:$BC$2232,N$1,FALSE),VLOOKUP($A326,Pit!$A$4:$AZ$2108,N$2,FALSE))</f>
        <v>4</v>
      </c>
      <c r="O326" s="16" t="str">
        <f>IF($C326="B",VLOOKUP($A326,Bat!$A$4:$BC$2232,O$1,FALSE),VLOOKUP($A326,Pit!$A$4:$AZ$2108,O$2,FALSE))</f>
        <v>93-95 Mph</v>
      </c>
      <c r="P326" s="17">
        <f>IF($C326="B",VLOOKUP($A326,Bat!$A$4:$BC$2232,P$1,FALSE),VLOOKUP($A326,Pit!$A$4:$AZ$2108,P$2,FALSE))</f>
        <v>9</v>
      </c>
      <c r="Q326" s="36">
        <f>IF($C326="B",VLOOKUP($A326,Bat!$A$4:$BC$2232,Q$1,FALSE),VLOOKUP($A326,Pit!$A$4:$AZ$2108,Q$2,FALSE))</f>
        <v>26.068618743258845</v>
      </c>
      <c r="R326" s="19">
        <f>IF($C326="B",VLOOKUP($A326,Bat!$A$4:$BC$2232,R$1,FALSE),VLOOKUP($A326,Pit!$A$4:$AZ$2108,R$2,FALSE))</f>
        <v>0.27001615815627888</v>
      </c>
      <c r="S326" s="20">
        <f>IF($C326="B",VLOOKUP($A326,Bat!$A$4:$BC$2232,S$1,FALSE),VLOOKUP($A326,Pit!$A$4:$AZ$2108,S$2,FALSE))</f>
        <v>220000</v>
      </c>
      <c r="T326" s="17" t="str">
        <f>VLOOKUP(IF($C326="B",VLOOKUP($A326,Bat!$A$4:$AT$2232,T$1,FALSE),VLOOKUP($A326,Pit!$A$4:$BD$2108,T$2,FALSE)),COND!$A$35:$B$41,2,FALSE)</f>
        <v>??</v>
      </c>
      <c r="U326" s="21">
        <f>IF($C326="B",VLOOKUP($A326,Bat!$A$4:$AR$1196,44,FALSE),VLOOKUP($A326,Pit!$A$4:$BB$1086,54,FALSE))</f>
        <v>0</v>
      </c>
      <c r="V326" s="16"/>
      <c r="W326" s="16">
        <f>IF(OR(U326=999,V326=999,AND(S326&gt;$S$3,S326&lt;&gt;"Slot")),"",IF(V326="",U326,V326))</f>
        <v>0</v>
      </c>
      <c r="X326" s="17" t="e">
        <f>RANK(R326,$R$5:$R$124)</f>
        <v>#N/A</v>
      </c>
      <c r="Y326" s="16" t="str">
        <f>IFERROR(VLOOKUP($D326,Results!$F$3:$L$1396,Y$1,FALSE),"")</f>
        <v/>
      </c>
      <c r="Z326" s="34" t="str">
        <f>IFERROR(IFERROR(IF(VLOOKUP($D326,Results!$F$3:$L$1396,Z$1+1,FALSE)=1,"S",""),"")&amp;VLOOKUP($D326,Results!$F$3:$L$1396,Z$1,FALSE),"")</f>
        <v/>
      </c>
      <c r="AA326" s="16" t="str">
        <f>IFERROR(VLOOKUP($D326,Results!$F$3:$L$1396,AA$1,FALSE),"")</f>
        <v/>
      </c>
      <c r="AB326" s="16" t="str">
        <f>IFERROR(VLOOKUP($D326,Results!$F$3:$L$1396,AB$1,FALSE),"")</f>
        <v/>
      </c>
      <c r="AC326" s="16" t="str">
        <f>IF(V326="","",Y326-V326)</f>
        <v/>
      </c>
    </row>
    <row r="327" spans="1:29" s="21" customFormat="1" x14ac:dyDescent="0.25">
      <c r="A327" s="21" t="s">
        <v>2904</v>
      </c>
      <c r="B327" s="16">
        <f>COUNTIF($A$5:$A$124,A327)</f>
        <v>0</v>
      </c>
      <c r="C327" s="16" t="str">
        <f>IF(OR(MID(A327,1,2)="SP",MID(A327,1,2)="MR",MID(A327,1,2)="CL",MID(A327,1,2)="RP"),"P","B")</f>
        <v>B</v>
      </c>
      <c r="D327" s="17">
        <f>IF($C327="B",VLOOKUP($A327,Bat!$A$4:$BC$2232,D$1,FALSE),VLOOKUP($A327,Pit!$A$4:$AZ$2108,D$2,FALSE))</f>
        <v>7419</v>
      </c>
      <c r="E327" s="16" t="str">
        <f>IF($C327="B",VLOOKUP($A327,Bat!$A$4:$BC$2232,E$1,FALSE),VLOOKUP($A327,Pit!$A$4:$AZ$2108,E$2,FALSE))</f>
        <v>CF</v>
      </c>
      <c r="F327" s="16" t="str">
        <f>IF($C327="B",VLOOKUP($A327,Bat!$A$4:$BC$2232,F$1,FALSE),VLOOKUP($A327,Pit!$A$4:$AZ$2108,F$2,FALSE))</f>
        <v>Iemochi Ohayashi</v>
      </c>
      <c r="G327" s="16">
        <f>IF($C327="B",VLOOKUP($A327,Bat!$A$4:$BC$2232,G$1,FALSE),VLOOKUP($A327,Pit!$A$4:$AZ$2108,G$2,FALSE))</f>
        <v>21</v>
      </c>
      <c r="H327" s="16" t="str">
        <f>IF($C327="B",VLOOKUP($A327,Bat!$A$4:$BC$2232,H$1,FALSE),VLOOKUP($A327,Pit!$A$4:$AZ$2108,H$2,FALSE))</f>
        <v>R</v>
      </c>
      <c r="I327" s="16" t="str">
        <f>IF($C327="B",VLOOKUP($A327,Bat!$A$4:$BC$2232,I$1,FALSE),VLOOKUP($A327,Pit!$A$4:$AZ$2108,I$2,FALSE))</f>
        <v>R</v>
      </c>
      <c r="J327" s="16" t="str">
        <f>IF($C327="B",VLOOKUP($A327,Bat!$A$4:$BC$2232,J$1,FALSE),VLOOKUP($A327,Pit!$A$4:$AZ$2108,J$2,FALSE))</f>
        <v>Low</v>
      </c>
      <c r="K327" s="17" t="str">
        <f>IF($C327="B",VLOOKUP($A327,Bat!$A$4:$BC$2232,K$1,FALSE),VLOOKUP($A327,Pit!$A$4:$AZ$2108,K$2,FALSE))</f>
        <v>High</v>
      </c>
      <c r="L327" s="16">
        <f>IF($C327="B",VLOOKUP($A327,Bat!$A$4:$BC$2232,L$1,FALSE),VLOOKUP($A327,Pit!$A$4:$AZ$2108,L$2,FALSE))</f>
        <v>5</v>
      </c>
      <c r="M327" s="16">
        <f>IF($C327="B",VLOOKUP($A327,Bat!$A$4:$BC$2232,M$1,FALSE),VLOOKUP($A327,Pit!$A$4:$AZ$2108,M$2,FALSE))</f>
        <v>3</v>
      </c>
      <c r="N327" s="16">
        <f>IF($C327="B",VLOOKUP($A327,Bat!$A$4:$BC$2232,N$1,FALSE),VLOOKUP($A327,Pit!$A$4:$AZ$2108,N$2,FALSE))</f>
        <v>2</v>
      </c>
      <c r="O327" s="16">
        <f>IF($C327="B",VLOOKUP($A327,Bat!$A$4:$BC$2232,O$1,FALSE),VLOOKUP($A327,Pit!$A$4:$AZ$2108,O$2,FALSE))</f>
        <v>4</v>
      </c>
      <c r="P327" s="17">
        <f>IF($C327="B",VLOOKUP($A327,Bat!$A$4:$BC$2232,P$1,FALSE),VLOOKUP($A327,Pit!$A$4:$AZ$2108,P$2,FALSE))</f>
        <v>5</v>
      </c>
      <c r="Q327" s="36">
        <f>IF($C327="B",VLOOKUP($A327,Bat!$A$4:$BC$2232,Q$1,FALSE),VLOOKUP($A327,Pit!$A$4:$AZ$2108,Q$2,FALSE))</f>
        <v>8.6338851663671292</v>
      </c>
      <c r="R327" s="19">
        <f>IF($C327="B",VLOOKUP($A327,Bat!$A$4:$BC$2232,R$1,FALSE),VLOOKUP($A327,Pit!$A$4:$AZ$2108,R$2,FALSE))</f>
        <v>0.2699446088053834</v>
      </c>
      <c r="S327" s="20">
        <f>IF($C327="B",VLOOKUP($A327,Bat!$A$4:$BC$2232,S$1,FALSE),VLOOKUP($A327,Pit!$A$4:$AZ$2108,S$2,FALSE))</f>
        <v>220000</v>
      </c>
      <c r="T327" s="17" t="str">
        <f>VLOOKUP(IF($C327="B",VLOOKUP($A327,Bat!$A$4:$AT$2232,T$1,FALSE),VLOOKUP($A327,Pit!$A$4:$BD$2108,T$2,FALSE)),COND!$A$35:$B$41,2,FALSE)</f>
        <v>??</v>
      </c>
      <c r="U327" s="21">
        <f>IF($C327="B",VLOOKUP($A327,Bat!$A$4:$AR$1196,44,FALSE),VLOOKUP($A327,Pit!$A$4:$BB$1086,54,FALSE))</f>
        <v>0</v>
      </c>
      <c r="V327" s="16"/>
      <c r="W327" s="16">
        <f>IF(OR(U327=999,V327=999,AND(S327&gt;$S$3,S327&lt;&gt;"Slot")),"",IF(V327="",U327,V327))</f>
        <v>0</v>
      </c>
      <c r="X327" s="17" t="e">
        <f>RANK(R327,$R$5:$R$124)</f>
        <v>#N/A</v>
      </c>
      <c r="Y327" s="16" t="str">
        <f>IFERROR(VLOOKUP($D327,Results!$F$3:$L$1396,Y$1,FALSE),"")</f>
        <v/>
      </c>
      <c r="Z327" s="34" t="str">
        <f>IFERROR(IFERROR(IF(VLOOKUP($D327,Results!$F$3:$L$1396,Z$1+1,FALSE)=1,"S",""),"")&amp;VLOOKUP($D327,Results!$F$3:$L$1396,Z$1,FALSE),"")</f>
        <v/>
      </c>
      <c r="AA327" s="16" t="str">
        <f>IFERROR(VLOOKUP($D327,Results!$F$3:$L$1396,AA$1,FALSE),"")</f>
        <v/>
      </c>
      <c r="AB327" s="16" t="str">
        <f>IFERROR(VLOOKUP($D327,Results!$F$3:$L$1396,AB$1,FALSE),"")</f>
        <v/>
      </c>
      <c r="AC327" s="16" t="str">
        <f>IF(V327="","",Y327-V327)</f>
        <v/>
      </c>
    </row>
    <row r="328" spans="1:29" s="21" customFormat="1" x14ac:dyDescent="0.25">
      <c r="A328" s="21" t="s">
        <v>2419</v>
      </c>
      <c r="B328" s="16">
        <f>COUNTIF($A$5:$A$124,A328)</f>
        <v>0</v>
      </c>
      <c r="C328" s="16" t="str">
        <f>IF(OR(MID(A328,1,2)="SP",MID(A328,1,2)="MR",MID(A328,1,2)="CL",MID(A328,1,2)="RP"),"P","B")</f>
        <v>P</v>
      </c>
      <c r="D328" s="17">
        <f>IF($C328="B",VLOOKUP($A328,Bat!$A$4:$BC$2232,D$1,FALSE),VLOOKUP($A328,Pit!$A$4:$AZ$2108,D$2,FALSE))</f>
        <v>7564</v>
      </c>
      <c r="E328" s="16" t="str">
        <f>IF($C328="B",VLOOKUP($A328,Bat!$A$4:$BC$2232,E$1,FALSE),VLOOKUP($A328,Pit!$A$4:$AZ$2108,E$2,FALSE))</f>
        <v>SP</v>
      </c>
      <c r="F328" s="16" t="str">
        <f>IF($C328="B",VLOOKUP($A328,Bat!$A$4:$BC$2232,F$1,FALSE),VLOOKUP($A328,Pit!$A$4:$AZ$2108,F$2,FALSE))</f>
        <v>Dominique Brisson</v>
      </c>
      <c r="G328" s="16">
        <f>IF($C328="B",VLOOKUP($A328,Bat!$A$4:$BC$2232,G$1,FALSE),VLOOKUP($A328,Pit!$A$4:$AZ$2108,G$2,FALSE))</f>
        <v>21</v>
      </c>
      <c r="H328" s="16" t="str">
        <f>IF($C328="B",VLOOKUP($A328,Bat!$A$4:$BC$2232,H$1,FALSE),VLOOKUP($A328,Pit!$A$4:$AZ$2108,H$2,FALSE))</f>
        <v>R</v>
      </c>
      <c r="I328" s="16" t="str">
        <f>IF($C328="B",VLOOKUP($A328,Bat!$A$4:$BC$2232,I$1,FALSE),VLOOKUP($A328,Pit!$A$4:$AZ$2108,I$2,FALSE))</f>
        <v>R</v>
      </c>
      <c r="J328" s="16" t="str">
        <f>IF($C328="B",VLOOKUP($A328,Bat!$A$4:$BC$2232,J$1,FALSE),VLOOKUP($A328,Pit!$A$4:$AZ$2108,J$2,FALSE))</f>
        <v>Very Low</v>
      </c>
      <c r="K328" s="17" t="str">
        <f>IF($C328="B",VLOOKUP($A328,Bat!$A$4:$BC$2232,K$1,FALSE),VLOOKUP($A328,Pit!$A$4:$AZ$2108,K$2,FALSE))</f>
        <v>Very High</v>
      </c>
      <c r="L328" s="16">
        <f>IF($C328="B",VLOOKUP($A328,Bat!$A$4:$BC$2232,L$1,FALSE),VLOOKUP($A328,Pit!$A$4:$AZ$2108,L$2,FALSE))</f>
        <v>4</v>
      </c>
      <c r="M328" s="16">
        <f>IF($C328="B",VLOOKUP($A328,Bat!$A$4:$BC$2232,M$1,FALSE),VLOOKUP($A328,Pit!$A$4:$AZ$2108,M$2,FALSE))</f>
        <v>6</v>
      </c>
      <c r="N328" s="16">
        <f>IF($C328="B",VLOOKUP($A328,Bat!$A$4:$BC$2232,N$1,FALSE),VLOOKUP($A328,Pit!$A$4:$AZ$2108,N$2,FALSE))</f>
        <v>3</v>
      </c>
      <c r="O328" s="16" t="str">
        <f>IF($C328="B",VLOOKUP($A328,Bat!$A$4:$BC$2232,O$1,FALSE),VLOOKUP($A328,Pit!$A$4:$AZ$2108,O$2,FALSE))</f>
        <v>88-90 Mph</v>
      </c>
      <c r="P328" s="17">
        <f>IF($C328="B",VLOOKUP($A328,Bat!$A$4:$BC$2232,P$1,FALSE),VLOOKUP($A328,Pit!$A$4:$AZ$2108,P$2,FALSE))</f>
        <v>3</v>
      </c>
      <c r="Q328" s="36">
        <f>IF($C328="B",VLOOKUP($A328,Bat!$A$4:$BC$2232,Q$1,FALSE),VLOOKUP($A328,Pit!$A$4:$AZ$2108,Q$2,FALSE))</f>
        <v>26.010569520691114</v>
      </c>
      <c r="R328" s="19">
        <f>IF($C328="B",VLOOKUP($A328,Bat!$A$4:$BC$2232,R$1,FALSE),VLOOKUP($A328,Pit!$A$4:$AZ$2108,R$2,FALSE))</f>
        <v>0.26482279614216886</v>
      </c>
      <c r="S328" s="20">
        <f>IF($C328="B",VLOOKUP($A328,Bat!$A$4:$BC$2232,S$1,FALSE),VLOOKUP($A328,Pit!$A$4:$AZ$2108,S$2,FALSE))</f>
        <v>180000</v>
      </c>
      <c r="T328" s="17" t="str">
        <f>VLOOKUP(IF($C328="B",VLOOKUP($A328,Bat!$A$4:$AT$2232,T$1,FALSE),VLOOKUP($A328,Pit!$A$4:$BD$2108,T$2,FALSE)),COND!$A$35:$B$41,2,FALSE)</f>
        <v>??</v>
      </c>
      <c r="U328" s="21">
        <f>IF($C328="B",VLOOKUP($A328,Bat!$A$4:$AR$1196,44,FALSE),VLOOKUP($A328,Pit!$A$4:$BB$1086,54,FALSE))</f>
        <v>0</v>
      </c>
      <c r="V328" s="16"/>
      <c r="W328" s="16">
        <f>IF(OR(U328=999,V328=999,AND(S328&gt;$S$3,S328&lt;&gt;"Slot")),"",IF(V328="",U328,V328))</f>
        <v>0</v>
      </c>
      <c r="X328" s="17" t="e">
        <f>RANK(R328,$R$5:$R$124)</f>
        <v>#N/A</v>
      </c>
      <c r="Y328" s="16" t="str">
        <f>IFERROR(VLOOKUP($D328,Results!$F$3:$L$1396,Y$1,FALSE),"")</f>
        <v/>
      </c>
      <c r="Z328" s="34" t="str">
        <f>IFERROR(IFERROR(IF(VLOOKUP($D328,Results!$F$3:$L$1396,Z$1+1,FALSE)=1,"S",""),"")&amp;VLOOKUP($D328,Results!$F$3:$L$1396,Z$1,FALSE),"")</f>
        <v/>
      </c>
      <c r="AA328" s="16" t="str">
        <f>IFERROR(VLOOKUP($D328,Results!$F$3:$L$1396,AA$1,FALSE),"")</f>
        <v/>
      </c>
      <c r="AB328" s="16" t="str">
        <f>IFERROR(VLOOKUP($D328,Results!$F$3:$L$1396,AB$1,FALSE),"")</f>
        <v/>
      </c>
      <c r="AC328" s="16" t="str">
        <f>IF(V328="","",Y328-V328)</f>
        <v/>
      </c>
    </row>
    <row r="329" spans="1:29" s="21" customFormat="1" x14ac:dyDescent="0.25">
      <c r="A329" s="21" t="s">
        <v>2420</v>
      </c>
      <c r="B329" s="16">
        <f>COUNTIF($A$5:$A$124,A329)</f>
        <v>0</v>
      </c>
      <c r="C329" s="16" t="str">
        <f>IF(OR(MID(A329,1,2)="SP",MID(A329,1,2)="MR",MID(A329,1,2)="CL",MID(A329,1,2)="RP"),"P","B")</f>
        <v>P</v>
      </c>
      <c r="D329" s="17">
        <f>IF($C329="B",VLOOKUP($A329,Bat!$A$4:$BC$2232,D$1,FALSE),VLOOKUP($A329,Pit!$A$4:$AZ$2108,D$2,FALSE))</f>
        <v>8319</v>
      </c>
      <c r="E329" s="16" t="str">
        <f>IF($C329="B",VLOOKUP($A329,Bat!$A$4:$BC$2232,E$1,FALSE),VLOOKUP($A329,Pit!$A$4:$AZ$2108,E$2,FALSE))</f>
        <v>SP</v>
      </c>
      <c r="F329" s="16" t="str">
        <f>IF($C329="B",VLOOKUP($A329,Bat!$A$4:$BC$2232,F$1,FALSE),VLOOKUP($A329,Pit!$A$4:$AZ$2108,F$2,FALSE))</f>
        <v>Mark Hewett</v>
      </c>
      <c r="G329" s="16">
        <f>IF($C329="B",VLOOKUP($A329,Bat!$A$4:$BC$2232,G$1,FALSE),VLOOKUP($A329,Pit!$A$4:$AZ$2108,G$2,FALSE))</f>
        <v>21</v>
      </c>
      <c r="H329" s="16" t="str">
        <f>IF($C329="B",VLOOKUP($A329,Bat!$A$4:$BC$2232,H$1,FALSE),VLOOKUP($A329,Pit!$A$4:$AZ$2108,H$2,FALSE))</f>
        <v>L</v>
      </c>
      <c r="I329" s="16" t="str">
        <f>IF($C329="B",VLOOKUP($A329,Bat!$A$4:$BC$2232,I$1,FALSE),VLOOKUP($A329,Pit!$A$4:$AZ$2108,I$2,FALSE))</f>
        <v>L</v>
      </c>
      <c r="J329" s="16" t="str">
        <f>IF($C329="B",VLOOKUP($A329,Bat!$A$4:$BC$2232,J$1,FALSE),VLOOKUP($A329,Pit!$A$4:$AZ$2108,J$2,FALSE))</f>
        <v>Low</v>
      </c>
      <c r="K329" s="17" t="str">
        <f>IF($C329="B",VLOOKUP($A329,Bat!$A$4:$BC$2232,K$1,FALSE),VLOOKUP($A329,Pit!$A$4:$AZ$2108,K$2,FALSE))</f>
        <v>High</v>
      </c>
      <c r="L329" s="16">
        <f>IF($C329="B",VLOOKUP($A329,Bat!$A$4:$BC$2232,L$1,FALSE),VLOOKUP($A329,Pit!$A$4:$AZ$2108,L$2,FALSE))</f>
        <v>3</v>
      </c>
      <c r="M329" s="16">
        <f>IF($C329="B",VLOOKUP($A329,Bat!$A$4:$BC$2232,M$1,FALSE),VLOOKUP($A329,Pit!$A$4:$AZ$2108,M$2,FALSE))</f>
        <v>5</v>
      </c>
      <c r="N329" s="16">
        <f>IF($C329="B",VLOOKUP($A329,Bat!$A$4:$BC$2232,N$1,FALSE),VLOOKUP($A329,Pit!$A$4:$AZ$2108,N$2,FALSE))</f>
        <v>4</v>
      </c>
      <c r="O329" s="16" t="str">
        <f>IF($C329="B",VLOOKUP($A329,Bat!$A$4:$BC$2232,O$1,FALSE),VLOOKUP($A329,Pit!$A$4:$AZ$2108,O$2,FALSE))</f>
        <v>92-94 Mph</v>
      </c>
      <c r="P329" s="17">
        <f>IF($C329="B",VLOOKUP($A329,Bat!$A$4:$BC$2232,P$1,FALSE),VLOOKUP($A329,Pit!$A$4:$AZ$2108,P$2,FALSE))</f>
        <v>9</v>
      </c>
      <c r="Q329" s="36">
        <f>IF($C329="B",VLOOKUP($A329,Bat!$A$4:$BC$2232,Q$1,FALSE),VLOOKUP($A329,Pit!$A$4:$AZ$2108,Q$2,FALSE))</f>
        <v>25.993401451897299</v>
      </c>
      <c r="R329" s="19">
        <f>IF($C329="B",VLOOKUP($A329,Bat!$A$4:$BC$2232,R$1,FALSE),VLOOKUP($A329,Pit!$A$4:$AZ$2108,R$2,FALSE))</f>
        <v>0.26328685832275373</v>
      </c>
      <c r="S329" s="20">
        <f>IF($C329="B",VLOOKUP($A329,Bat!$A$4:$BC$2232,S$1,FALSE),VLOOKUP($A329,Pit!$A$4:$AZ$2108,S$2,FALSE))</f>
        <v>220000</v>
      </c>
      <c r="T329" s="17" t="str">
        <f>VLOOKUP(IF($C329="B",VLOOKUP($A329,Bat!$A$4:$AT$2232,T$1,FALSE),VLOOKUP($A329,Pit!$A$4:$BD$2108,T$2,FALSE)),COND!$A$35:$B$41,2,FALSE)</f>
        <v>??</v>
      </c>
      <c r="U329" s="21">
        <f>IF($C329="B",VLOOKUP($A329,Bat!$A$4:$AR$1196,44,FALSE),VLOOKUP($A329,Pit!$A$4:$BB$1086,54,FALSE))</f>
        <v>0</v>
      </c>
      <c r="V329" s="16"/>
      <c r="W329" s="16">
        <f>IF(OR(U329=999,V329=999,AND(S329&gt;$S$3,S329&lt;&gt;"Slot")),"",IF(V329="",U329,V329))</f>
        <v>0</v>
      </c>
      <c r="X329" s="17" t="e">
        <f>RANK(R329,$R$5:$R$124)</f>
        <v>#N/A</v>
      </c>
      <c r="Y329" s="16" t="str">
        <f>IFERROR(VLOOKUP($D329,Results!$F$3:$L$1396,Y$1,FALSE),"")</f>
        <v/>
      </c>
      <c r="Z329" s="34" t="str">
        <f>IFERROR(IFERROR(IF(VLOOKUP($D329,Results!$F$3:$L$1396,Z$1+1,FALSE)=1,"S",""),"")&amp;VLOOKUP($D329,Results!$F$3:$L$1396,Z$1,FALSE),"")</f>
        <v/>
      </c>
      <c r="AA329" s="16" t="str">
        <f>IFERROR(VLOOKUP($D329,Results!$F$3:$L$1396,AA$1,FALSE),"")</f>
        <v/>
      </c>
      <c r="AB329" s="16" t="str">
        <f>IFERROR(VLOOKUP($D329,Results!$F$3:$L$1396,AB$1,FALSE),"")</f>
        <v/>
      </c>
      <c r="AC329" s="16" t="str">
        <f>IF(V329="","",Y329-V329)</f>
        <v/>
      </c>
    </row>
    <row r="330" spans="1:29" s="21" customFormat="1" x14ac:dyDescent="0.25">
      <c r="A330" s="21" t="s">
        <v>2421</v>
      </c>
      <c r="B330" s="16">
        <f>COUNTIF($A$5:$A$124,A330)</f>
        <v>0</v>
      </c>
      <c r="C330" s="16" t="str">
        <f>IF(OR(MID(A330,1,2)="SP",MID(A330,1,2)="MR",MID(A330,1,2)="CL",MID(A330,1,2)="RP"),"P","B")</f>
        <v>P</v>
      </c>
      <c r="D330" s="17">
        <f>IF($C330="B",VLOOKUP($A330,Bat!$A$4:$BC$2232,D$1,FALSE),VLOOKUP($A330,Pit!$A$4:$AZ$2108,D$2,FALSE))</f>
        <v>8357</v>
      </c>
      <c r="E330" s="16" t="str">
        <f>IF($C330="B",VLOOKUP($A330,Bat!$A$4:$BC$2232,E$1,FALSE),VLOOKUP($A330,Pit!$A$4:$AZ$2108,E$2,FALSE))</f>
        <v>SP</v>
      </c>
      <c r="F330" s="16" t="str">
        <f>IF($C330="B",VLOOKUP($A330,Bat!$A$4:$BC$2232,F$1,FALSE),VLOOKUP($A330,Pit!$A$4:$AZ$2108,F$2,FALSE))</f>
        <v>Timothy Baur</v>
      </c>
      <c r="G330" s="16">
        <f>IF($C330="B",VLOOKUP($A330,Bat!$A$4:$BC$2232,G$1,FALSE),VLOOKUP($A330,Pit!$A$4:$AZ$2108,G$2,FALSE))</f>
        <v>21</v>
      </c>
      <c r="H330" s="16" t="str">
        <f>IF($C330="B",VLOOKUP($A330,Bat!$A$4:$BC$2232,H$1,FALSE),VLOOKUP($A330,Pit!$A$4:$AZ$2108,H$2,FALSE))</f>
        <v>R</v>
      </c>
      <c r="I330" s="16" t="str">
        <f>IF($C330="B",VLOOKUP($A330,Bat!$A$4:$BC$2232,I$1,FALSE),VLOOKUP($A330,Pit!$A$4:$AZ$2108,I$2,FALSE))</f>
        <v>R</v>
      </c>
      <c r="J330" s="16" t="str">
        <f>IF($C330="B",VLOOKUP($A330,Bat!$A$4:$BC$2232,J$1,FALSE),VLOOKUP($A330,Pit!$A$4:$AZ$2108,J$2,FALSE))</f>
        <v>High</v>
      </c>
      <c r="K330" s="17" t="str">
        <f>IF($C330="B",VLOOKUP($A330,Bat!$A$4:$BC$2232,K$1,FALSE),VLOOKUP($A330,Pit!$A$4:$AZ$2108,K$2,FALSE))</f>
        <v>Normal</v>
      </c>
      <c r="L330" s="16">
        <f>IF($C330="B",VLOOKUP($A330,Bat!$A$4:$BC$2232,L$1,FALSE),VLOOKUP($A330,Pit!$A$4:$AZ$2108,L$2,FALSE))</f>
        <v>4</v>
      </c>
      <c r="M330" s="16">
        <f>IF($C330="B",VLOOKUP($A330,Bat!$A$4:$BC$2232,M$1,FALSE),VLOOKUP($A330,Pit!$A$4:$AZ$2108,M$2,FALSE))</f>
        <v>4</v>
      </c>
      <c r="N330" s="16">
        <f>IF($C330="B",VLOOKUP($A330,Bat!$A$4:$BC$2232,N$1,FALSE),VLOOKUP($A330,Pit!$A$4:$AZ$2108,N$2,FALSE))</f>
        <v>4</v>
      </c>
      <c r="O330" s="16" t="str">
        <f>IF($C330="B",VLOOKUP($A330,Bat!$A$4:$BC$2232,O$1,FALSE),VLOOKUP($A330,Pit!$A$4:$AZ$2108,O$2,FALSE))</f>
        <v>89-91 Mph</v>
      </c>
      <c r="P330" s="17">
        <f>IF($C330="B",VLOOKUP($A330,Bat!$A$4:$BC$2232,P$1,FALSE),VLOOKUP($A330,Pit!$A$4:$AZ$2108,P$2,FALSE))</f>
        <v>6</v>
      </c>
      <c r="Q330" s="36">
        <f>IF($C330="B",VLOOKUP($A330,Bat!$A$4:$BC$2232,Q$1,FALSE),VLOOKUP($A330,Pit!$A$4:$AZ$2108,Q$2,FALSE))</f>
        <v>25.993373752381565</v>
      </c>
      <c r="R330" s="19">
        <f>IF($C330="B",VLOOKUP($A330,Bat!$A$4:$BC$2232,R$1,FALSE),VLOOKUP($A330,Pit!$A$4:$AZ$2108,R$2,FALSE))</f>
        <v>0.26328438019115336</v>
      </c>
      <c r="S330" s="20">
        <f>IF($C330="B",VLOOKUP($A330,Bat!$A$4:$BC$2232,S$1,FALSE),VLOOKUP($A330,Pit!$A$4:$AZ$2108,S$2,FALSE))</f>
        <v>220000</v>
      </c>
      <c r="T330" s="17" t="str">
        <f>VLOOKUP(IF($C330="B",VLOOKUP($A330,Bat!$A$4:$AT$2232,T$1,FALSE),VLOOKUP($A330,Pit!$A$4:$BD$2108,T$2,FALSE)),COND!$A$35:$B$41,2,FALSE)</f>
        <v>??</v>
      </c>
      <c r="U330" s="21">
        <f>IF($C330="B",VLOOKUP($A330,Bat!$A$4:$AR$1196,44,FALSE),VLOOKUP($A330,Pit!$A$4:$BB$1086,54,FALSE))</f>
        <v>0</v>
      </c>
      <c r="V330" s="16"/>
      <c r="W330" s="16">
        <f>IF(OR(U330=999,V330=999,AND(S330&gt;$S$3,S330&lt;&gt;"Slot")),"",IF(V330="",U330,V330))</f>
        <v>0</v>
      </c>
      <c r="X330" s="17" t="e">
        <f>RANK(R330,$R$5:$R$124)</f>
        <v>#N/A</v>
      </c>
      <c r="Y330" s="16" t="str">
        <f>IFERROR(VLOOKUP($D330,Results!$F$3:$L$1396,Y$1,FALSE),"")</f>
        <v/>
      </c>
      <c r="Z330" s="34" t="str">
        <f>IFERROR(IFERROR(IF(VLOOKUP($D330,Results!$F$3:$L$1396,Z$1+1,FALSE)=1,"S",""),"")&amp;VLOOKUP($D330,Results!$F$3:$L$1396,Z$1,FALSE),"")</f>
        <v/>
      </c>
      <c r="AA330" s="16" t="str">
        <f>IFERROR(VLOOKUP($D330,Results!$F$3:$L$1396,AA$1,FALSE),"")</f>
        <v/>
      </c>
      <c r="AB330" s="16" t="str">
        <f>IFERROR(VLOOKUP($D330,Results!$F$3:$L$1396,AB$1,FALSE),"")</f>
        <v/>
      </c>
      <c r="AC330" s="16" t="str">
        <f>IF(V330="","",Y330-V330)</f>
        <v/>
      </c>
    </row>
    <row r="331" spans="1:29" s="21" customFormat="1" x14ac:dyDescent="0.25">
      <c r="A331" s="21" t="s">
        <v>2905</v>
      </c>
      <c r="B331" s="16">
        <f>COUNTIF($A$5:$A$124,A331)</f>
        <v>0</v>
      </c>
      <c r="C331" s="16" t="str">
        <f>IF(OR(MID(A331,1,2)="SP",MID(A331,1,2)="MR",MID(A331,1,2)="CL",MID(A331,1,2)="RP"),"P","B")</f>
        <v>B</v>
      </c>
      <c r="D331" s="17">
        <f>IF($C331="B",VLOOKUP($A331,Bat!$A$4:$BC$2232,D$1,FALSE),VLOOKUP($A331,Pit!$A$4:$AZ$2108,D$2,FALSE))</f>
        <v>9005</v>
      </c>
      <c r="E331" s="16" t="str">
        <f>IF($C331="B",VLOOKUP($A331,Bat!$A$4:$BC$2232,E$1,FALSE),VLOOKUP($A331,Pit!$A$4:$AZ$2108,E$2,FALSE))</f>
        <v>LF</v>
      </c>
      <c r="F331" s="16" t="str">
        <f>IF($C331="B",VLOOKUP($A331,Bat!$A$4:$BC$2232,F$1,FALSE),VLOOKUP($A331,Pit!$A$4:$AZ$2108,F$2,FALSE))</f>
        <v>Gabriel Ruíz</v>
      </c>
      <c r="G331" s="16">
        <f>IF($C331="B",VLOOKUP($A331,Bat!$A$4:$BC$2232,G$1,FALSE),VLOOKUP($A331,Pit!$A$4:$AZ$2108,G$2,FALSE))</f>
        <v>21</v>
      </c>
      <c r="H331" s="16" t="str">
        <f>IF($C331="B",VLOOKUP($A331,Bat!$A$4:$BC$2232,H$1,FALSE),VLOOKUP($A331,Pit!$A$4:$AZ$2108,H$2,FALSE))</f>
        <v>R</v>
      </c>
      <c r="I331" s="16" t="str">
        <f>IF($C331="B",VLOOKUP($A331,Bat!$A$4:$BC$2232,I$1,FALSE),VLOOKUP($A331,Pit!$A$4:$AZ$2108,I$2,FALSE))</f>
        <v>R</v>
      </c>
      <c r="J331" s="16" t="str">
        <f>IF($C331="B",VLOOKUP($A331,Bat!$A$4:$BC$2232,J$1,FALSE),VLOOKUP($A331,Pit!$A$4:$AZ$2108,J$2,FALSE))</f>
        <v>Very High</v>
      </c>
      <c r="K331" s="17" t="str">
        <f>IF($C331="B",VLOOKUP($A331,Bat!$A$4:$BC$2232,K$1,FALSE),VLOOKUP($A331,Pit!$A$4:$AZ$2108,K$2,FALSE))</f>
        <v>High</v>
      </c>
      <c r="L331" s="16">
        <f>IF($C331="B",VLOOKUP($A331,Bat!$A$4:$BC$2232,L$1,FALSE),VLOOKUP($A331,Pit!$A$4:$AZ$2108,L$2,FALSE))</f>
        <v>4</v>
      </c>
      <c r="M331" s="16">
        <f>IF($C331="B",VLOOKUP($A331,Bat!$A$4:$BC$2232,M$1,FALSE),VLOOKUP($A331,Pit!$A$4:$AZ$2108,M$2,FALSE))</f>
        <v>5</v>
      </c>
      <c r="N331" s="16">
        <f>IF($C331="B",VLOOKUP($A331,Bat!$A$4:$BC$2232,N$1,FALSE),VLOOKUP($A331,Pit!$A$4:$AZ$2108,N$2,FALSE))</f>
        <v>3</v>
      </c>
      <c r="O331" s="16">
        <f>IF($C331="B",VLOOKUP($A331,Bat!$A$4:$BC$2232,O$1,FALSE),VLOOKUP($A331,Pit!$A$4:$AZ$2108,O$2,FALSE))</f>
        <v>6</v>
      </c>
      <c r="P331" s="17">
        <f>IF($C331="B",VLOOKUP($A331,Bat!$A$4:$BC$2232,P$1,FALSE),VLOOKUP($A331,Pit!$A$4:$AZ$2108,P$2,FALSE))</f>
        <v>3</v>
      </c>
      <c r="Q331" s="36">
        <f>IF($C331="B",VLOOKUP($A331,Bat!$A$4:$BC$2232,Q$1,FALSE),VLOOKUP($A331,Pit!$A$4:$AZ$2108,Q$2,FALSE))</f>
        <v>8.5655916049988843</v>
      </c>
      <c r="R331" s="19">
        <f>IF($C331="B",VLOOKUP($A331,Bat!$A$4:$BC$2232,R$1,FALSE),VLOOKUP($A331,Pit!$A$4:$AZ$2108,R$2,FALSE))</f>
        <v>0.26098628277421398</v>
      </c>
      <c r="S331" s="20">
        <f>IF($C331="B",VLOOKUP($A331,Bat!$A$4:$BC$2232,S$1,FALSE),VLOOKUP($A331,Pit!$A$4:$AZ$2108,S$2,FALSE))</f>
        <v>190000</v>
      </c>
      <c r="T331" s="17" t="str">
        <f>VLOOKUP(IF($C331="B",VLOOKUP($A331,Bat!$A$4:$AT$2232,T$1,FALSE),VLOOKUP($A331,Pit!$A$4:$BD$2108,T$2,FALSE)),COND!$A$35:$B$41,2,FALSE)</f>
        <v>??</v>
      </c>
      <c r="U331" s="21">
        <f>IF($C331="B",VLOOKUP($A331,Bat!$A$4:$AR$1196,44,FALSE),VLOOKUP($A331,Pit!$A$4:$BB$1086,54,FALSE))</f>
        <v>0</v>
      </c>
      <c r="V331" s="16"/>
      <c r="W331" s="16">
        <f>IF(OR(U331=999,V331=999,AND(S331&gt;$S$3,S331&lt;&gt;"Slot")),"",IF(V331="",U331,V331))</f>
        <v>0</v>
      </c>
      <c r="X331" s="17" t="e">
        <f>RANK(R331,$R$5:$R$124)</f>
        <v>#N/A</v>
      </c>
      <c r="Y331" s="16" t="str">
        <f>IFERROR(VLOOKUP($D331,Results!$F$3:$L$1396,Y$1,FALSE),"")</f>
        <v/>
      </c>
      <c r="Z331" s="34" t="str">
        <f>IFERROR(IFERROR(IF(VLOOKUP($D331,Results!$F$3:$L$1396,Z$1+1,FALSE)=1,"S",""),"")&amp;VLOOKUP($D331,Results!$F$3:$L$1396,Z$1,FALSE),"")</f>
        <v/>
      </c>
      <c r="AA331" s="16" t="str">
        <f>IFERROR(VLOOKUP($D331,Results!$F$3:$L$1396,AA$1,FALSE),"")</f>
        <v/>
      </c>
      <c r="AB331" s="16" t="str">
        <f>IFERROR(VLOOKUP($D331,Results!$F$3:$L$1396,AB$1,FALSE),"")</f>
        <v/>
      </c>
      <c r="AC331" s="16" t="str">
        <f>IF(V331="","",Y331-V331)</f>
        <v/>
      </c>
    </row>
    <row r="332" spans="1:29" s="21" customFormat="1" x14ac:dyDescent="0.25">
      <c r="A332" s="21" t="s">
        <v>2422</v>
      </c>
      <c r="B332" s="16">
        <f>COUNTIF($A$5:$A$124,A332)</f>
        <v>0</v>
      </c>
      <c r="C332" s="16" t="str">
        <f>IF(OR(MID(A332,1,2)="SP",MID(A332,1,2)="MR",MID(A332,1,2)="CL",MID(A332,1,2)="RP"),"P","B")</f>
        <v>P</v>
      </c>
      <c r="D332" s="17">
        <f>IF($C332="B",VLOOKUP($A332,Bat!$A$4:$BC$2232,D$1,FALSE),VLOOKUP($A332,Pit!$A$4:$AZ$2108,D$2,FALSE))</f>
        <v>3488</v>
      </c>
      <c r="E332" s="16" t="str">
        <f>IF($C332="B",VLOOKUP($A332,Bat!$A$4:$BC$2232,E$1,FALSE),VLOOKUP($A332,Pit!$A$4:$AZ$2108,E$2,FALSE))</f>
        <v>RP</v>
      </c>
      <c r="F332" s="16" t="str">
        <f>IF($C332="B",VLOOKUP($A332,Bat!$A$4:$BC$2232,F$1,FALSE),VLOOKUP($A332,Pit!$A$4:$AZ$2108,F$2,FALSE))</f>
        <v>Gerardo Gómez</v>
      </c>
      <c r="G332" s="16">
        <f>IF($C332="B",VLOOKUP($A332,Bat!$A$4:$BC$2232,G$1,FALSE),VLOOKUP($A332,Pit!$A$4:$AZ$2108,G$2,FALSE))</f>
        <v>18</v>
      </c>
      <c r="H332" s="16" t="str">
        <f>IF($C332="B",VLOOKUP($A332,Bat!$A$4:$BC$2232,H$1,FALSE),VLOOKUP($A332,Pit!$A$4:$AZ$2108,H$2,FALSE))</f>
        <v>R</v>
      </c>
      <c r="I332" s="16" t="str">
        <f>IF($C332="B",VLOOKUP($A332,Bat!$A$4:$BC$2232,I$1,FALSE),VLOOKUP($A332,Pit!$A$4:$AZ$2108,I$2,FALSE))</f>
        <v>R</v>
      </c>
      <c r="J332" s="16" t="str">
        <f>IF($C332="B",VLOOKUP($A332,Bat!$A$4:$BC$2232,J$1,FALSE),VLOOKUP($A332,Pit!$A$4:$AZ$2108,J$2,FALSE))</f>
        <v>Low</v>
      </c>
      <c r="K332" s="17" t="str">
        <f>IF($C332="B",VLOOKUP($A332,Bat!$A$4:$BC$2232,K$1,FALSE),VLOOKUP($A332,Pit!$A$4:$AZ$2108,K$2,FALSE))</f>
        <v>Normal</v>
      </c>
      <c r="L332" s="16">
        <f>IF($C332="B",VLOOKUP($A332,Bat!$A$4:$BC$2232,L$1,FALSE),VLOOKUP($A332,Pit!$A$4:$AZ$2108,L$2,FALSE))</f>
        <v>3</v>
      </c>
      <c r="M332" s="16">
        <f>IF($C332="B",VLOOKUP($A332,Bat!$A$4:$BC$2232,M$1,FALSE),VLOOKUP($A332,Pit!$A$4:$AZ$2108,M$2,FALSE))</f>
        <v>4</v>
      </c>
      <c r="N332" s="16">
        <f>IF($C332="B",VLOOKUP($A332,Bat!$A$4:$BC$2232,N$1,FALSE),VLOOKUP($A332,Pit!$A$4:$AZ$2108,N$2,FALSE))</f>
        <v>5</v>
      </c>
      <c r="O332" s="16" t="str">
        <f>IF($C332="B",VLOOKUP($A332,Bat!$A$4:$BC$2232,O$1,FALSE),VLOOKUP($A332,Pit!$A$4:$AZ$2108,O$2,FALSE))</f>
        <v>84-86 Mph</v>
      </c>
      <c r="P332" s="17">
        <f>IF($C332="B",VLOOKUP($A332,Bat!$A$4:$BC$2232,P$1,FALSE),VLOOKUP($A332,Pit!$A$4:$AZ$2108,P$2,FALSE))</f>
        <v>4</v>
      </c>
      <c r="Q332" s="36">
        <f>IF($C332="B",VLOOKUP($A332,Bat!$A$4:$BC$2232,Q$1,FALSE),VLOOKUP($A332,Pit!$A$4:$AZ$2108,Q$2,FALSE))</f>
        <v>25.89807313696139</v>
      </c>
      <c r="R332" s="19">
        <f>IF($C332="B",VLOOKUP($A332,Bat!$A$4:$BC$2232,R$1,FALSE),VLOOKUP($A332,Pit!$A$4:$AZ$2108,R$2,FALSE))</f>
        <v>0.25475832981266705</v>
      </c>
      <c r="S332" s="20">
        <f>IF($C332="B",VLOOKUP($A332,Bat!$A$4:$BC$2232,S$1,FALSE),VLOOKUP($A332,Pit!$A$4:$AZ$2108,S$2,FALSE))</f>
        <v>200000</v>
      </c>
      <c r="T332" s="17" t="str">
        <f>VLOOKUP(IF($C332="B",VLOOKUP($A332,Bat!$A$4:$AT$2232,T$1,FALSE),VLOOKUP($A332,Pit!$A$4:$BD$2108,T$2,FALSE)),COND!$A$35:$B$41,2,FALSE)</f>
        <v>??</v>
      </c>
      <c r="U332" s="21">
        <f>IF($C332="B",VLOOKUP($A332,Bat!$A$4:$AR$1196,44,FALSE),VLOOKUP($A332,Pit!$A$4:$BB$1086,54,FALSE))</f>
        <v>0</v>
      </c>
      <c r="V332" s="16"/>
      <c r="W332" s="16">
        <f>IF(OR(U332=999,V332=999,AND(S332&gt;$S$3,S332&lt;&gt;"Slot")),"",IF(V332="",U332,V332))</f>
        <v>0</v>
      </c>
      <c r="X332" s="17" t="e">
        <f>RANK(R332,$R$5:$R$124)</f>
        <v>#N/A</v>
      </c>
      <c r="Y332" s="16" t="str">
        <f>IFERROR(VLOOKUP($D332,Results!$F$3:$L$1396,Y$1,FALSE),"")</f>
        <v/>
      </c>
      <c r="Z332" s="34" t="str">
        <f>IFERROR(IFERROR(IF(VLOOKUP($D332,Results!$F$3:$L$1396,Z$1+1,FALSE)=1,"S",""),"")&amp;VLOOKUP($D332,Results!$F$3:$L$1396,Z$1,FALSE),"")</f>
        <v/>
      </c>
      <c r="AA332" s="16" t="str">
        <f>IFERROR(VLOOKUP($D332,Results!$F$3:$L$1396,AA$1,FALSE),"")</f>
        <v/>
      </c>
      <c r="AB332" s="16" t="str">
        <f>IFERROR(VLOOKUP($D332,Results!$F$3:$L$1396,AB$1,FALSE),"")</f>
        <v/>
      </c>
      <c r="AC332" s="16" t="str">
        <f>IF(V332="","",Y332-V332)</f>
        <v/>
      </c>
    </row>
    <row r="333" spans="1:29" s="21" customFormat="1" x14ac:dyDescent="0.25">
      <c r="A333" s="21" t="s">
        <v>2423</v>
      </c>
      <c r="B333" s="16">
        <f>COUNTIF($A$5:$A$124,A333)</f>
        <v>0</v>
      </c>
      <c r="C333" s="16" t="str">
        <f>IF(OR(MID(A333,1,2)="SP",MID(A333,1,2)="MR",MID(A333,1,2)="CL",MID(A333,1,2)="RP"),"P","B")</f>
        <v>P</v>
      </c>
      <c r="D333" s="17">
        <f>IF($C333="B",VLOOKUP($A333,Bat!$A$4:$BC$2232,D$1,FALSE),VLOOKUP($A333,Pit!$A$4:$AZ$2108,D$2,FALSE))</f>
        <v>7000</v>
      </c>
      <c r="E333" s="16" t="str">
        <f>IF($C333="B",VLOOKUP($A333,Bat!$A$4:$BC$2232,E$1,FALSE),VLOOKUP($A333,Pit!$A$4:$AZ$2108,E$2,FALSE))</f>
        <v>RP</v>
      </c>
      <c r="F333" s="16" t="str">
        <f>IF($C333="B",VLOOKUP($A333,Bat!$A$4:$BC$2232,F$1,FALSE),VLOOKUP($A333,Pit!$A$4:$AZ$2108,F$2,FALSE))</f>
        <v>José Salas</v>
      </c>
      <c r="G333" s="16">
        <f>IF($C333="B",VLOOKUP($A333,Bat!$A$4:$BC$2232,G$1,FALSE),VLOOKUP($A333,Pit!$A$4:$AZ$2108,G$2,FALSE))</f>
        <v>21</v>
      </c>
      <c r="H333" s="16" t="str">
        <f>IF($C333="B",VLOOKUP($A333,Bat!$A$4:$BC$2232,H$1,FALSE),VLOOKUP($A333,Pit!$A$4:$AZ$2108,H$2,FALSE))</f>
        <v>R</v>
      </c>
      <c r="I333" s="16" t="str">
        <f>IF($C333="B",VLOOKUP($A333,Bat!$A$4:$BC$2232,I$1,FALSE),VLOOKUP($A333,Pit!$A$4:$AZ$2108,I$2,FALSE))</f>
        <v>R</v>
      </c>
      <c r="J333" s="16" t="str">
        <f>IF($C333="B",VLOOKUP($A333,Bat!$A$4:$BC$2232,J$1,FALSE),VLOOKUP($A333,Pit!$A$4:$AZ$2108,J$2,FALSE))</f>
        <v>Low</v>
      </c>
      <c r="K333" s="17" t="str">
        <f>IF($C333="B",VLOOKUP($A333,Bat!$A$4:$BC$2232,K$1,FALSE),VLOOKUP($A333,Pit!$A$4:$AZ$2108,K$2,FALSE))</f>
        <v>High</v>
      </c>
      <c r="L333" s="16">
        <f>IF($C333="B",VLOOKUP($A333,Bat!$A$4:$BC$2232,L$1,FALSE),VLOOKUP($A333,Pit!$A$4:$AZ$2108,L$2,FALSE))</f>
        <v>3</v>
      </c>
      <c r="M333" s="16">
        <f>IF($C333="B",VLOOKUP($A333,Bat!$A$4:$BC$2232,M$1,FALSE),VLOOKUP($A333,Pit!$A$4:$AZ$2108,M$2,FALSE))</f>
        <v>5</v>
      </c>
      <c r="N333" s="16">
        <f>IF($C333="B",VLOOKUP($A333,Bat!$A$4:$BC$2232,N$1,FALSE),VLOOKUP($A333,Pit!$A$4:$AZ$2108,N$2,FALSE))</f>
        <v>4</v>
      </c>
      <c r="O333" s="16" t="str">
        <f>IF($C333="B",VLOOKUP($A333,Bat!$A$4:$BC$2232,O$1,FALSE),VLOOKUP($A333,Pit!$A$4:$AZ$2108,O$2,FALSE))</f>
        <v>92-94 Mph</v>
      </c>
      <c r="P333" s="17">
        <f>IF($C333="B",VLOOKUP($A333,Bat!$A$4:$BC$2232,P$1,FALSE),VLOOKUP($A333,Pit!$A$4:$AZ$2108,P$2,FALSE))</f>
        <v>9</v>
      </c>
      <c r="Q333" s="36">
        <f>IF($C333="B",VLOOKUP($A333,Bat!$A$4:$BC$2232,Q$1,FALSE),VLOOKUP($A333,Pit!$A$4:$AZ$2108,Q$2,FALSE))</f>
        <v>25.896621303859831</v>
      </c>
      <c r="R333" s="19">
        <f>IF($C333="B",VLOOKUP($A333,Bat!$A$4:$BC$2232,R$1,FALSE),VLOOKUP($A333,Pit!$A$4:$AZ$2108,R$2,FALSE))</f>
        <v>0.25462844185643019</v>
      </c>
      <c r="S333" s="20">
        <f>IF($C333="B",VLOOKUP($A333,Bat!$A$4:$BC$2232,S$1,FALSE),VLOOKUP($A333,Pit!$A$4:$AZ$2108,S$2,FALSE))</f>
        <v>210000</v>
      </c>
      <c r="T333" s="17" t="str">
        <f>VLOOKUP(IF($C333="B",VLOOKUP($A333,Bat!$A$4:$AT$2232,T$1,FALSE),VLOOKUP($A333,Pit!$A$4:$BD$2108,T$2,FALSE)),COND!$A$35:$B$41,2,FALSE)</f>
        <v>??</v>
      </c>
      <c r="U333" s="21">
        <f>IF($C333="B",VLOOKUP($A333,Bat!$A$4:$AR$1196,44,FALSE),VLOOKUP($A333,Pit!$A$4:$BB$1086,54,FALSE))</f>
        <v>0</v>
      </c>
      <c r="V333" s="16"/>
      <c r="W333" s="16">
        <f>IF(OR(U333=999,V333=999,AND(S333&gt;$S$3,S333&lt;&gt;"Slot")),"",IF(V333="",U333,V333))</f>
        <v>0</v>
      </c>
      <c r="X333" s="17" t="e">
        <f>RANK(R333,$R$5:$R$124)</f>
        <v>#N/A</v>
      </c>
      <c r="Y333" s="16" t="str">
        <f>IFERROR(VLOOKUP($D333,Results!$F$3:$L$1396,Y$1,FALSE),"")</f>
        <v/>
      </c>
      <c r="Z333" s="34" t="str">
        <f>IFERROR(IFERROR(IF(VLOOKUP($D333,Results!$F$3:$L$1396,Z$1+1,FALSE)=1,"S",""),"")&amp;VLOOKUP($D333,Results!$F$3:$L$1396,Z$1,FALSE),"")</f>
        <v/>
      </c>
      <c r="AA333" s="16" t="str">
        <f>IFERROR(VLOOKUP($D333,Results!$F$3:$L$1396,AA$1,FALSE),"")</f>
        <v/>
      </c>
      <c r="AB333" s="16" t="str">
        <f>IFERROR(VLOOKUP($D333,Results!$F$3:$L$1396,AB$1,FALSE),"")</f>
        <v/>
      </c>
      <c r="AC333" s="16" t="str">
        <f>IF(V333="","",Y333-V333)</f>
        <v/>
      </c>
    </row>
    <row r="334" spans="1:29" s="21" customFormat="1" x14ac:dyDescent="0.25">
      <c r="A334" s="21" t="s">
        <v>2906</v>
      </c>
      <c r="B334" s="16">
        <f>COUNTIF($A$5:$A$124,A334)</f>
        <v>0</v>
      </c>
      <c r="C334" s="16" t="str">
        <f>IF(OR(MID(A334,1,2)="SP",MID(A334,1,2)="MR",MID(A334,1,2)="CL",MID(A334,1,2)="RP"),"P","B")</f>
        <v>B</v>
      </c>
      <c r="D334" s="17">
        <f>IF($C334="B",VLOOKUP($A334,Bat!$A$4:$BC$2232,D$1,FALSE),VLOOKUP($A334,Pit!$A$4:$AZ$2108,D$2,FALSE))</f>
        <v>5536</v>
      </c>
      <c r="E334" s="16" t="str">
        <f>IF($C334="B",VLOOKUP($A334,Bat!$A$4:$BC$2232,E$1,FALSE),VLOOKUP($A334,Pit!$A$4:$AZ$2108,E$2,FALSE))</f>
        <v>1B</v>
      </c>
      <c r="F334" s="16" t="str">
        <f>IF($C334="B",VLOOKUP($A334,Bat!$A$4:$BC$2232,F$1,FALSE),VLOOKUP($A334,Pit!$A$4:$AZ$2108,F$2,FALSE))</f>
        <v>Donald Maddox</v>
      </c>
      <c r="G334" s="16">
        <f>IF($C334="B",VLOOKUP($A334,Bat!$A$4:$BC$2232,G$1,FALSE),VLOOKUP($A334,Pit!$A$4:$AZ$2108,G$2,FALSE))</f>
        <v>18</v>
      </c>
      <c r="H334" s="16" t="str">
        <f>IF($C334="B",VLOOKUP($A334,Bat!$A$4:$BC$2232,H$1,FALSE),VLOOKUP($A334,Pit!$A$4:$AZ$2108,H$2,FALSE))</f>
        <v>L</v>
      </c>
      <c r="I334" s="16" t="str">
        <f>IF($C334="B",VLOOKUP($A334,Bat!$A$4:$BC$2232,I$1,FALSE),VLOOKUP($A334,Pit!$A$4:$AZ$2108,I$2,FALSE))</f>
        <v>R</v>
      </c>
      <c r="J334" s="16" t="str">
        <f>IF($C334="B",VLOOKUP($A334,Bat!$A$4:$BC$2232,J$1,FALSE),VLOOKUP($A334,Pit!$A$4:$AZ$2108,J$2,FALSE))</f>
        <v>Very Low</v>
      </c>
      <c r="K334" s="17" t="str">
        <f>IF($C334="B",VLOOKUP($A334,Bat!$A$4:$BC$2232,K$1,FALSE),VLOOKUP($A334,Pit!$A$4:$AZ$2108,K$2,FALSE))</f>
        <v>Normal</v>
      </c>
      <c r="L334" s="16">
        <f>IF($C334="B",VLOOKUP($A334,Bat!$A$4:$BC$2232,L$1,FALSE),VLOOKUP($A334,Pit!$A$4:$AZ$2108,L$2,FALSE))</f>
        <v>4</v>
      </c>
      <c r="M334" s="16">
        <f>IF($C334="B",VLOOKUP($A334,Bat!$A$4:$BC$2232,M$1,FALSE),VLOOKUP($A334,Pit!$A$4:$AZ$2108,M$2,FALSE))</f>
        <v>6</v>
      </c>
      <c r="N334" s="16">
        <f>IF($C334="B",VLOOKUP($A334,Bat!$A$4:$BC$2232,N$1,FALSE),VLOOKUP($A334,Pit!$A$4:$AZ$2108,N$2,FALSE))</f>
        <v>3</v>
      </c>
      <c r="O334" s="16">
        <f>IF($C334="B",VLOOKUP($A334,Bat!$A$4:$BC$2232,O$1,FALSE),VLOOKUP($A334,Pit!$A$4:$AZ$2108,O$2,FALSE))</f>
        <v>6</v>
      </c>
      <c r="P334" s="17">
        <f>IF($C334="B",VLOOKUP($A334,Bat!$A$4:$BC$2232,P$1,FALSE),VLOOKUP($A334,Pit!$A$4:$AZ$2108,P$2,FALSE))</f>
        <v>5</v>
      </c>
      <c r="Q334" s="36">
        <f>IF($C334="B",VLOOKUP($A334,Bat!$A$4:$BC$2232,Q$1,FALSE),VLOOKUP($A334,Pit!$A$4:$AZ$2108,Q$2,FALSE))</f>
        <v>8.4869609200493912</v>
      </c>
      <c r="R334" s="19">
        <f>IF($C334="B",VLOOKUP($A334,Bat!$A$4:$BC$2232,R$1,FALSE),VLOOKUP($A334,Pit!$A$4:$AZ$2108,R$2,FALSE))</f>
        <v>0.25067199695108133</v>
      </c>
      <c r="S334" s="20">
        <f>IF($C334="B",VLOOKUP($A334,Bat!$A$4:$BC$2232,S$1,FALSE),VLOOKUP($A334,Pit!$A$4:$AZ$2108,S$2,FALSE))</f>
        <v>230000</v>
      </c>
      <c r="T334" s="17" t="str">
        <f>VLOOKUP(IF($C334="B",VLOOKUP($A334,Bat!$A$4:$AT$2232,T$1,FALSE),VLOOKUP($A334,Pit!$A$4:$BD$2108,T$2,FALSE)),COND!$A$35:$B$41,2,FALSE)</f>
        <v>??</v>
      </c>
      <c r="U334" s="21">
        <f>IF($C334="B",VLOOKUP($A334,Bat!$A$4:$AR$1196,44,FALSE),VLOOKUP($A334,Pit!$A$4:$BB$1086,54,FALSE))</f>
        <v>0</v>
      </c>
      <c r="V334" s="16"/>
      <c r="W334" s="16">
        <f>IF(OR(U334=999,V334=999,AND(S334&gt;$S$3,S334&lt;&gt;"Slot")),"",IF(V334="",U334,V334))</f>
        <v>0</v>
      </c>
      <c r="X334" s="17" t="e">
        <f>RANK(R334,$R$5:$R$124)</f>
        <v>#N/A</v>
      </c>
      <c r="Y334" s="16" t="str">
        <f>IFERROR(VLOOKUP($D334,Results!$F$3:$L$1396,Y$1,FALSE),"")</f>
        <v/>
      </c>
      <c r="Z334" s="34" t="str">
        <f>IFERROR(IFERROR(IF(VLOOKUP($D334,Results!$F$3:$L$1396,Z$1+1,FALSE)=1,"S",""),"")&amp;VLOOKUP($D334,Results!$F$3:$L$1396,Z$1,FALSE),"")</f>
        <v/>
      </c>
      <c r="AA334" s="16" t="str">
        <f>IFERROR(VLOOKUP($D334,Results!$F$3:$L$1396,AA$1,FALSE),"")</f>
        <v/>
      </c>
      <c r="AB334" s="16" t="str">
        <f>IFERROR(VLOOKUP($D334,Results!$F$3:$L$1396,AB$1,FALSE),"")</f>
        <v/>
      </c>
      <c r="AC334" s="16" t="str">
        <f>IF(V334="","",Y334-V334)</f>
        <v/>
      </c>
    </row>
    <row r="335" spans="1:29" s="21" customFormat="1" x14ac:dyDescent="0.25">
      <c r="A335" s="21" t="s">
        <v>2907</v>
      </c>
      <c r="B335" s="16">
        <f>COUNTIF($A$5:$A$124,A335)</f>
        <v>0</v>
      </c>
      <c r="C335" s="16" t="str">
        <f>IF(OR(MID(A335,1,2)="SP",MID(A335,1,2)="MR",MID(A335,1,2)="CL",MID(A335,1,2)="RP"),"P","B")</f>
        <v>B</v>
      </c>
      <c r="D335" s="17">
        <f>IF($C335="B",VLOOKUP($A335,Bat!$A$4:$BC$2232,D$1,FALSE),VLOOKUP($A335,Pit!$A$4:$AZ$2108,D$2,FALSE))</f>
        <v>11198</v>
      </c>
      <c r="E335" s="16" t="str">
        <f>IF($C335="B",VLOOKUP($A335,Bat!$A$4:$BC$2232,E$1,FALSE),VLOOKUP($A335,Pit!$A$4:$AZ$2108,E$2,FALSE))</f>
        <v>C</v>
      </c>
      <c r="F335" s="16" t="str">
        <f>IF($C335="B",VLOOKUP($A335,Bat!$A$4:$BC$2232,F$1,FALSE),VLOOKUP($A335,Pit!$A$4:$AZ$2108,F$2,FALSE))</f>
        <v>José Beltrán</v>
      </c>
      <c r="G335" s="16">
        <f>IF($C335="B",VLOOKUP($A335,Bat!$A$4:$BC$2232,G$1,FALSE),VLOOKUP($A335,Pit!$A$4:$AZ$2108,G$2,FALSE))</f>
        <v>21</v>
      </c>
      <c r="H335" s="16" t="str">
        <f>IF($C335="B",VLOOKUP($A335,Bat!$A$4:$BC$2232,H$1,FALSE),VLOOKUP($A335,Pit!$A$4:$AZ$2108,H$2,FALSE))</f>
        <v>R</v>
      </c>
      <c r="I335" s="16" t="str">
        <f>IF($C335="B",VLOOKUP($A335,Bat!$A$4:$BC$2232,I$1,FALSE),VLOOKUP($A335,Pit!$A$4:$AZ$2108,I$2,FALSE))</f>
        <v>R</v>
      </c>
      <c r="J335" s="16" t="str">
        <f>IF($C335="B",VLOOKUP($A335,Bat!$A$4:$BC$2232,J$1,FALSE),VLOOKUP($A335,Pit!$A$4:$AZ$2108,J$2,FALSE))</f>
        <v>Very Low</v>
      </c>
      <c r="K335" s="17" t="str">
        <f>IF($C335="B",VLOOKUP($A335,Bat!$A$4:$BC$2232,K$1,FALSE),VLOOKUP($A335,Pit!$A$4:$AZ$2108,K$2,FALSE))</f>
        <v>High</v>
      </c>
      <c r="L335" s="16">
        <f>IF($C335="B",VLOOKUP($A335,Bat!$A$4:$BC$2232,L$1,FALSE),VLOOKUP($A335,Pit!$A$4:$AZ$2108,L$2,FALSE))</f>
        <v>5</v>
      </c>
      <c r="M335" s="16">
        <f>IF($C335="B",VLOOKUP($A335,Bat!$A$4:$BC$2232,M$1,FALSE),VLOOKUP($A335,Pit!$A$4:$AZ$2108,M$2,FALSE))</f>
        <v>4</v>
      </c>
      <c r="N335" s="16">
        <f>IF($C335="B",VLOOKUP($A335,Bat!$A$4:$BC$2232,N$1,FALSE),VLOOKUP($A335,Pit!$A$4:$AZ$2108,N$2,FALSE))</f>
        <v>1</v>
      </c>
      <c r="O335" s="16">
        <f>IF($C335="B",VLOOKUP($A335,Bat!$A$4:$BC$2232,O$1,FALSE),VLOOKUP($A335,Pit!$A$4:$AZ$2108,O$2,FALSE))</f>
        <v>4</v>
      </c>
      <c r="P335" s="17">
        <f>IF($C335="B",VLOOKUP($A335,Bat!$A$4:$BC$2232,P$1,FALSE),VLOOKUP($A335,Pit!$A$4:$AZ$2108,P$2,FALSE))</f>
        <v>5</v>
      </c>
      <c r="Q335" s="36">
        <f>IF($C335="B",VLOOKUP($A335,Bat!$A$4:$BC$2232,Q$1,FALSE),VLOOKUP($A335,Pit!$A$4:$AZ$2108,Q$2,FALSE))</f>
        <v>8.4745623324019324</v>
      </c>
      <c r="R335" s="19">
        <f>IF($C335="B",VLOOKUP($A335,Bat!$A$4:$BC$2232,R$1,FALSE),VLOOKUP($A335,Pit!$A$4:$AZ$2108,R$2,FALSE))</f>
        <v>0.2490456270818478</v>
      </c>
      <c r="S335" s="20">
        <f>IF($C335="B",VLOOKUP($A335,Bat!$A$4:$BC$2232,S$1,FALSE),VLOOKUP($A335,Pit!$A$4:$AZ$2108,S$2,FALSE))</f>
        <v>120000</v>
      </c>
      <c r="T335" s="17" t="str">
        <f>VLOOKUP(IF($C335="B",VLOOKUP($A335,Bat!$A$4:$AT$2232,T$1,FALSE),VLOOKUP($A335,Pit!$A$4:$BD$2108,T$2,FALSE)),COND!$A$35:$B$41,2,FALSE)</f>
        <v>??</v>
      </c>
      <c r="U335" s="21">
        <f>IF($C335="B",VLOOKUP($A335,Bat!$A$4:$AR$1196,44,FALSE),VLOOKUP($A335,Pit!$A$4:$BB$1086,54,FALSE))</f>
        <v>0</v>
      </c>
      <c r="V335" s="16"/>
      <c r="W335" s="16">
        <f>IF(OR(U335=999,V335=999,AND(S335&gt;$S$3,S335&lt;&gt;"Slot")),"",IF(V335="",U335,V335))</f>
        <v>0</v>
      </c>
      <c r="X335" s="17" t="e">
        <f>RANK(R335,$R$5:$R$124)</f>
        <v>#N/A</v>
      </c>
      <c r="Y335" s="16" t="str">
        <f>IFERROR(VLOOKUP($D335,Results!$F$3:$L$1396,Y$1,FALSE),"")</f>
        <v/>
      </c>
      <c r="Z335" s="34" t="str">
        <f>IFERROR(IFERROR(IF(VLOOKUP($D335,Results!$F$3:$L$1396,Z$1+1,FALSE)=1,"S",""),"")&amp;VLOOKUP($D335,Results!$F$3:$L$1396,Z$1,FALSE),"")</f>
        <v/>
      </c>
      <c r="AA335" s="16" t="str">
        <f>IFERROR(VLOOKUP($D335,Results!$F$3:$L$1396,AA$1,FALSE),"")</f>
        <v/>
      </c>
      <c r="AB335" s="16" t="str">
        <f>IFERROR(VLOOKUP($D335,Results!$F$3:$L$1396,AB$1,FALSE),"")</f>
        <v/>
      </c>
      <c r="AC335" s="16" t="str">
        <f>IF(V335="","",Y335-V335)</f>
        <v/>
      </c>
    </row>
    <row r="336" spans="1:29" s="21" customFormat="1" x14ac:dyDescent="0.25">
      <c r="A336" s="21" t="s">
        <v>2424</v>
      </c>
      <c r="B336" s="16">
        <f>COUNTIF($A$5:$A$124,A336)</f>
        <v>0</v>
      </c>
      <c r="C336" s="16" t="str">
        <f>IF(OR(MID(A336,1,2)="SP",MID(A336,1,2)="MR",MID(A336,1,2)="CL",MID(A336,1,2)="RP"),"P","B")</f>
        <v>P</v>
      </c>
      <c r="D336" s="17">
        <f>IF($C336="B",VLOOKUP($A336,Bat!$A$4:$BC$2232,D$1,FALSE),VLOOKUP($A336,Pit!$A$4:$AZ$2108,D$2,FALSE))</f>
        <v>5830</v>
      </c>
      <c r="E336" s="16" t="str">
        <f>IF($C336="B",VLOOKUP($A336,Bat!$A$4:$BC$2232,E$1,FALSE),VLOOKUP($A336,Pit!$A$4:$AZ$2108,E$2,FALSE))</f>
        <v>RP</v>
      </c>
      <c r="F336" s="16" t="str">
        <f>IF($C336="B",VLOOKUP($A336,Bat!$A$4:$BC$2232,F$1,FALSE),VLOOKUP($A336,Pit!$A$4:$AZ$2108,F$2,FALSE))</f>
        <v>Ángelo Herrera</v>
      </c>
      <c r="G336" s="16">
        <f>IF($C336="B",VLOOKUP($A336,Bat!$A$4:$BC$2232,G$1,FALSE),VLOOKUP($A336,Pit!$A$4:$AZ$2108,G$2,FALSE))</f>
        <v>21</v>
      </c>
      <c r="H336" s="16" t="str">
        <f>IF($C336="B",VLOOKUP($A336,Bat!$A$4:$BC$2232,H$1,FALSE),VLOOKUP($A336,Pit!$A$4:$AZ$2108,H$2,FALSE))</f>
        <v>R</v>
      </c>
      <c r="I336" s="16" t="str">
        <f>IF($C336="B",VLOOKUP($A336,Bat!$A$4:$BC$2232,I$1,FALSE),VLOOKUP($A336,Pit!$A$4:$AZ$2108,I$2,FALSE))</f>
        <v>R</v>
      </c>
      <c r="J336" s="16" t="str">
        <f>IF($C336="B",VLOOKUP($A336,Bat!$A$4:$BC$2232,J$1,FALSE),VLOOKUP($A336,Pit!$A$4:$AZ$2108,J$2,FALSE))</f>
        <v>Very High</v>
      </c>
      <c r="K336" s="17" t="str">
        <f>IF($C336="B",VLOOKUP($A336,Bat!$A$4:$BC$2232,K$1,FALSE),VLOOKUP($A336,Pit!$A$4:$AZ$2108,K$2,FALSE))</f>
        <v>High</v>
      </c>
      <c r="L336" s="16">
        <f>IF($C336="B",VLOOKUP($A336,Bat!$A$4:$BC$2232,L$1,FALSE),VLOOKUP($A336,Pit!$A$4:$AZ$2108,L$2,FALSE))</f>
        <v>4</v>
      </c>
      <c r="M336" s="16">
        <f>IF($C336="B",VLOOKUP($A336,Bat!$A$4:$BC$2232,M$1,FALSE),VLOOKUP($A336,Pit!$A$4:$AZ$2108,M$2,FALSE))</f>
        <v>5</v>
      </c>
      <c r="N336" s="16">
        <f>IF($C336="B",VLOOKUP($A336,Bat!$A$4:$BC$2232,N$1,FALSE),VLOOKUP($A336,Pit!$A$4:$AZ$2108,N$2,FALSE))</f>
        <v>3</v>
      </c>
      <c r="O336" s="16" t="str">
        <f>IF($C336="B",VLOOKUP($A336,Bat!$A$4:$BC$2232,O$1,FALSE),VLOOKUP($A336,Pit!$A$4:$AZ$2108,O$2,FALSE))</f>
        <v>87-89 Mph</v>
      </c>
      <c r="P336" s="17">
        <f>IF($C336="B",VLOOKUP($A336,Bat!$A$4:$BC$2232,P$1,FALSE),VLOOKUP($A336,Pit!$A$4:$AZ$2108,P$2,FALSE))</f>
        <v>6</v>
      </c>
      <c r="Q336" s="36">
        <f>IF($C336="B",VLOOKUP($A336,Bat!$A$4:$BC$2232,Q$1,FALSE),VLOOKUP($A336,Pit!$A$4:$AZ$2108,Q$2,FALSE))</f>
        <v>25.829185561137066</v>
      </c>
      <c r="R336" s="19">
        <f>IF($C336="B",VLOOKUP($A336,Bat!$A$4:$BC$2232,R$1,FALSE),VLOOKUP($A336,Pit!$A$4:$AZ$2108,R$2,FALSE))</f>
        <v>0.24859531670576915</v>
      </c>
      <c r="S336" s="20">
        <f>IF($C336="B",VLOOKUP($A336,Bat!$A$4:$BC$2232,S$1,FALSE),VLOOKUP($A336,Pit!$A$4:$AZ$2108,S$2,FALSE))</f>
        <v>210000</v>
      </c>
      <c r="T336" s="17" t="str">
        <f>VLOOKUP(IF($C336="B",VLOOKUP($A336,Bat!$A$4:$AT$2232,T$1,FALSE),VLOOKUP($A336,Pit!$A$4:$BD$2108,T$2,FALSE)),COND!$A$35:$B$41,2,FALSE)</f>
        <v>??</v>
      </c>
      <c r="U336" s="21">
        <f>IF($C336="B",VLOOKUP($A336,Bat!$A$4:$AR$1196,44,FALSE),VLOOKUP($A336,Pit!$A$4:$BB$1086,54,FALSE))</f>
        <v>0</v>
      </c>
      <c r="V336" s="16"/>
      <c r="W336" s="16">
        <f>IF(OR(U336=999,V336=999,AND(S336&gt;$S$3,S336&lt;&gt;"Slot")),"",IF(V336="",U336,V336))</f>
        <v>0</v>
      </c>
      <c r="X336" s="17" t="e">
        <f>RANK(R336,$R$5:$R$124)</f>
        <v>#N/A</v>
      </c>
      <c r="Y336" s="16" t="str">
        <f>IFERROR(VLOOKUP($D336,Results!$F$3:$L$1396,Y$1,FALSE),"")</f>
        <v/>
      </c>
      <c r="Z336" s="34" t="str">
        <f>IFERROR(IFERROR(IF(VLOOKUP($D336,Results!$F$3:$L$1396,Z$1+1,FALSE)=1,"S",""),"")&amp;VLOOKUP($D336,Results!$F$3:$L$1396,Z$1,FALSE),"")</f>
        <v/>
      </c>
      <c r="AA336" s="16" t="str">
        <f>IFERROR(VLOOKUP($D336,Results!$F$3:$L$1396,AA$1,FALSE),"")</f>
        <v/>
      </c>
      <c r="AB336" s="16" t="str">
        <f>IFERROR(VLOOKUP($D336,Results!$F$3:$L$1396,AB$1,FALSE),"")</f>
        <v/>
      </c>
      <c r="AC336" s="16" t="str">
        <f>IF(V336="","",Y336-V336)</f>
        <v/>
      </c>
    </row>
    <row r="337" spans="1:29" s="21" customFormat="1" x14ac:dyDescent="0.25">
      <c r="A337" s="21" t="s">
        <v>2908</v>
      </c>
      <c r="B337" s="16">
        <f>COUNTIF($A$5:$A$124,A337)</f>
        <v>0</v>
      </c>
      <c r="C337" s="16" t="str">
        <f>IF(OR(MID(A337,1,2)="SP",MID(A337,1,2)="MR",MID(A337,1,2)="CL",MID(A337,1,2)="RP"),"P","B")</f>
        <v>B</v>
      </c>
      <c r="D337" s="17">
        <f>IF($C337="B",VLOOKUP($A337,Bat!$A$4:$BC$2232,D$1,FALSE),VLOOKUP($A337,Pit!$A$4:$AZ$2108,D$2,FALSE))</f>
        <v>5507</v>
      </c>
      <c r="E337" s="16" t="str">
        <f>IF($C337="B",VLOOKUP($A337,Bat!$A$4:$BC$2232,E$1,FALSE),VLOOKUP($A337,Pit!$A$4:$AZ$2108,E$2,FALSE))</f>
        <v>LF</v>
      </c>
      <c r="F337" s="16" t="str">
        <f>IF($C337="B",VLOOKUP($A337,Bat!$A$4:$BC$2232,F$1,FALSE),VLOOKUP($A337,Pit!$A$4:$AZ$2108,F$2,FALSE))</f>
        <v>Mark Thornber</v>
      </c>
      <c r="G337" s="16">
        <f>IF($C337="B",VLOOKUP($A337,Bat!$A$4:$BC$2232,G$1,FALSE),VLOOKUP($A337,Pit!$A$4:$AZ$2108,G$2,FALSE))</f>
        <v>18</v>
      </c>
      <c r="H337" s="16" t="str">
        <f>IF($C337="B",VLOOKUP($A337,Bat!$A$4:$BC$2232,H$1,FALSE),VLOOKUP($A337,Pit!$A$4:$AZ$2108,H$2,FALSE))</f>
        <v>L</v>
      </c>
      <c r="I337" s="16" t="str">
        <f>IF($C337="B",VLOOKUP($A337,Bat!$A$4:$BC$2232,I$1,FALSE),VLOOKUP($A337,Pit!$A$4:$AZ$2108,I$2,FALSE))</f>
        <v>L</v>
      </c>
      <c r="J337" s="16" t="str">
        <f>IF($C337="B",VLOOKUP($A337,Bat!$A$4:$BC$2232,J$1,FALSE),VLOOKUP($A337,Pit!$A$4:$AZ$2108,J$2,FALSE))</f>
        <v>Normal</v>
      </c>
      <c r="K337" s="17" t="str">
        <f>IF($C337="B",VLOOKUP($A337,Bat!$A$4:$BC$2232,K$1,FALSE),VLOOKUP($A337,Pit!$A$4:$AZ$2108,K$2,FALSE))</f>
        <v>Low</v>
      </c>
      <c r="L337" s="16">
        <f>IF($C337="B",VLOOKUP($A337,Bat!$A$4:$BC$2232,L$1,FALSE),VLOOKUP($A337,Pit!$A$4:$AZ$2108,L$2,FALSE))</f>
        <v>4</v>
      </c>
      <c r="M337" s="16">
        <f>IF($C337="B",VLOOKUP($A337,Bat!$A$4:$BC$2232,M$1,FALSE),VLOOKUP($A337,Pit!$A$4:$AZ$2108,M$2,FALSE))</f>
        <v>2</v>
      </c>
      <c r="N337" s="16">
        <f>IF($C337="B",VLOOKUP($A337,Bat!$A$4:$BC$2232,N$1,FALSE),VLOOKUP($A337,Pit!$A$4:$AZ$2108,N$2,FALSE))</f>
        <v>5</v>
      </c>
      <c r="O337" s="16">
        <f>IF($C337="B",VLOOKUP($A337,Bat!$A$4:$BC$2232,O$1,FALSE),VLOOKUP($A337,Pit!$A$4:$AZ$2108,O$2,FALSE))</f>
        <v>6</v>
      </c>
      <c r="P337" s="17">
        <f>IF($C337="B",VLOOKUP($A337,Bat!$A$4:$BC$2232,P$1,FALSE),VLOOKUP($A337,Pit!$A$4:$AZ$2108,P$2,FALSE))</f>
        <v>4</v>
      </c>
      <c r="Q337" s="36">
        <f>IF($C337="B",VLOOKUP($A337,Bat!$A$4:$BC$2232,Q$1,FALSE),VLOOKUP($A337,Pit!$A$4:$AZ$2108,Q$2,FALSE))</f>
        <v>8.4434590166171972</v>
      </c>
      <c r="R337" s="19">
        <f>IF($C337="B",VLOOKUP($A337,Bat!$A$4:$BC$2232,R$1,FALSE),VLOOKUP($A337,Pit!$A$4:$AZ$2108,R$2,FALSE))</f>
        <v>0.24496568692544479</v>
      </c>
      <c r="S337" s="20">
        <f>IF($C337="B",VLOOKUP($A337,Bat!$A$4:$BC$2232,S$1,FALSE),VLOOKUP($A337,Pit!$A$4:$AZ$2108,S$2,FALSE))</f>
        <v>180000</v>
      </c>
      <c r="T337" s="17" t="str">
        <f>VLOOKUP(IF($C337="B",VLOOKUP($A337,Bat!$A$4:$AT$2232,T$1,FALSE),VLOOKUP($A337,Pit!$A$4:$BD$2108,T$2,FALSE)),COND!$A$35:$B$41,2,FALSE)</f>
        <v>??</v>
      </c>
      <c r="U337" s="21">
        <f>IF($C337="B",VLOOKUP($A337,Bat!$A$4:$AR$1196,44,FALSE),VLOOKUP($A337,Pit!$A$4:$BB$1086,54,FALSE))</f>
        <v>0</v>
      </c>
      <c r="V337" s="16"/>
      <c r="W337" s="16">
        <f>IF(OR(U337=999,V337=999,AND(S337&gt;$S$3,S337&lt;&gt;"Slot")),"",IF(V337="",U337,V337))</f>
        <v>0</v>
      </c>
      <c r="X337" s="17" t="e">
        <f>RANK(R337,$R$5:$R$124)</f>
        <v>#N/A</v>
      </c>
      <c r="Y337" s="16" t="str">
        <f>IFERROR(VLOOKUP($D337,Results!$F$3:$L$1396,Y$1,FALSE),"")</f>
        <v/>
      </c>
      <c r="Z337" s="34" t="str">
        <f>IFERROR(IFERROR(IF(VLOOKUP($D337,Results!$F$3:$L$1396,Z$1+1,FALSE)=1,"S",""),"")&amp;VLOOKUP($D337,Results!$F$3:$L$1396,Z$1,FALSE),"")</f>
        <v/>
      </c>
      <c r="AA337" s="16" t="str">
        <f>IFERROR(VLOOKUP($D337,Results!$F$3:$L$1396,AA$1,FALSE),"")</f>
        <v/>
      </c>
      <c r="AB337" s="16" t="str">
        <f>IFERROR(VLOOKUP($D337,Results!$F$3:$L$1396,AB$1,FALSE),"")</f>
        <v/>
      </c>
      <c r="AC337" s="16" t="str">
        <f>IF(V337="","",Y337-V337)</f>
        <v/>
      </c>
    </row>
    <row r="338" spans="1:29" s="21" customFormat="1" x14ac:dyDescent="0.25">
      <c r="A338" s="21" t="s">
        <v>2909</v>
      </c>
      <c r="B338" s="16">
        <f>COUNTIF($A$5:$A$124,A338)</f>
        <v>0</v>
      </c>
      <c r="C338" s="16" t="str">
        <f>IF(OR(MID(A338,1,2)="SP",MID(A338,1,2)="MR",MID(A338,1,2)="CL",MID(A338,1,2)="RP"),"P","B")</f>
        <v>B</v>
      </c>
      <c r="D338" s="17">
        <f>IF($C338="B",VLOOKUP($A338,Bat!$A$4:$BC$2232,D$1,FALSE),VLOOKUP($A338,Pit!$A$4:$AZ$2108,D$2,FALSE))</f>
        <v>11538</v>
      </c>
      <c r="E338" s="16" t="str">
        <f>IF($C338="B",VLOOKUP($A338,Bat!$A$4:$BC$2232,E$1,FALSE),VLOOKUP($A338,Pit!$A$4:$AZ$2108,E$2,FALSE))</f>
        <v>1B</v>
      </c>
      <c r="F338" s="16" t="str">
        <f>IF($C338="B",VLOOKUP($A338,Bat!$A$4:$BC$2232,F$1,FALSE),VLOOKUP($A338,Pit!$A$4:$AZ$2108,F$2,FALSE))</f>
        <v>Alfredo Nájera</v>
      </c>
      <c r="G338" s="16">
        <f>IF($C338="B",VLOOKUP($A338,Bat!$A$4:$BC$2232,G$1,FALSE),VLOOKUP($A338,Pit!$A$4:$AZ$2108,G$2,FALSE))</f>
        <v>21</v>
      </c>
      <c r="H338" s="16" t="str">
        <f>IF($C338="B",VLOOKUP($A338,Bat!$A$4:$BC$2232,H$1,FALSE),VLOOKUP($A338,Pit!$A$4:$AZ$2108,H$2,FALSE))</f>
        <v>L</v>
      </c>
      <c r="I338" s="16" t="str">
        <f>IF($C338="B",VLOOKUP($A338,Bat!$A$4:$BC$2232,I$1,FALSE),VLOOKUP($A338,Pit!$A$4:$AZ$2108,I$2,FALSE))</f>
        <v>L</v>
      </c>
      <c r="J338" s="16" t="str">
        <f>IF($C338="B",VLOOKUP($A338,Bat!$A$4:$BC$2232,J$1,FALSE),VLOOKUP($A338,Pit!$A$4:$AZ$2108,J$2,FALSE))</f>
        <v>Very Low</v>
      </c>
      <c r="K338" s="17" t="str">
        <f>IF($C338="B",VLOOKUP($A338,Bat!$A$4:$BC$2232,K$1,FALSE),VLOOKUP($A338,Pit!$A$4:$AZ$2108,K$2,FALSE))</f>
        <v>Normal</v>
      </c>
      <c r="L338" s="16">
        <f>IF($C338="B",VLOOKUP($A338,Bat!$A$4:$BC$2232,L$1,FALSE),VLOOKUP($A338,Pit!$A$4:$AZ$2108,L$2,FALSE))</f>
        <v>5</v>
      </c>
      <c r="M338" s="16">
        <f>IF($C338="B",VLOOKUP($A338,Bat!$A$4:$BC$2232,M$1,FALSE),VLOOKUP($A338,Pit!$A$4:$AZ$2108,M$2,FALSE))</f>
        <v>4</v>
      </c>
      <c r="N338" s="16">
        <f>IF($C338="B",VLOOKUP($A338,Bat!$A$4:$BC$2232,N$1,FALSE),VLOOKUP($A338,Pit!$A$4:$AZ$2108,N$2,FALSE))</f>
        <v>2</v>
      </c>
      <c r="O338" s="16">
        <f>IF($C338="B",VLOOKUP($A338,Bat!$A$4:$BC$2232,O$1,FALSE),VLOOKUP($A338,Pit!$A$4:$AZ$2108,O$2,FALSE))</f>
        <v>5</v>
      </c>
      <c r="P338" s="17">
        <f>IF($C338="B",VLOOKUP($A338,Bat!$A$4:$BC$2232,P$1,FALSE),VLOOKUP($A338,Pit!$A$4:$AZ$2108,P$2,FALSE))</f>
        <v>4</v>
      </c>
      <c r="Q338" s="36">
        <f>IF($C338="B",VLOOKUP($A338,Bat!$A$4:$BC$2232,Q$1,FALSE),VLOOKUP($A338,Pit!$A$4:$AZ$2108,Q$2,FALSE))</f>
        <v>8.4403325203977033</v>
      </c>
      <c r="R338" s="19">
        <f>IF($C338="B",VLOOKUP($A338,Bat!$A$4:$BC$2232,R$1,FALSE),VLOOKUP($A338,Pit!$A$4:$AZ$2108,R$2,FALSE))</f>
        <v>0.24455557253239943</v>
      </c>
      <c r="S338" s="20">
        <f>IF($C338="B",VLOOKUP($A338,Bat!$A$4:$BC$2232,S$1,FALSE),VLOOKUP($A338,Pit!$A$4:$AZ$2108,S$2,FALSE))</f>
        <v>105000</v>
      </c>
      <c r="T338" s="17" t="str">
        <f>VLOOKUP(IF($C338="B",VLOOKUP($A338,Bat!$A$4:$AT$2232,T$1,FALSE),VLOOKUP($A338,Pit!$A$4:$BD$2108,T$2,FALSE)),COND!$A$35:$B$41,2,FALSE)</f>
        <v>??</v>
      </c>
      <c r="U338" s="21">
        <f>IF($C338="B",VLOOKUP($A338,Bat!$A$4:$AR$1196,44,FALSE),VLOOKUP($A338,Pit!$A$4:$BB$1086,54,FALSE))</f>
        <v>0</v>
      </c>
      <c r="V338" s="16"/>
      <c r="W338" s="16">
        <f>IF(OR(U338=999,V338=999,AND(S338&gt;$S$3,S338&lt;&gt;"Slot")),"",IF(V338="",U338,V338))</f>
        <v>0</v>
      </c>
      <c r="X338" s="17" t="e">
        <f>RANK(R338,$R$5:$R$124)</f>
        <v>#N/A</v>
      </c>
      <c r="Y338" s="16" t="str">
        <f>IFERROR(VLOOKUP($D338,Results!$F$3:$L$1396,Y$1,FALSE),"")</f>
        <v/>
      </c>
      <c r="Z338" s="34" t="str">
        <f>IFERROR(IFERROR(IF(VLOOKUP($D338,Results!$F$3:$L$1396,Z$1+1,FALSE)=1,"S",""),"")&amp;VLOOKUP($D338,Results!$F$3:$L$1396,Z$1,FALSE),"")</f>
        <v/>
      </c>
      <c r="AA338" s="16" t="str">
        <f>IFERROR(VLOOKUP($D338,Results!$F$3:$L$1396,AA$1,FALSE),"")</f>
        <v/>
      </c>
      <c r="AB338" s="16" t="str">
        <f>IFERROR(VLOOKUP($D338,Results!$F$3:$L$1396,AB$1,FALSE),"")</f>
        <v/>
      </c>
      <c r="AC338" s="16" t="str">
        <f>IF(V338="","",Y338-V338)</f>
        <v/>
      </c>
    </row>
    <row r="339" spans="1:29" s="21" customFormat="1" x14ac:dyDescent="0.25">
      <c r="A339" s="21" t="s">
        <v>2425</v>
      </c>
      <c r="B339" s="16">
        <f>COUNTIF($A$5:$A$124,A339)</f>
        <v>0</v>
      </c>
      <c r="C339" s="16" t="str">
        <f>IF(OR(MID(A339,1,2)="SP",MID(A339,1,2)="MR",MID(A339,1,2)="CL",MID(A339,1,2)="RP"),"P","B")</f>
        <v>P</v>
      </c>
      <c r="D339" s="17">
        <f>IF($C339="B",VLOOKUP($A339,Bat!$A$4:$BC$2232,D$1,FALSE),VLOOKUP($A339,Pit!$A$4:$AZ$2108,D$2,FALSE))</f>
        <v>6498</v>
      </c>
      <c r="E339" s="16" t="str">
        <f>IF($C339="B",VLOOKUP($A339,Bat!$A$4:$BC$2232,E$1,FALSE),VLOOKUP($A339,Pit!$A$4:$AZ$2108,E$2,FALSE))</f>
        <v>RP</v>
      </c>
      <c r="F339" s="16" t="str">
        <f>IF($C339="B",VLOOKUP($A339,Bat!$A$4:$BC$2232,F$1,FALSE),VLOOKUP($A339,Pit!$A$4:$AZ$2108,F$2,FALSE))</f>
        <v>Bill Saunders</v>
      </c>
      <c r="G339" s="16">
        <f>IF($C339="B",VLOOKUP($A339,Bat!$A$4:$BC$2232,G$1,FALSE),VLOOKUP($A339,Pit!$A$4:$AZ$2108,G$2,FALSE))</f>
        <v>21</v>
      </c>
      <c r="H339" s="16" t="str">
        <f>IF($C339="B",VLOOKUP($A339,Bat!$A$4:$BC$2232,H$1,FALSE),VLOOKUP($A339,Pit!$A$4:$AZ$2108,H$2,FALSE))</f>
        <v>R</v>
      </c>
      <c r="I339" s="16" t="str">
        <f>IF($C339="B",VLOOKUP($A339,Bat!$A$4:$BC$2232,I$1,FALSE),VLOOKUP($A339,Pit!$A$4:$AZ$2108,I$2,FALSE))</f>
        <v>R</v>
      </c>
      <c r="J339" s="16" t="str">
        <f>IF($C339="B",VLOOKUP($A339,Bat!$A$4:$BC$2232,J$1,FALSE),VLOOKUP($A339,Pit!$A$4:$AZ$2108,J$2,FALSE))</f>
        <v>Low</v>
      </c>
      <c r="K339" s="17" t="str">
        <f>IF($C339="B",VLOOKUP($A339,Bat!$A$4:$BC$2232,K$1,FALSE),VLOOKUP($A339,Pit!$A$4:$AZ$2108,K$2,FALSE))</f>
        <v>Normal</v>
      </c>
      <c r="L339" s="16">
        <f>IF($C339="B",VLOOKUP($A339,Bat!$A$4:$BC$2232,L$1,FALSE),VLOOKUP($A339,Pit!$A$4:$AZ$2108,L$2,FALSE))</f>
        <v>4</v>
      </c>
      <c r="M339" s="16">
        <f>IF($C339="B",VLOOKUP($A339,Bat!$A$4:$BC$2232,M$1,FALSE),VLOOKUP($A339,Pit!$A$4:$AZ$2108,M$2,FALSE))</f>
        <v>4</v>
      </c>
      <c r="N339" s="16">
        <f>IF($C339="B",VLOOKUP($A339,Bat!$A$4:$BC$2232,N$1,FALSE),VLOOKUP($A339,Pit!$A$4:$AZ$2108,N$2,FALSE))</f>
        <v>4</v>
      </c>
      <c r="O339" s="16" t="str">
        <f>IF($C339="B",VLOOKUP($A339,Bat!$A$4:$BC$2232,O$1,FALSE),VLOOKUP($A339,Pit!$A$4:$AZ$2108,O$2,FALSE))</f>
        <v>92-94 Mph</v>
      </c>
      <c r="P339" s="17">
        <f>IF($C339="B",VLOOKUP($A339,Bat!$A$4:$BC$2232,P$1,FALSE),VLOOKUP($A339,Pit!$A$4:$AZ$2108,P$2,FALSE))</f>
        <v>5</v>
      </c>
      <c r="Q339" s="36">
        <f>IF($C339="B",VLOOKUP($A339,Bat!$A$4:$BC$2232,Q$1,FALSE),VLOOKUP($A339,Pit!$A$4:$AZ$2108,Q$2,FALSE))</f>
        <v>25.781876262762115</v>
      </c>
      <c r="R339" s="19">
        <f>IF($C339="B",VLOOKUP($A339,Bat!$A$4:$BC$2232,R$1,FALSE),VLOOKUP($A339,Pit!$A$4:$AZ$2108,R$2,FALSE))</f>
        <v>0.24436279984806283</v>
      </c>
      <c r="S339" s="20">
        <f>IF($C339="B",VLOOKUP($A339,Bat!$A$4:$BC$2232,S$1,FALSE),VLOOKUP($A339,Pit!$A$4:$AZ$2108,S$2,FALSE))</f>
        <v>180000</v>
      </c>
      <c r="T339" s="17" t="str">
        <f>VLOOKUP(IF($C339="B",VLOOKUP($A339,Bat!$A$4:$AT$2232,T$1,FALSE),VLOOKUP($A339,Pit!$A$4:$BD$2108,T$2,FALSE)),COND!$A$35:$B$41,2,FALSE)</f>
        <v>??</v>
      </c>
      <c r="U339" s="21">
        <f>IF($C339="B",VLOOKUP($A339,Bat!$A$4:$AR$1196,44,FALSE),VLOOKUP($A339,Pit!$A$4:$BB$1086,54,FALSE))</f>
        <v>0</v>
      </c>
      <c r="V339" s="16"/>
      <c r="W339" s="16">
        <f>IF(OR(U339=999,V339=999,AND(S339&gt;$S$3,S339&lt;&gt;"Slot")),"",IF(V339="",U339,V339))</f>
        <v>0</v>
      </c>
      <c r="X339" s="17" t="e">
        <f>RANK(R339,$R$5:$R$124)</f>
        <v>#N/A</v>
      </c>
      <c r="Y339" s="16" t="str">
        <f>IFERROR(VLOOKUP($D339,Results!$F$3:$L$1396,Y$1,FALSE),"")</f>
        <v/>
      </c>
      <c r="Z339" s="34" t="str">
        <f>IFERROR(IFERROR(IF(VLOOKUP($D339,Results!$F$3:$L$1396,Z$1+1,FALSE)=1,"S",""),"")&amp;VLOOKUP($D339,Results!$F$3:$L$1396,Z$1,FALSE),"")</f>
        <v/>
      </c>
      <c r="AA339" s="16" t="str">
        <f>IFERROR(VLOOKUP($D339,Results!$F$3:$L$1396,AA$1,FALSE),"")</f>
        <v/>
      </c>
      <c r="AB339" s="16" t="str">
        <f>IFERROR(VLOOKUP($D339,Results!$F$3:$L$1396,AB$1,FALSE),"")</f>
        <v/>
      </c>
      <c r="AC339" s="16" t="str">
        <f>IF(V339="","",Y339-V339)</f>
        <v/>
      </c>
    </row>
    <row r="340" spans="1:29" s="21" customFormat="1" x14ac:dyDescent="0.25">
      <c r="A340" s="21" t="s">
        <v>2426</v>
      </c>
      <c r="B340" s="16">
        <f>COUNTIF($A$5:$A$124,A340)</f>
        <v>0</v>
      </c>
      <c r="C340" s="16" t="str">
        <f>IF(OR(MID(A340,1,2)="SP",MID(A340,1,2)="MR",MID(A340,1,2)="CL",MID(A340,1,2)="RP"),"P","B")</f>
        <v>P</v>
      </c>
      <c r="D340" s="17">
        <f>IF($C340="B",VLOOKUP($A340,Bat!$A$4:$BC$2232,D$1,FALSE),VLOOKUP($A340,Pit!$A$4:$AZ$2108,D$2,FALSE))</f>
        <v>5193</v>
      </c>
      <c r="E340" s="16" t="str">
        <f>IF($C340="B",VLOOKUP($A340,Bat!$A$4:$BC$2232,E$1,FALSE),VLOOKUP($A340,Pit!$A$4:$AZ$2108,E$2,FALSE))</f>
        <v>RP</v>
      </c>
      <c r="F340" s="16" t="str">
        <f>IF($C340="B",VLOOKUP($A340,Bat!$A$4:$BC$2232,F$1,FALSE),VLOOKUP($A340,Pit!$A$4:$AZ$2108,F$2,FALSE))</f>
        <v>John Miller</v>
      </c>
      <c r="G340" s="16">
        <f>IF($C340="B",VLOOKUP($A340,Bat!$A$4:$BC$2232,G$1,FALSE),VLOOKUP($A340,Pit!$A$4:$AZ$2108,G$2,FALSE))</f>
        <v>18</v>
      </c>
      <c r="H340" s="16" t="str">
        <f>IF($C340="B",VLOOKUP($A340,Bat!$A$4:$BC$2232,H$1,FALSE),VLOOKUP($A340,Pit!$A$4:$AZ$2108,H$2,FALSE))</f>
        <v>R</v>
      </c>
      <c r="I340" s="16" t="str">
        <f>IF($C340="B",VLOOKUP($A340,Bat!$A$4:$BC$2232,I$1,FALSE),VLOOKUP($A340,Pit!$A$4:$AZ$2108,I$2,FALSE))</f>
        <v>R</v>
      </c>
      <c r="J340" s="16" t="str">
        <f>IF($C340="B",VLOOKUP($A340,Bat!$A$4:$BC$2232,J$1,FALSE),VLOOKUP($A340,Pit!$A$4:$AZ$2108,J$2,FALSE))</f>
        <v>Normal</v>
      </c>
      <c r="K340" s="17" t="str">
        <f>IF($C340="B",VLOOKUP($A340,Bat!$A$4:$BC$2232,K$1,FALSE),VLOOKUP($A340,Pit!$A$4:$AZ$2108,K$2,FALSE))</f>
        <v>Very High</v>
      </c>
      <c r="L340" s="16">
        <f>IF($C340="B",VLOOKUP($A340,Bat!$A$4:$BC$2232,L$1,FALSE),VLOOKUP($A340,Pit!$A$4:$AZ$2108,L$2,FALSE))</f>
        <v>2</v>
      </c>
      <c r="M340" s="16">
        <f>IF($C340="B",VLOOKUP($A340,Bat!$A$4:$BC$2232,M$1,FALSE),VLOOKUP($A340,Pit!$A$4:$AZ$2108,M$2,FALSE))</f>
        <v>7</v>
      </c>
      <c r="N340" s="16">
        <f>IF($C340="B",VLOOKUP($A340,Bat!$A$4:$BC$2232,N$1,FALSE),VLOOKUP($A340,Pit!$A$4:$AZ$2108,N$2,FALSE))</f>
        <v>7</v>
      </c>
      <c r="O340" s="16" t="str">
        <f>IF($C340="B",VLOOKUP($A340,Bat!$A$4:$BC$2232,O$1,FALSE),VLOOKUP($A340,Pit!$A$4:$AZ$2108,O$2,FALSE))</f>
        <v>84-86 Mph</v>
      </c>
      <c r="P340" s="17">
        <f>IF($C340="B",VLOOKUP($A340,Bat!$A$4:$BC$2232,P$1,FALSE),VLOOKUP($A340,Pit!$A$4:$AZ$2108,P$2,FALSE))</f>
        <v>2</v>
      </c>
      <c r="Q340" s="36">
        <f>IF($C340="B",VLOOKUP($A340,Bat!$A$4:$BC$2232,Q$1,FALSE),VLOOKUP($A340,Pit!$A$4:$AZ$2108,Q$2,FALSE))</f>
        <v>25.768280723276476</v>
      </c>
      <c r="R340" s="19">
        <f>IF($C340="B",VLOOKUP($A340,Bat!$A$4:$BC$2232,R$1,FALSE),VLOOKUP($A340,Pit!$A$4:$AZ$2108,R$2,FALSE))</f>
        <v>0.243146477644201</v>
      </c>
      <c r="S340" s="20">
        <f>IF($C340="B",VLOOKUP($A340,Bat!$A$4:$BC$2232,S$1,FALSE),VLOOKUP($A340,Pit!$A$4:$AZ$2108,S$2,FALSE))</f>
        <v>2000000</v>
      </c>
      <c r="T340" s="17" t="str">
        <f>VLOOKUP(IF($C340="B",VLOOKUP($A340,Bat!$A$4:$AT$2232,T$1,FALSE),VLOOKUP($A340,Pit!$A$4:$BD$2108,T$2,FALSE)),COND!$A$35:$B$41,2,FALSE)</f>
        <v>??</v>
      </c>
      <c r="U340" s="21">
        <f>IF($C340="B",VLOOKUP($A340,Bat!$A$4:$AR$1196,44,FALSE),VLOOKUP($A340,Pit!$A$4:$BB$1086,54,FALSE))</f>
        <v>0</v>
      </c>
      <c r="V340" s="16"/>
      <c r="W340" s="16">
        <f>IF(OR(U340=999,V340=999,AND(S340&gt;$S$3,S340&lt;&gt;"Slot")),"",IF(V340="",U340,V340))</f>
        <v>0</v>
      </c>
      <c r="X340" s="17" t="e">
        <f>RANK(R340,$R$5:$R$124)</f>
        <v>#N/A</v>
      </c>
      <c r="Y340" s="16" t="str">
        <f>IFERROR(VLOOKUP($D340,Results!$F$3:$L$1396,Y$1,FALSE),"")</f>
        <v/>
      </c>
      <c r="Z340" s="34" t="str">
        <f>IFERROR(IFERROR(IF(VLOOKUP($D340,Results!$F$3:$L$1396,Z$1+1,FALSE)=1,"S",""),"")&amp;VLOOKUP($D340,Results!$F$3:$L$1396,Z$1,FALSE),"")</f>
        <v/>
      </c>
      <c r="AA340" s="16" t="str">
        <f>IFERROR(VLOOKUP($D340,Results!$F$3:$L$1396,AA$1,FALSE),"")</f>
        <v/>
      </c>
      <c r="AB340" s="16" t="str">
        <f>IFERROR(VLOOKUP($D340,Results!$F$3:$L$1396,AB$1,FALSE),"")</f>
        <v/>
      </c>
      <c r="AC340" s="16" t="str">
        <f>IF(V340="","",Y340-V340)</f>
        <v/>
      </c>
    </row>
    <row r="341" spans="1:29" s="21" customFormat="1" x14ac:dyDescent="0.25">
      <c r="A341" s="21" t="s">
        <v>2427</v>
      </c>
      <c r="B341" s="16">
        <f>COUNTIF($A$5:$A$124,A341)</f>
        <v>0</v>
      </c>
      <c r="C341" s="16" t="str">
        <f>IF(OR(MID(A341,1,2)="SP",MID(A341,1,2)="MR",MID(A341,1,2)="CL",MID(A341,1,2)="RP"),"P","B")</f>
        <v>P</v>
      </c>
      <c r="D341" s="17">
        <f>IF($C341="B",VLOOKUP($A341,Bat!$A$4:$BC$2232,D$1,FALSE),VLOOKUP($A341,Pit!$A$4:$AZ$2108,D$2,FALSE))</f>
        <v>4042</v>
      </c>
      <c r="E341" s="16" t="str">
        <f>IF($C341="B",VLOOKUP($A341,Bat!$A$4:$BC$2232,E$1,FALSE),VLOOKUP($A341,Pit!$A$4:$AZ$2108,E$2,FALSE))</f>
        <v>RP</v>
      </c>
      <c r="F341" s="16" t="str">
        <f>IF($C341="B",VLOOKUP($A341,Bat!$A$4:$BC$2232,F$1,FALSE),VLOOKUP($A341,Pit!$A$4:$AZ$2108,F$2,FALSE))</f>
        <v>Hiro Takeuchi</v>
      </c>
      <c r="G341" s="16">
        <f>IF($C341="B",VLOOKUP($A341,Bat!$A$4:$BC$2232,G$1,FALSE),VLOOKUP($A341,Pit!$A$4:$AZ$2108,G$2,FALSE))</f>
        <v>21</v>
      </c>
      <c r="H341" s="16" t="str">
        <f>IF($C341="B",VLOOKUP($A341,Bat!$A$4:$BC$2232,H$1,FALSE),VLOOKUP($A341,Pit!$A$4:$AZ$2108,H$2,FALSE))</f>
        <v>R</v>
      </c>
      <c r="I341" s="16" t="str">
        <f>IF($C341="B",VLOOKUP($A341,Bat!$A$4:$BC$2232,I$1,FALSE),VLOOKUP($A341,Pit!$A$4:$AZ$2108,I$2,FALSE))</f>
        <v>R</v>
      </c>
      <c r="J341" s="16" t="str">
        <f>IF($C341="B",VLOOKUP($A341,Bat!$A$4:$BC$2232,J$1,FALSE),VLOOKUP($A341,Pit!$A$4:$AZ$2108,J$2,FALSE))</f>
        <v>Low</v>
      </c>
      <c r="K341" s="17" t="str">
        <f>IF($C341="B",VLOOKUP($A341,Bat!$A$4:$BC$2232,K$1,FALSE),VLOOKUP($A341,Pit!$A$4:$AZ$2108,K$2,FALSE))</f>
        <v>Low</v>
      </c>
      <c r="L341" s="16">
        <f>IF($C341="B",VLOOKUP($A341,Bat!$A$4:$BC$2232,L$1,FALSE),VLOOKUP($A341,Pit!$A$4:$AZ$2108,L$2,FALSE))</f>
        <v>3</v>
      </c>
      <c r="M341" s="16">
        <f>IF($C341="B",VLOOKUP($A341,Bat!$A$4:$BC$2232,M$1,FALSE),VLOOKUP($A341,Pit!$A$4:$AZ$2108,M$2,FALSE))</f>
        <v>5</v>
      </c>
      <c r="N341" s="16">
        <f>IF($C341="B",VLOOKUP($A341,Bat!$A$4:$BC$2232,N$1,FALSE),VLOOKUP($A341,Pit!$A$4:$AZ$2108,N$2,FALSE))</f>
        <v>4</v>
      </c>
      <c r="O341" s="16" t="str">
        <f>IF($C341="B",VLOOKUP($A341,Bat!$A$4:$BC$2232,O$1,FALSE),VLOOKUP($A341,Pit!$A$4:$AZ$2108,O$2,FALSE))</f>
        <v>89-91 Mph</v>
      </c>
      <c r="P341" s="17">
        <f>IF($C341="B",VLOOKUP($A341,Bat!$A$4:$BC$2232,P$1,FALSE),VLOOKUP($A341,Pit!$A$4:$AZ$2108,P$2,FALSE))</f>
        <v>7</v>
      </c>
      <c r="Q341" s="36">
        <f>IF($C341="B",VLOOKUP($A341,Bat!$A$4:$BC$2232,Q$1,FALSE),VLOOKUP($A341,Pit!$A$4:$AZ$2108,Q$2,FALSE))</f>
        <v>25.694937338686472</v>
      </c>
      <c r="R341" s="19">
        <f>IF($C341="B",VLOOKUP($A341,Bat!$A$4:$BC$2232,R$1,FALSE),VLOOKUP($A341,Pit!$A$4:$AZ$2108,R$2,FALSE))</f>
        <v>0.23658482650285187</v>
      </c>
      <c r="S341" s="20">
        <f>IF($C341="B",VLOOKUP($A341,Bat!$A$4:$BC$2232,S$1,FALSE),VLOOKUP($A341,Pit!$A$4:$AZ$2108,S$2,FALSE))</f>
        <v>180000</v>
      </c>
      <c r="T341" s="17" t="str">
        <f>VLOOKUP(IF($C341="B",VLOOKUP($A341,Bat!$A$4:$AT$2232,T$1,FALSE),VLOOKUP($A341,Pit!$A$4:$BD$2108,T$2,FALSE)),COND!$A$35:$B$41,2,FALSE)</f>
        <v>??</v>
      </c>
      <c r="U341" s="21">
        <f>IF($C341="B",VLOOKUP($A341,Bat!$A$4:$AR$1196,44,FALSE),VLOOKUP($A341,Pit!$A$4:$BB$1086,54,FALSE))</f>
        <v>0</v>
      </c>
      <c r="V341" s="16"/>
      <c r="W341" s="16">
        <f>IF(OR(U341=999,V341=999,AND(S341&gt;$S$3,S341&lt;&gt;"Slot")),"",IF(V341="",U341,V341))</f>
        <v>0</v>
      </c>
      <c r="X341" s="17" t="e">
        <f>RANK(R341,$R$5:$R$124)</f>
        <v>#N/A</v>
      </c>
      <c r="Y341" s="16" t="str">
        <f>IFERROR(VLOOKUP($D341,Results!$F$3:$L$1396,Y$1,FALSE),"")</f>
        <v/>
      </c>
      <c r="Z341" s="34" t="str">
        <f>IFERROR(IFERROR(IF(VLOOKUP($D341,Results!$F$3:$L$1396,Z$1+1,FALSE)=1,"S",""),"")&amp;VLOOKUP($D341,Results!$F$3:$L$1396,Z$1,FALSE),"")</f>
        <v/>
      </c>
      <c r="AA341" s="16" t="str">
        <f>IFERROR(VLOOKUP($D341,Results!$F$3:$L$1396,AA$1,FALSE),"")</f>
        <v/>
      </c>
      <c r="AB341" s="16" t="str">
        <f>IFERROR(VLOOKUP($D341,Results!$F$3:$L$1396,AB$1,FALSE),"")</f>
        <v/>
      </c>
      <c r="AC341" s="16" t="str">
        <f>IF(V341="","",Y341-V341)</f>
        <v/>
      </c>
    </row>
    <row r="342" spans="1:29" s="21" customFormat="1" x14ac:dyDescent="0.25">
      <c r="A342" s="21" t="s">
        <v>2428</v>
      </c>
      <c r="B342" s="16">
        <f>COUNTIF($A$5:$A$124,A342)</f>
        <v>0</v>
      </c>
      <c r="C342" s="16" t="str">
        <f>IF(OR(MID(A342,1,2)="SP",MID(A342,1,2)="MR",MID(A342,1,2)="CL",MID(A342,1,2)="RP"),"P","B")</f>
        <v>P</v>
      </c>
      <c r="D342" s="17">
        <f>IF($C342="B",VLOOKUP($A342,Bat!$A$4:$BC$2232,D$1,FALSE),VLOOKUP($A342,Pit!$A$4:$AZ$2108,D$2,FALSE))</f>
        <v>4329</v>
      </c>
      <c r="E342" s="16" t="str">
        <f>IF($C342="B",VLOOKUP($A342,Bat!$A$4:$BC$2232,E$1,FALSE),VLOOKUP($A342,Pit!$A$4:$AZ$2108,E$2,FALSE))</f>
        <v>SP</v>
      </c>
      <c r="F342" s="16" t="str">
        <f>IF($C342="B",VLOOKUP($A342,Bat!$A$4:$BC$2232,F$1,FALSE),VLOOKUP($A342,Pit!$A$4:$AZ$2108,F$2,FALSE))</f>
        <v>Kanko Okabe</v>
      </c>
      <c r="G342" s="16">
        <f>IF($C342="B",VLOOKUP($A342,Bat!$A$4:$BC$2232,G$1,FALSE),VLOOKUP($A342,Pit!$A$4:$AZ$2108,G$2,FALSE))</f>
        <v>21</v>
      </c>
      <c r="H342" s="16" t="str">
        <f>IF($C342="B",VLOOKUP($A342,Bat!$A$4:$BC$2232,H$1,FALSE),VLOOKUP($A342,Pit!$A$4:$AZ$2108,H$2,FALSE))</f>
        <v>R</v>
      </c>
      <c r="I342" s="16" t="str">
        <f>IF($C342="B",VLOOKUP($A342,Bat!$A$4:$BC$2232,I$1,FALSE),VLOOKUP($A342,Pit!$A$4:$AZ$2108,I$2,FALSE))</f>
        <v>R</v>
      </c>
      <c r="J342" s="16" t="str">
        <f>IF($C342="B",VLOOKUP($A342,Bat!$A$4:$BC$2232,J$1,FALSE),VLOOKUP($A342,Pit!$A$4:$AZ$2108,J$2,FALSE))</f>
        <v>Low</v>
      </c>
      <c r="K342" s="17" t="str">
        <f>IF($C342="B",VLOOKUP($A342,Bat!$A$4:$BC$2232,K$1,FALSE),VLOOKUP($A342,Pit!$A$4:$AZ$2108,K$2,FALSE))</f>
        <v>High</v>
      </c>
      <c r="L342" s="16">
        <f>IF($C342="B",VLOOKUP($A342,Bat!$A$4:$BC$2232,L$1,FALSE),VLOOKUP($A342,Pit!$A$4:$AZ$2108,L$2,FALSE))</f>
        <v>4</v>
      </c>
      <c r="M342" s="16">
        <f>IF($C342="B",VLOOKUP($A342,Bat!$A$4:$BC$2232,M$1,FALSE),VLOOKUP($A342,Pit!$A$4:$AZ$2108,M$2,FALSE))</f>
        <v>4</v>
      </c>
      <c r="N342" s="16">
        <f>IF($C342="B",VLOOKUP($A342,Bat!$A$4:$BC$2232,N$1,FALSE),VLOOKUP($A342,Pit!$A$4:$AZ$2108,N$2,FALSE))</f>
        <v>4</v>
      </c>
      <c r="O342" s="16" t="str">
        <f>IF($C342="B",VLOOKUP($A342,Bat!$A$4:$BC$2232,O$1,FALSE),VLOOKUP($A342,Pit!$A$4:$AZ$2108,O$2,FALSE))</f>
        <v>95-97 Mph</v>
      </c>
      <c r="P342" s="17">
        <f>IF($C342="B",VLOOKUP($A342,Bat!$A$4:$BC$2232,P$1,FALSE),VLOOKUP($A342,Pit!$A$4:$AZ$2108,P$2,FALSE))</f>
        <v>8</v>
      </c>
      <c r="Q342" s="36">
        <f>IF($C342="B",VLOOKUP($A342,Bat!$A$4:$BC$2232,Q$1,FALSE),VLOOKUP($A342,Pit!$A$4:$AZ$2108,Q$2,FALSE))</f>
        <v>25.677523294153641</v>
      </c>
      <c r="R342" s="19">
        <f>IF($C342="B",VLOOKUP($A342,Bat!$A$4:$BC$2232,R$1,FALSE),VLOOKUP($A342,Pit!$A$4:$AZ$2108,R$2,FALSE))</f>
        <v>0.23502688251345041</v>
      </c>
      <c r="S342" s="20">
        <f>IF($C342="B",VLOOKUP($A342,Bat!$A$4:$BC$2232,S$1,FALSE),VLOOKUP($A342,Pit!$A$4:$AZ$2108,S$2,FALSE))</f>
        <v>230000</v>
      </c>
      <c r="T342" s="17" t="str">
        <f>VLOOKUP(IF($C342="B",VLOOKUP($A342,Bat!$A$4:$AT$2232,T$1,FALSE),VLOOKUP($A342,Pit!$A$4:$BD$2108,T$2,FALSE)),COND!$A$35:$B$41,2,FALSE)</f>
        <v>??</v>
      </c>
      <c r="U342" s="21">
        <f>IF($C342="B",VLOOKUP($A342,Bat!$A$4:$AR$1196,44,FALSE),VLOOKUP($A342,Pit!$A$4:$BB$1086,54,FALSE))</f>
        <v>0</v>
      </c>
      <c r="V342" s="16"/>
      <c r="W342" s="16">
        <f>IF(OR(U342=999,V342=999,AND(S342&gt;$S$3,S342&lt;&gt;"Slot")),"",IF(V342="",U342,V342))</f>
        <v>0</v>
      </c>
      <c r="X342" s="17" t="e">
        <f>RANK(R342,$R$5:$R$124)</f>
        <v>#N/A</v>
      </c>
      <c r="Y342" s="16" t="str">
        <f>IFERROR(VLOOKUP($D342,Results!$F$3:$L$1396,Y$1,FALSE),"")</f>
        <v/>
      </c>
      <c r="Z342" s="34" t="str">
        <f>IFERROR(IFERROR(IF(VLOOKUP($D342,Results!$F$3:$L$1396,Z$1+1,FALSE)=1,"S",""),"")&amp;VLOOKUP($D342,Results!$F$3:$L$1396,Z$1,FALSE),"")</f>
        <v/>
      </c>
      <c r="AA342" s="16" t="str">
        <f>IFERROR(VLOOKUP($D342,Results!$F$3:$L$1396,AA$1,FALSE),"")</f>
        <v/>
      </c>
      <c r="AB342" s="16" t="str">
        <f>IFERROR(VLOOKUP($D342,Results!$F$3:$L$1396,AB$1,FALSE),"")</f>
        <v/>
      </c>
      <c r="AC342" s="16" t="str">
        <f>IF(V342="","",Y342-V342)</f>
        <v/>
      </c>
    </row>
    <row r="343" spans="1:29" s="21" customFormat="1" x14ac:dyDescent="0.25">
      <c r="A343" s="21" t="s">
        <v>2429</v>
      </c>
      <c r="B343" s="16">
        <f>COUNTIF($A$5:$A$124,A343)</f>
        <v>0</v>
      </c>
      <c r="C343" s="16" t="str">
        <f>IF(OR(MID(A343,1,2)="SP",MID(A343,1,2)="MR",MID(A343,1,2)="CL",MID(A343,1,2)="RP"),"P","B")</f>
        <v>P</v>
      </c>
      <c r="D343" s="17">
        <f>IF($C343="B",VLOOKUP($A343,Bat!$A$4:$BC$2232,D$1,FALSE),VLOOKUP($A343,Pit!$A$4:$AZ$2108,D$2,FALSE))</f>
        <v>6847</v>
      </c>
      <c r="E343" s="16" t="str">
        <f>IF($C343="B",VLOOKUP($A343,Bat!$A$4:$BC$2232,E$1,FALSE),VLOOKUP($A343,Pit!$A$4:$AZ$2108,E$2,FALSE))</f>
        <v>RP</v>
      </c>
      <c r="F343" s="16" t="str">
        <f>IF($C343="B",VLOOKUP($A343,Bat!$A$4:$BC$2232,F$1,FALSE),VLOOKUP($A343,Pit!$A$4:$AZ$2108,F$2,FALSE))</f>
        <v>Brandon Keddy</v>
      </c>
      <c r="G343" s="16">
        <f>IF($C343="B",VLOOKUP($A343,Bat!$A$4:$BC$2232,G$1,FALSE),VLOOKUP($A343,Pit!$A$4:$AZ$2108,G$2,FALSE))</f>
        <v>21</v>
      </c>
      <c r="H343" s="16" t="str">
        <f>IF($C343="B",VLOOKUP($A343,Bat!$A$4:$BC$2232,H$1,FALSE),VLOOKUP($A343,Pit!$A$4:$AZ$2108,H$2,FALSE))</f>
        <v>L</v>
      </c>
      <c r="I343" s="16" t="str">
        <f>IF($C343="B",VLOOKUP($A343,Bat!$A$4:$BC$2232,I$1,FALSE),VLOOKUP($A343,Pit!$A$4:$AZ$2108,I$2,FALSE))</f>
        <v>L</v>
      </c>
      <c r="J343" s="16" t="str">
        <f>IF($C343="B",VLOOKUP($A343,Bat!$A$4:$BC$2232,J$1,FALSE),VLOOKUP($A343,Pit!$A$4:$AZ$2108,J$2,FALSE))</f>
        <v>Normal</v>
      </c>
      <c r="K343" s="17" t="str">
        <f>IF($C343="B",VLOOKUP($A343,Bat!$A$4:$BC$2232,K$1,FALSE),VLOOKUP($A343,Pit!$A$4:$AZ$2108,K$2,FALSE))</f>
        <v>Normal</v>
      </c>
      <c r="L343" s="16">
        <f>IF($C343="B",VLOOKUP($A343,Bat!$A$4:$BC$2232,L$1,FALSE),VLOOKUP($A343,Pit!$A$4:$AZ$2108,L$2,FALSE))</f>
        <v>4</v>
      </c>
      <c r="M343" s="16">
        <f>IF($C343="B",VLOOKUP($A343,Bat!$A$4:$BC$2232,M$1,FALSE),VLOOKUP($A343,Pit!$A$4:$AZ$2108,M$2,FALSE))</f>
        <v>4</v>
      </c>
      <c r="N343" s="16">
        <f>IF($C343="B",VLOOKUP($A343,Bat!$A$4:$BC$2232,N$1,FALSE),VLOOKUP($A343,Pit!$A$4:$AZ$2108,N$2,FALSE))</f>
        <v>4</v>
      </c>
      <c r="O343" s="16" t="str">
        <f>IF($C343="B",VLOOKUP($A343,Bat!$A$4:$BC$2232,O$1,FALSE),VLOOKUP($A343,Pit!$A$4:$AZ$2108,O$2,FALSE))</f>
        <v>89-91 Mph</v>
      </c>
      <c r="P343" s="17">
        <f>IF($C343="B",VLOOKUP($A343,Bat!$A$4:$BC$2232,P$1,FALSE),VLOOKUP($A343,Pit!$A$4:$AZ$2108,P$2,FALSE))</f>
        <v>10</v>
      </c>
      <c r="Q343" s="36">
        <f>IF($C343="B",VLOOKUP($A343,Bat!$A$4:$BC$2232,Q$1,FALSE),VLOOKUP($A343,Pit!$A$4:$AZ$2108,Q$2,FALSE))</f>
        <v>25.628593613479659</v>
      </c>
      <c r="R343" s="19">
        <f>IF($C343="B",VLOOKUP($A343,Bat!$A$4:$BC$2232,R$1,FALSE),VLOOKUP($A343,Pit!$A$4:$AZ$2108,R$2,FALSE))</f>
        <v>0.23064939847947738</v>
      </c>
      <c r="S343" s="20">
        <f>IF($C343="B",VLOOKUP($A343,Bat!$A$4:$BC$2232,S$1,FALSE),VLOOKUP($A343,Pit!$A$4:$AZ$2108,S$2,FALSE))</f>
        <v>220000</v>
      </c>
      <c r="T343" s="17" t="str">
        <f>VLOOKUP(IF($C343="B",VLOOKUP($A343,Bat!$A$4:$AT$2232,T$1,FALSE),VLOOKUP($A343,Pit!$A$4:$BD$2108,T$2,FALSE)),COND!$A$35:$B$41,2,FALSE)</f>
        <v>??</v>
      </c>
      <c r="U343" s="21">
        <f>IF($C343="B",VLOOKUP($A343,Bat!$A$4:$AR$1196,44,FALSE),VLOOKUP($A343,Pit!$A$4:$BB$1086,54,FALSE))</f>
        <v>0</v>
      </c>
      <c r="V343" s="16"/>
      <c r="W343" s="16">
        <f>IF(OR(U343=999,V343=999,AND(S343&gt;$S$3,S343&lt;&gt;"Slot")),"",IF(V343="",U343,V343))</f>
        <v>0</v>
      </c>
      <c r="X343" s="17" t="e">
        <f>RANK(R343,$R$5:$R$124)</f>
        <v>#N/A</v>
      </c>
      <c r="Y343" s="16" t="str">
        <f>IFERROR(VLOOKUP($D343,Results!$F$3:$L$1396,Y$1,FALSE),"")</f>
        <v/>
      </c>
      <c r="Z343" s="34" t="str">
        <f>IFERROR(IFERROR(IF(VLOOKUP($D343,Results!$F$3:$L$1396,Z$1+1,FALSE)=1,"S",""),"")&amp;VLOOKUP($D343,Results!$F$3:$L$1396,Z$1,FALSE),"")</f>
        <v/>
      </c>
      <c r="AA343" s="16" t="str">
        <f>IFERROR(VLOOKUP($D343,Results!$F$3:$L$1396,AA$1,FALSE),"")</f>
        <v/>
      </c>
      <c r="AB343" s="16" t="str">
        <f>IFERROR(VLOOKUP($D343,Results!$F$3:$L$1396,AB$1,FALSE),"")</f>
        <v/>
      </c>
      <c r="AC343" s="16" t="str">
        <f>IF(V343="","",Y343-V343)</f>
        <v/>
      </c>
    </row>
    <row r="344" spans="1:29" s="21" customFormat="1" x14ac:dyDescent="0.25">
      <c r="A344" s="21" t="s">
        <v>2430</v>
      </c>
      <c r="B344" s="16">
        <f>COUNTIF($A$5:$A$124,A344)</f>
        <v>0</v>
      </c>
      <c r="C344" s="16" t="str">
        <f>IF(OR(MID(A344,1,2)="SP",MID(A344,1,2)="MR",MID(A344,1,2)="CL",MID(A344,1,2)="RP"),"P","B")</f>
        <v>P</v>
      </c>
      <c r="D344" s="17">
        <f>IF($C344="B",VLOOKUP($A344,Bat!$A$4:$BC$2232,D$1,FALSE),VLOOKUP($A344,Pit!$A$4:$AZ$2108,D$2,FALSE))</f>
        <v>6278</v>
      </c>
      <c r="E344" s="16" t="str">
        <f>IF($C344="B",VLOOKUP($A344,Bat!$A$4:$BC$2232,E$1,FALSE),VLOOKUP($A344,Pit!$A$4:$AZ$2108,E$2,FALSE))</f>
        <v>RP</v>
      </c>
      <c r="F344" s="16" t="str">
        <f>IF($C344="B",VLOOKUP($A344,Bat!$A$4:$BC$2232,F$1,FALSE),VLOOKUP($A344,Pit!$A$4:$AZ$2108,F$2,FALSE))</f>
        <v>Al Franklin</v>
      </c>
      <c r="G344" s="16">
        <f>IF($C344="B",VLOOKUP($A344,Bat!$A$4:$BC$2232,G$1,FALSE),VLOOKUP($A344,Pit!$A$4:$AZ$2108,G$2,FALSE))</f>
        <v>18</v>
      </c>
      <c r="H344" s="16" t="str">
        <f>IF($C344="B",VLOOKUP($A344,Bat!$A$4:$BC$2232,H$1,FALSE),VLOOKUP($A344,Pit!$A$4:$AZ$2108,H$2,FALSE))</f>
        <v>R</v>
      </c>
      <c r="I344" s="16" t="str">
        <f>IF($C344="B",VLOOKUP($A344,Bat!$A$4:$BC$2232,I$1,FALSE),VLOOKUP($A344,Pit!$A$4:$AZ$2108,I$2,FALSE))</f>
        <v>R</v>
      </c>
      <c r="J344" s="16" t="str">
        <f>IF($C344="B",VLOOKUP($A344,Bat!$A$4:$BC$2232,J$1,FALSE),VLOOKUP($A344,Pit!$A$4:$AZ$2108,J$2,FALSE))</f>
        <v>High</v>
      </c>
      <c r="K344" s="17" t="str">
        <f>IF($C344="B",VLOOKUP($A344,Bat!$A$4:$BC$2232,K$1,FALSE),VLOOKUP($A344,Pit!$A$4:$AZ$2108,K$2,FALSE))</f>
        <v>Normal</v>
      </c>
      <c r="L344" s="16">
        <f>IF($C344="B",VLOOKUP($A344,Bat!$A$4:$BC$2232,L$1,FALSE),VLOOKUP($A344,Pit!$A$4:$AZ$2108,L$2,FALSE))</f>
        <v>3</v>
      </c>
      <c r="M344" s="16">
        <f>IF($C344="B",VLOOKUP($A344,Bat!$A$4:$BC$2232,M$1,FALSE),VLOOKUP($A344,Pit!$A$4:$AZ$2108,M$2,FALSE))</f>
        <v>4</v>
      </c>
      <c r="N344" s="16">
        <f>IF($C344="B",VLOOKUP($A344,Bat!$A$4:$BC$2232,N$1,FALSE),VLOOKUP($A344,Pit!$A$4:$AZ$2108,N$2,FALSE))</f>
        <v>5</v>
      </c>
      <c r="O344" s="16" t="str">
        <f>IF($C344="B",VLOOKUP($A344,Bat!$A$4:$BC$2232,O$1,FALSE),VLOOKUP($A344,Pit!$A$4:$AZ$2108,O$2,FALSE))</f>
        <v>84-86 Mph</v>
      </c>
      <c r="P344" s="17">
        <f>IF($C344="B",VLOOKUP($A344,Bat!$A$4:$BC$2232,P$1,FALSE),VLOOKUP($A344,Pit!$A$4:$AZ$2108,P$2,FALSE))</f>
        <v>4</v>
      </c>
      <c r="Q344" s="36">
        <f>IF($C344="B",VLOOKUP($A344,Bat!$A$4:$BC$2232,Q$1,FALSE),VLOOKUP($A344,Pit!$A$4:$AZ$2108,Q$2,FALSE))</f>
        <v>25.592178536657208</v>
      </c>
      <c r="R344" s="19">
        <f>IF($C344="B",VLOOKUP($A344,Bat!$A$4:$BC$2232,R$1,FALSE),VLOOKUP($A344,Pit!$A$4:$AZ$2108,R$2,FALSE))</f>
        <v>0.22739153096040851</v>
      </c>
      <c r="S344" s="20">
        <f>IF($C344="B",VLOOKUP($A344,Bat!$A$4:$BC$2232,S$1,FALSE),VLOOKUP($A344,Pit!$A$4:$AZ$2108,S$2,FALSE))</f>
        <v>210000</v>
      </c>
      <c r="T344" s="17" t="str">
        <f>VLOOKUP(IF($C344="B",VLOOKUP($A344,Bat!$A$4:$AT$2232,T$1,FALSE),VLOOKUP($A344,Pit!$A$4:$BD$2108,T$2,FALSE)),COND!$A$35:$B$41,2,FALSE)</f>
        <v>??</v>
      </c>
      <c r="U344" s="21">
        <f>IF($C344="B",VLOOKUP($A344,Bat!$A$4:$AR$1196,44,FALSE),VLOOKUP($A344,Pit!$A$4:$BB$1086,54,FALSE))</f>
        <v>0</v>
      </c>
      <c r="V344" s="16"/>
      <c r="W344" s="16">
        <f>IF(OR(U344=999,V344=999,AND(S344&gt;$S$3,S344&lt;&gt;"Slot")),"",IF(V344="",U344,V344))</f>
        <v>0</v>
      </c>
      <c r="X344" s="17" t="e">
        <f>RANK(R344,$R$5:$R$124)</f>
        <v>#N/A</v>
      </c>
      <c r="Y344" s="16" t="str">
        <f>IFERROR(VLOOKUP($D344,Results!$F$3:$L$1396,Y$1,FALSE),"")</f>
        <v/>
      </c>
      <c r="Z344" s="34" t="str">
        <f>IFERROR(IFERROR(IF(VLOOKUP($D344,Results!$F$3:$L$1396,Z$1+1,FALSE)=1,"S",""),"")&amp;VLOOKUP($D344,Results!$F$3:$L$1396,Z$1,FALSE),"")</f>
        <v/>
      </c>
      <c r="AA344" s="16" t="str">
        <f>IFERROR(VLOOKUP($D344,Results!$F$3:$L$1396,AA$1,FALSE),"")</f>
        <v/>
      </c>
      <c r="AB344" s="16" t="str">
        <f>IFERROR(VLOOKUP($D344,Results!$F$3:$L$1396,AB$1,FALSE),"")</f>
        <v/>
      </c>
      <c r="AC344" s="16" t="str">
        <f>IF(V344="","",Y344-V344)</f>
        <v/>
      </c>
    </row>
    <row r="345" spans="1:29" s="21" customFormat="1" x14ac:dyDescent="0.25">
      <c r="A345" s="21" t="s">
        <v>2431</v>
      </c>
      <c r="B345" s="16">
        <f>COUNTIF($A$5:$A$124,A345)</f>
        <v>0</v>
      </c>
      <c r="C345" s="16" t="str">
        <f>IF(OR(MID(A345,1,2)="SP",MID(A345,1,2)="MR",MID(A345,1,2)="CL",MID(A345,1,2)="RP"),"P","B")</f>
        <v>P</v>
      </c>
      <c r="D345" s="17">
        <f>IF($C345="B",VLOOKUP($A345,Bat!$A$4:$BC$2232,D$1,FALSE),VLOOKUP($A345,Pit!$A$4:$AZ$2108,D$2,FALSE))</f>
        <v>7291</v>
      </c>
      <c r="E345" s="16" t="str">
        <f>IF($C345="B",VLOOKUP($A345,Bat!$A$4:$BC$2232,E$1,FALSE),VLOOKUP($A345,Pit!$A$4:$AZ$2108,E$2,FALSE))</f>
        <v>RP</v>
      </c>
      <c r="F345" s="16" t="str">
        <f>IF($C345="B",VLOOKUP($A345,Bat!$A$4:$BC$2232,F$1,FALSE),VLOOKUP($A345,Pit!$A$4:$AZ$2108,F$2,FALSE))</f>
        <v>Ashley Wiltshire</v>
      </c>
      <c r="G345" s="16">
        <f>IF($C345="B",VLOOKUP($A345,Bat!$A$4:$BC$2232,G$1,FALSE),VLOOKUP($A345,Pit!$A$4:$AZ$2108,G$2,FALSE))</f>
        <v>21</v>
      </c>
      <c r="H345" s="16" t="str">
        <f>IF($C345="B",VLOOKUP($A345,Bat!$A$4:$BC$2232,H$1,FALSE),VLOOKUP($A345,Pit!$A$4:$AZ$2108,H$2,FALSE))</f>
        <v>R</v>
      </c>
      <c r="I345" s="16" t="str">
        <f>IF($C345="B",VLOOKUP($A345,Bat!$A$4:$BC$2232,I$1,FALSE),VLOOKUP($A345,Pit!$A$4:$AZ$2108,I$2,FALSE))</f>
        <v>R</v>
      </c>
      <c r="J345" s="16" t="str">
        <f>IF($C345="B",VLOOKUP($A345,Bat!$A$4:$BC$2232,J$1,FALSE),VLOOKUP($A345,Pit!$A$4:$AZ$2108,J$2,FALSE))</f>
        <v>Low</v>
      </c>
      <c r="K345" s="17" t="str">
        <f>IF($C345="B",VLOOKUP($A345,Bat!$A$4:$BC$2232,K$1,FALSE),VLOOKUP($A345,Pit!$A$4:$AZ$2108,K$2,FALSE))</f>
        <v>High</v>
      </c>
      <c r="L345" s="16">
        <f>IF($C345="B",VLOOKUP($A345,Bat!$A$4:$BC$2232,L$1,FALSE),VLOOKUP($A345,Pit!$A$4:$AZ$2108,L$2,FALSE))</f>
        <v>4</v>
      </c>
      <c r="M345" s="16">
        <f>IF($C345="B",VLOOKUP($A345,Bat!$A$4:$BC$2232,M$1,FALSE),VLOOKUP($A345,Pit!$A$4:$AZ$2108,M$2,FALSE))</f>
        <v>4</v>
      </c>
      <c r="N345" s="16">
        <f>IF($C345="B",VLOOKUP($A345,Bat!$A$4:$BC$2232,N$1,FALSE),VLOOKUP($A345,Pit!$A$4:$AZ$2108,N$2,FALSE))</f>
        <v>4</v>
      </c>
      <c r="O345" s="16" t="str">
        <f>IF($C345="B",VLOOKUP($A345,Bat!$A$4:$BC$2232,O$1,FALSE),VLOOKUP($A345,Pit!$A$4:$AZ$2108,O$2,FALSE))</f>
        <v>88-90 Mph</v>
      </c>
      <c r="P345" s="17">
        <f>IF($C345="B",VLOOKUP($A345,Bat!$A$4:$BC$2232,P$1,FALSE),VLOOKUP($A345,Pit!$A$4:$AZ$2108,P$2,FALSE))</f>
        <v>8</v>
      </c>
      <c r="Q345" s="36">
        <f>IF($C345="B",VLOOKUP($A345,Bat!$A$4:$BC$2232,Q$1,FALSE),VLOOKUP($A345,Pit!$A$4:$AZ$2108,Q$2,FALSE))</f>
        <v>25.580129500268836</v>
      </c>
      <c r="R345" s="19">
        <f>IF($C345="B",VLOOKUP($A345,Bat!$A$4:$BC$2232,R$1,FALSE),VLOOKUP($A345,Pit!$A$4:$AZ$2108,R$2,FALSE))</f>
        <v>0.22631356634489638</v>
      </c>
      <c r="S345" s="20">
        <f>IF($C345="B",VLOOKUP($A345,Bat!$A$4:$BC$2232,S$1,FALSE),VLOOKUP($A345,Pit!$A$4:$AZ$2108,S$2,FALSE))</f>
        <v>210000</v>
      </c>
      <c r="T345" s="17" t="str">
        <f>VLOOKUP(IF($C345="B",VLOOKUP($A345,Bat!$A$4:$AT$2232,T$1,FALSE),VLOOKUP($A345,Pit!$A$4:$BD$2108,T$2,FALSE)),COND!$A$35:$B$41,2,FALSE)</f>
        <v>??</v>
      </c>
      <c r="U345" s="21">
        <f>IF($C345="B",VLOOKUP($A345,Bat!$A$4:$AR$1196,44,FALSE),VLOOKUP($A345,Pit!$A$4:$BB$1086,54,FALSE))</f>
        <v>0</v>
      </c>
      <c r="V345" s="16"/>
      <c r="W345" s="16">
        <f>IF(OR(U345=999,V345=999,AND(S345&gt;$S$3,S345&lt;&gt;"Slot")),"",IF(V345="",U345,V345))</f>
        <v>0</v>
      </c>
      <c r="X345" s="17" t="e">
        <f>RANK(R345,$R$5:$R$124)</f>
        <v>#N/A</v>
      </c>
      <c r="Y345" s="16" t="str">
        <f>IFERROR(VLOOKUP($D345,Results!$F$3:$L$1396,Y$1,FALSE),"")</f>
        <v/>
      </c>
      <c r="Z345" s="34" t="str">
        <f>IFERROR(IFERROR(IF(VLOOKUP($D345,Results!$F$3:$L$1396,Z$1+1,FALSE)=1,"S",""),"")&amp;VLOOKUP($D345,Results!$F$3:$L$1396,Z$1,FALSE),"")</f>
        <v/>
      </c>
      <c r="AA345" s="16" t="str">
        <f>IFERROR(VLOOKUP($D345,Results!$F$3:$L$1396,AA$1,FALSE),"")</f>
        <v/>
      </c>
      <c r="AB345" s="16" t="str">
        <f>IFERROR(VLOOKUP($D345,Results!$F$3:$L$1396,AB$1,FALSE),"")</f>
        <v/>
      </c>
      <c r="AC345" s="16" t="str">
        <f>IF(V345="","",Y345-V345)</f>
        <v/>
      </c>
    </row>
    <row r="346" spans="1:29" s="21" customFormat="1" x14ac:dyDescent="0.25">
      <c r="A346" s="21" t="s">
        <v>2910</v>
      </c>
      <c r="B346" s="16">
        <f>COUNTIF($A$5:$A$124,A346)</f>
        <v>0</v>
      </c>
      <c r="C346" s="16" t="str">
        <f>IF(OR(MID(A346,1,2)="SP",MID(A346,1,2)="MR",MID(A346,1,2)="CL",MID(A346,1,2)="RP"),"P","B")</f>
        <v>B</v>
      </c>
      <c r="D346" s="17">
        <f>IF($C346="B",VLOOKUP($A346,Bat!$A$4:$BC$2232,D$1,FALSE),VLOOKUP($A346,Pit!$A$4:$AZ$2108,D$2,FALSE))</f>
        <v>8641</v>
      </c>
      <c r="E346" s="16" t="str">
        <f>IF($C346="B",VLOOKUP($A346,Bat!$A$4:$BC$2232,E$1,FALSE),VLOOKUP($A346,Pit!$A$4:$AZ$2108,E$2,FALSE))</f>
        <v>1B</v>
      </c>
      <c r="F346" s="16" t="str">
        <f>IF($C346="B",VLOOKUP($A346,Bat!$A$4:$BC$2232,F$1,FALSE),VLOOKUP($A346,Pit!$A$4:$AZ$2108,F$2,FALSE))</f>
        <v>Ramiro Lucero</v>
      </c>
      <c r="G346" s="16">
        <f>IF($C346="B",VLOOKUP($A346,Bat!$A$4:$BC$2232,G$1,FALSE),VLOOKUP($A346,Pit!$A$4:$AZ$2108,G$2,FALSE))</f>
        <v>21</v>
      </c>
      <c r="H346" s="16" t="str">
        <f>IF($C346="B",VLOOKUP($A346,Bat!$A$4:$BC$2232,H$1,FALSE),VLOOKUP($A346,Pit!$A$4:$AZ$2108,H$2,FALSE))</f>
        <v>R</v>
      </c>
      <c r="I346" s="16" t="str">
        <f>IF($C346="B",VLOOKUP($A346,Bat!$A$4:$BC$2232,I$1,FALSE),VLOOKUP($A346,Pit!$A$4:$AZ$2108,I$2,FALSE))</f>
        <v>R</v>
      </c>
      <c r="J346" s="16" t="str">
        <f>IF($C346="B",VLOOKUP($A346,Bat!$A$4:$BC$2232,J$1,FALSE),VLOOKUP($A346,Pit!$A$4:$AZ$2108,J$2,FALSE))</f>
        <v>Very Low</v>
      </c>
      <c r="K346" s="17" t="str">
        <f>IF($C346="B",VLOOKUP($A346,Bat!$A$4:$BC$2232,K$1,FALSE),VLOOKUP($A346,Pit!$A$4:$AZ$2108,K$2,FALSE))</f>
        <v>Very Low</v>
      </c>
      <c r="L346" s="16">
        <f>IF($C346="B",VLOOKUP($A346,Bat!$A$4:$BC$2232,L$1,FALSE),VLOOKUP($A346,Pit!$A$4:$AZ$2108,L$2,FALSE))</f>
        <v>5</v>
      </c>
      <c r="M346" s="16">
        <f>IF($C346="B",VLOOKUP($A346,Bat!$A$4:$BC$2232,M$1,FALSE),VLOOKUP($A346,Pit!$A$4:$AZ$2108,M$2,FALSE))</f>
        <v>3</v>
      </c>
      <c r="N346" s="16">
        <f>IF($C346="B",VLOOKUP($A346,Bat!$A$4:$BC$2232,N$1,FALSE),VLOOKUP($A346,Pit!$A$4:$AZ$2108,N$2,FALSE))</f>
        <v>5</v>
      </c>
      <c r="O346" s="16">
        <f>IF($C346="B",VLOOKUP($A346,Bat!$A$4:$BC$2232,O$1,FALSE),VLOOKUP($A346,Pit!$A$4:$AZ$2108,O$2,FALSE))</f>
        <v>4</v>
      </c>
      <c r="P346" s="17">
        <f>IF($C346="B",VLOOKUP($A346,Bat!$A$4:$BC$2232,P$1,FALSE),VLOOKUP($A346,Pit!$A$4:$AZ$2108,P$2,FALSE))</f>
        <v>2</v>
      </c>
      <c r="Q346" s="36">
        <f>IF($C346="B",VLOOKUP($A346,Bat!$A$4:$BC$2232,Q$1,FALSE),VLOOKUP($A346,Pit!$A$4:$AZ$2108,Q$2,FALSE))</f>
        <v>8.2794547159689831</v>
      </c>
      <c r="R346" s="19">
        <f>IF($C346="B",VLOOKUP($A346,Bat!$A$4:$BC$2232,R$1,FALSE),VLOOKUP($A346,Pit!$A$4:$AZ$2108,R$2,FALSE))</f>
        <v>0.22345261942265993</v>
      </c>
      <c r="S346" s="20">
        <f>IF($C346="B",VLOOKUP($A346,Bat!$A$4:$BC$2232,S$1,FALSE),VLOOKUP($A346,Pit!$A$4:$AZ$2108,S$2,FALSE))</f>
        <v>220000</v>
      </c>
      <c r="T346" s="17" t="str">
        <f>VLOOKUP(IF($C346="B",VLOOKUP($A346,Bat!$A$4:$AT$2232,T$1,FALSE),VLOOKUP($A346,Pit!$A$4:$BD$2108,T$2,FALSE)),COND!$A$35:$B$41,2,FALSE)</f>
        <v>??</v>
      </c>
      <c r="U346" s="21">
        <f>IF($C346="B",VLOOKUP($A346,Bat!$A$4:$AR$1196,44,FALSE),VLOOKUP($A346,Pit!$A$4:$BB$1086,54,FALSE))</f>
        <v>0</v>
      </c>
      <c r="V346" s="16"/>
      <c r="W346" s="16">
        <f>IF(OR(U346=999,V346=999,AND(S346&gt;$S$3,S346&lt;&gt;"Slot")),"",IF(V346="",U346,V346))</f>
        <v>0</v>
      </c>
      <c r="X346" s="17" t="e">
        <f>RANK(R346,$R$5:$R$124)</f>
        <v>#N/A</v>
      </c>
      <c r="Y346" s="16" t="str">
        <f>IFERROR(VLOOKUP($D346,Results!$F$3:$L$1396,Y$1,FALSE),"")</f>
        <v/>
      </c>
      <c r="Z346" s="34" t="str">
        <f>IFERROR(IFERROR(IF(VLOOKUP($D346,Results!$F$3:$L$1396,Z$1+1,FALSE)=1,"S",""),"")&amp;VLOOKUP($D346,Results!$F$3:$L$1396,Z$1,FALSE),"")</f>
        <v/>
      </c>
      <c r="AA346" s="16" t="str">
        <f>IFERROR(VLOOKUP($D346,Results!$F$3:$L$1396,AA$1,FALSE),"")</f>
        <v/>
      </c>
      <c r="AB346" s="16" t="str">
        <f>IFERROR(VLOOKUP($D346,Results!$F$3:$L$1396,AB$1,FALSE),"")</f>
        <v/>
      </c>
      <c r="AC346" s="16" t="str">
        <f>IF(V346="","",Y346-V346)</f>
        <v/>
      </c>
    </row>
    <row r="347" spans="1:29" s="21" customFormat="1" x14ac:dyDescent="0.25">
      <c r="A347" s="21" t="s">
        <v>2911</v>
      </c>
      <c r="B347" s="16">
        <f>COUNTIF($A$5:$A$124,A347)</f>
        <v>0</v>
      </c>
      <c r="C347" s="16" t="str">
        <f>IF(OR(MID(A347,1,2)="SP",MID(A347,1,2)="MR",MID(A347,1,2)="CL",MID(A347,1,2)="RP"),"P","B")</f>
        <v>B</v>
      </c>
      <c r="D347" s="17">
        <f>IF($C347="B",VLOOKUP($A347,Bat!$A$4:$BC$2232,D$1,FALSE),VLOOKUP($A347,Pit!$A$4:$AZ$2108,D$2,FALSE))</f>
        <v>4129</v>
      </c>
      <c r="E347" s="16" t="str">
        <f>IF($C347="B",VLOOKUP($A347,Bat!$A$4:$BC$2232,E$1,FALSE),VLOOKUP($A347,Pit!$A$4:$AZ$2108,E$2,FALSE))</f>
        <v>3B</v>
      </c>
      <c r="F347" s="16" t="str">
        <f>IF($C347="B",VLOOKUP($A347,Bat!$A$4:$BC$2232,F$1,FALSE),VLOOKUP($A347,Pit!$A$4:$AZ$2108,F$2,FALSE))</f>
        <v>Matsuo Yamashita</v>
      </c>
      <c r="G347" s="16">
        <f>IF($C347="B",VLOOKUP($A347,Bat!$A$4:$BC$2232,G$1,FALSE),VLOOKUP($A347,Pit!$A$4:$AZ$2108,G$2,FALSE))</f>
        <v>21</v>
      </c>
      <c r="H347" s="16" t="str">
        <f>IF($C347="B",VLOOKUP($A347,Bat!$A$4:$BC$2232,H$1,FALSE),VLOOKUP($A347,Pit!$A$4:$AZ$2108,H$2,FALSE))</f>
        <v>R</v>
      </c>
      <c r="I347" s="16" t="str">
        <f>IF($C347="B",VLOOKUP($A347,Bat!$A$4:$BC$2232,I$1,FALSE),VLOOKUP($A347,Pit!$A$4:$AZ$2108,I$2,FALSE))</f>
        <v>R</v>
      </c>
      <c r="J347" s="16" t="str">
        <f>IF($C347="B",VLOOKUP($A347,Bat!$A$4:$BC$2232,J$1,FALSE),VLOOKUP($A347,Pit!$A$4:$AZ$2108,J$2,FALSE))</f>
        <v>Normal</v>
      </c>
      <c r="K347" s="17" t="str">
        <f>IF($C347="B",VLOOKUP($A347,Bat!$A$4:$BC$2232,K$1,FALSE),VLOOKUP($A347,Pit!$A$4:$AZ$2108,K$2,FALSE))</f>
        <v>High</v>
      </c>
      <c r="L347" s="16">
        <f>IF($C347="B",VLOOKUP($A347,Bat!$A$4:$BC$2232,L$1,FALSE),VLOOKUP($A347,Pit!$A$4:$AZ$2108,L$2,FALSE))</f>
        <v>4</v>
      </c>
      <c r="M347" s="16">
        <f>IF($C347="B",VLOOKUP($A347,Bat!$A$4:$BC$2232,M$1,FALSE),VLOOKUP($A347,Pit!$A$4:$AZ$2108,M$2,FALSE))</f>
        <v>5</v>
      </c>
      <c r="N347" s="16">
        <f>IF($C347="B",VLOOKUP($A347,Bat!$A$4:$BC$2232,N$1,FALSE),VLOOKUP($A347,Pit!$A$4:$AZ$2108,N$2,FALSE))</f>
        <v>2</v>
      </c>
      <c r="O347" s="16">
        <f>IF($C347="B",VLOOKUP($A347,Bat!$A$4:$BC$2232,O$1,FALSE),VLOOKUP($A347,Pit!$A$4:$AZ$2108,O$2,FALSE))</f>
        <v>5</v>
      </c>
      <c r="P347" s="17">
        <f>IF($C347="B",VLOOKUP($A347,Bat!$A$4:$BC$2232,P$1,FALSE),VLOOKUP($A347,Pit!$A$4:$AZ$2108,P$2,FALSE))</f>
        <v>4</v>
      </c>
      <c r="Q347" s="36">
        <f>IF($C347="B",VLOOKUP($A347,Bat!$A$4:$BC$2232,Q$1,FALSE),VLOOKUP($A347,Pit!$A$4:$AZ$2108,Q$2,FALSE))</f>
        <v>8.2734100863890916</v>
      </c>
      <c r="R347" s="19">
        <f>IF($C347="B",VLOOKUP($A347,Bat!$A$4:$BC$2232,R$1,FALSE),VLOOKUP($A347,Pit!$A$4:$AZ$2108,R$2,FALSE))</f>
        <v>0.2226597223847922</v>
      </c>
      <c r="S347" s="20">
        <f>IF($C347="B",VLOOKUP($A347,Bat!$A$4:$BC$2232,S$1,FALSE),VLOOKUP($A347,Pit!$A$4:$AZ$2108,S$2,FALSE))</f>
        <v>210000</v>
      </c>
      <c r="T347" s="17" t="str">
        <f>VLOOKUP(IF($C347="B",VLOOKUP($A347,Bat!$A$4:$AT$2232,T$1,FALSE),VLOOKUP($A347,Pit!$A$4:$BD$2108,T$2,FALSE)),COND!$A$35:$B$41,2,FALSE)</f>
        <v>??</v>
      </c>
      <c r="U347" s="21">
        <f>IF($C347="B",VLOOKUP($A347,Bat!$A$4:$AR$1196,44,FALSE),VLOOKUP($A347,Pit!$A$4:$BB$1086,54,FALSE))</f>
        <v>0</v>
      </c>
      <c r="V347" s="16"/>
      <c r="W347" s="16">
        <f>IF(OR(U347=999,V347=999,AND(S347&gt;$S$3,S347&lt;&gt;"Slot")),"",IF(V347="",U347,V347))</f>
        <v>0</v>
      </c>
      <c r="X347" s="17" t="e">
        <f>RANK(R347,$R$5:$R$124)</f>
        <v>#N/A</v>
      </c>
      <c r="Y347" s="16" t="str">
        <f>IFERROR(VLOOKUP($D347,Results!$F$3:$L$1396,Y$1,FALSE),"")</f>
        <v/>
      </c>
      <c r="Z347" s="34" t="str">
        <f>IFERROR(IFERROR(IF(VLOOKUP($D347,Results!$F$3:$L$1396,Z$1+1,FALSE)=1,"S",""),"")&amp;VLOOKUP($D347,Results!$F$3:$L$1396,Z$1,FALSE),"")</f>
        <v/>
      </c>
      <c r="AA347" s="16" t="str">
        <f>IFERROR(VLOOKUP($D347,Results!$F$3:$L$1396,AA$1,FALSE),"")</f>
        <v/>
      </c>
      <c r="AB347" s="16" t="str">
        <f>IFERROR(VLOOKUP($D347,Results!$F$3:$L$1396,AB$1,FALSE),"")</f>
        <v/>
      </c>
      <c r="AC347" s="16" t="str">
        <f>IF(V347="","",Y347-V347)</f>
        <v/>
      </c>
    </row>
    <row r="348" spans="1:29" s="21" customFormat="1" x14ac:dyDescent="0.25">
      <c r="A348" s="21" t="s">
        <v>2432</v>
      </c>
      <c r="B348" s="16">
        <f>COUNTIF($A$5:$A$124,A348)</f>
        <v>0</v>
      </c>
      <c r="C348" s="16" t="str">
        <f>IF(OR(MID(A348,1,2)="SP",MID(A348,1,2)="MR",MID(A348,1,2)="CL",MID(A348,1,2)="RP"),"P","B")</f>
        <v>P</v>
      </c>
      <c r="D348" s="17">
        <f>IF($C348="B",VLOOKUP($A348,Bat!$A$4:$BC$2232,D$1,FALSE),VLOOKUP($A348,Pit!$A$4:$AZ$2108,D$2,FALSE))</f>
        <v>3814</v>
      </c>
      <c r="E348" s="16" t="str">
        <f>IF($C348="B",VLOOKUP($A348,Bat!$A$4:$BC$2232,E$1,FALSE),VLOOKUP($A348,Pit!$A$4:$AZ$2108,E$2,FALSE))</f>
        <v>SP</v>
      </c>
      <c r="F348" s="16" t="str">
        <f>IF($C348="B",VLOOKUP($A348,Bat!$A$4:$BC$2232,F$1,FALSE),VLOOKUP($A348,Pit!$A$4:$AZ$2108,F$2,FALSE))</f>
        <v>Munemitsu Kobayashi</v>
      </c>
      <c r="G348" s="16">
        <f>IF($C348="B",VLOOKUP($A348,Bat!$A$4:$BC$2232,G$1,FALSE),VLOOKUP($A348,Pit!$A$4:$AZ$2108,G$2,FALSE))</f>
        <v>21</v>
      </c>
      <c r="H348" s="16" t="str">
        <f>IF($C348="B",VLOOKUP($A348,Bat!$A$4:$BC$2232,H$1,FALSE),VLOOKUP($A348,Pit!$A$4:$AZ$2108,H$2,FALSE))</f>
        <v>R</v>
      </c>
      <c r="I348" s="16" t="str">
        <f>IF($C348="B",VLOOKUP($A348,Bat!$A$4:$BC$2232,I$1,FALSE),VLOOKUP($A348,Pit!$A$4:$AZ$2108,I$2,FALSE))</f>
        <v>R</v>
      </c>
      <c r="J348" s="16" t="str">
        <f>IF($C348="B",VLOOKUP($A348,Bat!$A$4:$BC$2232,J$1,FALSE),VLOOKUP($A348,Pit!$A$4:$AZ$2108,J$2,FALSE))</f>
        <v>Very Low</v>
      </c>
      <c r="K348" s="17" t="str">
        <f>IF($C348="B",VLOOKUP($A348,Bat!$A$4:$BC$2232,K$1,FALSE),VLOOKUP($A348,Pit!$A$4:$AZ$2108,K$2,FALSE))</f>
        <v>Normal</v>
      </c>
      <c r="L348" s="16">
        <f>IF($C348="B",VLOOKUP($A348,Bat!$A$4:$BC$2232,L$1,FALSE),VLOOKUP($A348,Pit!$A$4:$AZ$2108,L$2,FALSE))</f>
        <v>4</v>
      </c>
      <c r="M348" s="16">
        <f>IF($C348="B",VLOOKUP($A348,Bat!$A$4:$BC$2232,M$1,FALSE),VLOOKUP($A348,Pit!$A$4:$AZ$2108,M$2,FALSE))</f>
        <v>4</v>
      </c>
      <c r="N348" s="16">
        <f>IF($C348="B",VLOOKUP($A348,Bat!$A$4:$BC$2232,N$1,FALSE),VLOOKUP($A348,Pit!$A$4:$AZ$2108,N$2,FALSE))</f>
        <v>4</v>
      </c>
      <c r="O348" s="16" t="str">
        <f>IF($C348="B",VLOOKUP($A348,Bat!$A$4:$BC$2232,O$1,FALSE),VLOOKUP($A348,Pit!$A$4:$AZ$2108,O$2,FALSE))</f>
        <v>95-97 Mph</v>
      </c>
      <c r="P348" s="17">
        <f>IF($C348="B",VLOOKUP($A348,Bat!$A$4:$BC$2232,P$1,FALSE),VLOOKUP($A348,Pit!$A$4:$AZ$2108,P$2,FALSE))</f>
        <v>7</v>
      </c>
      <c r="Q348" s="36">
        <f>IF($C348="B",VLOOKUP($A348,Bat!$A$4:$BC$2232,Q$1,FALSE),VLOOKUP($A348,Pit!$A$4:$AZ$2108,Q$2,FALSE))</f>
        <v>25.480021153429206</v>
      </c>
      <c r="R348" s="19">
        <f>IF($C348="B",VLOOKUP($A348,Bat!$A$4:$BC$2232,R$1,FALSE),VLOOKUP($A348,Pit!$A$4:$AZ$2108,R$2,FALSE))</f>
        <v>0.21735739324256648</v>
      </c>
      <c r="S348" s="20">
        <f>IF($C348="B",VLOOKUP($A348,Bat!$A$4:$BC$2232,S$1,FALSE),VLOOKUP($A348,Pit!$A$4:$AZ$2108,S$2,FALSE))</f>
        <v>210000</v>
      </c>
      <c r="T348" s="17" t="str">
        <f>VLOOKUP(IF($C348="B",VLOOKUP($A348,Bat!$A$4:$AT$2232,T$1,FALSE),VLOOKUP($A348,Pit!$A$4:$BD$2108,T$2,FALSE)),COND!$A$35:$B$41,2,FALSE)</f>
        <v>??</v>
      </c>
      <c r="U348" s="21">
        <f>IF($C348="B",VLOOKUP($A348,Bat!$A$4:$AR$1196,44,FALSE),VLOOKUP($A348,Pit!$A$4:$BB$1086,54,FALSE))</f>
        <v>0</v>
      </c>
      <c r="V348" s="16"/>
      <c r="W348" s="16">
        <f>IF(OR(U348=999,V348=999,AND(S348&gt;$S$3,S348&lt;&gt;"Slot")),"",IF(V348="",U348,V348))</f>
        <v>0</v>
      </c>
      <c r="X348" s="17" t="e">
        <f>RANK(R348,$R$5:$R$124)</f>
        <v>#N/A</v>
      </c>
      <c r="Y348" s="16" t="str">
        <f>IFERROR(VLOOKUP($D348,Results!$F$3:$L$1396,Y$1,FALSE),"")</f>
        <v/>
      </c>
      <c r="Z348" s="34" t="str">
        <f>IFERROR(IFERROR(IF(VLOOKUP($D348,Results!$F$3:$L$1396,Z$1+1,FALSE)=1,"S",""),"")&amp;VLOOKUP($D348,Results!$F$3:$L$1396,Z$1,FALSE),"")</f>
        <v/>
      </c>
      <c r="AA348" s="16" t="str">
        <f>IFERROR(VLOOKUP($D348,Results!$F$3:$L$1396,AA$1,FALSE),"")</f>
        <v/>
      </c>
      <c r="AB348" s="16" t="str">
        <f>IFERROR(VLOOKUP($D348,Results!$F$3:$L$1396,AB$1,FALSE),"")</f>
        <v/>
      </c>
      <c r="AC348" s="16" t="str">
        <f>IF(V348="","",Y348-V348)</f>
        <v/>
      </c>
    </row>
    <row r="349" spans="1:29" s="21" customFormat="1" x14ac:dyDescent="0.25">
      <c r="A349" s="21" t="s">
        <v>2433</v>
      </c>
      <c r="B349" s="16">
        <f>COUNTIF($A$5:$A$124,A349)</f>
        <v>0</v>
      </c>
      <c r="C349" s="16" t="str">
        <f>IF(OR(MID(A349,1,2)="SP",MID(A349,1,2)="MR",MID(A349,1,2)="CL",MID(A349,1,2)="RP"),"P","B")</f>
        <v>P</v>
      </c>
      <c r="D349" s="17">
        <f>IF($C349="B",VLOOKUP($A349,Bat!$A$4:$BC$2232,D$1,FALSE),VLOOKUP($A349,Pit!$A$4:$AZ$2108,D$2,FALSE))</f>
        <v>4922</v>
      </c>
      <c r="E349" s="16" t="str">
        <f>IF($C349="B",VLOOKUP($A349,Bat!$A$4:$BC$2232,E$1,FALSE),VLOOKUP($A349,Pit!$A$4:$AZ$2108,E$2,FALSE))</f>
        <v>RP</v>
      </c>
      <c r="F349" s="16" t="str">
        <f>IF($C349="B",VLOOKUP($A349,Bat!$A$4:$BC$2232,F$1,FALSE),VLOOKUP($A349,Pit!$A$4:$AZ$2108,F$2,FALSE))</f>
        <v>George Jackson</v>
      </c>
      <c r="G349" s="16">
        <f>IF($C349="B",VLOOKUP($A349,Bat!$A$4:$BC$2232,G$1,FALSE),VLOOKUP($A349,Pit!$A$4:$AZ$2108,G$2,FALSE))</f>
        <v>18</v>
      </c>
      <c r="H349" s="16" t="str">
        <f>IF($C349="B",VLOOKUP($A349,Bat!$A$4:$BC$2232,H$1,FALSE),VLOOKUP($A349,Pit!$A$4:$AZ$2108,H$2,FALSE))</f>
        <v>L</v>
      </c>
      <c r="I349" s="16" t="str">
        <f>IF($C349="B",VLOOKUP($A349,Bat!$A$4:$BC$2232,I$1,FALSE),VLOOKUP($A349,Pit!$A$4:$AZ$2108,I$2,FALSE))</f>
        <v>R</v>
      </c>
      <c r="J349" s="16" t="str">
        <f>IF($C349="B",VLOOKUP($A349,Bat!$A$4:$BC$2232,J$1,FALSE),VLOOKUP($A349,Pit!$A$4:$AZ$2108,J$2,FALSE))</f>
        <v>Low</v>
      </c>
      <c r="K349" s="17" t="str">
        <f>IF($C349="B",VLOOKUP($A349,Bat!$A$4:$BC$2232,K$1,FALSE),VLOOKUP($A349,Pit!$A$4:$AZ$2108,K$2,FALSE))</f>
        <v>Very High</v>
      </c>
      <c r="L349" s="16">
        <f>IF($C349="B",VLOOKUP($A349,Bat!$A$4:$BC$2232,L$1,FALSE),VLOOKUP($A349,Pit!$A$4:$AZ$2108,L$2,FALSE))</f>
        <v>4</v>
      </c>
      <c r="M349" s="16">
        <f>IF($C349="B",VLOOKUP($A349,Bat!$A$4:$BC$2232,M$1,FALSE),VLOOKUP($A349,Pit!$A$4:$AZ$2108,M$2,FALSE))</f>
        <v>5</v>
      </c>
      <c r="N349" s="16">
        <f>IF($C349="B",VLOOKUP($A349,Bat!$A$4:$BC$2232,N$1,FALSE),VLOOKUP($A349,Pit!$A$4:$AZ$2108,N$2,FALSE))</f>
        <v>3</v>
      </c>
      <c r="O349" s="16" t="str">
        <f>IF($C349="B",VLOOKUP($A349,Bat!$A$4:$BC$2232,O$1,FALSE),VLOOKUP($A349,Pit!$A$4:$AZ$2108,O$2,FALSE))</f>
        <v>87-89 Mph</v>
      </c>
      <c r="P349" s="17">
        <f>IF($C349="B",VLOOKUP($A349,Bat!$A$4:$BC$2232,P$1,FALSE),VLOOKUP($A349,Pit!$A$4:$AZ$2108,P$2,FALSE))</f>
        <v>7</v>
      </c>
      <c r="Q349" s="36">
        <f>IF($C349="B",VLOOKUP($A349,Bat!$A$4:$BC$2232,Q$1,FALSE),VLOOKUP($A349,Pit!$A$4:$AZ$2108,Q$2,FALSE))</f>
        <v>25.442352507787739</v>
      </c>
      <c r="R349" s="19">
        <f>IF($C349="B",VLOOKUP($A349,Bat!$A$4:$BC$2232,R$1,FALSE),VLOOKUP($A349,Pit!$A$4:$AZ$2108,R$2,FALSE))</f>
        <v>0.2139873754413959</v>
      </c>
      <c r="S349" s="20">
        <f>IF($C349="B",VLOOKUP($A349,Bat!$A$4:$BC$2232,S$1,FALSE),VLOOKUP($A349,Pit!$A$4:$AZ$2108,S$2,FALSE))</f>
        <v>2200000</v>
      </c>
      <c r="T349" s="17" t="str">
        <f>VLOOKUP(IF($C349="B",VLOOKUP($A349,Bat!$A$4:$AT$2232,T$1,FALSE),VLOOKUP($A349,Pit!$A$4:$BD$2108,T$2,FALSE)),COND!$A$35:$B$41,2,FALSE)</f>
        <v>??</v>
      </c>
      <c r="U349" s="21">
        <f>IF($C349="B",VLOOKUP($A349,Bat!$A$4:$AR$1196,44,FALSE),VLOOKUP($A349,Pit!$A$4:$BB$1086,54,FALSE))</f>
        <v>0</v>
      </c>
      <c r="V349" s="16"/>
      <c r="W349" s="16">
        <f>IF(OR(U349=999,V349=999,AND(S349&gt;$S$3,S349&lt;&gt;"Slot")),"",IF(V349="",U349,V349))</f>
        <v>0</v>
      </c>
      <c r="X349" s="17" t="e">
        <f>RANK(R349,$R$5:$R$124)</f>
        <v>#N/A</v>
      </c>
      <c r="Y349" s="16" t="str">
        <f>IFERROR(VLOOKUP($D349,Results!$F$3:$L$1396,Y$1,FALSE),"")</f>
        <v/>
      </c>
      <c r="Z349" s="34" t="str">
        <f>IFERROR(IFERROR(IF(VLOOKUP($D349,Results!$F$3:$L$1396,Z$1+1,FALSE)=1,"S",""),"")&amp;VLOOKUP($D349,Results!$F$3:$L$1396,Z$1,FALSE),"")</f>
        <v/>
      </c>
      <c r="AA349" s="16" t="str">
        <f>IFERROR(VLOOKUP($D349,Results!$F$3:$L$1396,AA$1,FALSE),"")</f>
        <v/>
      </c>
      <c r="AB349" s="16" t="str">
        <f>IFERROR(VLOOKUP($D349,Results!$F$3:$L$1396,AB$1,FALSE),"")</f>
        <v/>
      </c>
      <c r="AC349" s="16" t="str">
        <f>IF(V349="","",Y349-V349)</f>
        <v/>
      </c>
    </row>
    <row r="350" spans="1:29" s="21" customFormat="1" x14ac:dyDescent="0.25">
      <c r="A350" s="21" t="s">
        <v>2434</v>
      </c>
      <c r="B350" s="16">
        <f>COUNTIF($A$5:$A$124,A350)</f>
        <v>0</v>
      </c>
      <c r="C350" s="16" t="str">
        <f>IF(OR(MID(A350,1,2)="SP",MID(A350,1,2)="MR",MID(A350,1,2)="CL",MID(A350,1,2)="RP"),"P","B")</f>
        <v>P</v>
      </c>
      <c r="D350" s="17">
        <f>IF($C350="B",VLOOKUP($A350,Bat!$A$4:$BC$2232,D$1,FALSE),VLOOKUP($A350,Pit!$A$4:$AZ$2108,D$2,FALSE))</f>
        <v>11619</v>
      </c>
      <c r="E350" s="16" t="str">
        <f>IF($C350="B",VLOOKUP($A350,Bat!$A$4:$BC$2232,E$1,FALSE),VLOOKUP($A350,Pit!$A$4:$AZ$2108,E$2,FALSE))</f>
        <v>SP</v>
      </c>
      <c r="F350" s="16" t="str">
        <f>IF($C350="B",VLOOKUP($A350,Bat!$A$4:$BC$2232,F$1,FALSE),VLOOKUP($A350,Pit!$A$4:$AZ$2108,F$2,FALSE))</f>
        <v>P.J. Lehman</v>
      </c>
      <c r="G350" s="16">
        <f>IF($C350="B",VLOOKUP($A350,Bat!$A$4:$BC$2232,G$1,FALSE),VLOOKUP($A350,Pit!$A$4:$AZ$2108,G$2,FALSE))</f>
        <v>21</v>
      </c>
      <c r="H350" s="16" t="str">
        <f>IF($C350="B",VLOOKUP($A350,Bat!$A$4:$BC$2232,H$1,FALSE),VLOOKUP($A350,Pit!$A$4:$AZ$2108,H$2,FALSE))</f>
        <v>R</v>
      </c>
      <c r="I350" s="16" t="str">
        <f>IF($C350="B",VLOOKUP($A350,Bat!$A$4:$BC$2232,I$1,FALSE),VLOOKUP($A350,Pit!$A$4:$AZ$2108,I$2,FALSE))</f>
        <v>R</v>
      </c>
      <c r="J350" s="16" t="str">
        <f>IF($C350="B",VLOOKUP($A350,Bat!$A$4:$BC$2232,J$1,FALSE),VLOOKUP($A350,Pit!$A$4:$AZ$2108,J$2,FALSE))</f>
        <v>Low</v>
      </c>
      <c r="K350" s="17" t="str">
        <f>IF($C350="B",VLOOKUP($A350,Bat!$A$4:$BC$2232,K$1,FALSE),VLOOKUP($A350,Pit!$A$4:$AZ$2108,K$2,FALSE))</f>
        <v>Normal</v>
      </c>
      <c r="L350" s="16">
        <f>IF($C350="B",VLOOKUP($A350,Bat!$A$4:$BC$2232,L$1,FALSE),VLOOKUP($A350,Pit!$A$4:$AZ$2108,L$2,FALSE))</f>
        <v>4</v>
      </c>
      <c r="M350" s="16">
        <f>IF($C350="B",VLOOKUP($A350,Bat!$A$4:$BC$2232,M$1,FALSE),VLOOKUP($A350,Pit!$A$4:$AZ$2108,M$2,FALSE))</f>
        <v>4</v>
      </c>
      <c r="N350" s="16">
        <f>IF($C350="B",VLOOKUP($A350,Bat!$A$4:$BC$2232,N$1,FALSE),VLOOKUP($A350,Pit!$A$4:$AZ$2108,N$2,FALSE))</f>
        <v>4</v>
      </c>
      <c r="O350" s="16" t="str">
        <f>IF($C350="B",VLOOKUP($A350,Bat!$A$4:$BC$2232,O$1,FALSE),VLOOKUP($A350,Pit!$A$4:$AZ$2108,O$2,FALSE))</f>
        <v>89-91 Mph</v>
      </c>
      <c r="P350" s="17">
        <f>IF($C350="B",VLOOKUP($A350,Bat!$A$4:$BC$2232,P$1,FALSE),VLOOKUP($A350,Pit!$A$4:$AZ$2108,P$2,FALSE))</f>
        <v>6</v>
      </c>
      <c r="Q350" s="36">
        <f>IF($C350="B",VLOOKUP($A350,Bat!$A$4:$BC$2232,Q$1,FALSE),VLOOKUP($A350,Pit!$A$4:$AZ$2108,Q$2,FALSE))</f>
        <v>25.440626262762116</v>
      </c>
      <c r="R350" s="19">
        <f>IF($C350="B",VLOOKUP($A350,Bat!$A$4:$BC$2232,R$1,FALSE),VLOOKUP($A350,Pit!$A$4:$AZ$2108,R$2,FALSE))</f>
        <v>0.21383293727760044</v>
      </c>
      <c r="S350" s="20">
        <f>IF($C350="B",VLOOKUP($A350,Bat!$A$4:$BC$2232,S$1,FALSE),VLOOKUP($A350,Pit!$A$4:$AZ$2108,S$2,FALSE))</f>
        <v>200000</v>
      </c>
      <c r="T350" s="17" t="str">
        <f>VLOOKUP(IF($C350="B",VLOOKUP($A350,Bat!$A$4:$AT$2232,T$1,FALSE),VLOOKUP($A350,Pit!$A$4:$BD$2108,T$2,FALSE)),COND!$A$35:$B$41,2,FALSE)</f>
        <v>??</v>
      </c>
      <c r="U350" s="21">
        <f>IF($C350="B",VLOOKUP($A350,Bat!$A$4:$AR$1196,44,FALSE),VLOOKUP($A350,Pit!$A$4:$BB$1086,54,FALSE))</f>
        <v>0</v>
      </c>
      <c r="V350" s="16"/>
      <c r="W350" s="16">
        <f>IF(OR(U350=999,V350=999,AND(S350&gt;$S$3,S350&lt;&gt;"Slot")),"",IF(V350="",U350,V350))</f>
        <v>0</v>
      </c>
      <c r="X350" s="17" t="e">
        <f>RANK(R350,$R$5:$R$124)</f>
        <v>#N/A</v>
      </c>
      <c r="Y350" s="16" t="str">
        <f>IFERROR(VLOOKUP($D350,Results!$F$3:$L$1396,Y$1,FALSE),"")</f>
        <v/>
      </c>
      <c r="Z350" s="34" t="str">
        <f>IFERROR(IFERROR(IF(VLOOKUP($D350,Results!$F$3:$L$1396,Z$1+1,FALSE)=1,"S",""),"")&amp;VLOOKUP($D350,Results!$F$3:$L$1396,Z$1,FALSE),"")</f>
        <v/>
      </c>
      <c r="AA350" s="16" t="str">
        <f>IFERROR(VLOOKUP($D350,Results!$F$3:$L$1396,AA$1,FALSE),"")</f>
        <v/>
      </c>
      <c r="AB350" s="16" t="str">
        <f>IFERROR(VLOOKUP($D350,Results!$F$3:$L$1396,AB$1,FALSE),"")</f>
        <v/>
      </c>
      <c r="AC350" s="16" t="str">
        <f>IF(V350="","",Y350-V350)</f>
        <v/>
      </c>
    </row>
    <row r="351" spans="1:29" s="21" customFormat="1" x14ac:dyDescent="0.25">
      <c r="A351" s="21" t="s">
        <v>2435</v>
      </c>
      <c r="B351" s="16">
        <f>COUNTIF($A$5:$A$124,A351)</f>
        <v>0</v>
      </c>
      <c r="C351" s="16" t="str">
        <f>IF(OR(MID(A351,1,2)="SP",MID(A351,1,2)="MR",MID(A351,1,2)="CL",MID(A351,1,2)="RP"),"P","B")</f>
        <v>P</v>
      </c>
      <c r="D351" s="17">
        <f>IF($C351="B",VLOOKUP($A351,Bat!$A$4:$BC$2232,D$1,FALSE),VLOOKUP($A351,Pit!$A$4:$AZ$2108,D$2,FALSE))</f>
        <v>4748</v>
      </c>
      <c r="E351" s="16" t="str">
        <f>IF($C351="B",VLOOKUP($A351,Bat!$A$4:$BC$2232,E$1,FALSE),VLOOKUP($A351,Pit!$A$4:$AZ$2108,E$2,FALSE))</f>
        <v>SP</v>
      </c>
      <c r="F351" s="16" t="str">
        <f>IF($C351="B",VLOOKUP($A351,Bat!$A$4:$BC$2232,F$1,FALSE),VLOOKUP($A351,Pit!$A$4:$AZ$2108,F$2,FALSE))</f>
        <v>George Brown</v>
      </c>
      <c r="G351" s="16">
        <f>IF($C351="B",VLOOKUP($A351,Bat!$A$4:$BC$2232,G$1,FALSE),VLOOKUP($A351,Pit!$A$4:$AZ$2108,G$2,FALSE))</f>
        <v>21</v>
      </c>
      <c r="H351" s="16" t="str">
        <f>IF($C351="B",VLOOKUP($A351,Bat!$A$4:$BC$2232,H$1,FALSE),VLOOKUP($A351,Pit!$A$4:$AZ$2108,H$2,FALSE))</f>
        <v>R</v>
      </c>
      <c r="I351" s="16" t="str">
        <f>IF($C351="B",VLOOKUP($A351,Bat!$A$4:$BC$2232,I$1,FALSE),VLOOKUP($A351,Pit!$A$4:$AZ$2108,I$2,FALSE))</f>
        <v>R</v>
      </c>
      <c r="J351" s="16" t="str">
        <f>IF($C351="B",VLOOKUP($A351,Bat!$A$4:$BC$2232,J$1,FALSE),VLOOKUP($A351,Pit!$A$4:$AZ$2108,J$2,FALSE))</f>
        <v>Very Low</v>
      </c>
      <c r="K351" s="17" t="str">
        <f>IF($C351="B",VLOOKUP($A351,Bat!$A$4:$BC$2232,K$1,FALSE),VLOOKUP($A351,Pit!$A$4:$AZ$2108,K$2,FALSE))</f>
        <v>Very High</v>
      </c>
      <c r="L351" s="16">
        <f>IF($C351="B",VLOOKUP($A351,Bat!$A$4:$BC$2232,L$1,FALSE),VLOOKUP($A351,Pit!$A$4:$AZ$2108,L$2,FALSE))</f>
        <v>4</v>
      </c>
      <c r="M351" s="16">
        <f>IF($C351="B",VLOOKUP($A351,Bat!$A$4:$BC$2232,M$1,FALSE),VLOOKUP($A351,Pit!$A$4:$AZ$2108,M$2,FALSE))</f>
        <v>4</v>
      </c>
      <c r="N351" s="16">
        <f>IF($C351="B",VLOOKUP($A351,Bat!$A$4:$BC$2232,N$1,FALSE),VLOOKUP($A351,Pit!$A$4:$AZ$2108,N$2,FALSE))</f>
        <v>4</v>
      </c>
      <c r="O351" s="16" t="str">
        <f>IF($C351="B",VLOOKUP($A351,Bat!$A$4:$BC$2232,O$1,FALSE),VLOOKUP($A351,Pit!$A$4:$AZ$2108,O$2,FALSE))</f>
        <v>91-93 Mph</v>
      </c>
      <c r="P351" s="17">
        <f>IF($C351="B",VLOOKUP($A351,Bat!$A$4:$BC$2232,P$1,FALSE),VLOOKUP($A351,Pit!$A$4:$AZ$2108,P$2,FALSE))</f>
        <v>6</v>
      </c>
      <c r="Q351" s="36">
        <f>IF($C351="B",VLOOKUP($A351,Bat!$A$4:$BC$2232,Q$1,FALSE),VLOOKUP($A351,Pit!$A$4:$AZ$2108,Q$2,FALSE))</f>
        <v>25.417093581421955</v>
      </c>
      <c r="R351" s="19">
        <f>IF($C351="B",VLOOKUP($A351,Bat!$A$4:$BC$2232,R$1,FALSE),VLOOKUP($A351,Pit!$A$4:$AZ$2108,R$2,FALSE))</f>
        <v>0.21172759067766025</v>
      </c>
      <c r="S351" s="20">
        <f>IF($C351="B",VLOOKUP($A351,Bat!$A$4:$BC$2232,S$1,FALSE),VLOOKUP($A351,Pit!$A$4:$AZ$2108,S$2,FALSE))</f>
        <v>130000</v>
      </c>
      <c r="T351" s="17" t="str">
        <f>VLOOKUP(IF($C351="B",VLOOKUP($A351,Bat!$A$4:$AT$2232,T$1,FALSE),VLOOKUP($A351,Pit!$A$4:$BD$2108,T$2,FALSE)),COND!$A$35:$B$41,2,FALSE)</f>
        <v>??</v>
      </c>
      <c r="U351" s="21">
        <f>IF($C351="B",VLOOKUP($A351,Bat!$A$4:$AR$1196,44,FALSE),VLOOKUP($A351,Pit!$A$4:$BB$1086,54,FALSE))</f>
        <v>0</v>
      </c>
      <c r="V351" s="16"/>
      <c r="W351" s="16">
        <f>IF(OR(U351=999,V351=999,AND(S351&gt;$S$3,S351&lt;&gt;"Slot")),"",IF(V351="",U351,V351))</f>
        <v>0</v>
      </c>
      <c r="X351" s="17" t="e">
        <f>RANK(R351,$R$5:$R$124)</f>
        <v>#N/A</v>
      </c>
      <c r="Y351" s="16" t="str">
        <f>IFERROR(VLOOKUP($D351,Results!$F$3:$L$1396,Y$1,FALSE),"")</f>
        <v/>
      </c>
      <c r="Z351" s="34" t="str">
        <f>IFERROR(IFERROR(IF(VLOOKUP($D351,Results!$F$3:$L$1396,Z$1+1,FALSE)=1,"S",""),"")&amp;VLOOKUP($D351,Results!$F$3:$L$1396,Z$1,FALSE),"")</f>
        <v/>
      </c>
      <c r="AA351" s="16" t="str">
        <f>IFERROR(VLOOKUP($D351,Results!$F$3:$L$1396,AA$1,FALSE),"")</f>
        <v/>
      </c>
      <c r="AB351" s="16" t="str">
        <f>IFERROR(VLOOKUP($D351,Results!$F$3:$L$1396,AB$1,FALSE),"")</f>
        <v/>
      </c>
      <c r="AC351" s="16" t="str">
        <f>IF(V351="","",Y351-V351)</f>
        <v/>
      </c>
    </row>
    <row r="352" spans="1:29" s="21" customFormat="1" x14ac:dyDescent="0.25">
      <c r="A352" s="21" t="s">
        <v>2436</v>
      </c>
      <c r="B352" s="16">
        <f>COUNTIF($A$5:$A$124,A352)</f>
        <v>0</v>
      </c>
      <c r="C352" s="16" t="str">
        <f>IF(OR(MID(A352,1,2)="SP",MID(A352,1,2)="MR",MID(A352,1,2)="CL",MID(A352,1,2)="RP"),"P","B")</f>
        <v>P</v>
      </c>
      <c r="D352" s="17">
        <f>IF($C352="B",VLOOKUP($A352,Bat!$A$4:$BC$2232,D$1,FALSE),VLOOKUP($A352,Pit!$A$4:$AZ$2108,D$2,FALSE))</f>
        <v>6202</v>
      </c>
      <c r="E352" s="16" t="str">
        <f>IF($C352="B",VLOOKUP($A352,Bat!$A$4:$BC$2232,E$1,FALSE),VLOOKUP($A352,Pit!$A$4:$AZ$2108,E$2,FALSE))</f>
        <v>SP</v>
      </c>
      <c r="F352" s="16" t="str">
        <f>IF($C352="B",VLOOKUP($A352,Bat!$A$4:$BC$2232,F$1,FALSE),VLOOKUP($A352,Pit!$A$4:$AZ$2108,F$2,FALSE))</f>
        <v>Robin Thompson</v>
      </c>
      <c r="G352" s="16">
        <f>IF($C352="B",VLOOKUP($A352,Bat!$A$4:$BC$2232,G$1,FALSE),VLOOKUP($A352,Pit!$A$4:$AZ$2108,G$2,FALSE))</f>
        <v>21</v>
      </c>
      <c r="H352" s="16" t="str">
        <f>IF($C352="B",VLOOKUP($A352,Bat!$A$4:$BC$2232,H$1,FALSE),VLOOKUP($A352,Pit!$A$4:$AZ$2108,H$2,FALSE))</f>
        <v>R</v>
      </c>
      <c r="I352" s="16" t="str">
        <f>IF($C352="B",VLOOKUP($A352,Bat!$A$4:$BC$2232,I$1,FALSE),VLOOKUP($A352,Pit!$A$4:$AZ$2108,I$2,FALSE))</f>
        <v>R</v>
      </c>
      <c r="J352" s="16" t="str">
        <f>IF($C352="B",VLOOKUP($A352,Bat!$A$4:$BC$2232,J$1,FALSE),VLOOKUP($A352,Pit!$A$4:$AZ$2108,J$2,FALSE))</f>
        <v>Normal</v>
      </c>
      <c r="K352" s="17" t="str">
        <f>IF($C352="B",VLOOKUP($A352,Bat!$A$4:$BC$2232,K$1,FALSE),VLOOKUP($A352,Pit!$A$4:$AZ$2108,K$2,FALSE))</f>
        <v>Normal</v>
      </c>
      <c r="L352" s="16">
        <f>IF($C352="B",VLOOKUP($A352,Bat!$A$4:$BC$2232,L$1,FALSE),VLOOKUP($A352,Pit!$A$4:$AZ$2108,L$2,FALSE))</f>
        <v>5</v>
      </c>
      <c r="M352" s="16">
        <f>IF($C352="B",VLOOKUP($A352,Bat!$A$4:$BC$2232,M$1,FALSE),VLOOKUP($A352,Pit!$A$4:$AZ$2108,M$2,FALSE))</f>
        <v>4</v>
      </c>
      <c r="N352" s="16">
        <f>IF($C352="B",VLOOKUP($A352,Bat!$A$4:$BC$2232,N$1,FALSE),VLOOKUP($A352,Pit!$A$4:$AZ$2108,N$2,FALSE))</f>
        <v>3</v>
      </c>
      <c r="O352" s="16" t="str">
        <f>IF($C352="B",VLOOKUP($A352,Bat!$A$4:$BC$2232,O$1,FALSE),VLOOKUP($A352,Pit!$A$4:$AZ$2108,O$2,FALSE))</f>
        <v>92-94 Mph</v>
      </c>
      <c r="P352" s="17">
        <f>IF($C352="B",VLOOKUP($A352,Bat!$A$4:$BC$2232,P$1,FALSE),VLOOKUP($A352,Pit!$A$4:$AZ$2108,P$2,FALSE))</f>
        <v>6</v>
      </c>
      <c r="Q352" s="36">
        <f>IF($C352="B",VLOOKUP($A352,Bat!$A$4:$BC$2232,Q$1,FALSE),VLOOKUP($A352,Pit!$A$4:$AZ$2108,Q$2,FALSE))</f>
        <v>25.411943350534585</v>
      </c>
      <c r="R352" s="19">
        <f>IF($C352="B",VLOOKUP($A352,Bat!$A$4:$BC$2232,R$1,FALSE),VLOOKUP($A352,Pit!$A$4:$AZ$2108,R$2,FALSE))</f>
        <v>0.21126682630785054</v>
      </c>
      <c r="S352" s="20">
        <f>IF($C352="B",VLOOKUP($A352,Bat!$A$4:$BC$2232,S$1,FALSE),VLOOKUP($A352,Pit!$A$4:$AZ$2108,S$2,FALSE))</f>
        <v>95000</v>
      </c>
      <c r="T352" s="17" t="str">
        <f>VLOOKUP(IF($C352="B",VLOOKUP($A352,Bat!$A$4:$AT$2232,T$1,FALSE),VLOOKUP($A352,Pit!$A$4:$BD$2108,T$2,FALSE)),COND!$A$35:$B$41,2,FALSE)</f>
        <v>??</v>
      </c>
      <c r="U352" s="21">
        <f>IF($C352="B",VLOOKUP($A352,Bat!$A$4:$AR$1196,44,FALSE),VLOOKUP($A352,Pit!$A$4:$BB$1086,54,FALSE))</f>
        <v>0</v>
      </c>
      <c r="V352" s="16"/>
      <c r="W352" s="16">
        <f>IF(OR(U352=999,V352=999,AND(S352&gt;$S$3,S352&lt;&gt;"Slot")),"",IF(V352="",U352,V352))</f>
        <v>0</v>
      </c>
      <c r="X352" s="17" t="e">
        <f>RANK(R352,$R$5:$R$124)</f>
        <v>#N/A</v>
      </c>
      <c r="Y352" s="16" t="str">
        <f>IFERROR(VLOOKUP($D352,Results!$F$3:$L$1396,Y$1,FALSE),"")</f>
        <v/>
      </c>
      <c r="Z352" s="34" t="str">
        <f>IFERROR(IFERROR(IF(VLOOKUP($D352,Results!$F$3:$L$1396,Z$1+1,FALSE)=1,"S",""),"")&amp;VLOOKUP($D352,Results!$F$3:$L$1396,Z$1,FALSE),"")</f>
        <v/>
      </c>
      <c r="AA352" s="16" t="str">
        <f>IFERROR(VLOOKUP($D352,Results!$F$3:$L$1396,AA$1,FALSE),"")</f>
        <v/>
      </c>
      <c r="AB352" s="16" t="str">
        <f>IFERROR(VLOOKUP($D352,Results!$F$3:$L$1396,AB$1,FALSE),"")</f>
        <v/>
      </c>
      <c r="AC352" s="16" t="str">
        <f>IF(V352="","",Y352-V352)</f>
        <v/>
      </c>
    </row>
    <row r="353" spans="1:29" s="21" customFormat="1" x14ac:dyDescent="0.25">
      <c r="A353" s="21" t="s">
        <v>2437</v>
      </c>
      <c r="B353" s="16">
        <f>COUNTIF($A$5:$A$124,A353)</f>
        <v>0</v>
      </c>
      <c r="C353" s="16" t="str">
        <f>IF(OR(MID(A353,1,2)="SP",MID(A353,1,2)="MR",MID(A353,1,2)="CL",MID(A353,1,2)="RP"),"P","B")</f>
        <v>P</v>
      </c>
      <c r="D353" s="17">
        <f>IF($C353="B",VLOOKUP($A353,Bat!$A$4:$BC$2232,D$1,FALSE),VLOOKUP($A353,Pit!$A$4:$AZ$2108,D$2,FALSE))</f>
        <v>8536</v>
      </c>
      <c r="E353" s="16" t="str">
        <f>IF($C353="B",VLOOKUP($A353,Bat!$A$4:$BC$2232,E$1,FALSE),VLOOKUP($A353,Pit!$A$4:$AZ$2108,E$2,FALSE))</f>
        <v>RP</v>
      </c>
      <c r="F353" s="16" t="str">
        <f>IF($C353="B",VLOOKUP($A353,Bat!$A$4:$BC$2232,F$1,FALSE),VLOOKUP($A353,Pit!$A$4:$AZ$2108,F$2,FALSE))</f>
        <v>Dean Bailey</v>
      </c>
      <c r="G353" s="16">
        <f>IF($C353="B",VLOOKUP($A353,Bat!$A$4:$BC$2232,G$1,FALSE),VLOOKUP($A353,Pit!$A$4:$AZ$2108,G$2,FALSE))</f>
        <v>21</v>
      </c>
      <c r="H353" s="16" t="str">
        <f>IF($C353="B",VLOOKUP($A353,Bat!$A$4:$BC$2232,H$1,FALSE),VLOOKUP($A353,Pit!$A$4:$AZ$2108,H$2,FALSE))</f>
        <v>R</v>
      </c>
      <c r="I353" s="16" t="str">
        <f>IF($C353="B",VLOOKUP($A353,Bat!$A$4:$BC$2232,I$1,FALSE),VLOOKUP($A353,Pit!$A$4:$AZ$2108,I$2,FALSE))</f>
        <v>R</v>
      </c>
      <c r="J353" s="16" t="str">
        <f>IF($C353="B",VLOOKUP($A353,Bat!$A$4:$BC$2232,J$1,FALSE),VLOOKUP($A353,Pit!$A$4:$AZ$2108,J$2,FALSE))</f>
        <v>Very Low</v>
      </c>
      <c r="K353" s="17" t="str">
        <f>IF($C353="B",VLOOKUP($A353,Bat!$A$4:$BC$2232,K$1,FALSE),VLOOKUP($A353,Pit!$A$4:$AZ$2108,K$2,FALSE))</f>
        <v>High</v>
      </c>
      <c r="L353" s="16">
        <f>IF($C353="B",VLOOKUP($A353,Bat!$A$4:$BC$2232,L$1,FALSE),VLOOKUP($A353,Pit!$A$4:$AZ$2108,L$2,FALSE))</f>
        <v>3</v>
      </c>
      <c r="M353" s="16">
        <f>IF($C353="B",VLOOKUP($A353,Bat!$A$4:$BC$2232,M$1,FALSE),VLOOKUP($A353,Pit!$A$4:$AZ$2108,M$2,FALSE))</f>
        <v>4</v>
      </c>
      <c r="N353" s="16">
        <f>IF($C353="B",VLOOKUP($A353,Bat!$A$4:$BC$2232,N$1,FALSE),VLOOKUP($A353,Pit!$A$4:$AZ$2108,N$2,FALSE))</f>
        <v>5</v>
      </c>
      <c r="O353" s="16" t="str">
        <f>IF($C353="B",VLOOKUP($A353,Bat!$A$4:$BC$2232,O$1,FALSE),VLOOKUP($A353,Pit!$A$4:$AZ$2108,O$2,FALSE))</f>
        <v>89-91 Mph</v>
      </c>
      <c r="P353" s="17">
        <f>IF($C353="B",VLOOKUP($A353,Bat!$A$4:$BC$2232,P$1,FALSE),VLOOKUP($A353,Pit!$A$4:$AZ$2108,P$2,FALSE))</f>
        <v>9</v>
      </c>
      <c r="Q353" s="36">
        <f>IF($C353="B",VLOOKUP($A353,Bat!$A$4:$BC$2232,Q$1,FALSE),VLOOKUP($A353,Pit!$A$4:$AZ$2108,Q$2,FALSE))</f>
        <v>25.390704292687381</v>
      </c>
      <c r="R353" s="19">
        <f>IF($C353="B",VLOOKUP($A353,Bat!$A$4:$BC$2232,R$1,FALSE),VLOOKUP($A353,Pit!$A$4:$AZ$2108,R$2,FALSE))</f>
        <v>0.20936667827209601</v>
      </c>
      <c r="S353" s="20">
        <f>IF($C353="B",VLOOKUP($A353,Bat!$A$4:$BC$2232,S$1,FALSE),VLOOKUP($A353,Pit!$A$4:$AZ$2108,S$2,FALSE))</f>
        <v>220000</v>
      </c>
      <c r="T353" s="17" t="str">
        <f>VLOOKUP(IF($C353="B",VLOOKUP($A353,Bat!$A$4:$AT$2232,T$1,FALSE),VLOOKUP($A353,Pit!$A$4:$BD$2108,T$2,FALSE)),COND!$A$35:$B$41,2,FALSE)</f>
        <v>??</v>
      </c>
      <c r="U353" s="21">
        <f>IF($C353="B",VLOOKUP($A353,Bat!$A$4:$AR$1196,44,FALSE),VLOOKUP($A353,Pit!$A$4:$BB$1086,54,FALSE))</f>
        <v>0</v>
      </c>
      <c r="V353" s="16"/>
      <c r="W353" s="16">
        <f>IF(OR(U353=999,V353=999,AND(S353&gt;$S$3,S353&lt;&gt;"Slot")),"",IF(V353="",U353,V353))</f>
        <v>0</v>
      </c>
      <c r="X353" s="17" t="e">
        <f>RANK(R353,$R$5:$R$124)</f>
        <v>#N/A</v>
      </c>
      <c r="Y353" s="16" t="str">
        <f>IFERROR(VLOOKUP($D353,Results!$F$3:$L$1396,Y$1,FALSE),"")</f>
        <v/>
      </c>
      <c r="Z353" s="34" t="str">
        <f>IFERROR(IFERROR(IF(VLOOKUP($D353,Results!$F$3:$L$1396,Z$1+1,FALSE)=1,"S",""),"")&amp;VLOOKUP($D353,Results!$F$3:$L$1396,Z$1,FALSE),"")</f>
        <v/>
      </c>
      <c r="AA353" s="16" t="str">
        <f>IFERROR(VLOOKUP($D353,Results!$F$3:$L$1396,AA$1,FALSE),"")</f>
        <v/>
      </c>
      <c r="AB353" s="16" t="str">
        <f>IFERROR(VLOOKUP($D353,Results!$F$3:$L$1396,AB$1,FALSE),"")</f>
        <v/>
      </c>
      <c r="AC353" s="16" t="str">
        <f>IF(V353="","",Y353-V353)</f>
        <v/>
      </c>
    </row>
    <row r="354" spans="1:29" s="21" customFormat="1" x14ac:dyDescent="0.25">
      <c r="A354" s="21" t="s">
        <v>2912</v>
      </c>
      <c r="B354" s="16">
        <f>COUNTIF($A$5:$A$124,A354)</f>
        <v>0</v>
      </c>
      <c r="C354" s="16" t="str">
        <f>IF(OR(MID(A354,1,2)="SP",MID(A354,1,2)="MR",MID(A354,1,2)="CL",MID(A354,1,2)="RP"),"P","B")</f>
        <v>B</v>
      </c>
      <c r="D354" s="17">
        <f>IF($C354="B",VLOOKUP($A354,Bat!$A$4:$BC$2232,D$1,FALSE),VLOOKUP($A354,Pit!$A$4:$AZ$2108,D$2,FALSE))</f>
        <v>4541</v>
      </c>
      <c r="E354" s="16" t="str">
        <f>IF($C354="B",VLOOKUP($A354,Bat!$A$4:$BC$2232,E$1,FALSE),VLOOKUP($A354,Pit!$A$4:$AZ$2108,E$2,FALSE))</f>
        <v>C</v>
      </c>
      <c r="F354" s="16" t="str">
        <f>IF($C354="B",VLOOKUP($A354,Bat!$A$4:$BC$2232,F$1,FALSE),VLOOKUP($A354,Pit!$A$4:$AZ$2108,F$2,FALSE))</f>
        <v>Yodo Wada</v>
      </c>
      <c r="G354" s="16">
        <f>IF($C354="B",VLOOKUP($A354,Bat!$A$4:$BC$2232,G$1,FALSE),VLOOKUP($A354,Pit!$A$4:$AZ$2108,G$2,FALSE))</f>
        <v>21</v>
      </c>
      <c r="H354" s="16" t="str">
        <f>IF($C354="B",VLOOKUP($A354,Bat!$A$4:$BC$2232,H$1,FALSE),VLOOKUP($A354,Pit!$A$4:$AZ$2108,H$2,FALSE))</f>
        <v>R</v>
      </c>
      <c r="I354" s="16" t="str">
        <f>IF($C354="B",VLOOKUP($A354,Bat!$A$4:$BC$2232,I$1,FALSE),VLOOKUP($A354,Pit!$A$4:$AZ$2108,I$2,FALSE))</f>
        <v>R</v>
      </c>
      <c r="J354" s="16" t="str">
        <f>IF($C354="B",VLOOKUP($A354,Bat!$A$4:$BC$2232,J$1,FALSE),VLOOKUP($A354,Pit!$A$4:$AZ$2108,J$2,FALSE))</f>
        <v>Normal</v>
      </c>
      <c r="K354" s="17" t="str">
        <f>IF($C354="B",VLOOKUP($A354,Bat!$A$4:$BC$2232,K$1,FALSE),VLOOKUP($A354,Pit!$A$4:$AZ$2108,K$2,FALSE))</f>
        <v>Normal</v>
      </c>
      <c r="L354" s="16">
        <f>IF($C354="B",VLOOKUP($A354,Bat!$A$4:$BC$2232,L$1,FALSE),VLOOKUP($A354,Pit!$A$4:$AZ$2108,L$2,FALSE))</f>
        <v>5</v>
      </c>
      <c r="M354" s="16">
        <f>IF($C354="B",VLOOKUP($A354,Bat!$A$4:$BC$2232,M$1,FALSE),VLOOKUP($A354,Pit!$A$4:$AZ$2108,M$2,FALSE))</f>
        <v>3</v>
      </c>
      <c r="N354" s="16">
        <f>IF($C354="B",VLOOKUP($A354,Bat!$A$4:$BC$2232,N$1,FALSE),VLOOKUP($A354,Pit!$A$4:$AZ$2108,N$2,FALSE))</f>
        <v>4</v>
      </c>
      <c r="O354" s="16">
        <f>IF($C354="B",VLOOKUP($A354,Bat!$A$4:$BC$2232,O$1,FALSE),VLOOKUP($A354,Pit!$A$4:$AZ$2108,O$2,FALSE))</f>
        <v>3</v>
      </c>
      <c r="P354" s="17">
        <f>IF($C354="B",VLOOKUP($A354,Bat!$A$4:$BC$2232,P$1,FALSE),VLOOKUP($A354,Pit!$A$4:$AZ$2108,P$2,FALSE))</f>
        <v>4</v>
      </c>
      <c r="Q354" s="36">
        <f>IF($C354="B",VLOOKUP($A354,Bat!$A$4:$BC$2232,Q$1,FALSE),VLOOKUP($A354,Pit!$A$4:$AZ$2108,Q$2,FALSE))</f>
        <v>8.1571838397946443</v>
      </c>
      <c r="R354" s="19">
        <f>IF($C354="B",VLOOKUP($A354,Bat!$A$4:$BC$2232,R$1,FALSE),VLOOKUP($A354,Pit!$A$4:$AZ$2108,R$2,FALSE))</f>
        <v>0.20741388383849133</v>
      </c>
      <c r="S354" s="20">
        <f>IF($C354="B",VLOOKUP($A354,Bat!$A$4:$BC$2232,S$1,FALSE),VLOOKUP($A354,Pit!$A$4:$AZ$2108,S$2,FALSE))</f>
        <v>210000</v>
      </c>
      <c r="T354" s="17" t="str">
        <f>VLOOKUP(IF($C354="B",VLOOKUP($A354,Bat!$A$4:$AT$2232,T$1,FALSE),VLOOKUP($A354,Pit!$A$4:$BD$2108,T$2,FALSE)),COND!$A$35:$B$41,2,FALSE)</f>
        <v>??</v>
      </c>
      <c r="U354" s="21">
        <f>IF($C354="B",VLOOKUP($A354,Bat!$A$4:$AR$1196,44,FALSE),VLOOKUP($A354,Pit!$A$4:$BB$1086,54,FALSE))</f>
        <v>0</v>
      </c>
      <c r="V354" s="16"/>
      <c r="W354" s="16">
        <f>IF(OR(U354=999,V354=999,AND(S354&gt;$S$3,S354&lt;&gt;"Slot")),"",IF(V354="",U354,V354))</f>
        <v>0</v>
      </c>
      <c r="X354" s="17" t="e">
        <f>RANK(R354,$R$5:$R$124)</f>
        <v>#N/A</v>
      </c>
      <c r="Y354" s="16" t="str">
        <f>IFERROR(VLOOKUP($D354,Results!$F$3:$L$1396,Y$1,FALSE),"")</f>
        <v/>
      </c>
      <c r="Z354" s="34" t="str">
        <f>IFERROR(IFERROR(IF(VLOOKUP($D354,Results!$F$3:$L$1396,Z$1+1,FALSE)=1,"S",""),"")&amp;VLOOKUP($D354,Results!$F$3:$L$1396,Z$1,FALSE),"")</f>
        <v/>
      </c>
      <c r="AA354" s="16" t="str">
        <f>IFERROR(VLOOKUP($D354,Results!$F$3:$L$1396,AA$1,FALSE),"")</f>
        <v/>
      </c>
      <c r="AB354" s="16" t="str">
        <f>IFERROR(VLOOKUP($D354,Results!$F$3:$L$1396,AB$1,FALSE),"")</f>
        <v/>
      </c>
      <c r="AC354" s="16" t="str">
        <f>IF(V354="","",Y354-V354)</f>
        <v/>
      </c>
    </row>
    <row r="355" spans="1:29" s="21" customFormat="1" x14ac:dyDescent="0.25">
      <c r="A355" s="21" t="s">
        <v>2438</v>
      </c>
      <c r="B355" s="16">
        <f>COUNTIF($A$5:$A$124,A355)</f>
        <v>0</v>
      </c>
      <c r="C355" s="16" t="str">
        <f>IF(OR(MID(A355,1,2)="SP",MID(A355,1,2)="MR",MID(A355,1,2)="CL",MID(A355,1,2)="RP"),"P","B")</f>
        <v>P</v>
      </c>
      <c r="D355" s="17">
        <f>IF($C355="B",VLOOKUP($A355,Bat!$A$4:$BC$2232,D$1,FALSE),VLOOKUP($A355,Pit!$A$4:$AZ$2108,D$2,FALSE))</f>
        <v>8683</v>
      </c>
      <c r="E355" s="16" t="str">
        <f>IF($C355="B",VLOOKUP($A355,Bat!$A$4:$BC$2232,E$1,FALSE),VLOOKUP($A355,Pit!$A$4:$AZ$2108,E$2,FALSE))</f>
        <v>RP</v>
      </c>
      <c r="F355" s="16" t="str">
        <f>IF($C355="B",VLOOKUP($A355,Bat!$A$4:$BC$2232,F$1,FALSE),VLOOKUP($A355,Pit!$A$4:$AZ$2108,F$2,FALSE))</f>
        <v>Yataro Kato</v>
      </c>
      <c r="G355" s="16">
        <f>IF($C355="B",VLOOKUP($A355,Bat!$A$4:$BC$2232,G$1,FALSE),VLOOKUP($A355,Pit!$A$4:$AZ$2108,G$2,FALSE))</f>
        <v>18</v>
      </c>
      <c r="H355" s="16" t="str">
        <f>IF($C355="B",VLOOKUP($A355,Bat!$A$4:$BC$2232,H$1,FALSE),VLOOKUP($A355,Pit!$A$4:$AZ$2108,H$2,FALSE))</f>
        <v>L</v>
      </c>
      <c r="I355" s="16" t="str">
        <f>IF($C355="B",VLOOKUP($A355,Bat!$A$4:$BC$2232,I$1,FALSE),VLOOKUP($A355,Pit!$A$4:$AZ$2108,I$2,FALSE))</f>
        <v>L</v>
      </c>
      <c r="J355" s="16" t="str">
        <f>IF($C355="B",VLOOKUP($A355,Bat!$A$4:$BC$2232,J$1,FALSE),VLOOKUP($A355,Pit!$A$4:$AZ$2108,J$2,FALSE))</f>
        <v>Normal</v>
      </c>
      <c r="K355" s="17" t="str">
        <f>IF($C355="B",VLOOKUP($A355,Bat!$A$4:$BC$2232,K$1,FALSE),VLOOKUP($A355,Pit!$A$4:$AZ$2108,K$2,FALSE))</f>
        <v>High</v>
      </c>
      <c r="L355" s="16">
        <f>IF($C355="B",VLOOKUP($A355,Bat!$A$4:$BC$2232,L$1,FALSE),VLOOKUP($A355,Pit!$A$4:$AZ$2108,L$2,FALSE))</f>
        <v>4</v>
      </c>
      <c r="M355" s="16">
        <f>IF($C355="B",VLOOKUP($A355,Bat!$A$4:$BC$2232,M$1,FALSE),VLOOKUP($A355,Pit!$A$4:$AZ$2108,M$2,FALSE))</f>
        <v>5</v>
      </c>
      <c r="N355" s="16">
        <f>IF($C355="B",VLOOKUP($A355,Bat!$A$4:$BC$2232,N$1,FALSE),VLOOKUP($A355,Pit!$A$4:$AZ$2108,N$2,FALSE))</f>
        <v>3</v>
      </c>
      <c r="O355" s="16" t="str">
        <f>IF($C355="B",VLOOKUP($A355,Bat!$A$4:$BC$2232,O$1,FALSE),VLOOKUP($A355,Pit!$A$4:$AZ$2108,O$2,FALSE))</f>
        <v>85-87 Mph</v>
      </c>
      <c r="P355" s="17">
        <f>IF($C355="B",VLOOKUP($A355,Bat!$A$4:$BC$2232,P$1,FALSE),VLOOKUP($A355,Pit!$A$4:$AZ$2108,P$2,FALSE))</f>
        <v>6</v>
      </c>
      <c r="Q355" s="36">
        <f>IF($C355="B",VLOOKUP($A355,Bat!$A$4:$BC$2232,Q$1,FALSE),VLOOKUP($A355,Pit!$A$4:$AZ$2108,Q$2,FALSE))</f>
        <v>25.367955989746221</v>
      </c>
      <c r="R355" s="19">
        <f>IF($C355="B",VLOOKUP($A355,Bat!$A$4:$BC$2232,R$1,FALSE),VLOOKUP($A355,Pit!$A$4:$AZ$2108,R$2,FALSE))</f>
        <v>0.2073315059277594</v>
      </c>
      <c r="S355" s="20">
        <f>IF($C355="B",VLOOKUP($A355,Bat!$A$4:$BC$2232,S$1,FALSE),VLOOKUP($A355,Pit!$A$4:$AZ$2108,S$2,FALSE))</f>
        <v>130000</v>
      </c>
      <c r="T355" s="17" t="str">
        <f>VLOOKUP(IF($C355="B",VLOOKUP($A355,Bat!$A$4:$AT$2232,T$1,FALSE),VLOOKUP($A355,Pit!$A$4:$BD$2108,T$2,FALSE)),COND!$A$35:$B$41,2,FALSE)</f>
        <v>??</v>
      </c>
      <c r="U355" s="21">
        <f>IF($C355="B",VLOOKUP($A355,Bat!$A$4:$AR$1196,44,FALSE),VLOOKUP($A355,Pit!$A$4:$BB$1086,54,FALSE))</f>
        <v>0</v>
      </c>
      <c r="V355" s="16"/>
      <c r="W355" s="16">
        <f>IF(OR(U355=999,V355=999,AND(S355&gt;$S$3,S355&lt;&gt;"Slot")),"",IF(V355="",U355,V355))</f>
        <v>0</v>
      </c>
      <c r="X355" s="17" t="e">
        <f>RANK(R355,$R$5:$R$124)</f>
        <v>#N/A</v>
      </c>
      <c r="Y355" s="16" t="str">
        <f>IFERROR(VLOOKUP($D355,Results!$F$3:$L$1396,Y$1,FALSE),"")</f>
        <v/>
      </c>
      <c r="Z355" s="34" t="str">
        <f>IFERROR(IFERROR(IF(VLOOKUP($D355,Results!$F$3:$L$1396,Z$1+1,FALSE)=1,"S",""),"")&amp;VLOOKUP($D355,Results!$F$3:$L$1396,Z$1,FALSE),"")</f>
        <v/>
      </c>
      <c r="AA355" s="16" t="str">
        <f>IFERROR(VLOOKUP($D355,Results!$F$3:$L$1396,AA$1,FALSE),"")</f>
        <v/>
      </c>
      <c r="AB355" s="16" t="str">
        <f>IFERROR(VLOOKUP($D355,Results!$F$3:$L$1396,AB$1,FALSE),"")</f>
        <v/>
      </c>
      <c r="AC355" s="16" t="str">
        <f>IF(V355="","",Y355-V355)</f>
        <v/>
      </c>
    </row>
    <row r="356" spans="1:29" s="21" customFormat="1" x14ac:dyDescent="0.25">
      <c r="A356" s="21" t="s">
        <v>2439</v>
      </c>
      <c r="B356" s="16">
        <f>COUNTIF($A$5:$A$124,A356)</f>
        <v>0</v>
      </c>
      <c r="C356" s="16" t="str">
        <f>IF(OR(MID(A356,1,2)="SP",MID(A356,1,2)="MR",MID(A356,1,2)="CL",MID(A356,1,2)="RP"),"P","B")</f>
        <v>P</v>
      </c>
      <c r="D356" s="17">
        <f>IF($C356="B",VLOOKUP($A356,Bat!$A$4:$BC$2232,D$1,FALSE),VLOOKUP($A356,Pit!$A$4:$AZ$2108,D$2,FALSE))</f>
        <v>4835</v>
      </c>
      <c r="E356" s="16" t="str">
        <f>IF($C356="B",VLOOKUP($A356,Bat!$A$4:$BC$2232,E$1,FALSE),VLOOKUP($A356,Pit!$A$4:$AZ$2108,E$2,FALSE))</f>
        <v>RP</v>
      </c>
      <c r="F356" s="16" t="str">
        <f>IF($C356="B",VLOOKUP($A356,Bat!$A$4:$BC$2232,F$1,FALSE),VLOOKUP($A356,Pit!$A$4:$AZ$2108,F$2,FALSE))</f>
        <v>Sixto Perales</v>
      </c>
      <c r="G356" s="16">
        <f>IF($C356="B",VLOOKUP($A356,Bat!$A$4:$BC$2232,G$1,FALSE),VLOOKUP($A356,Pit!$A$4:$AZ$2108,G$2,FALSE))</f>
        <v>18</v>
      </c>
      <c r="H356" s="16" t="str">
        <f>IF($C356="B",VLOOKUP($A356,Bat!$A$4:$BC$2232,H$1,FALSE),VLOOKUP($A356,Pit!$A$4:$AZ$2108,H$2,FALSE))</f>
        <v>R</v>
      </c>
      <c r="I356" s="16" t="str">
        <f>IF($C356="B",VLOOKUP($A356,Bat!$A$4:$BC$2232,I$1,FALSE),VLOOKUP($A356,Pit!$A$4:$AZ$2108,I$2,FALSE))</f>
        <v>R</v>
      </c>
      <c r="J356" s="16" t="str">
        <f>IF($C356="B",VLOOKUP($A356,Bat!$A$4:$BC$2232,J$1,FALSE),VLOOKUP($A356,Pit!$A$4:$AZ$2108,J$2,FALSE))</f>
        <v>Very Low</v>
      </c>
      <c r="K356" s="17" t="str">
        <f>IF($C356="B",VLOOKUP($A356,Bat!$A$4:$BC$2232,K$1,FALSE),VLOOKUP($A356,Pit!$A$4:$AZ$2108,K$2,FALSE))</f>
        <v>Normal</v>
      </c>
      <c r="L356" s="16">
        <f>IF($C356="B",VLOOKUP($A356,Bat!$A$4:$BC$2232,L$1,FALSE),VLOOKUP($A356,Pit!$A$4:$AZ$2108,L$2,FALSE))</f>
        <v>3</v>
      </c>
      <c r="M356" s="16">
        <f>IF($C356="B",VLOOKUP($A356,Bat!$A$4:$BC$2232,M$1,FALSE),VLOOKUP($A356,Pit!$A$4:$AZ$2108,M$2,FALSE))</f>
        <v>4</v>
      </c>
      <c r="N356" s="16">
        <f>IF($C356="B",VLOOKUP($A356,Bat!$A$4:$BC$2232,N$1,FALSE),VLOOKUP($A356,Pit!$A$4:$AZ$2108,N$2,FALSE))</f>
        <v>5</v>
      </c>
      <c r="O356" s="16" t="str">
        <f>IF($C356="B",VLOOKUP($A356,Bat!$A$4:$BC$2232,O$1,FALSE),VLOOKUP($A356,Pit!$A$4:$AZ$2108,O$2,FALSE))</f>
        <v>88-90 Mph</v>
      </c>
      <c r="P356" s="17">
        <f>IF($C356="B",VLOOKUP($A356,Bat!$A$4:$BC$2232,P$1,FALSE),VLOOKUP($A356,Pit!$A$4:$AZ$2108,P$2,FALSE))</f>
        <v>8</v>
      </c>
      <c r="Q356" s="36">
        <f>IF($C356="B",VLOOKUP($A356,Bat!$A$4:$BC$2232,Q$1,FALSE),VLOOKUP($A356,Pit!$A$4:$AZ$2108,Q$2,FALSE))</f>
        <v>25.34377606626574</v>
      </c>
      <c r="R356" s="19">
        <f>IF($C356="B",VLOOKUP($A356,Bat!$A$4:$BC$2232,R$1,FALSE),VLOOKUP($A356,Pit!$A$4:$AZ$2108,R$2,FALSE))</f>
        <v>0.20516825393999852</v>
      </c>
      <c r="S356" s="20">
        <f>IF($C356="B",VLOOKUP($A356,Bat!$A$4:$BC$2232,S$1,FALSE),VLOOKUP($A356,Pit!$A$4:$AZ$2108,S$2,FALSE))</f>
        <v>2100000</v>
      </c>
      <c r="T356" s="17" t="str">
        <f>VLOOKUP(IF($C356="B",VLOOKUP($A356,Bat!$A$4:$AT$2232,T$1,FALSE),VLOOKUP($A356,Pit!$A$4:$BD$2108,T$2,FALSE)),COND!$A$35:$B$41,2,FALSE)</f>
        <v>??</v>
      </c>
      <c r="U356" s="21">
        <f>IF($C356="B",VLOOKUP($A356,Bat!$A$4:$AR$1196,44,FALSE),VLOOKUP($A356,Pit!$A$4:$BB$1086,54,FALSE))</f>
        <v>0</v>
      </c>
      <c r="V356" s="16"/>
      <c r="W356" s="16">
        <f>IF(OR(U356=999,V356=999,AND(S356&gt;$S$3,S356&lt;&gt;"Slot")),"",IF(V356="",U356,V356))</f>
        <v>0</v>
      </c>
      <c r="X356" s="17" t="e">
        <f>RANK(R356,$R$5:$R$124)</f>
        <v>#N/A</v>
      </c>
      <c r="Y356" s="16" t="str">
        <f>IFERROR(VLOOKUP($D356,Results!$F$3:$L$1396,Y$1,FALSE),"")</f>
        <v/>
      </c>
      <c r="Z356" s="34" t="str">
        <f>IFERROR(IFERROR(IF(VLOOKUP($D356,Results!$F$3:$L$1396,Z$1+1,FALSE)=1,"S",""),"")&amp;VLOOKUP($D356,Results!$F$3:$L$1396,Z$1,FALSE),"")</f>
        <v/>
      </c>
      <c r="AA356" s="16" t="str">
        <f>IFERROR(VLOOKUP($D356,Results!$F$3:$L$1396,AA$1,FALSE),"")</f>
        <v/>
      </c>
      <c r="AB356" s="16" t="str">
        <f>IFERROR(VLOOKUP($D356,Results!$F$3:$L$1396,AB$1,FALSE),"")</f>
        <v/>
      </c>
      <c r="AC356" s="16" t="str">
        <f>IF(V356="","",Y356-V356)</f>
        <v/>
      </c>
    </row>
    <row r="357" spans="1:29" s="21" customFormat="1" x14ac:dyDescent="0.25">
      <c r="A357" s="21" t="s">
        <v>2913</v>
      </c>
      <c r="B357" s="16">
        <f>COUNTIF($A$5:$A$124,A357)</f>
        <v>0</v>
      </c>
      <c r="C357" s="16" t="str">
        <f>IF(OR(MID(A357,1,2)="SP",MID(A357,1,2)="MR",MID(A357,1,2)="CL",MID(A357,1,2)="RP"),"P","B")</f>
        <v>B</v>
      </c>
      <c r="D357" s="17">
        <f>IF($C357="B",VLOOKUP($A357,Bat!$A$4:$BC$2232,D$1,FALSE),VLOOKUP($A357,Pit!$A$4:$AZ$2108,D$2,FALSE))</f>
        <v>6816</v>
      </c>
      <c r="E357" s="16" t="str">
        <f>IF($C357="B",VLOOKUP($A357,Bat!$A$4:$BC$2232,E$1,FALSE),VLOOKUP($A357,Pit!$A$4:$AZ$2108,E$2,FALSE))</f>
        <v>1B</v>
      </c>
      <c r="F357" s="16" t="str">
        <f>IF($C357="B",VLOOKUP($A357,Bat!$A$4:$BC$2232,F$1,FALSE),VLOOKUP($A357,Pit!$A$4:$AZ$2108,F$2,FALSE))</f>
        <v>Jeff Young</v>
      </c>
      <c r="G357" s="16">
        <f>IF($C357="B",VLOOKUP($A357,Bat!$A$4:$BC$2232,G$1,FALSE),VLOOKUP($A357,Pit!$A$4:$AZ$2108,G$2,FALSE))</f>
        <v>21</v>
      </c>
      <c r="H357" s="16" t="str">
        <f>IF($C357="B",VLOOKUP($A357,Bat!$A$4:$BC$2232,H$1,FALSE),VLOOKUP($A357,Pit!$A$4:$AZ$2108,H$2,FALSE))</f>
        <v>L</v>
      </c>
      <c r="I357" s="16" t="str">
        <f>IF($C357="B",VLOOKUP($A357,Bat!$A$4:$BC$2232,I$1,FALSE),VLOOKUP($A357,Pit!$A$4:$AZ$2108,I$2,FALSE))</f>
        <v>R</v>
      </c>
      <c r="J357" s="16" t="str">
        <f>IF($C357="B",VLOOKUP($A357,Bat!$A$4:$BC$2232,J$1,FALSE),VLOOKUP($A357,Pit!$A$4:$AZ$2108,J$2,FALSE))</f>
        <v>Very Low</v>
      </c>
      <c r="K357" s="17" t="str">
        <f>IF($C357="B",VLOOKUP($A357,Bat!$A$4:$BC$2232,K$1,FALSE),VLOOKUP($A357,Pit!$A$4:$AZ$2108,K$2,FALSE))</f>
        <v>Very High</v>
      </c>
      <c r="L357" s="16">
        <f>IF($C357="B",VLOOKUP($A357,Bat!$A$4:$BC$2232,L$1,FALSE),VLOOKUP($A357,Pit!$A$4:$AZ$2108,L$2,FALSE))</f>
        <v>4</v>
      </c>
      <c r="M357" s="16">
        <f>IF($C357="B",VLOOKUP($A357,Bat!$A$4:$BC$2232,M$1,FALSE),VLOOKUP($A357,Pit!$A$4:$AZ$2108,M$2,FALSE))</f>
        <v>3</v>
      </c>
      <c r="N357" s="16">
        <f>IF($C357="B",VLOOKUP($A357,Bat!$A$4:$BC$2232,N$1,FALSE),VLOOKUP($A357,Pit!$A$4:$AZ$2108,N$2,FALSE))</f>
        <v>7</v>
      </c>
      <c r="O357" s="16">
        <f>IF($C357="B",VLOOKUP($A357,Bat!$A$4:$BC$2232,O$1,FALSE),VLOOKUP($A357,Pit!$A$4:$AZ$2108,O$2,FALSE))</f>
        <v>4</v>
      </c>
      <c r="P357" s="17">
        <f>IF($C357="B",VLOOKUP($A357,Bat!$A$4:$BC$2232,P$1,FALSE),VLOOKUP($A357,Pit!$A$4:$AZ$2108,P$2,FALSE))</f>
        <v>4</v>
      </c>
      <c r="Q357" s="36">
        <f>IF($C357="B",VLOOKUP($A357,Bat!$A$4:$BC$2232,Q$1,FALSE),VLOOKUP($A357,Pit!$A$4:$AZ$2108,Q$2,FALSE))</f>
        <v>8.1249604771046258</v>
      </c>
      <c r="R357" s="19">
        <f>IF($C357="B",VLOOKUP($A357,Bat!$A$4:$BC$2232,R$1,FALSE),VLOOKUP($A357,Pit!$A$4:$AZ$2108,R$2,FALSE))</f>
        <v>0.20318702287218021</v>
      </c>
      <c r="S357" s="20">
        <f>IF($C357="B",VLOOKUP($A357,Bat!$A$4:$BC$2232,S$1,FALSE),VLOOKUP($A357,Pit!$A$4:$AZ$2108,S$2,FALSE))</f>
        <v>190000</v>
      </c>
      <c r="T357" s="17" t="str">
        <f>VLOOKUP(IF($C357="B",VLOOKUP($A357,Bat!$A$4:$AT$2232,T$1,FALSE),VLOOKUP($A357,Pit!$A$4:$BD$2108,T$2,FALSE)),COND!$A$35:$B$41,2,FALSE)</f>
        <v>??</v>
      </c>
      <c r="U357" s="21">
        <f>IF($C357="B",VLOOKUP($A357,Bat!$A$4:$AR$1196,44,FALSE),VLOOKUP($A357,Pit!$A$4:$BB$1086,54,FALSE))</f>
        <v>0</v>
      </c>
      <c r="V357" s="16"/>
      <c r="W357" s="16">
        <f>IF(OR(U357=999,V357=999,AND(S357&gt;$S$3,S357&lt;&gt;"Slot")),"",IF(V357="",U357,V357))</f>
        <v>0</v>
      </c>
      <c r="X357" s="17" t="e">
        <f>RANK(R357,$R$5:$R$124)</f>
        <v>#N/A</v>
      </c>
      <c r="Y357" s="16" t="str">
        <f>IFERROR(VLOOKUP($D357,Results!$F$3:$L$1396,Y$1,FALSE),"")</f>
        <v/>
      </c>
      <c r="Z357" s="34" t="str">
        <f>IFERROR(IFERROR(IF(VLOOKUP($D357,Results!$F$3:$L$1396,Z$1+1,FALSE)=1,"S",""),"")&amp;VLOOKUP($D357,Results!$F$3:$L$1396,Z$1,FALSE),"")</f>
        <v/>
      </c>
      <c r="AA357" s="16" t="str">
        <f>IFERROR(VLOOKUP($D357,Results!$F$3:$L$1396,AA$1,FALSE),"")</f>
        <v/>
      </c>
      <c r="AB357" s="16" t="str">
        <f>IFERROR(VLOOKUP($D357,Results!$F$3:$L$1396,AB$1,FALSE),"")</f>
        <v/>
      </c>
      <c r="AC357" s="16" t="str">
        <f>IF(V357="","",Y357-V357)</f>
        <v/>
      </c>
    </row>
    <row r="358" spans="1:29" s="21" customFormat="1" x14ac:dyDescent="0.25">
      <c r="A358" s="21" t="s">
        <v>2440</v>
      </c>
      <c r="B358" s="16">
        <f>COUNTIF($A$5:$A$124,A358)</f>
        <v>0</v>
      </c>
      <c r="C358" s="16" t="str">
        <f>IF(OR(MID(A358,1,2)="SP",MID(A358,1,2)="MR",MID(A358,1,2)="CL",MID(A358,1,2)="RP"),"P","B")</f>
        <v>P</v>
      </c>
      <c r="D358" s="17">
        <f>IF($C358="B",VLOOKUP($A358,Bat!$A$4:$BC$2232,D$1,FALSE),VLOOKUP($A358,Pit!$A$4:$AZ$2108,D$2,FALSE))</f>
        <v>4753</v>
      </c>
      <c r="E358" s="16" t="str">
        <f>IF($C358="B",VLOOKUP($A358,Bat!$A$4:$BC$2232,E$1,FALSE),VLOOKUP($A358,Pit!$A$4:$AZ$2108,E$2,FALSE))</f>
        <v>RP</v>
      </c>
      <c r="F358" s="16" t="str">
        <f>IF($C358="B",VLOOKUP($A358,Bat!$A$4:$BC$2232,F$1,FALSE),VLOOKUP($A358,Pit!$A$4:$AZ$2108,F$2,FALSE))</f>
        <v>Hoyt Taylor</v>
      </c>
      <c r="G358" s="16">
        <f>IF($C358="B",VLOOKUP($A358,Bat!$A$4:$BC$2232,G$1,FALSE),VLOOKUP($A358,Pit!$A$4:$AZ$2108,G$2,FALSE))</f>
        <v>20</v>
      </c>
      <c r="H358" s="16" t="str">
        <f>IF($C358="B",VLOOKUP($A358,Bat!$A$4:$BC$2232,H$1,FALSE),VLOOKUP($A358,Pit!$A$4:$AZ$2108,H$2,FALSE))</f>
        <v>R</v>
      </c>
      <c r="I358" s="16" t="str">
        <f>IF($C358="B",VLOOKUP($A358,Bat!$A$4:$BC$2232,I$1,FALSE),VLOOKUP($A358,Pit!$A$4:$AZ$2108,I$2,FALSE))</f>
        <v>R</v>
      </c>
      <c r="J358" s="16" t="str">
        <f>IF($C358="B",VLOOKUP($A358,Bat!$A$4:$BC$2232,J$1,FALSE),VLOOKUP($A358,Pit!$A$4:$AZ$2108,J$2,FALSE))</f>
        <v>Very Low</v>
      </c>
      <c r="K358" s="17" t="str">
        <f>IF($C358="B",VLOOKUP($A358,Bat!$A$4:$BC$2232,K$1,FALSE),VLOOKUP($A358,Pit!$A$4:$AZ$2108,K$2,FALSE))</f>
        <v>Very High</v>
      </c>
      <c r="L358" s="16">
        <f>IF($C358="B",VLOOKUP($A358,Bat!$A$4:$BC$2232,L$1,FALSE),VLOOKUP($A358,Pit!$A$4:$AZ$2108,L$2,FALSE))</f>
        <v>3</v>
      </c>
      <c r="M358" s="16">
        <f>IF($C358="B",VLOOKUP($A358,Bat!$A$4:$BC$2232,M$1,FALSE),VLOOKUP($A358,Pit!$A$4:$AZ$2108,M$2,FALSE))</f>
        <v>5</v>
      </c>
      <c r="N358" s="16">
        <f>IF($C358="B",VLOOKUP($A358,Bat!$A$4:$BC$2232,N$1,FALSE),VLOOKUP($A358,Pit!$A$4:$AZ$2108,N$2,FALSE))</f>
        <v>4</v>
      </c>
      <c r="O358" s="16" t="str">
        <f>IF($C358="B",VLOOKUP($A358,Bat!$A$4:$BC$2232,O$1,FALSE),VLOOKUP($A358,Pit!$A$4:$AZ$2108,O$2,FALSE))</f>
        <v>91-93 Mph</v>
      </c>
      <c r="P358" s="17">
        <f>IF($C358="B",VLOOKUP($A358,Bat!$A$4:$BC$2232,P$1,FALSE),VLOOKUP($A358,Pit!$A$4:$AZ$2108,P$2,FALSE))</f>
        <v>6</v>
      </c>
      <c r="Q358" s="36">
        <f>IF($C358="B",VLOOKUP($A358,Bat!$A$4:$BC$2232,Q$1,FALSE),VLOOKUP($A358,Pit!$A$4:$AZ$2108,Q$2,FALSE))</f>
        <v>25.299061394838763</v>
      </c>
      <c r="R358" s="19">
        <f>IF($C358="B",VLOOKUP($A358,Bat!$A$4:$BC$2232,R$1,FALSE),VLOOKUP($A358,Pit!$A$4:$AZ$2108,R$2,FALSE))</f>
        <v>0.20116786486000146</v>
      </c>
      <c r="S358" s="20">
        <f>IF($C358="B",VLOOKUP($A358,Bat!$A$4:$BC$2232,S$1,FALSE),VLOOKUP($A358,Pit!$A$4:$AZ$2108,S$2,FALSE))</f>
        <v>210000</v>
      </c>
      <c r="T358" s="17" t="str">
        <f>VLOOKUP(IF($C358="B",VLOOKUP($A358,Bat!$A$4:$AT$2232,T$1,FALSE),VLOOKUP($A358,Pit!$A$4:$BD$2108,T$2,FALSE)),COND!$A$35:$B$41,2,FALSE)</f>
        <v>??</v>
      </c>
      <c r="U358" s="21">
        <f>IF($C358="B",VLOOKUP($A358,Bat!$A$4:$AR$1196,44,FALSE),VLOOKUP($A358,Pit!$A$4:$BB$1086,54,FALSE))</f>
        <v>0</v>
      </c>
      <c r="V358" s="16"/>
      <c r="W358" s="16">
        <f>IF(OR(U358=999,V358=999,AND(S358&gt;$S$3,S358&lt;&gt;"Slot")),"",IF(V358="",U358,V358))</f>
        <v>0</v>
      </c>
      <c r="X358" s="17" t="e">
        <f>RANK(R358,$R$5:$R$124)</f>
        <v>#N/A</v>
      </c>
      <c r="Y358" s="16" t="str">
        <f>IFERROR(VLOOKUP($D358,Results!$F$3:$L$1396,Y$1,FALSE),"")</f>
        <v/>
      </c>
      <c r="Z358" s="34" t="str">
        <f>IFERROR(IFERROR(IF(VLOOKUP($D358,Results!$F$3:$L$1396,Z$1+1,FALSE)=1,"S",""),"")&amp;VLOOKUP($D358,Results!$F$3:$L$1396,Z$1,FALSE),"")</f>
        <v/>
      </c>
      <c r="AA358" s="16" t="str">
        <f>IFERROR(VLOOKUP($D358,Results!$F$3:$L$1396,AA$1,FALSE),"")</f>
        <v/>
      </c>
      <c r="AB358" s="16" t="str">
        <f>IFERROR(VLOOKUP($D358,Results!$F$3:$L$1396,AB$1,FALSE),"")</f>
        <v/>
      </c>
      <c r="AC358" s="16" t="str">
        <f>IF(V358="","",Y358-V358)</f>
        <v/>
      </c>
    </row>
    <row r="359" spans="1:29" s="21" customFormat="1" x14ac:dyDescent="0.25">
      <c r="A359" s="21" t="s">
        <v>2914</v>
      </c>
      <c r="B359" s="16">
        <f>COUNTIF($A$5:$A$124,A359)</f>
        <v>0</v>
      </c>
      <c r="C359" s="16" t="str">
        <f>IF(OR(MID(A359,1,2)="SP",MID(A359,1,2)="MR",MID(A359,1,2)="CL",MID(A359,1,2)="RP"),"P","B")</f>
        <v>B</v>
      </c>
      <c r="D359" s="17">
        <f>IF($C359="B",VLOOKUP($A359,Bat!$A$4:$BC$2232,D$1,FALSE),VLOOKUP($A359,Pit!$A$4:$AZ$2108,D$2,FALSE))</f>
        <v>8751</v>
      </c>
      <c r="E359" s="16" t="str">
        <f>IF($C359="B",VLOOKUP($A359,Bat!$A$4:$BC$2232,E$1,FALSE),VLOOKUP($A359,Pit!$A$4:$AZ$2108,E$2,FALSE))</f>
        <v>2B</v>
      </c>
      <c r="F359" s="16" t="str">
        <f>IF($C359="B",VLOOKUP($A359,Bat!$A$4:$BC$2232,F$1,FALSE),VLOOKUP($A359,Pit!$A$4:$AZ$2108,F$2,FALSE))</f>
        <v>Ernesto Paredes</v>
      </c>
      <c r="G359" s="16">
        <f>IF($C359="B",VLOOKUP($A359,Bat!$A$4:$BC$2232,G$1,FALSE),VLOOKUP($A359,Pit!$A$4:$AZ$2108,G$2,FALSE))</f>
        <v>22</v>
      </c>
      <c r="H359" s="16" t="str">
        <f>IF($C359="B",VLOOKUP($A359,Bat!$A$4:$BC$2232,H$1,FALSE),VLOOKUP($A359,Pit!$A$4:$AZ$2108,H$2,FALSE))</f>
        <v>R</v>
      </c>
      <c r="I359" s="16" t="str">
        <f>IF($C359="B",VLOOKUP($A359,Bat!$A$4:$BC$2232,I$1,FALSE),VLOOKUP($A359,Pit!$A$4:$AZ$2108,I$2,FALSE))</f>
        <v>R</v>
      </c>
      <c r="J359" s="16" t="str">
        <f>IF($C359="B",VLOOKUP($A359,Bat!$A$4:$BC$2232,J$1,FALSE),VLOOKUP($A359,Pit!$A$4:$AZ$2108,J$2,FALSE))</f>
        <v>Very Low</v>
      </c>
      <c r="K359" s="17" t="str">
        <f>IF($C359="B",VLOOKUP($A359,Bat!$A$4:$BC$2232,K$1,FALSE),VLOOKUP($A359,Pit!$A$4:$AZ$2108,K$2,FALSE))</f>
        <v>Very High</v>
      </c>
      <c r="L359" s="16">
        <f>IF($C359="B",VLOOKUP($A359,Bat!$A$4:$BC$2232,L$1,FALSE),VLOOKUP($A359,Pit!$A$4:$AZ$2108,L$2,FALSE))</f>
        <v>4</v>
      </c>
      <c r="M359" s="16">
        <f>IF($C359="B",VLOOKUP($A359,Bat!$A$4:$BC$2232,M$1,FALSE),VLOOKUP($A359,Pit!$A$4:$AZ$2108,M$2,FALSE))</f>
        <v>5</v>
      </c>
      <c r="N359" s="16">
        <f>IF($C359="B",VLOOKUP($A359,Bat!$A$4:$BC$2232,N$1,FALSE),VLOOKUP($A359,Pit!$A$4:$AZ$2108,N$2,FALSE))</f>
        <v>1</v>
      </c>
      <c r="O359" s="16">
        <f>IF($C359="B",VLOOKUP($A359,Bat!$A$4:$BC$2232,O$1,FALSE),VLOOKUP($A359,Pit!$A$4:$AZ$2108,O$2,FALSE))</f>
        <v>7</v>
      </c>
      <c r="P359" s="17">
        <f>IF($C359="B",VLOOKUP($A359,Bat!$A$4:$BC$2232,P$1,FALSE),VLOOKUP($A359,Pit!$A$4:$AZ$2108,P$2,FALSE))</f>
        <v>3</v>
      </c>
      <c r="Q359" s="36">
        <f>IF($C359="B",VLOOKUP($A359,Bat!$A$4:$BC$2232,Q$1,FALSE),VLOOKUP($A359,Pit!$A$4:$AZ$2108,Q$2,FALSE))</f>
        <v>8.0982174044257231</v>
      </c>
      <c r="R359" s="19">
        <f>IF($C359="B",VLOOKUP($A359,Bat!$A$4:$BC$2232,R$1,FALSE),VLOOKUP($A359,Pit!$A$4:$AZ$2108,R$2,FALSE))</f>
        <v>0.19967903237742377</v>
      </c>
      <c r="S359" s="20">
        <f>IF($C359="B",VLOOKUP($A359,Bat!$A$4:$BC$2232,S$1,FALSE),VLOOKUP($A359,Pit!$A$4:$AZ$2108,S$2,FALSE))</f>
        <v>105000</v>
      </c>
      <c r="T359" s="17" t="str">
        <f>VLOOKUP(IF($C359="B",VLOOKUP($A359,Bat!$A$4:$AT$2232,T$1,FALSE),VLOOKUP($A359,Pit!$A$4:$BD$2108,T$2,FALSE)),COND!$A$35:$B$41,2,FALSE)</f>
        <v>??</v>
      </c>
      <c r="U359" s="21">
        <f>IF($C359="B",VLOOKUP($A359,Bat!$A$4:$AR$1196,44,FALSE),VLOOKUP($A359,Pit!$A$4:$BB$1086,54,FALSE))</f>
        <v>0</v>
      </c>
      <c r="V359" s="16"/>
      <c r="W359" s="16">
        <f>IF(OR(U359=999,V359=999,AND(S359&gt;$S$3,S359&lt;&gt;"Slot")),"",IF(V359="",U359,V359))</f>
        <v>0</v>
      </c>
      <c r="X359" s="17" t="e">
        <f>RANK(R359,$R$5:$R$124)</f>
        <v>#N/A</v>
      </c>
      <c r="Y359" s="16" t="str">
        <f>IFERROR(VLOOKUP($D359,Results!$F$3:$L$1396,Y$1,FALSE),"")</f>
        <v/>
      </c>
      <c r="Z359" s="34" t="str">
        <f>IFERROR(IFERROR(IF(VLOOKUP($D359,Results!$F$3:$L$1396,Z$1+1,FALSE)=1,"S",""),"")&amp;VLOOKUP($D359,Results!$F$3:$L$1396,Z$1,FALSE),"")</f>
        <v/>
      </c>
      <c r="AA359" s="16" t="str">
        <f>IFERROR(VLOOKUP($D359,Results!$F$3:$L$1396,AA$1,FALSE),"")</f>
        <v/>
      </c>
      <c r="AB359" s="16" t="str">
        <f>IFERROR(VLOOKUP($D359,Results!$F$3:$L$1396,AB$1,FALSE),"")</f>
        <v/>
      </c>
      <c r="AC359" s="16" t="str">
        <f>IF(V359="","",Y359-V359)</f>
        <v/>
      </c>
    </row>
    <row r="360" spans="1:29" s="21" customFormat="1" x14ac:dyDescent="0.25">
      <c r="A360" s="21" t="s">
        <v>2441</v>
      </c>
      <c r="B360" s="16">
        <f>COUNTIF($A$5:$A$124,A360)</f>
        <v>0</v>
      </c>
      <c r="C360" s="16" t="str">
        <f>IF(OR(MID(A360,1,2)="SP",MID(A360,1,2)="MR",MID(A360,1,2)="CL",MID(A360,1,2)="RP"),"P","B")</f>
        <v>P</v>
      </c>
      <c r="D360" s="17">
        <f>IF($C360="B",VLOOKUP($A360,Bat!$A$4:$BC$2232,D$1,FALSE),VLOOKUP($A360,Pit!$A$4:$AZ$2108,D$2,FALSE))</f>
        <v>5208</v>
      </c>
      <c r="E360" s="16" t="str">
        <f>IF($C360="B",VLOOKUP($A360,Bat!$A$4:$BC$2232,E$1,FALSE),VLOOKUP($A360,Pit!$A$4:$AZ$2108,E$2,FALSE))</f>
        <v>SP</v>
      </c>
      <c r="F360" s="16" t="str">
        <f>IF($C360="B",VLOOKUP($A360,Bat!$A$4:$BC$2232,F$1,FALSE),VLOOKUP($A360,Pit!$A$4:$AZ$2108,F$2,FALSE))</f>
        <v>Hunter Shields</v>
      </c>
      <c r="G360" s="16">
        <f>IF($C360="B",VLOOKUP($A360,Bat!$A$4:$BC$2232,G$1,FALSE),VLOOKUP($A360,Pit!$A$4:$AZ$2108,G$2,FALSE))</f>
        <v>18</v>
      </c>
      <c r="H360" s="16" t="str">
        <f>IF($C360="B",VLOOKUP($A360,Bat!$A$4:$BC$2232,H$1,FALSE),VLOOKUP($A360,Pit!$A$4:$AZ$2108,H$2,FALSE))</f>
        <v>L</v>
      </c>
      <c r="I360" s="16" t="str">
        <f>IF($C360="B",VLOOKUP($A360,Bat!$A$4:$BC$2232,I$1,FALSE),VLOOKUP($A360,Pit!$A$4:$AZ$2108,I$2,FALSE))</f>
        <v>R</v>
      </c>
      <c r="J360" s="16" t="str">
        <f>IF($C360="B",VLOOKUP($A360,Bat!$A$4:$BC$2232,J$1,FALSE),VLOOKUP($A360,Pit!$A$4:$AZ$2108,J$2,FALSE))</f>
        <v>High</v>
      </c>
      <c r="K360" s="17" t="str">
        <f>IF($C360="B",VLOOKUP($A360,Bat!$A$4:$BC$2232,K$1,FALSE),VLOOKUP($A360,Pit!$A$4:$AZ$2108,K$2,FALSE))</f>
        <v>Very Low</v>
      </c>
      <c r="L360" s="16">
        <f>IF($C360="B",VLOOKUP($A360,Bat!$A$4:$BC$2232,L$1,FALSE),VLOOKUP($A360,Pit!$A$4:$AZ$2108,L$2,FALSE))</f>
        <v>5</v>
      </c>
      <c r="M360" s="16">
        <f>IF($C360="B",VLOOKUP($A360,Bat!$A$4:$BC$2232,M$1,FALSE),VLOOKUP($A360,Pit!$A$4:$AZ$2108,M$2,FALSE))</f>
        <v>3</v>
      </c>
      <c r="N360" s="16">
        <f>IF($C360="B",VLOOKUP($A360,Bat!$A$4:$BC$2232,N$1,FALSE),VLOOKUP($A360,Pit!$A$4:$AZ$2108,N$2,FALSE))</f>
        <v>4</v>
      </c>
      <c r="O360" s="16" t="str">
        <f>IF($C360="B",VLOOKUP($A360,Bat!$A$4:$BC$2232,O$1,FALSE),VLOOKUP($A360,Pit!$A$4:$AZ$2108,O$2,FALSE))</f>
        <v>92-94 Mph</v>
      </c>
      <c r="P360" s="17">
        <f>IF($C360="B",VLOOKUP($A360,Bat!$A$4:$BC$2232,P$1,FALSE),VLOOKUP($A360,Pit!$A$4:$AZ$2108,P$2,FALSE))</f>
        <v>7</v>
      </c>
      <c r="Q360" s="36">
        <f>IF($C360="B",VLOOKUP($A360,Bat!$A$4:$BC$2232,Q$1,FALSE),VLOOKUP($A360,Pit!$A$4:$AZ$2108,Q$2,FALSE))</f>
        <v>25.213832940452534</v>
      </c>
      <c r="R360" s="19">
        <f>IF($C360="B",VLOOKUP($A360,Bat!$A$4:$BC$2232,R$1,FALSE),VLOOKUP($A360,Pit!$A$4:$AZ$2108,R$2,FALSE))</f>
        <v>0.19354291834130694</v>
      </c>
      <c r="S360" s="20">
        <f>IF($C360="B",VLOOKUP($A360,Bat!$A$4:$BC$2232,S$1,FALSE),VLOOKUP($A360,Pit!$A$4:$AZ$2108,S$2,FALSE))</f>
        <v>210000</v>
      </c>
      <c r="T360" s="17" t="str">
        <f>VLOOKUP(IF($C360="B",VLOOKUP($A360,Bat!$A$4:$AT$2232,T$1,FALSE),VLOOKUP($A360,Pit!$A$4:$BD$2108,T$2,FALSE)),COND!$A$35:$B$41,2,FALSE)</f>
        <v>??</v>
      </c>
      <c r="U360" s="21">
        <f>IF($C360="B",VLOOKUP($A360,Bat!$A$4:$AR$1196,44,FALSE),VLOOKUP($A360,Pit!$A$4:$BB$1086,54,FALSE))</f>
        <v>0</v>
      </c>
      <c r="V360" s="16"/>
      <c r="W360" s="16">
        <f>IF(OR(U360=999,V360=999,AND(S360&gt;$S$3,S360&lt;&gt;"Slot")),"",IF(V360="",U360,V360))</f>
        <v>0</v>
      </c>
      <c r="X360" s="17" t="e">
        <f>RANK(R360,$R$5:$R$124)</f>
        <v>#N/A</v>
      </c>
      <c r="Y360" s="16" t="str">
        <f>IFERROR(VLOOKUP($D360,Results!$F$3:$L$1396,Y$1,FALSE),"")</f>
        <v/>
      </c>
      <c r="Z360" s="34" t="str">
        <f>IFERROR(IFERROR(IF(VLOOKUP($D360,Results!$F$3:$L$1396,Z$1+1,FALSE)=1,"S",""),"")&amp;VLOOKUP($D360,Results!$F$3:$L$1396,Z$1,FALSE),"")</f>
        <v/>
      </c>
      <c r="AA360" s="16" t="str">
        <f>IFERROR(VLOOKUP($D360,Results!$F$3:$L$1396,AA$1,FALSE),"")</f>
        <v/>
      </c>
      <c r="AB360" s="16" t="str">
        <f>IFERROR(VLOOKUP($D360,Results!$F$3:$L$1396,AB$1,FALSE),"")</f>
        <v/>
      </c>
      <c r="AC360" s="16" t="str">
        <f>IF(V360="","",Y360-V360)</f>
        <v/>
      </c>
    </row>
    <row r="361" spans="1:29" s="21" customFormat="1" x14ac:dyDescent="0.25">
      <c r="A361" s="21" t="s">
        <v>2442</v>
      </c>
      <c r="B361" s="16">
        <f>COUNTIF($A$5:$A$124,A361)</f>
        <v>0</v>
      </c>
      <c r="C361" s="16" t="str">
        <f>IF(OR(MID(A361,1,2)="SP",MID(A361,1,2)="MR",MID(A361,1,2)="CL",MID(A361,1,2)="RP"),"P","B")</f>
        <v>P</v>
      </c>
      <c r="D361" s="17">
        <f>IF($C361="B",VLOOKUP($A361,Bat!$A$4:$BC$2232,D$1,FALSE),VLOOKUP($A361,Pit!$A$4:$AZ$2108,D$2,FALSE))</f>
        <v>4401</v>
      </c>
      <c r="E361" s="16" t="str">
        <f>IF($C361="B",VLOOKUP($A361,Bat!$A$4:$BC$2232,E$1,FALSE),VLOOKUP($A361,Pit!$A$4:$AZ$2108,E$2,FALSE))</f>
        <v>RP</v>
      </c>
      <c r="F361" s="16" t="str">
        <f>IF($C361="B",VLOOKUP($A361,Bat!$A$4:$BC$2232,F$1,FALSE),VLOOKUP($A361,Pit!$A$4:$AZ$2108,F$2,FALSE))</f>
        <v>Kagehisa Onishi</v>
      </c>
      <c r="G361" s="16">
        <f>IF($C361="B",VLOOKUP($A361,Bat!$A$4:$BC$2232,G$1,FALSE),VLOOKUP($A361,Pit!$A$4:$AZ$2108,G$2,FALSE))</f>
        <v>21</v>
      </c>
      <c r="H361" s="16" t="str">
        <f>IF($C361="B",VLOOKUP($A361,Bat!$A$4:$BC$2232,H$1,FALSE),VLOOKUP($A361,Pit!$A$4:$AZ$2108,H$2,FALSE))</f>
        <v>L</v>
      </c>
      <c r="I361" s="16" t="str">
        <f>IF($C361="B",VLOOKUP($A361,Bat!$A$4:$BC$2232,I$1,FALSE),VLOOKUP($A361,Pit!$A$4:$AZ$2108,I$2,FALSE))</f>
        <v>L</v>
      </c>
      <c r="J361" s="16" t="str">
        <f>IF($C361="B",VLOOKUP($A361,Bat!$A$4:$BC$2232,J$1,FALSE),VLOOKUP($A361,Pit!$A$4:$AZ$2108,J$2,FALSE))</f>
        <v>Low</v>
      </c>
      <c r="K361" s="17" t="str">
        <f>IF($C361="B",VLOOKUP($A361,Bat!$A$4:$BC$2232,K$1,FALSE),VLOOKUP($A361,Pit!$A$4:$AZ$2108,K$2,FALSE))</f>
        <v>High</v>
      </c>
      <c r="L361" s="16">
        <f>IF($C361="B",VLOOKUP($A361,Bat!$A$4:$BC$2232,L$1,FALSE),VLOOKUP($A361,Pit!$A$4:$AZ$2108,L$2,FALSE))</f>
        <v>4</v>
      </c>
      <c r="M361" s="16">
        <f>IF($C361="B",VLOOKUP($A361,Bat!$A$4:$BC$2232,M$1,FALSE),VLOOKUP($A361,Pit!$A$4:$AZ$2108,M$2,FALSE))</f>
        <v>5</v>
      </c>
      <c r="N361" s="16">
        <f>IF($C361="B",VLOOKUP($A361,Bat!$A$4:$BC$2232,N$1,FALSE),VLOOKUP($A361,Pit!$A$4:$AZ$2108,N$2,FALSE))</f>
        <v>3</v>
      </c>
      <c r="O361" s="16" t="str">
        <f>IF($C361="B",VLOOKUP($A361,Bat!$A$4:$BC$2232,O$1,FALSE),VLOOKUP($A361,Pit!$A$4:$AZ$2108,O$2,FALSE))</f>
        <v>90-92 Mph</v>
      </c>
      <c r="P361" s="17">
        <f>IF($C361="B",VLOOKUP($A361,Bat!$A$4:$BC$2232,P$1,FALSE),VLOOKUP($A361,Pit!$A$4:$AZ$2108,P$2,FALSE))</f>
        <v>5</v>
      </c>
      <c r="Q361" s="36">
        <f>IF($C361="B",VLOOKUP($A361,Bat!$A$4:$BC$2232,Q$1,FALSE),VLOOKUP($A361,Pit!$A$4:$AZ$2108,Q$2,FALSE))</f>
        <v>25.205508503372336</v>
      </c>
      <c r="R361" s="19">
        <f>IF($C361="B",VLOOKUP($A361,Bat!$A$4:$BC$2232,R$1,FALSE),VLOOKUP($A361,Pit!$A$4:$AZ$2108,R$2,FALSE))</f>
        <v>0.19279817425329257</v>
      </c>
      <c r="S361" s="20">
        <f>IF($C361="B",VLOOKUP($A361,Bat!$A$4:$BC$2232,S$1,FALSE),VLOOKUP($A361,Pit!$A$4:$AZ$2108,S$2,FALSE))</f>
        <v>210000</v>
      </c>
      <c r="T361" s="17" t="str">
        <f>VLOOKUP(IF($C361="B",VLOOKUP($A361,Bat!$A$4:$AT$2232,T$1,FALSE),VLOOKUP($A361,Pit!$A$4:$BD$2108,T$2,FALSE)),COND!$A$35:$B$41,2,FALSE)</f>
        <v>??</v>
      </c>
      <c r="U361" s="21">
        <f>IF($C361="B",VLOOKUP($A361,Bat!$A$4:$AR$1196,44,FALSE),VLOOKUP($A361,Pit!$A$4:$BB$1086,54,FALSE))</f>
        <v>0</v>
      </c>
      <c r="V361" s="16"/>
      <c r="W361" s="16">
        <f>IF(OR(U361=999,V361=999,AND(S361&gt;$S$3,S361&lt;&gt;"Slot")),"",IF(V361="",U361,V361))</f>
        <v>0</v>
      </c>
      <c r="X361" s="17" t="e">
        <f>RANK(R361,$R$5:$R$124)</f>
        <v>#N/A</v>
      </c>
      <c r="Y361" s="16" t="str">
        <f>IFERROR(VLOOKUP($D361,Results!$F$3:$L$1396,Y$1,FALSE),"")</f>
        <v/>
      </c>
      <c r="Z361" s="34" t="str">
        <f>IFERROR(IFERROR(IF(VLOOKUP($D361,Results!$F$3:$L$1396,Z$1+1,FALSE)=1,"S",""),"")&amp;VLOOKUP($D361,Results!$F$3:$L$1396,Z$1,FALSE),"")</f>
        <v/>
      </c>
      <c r="AA361" s="16" t="str">
        <f>IFERROR(VLOOKUP($D361,Results!$F$3:$L$1396,AA$1,FALSE),"")</f>
        <v/>
      </c>
      <c r="AB361" s="16" t="str">
        <f>IFERROR(VLOOKUP($D361,Results!$F$3:$L$1396,AB$1,FALSE),"")</f>
        <v/>
      </c>
      <c r="AC361" s="16" t="str">
        <f>IF(V361="","",Y361-V361)</f>
        <v/>
      </c>
    </row>
    <row r="362" spans="1:29" s="21" customFormat="1" x14ac:dyDescent="0.25">
      <c r="A362" s="21" t="s">
        <v>2443</v>
      </c>
      <c r="B362" s="16">
        <f>COUNTIF($A$5:$A$124,A362)</f>
        <v>0</v>
      </c>
      <c r="C362" s="16" t="str">
        <f>IF(OR(MID(A362,1,2)="SP",MID(A362,1,2)="MR",MID(A362,1,2)="CL",MID(A362,1,2)="RP"),"P","B")</f>
        <v>P</v>
      </c>
      <c r="D362" s="17">
        <f>IF($C362="B",VLOOKUP($A362,Bat!$A$4:$BC$2232,D$1,FALSE),VLOOKUP($A362,Pit!$A$4:$AZ$2108,D$2,FALSE))</f>
        <v>7563</v>
      </c>
      <c r="E362" s="16" t="str">
        <f>IF($C362="B",VLOOKUP($A362,Bat!$A$4:$BC$2232,E$1,FALSE),VLOOKUP($A362,Pit!$A$4:$AZ$2108,E$2,FALSE))</f>
        <v>SP</v>
      </c>
      <c r="F362" s="16" t="str">
        <f>IF($C362="B",VLOOKUP($A362,Bat!$A$4:$BC$2232,F$1,FALSE),VLOOKUP($A362,Pit!$A$4:$AZ$2108,F$2,FALSE))</f>
        <v>Sadahige Nakagawa</v>
      </c>
      <c r="G362" s="16">
        <f>IF($C362="B",VLOOKUP($A362,Bat!$A$4:$BC$2232,G$1,FALSE),VLOOKUP($A362,Pit!$A$4:$AZ$2108,G$2,FALSE))</f>
        <v>21</v>
      </c>
      <c r="H362" s="16" t="str">
        <f>IF($C362="B",VLOOKUP($A362,Bat!$A$4:$BC$2232,H$1,FALSE),VLOOKUP($A362,Pit!$A$4:$AZ$2108,H$2,FALSE))</f>
        <v>L</v>
      </c>
      <c r="I362" s="16" t="str">
        <f>IF($C362="B",VLOOKUP($A362,Bat!$A$4:$BC$2232,I$1,FALSE),VLOOKUP($A362,Pit!$A$4:$AZ$2108,I$2,FALSE))</f>
        <v>L</v>
      </c>
      <c r="J362" s="16" t="str">
        <f>IF($C362="B",VLOOKUP($A362,Bat!$A$4:$BC$2232,J$1,FALSE),VLOOKUP($A362,Pit!$A$4:$AZ$2108,J$2,FALSE))</f>
        <v>Normal</v>
      </c>
      <c r="K362" s="17" t="str">
        <f>IF($C362="B",VLOOKUP($A362,Bat!$A$4:$BC$2232,K$1,FALSE),VLOOKUP($A362,Pit!$A$4:$AZ$2108,K$2,FALSE))</f>
        <v>High</v>
      </c>
      <c r="L362" s="16">
        <f>IF($C362="B",VLOOKUP($A362,Bat!$A$4:$BC$2232,L$1,FALSE),VLOOKUP($A362,Pit!$A$4:$AZ$2108,L$2,FALSE))</f>
        <v>5</v>
      </c>
      <c r="M362" s="16">
        <f>IF($C362="B",VLOOKUP($A362,Bat!$A$4:$BC$2232,M$1,FALSE),VLOOKUP($A362,Pit!$A$4:$AZ$2108,M$2,FALSE))</f>
        <v>5</v>
      </c>
      <c r="N362" s="16">
        <f>IF($C362="B",VLOOKUP($A362,Bat!$A$4:$BC$2232,N$1,FALSE),VLOOKUP($A362,Pit!$A$4:$AZ$2108,N$2,FALSE))</f>
        <v>2</v>
      </c>
      <c r="O362" s="16" t="str">
        <f>IF($C362="B",VLOOKUP($A362,Bat!$A$4:$BC$2232,O$1,FALSE),VLOOKUP($A362,Pit!$A$4:$AZ$2108,O$2,FALSE))</f>
        <v>88-90 Mph</v>
      </c>
      <c r="P362" s="17">
        <f>IF($C362="B",VLOOKUP($A362,Bat!$A$4:$BC$2232,P$1,FALSE),VLOOKUP($A362,Pit!$A$4:$AZ$2108,P$2,FALSE))</f>
        <v>6</v>
      </c>
      <c r="Q362" s="36">
        <f>IF($C362="B",VLOOKUP($A362,Bat!$A$4:$BC$2232,Q$1,FALSE),VLOOKUP($A362,Pit!$A$4:$AZ$2108,Q$2,FALSE))</f>
        <v>25.100895974586223</v>
      </c>
      <c r="R362" s="19">
        <f>IF($C362="B",VLOOKUP($A362,Bat!$A$4:$BC$2232,R$1,FALSE),VLOOKUP($A362,Pit!$A$4:$AZ$2108,R$2,FALSE))</f>
        <v>0.18343903541962639</v>
      </c>
      <c r="S362" s="20">
        <f>IF($C362="B",VLOOKUP($A362,Bat!$A$4:$BC$2232,S$1,FALSE),VLOOKUP($A362,Pit!$A$4:$AZ$2108,S$2,FALSE))</f>
        <v>120000</v>
      </c>
      <c r="T362" s="17" t="str">
        <f>VLOOKUP(IF($C362="B",VLOOKUP($A362,Bat!$A$4:$AT$2232,T$1,FALSE),VLOOKUP($A362,Pit!$A$4:$BD$2108,T$2,FALSE)),COND!$A$35:$B$41,2,FALSE)</f>
        <v>??</v>
      </c>
      <c r="U362" s="21">
        <f>IF($C362="B",VLOOKUP($A362,Bat!$A$4:$AR$1196,44,FALSE),VLOOKUP($A362,Pit!$A$4:$BB$1086,54,FALSE))</f>
        <v>0</v>
      </c>
      <c r="V362" s="16"/>
      <c r="W362" s="16">
        <f>IF(OR(U362=999,V362=999,AND(S362&gt;$S$3,S362&lt;&gt;"Slot")),"",IF(V362="",U362,V362))</f>
        <v>0</v>
      </c>
      <c r="X362" s="17" t="e">
        <f>RANK(R362,$R$5:$R$124)</f>
        <v>#N/A</v>
      </c>
      <c r="Y362" s="16" t="str">
        <f>IFERROR(VLOOKUP($D362,Results!$F$3:$L$1396,Y$1,FALSE),"")</f>
        <v/>
      </c>
      <c r="Z362" s="34" t="str">
        <f>IFERROR(IFERROR(IF(VLOOKUP($D362,Results!$F$3:$L$1396,Z$1+1,FALSE)=1,"S",""),"")&amp;VLOOKUP($D362,Results!$F$3:$L$1396,Z$1,FALSE),"")</f>
        <v/>
      </c>
      <c r="AA362" s="16" t="str">
        <f>IFERROR(VLOOKUP($D362,Results!$F$3:$L$1396,AA$1,FALSE),"")</f>
        <v/>
      </c>
      <c r="AB362" s="16" t="str">
        <f>IFERROR(VLOOKUP($D362,Results!$F$3:$L$1396,AB$1,FALSE),"")</f>
        <v/>
      </c>
      <c r="AC362" s="16" t="str">
        <f>IF(V362="","",Y362-V362)</f>
        <v/>
      </c>
    </row>
    <row r="363" spans="1:29" s="21" customFormat="1" x14ac:dyDescent="0.25">
      <c r="A363" s="21" t="s">
        <v>2444</v>
      </c>
      <c r="B363" s="16">
        <f>COUNTIF($A$5:$A$124,A363)</f>
        <v>0</v>
      </c>
      <c r="C363" s="16" t="str">
        <f>IF(OR(MID(A363,1,2)="SP",MID(A363,1,2)="MR",MID(A363,1,2)="CL",MID(A363,1,2)="RP"),"P","B")</f>
        <v>P</v>
      </c>
      <c r="D363" s="17">
        <f>IF($C363="B",VLOOKUP($A363,Bat!$A$4:$BC$2232,D$1,FALSE),VLOOKUP($A363,Pit!$A$4:$AZ$2108,D$2,FALSE))</f>
        <v>4330</v>
      </c>
      <c r="E363" s="16" t="str">
        <f>IF($C363="B",VLOOKUP($A363,Bat!$A$4:$BC$2232,E$1,FALSE),VLOOKUP($A363,Pit!$A$4:$AZ$2108,E$2,FALSE))</f>
        <v>SP</v>
      </c>
      <c r="F363" s="16" t="str">
        <f>IF($C363="B",VLOOKUP($A363,Bat!$A$4:$BC$2232,F$1,FALSE),VLOOKUP($A363,Pit!$A$4:$AZ$2108,F$2,FALSE))</f>
        <v>Yoshitaka Shimizu</v>
      </c>
      <c r="G363" s="16">
        <f>IF($C363="B",VLOOKUP($A363,Bat!$A$4:$BC$2232,G$1,FALSE),VLOOKUP($A363,Pit!$A$4:$AZ$2108,G$2,FALSE))</f>
        <v>21</v>
      </c>
      <c r="H363" s="16" t="str">
        <f>IF($C363="B",VLOOKUP($A363,Bat!$A$4:$BC$2232,H$1,FALSE),VLOOKUP($A363,Pit!$A$4:$AZ$2108,H$2,FALSE))</f>
        <v>R</v>
      </c>
      <c r="I363" s="16" t="str">
        <f>IF($C363="B",VLOOKUP($A363,Bat!$A$4:$BC$2232,I$1,FALSE),VLOOKUP($A363,Pit!$A$4:$AZ$2108,I$2,FALSE))</f>
        <v>R</v>
      </c>
      <c r="J363" s="16" t="str">
        <f>IF($C363="B",VLOOKUP($A363,Bat!$A$4:$BC$2232,J$1,FALSE),VLOOKUP($A363,Pit!$A$4:$AZ$2108,J$2,FALSE))</f>
        <v>Normal</v>
      </c>
      <c r="K363" s="17" t="str">
        <f>IF($C363="B",VLOOKUP($A363,Bat!$A$4:$BC$2232,K$1,FALSE),VLOOKUP($A363,Pit!$A$4:$AZ$2108,K$2,FALSE))</f>
        <v>Low</v>
      </c>
      <c r="L363" s="16">
        <f>IF($C363="B",VLOOKUP($A363,Bat!$A$4:$BC$2232,L$1,FALSE),VLOOKUP($A363,Pit!$A$4:$AZ$2108,L$2,FALSE))</f>
        <v>4</v>
      </c>
      <c r="M363" s="16">
        <f>IF($C363="B",VLOOKUP($A363,Bat!$A$4:$BC$2232,M$1,FALSE),VLOOKUP($A363,Pit!$A$4:$AZ$2108,M$2,FALSE))</f>
        <v>5</v>
      </c>
      <c r="N363" s="16">
        <f>IF($C363="B",VLOOKUP($A363,Bat!$A$4:$BC$2232,N$1,FALSE),VLOOKUP($A363,Pit!$A$4:$AZ$2108,N$2,FALSE))</f>
        <v>3</v>
      </c>
      <c r="O363" s="16" t="str">
        <f>IF($C363="B",VLOOKUP($A363,Bat!$A$4:$BC$2232,O$1,FALSE),VLOOKUP($A363,Pit!$A$4:$AZ$2108,O$2,FALSE))</f>
        <v>88-90 Mph</v>
      </c>
      <c r="P363" s="17">
        <f>IF($C363="B",VLOOKUP($A363,Bat!$A$4:$BC$2232,P$1,FALSE),VLOOKUP($A363,Pit!$A$4:$AZ$2108,P$2,FALSE))</f>
        <v>9</v>
      </c>
      <c r="Q363" s="36">
        <f>IF($C363="B",VLOOKUP($A363,Bat!$A$4:$BC$2232,Q$1,FALSE),VLOOKUP($A363,Pit!$A$4:$AZ$2108,Q$2,FALSE))</f>
        <v>25.032974737862926</v>
      </c>
      <c r="R363" s="19">
        <f>IF($C363="B",VLOOKUP($A363,Bat!$A$4:$BC$2232,R$1,FALSE),VLOOKUP($A363,Pit!$A$4:$AZ$2108,R$2,FALSE))</f>
        <v>0.17736247564591764</v>
      </c>
      <c r="S363" s="20">
        <f>IF($C363="B",VLOOKUP($A363,Bat!$A$4:$BC$2232,S$1,FALSE),VLOOKUP($A363,Pit!$A$4:$AZ$2108,S$2,FALSE))</f>
        <v>220000</v>
      </c>
      <c r="T363" s="17" t="str">
        <f>VLOOKUP(IF($C363="B",VLOOKUP($A363,Bat!$A$4:$AT$2232,T$1,FALSE),VLOOKUP($A363,Pit!$A$4:$BD$2108,T$2,FALSE)),COND!$A$35:$B$41,2,FALSE)</f>
        <v>??</v>
      </c>
      <c r="U363" s="21">
        <f>IF($C363="B",VLOOKUP($A363,Bat!$A$4:$AR$1196,44,FALSE),VLOOKUP($A363,Pit!$A$4:$BB$1086,54,FALSE))</f>
        <v>0</v>
      </c>
      <c r="V363" s="16"/>
      <c r="W363" s="16">
        <f>IF(OR(U363=999,V363=999,AND(S363&gt;$S$3,S363&lt;&gt;"Slot")),"",IF(V363="",U363,V363))</f>
        <v>0</v>
      </c>
      <c r="X363" s="17" t="e">
        <f>RANK(R363,$R$5:$R$124)</f>
        <v>#N/A</v>
      </c>
      <c r="Y363" s="16" t="str">
        <f>IFERROR(VLOOKUP($D363,Results!$F$3:$L$1396,Y$1,FALSE),"")</f>
        <v/>
      </c>
      <c r="Z363" s="34" t="str">
        <f>IFERROR(IFERROR(IF(VLOOKUP($D363,Results!$F$3:$L$1396,Z$1+1,FALSE)=1,"S",""),"")&amp;VLOOKUP($D363,Results!$F$3:$L$1396,Z$1,FALSE),"")</f>
        <v/>
      </c>
      <c r="AA363" s="16" t="str">
        <f>IFERROR(VLOOKUP($D363,Results!$F$3:$L$1396,AA$1,FALSE),"")</f>
        <v/>
      </c>
      <c r="AB363" s="16" t="str">
        <f>IFERROR(VLOOKUP($D363,Results!$F$3:$L$1396,AB$1,FALSE),"")</f>
        <v/>
      </c>
      <c r="AC363" s="16" t="str">
        <f>IF(V363="","",Y363-V363)</f>
        <v/>
      </c>
    </row>
    <row r="364" spans="1:29" s="21" customFormat="1" x14ac:dyDescent="0.25">
      <c r="A364" s="21" t="s">
        <v>2445</v>
      </c>
      <c r="B364" s="16">
        <f>COUNTIF($A$5:$A$124,A364)</f>
        <v>0</v>
      </c>
      <c r="C364" s="16" t="str">
        <f>IF(OR(MID(A364,1,2)="SP",MID(A364,1,2)="MR",MID(A364,1,2)="CL",MID(A364,1,2)="RP"),"P","B")</f>
        <v>P</v>
      </c>
      <c r="D364" s="17">
        <f>IF($C364="B",VLOOKUP($A364,Bat!$A$4:$BC$2232,D$1,FALSE),VLOOKUP($A364,Pit!$A$4:$AZ$2108,D$2,FALSE))</f>
        <v>4719</v>
      </c>
      <c r="E364" s="16" t="str">
        <f>IF($C364="B",VLOOKUP($A364,Bat!$A$4:$BC$2232,E$1,FALSE),VLOOKUP($A364,Pit!$A$4:$AZ$2108,E$2,FALSE))</f>
        <v>SP</v>
      </c>
      <c r="F364" s="16" t="str">
        <f>IF($C364="B",VLOOKUP($A364,Bat!$A$4:$BC$2232,F$1,FALSE),VLOOKUP($A364,Pit!$A$4:$AZ$2108,F$2,FALSE))</f>
        <v>Marv King</v>
      </c>
      <c r="G364" s="16">
        <f>IF($C364="B",VLOOKUP($A364,Bat!$A$4:$BC$2232,G$1,FALSE),VLOOKUP($A364,Pit!$A$4:$AZ$2108,G$2,FALSE))</f>
        <v>18</v>
      </c>
      <c r="H364" s="16" t="str">
        <f>IF($C364="B",VLOOKUP($A364,Bat!$A$4:$BC$2232,H$1,FALSE),VLOOKUP($A364,Pit!$A$4:$AZ$2108,H$2,FALSE))</f>
        <v>R</v>
      </c>
      <c r="I364" s="16" t="str">
        <f>IF($C364="B",VLOOKUP($A364,Bat!$A$4:$BC$2232,I$1,FALSE),VLOOKUP($A364,Pit!$A$4:$AZ$2108,I$2,FALSE))</f>
        <v>L</v>
      </c>
      <c r="J364" s="16" t="str">
        <f>IF($C364="B",VLOOKUP($A364,Bat!$A$4:$BC$2232,J$1,FALSE),VLOOKUP($A364,Pit!$A$4:$AZ$2108,J$2,FALSE))</f>
        <v>High</v>
      </c>
      <c r="K364" s="17" t="str">
        <f>IF($C364="B",VLOOKUP($A364,Bat!$A$4:$BC$2232,K$1,FALSE),VLOOKUP($A364,Pit!$A$4:$AZ$2108,K$2,FALSE))</f>
        <v>Normal</v>
      </c>
      <c r="L364" s="16">
        <f>IF($C364="B",VLOOKUP($A364,Bat!$A$4:$BC$2232,L$1,FALSE),VLOOKUP($A364,Pit!$A$4:$AZ$2108,L$2,FALSE))</f>
        <v>4</v>
      </c>
      <c r="M364" s="16">
        <f>IF($C364="B",VLOOKUP($A364,Bat!$A$4:$BC$2232,M$1,FALSE),VLOOKUP($A364,Pit!$A$4:$AZ$2108,M$2,FALSE))</f>
        <v>6</v>
      </c>
      <c r="N364" s="16">
        <f>IF($C364="B",VLOOKUP($A364,Bat!$A$4:$BC$2232,N$1,FALSE),VLOOKUP($A364,Pit!$A$4:$AZ$2108,N$2,FALSE))</f>
        <v>2</v>
      </c>
      <c r="O364" s="16" t="str">
        <f>IF($C364="B",VLOOKUP($A364,Bat!$A$4:$BC$2232,O$1,FALSE),VLOOKUP($A364,Pit!$A$4:$AZ$2108,O$2,FALSE))</f>
        <v>93-95 Mph</v>
      </c>
      <c r="P364" s="17">
        <f>IF($C364="B",VLOOKUP($A364,Bat!$A$4:$BC$2232,P$1,FALSE),VLOOKUP($A364,Pit!$A$4:$AZ$2108,P$2,FALSE))</f>
        <v>7</v>
      </c>
      <c r="Q364" s="36">
        <f>IF($C364="B",VLOOKUP($A364,Bat!$A$4:$BC$2232,Q$1,FALSE),VLOOKUP($A364,Pit!$A$4:$AZ$2108,Q$2,FALSE))</f>
        <v>25.028915967491994</v>
      </c>
      <c r="R364" s="19">
        <f>IF($C364="B",VLOOKUP($A364,Bat!$A$4:$BC$2232,R$1,FALSE),VLOOKUP($A364,Pit!$A$4:$AZ$2108,R$2,FALSE))</f>
        <v>0.17699935857154514</v>
      </c>
      <c r="S364" s="20">
        <f>IF($C364="B",VLOOKUP($A364,Bat!$A$4:$BC$2232,S$1,FALSE),VLOOKUP($A364,Pit!$A$4:$AZ$2108,S$2,FALSE))</f>
        <v>130000</v>
      </c>
      <c r="T364" s="17" t="str">
        <f>VLOOKUP(IF($C364="B",VLOOKUP($A364,Bat!$A$4:$AT$2232,T$1,FALSE),VLOOKUP($A364,Pit!$A$4:$BD$2108,T$2,FALSE)),COND!$A$35:$B$41,2,FALSE)</f>
        <v>??</v>
      </c>
      <c r="U364" s="21">
        <f>IF($C364="B",VLOOKUP($A364,Bat!$A$4:$AR$1196,44,FALSE),VLOOKUP($A364,Pit!$A$4:$BB$1086,54,FALSE))</f>
        <v>0</v>
      </c>
      <c r="V364" s="16"/>
      <c r="W364" s="16">
        <f>IF(OR(U364=999,V364=999,AND(S364&gt;$S$3,S364&lt;&gt;"Slot")),"",IF(V364="",U364,V364))</f>
        <v>0</v>
      </c>
      <c r="X364" s="17" t="e">
        <f>RANK(R364,$R$5:$R$124)</f>
        <v>#N/A</v>
      </c>
      <c r="Y364" s="16" t="str">
        <f>IFERROR(VLOOKUP($D364,Results!$F$3:$L$1396,Y$1,FALSE),"")</f>
        <v/>
      </c>
      <c r="Z364" s="34" t="str">
        <f>IFERROR(IFERROR(IF(VLOOKUP($D364,Results!$F$3:$L$1396,Z$1+1,FALSE)=1,"S",""),"")&amp;VLOOKUP($D364,Results!$F$3:$L$1396,Z$1,FALSE),"")</f>
        <v/>
      </c>
      <c r="AA364" s="16" t="str">
        <f>IFERROR(VLOOKUP($D364,Results!$F$3:$L$1396,AA$1,FALSE),"")</f>
        <v/>
      </c>
      <c r="AB364" s="16" t="str">
        <f>IFERROR(VLOOKUP($D364,Results!$F$3:$L$1396,AB$1,FALSE),"")</f>
        <v/>
      </c>
      <c r="AC364" s="16" t="str">
        <f>IF(V364="","",Y364-V364)</f>
        <v/>
      </c>
    </row>
    <row r="365" spans="1:29" s="21" customFormat="1" x14ac:dyDescent="0.25">
      <c r="A365" s="21" t="s">
        <v>2595</v>
      </c>
      <c r="B365" s="16">
        <f>COUNTIF($A$5:$A$124,A365)</f>
        <v>0</v>
      </c>
      <c r="C365" s="16" t="str">
        <f>IF(OR(MID(A365,1,2)="SP",MID(A365,1,2)="MR",MID(A365,1,2)="CL",MID(A365,1,2)="RP"),"P","B")</f>
        <v>B</v>
      </c>
      <c r="D365" s="17">
        <f>IF($C365="B",VLOOKUP($A365,Bat!$A$4:$BC$2232,D$1,FALSE),VLOOKUP($A365,Pit!$A$4:$AZ$2108,D$2,FALSE))</f>
        <v>4806</v>
      </c>
      <c r="E365" s="16" t="str">
        <f>IF($C365="B",VLOOKUP($A365,Bat!$A$4:$BC$2232,E$1,FALSE),VLOOKUP($A365,Pit!$A$4:$AZ$2108,E$2,FALSE))</f>
        <v>CF</v>
      </c>
      <c r="F365" s="16" t="str">
        <f>IF($C365="B",VLOOKUP($A365,Bat!$A$4:$BC$2232,F$1,FALSE),VLOOKUP($A365,Pit!$A$4:$AZ$2108,F$2,FALSE))</f>
        <v>Cal Morrissey</v>
      </c>
      <c r="G365" s="16">
        <f>IF($C365="B",VLOOKUP($A365,Bat!$A$4:$BC$2232,G$1,FALSE),VLOOKUP($A365,Pit!$A$4:$AZ$2108,G$2,FALSE))</f>
        <v>18</v>
      </c>
      <c r="H365" s="16" t="str">
        <f>IF($C365="B",VLOOKUP($A365,Bat!$A$4:$BC$2232,H$1,FALSE),VLOOKUP($A365,Pit!$A$4:$AZ$2108,H$2,FALSE))</f>
        <v>R</v>
      </c>
      <c r="I365" s="16" t="str">
        <f>IF($C365="B",VLOOKUP($A365,Bat!$A$4:$BC$2232,I$1,FALSE),VLOOKUP($A365,Pit!$A$4:$AZ$2108,I$2,FALSE))</f>
        <v>R</v>
      </c>
      <c r="J365" s="16" t="str">
        <f>IF($C365="B",VLOOKUP($A365,Bat!$A$4:$BC$2232,J$1,FALSE),VLOOKUP($A365,Pit!$A$4:$AZ$2108,J$2,FALSE))</f>
        <v>Very High</v>
      </c>
      <c r="K365" s="17" t="str">
        <f>IF($C365="B",VLOOKUP($A365,Bat!$A$4:$BC$2232,K$1,FALSE),VLOOKUP($A365,Pit!$A$4:$AZ$2108,K$2,FALSE))</f>
        <v>Normal</v>
      </c>
      <c r="L365" s="16">
        <f>IF($C365="B",VLOOKUP($A365,Bat!$A$4:$BC$2232,L$1,FALSE),VLOOKUP($A365,Pit!$A$4:$AZ$2108,L$2,FALSE))</f>
        <v>5</v>
      </c>
      <c r="M365" s="16">
        <f>IF($C365="B",VLOOKUP($A365,Bat!$A$4:$BC$2232,M$1,FALSE),VLOOKUP($A365,Pit!$A$4:$AZ$2108,M$2,FALSE))</f>
        <v>4</v>
      </c>
      <c r="N365" s="16">
        <f>IF($C365="B",VLOOKUP($A365,Bat!$A$4:$BC$2232,N$1,FALSE),VLOOKUP($A365,Pit!$A$4:$AZ$2108,N$2,FALSE))</f>
        <v>2</v>
      </c>
      <c r="O365" s="16">
        <f>IF($C365="B",VLOOKUP($A365,Bat!$A$4:$BC$2232,O$1,FALSE),VLOOKUP($A365,Pit!$A$4:$AZ$2108,O$2,FALSE))</f>
        <v>3</v>
      </c>
      <c r="P365" s="17">
        <f>IF($C365="B",VLOOKUP($A365,Bat!$A$4:$BC$2232,P$1,FALSE),VLOOKUP($A365,Pit!$A$4:$AZ$2108,P$2,FALSE))</f>
        <v>6</v>
      </c>
      <c r="Q365" s="36">
        <f>IF($C365="B",VLOOKUP($A365,Bat!$A$4:$BC$2232,Q$1,FALSE),VLOOKUP($A365,Pit!$A$4:$AZ$2108,Q$2,FALSE))</f>
        <v>7.9101364105734397</v>
      </c>
      <c r="R365" s="19">
        <f>IF($C365="B",VLOOKUP($A365,Bat!$A$4:$BC$2232,R$1,FALSE),VLOOKUP($A365,Pit!$A$4:$AZ$2108,R$2,FALSE))</f>
        <v>0.175007733510609</v>
      </c>
      <c r="S365" s="20">
        <f>IF($C365="B",VLOOKUP($A365,Bat!$A$4:$BC$2232,S$1,FALSE),VLOOKUP($A365,Pit!$A$4:$AZ$2108,S$2,FALSE))</f>
        <v>1500000</v>
      </c>
      <c r="T365" s="17" t="str">
        <f>VLOOKUP(IF($C365="B",VLOOKUP($A365,Bat!$A$4:$AT$2232,T$1,FALSE),VLOOKUP($A365,Pit!$A$4:$BD$2108,T$2,FALSE)),COND!$A$35:$B$41,2,FALSE)</f>
        <v>??</v>
      </c>
      <c r="U365" s="21">
        <f>IF($C365="B",VLOOKUP($A365,Bat!$A$4:$AR$1196,44,FALSE),VLOOKUP($A365,Pit!$A$4:$BB$1086,54,FALSE))</f>
        <v>0</v>
      </c>
      <c r="V365" s="16"/>
      <c r="W365" s="16">
        <f>IF(OR(U365=999,V365=999,AND(S365&gt;$S$3,S365&lt;&gt;"Slot")),"",IF(V365="",U365,V365))</f>
        <v>0</v>
      </c>
      <c r="X365" s="17" t="e">
        <f>RANK(R365,$R$5:$R$124)</f>
        <v>#N/A</v>
      </c>
      <c r="Y365" s="16" t="str">
        <f>IFERROR(VLOOKUP($D365,Results!$F$3:$L$1396,Y$1,FALSE),"")</f>
        <v/>
      </c>
      <c r="Z365" s="34" t="str">
        <f>IFERROR(IFERROR(IF(VLOOKUP($D365,Results!$F$3:$L$1396,Z$1+1,FALSE)=1,"S",""),"")&amp;VLOOKUP($D365,Results!$F$3:$L$1396,Z$1,FALSE),"")</f>
        <v/>
      </c>
      <c r="AA365" s="16" t="str">
        <f>IFERROR(VLOOKUP($D365,Results!$F$3:$L$1396,AA$1,FALSE),"")</f>
        <v/>
      </c>
      <c r="AB365" s="16" t="str">
        <f>IFERROR(VLOOKUP($D365,Results!$F$3:$L$1396,AB$1,FALSE),"")</f>
        <v/>
      </c>
      <c r="AC365" s="16" t="str">
        <f>IF(V365="","",Y365-V365)</f>
        <v/>
      </c>
    </row>
    <row r="366" spans="1:29" s="21" customFormat="1" x14ac:dyDescent="0.25">
      <c r="A366" s="21" t="s">
        <v>2446</v>
      </c>
      <c r="B366" s="16">
        <f>COUNTIF($A$5:$A$124,A366)</f>
        <v>0</v>
      </c>
      <c r="C366" s="16" t="str">
        <f>IF(OR(MID(A366,1,2)="SP",MID(A366,1,2)="MR",MID(A366,1,2)="CL",MID(A366,1,2)="RP"),"P","B")</f>
        <v>P</v>
      </c>
      <c r="D366" s="17">
        <f>IF($C366="B",VLOOKUP($A366,Bat!$A$4:$BC$2232,D$1,FALSE),VLOOKUP($A366,Pit!$A$4:$AZ$2108,D$2,FALSE))</f>
        <v>4696</v>
      </c>
      <c r="E366" s="16" t="str">
        <f>IF($C366="B",VLOOKUP($A366,Bat!$A$4:$BC$2232,E$1,FALSE),VLOOKUP($A366,Pit!$A$4:$AZ$2108,E$2,FALSE))</f>
        <v>RP</v>
      </c>
      <c r="F366" s="16" t="str">
        <f>IF($C366="B",VLOOKUP($A366,Bat!$A$4:$BC$2232,F$1,FALSE),VLOOKUP($A366,Pit!$A$4:$AZ$2108,F$2,FALSE))</f>
        <v>Mal Hinkle</v>
      </c>
      <c r="G366" s="16">
        <f>IF($C366="B",VLOOKUP($A366,Bat!$A$4:$BC$2232,G$1,FALSE),VLOOKUP($A366,Pit!$A$4:$AZ$2108,G$2,FALSE))</f>
        <v>18</v>
      </c>
      <c r="H366" s="16" t="str">
        <f>IF($C366="B",VLOOKUP($A366,Bat!$A$4:$BC$2232,H$1,FALSE),VLOOKUP($A366,Pit!$A$4:$AZ$2108,H$2,FALSE))</f>
        <v>L</v>
      </c>
      <c r="I366" s="16" t="str">
        <f>IF($C366="B",VLOOKUP($A366,Bat!$A$4:$BC$2232,I$1,FALSE),VLOOKUP($A366,Pit!$A$4:$AZ$2108,I$2,FALSE))</f>
        <v>L</v>
      </c>
      <c r="J366" s="16" t="str">
        <f>IF($C366="B",VLOOKUP($A366,Bat!$A$4:$BC$2232,J$1,FALSE),VLOOKUP($A366,Pit!$A$4:$AZ$2108,J$2,FALSE))</f>
        <v>Very High</v>
      </c>
      <c r="K366" s="17" t="str">
        <f>IF($C366="B",VLOOKUP($A366,Bat!$A$4:$BC$2232,K$1,FALSE),VLOOKUP($A366,Pit!$A$4:$AZ$2108,K$2,FALSE))</f>
        <v>Normal</v>
      </c>
      <c r="L366" s="16">
        <f>IF($C366="B",VLOOKUP($A366,Bat!$A$4:$BC$2232,L$1,FALSE),VLOOKUP($A366,Pit!$A$4:$AZ$2108,L$2,FALSE))</f>
        <v>3</v>
      </c>
      <c r="M366" s="16">
        <f>IF($C366="B",VLOOKUP($A366,Bat!$A$4:$BC$2232,M$1,FALSE),VLOOKUP($A366,Pit!$A$4:$AZ$2108,M$2,FALSE))</f>
        <v>5</v>
      </c>
      <c r="N366" s="16">
        <f>IF($C366="B",VLOOKUP($A366,Bat!$A$4:$BC$2232,N$1,FALSE),VLOOKUP($A366,Pit!$A$4:$AZ$2108,N$2,FALSE))</f>
        <v>4</v>
      </c>
      <c r="O366" s="16" t="str">
        <f>IF($C366="B",VLOOKUP($A366,Bat!$A$4:$BC$2232,O$1,FALSE),VLOOKUP($A366,Pit!$A$4:$AZ$2108,O$2,FALSE))</f>
        <v>87-89 Mph</v>
      </c>
      <c r="P366" s="17">
        <f>IF($C366="B",VLOOKUP($A366,Bat!$A$4:$BC$2232,P$1,FALSE),VLOOKUP($A366,Pit!$A$4:$AZ$2108,P$2,FALSE))</f>
        <v>4</v>
      </c>
      <c r="Q366" s="36">
        <f>IF($C366="B",VLOOKUP($A366,Bat!$A$4:$BC$2232,Q$1,FALSE),VLOOKUP($A366,Pit!$A$4:$AZ$2108,Q$2,FALSE))</f>
        <v>24.914658212545127</v>
      </c>
      <c r="R366" s="19">
        <f>IF($C366="B",VLOOKUP($A366,Bat!$A$4:$BC$2232,R$1,FALSE),VLOOKUP($A366,Pit!$A$4:$AZ$2108,R$2,FALSE))</f>
        <v>0.16677731152059302</v>
      </c>
      <c r="S366" s="20">
        <f>IF($C366="B",VLOOKUP($A366,Bat!$A$4:$BC$2232,S$1,FALSE),VLOOKUP($A366,Pit!$A$4:$AZ$2108,S$2,FALSE))</f>
        <v>220000</v>
      </c>
      <c r="T366" s="17" t="str">
        <f>VLOOKUP(IF($C366="B",VLOOKUP($A366,Bat!$A$4:$AT$2232,T$1,FALSE),VLOOKUP($A366,Pit!$A$4:$BD$2108,T$2,FALSE)),COND!$A$35:$B$41,2,FALSE)</f>
        <v>??</v>
      </c>
      <c r="U366" s="21">
        <f>IF($C366="B",VLOOKUP($A366,Bat!$A$4:$AR$1196,44,FALSE),VLOOKUP($A366,Pit!$A$4:$BB$1086,54,FALSE))</f>
        <v>0</v>
      </c>
      <c r="V366" s="16"/>
      <c r="W366" s="16">
        <f>IF(OR(U366=999,V366=999,AND(S366&gt;$S$3,S366&lt;&gt;"Slot")),"",IF(V366="",U366,V366))</f>
        <v>0</v>
      </c>
      <c r="X366" s="17" t="e">
        <f>RANK(R366,$R$5:$R$124)</f>
        <v>#N/A</v>
      </c>
      <c r="Y366" s="16" t="str">
        <f>IFERROR(VLOOKUP($D366,Results!$F$3:$L$1396,Y$1,FALSE),"")</f>
        <v/>
      </c>
      <c r="Z366" s="34" t="str">
        <f>IFERROR(IFERROR(IF(VLOOKUP($D366,Results!$F$3:$L$1396,Z$1+1,FALSE)=1,"S",""),"")&amp;VLOOKUP($D366,Results!$F$3:$L$1396,Z$1,FALSE),"")</f>
        <v/>
      </c>
      <c r="AA366" s="16" t="str">
        <f>IFERROR(VLOOKUP($D366,Results!$F$3:$L$1396,AA$1,FALSE),"")</f>
        <v/>
      </c>
      <c r="AB366" s="16" t="str">
        <f>IFERROR(VLOOKUP($D366,Results!$F$3:$L$1396,AB$1,FALSE),"")</f>
        <v/>
      </c>
      <c r="AC366" s="16" t="str">
        <f>IF(V366="","",Y366-V366)</f>
        <v/>
      </c>
    </row>
    <row r="367" spans="1:29" s="21" customFormat="1" x14ac:dyDescent="0.25">
      <c r="A367" s="21" t="s">
        <v>2915</v>
      </c>
      <c r="B367" s="16">
        <f>COUNTIF($A$5:$A$124,A367)</f>
        <v>0</v>
      </c>
      <c r="C367" s="16" t="str">
        <f>IF(OR(MID(A367,1,2)="SP",MID(A367,1,2)="MR",MID(A367,1,2)="CL",MID(A367,1,2)="RP"),"P","B")</f>
        <v>B</v>
      </c>
      <c r="D367" s="17">
        <f>IF($C367="B",VLOOKUP($A367,Bat!$A$4:$BC$2232,D$1,FALSE),VLOOKUP($A367,Pit!$A$4:$AZ$2108,D$2,FALSE))</f>
        <v>4859</v>
      </c>
      <c r="E367" s="16" t="str">
        <f>IF($C367="B",VLOOKUP($A367,Bat!$A$4:$BC$2232,E$1,FALSE),VLOOKUP($A367,Pit!$A$4:$AZ$2108,E$2,FALSE))</f>
        <v>C</v>
      </c>
      <c r="F367" s="16" t="str">
        <f>IF($C367="B",VLOOKUP($A367,Bat!$A$4:$BC$2232,F$1,FALSE),VLOOKUP($A367,Pit!$A$4:$AZ$2108,F$2,FALSE))</f>
        <v>Bob Pittman</v>
      </c>
      <c r="G367" s="16">
        <f>IF($C367="B",VLOOKUP($A367,Bat!$A$4:$BC$2232,G$1,FALSE),VLOOKUP($A367,Pit!$A$4:$AZ$2108,G$2,FALSE))</f>
        <v>18</v>
      </c>
      <c r="H367" s="16" t="str">
        <f>IF($C367="B",VLOOKUP($A367,Bat!$A$4:$BC$2232,H$1,FALSE),VLOOKUP($A367,Pit!$A$4:$AZ$2108,H$2,FALSE))</f>
        <v>R</v>
      </c>
      <c r="I367" s="16" t="str">
        <f>IF($C367="B",VLOOKUP($A367,Bat!$A$4:$BC$2232,I$1,FALSE),VLOOKUP($A367,Pit!$A$4:$AZ$2108,I$2,FALSE))</f>
        <v>R</v>
      </c>
      <c r="J367" s="16" t="str">
        <f>IF($C367="B",VLOOKUP($A367,Bat!$A$4:$BC$2232,J$1,FALSE),VLOOKUP($A367,Pit!$A$4:$AZ$2108,J$2,FALSE))</f>
        <v>Normal</v>
      </c>
      <c r="K367" s="17" t="str">
        <f>IF($C367="B",VLOOKUP($A367,Bat!$A$4:$BC$2232,K$1,FALSE),VLOOKUP($A367,Pit!$A$4:$AZ$2108,K$2,FALSE))</f>
        <v>Very Low</v>
      </c>
      <c r="L367" s="16">
        <f>IF($C367="B",VLOOKUP($A367,Bat!$A$4:$BC$2232,L$1,FALSE),VLOOKUP($A367,Pit!$A$4:$AZ$2108,L$2,FALSE))</f>
        <v>4</v>
      </c>
      <c r="M367" s="16">
        <f>IF($C367="B",VLOOKUP($A367,Bat!$A$4:$BC$2232,M$1,FALSE),VLOOKUP($A367,Pit!$A$4:$AZ$2108,M$2,FALSE))</f>
        <v>2</v>
      </c>
      <c r="N367" s="16">
        <f>IF($C367="B",VLOOKUP($A367,Bat!$A$4:$BC$2232,N$1,FALSE),VLOOKUP($A367,Pit!$A$4:$AZ$2108,N$2,FALSE))</f>
        <v>4</v>
      </c>
      <c r="O367" s="16">
        <f>IF($C367="B",VLOOKUP($A367,Bat!$A$4:$BC$2232,O$1,FALSE),VLOOKUP($A367,Pit!$A$4:$AZ$2108,O$2,FALSE))</f>
        <v>6</v>
      </c>
      <c r="P367" s="17">
        <f>IF($C367="B",VLOOKUP($A367,Bat!$A$4:$BC$2232,P$1,FALSE),VLOOKUP($A367,Pit!$A$4:$AZ$2108,P$2,FALSE))</f>
        <v>5</v>
      </c>
      <c r="Q367" s="36">
        <f>IF($C367="B",VLOOKUP($A367,Bat!$A$4:$BC$2232,Q$1,FALSE),VLOOKUP($A367,Pit!$A$4:$AZ$2108,Q$2,FALSE))</f>
        <v>7.8469750290470754</v>
      </c>
      <c r="R367" s="19">
        <f>IF($C367="B",VLOOKUP($A367,Bat!$A$4:$BC$2232,R$1,FALSE),VLOOKUP($A367,Pit!$A$4:$AZ$2108,R$2,FALSE))</f>
        <v>0.16672261501691527</v>
      </c>
      <c r="S367" s="20">
        <f>IF($C367="B",VLOOKUP($A367,Bat!$A$4:$BC$2232,S$1,FALSE),VLOOKUP($A367,Pit!$A$4:$AZ$2108,S$2,FALSE))</f>
        <v>200000</v>
      </c>
      <c r="T367" s="17" t="str">
        <f>VLOOKUP(IF($C367="B",VLOOKUP($A367,Bat!$A$4:$AT$2232,T$1,FALSE),VLOOKUP($A367,Pit!$A$4:$BD$2108,T$2,FALSE)),COND!$A$35:$B$41,2,FALSE)</f>
        <v>??</v>
      </c>
      <c r="U367" s="21">
        <f>IF($C367="B",VLOOKUP($A367,Bat!$A$4:$AR$1196,44,FALSE),VLOOKUP($A367,Pit!$A$4:$BB$1086,54,FALSE))</f>
        <v>0</v>
      </c>
      <c r="V367" s="16"/>
      <c r="W367" s="16">
        <f>IF(OR(U367=999,V367=999,AND(S367&gt;$S$3,S367&lt;&gt;"Slot")),"",IF(V367="",U367,V367))</f>
        <v>0</v>
      </c>
      <c r="X367" s="17" t="e">
        <f>RANK(R367,$R$5:$R$124)</f>
        <v>#N/A</v>
      </c>
      <c r="Y367" s="16" t="str">
        <f>IFERROR(VLOOKUP($D367,Results!$F$3:$L$1396,Y$1,FALSE),"")</f>
        <v/>
      </c>
      <c r="Z367" s="34" t="str">
        <f>IFERROR(IFERROR(IF(VLOOKUP($D367,Results!$F$3:$L$1396,Z$1+1,FALSE)=1,"S",""),"")&amp;VLOOKUP($D367,Results!$F$3:$L$1396,Z$1,FALSE),"")</f>
        <v/>
      </c>
      <c r="AA367" s="16" t="str">
        <f>IFERROR(VLOOKUP($D367,Results!$F$3:$L$1396,AA$1,FALSE),"")</f>
        <v/>
      </c>
      <c r="AB367" s="16" t="str">
        <f>IFERROR(VLOOKUP($D367,Results!$F$3:$L$1396,AB$1,FALSE),"")</f>
        <v/>
      </c>
      <c r="AC367" s="16" t="str">
        <f>IF(V367="","",Y367-V367)</f>
        <v/>
      </c>
    </row>
    <row r="368" spans="1:29" s="21" customFormat="1" x14ac:dyDescent="0.25">
      <c r="A368" s="21" t="s">
        <v>2916</v>
      </c>
      <c r="B368" s="16">
        <f>COUNTIF($A$5:$A$124,A368)</f>
        <v>0</v>
      </c>
      <c r="C368" s="16" t="str">
        <f>IF(OR(MID(A368,1,2)="SP",MID(A368,1,2)="MR",MID(A368,1,2)="CL",MID(A368,1,2)="RP"),"P","B")</f>
        <v>B</v>
      </c>
      <c r="D368" s="17">
        <f>IF($C368="B",VLOOKUP($A368,Bat!$A$4:$BC$2232,D$1,FALSE),VLOOKUP($A368,Pit!$A$4:$AZ$2108,D$2,FALSE))</f>
        <v>4350</v>
      </c>
      <c r="E368" s="16" t="str">
        <f>IF($C368="B",VLOOKUP($A368,Bat!$A$4:$BC$2232,E$1,FALSE),VLOOKUP($A368,Pit!$A$4:$AZ$2108,E$2,FALSE))</f>
        <v>RF</v>
      </c>
      <c r="F368" s="16" t="str">
        <f>IF($C368="B",VLOOKUP($A368,Bat!$A$4:$BC$2232,F$1,FALSE),VLOOKUP($A368,Pit!$A$4:$AZ$2108,F$2,FALSE))</f>
        <v>Tadasuke Miyashita</v>
      </c>
      <c r="G368" s="16">
        <f>IF($C368="B",VLOOKUP($A368,Bat!$A$4:$BC$2232,G$1,FALSE),VLOOKUP($A368,Pit!$A$4:$AZ$2108,G$2,FALSE))</f>
        <v>20</v>
      </c>
      <c r="H368" s="16" t="str">
        <f>IF($C368="B",VLOOKUP($A368,Bat!$A$4:$BC$2232,H$1,FALSE),VLOOKUP($A368,Pit!$A$4:$AZ$2108,H$2,FALSE))</f>
        <v>L</v>
      </c>
      <c r="I368" s="16" t="str">
        <f>IF($C368="B",VLOOKUP($A368,Bat!$A$4:$BC$2232,I$1,FALSE),VLOOKUP($A368,Pit!$A$4:$AZ$2108,I$2,FALSE))</f>
        <v>L</v>
      </c>
      <c r="J368" s="16" t="str">
        <f>IF($C368="B",VLOOKUP($A368,Bat!$A$4:$BC$2232,J$1,FALSE),VLOOKUP($A368,Pit!$A$4:$AZ$2108,J$2,FALSE))</f>
        <v>Normal</v>
      </c>
      <c r="K368" s="17" t="str">
        <f>IF($C368="B",VLOOKUP($A368,Bat!$A$4:$BC$2232,K$1,FALSE),VLOOKUP($A368,Pit!$A$4:$AZ$2108,K$2,FALSE))</f>
        <v>Very Low</v>
      </c>
      <c r="L368" s="16">
        <f>IF($C368="B",VLOOKUP($A368,Bat!$A$4:$BC$2232,L$1,FALSE),VLOOKUP($A368,Pit!$A$4:$AZ$2108,L$2,FALSE))</f>
        <v>5</v>
      </c>
      <c r="M368" s="16">
        <f>IF($C368="B",VLOOKUP($A368,Bat!$A$4:$BC$2232,M$1,FALSE),VLOOKUP($A368,Pit!$A$4:$AZ$2108,M$2,FALSE))</f>
        <v>4</v>
      </c>
      <c r="N368" s="16">
        <f>IF($C368="B",VLOOKUP($A368,Bat!$A$4:$BC$2232,N$1,FALSE),VLOOKUP($A368,Pit!$A$4:$AZ$2108,N$2,FALSE))</f>
        <v>3</v>
      </c>
      <c r="O368" s="16">
        <f>IF($C368="B",VLOOKUP($A368,Bat!$A$4:$BC$2232,O$1,FALSE),VLOOKUP($A368,Pit!$A$4:$AZ$2108,O$2,FALSE))</f>
        <v>3</v>
      </c>
      <c r="P368" s="17">
        <f>IF($C368="B",VLOOKUP($A368,Bat!$A$4:$BC$2232,P$1,FALSE),VLOOKUP($A368,Pit!$A$4:$AZ$2108,P$2,FALSE))</f>
        <v>3</v>
      </c>
      <c r="Q368" s="36">
        <f>IF($C368="B",VLOOKUP($A368,Bat!$A$4:$BC$2232,Q$1,FALSE),VLOOKUP($A368,Pit!$A$4:$AZ$2108,Q$2,FALSE))</f>
        <v>7.8365403026514358</v>
      </c>
      <c r="R368" s="19">
        <f>IF($C368="B",VLOOKUP($A368,Bat!$A$4:$BC$2232,R$1,FALSE),VLOOKUP($A368,Pit!$A$4:$AZ$2108,R$2,FALSE))</f>
        <v>0.16535385229279623</v>
      </c>
      <c r="S368" s="20">
        <f>IF($C368="B",VLOOKUP($A368,Bat!$A$4:$BC$2232,S$1,FALSE),VLOOKUP($A368,Pit!$A$4:$AZ$2108,S$2,FALSE))</f>
        <v>230000</v>
      </c>
      <c r="T368" s="17" t="str">
        <f>VLOOKUP(IF($C368="B",VLOOKUP($A368,Bat!$A$4:$AT$2232,T$1,FALSE),VLOOKUP($A368,Pit!$A$4:$BD$2108,T$2,FALSE)),COND!$A$35:$B$41,2,FALSE)</f>
        <v>??</v>
      </c>
      <c r="U368" s="21">
        <f>IF($C368="B",VLOOKUP($A368,Bat!$A$4:$AR$1196,44,FALSE),VLOOKUP($A368,Pit!$A$4:$BB$1086,54,FALSE))</f>
        <v>0</v>
      </c>
      <c r="V368" s="16"/>
      <c r="W368" s="16">
        <f>IF(OR(U368=999,V368=999,AND(S368&gt;$S$3,S368&lt;&gt;"Slot")),"",IF(V368="",U368,V368))</f>
        <v>0</v>
      </c>
      <c r="X368" s="17" t="e">
        <f>RANK(R368,$R$5:$R$124)</f>
        <v>#N/A</v>
      </c>
      <c r="Y368" s="16" t="str">
        <f>IFERROR(VLOOKUP($D368,Results!$F$3:$L$1396,Y$1,FALSE),"")</f>
        <v/>
      </c>
      <c r="Z368" s="34" t="str">
        <f>IFERROR(IFERROR(IF(VLOOKUP($D368,Results!$F$3:$L$1396,Z$1+1,FALSE)=1,"S",""),"")&amp;VLOOKUP($D368,Results!$F$3:$L$1396,Z$1,FALSE),"")</f>
        <v/>
      </c>
      <c r="AA368" s="16" t="str">
        <f>IFERROR(VLOOKUP($D368,Results!$F$3:$L$1396,AA$1,FALSE),"")</f>
        <v/>
      </c>
      <c r="AB368" s="16" t="str">
        <f>IFERROR(VLOOKUP($D368,Results!$F$3:$L$1396,AB$1,FALSE),"")</f>
        <v/>
      </c>
      <c r="AC368" s="16" t="str">
        <f>IF(V368="","",Y368-V368)</f>
        <v/>
      </c>
    </row>
    <row r="369" spans="1:29" s="21" customFormat="1" x14ac:dyDescent="0.25">
      <c r="A369" s="21" t="s">
        <v>2917</v>
      </c>
      <c r="B369" s="16">
        <f>COUNTIF($A$5:$A$124,A369)</f>
        <v>0</v>
      </c>
      <c r="C369" s="16" t="str">
        <f>IF(OR(MID(A369,1,2)="SP",MID(A369,1,2)="MR",MID(A369,1,2)="CL",MID(A369,1,2)="RP"),"P","B")</f>
        <v>B</v>
      </c>
      <c r="D369" s="17">
        <f>IF($C369="B",VLOOKUP($A369,Bat!$A$4:$BC$2232,D$1,FALSE),VLOOKUP($A369,Pit!$A$4:$AZ$2108,D$2,FALSE))</f>
        <v>4480</v>
      </c>
      <c r="E369" s="16" t="str">
        <f>IF($C369="B",VLOOKUP($A369,Bat!$A$4:$BC$2232,E$1,FALSE),VLOOKUP($A369,Pit!$A$4:$AZ$2108,E$2,FALSE))</f>
        <v>3B</v>
      </c>
      <c r="F369" s="16" t="str">
        <f>IF($C369="B",VLOOKUP($A369,Bat!$A$4:$BC$2232,F$1,FALSE),VLOOKUP($A369,Pit!$A$4:$AZ$2108,F$2,FALSE))</f>
        <v>Kunimichi Shimizu</v>
      </c>
      <c r="G369" s="16">
        <f>IF($C369="B",VLOOKUP($A369,Bat!$A$4:$BC$2232,G$1,FALSE),VLOOKUP($A369,Pit!$A$4:$AZ$2108,G$2,FALSE))</f>
        <v>21</v>
      </c>
      <c r="H369" s="16" t="str">
        <f>IF($C369="B",VLOOKUP($A369,Bat!$A$4:$BC$2232,H$1,FALSE),VLOOKUP($A369,Pit!$A$4:$AZ$2108,H$2,FALSE))</f>
        <v>L</v>
      </c>
      <c r="I369" s="16" t="str">
        <f>IF($C369="B",VLOOKUP($A369,Bat!$A$4:$BC$2232,I$1,FALSE),VLOOKUP($A369,Pit!$A$4:$AZ$2108,I$2,FALSE))</f>
        <v>R</v>
      </c>
      <c r="J369" s="16" t="str">
        <f>IF($C369="B",VLOOKUP($A369,Bat!$A$4:$BC$2232,J$1,FALSE),VLOOKUP($A369,Pit!$A$4:$AZ$2108,J$2,FALSE))</f>
        <v>Very Low</v>
      </c>
      <c r="K369" s="17" t="str">
        <f>IF($C369="B",VLOOKUP($A369,Bat!$A$4:$BC$2232,K$1,FALSE),VLOOKUP($A369,Pit!$A$4:$AZ$2108,K$2,FALSE))</f>
        <v>Very High</v>
      </c>
      <c r="L369" s="16">
        <f>IF($C369="B",VLOOKUP($A369,Bat!$A$4:$BC$2232,L$1,FALSE),VLOOKUP($A369,Pit!$A$4:$AZ$2108,L$2,FALSE))</f>
        <v>5</v>
      </c>
      <c r="M369" s="16">
        <f>IF($C369="B",VLOOKUP($A369,Bat!$A$4:$BC$2232,M$1,FALSE),VLOOKUP($A369,Pit!$A$4:$AZ$2108,M$2,FALSE))</f>
        <v>4</v>
      </c>
      <c r="N369" s="16">
        <f>IF($C369="B",VLOOKUP($A369,Bat!$A$4:$BC$2232,N$1,FALSE),VLOOKUP($A369,Pit!$A$4:$AZ$2108,N$2,FALSE))</f>
        <v>2</v>
      </c>
      <c r="O369" s="16">
        <f>IF($C369="B",VLOOKUP($A369,Bat!$A$4:$BC$2232,O$1,FALSE),VLOOKUP($A369,Pit!$A$4:$AZ$2108,O$2,FALSE))</f>
        <v>3</v>
      </c>
      <c r="P369" s="17">
        <f>IF($C369="B",VLOOKUP($A369,Bat!$A$4:$BC$2232,P$1,FALSE),VLOOKUP($A369,Pit!$A$4:$AZ$2108,P$2,FALSE))</f>
        <v>4</v>
      </c>
      <c r="Q369" s="36">
        <f>IF($C369="B",VLOOKUP($A369,Bat!$A$4:$BC$2232,Q$1,FALSE),VLOOKUP($A369,Pit!$A$4:$AZ$2108,Q$2,FALSE))</f>
        <v>7.8363622373973127</v>
      </c>
      <c r="R369" s="19">
        <f>IF($C369="B",VLOOKUP($A369,Bat!$A$4:$BC$2232,R$1,FALSE),VLOOKUP($A369,Pit!$A$4:$AZ$2108,R$2,FALSE))</f>
        <v>0.16533049479657991</v>
      </c>
      <c r="S369" s="20">
        <f>IF($C369="B",VLOOKUP($A369,Bat!$A$4:$BC$2232,S$1,FALSE),VLOOKUP($A369,Pit!$A$4:$AZ$2108,S$2,FALSE))</f>
        <v>210000</v>
      </c>
      <c r="T369" s="17" t="str">
        <f>VLOOKUP(IF($C369="B",VLOOKUP($A369,Bat!$A$4:$AT$2232,T$1,FALSE),VLOOKUP($A369,Pit!$A$4:$BD$2108,T$2,FALSE)),COND!$A$35:$B$41,2,FALSE)</f>
        <v>??</v>
      </c>
      <c r="U369" s="21">
        <f>IF($C369="B",VLOOKUP($A369,Bat!$A$4:$AR$1196,44,FALSE),VLOOKUP($A369,Pit!$A$4:$BB$1086,54,FALSE))</f>
        <v>0</v>
      </c>
      <c r="V369" s="16"/>
      <c r="W369" s="16">
        <f>IF(OR(U369=999,V369=999,AND(S369&gt;$S$3,S369&lt;&gt;"Slot")),"",IF(V369="",U369,V369))</f>
        <v>0</v>
      </c>
      <c r="X369" s="17" t="e">
        <f>RANK(R369,$R$5:$R$124)</f>
        <v>#N/A</v>
      </c>
      <c r="Y369" s="16" t="str">
        <f>IFERROR(VLOOKUP($D369,Results!$F$3:$L$1396,Y$1,FALSE),"")</f>
        <v/>
      </c>
      <c r="Z369" s="34" t="str">
        <f>IFERROR(IFERROR(IF(VLOOKUP($D369,Results!$F$3:$L$1396,Z$1+1,FALSE)=1,"S",""),"")&amp;VLOOKUP($D369,Results!$F$3:$L$1396,Z$1,FALSE),"")</f>
        <v/>
      </c>
      <c r="AA369" s="16" t="str">
        <f>IFERROR(VLOOKUP($D369,Results!$F$3:$L$1396,AA$1,FALSE),"")</f>
        <v/>
      </c>
      <c r="AB369" s="16" t="str">
        <f>IFERROR(VLOOKUP($D369,Results!$F$3:$L$1396,AB$1,FALSE),"")</f>
        <v/>
      </c>
      <c r="AC369" s="16" t="str">
        <f>IF(V369="","",Y369-V369)</f>
        <v/>
      </c>
    </row>
    <row r="370" spans="1:29" s="21" customFormat="1" x14ac:dyDescent="0.25">
      <c r="A370" s="21" t="s">
        <v>2447</v>
      </c>
      <c r="B370" s="16">
        <f>COUNTIF($A$5:$A$124,A370)</f>
        <v>0</v>
      </c>
      <c r="C370" s="16" t="str">
        <f>IF(OR(MID(A370,1,2)="SP",MID(A370,1,2)="MR",MID(A370,1,2)="CL",MID(A370,1,2)="RP"),"P","B")</f>
        <v>P</v>
      </c>
      <c r="D370" s="17">
        <f>IF($C370="B",VLOOKUP($A370,Bat!$A$4:$BC$2232,D$1,FALSE),VLOOKUP($A370,Pit!$A$4:$AZ$2108,D$2,FALSE))</f>
        <v>4968</v>
      </c>
      <c r="E370" s="16" t="str">
        <f>IF($C370="B",VLOOKUP($A370,Bat!$A$4:$BC$2232,E$1,FALSE),VLOOKUP($A370,Pit!$A$4:$AZ$2108,E$2,FALSE))</f>
        <v>RP</v>
      </c>
      <c r="F370" s="16" t="str">
        <f>IF($C370="B",VLOOKUP($A370,Bat!$A$4:$BC$2232,F$1,FALSE),VLOOKUP($A370,Pit!$A$4:$AZ$2108,F$2,FALSE))</f>
        <v>Pedro Medina</v>
      </c>
      <c r="G370" s="16">
        <f>IF($C370="B",VLOOKUP($A370,Bat!$A$4:$BC$2232,G$1,FALSE),VLOOKUP($A370,Pit!$A$4:$AZ$2108,G$2,FALSE))</f>
        <v>18</v>
      </c>
      <c r="H370" s="16" t="str">
        <f>IF($C370="B",VLOOKUP($A370,Bat!$A$4:$BC$2232,H$1,FALSE),VLOOKUP($A370,Pit!$A$4:$AZ$2108,H$2,FALSE))</f>
        <v>R</v>
      </c>
      <c r="I370" s="16" t="str">
        <f>IF($C370="B",VLOOKUP($A370,Bat!$A$4:$BC$2232,I$1,FALSE),VLOOKUP($A370,Pit!$A$4:$AZ$2108,I$2,FALSE))</f>
        <v>R</v>
      </c>
      <c r="J370" s="16" t="str">
        <f>IF($C370="B",VLOOKUP($A370,Bat!$A$4:$BC$2232,J$1,FALSE),VLOOKUP($A370,Pit!$A$4:$AZ$2108,J$2,FALSE))</f>
        <v>Very Low</v>
      </c>
      <c r="K370" s="17" t="str">
        <f>IF($C370="B",VLOOKUP($A370,Bat!$A$4:$BC$2232,K$1,FALSE),VLOOKUP($A370,Pit!$A$4:$AZ$2108,K$2,FALSE))</f>
        <v>Very High</v>
      </c>
      <c r="L370" s="16">
        <f>IF($C370="B",VLOOKUP($A370,Bat!$A$4:$BC$2232,L$1,FALSE),VLOOKUP($A370,Pit!$A$4:$AZ$2108,L$2,FALSE))</f>
        <v>4</v>
      </c>
      <c r="M370" s="16">
        <f>IF($C370="B",VLOOKUP($A370,Bat!$A$4:$BC$2232,M$1,FALSE),VLOOKUP($A370,Pit!$A$4:$AZ$2108,M$2,FALSE))</f>
        <v>4</v>
      </c>
      <c r="N370" s="16">
        <f>IF($C370="B",VLOOKUP($A370,Bat!$A$4:$BC$2232,N$1,FALSE),VLOOKUP($A370,Pit!$A$4:$AZ$2108,N$2,FALSE))</f>
        <v>4</v>
      </c>
      <c r="O370" s="16" t="str">
        <f>IF($C370="B",VLOOKUP($A370,Bat!$A$4:$BC$2232,O$1,FALSE),VLOOKUP($A370,Pit!$A$4:$AZ$2108,O$2,FALSE))</f>
        <v>89-91 Mph</v>
      </c>
      <c r="P370" s="17">
        <f>IF($C370="B",VLOOKUP($A370,Bat!$A$4:$BC$2232,P$1,FALSE),VLOOKUP($A370,Pit!$A$4:$AZ$2108,P$2,FALSE))</f>
        <v>7</v>
      </c>
      <c r="Q370" s="36">
        <f>IF($C370="B",VLOOKUP($A370,Bat!$A$4:$BC$2232,Q$1,FALSE),VLOOKUP($A370,Pit!$A$4:$AZ$2108,Q$2,FALSE))</f>
        <v>24.791191235367002</v>
      </c>
      <c r="R370" s="19">
        <f>IF($C370="B",VLOOKUP($A370,Bat!$A$4:$BC$2232,R$1,FALSE),VLOOKUP($A370,Pit!$A$4:$AZ$2108,R$2,FALSE))</f>
        <v>0.15573136325615755</v>
      </c>
      <c r="S370" s="20">
        <f>IF($C370="B",VLOOKUP($A370,Bat!$A$4:$BC$2232,S$1,FALSE),VLOOKUP($A370,Pit!$A$4:$AZ$2108,S$2,FALSE))</f>
        <v>2400000</v>
      </c>
      <c r="T370" s="17" t="str">
        <f>VLOOKUP(IF($C370="B",VLOOKUP($A370,Bat!$A$4:$AT$2232,T$1,FALSE),VLOOKUP($A370,Pit!$A$4:$BD$2108,T$2,FALSE)),COND!$A$35:$B$41,2,FALSE)</f>
        <v>??</v>
      </c>
      <c r="U370" s="21">
        <f>IF($C370="B",VLOOKUP($A370,Bat!$A$4:$AR$1196,44,FALSE),VLOOKUP($A370,Pit!$A$4:$BB$1086,54,FALSE))</f>
        <v>0</v>
      </c>
      <c r="V370" s="16"/>
      <c r="W370" s="16">
        <f>IF(OR(U370=999,V370=999,AND(S370&gt;$S$3,S370&lt;&gt;"Slot")),"",IF(V370="",U370,V370))</f>
        <v>0</v>
      </c>
      <c r="X370" s="17" t="e">
        <f>RANK(R370,$R$5:$R$124)</f>
        <v>#N/A</v>
      </c>
      <c r="Y370" s="16" t="str">
        <f>IFERROR(VLOOKUP($D370,Results!$F$3:$L$1396,Y$1,FALSE),"")</f>
        <v/>
      </c>
      <c r="Z370" s="34" t="str">
        <f>IFERROR(IFERROR(IF(VLOOKUP($D370,Results!$F$3:$L$1396,Z$1+1,FALSE)=1,"S",""),"")&amp;VLOOKUP($D370,Results!$F$3:$L$1396,Z$1,FALSE),"")</f>
        <v/>
      </c>
      <c r="AA370" s="16" t="str">
        <f>IFERROR(VLOOKUP($D370,Results!$F$3:$L$1396,AA$1,FALSE),"")</f>
        <v/>
      </c>
      <c r="AB370" s="16" t="str">
        <f>IFERROR(VLOOKUP($D370,Results!$F$3:$L$1396,AB$1,FALSE),"")</f>
        <v/>
      </c>
      <c r="AC370" s="16" t="str">
        <f>IF(V370="","",Y370-V370)</f>
        <v/>
      </c>
    </row>
    <row r="371" spans="1:29" s="21" customFormat="1" x14ac:dyDescent="0.25">
      <c r="A371" s="21" t="s">
        <v>2448</v>
      </c>
      <c r="B371" s="16">
        <f>COUNTIF($A$5:$A$124,A371)</f>
        <v>0</v>
      </c>
      <c r="C371" s="16" t="str">
        <f>IF(OR(MID(A371,1,2)="SP",MID(A371,1,2)="MR",MID(A371,1,2)="CL",MID(A371,1,2)="RP"),"P","B")</f>
        <v>P</v>
      </c>
      <c r="D371" s="17">
        <f>IF($C371="B",VLOOKUP($A371,Bat!$A$4:$BC$2232,D$1,FALSE),VLOOKUP($A371,Pit!$A$4:$AZ$2108,D$2,FALSE))</f>
        <v>6890</v>
      </c>
      <c r="E371" s="16" t="str">
        <f>IF($C371="B",VLOOKUP($A371,Bat!$A$4:$BC$2232,E$1,FALSE),VLOOKUP($A371,Pit!$A$4:$AZ$2108,E$2,FALSE))</f>
        <v>RP</v>
      </c>
      <c r="F371" s="16" t="str">
        <f>IF($C371="B",VLOOKUP($A371,Bat!$A$4:$BC$2232,F$1,FALSE),VLOOKUP($A371,Pit!$A$4:$AZ$2108,F$2,FALSE))</f>
        <v>Kazuyuki Kobayashi</v>
      </c>
      <c r="G371" s="16">
        <f>IF($C371="B",VLOOKUP($A371,Bat!$A$4:$BC$2232,G$1,FALSE),VLOOKUP($A371,Pit!$A$4:$AZ$2108,G$2,FALSE))</f>
        <v>21</v>
      </c>
      <c r="H371" s="16" t="str">
        <f>IF($C371="B",VLOOKUP($A371,Bat!$A$4:$BC$2232,H$1,FALSE),VLOOKUP($A371,Pit!$A$4:$AZ$2108,H$2,FALSE))</f>
        <v>R</v>
      </c>
      <c r="I371" s="16" t="str">
        <f>IF($C371="B",VLOOKUP($A371,Bat!$A$4:$BC$2232,I$1,FALSE),VLOOKUP($A371,Pit!$A$4:$AZ$2108,I$2,FALSE))</f>
        <v>R</v>
      </c>
      <c r="J371" s="16" t="str">
        <f>IF($C371="B",VLOOKUP($A371,Bat!$A$4:$BC$2232,J$1,FALSE),VLOOKUP($A371,Pit!$A$4:$AZ$2108,J$2,FALSE))</f>
        <v>Normal</v>
      </c>
      <c r="K371" s="17" t="str">
        <f>IF($C371="B",VLOOKUP($A371,Bat!$A$4:$BC$2232,K$1,FALSE),VLOOKUP($A371,Pit!$A$4:$AZ$2108,K$2,FALSE))</f>
        <v>Normal</v>
      </c>
      <c r="L371" s="16">
        <f>IF($C371="B",VLOOKUP($A371,Bat!$A$4:$BC$2232,L$1,FALSE),VLOOKUP($A371,Pit!$A$4:$AZ$2108,L$2,FALSE))</f>
        <v>4</v>
      </c>
      <c r="M371" s="16">
        <f>IF($C371="B",VLOOKUP($A371,Bat!$A$4:$BC$2232,M$1,FALSE),VLOOKUP($A371,Pit!$A$4:$AZ$2108,M$2,FALSE))</f>
        <v>5</v>
      </c>
      <c r="N371" s="16">
        <f>IF($C371="B",VLOOKUP($A371,Bat!$A$4:$BC$2232,N$1,FALSE),VLOOKUP($A371,Pit!$A$4:$AZ$2108,N$2,FALSE))</f>
        <v>3</v>
      </c>
      <c r="O371" s="16" t="str">
        <f>IF($C371="B",VLOOKUP($A371,Bat!$A$4:$BC$2232,O$1,FALSE),VLOOKUP($A371,Pit!$A$4:$AZ$2108,O$2,FALSE))</f>
        <v>90-92 Mph</v>
      </c>
      <c r="P371" s="17">
        <f>IF($C371="B",VLOOKUP($A371,Bat!$A$4:$BC$2232,P$1,FALSE),VLOOKUP($A371,Pit!$A$4:$AZ$2108,P$2,FALSE))</f>
        <v>6</v>
      </c>
      <c r="Q371" s="36">
        <f>IF($C371="B",VLOOKUP($A371,Bat!$A$4:$BC$2232,Q$1,FALSE),VLOOKUP($A371,Pit!$A$4:$AZ$2108,Q$2,FALSE))</f>
        <v>24.779041184712494</v>
      </c>
      <c r="R371" s="19">
        <f>IF($C371="B",VLOOKUP($A371,Bat!$A$4:$BC$2232,R$1,FALSE),VLOOKUP($A371,Pit!$A$4:$AZ$2108,R$2,FALSE))</f>
        <v>0.15464436141965557</v>
      </c>
      <c r="S371" s="20">
        <f>IF($C371="B",VLOOKUP($A371,Bat!$A$4:$BC$2232,S$1,FALSE),VLOOKUP($A371,Pit!$A$4:$AZ$2108,S$2,FALSE))</f>
        <v>180000</v>
      </c>
      <c r="T371" s="17" t="str">
        <f>VLOOKUP(IF($C371="B",VLOOKUP($A371,Bat!$A$4:$AT$2232,T$1,FALSE),VLOOKUP($A371,Pit!$A$4:$BD$2108,T$2,FALSE)),COND!$A$35:$B$41,2,FALSE)</f>
        <v>??</v>
      </c>
      <c r="U371" s="21">
        <f>IF($C371="B",VLOOKUP($A371,Bat!$A$4:$AR$1196,44,FALSE),VLOOKUP($A371,Pit!$A$4:$BB$1086,54,FALSE))</f>
        <v>0</v>
      </c>
      <c r="V371" s="16"/>
      <c r="W371" s="16">
        <f>IF(OR(U371=999,V371=999,AND(S371&gt;$S$3,S371&lt;&gt;"Slot")),"",IF(V371="",U371,V371))</f>
        <v>0</v>
      </c>
      <c r="X371" s="17" t="e">
        <f>RANK(R371,$R$5:$R$124)</f>
        <v>#N/A</v>
      </c>
      <c r="Y371" s="16" t="str">
        <f>IFERROR(VLOOKUP($D371,Results!$F$3:$L$1396,Y$1,FALSE),"")</f>
        <v/>
      </c>
      <c r="Z371" s="34" t="str">
        <f>IFERROR(IFERROR(IF(VLOOKUP($D371,Results!$F$3:$L$1396,Z$1+1,FALSE)=1,"S",""),"")&amp;VLOOKUP($D371,Results!$F$3:$L$1396,Z$1,FALSE),"")</f>
        <v/>
      </c>
      <c r="AA371" s="16" t="str">
        <f>IFERROR(VLOOKUP($D371,Results!$F$3:$L$1396,AA$1,FALSE),"")</f>
        <v/>
      </c>
      <c r="AB371" s="16" t="str">
        <f>IFERROR(VLOOKUP($D371,Results!$F$3:$L$1396,AB$1,FALSE),"")</f>
        <v/>
      </c>
      <c r="AC371" s="16" t="str">
        <f>IF(V371="","",Y371-V371)</f>
        <v/>
      </c>
    </row>
    <row r="372" spans="1:29" s="21" customFormat="1" x14ac:dyDescent="0.25">
      <c r="A372" s="21" t="s">
        <v>2449</v>
      </c>
      <c r="B372" s="16">
        <f>COUNTIF($A$5:$A$124,A372)</f>
        <v>0</v>
      </c>
      <c r="C372" s="16" t="str">
        <f>IF(OR(MID(A372,1,2)="SP",MID(A372,1,2)="MR",MID(A372,1,2)="CL",MID(A372,1,2)="RP"),"P","B")</f>
        <v>P</v>
      </c>
      <c r="D372" s="17">
        <f>IF($C372="B",VLOOKUP($A372,Bat!$A$4:$BC$2232,D$1,FALSE),VLOOKUP($A372,Pit!$A$4:$AZ$2108,D$2,FALSE))</f>
        <v>8682</v>
      </c>
      <c r="E372" s="16" t="str">
        <f>IF($C372="B",VLOOKUP($A372,Bat!$A$4:$BC$2232,E$1,FALSE),VLOOKUP($A372,Pit!$A$4:$AZ$2108,E$2,FALSE))</f>
        <v>RP</v>
      </c>
      <c r="F372" s="16" t="str">
        <f>IF($C372="B",VLOOKUP($A372,Bat!$A$4:$BC$2232,F$1,FALSE),VLOOKUP($A372,Pit!$A$4:$AZ$2108,F$2,FALSE))</f>
        <v>Yaichiro Shibata</v>
      </c>
      <c r="G372" s="16">
        <f>IF($C372="B",VLOOKUP($A372,Bat!$A$4:$BC$2232,G$1,FALSE),VLOOKUP($A372,Pit!$A$4:$AZ$2108,G$2,FALSE))</f>
        <v>18</v>
      </c>
      <c r="H372" s="16" t="str">
        <f>IF($C372="B",VLOOKUP($A372,Bat!$A$4:$BC$2232,H$1,FALSE),VLOOKUP($A372,Pit!$A$4:$AZ$2108,H$2,FALSE))</f>
        <v>S</v>
      </c>
      <c r="I372" s="16" t="str">
        <f>IF($C372="B",VLOOKUP($A372,Bat!$A$4:$BC$2232,I$1,FALSE),VLOOKUP($A372,Pit!$A$4:$AZ$2108,I$2,FALSE))</f>
        <v>R</v>
      </c>
      <c r="J372" s="16" t="str">
        <f>IF($C372="B",VLOOKUP($A372,Bat!$A$4:$BC$2232,J$1,FALSE),VLOOKUP($A372,Pit!$A$4:$AZ$2108,J$2,FALSE))</f>
        <v>Low</v>
      </c>
      <c r="K372" s="17" t="str">
        <f>IF($C372="B",VLOOKUP($A372,Bat!$A$4:$BC$2232,K$1,FALSE),VLOOKUP($A372,Pit!$A$4:$AZ$2108,K$2,FALSE))</f>
        <v>Normal</v>
      </c>
      <c r="L372" s="16">
        <f>IF($C372="B",VLOOKUP($A372,Bat!$A$4:$BC$2232,L$1,FALSE),VLOOKUP($A372,Pit!$A$4:$AZ$2108,L$2,FALSE))</f>
        <v>4</v>
      </c>
      <c r="M372" s="16">
        <f>IF($C372="B",VLOOKUP($A372,Bat!$A$4:$BC$2232,M$1,FALSE),VLOOKUP($A372,Pit!$A$4:$AZ$2108,M$2,FALSE))</f>
        <v>5</v>
      </c>
      <c r="N372" s="16">
        <f>IF($C372="B",VLOOKUP($A372,Bat!$A$4:$BC$2232,N$1,FALSE),VLOOKUP($A372,Pit!$A$4:$AZ$2108,N$2,FALSE))</f>
        <v>3</v>
      </c>
      <c r="O372" s="16" t="str">
        <f>IF($C372="B",VLOOKUP($A372,Bat!$A$4:$BC$2232,O$1,FALSE),VLOOKUP($A372,Pit!$A$4:$AZ$2108,O$2,FALSE))</f>
        <v>86-88 Mph</v>
      </c>
      <c r="P372" s="17">
        <f>IF($C372="B",VLOOKUP($A372,Bat!$A$4:$BC$2232,P$1,FALSE),VLOOKUP($A372,Pit!$A$4:$AZ$2108,P$2,FALSE))</f>
        <v>6</v>
      </c>
      <c r="Q372" s="36">
        <f>IF($C372="B",VLOOKUP($A372,Bat!$A$4:$BC$2232,Q$1,FALSE),VLOOKUP($A372,Pit!$A$4:$AZ$2108,Q$2,FALSE))</f>
        <v>24.76795598974622</v>
      </c>
      <c r="R372" s="19">
        <f>IF($C372="B",VLOOKUP($A372,Bat!$A$4:$BC$2232,R$1,FALSE),VLOOKUP($A372,Pit!$A$4:$AZ$2108,R$2,FALSE))</f>
        <v>0.15365262668299001</v>
      </c>
      <c r="S372" s="20">
        <f>IF($C372="B",VLOOKUP($A372,Bat!$A$4:$BC$2232,S$1,FALSE),VLOOKUP($A372,Pit!$A$4:$AZ$2108,S$2,FALSE))</f>
        <v>200000</v>
      </c>
      <c r="T372" s="17" t="str">
        <f>VLOOKUP(IF($C372="B",VLOOKUP($A372,Bat!$A$4:$AT$2232,T$1,FALSE),VLOOKUP($A372,Pit!$A$4:$BD$2108,T$2,FALSE)),COND!$A$35:$B$41,2,FALSE)</f>
        <v>??</v>
      </c>
      <c r="U372" s="21">
        <f>IF($C372="B",VLOOKUP($A372,Bat!$A$4:$AR$1196,44,FALSE),VLOOKUP($A372,Pit!$A$4:$BB$1086,54,FALSE))</f>
        <v>0</v>
      </c>
      <c r="V372" s="16"/>
      <c r="W372" s="16">
        <f>IF(OR(U372=999,V372=999,AND(S372&gt;$S$3,S372&lt;&gt;"Slot")),"",IF(V372="",U372,V372))</f>
        <v>0</v>
      </c>
      <c r="X372" s="17" t="e">
        <f>RANK(R372,$R$5:$R$124)</f>
        <v>#N/A</v>
      </c>
      <c r="Y372" s="16" t="str">
        <f>IFERROR(VLOOKUP($D372,Results!$F$3:$L$1396,Y$1,FALSE),"")</f>
        <v/>
      </c>
      <c r="Z372" s="34" t="str">
        <f>IFERROR(IFERROR(IF(VLOOKUP($D372,Results!$F$3:$L$1396,Z$1+1,FALSE)=1,"S",""),"")&amp;VLOOKUP($D372,Results!$F$3:$L$1396,Z$1,FALSE),"")</f>
        <v/>
      </c>
      <c r="AA372" s="16" t="str">
        <f>IFERROR(VLOOKUP($D372,Results!$F$3:$L$1396,AA$1,FALSE),"")</f>
        <v/>
      </c>
      <c r="AB372" s="16" t="str">
        <f>IFERROR(VLOOKUP($D372,Results!$F$3:$L$1396,AB$1,FALSE),"")</f>
        <v/>
      </c>
      <c r="AC372" s="16" t="str">
        <f>IF(V372="","",Y372-V372)</f>
        <v/>
      </c>
    </row>
    <row r="373" spans="1:29" s="21" customFormat="1" x14ac:dyDescent="0.25">
      <c r="A373" s="21" t="s">
        <v>2450</v>
      </c>
      <c r="B373" s="16">
        <f>COUNTIF($A$5:$A$124,A373)</f>
        <v>0</v>
      </c>
      <c r="C373" s="16" t="str">
        <f>IF(OR(MID(A373,1,2)="SP",MID(A373,1,2)="MR",MID(A373,1,2)="CL",MID(A373,1,2)="RP"),"P","B")</f>
        <v>P</v>
      </c>
      <c r="D373" s="17">
        <f>IF($C373="B",VLOOKUP($A373,Bat!$A$4:$BC$2232,D$1,FALSE),VLOOKUP($A373,Pit!$A$4:$AZ$2108,D$2,FALSE))</f>
        <v>10029</v>
      </c>
      <c r="E373" s="16" t="str">
        <f>IF($C373="B",VLOOKUP($A373,Bat!$A$4:$BC$2232,E$1,FALSE),VLOOKUP($A373,Pit!$A$4:$AZ$2108,E$2,FALSE))</f>
        <v>SP</v>
      </c>
      <c r="F373" s="16" t="str">
        <f>IF($C373="B",VLOOKUP($A373,Bat!$A$4:$BC$2232,F$1,FALSE),VLOOKUP($A373,Pit!$A$4:$AZ$2108,F$2,FALSE))</f>
        <v>Manuel Muñóz</v>
      </c>
      <c r="G373" s="16">
        <f>IF($C373="B",VLOOKUP($A373,Bat!$A$4:$BC$2232,G$1,FALSE),VLOOKUP($A373,Pit!$A$4:$AZ$2108,G$2,FALSE))</f>
        <v>21</v>
      </c>
      <c r="H373" s="16" t="str">
        <f>IF($C373="B",VLOOKUP($A373,Bat!$A$4:$BC$2232,H$1,FALSE),VLOOKUP($A373,Pit!$A$4:$AZ$2108,H$2,FALSE))</f>
        <v>R</v>
      </c>
      <c r="I373" s="16" t="str">
        <f>IF($C373="B",VLOOKUP($A373,Bat!$A$4:$BC$2232,I$1,FALSE),VLOOKUP($A373,Pit!$A$4:$AZ$2108,I$2,FALSE))</f>
        <v>L</v>
      </c>
      <c r="J373" s="16" t="str">
        <f>IF($C373="B",VLOOKUP($A373,Bat!$A$4:$BC$2232,J$1,FALSE),VLOOKUP($A373,Pit!$A$4:$AZ$2108,J$2,FALSE))</f>
        <v>Very Low</v>
      </c>
      <c r="K373" s="17" t="str">
        <f>IF($C373="B",VLOOKUP($A373,Bat!$A$4:$BC$2232,K$1,FALSE),VLOOKUP($A373,Pit!$A$4:$AZ$2108,K$2,FALSE))</f>
        <v>Normal</v>
      </c>
      <c r="L373" s="16">
        <f>IF($C373="B",VLOOKUP($A373,Bat!$A$4:$BC$2232,L$1,FALSE),VLOOKUP($A373,Pit!$A$4:$AZ$2108,L$2,FALSE))</f>
        <v>5</v>
      </c>
      <c r="M373" s="16">
        <f>IF($C373="B",VLOOKUP($A373,Bat!$A$4:$BC$2232,M$1,FALSE),VLOOKUP($A373,Pit!$A$4:$AZ$2108,M$2,FALSE))</f>
        <v>5</v>
      </c>
      <c r="N373" s="16">
        <f>IF($C373="B",VLOOKUP($A373,Bat!$A$4:$BC$2232,N$1,FALSE),VLOOKUP($A373,Pit!$A$4:$AZ$2108,N$2,FALSE))</f>
        <v>2</v>
      </c>
      <c r="O373" s="16" t="str">
        <f>IF($C373="B",VLOOKUP($A373,Bat!$A$4:$BC$2232,O$1,FALSE),VLOOKUP($A373,Pit!$A$4:$AZ$2108,O$2,FALSE))</f>
        <v>93-95 Mph</v>
      </c>
      <c r="P373" s="17">
        <f>IF($C373="B",VLOOKUP($A373,Bat!$A$4:$BC$2232,P$1,FALSE),VLOOKUP($A373,Pit!$A$4:$AZ$2108,P$2,FALSE))</f>
        <v>6</v>
      </c>
      <c r="Q373" s="36">
        <f>IF($C373="B",VLOOKUP($A373,Bat!$A$4:$BC$2232,Q$1,FALSE),VLOOKUP($A373,Pit!$A$4:$AZ$2108,Q$2,FALSE))</f>
        <v>24.76185502024488</v>
      </c>
      <c r="R373" s="19">
        <f>IF($C373="B",VLOOKUP($A373,Bat!$A$4:$BC$2232,R$1,FALSE),VLOOKUP($A373,Pit!$A$4:$AZ$2108,R$2,FALSE))</f>
        <v>0.15310680467442597</v>
      </c>
      <c r="S373" s="20">
        <f>IF($C373="B",VLOOKUP($A373,Bat!$A$4:$BC$2232,S$1,FALSE),VLOOKUP($A373,Pit!$A$4:$AZ$2108,S$2,FALSE))</f>
        <v>230000</v>
      </c>
      <c r="T373" s="17" t="str">
        <f>VLOOKUP(IF($C373="B",VLOOKUP($A373,Bat!$A$4:$AT$2232,T$1,FALSE),VLOOKUP($A373,Pit!$A$4:$BD$2108,T$2,FALSE)),COND!$A$35:$B$41,2,FALSE)</f>
        <v>??</v>
      </c>
      <c r="U373" s="21">
        <f>IF($C373="B",VLOOKUP($A373,Bat!$A$4:$AR$1196,44,FALSE),VLOOKUP($A373,Pit!$A$4:$BB$1086,54,FALSE))</f>
        <v>0</v>
      </c>
      <c r="V373" s="16"/>
      <c r="W373" s="16">
        <f>IF(OR(U373=999,V373=999,AND(S373&gt;$S$3,S373&lt;&gt;"Slot")),"",IF(V373="",U373,V373))</f>
        <v>0</v>
      </c>
      <c r="X373" s="17" t="e">
        <f>RANK(R373,$R$5:$R$124)</f>
        <v>#N/A</v>
      </c>
      <c r="Y373" s="16" t="str">
        <f>IFERROR(VLOOKUP($D373,Results!$F$3:$L$1396,Y$1,FALSE),"")</f>
        <v/>
      </c>
      <c r="Z373" s="34" t="str">
        <f>IFERROR(IFERROR(IF(VLOOKUP($D373,Results!$F$3:$L$1396,Z$1+1,FALSE)=1,"S",""),"")&amp;VLOOKUP($D373,Results!$F$3:$L$1396,Z$1,FALSE),"")</f>
        <v/>
      </c>
      <c r="AA373" s="16" t="str">
        <f>IFERROR(VLOOKUP($D373,Results!$F$3:$L$1396,AA$1,FALSE),"")</f>
        <v/>
      </c>
      <c r="AB373" s="16" t="str">
        <f>IFERROR(VLOOKUP($D373,Results!$F$3:$L$1396,AB$1,FALSE),"")</f>
        <v/>
      </c>
      <c r="AC373" s="16" t="str">
        <f>IF(V373="","",Y373-V373)</f>
        <v/>
      </c>
    </row>
    <row r="374" spans="1:29" s="21" customFormat="1" x14ac:dyDescent="0.25">
      <c r="A374" s="21" t="s">
        <v>2452</v>
      </c>
      <c r="B374" s="16">
        <f>COUNTIF($A$5:$A$124,A374)</f>
        <v>0</v>
      </c>
      <c r="C374" s="16" t="str">
        <f>IF(OR(MID(A374,1,2)="SP",MID(A374,1,2)="MR",MID(A374,1,2)="CL",MID(A374,1,2)="RP"),"P","B")</f>
        <v>P</v>
      </c>
      <c r="D374" s="17">
        <f>IF($C374="B",VLOOKUP($A374,Bat!$A$4:$BC$2232,D$1,FALSE),VLOOKUP($A374,Pit!$A$4:$AZ$2108,D$2,FALSE))</f>
        <v>4025</v>
      </c>
      <c r="E374" s="16" t="str">
        <f>IF($C374="B",VLOOKUP($A374,Bat!$A$4:$BC$2232,E$1,FALSE),VLOOKUP($A374,Pit!$A$4:$AZ$2108,E$2,FALSE))</f>
        <v>RP</v>
      </c>
      <c r="F374" s="16" t="str">
        <f>IF($C374="B",VLOOKUP($A374,Bat!$A$4:$BC$2232,F$1,FALSE),VLOOKUP($A374,Pit!$A$4:$AZ$2108,F$2,FALSE))</f>
        <v>Yosai Murata</v>
      </c>
      <c r="G374" s="16">
        <f>IF($C374="B",VLOOKUP($A374,Bat!$A$4:$BC$2232,G$1,FALSE),VLOOKUP($A374,Pit!$A$4:$AZ$2108,G$2,FALSE))</f>
        <v>21</v>
      </c>
      <c r="H374" s="16" t="str">
        <f>IF($C374="B",VLOOKUP($A374,Bat!$A$4:$BC$2232,H$1,FALSE),VLOOKUP($A374,Pit!$A$4:$AZ$2108,H$2,FALSE))</f>
        <v>R</v>
      </c>
      <c r="I374" s="16" t="str">
        <f>IF($C374="B",VLOOKUP($A374,Bat!$A$4:$BC$2232,I$1,FALSE),VLOOKUP($A374,Pit!$A$4:$AZ$2108,I$2,FALSE))</f>
        <v>R</v>
      </c>
      <c r="J374" s="16" t="str">
        <f>IF($C374="B",VLOOKUP($A374,Bat!$A$4:$BC$2232,J$1,FALSE),VLOOKUP($A374,Pit!$A$4:$AZ$2108,J$2,FALSE))</f>
        <v>Very Low</v>
      </c>
      <c r="K374" s="17" t="str">
        <f>IF($C374="B",VLOOKUP($A374,Bat!$A$4:$BC$2232,K$1,FALSE),VLOOKUP($A374,Pit!$A$4:$AZ$2108,K$2,FALSE))</f>
        <v>Very High</v>
      </c>
      <c r="L374" s="16">
        <f>IF($C374="B",VLOOKUP($A374,Bat!$A$4:$BC$2232,L$1,FALSE),VLOOKUP($A374,Pit!$A$4:$AZ$2108,L$2,FALSE))</f>
        <v>5</v>
      </c>
      <c r="M374" s="16">
        <f>IF($C374="B",VLOOKUP($A374,Bat!$A$4:$BC$2232,M$1,FALSE),VLOOKUP($A374,Pit!$A$4:$AZ$2108,M$2,FALSE))</f>
        <v>4</v>
      </c>
      <c r="N374" s="16">
        <f>IF($C374="B",VLOOKUP($A374,Bat!$A$4:$BC$2232,N$1,FALSE),VLOOKUP($A374,Pit!$A$4:$AZ$2108,N$2,FALSE))</f>
        <v>3</v>
      </c>
      <c r="O374" s="16" t="str">
        <f>IF($C374="B",VLOOKUP($A374,Bat!$A$4:$BC$2232,O$1,FALSE),VLOOKUP($A374,Pit!$A$4:$AZ$2108,O$2,FALSE))</f>
        <v>95-97 Mph</v>
      </c>
      <c r="P374" s="17">
        <f>IF($C374="B",VLOOKUP($A374,Bat!$A$4:$BC$2232,P$1,FALSE),VLOOKUP($A374,Pit!$A$4:$AZ$2108,P$2,FALSE))</f>
        <v>6</v>
      </c>
      <c r="Q374" s="36">
        <f>IF($C374="B",VLOOKUP($A374,Bat!$A$4:$BC$2232,Q$1,FALSE),VLOOKUP($A374,Pit!$A$4:$AZ$2108,Q$2,FALSE))</f>
        <v>24.700605105267638</v>
      </c>
      <c r="R374" s="19">
        <f>IF($C374="B",VLOOKUP($A374,Bat!$A$4:$BC$2232,R$1,FALSE),VLOOKUP($A374,Pit!$A$4:$AZ$2108,R$2,FALSE))</f>
        <v>0.14762709335806631</v>
      </c>
      <c r="S374" s="20">
        <f>IF($C374="B",VLOOKUP($A374,Bat!$A$4:$BC$2232,S$1,FALSE),VLOOKUP($A374,Pit!$A$4:$AZ$2108,S$2,FALSE))</f>
        <v>140000</v>
      </c>
      <c r="T374" s="17" t="str">
        <f>VLOOKUP(IF($C374="B",VLOOKUP($A374,Bat!$A$4:$AT$2232,T$1,FALSE),VLOOKUP($A374,Pit!$A$4:$BD$2108,T$2,FALSE)),COND!$A$35:$B$41,2,FALSE)</f>
        <v>??</v>
      </c>
      <c r="U374" s="21">
        <f>IF($C374="B",VLOOKUP($A374,Bat!$A$4:$AR$1196,44,FALSE),VLOOKUP($A374,Pit!$A$4:$BB$1086,54,FALSE))</f>
        <v>0</v>
      </c>
      <c r="V374" s="16"/>
      <c r="W374" s="16">
        <f>IF(OR(U374=999,V374=999,AND(S374&gt;$S$3,S374&lt;&gt;"Slot")),"",IF(V374="",U374,V374))</f>
        <v>0</v>
      </c>
      <c r="X374" s="17" t="e">
        <f>RANK(R374,$R$5:$R$124)</f>
        <v>#N/A</v>
      </c>
      <c r="Y374" s="16" t="str">
        <f>IFERROR(VLOOKUP($D374,Results!$F$3:$L$1396,Y$1,FALSE),"")</f>
        <v/>
      </c>
      <c r="Z374" s="34" t="str">
        <f>IFERROR(IFERROR(IF(VLOOKUP($D374,Results!$F$3:$L$1396,Z$1+1,FALSE)=1,"S",""),"")&amp;VLOOKUP($D374,Results!$F$3:$L$1396,Z$1,FALSE),"")</f>
        <v/>
      </c>
      <c r="AA374" s="16" t="str">
        <f>IFERROR(VLOOKUP($D374,Results!$F$3:$L$1396,AA$1,FALSE),"")</f>
        <v/>
      </c>
      <c r="AB374" s="16" t="str">
        <f>IFERROR(VLOOKUP($D374,Results!$F$3:$L$1396,AB$1,FALSE),"")</f>
        <v/>
      </c>
      <c r="AC374" s="16" t="str">
        <f>IF(V374="","",Y374-V374)</f>
        <v/>
      </c>
    </row>
    <row r="375" spans="1:29" s="21" customFormat="1" x14ac:dyDescent="0.25">
      <c r="A375" s="21" t="s">
        <v>2918</v>
      </c>
      <c r="B375" s="16">
        <f>COUNTIF($A$5:$A$124,A375)</f>
        <v>0</v>
      </c>
      <c r="C375" s="16" t="str">
        <f>IF(OR(MID(A375,1,2)="SP",MID(A375,1,2)="MR",MID(A375,1,2)="CL",MID(A375,1,2)="RP"),"P","B")</f>
        <v>B</v>
      </c>
      <c r="D375" s="17">
        <f>IF($C375="B",VLOOKUP($A375,Bat!$A$4:$BC$2232,D$1,FALSE),VLOOKUP($A375,Pit!$A$4:$AZ$2108,D$2,FALSE))</f>
        <v>5206</v>
      </c>
      <c r="E375" s="16" t="str">
        <f>IF($C375="B",VLOOKUP($A375,Bat!$A$4:$BC$2232,E$1,FALSE),VLOOKUP($A375,Pit!$A$4:$AZ$2108,E$2,FALSE))</f>
        <v>1B</v>
      </c>
      <c r="F375" s="16" t="str">
        <f>IF($C375="B",VLOOKUP($A375,Bat!$A$4:$BC$2232,F$1,FALSE),VLOOKUP($A375,Pit!$A$4:$AZ$2108,F$2,FALSE))</f>
        <v>Glen Patterson</v>
      </c>
      <c r="G375" s="16">
        <f>IF($C375="B",VLOOKUP($A375,Bat!$A$4:$BC$2232,G$1,FALSE),VLOOKUP($A375,Pit!$A$4:$AZ$2108,G$2,FALSE))</f>
        <v>18</v>
      </c>
      <c r="H375" s="16" t="str">
        <f>IF($C375="B",VLOOKUP($A375,Bat!$A$4:$BC$2232,H$1,FALSE),VLOOKUP($A375,Pit!$A$4:$AZ$2108,H$2,FALSE))</f>
        <v>R</v>
      </c>
      <c r="I375" s="16" t="str">
        <f>IF($C375="B",VLOOKUP($A375,Bat!$A$4:$BC$2232,I$1,FALSE),VLOOKUP($A375,Pit!$A$4:$AZ$2108,I$2,FALSE))</f>
        <v>R</v>
      </c>
      <c r="J375" s="16" t="str">
        <f>IF($C375="B",VLOOKUP($A375,Bat!$A$4:$BC$2232,J$1,FALSE),VLOOKUP($A375,Pit!$A$4:$AZ$2108,J$2,FALSE))</f>
        <v>Very High</v>
      </c>
      <c r="K375" s="17" t="str">
        <f>IF($C375="B",VLOOKUP($A375,Bat!$A$4:$BC$2232,K$1,FALSE),VLOOKUP($A375,Pit!$A$4:$AZ$2108,K$2,FALSE))</f>
        <v>Very High</v>
      </c>
      <c r="L375" s="16">
        <f>IF($C375="B",VLOOKUP($A375,Bat!$A$4:$BC$2232,L$1,FALSE),VLOOKUP($A375,Pit!$A$4:$AZ$2108,L$2,FALSE))</f>
        <v>4</v>
      </c>
      <c r="M375" s="16">
        <f>IF($C375="B",VLOOKUP($A375,Bat!$A$4:$BC$2232,M$1,FALSE),VLOOKUP($A375,Pit!$A$4:$AZ$2108,M$2,FALSE))</f>
        <v>4</v>
      </c>
      <c r="N375" s="16">
        <f>IF($C375="B",VLOOKUP($A375,Bat!$A$4:$BC$2232,N$1,FALSE),VLOOKUP($A375,Pit!$A$4:$AZ$2108,N$2,FALSE))</f>
        <v>8</v>
      </c>
      <c r="O375" s="16">
        <f>IF($C375="B",VLOOKUP($A375,Bat!$A$4:$BC$2232,O$1,FALSE),VLOOKUP($A375,Pit!$A$4:$AZ$2108,O$2,FALSE))</f>
        <v>1</v>
      </c>
      <c r="P375" s="17">
        <f>IF($C375="B",VLOOKUP($A375,Bat!$A$4:$BC$2232,P$1,FALSE),VLOOKUP($A375,Pit!$A$4:$AZ$2108,P$2,FALSE))</f>
        <v>3</v>
      </c>
      <c r="Q375" s="36">
        <f>IF($C375="B",VLOOKUP($A375,Bat!$A$4:$BC$2232,Q$1,FALSE),VLOOKUP($A375,Pit!$A$4:$AZ$2108,Q$2,FALSE))</f>
        <v>7.6971933264427648</v>
      </c>
      <c r="R375" s="19">
        <f>IF($C375="B",VLOOKUP($A375,Bat!$A$4:$BC$2232,R$1,FALSE),VLOOKUP($A375,Pit!$A$4:$AZ$2108,R$2,FALSE))</f>
        <v>0.14707517976020043</v>
      </c>
      <c r="S375" s="20">
        <f>IF($C375="B",VLOOKUP($A375,Bat!$A$4:$BC$2232,S$1,FALSE),VLOOKUP($A375,Pit!$A$4:$AZ$2108,S$2,FALSE))</f>
        <v>2200000</v>
      </c>
      <c r="T375" s="17" t="str">
        <f>VLOOKUP(IF($C375="B",VLOOKUP($A375,Bat!$A$4:$AT$2232,T$1,FALSE),VLOOKUP($A375,Pit!$A$4:$BD$2108,T$2,FALSE)),COND!$A$35:$B$41,2,FALSE)</f>
        <v>??</v>
      </c>
      <c r="U375" s="21">
        <f>IF($C375="B",VLOOKUP($A375,Bat!$A$4:$AR$1196,44,FALSE),VLOOKUP($A375,Pit!$A$4:$BB$1086,54,FALSE))</f>
        <v>0</v>
      </c>
      <c r="V375" s="16"/>
      <c r="W375" s="16">
        <f>IF(OR(U375=999,V375=999,AND(S375&gt;$S$3,S375&lt;&gt;"Slot")),"",IF(V375="",U375,V375))</f>
        <v>0</v>
      </c>
      <c r="X375" s="17" t="e">
        <f>RANK(R375,$R$5:$R$124)</f>
        <v>#N/A</v>
      </c>
      <c r="Y375" s="16" t="str">
        <f>IFERROR(VLOOKUP($D375,Results!$F$3:$L$1396,Y$1,FALSE),"")</f>
        <v/>
      </c>
      <c r="Z375" s="34" t="str">
        <f>IFERROR(IFERROR(IF(VLOOKUP($D375,Results!$F$3:$L$1396,Z$1+1,FALSE)=1,"S",""),"")&amp;VLOOKUP($D375,Results!$F$3:$L$1396,Z$1,FALSE),"")</f>
        <v/>
      </c>
      <c r="AA375" s="16" t="str">
        <f>IFERROR(VLOOKUP($D375,Results!$F$3:$L$1396,AA$1,FALSE),"")</f>
        <v/>
      </c>
      <c r="AB375" s="16" t="str">
        <f>IFERROR(VLOOKUP($D375,Results!$F$3:$L$1396,AB$1,FALSE),"")</f>
        <v/>
      </c>
      <c r="AC375" s="16" t="str">
        <f>IF(V375="","",Y375-V375)</f>
        <v/>
      </c>
    </row>
    <row r="376" spans="1:29" s="21" customFormat="1" x14ac:dyDescent="0.25">
      <c r="A376" s="21" t="s">
        <v>2453</v>
      </c>
      <c r="B376" s="16">
        <f>COUNTIF($A$5:$A$124,A376)</f>
        <v>0</v>
      </c>
      <c r="C376" s="16" t="str">
        <f>IF(OR(MID(A376,1,2)="SP",MID(A376,1,2)="MR",MID(A376,1,2)="CL",MID(A376,1,2)="RP"),"P","B")</f>
        <v>P</v>
      </c>
      <c r="D376" s="17">
        <f>IF($C376="B",VLOOKUP($A376,Bat!$A$4:$BC$2232,D$1,FALSE),VLOOKUP($A376,Pit!$A$4:$AZ$2108,D$2,FALSE))</f>
        <v>6228</v>
      </c>
      <c r="E376" s="16" t="str">
        <f>IF($C376="B",VLOOKUP($A376,Bat!$A$4:$BC$2232,E$1,FALSE),VLOOKUP($A376,Pit!$A$4:$AZ$2108,E$2,FALSE))</f>
        <v>RP</v>
      </c>
      <c r="F376" s="16" t="str">
        <f>IF($C376="B",VLOOKUP($A376,Bat!$A$4:$BC$2232,F$1,FALSE),VLOOKUP($A376,Pit!$A$4:$AZ$2108,F$2,FALSE))</f>
        <v>Kurt Worley</v>
      </c>
      <c r="G376" s="16">
        <f>IF($C376="B",VLOOKUP($A376,Bat!$A$4:$BC$2232,G$1,FALSE),VLOOKUP($A376,Pit!$A$4:$AZ$2108,G$2,FALSE))</f>
        <v>21</v>
      </c>
      <c r="H376" s="16" t="str">
        <f>IF($C376="B",VLOOKUP($A376,Bat!$A$4:$BC$2232,H$1,FALSE),VLOOKUP($A376,Pit!$A$4:$AZ$2108,H$2,FALSE))</f>
        <v>R</v>
      </c>
      <c r="I376" s="16" t="str">
        <f>IF($C376="B",VLOOKUP($A376,Bat!$A$4:$BC$2232,I$1,FALSE),VLOOKUP($A376,Pit!$A$4:$AZ$2108,I$2,FALSE))</f>
        <v>R</v>
      </c>
      <c r="J376" s="16" t="str">
        <f>IF($C376="B",VLOOKUP($A376,Bat!$A$4:$BC$2232,J$1,FALSE),VLOOKUP($A376,Pit!$A$4:$AZ$2108,J$2,FALSE))</f>
        <v>Low</v>
      </c>
      <c r="K376" s="17" t="str">
        <f>IF($C376="B",VLOOKUP($A376,Bat!$A$4:$BC$2232,K$1,FALSE),VLOOKUP($A376,Pit!$A$4:$AZ$2108,K$2,FALSE))</f>
        <v>High</v>
      </c>
      <c r="L376" s="16">
        <f>IF($C376="B",VLOOKUP($A376,Bat!$A$4:$BC$2232,L$1,FALSE),VLOOKUP($A376,Pit!$A$4:$AZ$2108,L$2,FALSE))</f>
        <v>4</v>
      </c>
      <c r="M376" s="16">
        <f>IF($C376="B",VLOOKUP($A376,Bat!$A$4:$BC$2232,M$1,FALSE),VLOOKUP($A376,Pit!$A$4:$AZ$2108,M$2,FALSE))</f>
        <v>5</v>
      </c>
      <c r="N376" s="16">
        <f>IF($C376="B",VLOOKUP($A376,Bat!$A$4:$BC$2232,N$1,FALSE),VLOOKUP($A376,Pit!$A$4:$AZ$2108,N$2,FALSE))</f>
        <v>3</v>
      </c>
      <c r="O376" s="16" t="str">
        <f>IF($C376="B",VLOOKUP($A376,Bat!$A$4:$BC$2232,O$1,FALSE),VLOOKUP($A376,Pit!$A$4:$AZ$2108,O$2,FALSE))</f>
        <v>91-93 Mph</v>
      </c>
      <c r="P376" s="17">
        <f>IF($C376="B",VLOOKUP($A376,Bat!$A$4:$BC$2232,P$1,FALSE),VLOOKUP($A376,Pit!$A$4:$AZ$2108,P$2,FALSE))</f>
        <v>10</v>
      </c>
      <c r="Q376" s="36">
        <f>IF($C376="B",VLOOKUP($A376,Bat!$A$4:$BC$2232,Q$1,FALSE),VLOOKUP($A376,Pit!$A$4:$AZ$2108,Q$2,FALSE))</f>
        <v>24.671913002764761</v>
      </c>
      <c r="R376" s="19">
        <f>IF($C376="B",VLOOKUP($A376,Bat!$A$4:$BC$2232,R$1,FALSE),VLOOKUP($A376,Pit!$A$4:$AZ$2108,R$2,FALSE))</f>
        <v>0.14506016018218221</v>
      </c>
      <c r="S376" s="20">
        <f>IF($C376="B",VLOOKUP($A376,Bat!$A$4:$BC$2232,S$1,FALSE),VLOOKUP($A376,Pit!$A$4:$AZ$2108,S$2,FALSE))</f>
        <v>105000</v>
      </c>
      <c r="T376" s="17" t="str">
        <f>VLOOKUP(IF($C376="B",VLOOKUP($A376,Bat!$A$4:$AT$2232,T$1,FALSE),VLOOKUP($A376,Pit!$A$4:$BD$2108,T$2,FALSE)),COND!$A$35:$B$41,2,FALSE)</f>
        <v>??</v>
      </c>
      <c r="U376" s="21">
        <f>IF($C376="B",VLOOKUP($A376,Bat!$A$4:$AR$1196,44,FALSE),VLOOKUP($A376,Pit!$A$4:$BB$1086,54,FALSE))</f>
        <v>0</v>
      </c>
      <c r="V376" s="16"/>
      <c r="W376" s="16">
        <f>IF(OR(U376=999,V376=999,AND(S376&gt;$S$3,S376&lt;&gt;"Slot")),"",IF(V376="",U376,V376))</f>
        <v>0</v>
      </c>
      <c r="X376" s="17" t="e">
        <f>RANK(R376,$R$5:$R$124)</f>
        <v>#N/A</v>
      </c>
      <c r="Y376" s="16" t="str">
        <f>IFERROR(VLOOKUP($D376,Results!$F$3:$L$1396,Y$1,FALSE),"")</f>
        <v/>
      </c>
      <c r="Z376" s="34" t="str">
        <f>IFERROR(IFERROR(IF(VLOOKUP($D376,Results!$F$3:$L$1396,Z$1+1,FALSE)=1,"S",""),"")&amp;VLOOKUP($D376,Results!$F$3:$L$1396,Z$1,FALSE),"")</f>
        <v/>
      </c>
      <c r="AA376" s="16" t="str">
        <f>IFERROR(VLOOKUP($D376,Results!$F$3:$L$1396,AA$1,FALSE),"")</f>
        <v/>
      </c>
      <c r="AB376" s="16" t="str">
        <f>IFERROR(VLOOKUP($D376,Results!$F$3:$L$1396,AB$1,FALSE),"")</f>
        <v/>
      </c>
      <c r="AC376" s="16" t="str">
        <f>IF(V376="","",Y376-V376)</f>
        <v/>
      </c>
    </row>
    <row r="377" spans="1:29" s="21" customFormat="1" x14ac:dyDescent="0.25">
      <c r="A377" s="21" t="s">
        <v>2745</v>
      </c>
      <c r="B377" s="16">
        <f>COUNTIF($A$5:$A$124,A377)</f>
        <v>0</v>
      </c>
      <c r="C377" s="16" t="str">
        <f>IF(OR(MID(A377,1,2)="SP",MID(A377,1,2)="MR",MID(A377,1,2)="CL",MID(A377,1,2)="RP"),"P","B")</f>
        <v>B</v>
      </c>
      <c r="D377" s="17">
        <f>IF($C377="B",VLOOKUP($A377,Bat!$A$4:$BC$2232,D$1,FALSE),VLOOKUP($A377,Pit!$A$4:$AZ$2108,D$2,FALSE))</f>
        <v>8519</v>
      </c>
      <c r="E377" s="16" t="str">
        <f>IF($C377="B",VLOOKUP($A377,Bat!$A$4:$BC$2232,E$1,FALSE),VLOOKUP($A377,Pit!$A$4:$AZ$2108,E$2,FALSE))</f>
        <v>SS</v>
      </c>
      <c r="F377" s="16" t="str">
        <f>IF($C377="B",VLOOKUP($A377,Bat!$A$4:$BC$2232,F$1,FALSE),VLOOKUP($A377,Pit!$A$4:$AZ$2108,F$2,FALSE))</f>
        <v>Ramón Rodríguez</v>
      </c>
      <c r="G377" s="16">
        <f>IF($C377="B",VLOOKUP($A377,Bat!$A$4:$BC$2232,G$1,FALSE),VLOOKUP($A377,Pit!$A$4:$AZ$2108,G$2,FALSE))</f>
        <v>21</v>
      </c>
      <c r="H377" s="16" t="str">
        <f>IF($C377="B",VLOOKUP($A377,Bat!$A$4:$BC$2232,H$1,FALSE),VLOOKUP($A377,Pit!$A$4:$AZ$2108,H$2,FALSE))</f>
        <v>R</v>
      </c>
      <c r="I377" s="16" t="str">
        <f>IF($C377="B",VLOOKUP($A377,Bat!$A$4:$BC$2232,I$1,FALSE),VLOOKUP($A377,Pit!$A$4:$AZ$2108,I$2,FALSE))</f>
        <v>R</v>
      </c>
      <c r="J377" s="16" t="str">
        <f>IF($C377="B",VLOOKUP($A377,Bat!$A$4:$BC$2232,J$1,FALSE),VLOOKUP($A377,Pit!$A$4:$AZ$2108,J$2,FALSE))</f>
        <v>Very Low</v>
      </c>
      <c r="K377" s="17" t="str">
        <f>IF($C377="B",VLOOKUP($A377,Bat!$A$4:$BC$2232,K$1,FALSE),VLOOKUP($A377,Pit!$A$4:$AZ$2108,K$2,FALSE))</f>
        <v>Very Low</v>
      </c>
      <c r="L377" s="16">
        <f>IF($C377="B",VLOOKUP($A377,Bat!$A$4:$BC$2232,L$1,FALSE),VLOOKUP($A377,Pit!$A$4:$AZ$2108,L$2,FALSE))</f>
        <v>5</v>
      </c>
      <c r="M377" s="16">
        <f>IF($C377="B",VLOOKUP($A377,Bat!$A$4:$BC$2232,M$1,FALSE),VLOOKUP($A377,Pit!$A$4:$AZ$2108,M$2,FALSE))</f>
        <v>4</v>
      </c>
      <c r="N377" s="16">
        <f>IF($C377="B",VLOOKUP($A377,Bat!$A$4:$BC$2232,N$1,FALSE),VLOOKUP($A377,Pit!$A$4:$AZ$2108,N$2,FALSE))</f>
        <v>2</v>
      </c>
      <c r="O377" s="16">
        <f>IF($C377="B",VLOOKUP($A377,Bat!$A$4:$BC$2232,O$1,FALSE),VLOOKUP($A377,Pit!$A$4:$AZ$2108,O$2,FALSE))</f>
        <v>3</v>
      </c>
      <c r="P377" s="17">
        <f>IF($C377="B",VLOOKUP($A377,Bat!$A$4:$BC$2232,P$1,FALSE),VLOOKUP($A377,Pit!$A$4:$AZ$2108,P$2,FALSE))</f>
        <v>2</v>
      </c>
      <c r="Q377" s="36">
        <f>IF($C377="B",VLOOKUP($A377,Bat!$A$4:$BC$2232,Q$1,FALSE),VLOOKUP($A377,Pit!$A$4:$AZ$2108,Q$2,FALSE))</f>
        <v>7.6744215045668183</v>
      </c>
      <c r="R377" s="19">
        <f>IF($C377="B",VLOOKUP($A377,Bat!$A$4:$BC$2232,R$1,FALSE),VLOOKUP($A377,Pit!$A$4:$AZ$2108,R$2,FALSE))</f>
        <v>0.1440881133281473</v>
      </c>
      <c r="S377" s="20">
        <f>IF($C377="B",VLOOKUP($A377,Bat!$A$4:$BC$2232,S$1,FALSE),VLOOKUP($A377,Pit!$A$4:$AZ$2108,S$2,FALSE))</f>
        <v>230000</v>
      </c>
      <c r="T377" s="17" t="str">
        <f>VLOOKUP(IF($C377="B",VLOOKUP($A377,Bat!$A$4:$AT$2232,T$1,FALSE),VLOOKUP($A377,Pit!$A$4:$BD$2108,T$2,FALSE)),COND!$A$35:$B$41,2,FALSE)</f>
        <v>??</v>
      </c>
      <c r="U377" s="21">
        <f>IF($C377="B",VLOOKUP($A377,Bat!$A$4:$AR$1196,44,FALSE),VLOOKUP($A377,Pit!$A$4:$BB$1086,54,FALSE))</f>
        <v>0</v>
      </c>
      <c r="V377" s="16"/>
      <c r="W377" s="16">
        <f>IF(OR(U377=999,V377=999,AND(S377&gt;$S$3,S377&lt;&gt;"Slot")),"",IF(V377="",U377,V377))</f>
        <v>0</v>
      </c>
      <c r="X377" s="17" t="e">
        <f>RANK(R377,$R$5:$R$124)</f>
        <v>#N/A</v>
      </c>
      <c r="Y377" s="16" t="str">
        <f>IFERROR(VLOOKUP($D377,Results!$F$3:$L$1396,Y$1,FALSE),"")</f>
        <v/>
      </c>
      <c r="Z377" s="34" t="str">
        <f>IFERROR(IFERROR(IF(VLOOKUP($D377,Results!$F$3:$L$1396,Z$1+1,FALSE)=1,"S",""),"")&amp;VLOOKUP($D377,Results!$F$3:$L$1396,Z$1,FALSE),"")</f>
        <v/>
      </c>
      <c r="AA377" s="16" t="str">
        <f>IFERROR(VLOOKUP($D377,Results!$F$3:$L$1396,AA$1,FALSE),"")</f>
        <v/>
      </c>
      <c r="AB377" s="16" t="str">
        <f>IFERROR(VLOOKUP($D377,Results!$F$3:$L$1396,AB$1,FALSE),"")</f>
        <v/>
      </c>
      <c r="AC377" s="16" t="str">
        <f>IF(V377="","",Y377-V377)</f>
        <v/>
      </c>
    </row>
    <row r="378" spans="1:29" s="21" customFormat="1" x14ac:dyDescent="0.25">
      <c r="A378" s="21" t="s">
        <v>2454</v>
      </c>
      <c r="B378" s="16">
        <f>COUNTIF($A$5:$A$124,A378)</f>
        <v>0</v>
      </c>
      <c r="C378" s="16" t="str">
        <f>IF(OR(MID(A378,1,2)="SP",MID(A378,1,2)="MR",MID(A378,1,2)="CL",MID(A378,1,2)="RP"),"P","B")</f>
        <v>P</v>
      </c>
      <c r="D378" s="17">
        <f>IF($C378="B",VLOOKUP($A378,Bat!$A$4:$BC$2232,D$1,FALSE),VLOOKUP($A378,Pit!$A$4:$AZ$2108,D$2,FALSE))</f>
        <v>8674</v>
      </c>
      <c r="E378" s="16" t="str">
        <f>IF($C378="B",VLOOKUP($A378,Bat!$A$4:$BC$2232,E$1,FALSE),VLOOKUP($A378,Pit!$A$4:$AZ$2108,E$2,FALSE))</f>
        <v>CL</v>
      </c>
      <c r="F378" s="16" t="str">
        <f>IF($C378="B",VLOOKUP($A378,Bat!$A$4:$BC$2232,F$1,FALSE),VLOOKUP($A378,Pit!$A$4:$AZ$2108,F$2,FALSE))</f>
        <v>Sadakuno Kawasaki</v>
      </c>
      <c r="G378" s="16">
        <f>IF($C378="B",VLOOKUP($A378,Bat!$A$4:$BC$2232,G$1,FALSE),VLOOKUP($A378,Pit!$A$4:$AZ$2108,G$2,FALSE))</f>
        <v>18</v>
      </c>
      <c r="H378" s="16" t="str">
        <f>IF($C378="B",VLOOKUP($A378,Bat!$A$4:$BC$2232,H$1,FALSE),VLOOKUP($A378,Pit!$A$4:$AZ$2108,H$2,FALSE))</f>
        <v>L</v>
      </c>
      <c r="I378" s="16" t="str">
        <f>IF($C378="B",VLOOKUP($A378,Bat!$A$4:$BC$2232,I$1,FALSE),VLOOKUP($A378,Pit!$A$4:$AZ$2108,I$2,FALSE))</f>
        <v>L</v>
      </c>
      <c r="J378" s="16" t="str">
        <f>IF($C378="B",VLOOKUP($A378,Bat!$A$4:$BC$2232,J$1,FALSE),VLOOKUP($A378,Pit!$A$4:$AZ$2108,J$2,FALSE))</f>
        <v>Normal</v>
      </c>
      <c r="K378" s="17" t="str">
        <f>IF($C378="B",VLOOKUP($A378,Bat!$A$4:$BC$2232,K$1,FALSE),VLOOKUP($A378,Pit!$A$4:$AZ$2108,K$2,FALSE))</f>
        <v>Very High</v>
      </c>
      <c r="L378" s="16">
        <f>IF($C378="B",VLOOKUP($A378,Bat!$A$4:$BC$2232,L$1,FALSE),VLOOKUP($A378,Pit!$A$4:$AZ$2108,L$2,FALSE))</f>
        <v>2</v>
      </c>
      <c r="M378" s="16">
        <f>IF($C378="B",VLOOKUP($A378,Bat!$A$4:$BC$2232,M$1,FALSE),VLOOKUP($A378,Pit!$A$4:$AZ$2108,M$2,FALSE))</f>
        <v>4</v>
      </c>
      <c r="N378" s="16">
        <f>IF($C378="B",VLOOKUP($A378,Bat!$A$4:$BC$2232,N$1,FALSE),VLOOKUP($A378,Pit!$A$4:$AZ$2108,N$2,FALSE))</f>
        <v>5</v>
      </c>
      <c r="O378" s="16" t="str">
        <f>IF($C378="B",VLOOKUP($A378,Bat!$A$4:$BC$2232,O$1,FALSE),VLOOKUP($A378,Pit!$A$4:$AZ$2108,O$2,FALSE))</f>
        <v>80-83 Mph</v>
      </c>
      <c r="P378" s="17">
        <f>IF($C378="B",VLOOKUP($A378,Bat!$A$4:$BC$2232,P$1,FALSE),VLOOKUP($A378,Pit!$A$4:$AZ$2108,P$2,FALSE))</f>
        <v>9</v>
      </c>
      <c r="Q378" s="36">
        <f>IF($C378="B",VLOOKUP($A378,Bat!$A$4:$BC$2232,Q$1,FALSE),VLOOKUP($A378,Pit!$A$4:$AZ$2108,Q$2,FALSE))</f>
        <v>24.652441726481062</v>
      </c>
      <c r="R378" s="19">
        <f>IF($C378="B",VLOOKUP($A378,Bat!$A$4:$BC$2232,R$1,FALSE),VLOOKUP($A378,Pit!$A$4:$AZ$2108,R$2,FALSE))</f>
        <v>0.14331816636822517</v>
      </c>
      <c r="S378" s="20">
        <f>IF($C378="B",VLOOKUP($A378,Bat!$A$4:$BC$2232,S$1,FALSE),VLOOKUP($A378,Pit!$A$4:$AZ$2108,S$2,FALSE))</f>
        <v>2200000</v>
      </c>
      <c r="T378" s="17" t="str">
        <f>VLOOKUP(IF($C378="B",VLOOKUP($A378,Bat!$A$4:$AT$2232,T$1,FALSE),VLOOKUP($A378,Pit!$A$4:$BD$2108,T$2,FALSE)),COND!$A$35:$B$41,2,FALSE)</f>
        <v>??</v>
      </c>
      <c r="U378" s="21">
        <f>IF($C378="B",VLOOKUP($A378,Bat!$A$4:$AR$1196,44,FALSE),VLOOKUP($A378,Pit!$A$4:$BB$1086,54,FALSE))</f>
        <v>0</v>
      </c>
      <c r="V378" s="16"/>
      <c r="W378" s="16">
        <f>IF(OR(U378=999,V378=999,AND(S378&gt;$S$3,S378&lt;&gt;"Slot")),"",IF(V378="",U378,V378))</f>
        <v>0</v>
      </c>
      <c r="X378" s="17" t="e">
        <f>RANK(R378,$R$5:$R$124)</f>
        <v>#N/A</v>
      </c>
      <c r="Y378" s="16" t="str">
        <f>IFERROR(VLOOKUP($D378,Results!$F$3:$L$1396,Y$1,FALSE),"")</f>
        <v/>
      </c>
      <c r="Z378" s="34" t="str">
        <f>IFERROR(IFERROR(IF(VLOOKUP($D378,Results!$F$3:$L$1396,Z$1+1,FALSE)=1,"S",""),"")&amp;VLOOKUP($D378,Results!$F$3:$L$1396,Z$1,FALSE),"")</f>
        <v/>
      </c>
      <c r="AA378" s="16" t="str">
        <f>IFERROR(VLOOKUP($D378,Results!$F$3:$L$1396,AA$1,FALSE),"")</f>
        <v/>
      </c>
      <c r="AB378" s="16" t="str">
        <f>IFERROR(VLOOKUP($D378,Results!$F$3:$L$1396,AB$1,FALSE),"")</f>
        <v/>
      </c>
      <c r="AC378" s="16" t="str">
        <f>IF(V378="","",Y378-V378)</f>
        <v/>
      </c>
    </row>
    <row r="379" spans="1:29" s="21" customFormat="1" x14ac:dyDescent="0.25">
      <c r="A379" s="21" t="s">
        <v>2455</v>
      </c>
      <c r="B379" s="16">
        <f>COUNTIF($A$5:$A$124,A379)</f>
        <v>0</v>
      </c>
      <c r="C379" s="16" t="str">
        <f>IF(OR(MID(A379,1,2)="SP",MID(A379,1,2)="MR",MID(A379,1,2)="CL",MID(A379,1,2)="RP"),"P","B")</f>
        <v>P</v>
      </c>
      <c r="D379" s="17">
        <f>IF($C379="B",VLOOKUP($A379,Bat!$A$4:$BC$2232,D$1,FALSE),VLOOKUP($A379,Pit!$A$4:$AZ$2108,D$2,FALSE))</f>
        <v>4424</v>
      </c>
      <c r="E379" s="16" t="str">
        <f>IF($C379="B",VLOOKUP($A379,Bat!$A$4:$BC$2232,E$1,FALSE),VLOOKUP($A379,Pit!$A$4:$AZ$2108,E$2,FALSE))</f>
        <v>RP</v>
      </c>
      <c r="F379" s="16" t="str">
        <f>IF($C379="B",VLOOKUP($A379,Bat!$A$4:$BC$2232,F$1,FALSE),VLOOKUP($A379,Pit!$A$4:$AZ$2108,F$2,FALSE))</f>
        <v>Iwane Wada</v>
      </c>
      <c r="G379" s="16">
        <f>IF($C379="B",VLOOKUP($A379,Bat!$A$4:$BC$2232,G$1,FALSE),VLOOKUP($A379,Pit!$A$4:$AZ$2108,G$2,FALSE))</f>
        <v>21</v>
      </c>
      <c r="H379" s="16" t="str">
        <f>IF($C379="B",VLOOKUP($A379,Bat!$A$4:$BC$2232,H$1,FALSE),VLOOKUP($A379,Pit!$A$4:$AZ$2108,H$2,FALSE))</f>
        <v>L</v>
      </c>
      <c r="I379" s="16" t="str">
        <f>IF($C379="B",VLOOKUP($A379,Bat!$A$4:$BC$2232,I$1,FALSE),VLOOKUP($A379,Pit!$A$4:$AZ$2108,I$2,FALSE))</f>
        <v>L</v>
      </c>
      <c r="J379" s="16" t="str">
        <f>IF($C379="B",VLOOKUP($A379,Bat!$A$4:$BC$2232,J$1,FALSE),VLOOKUP($A379,Pit!$A$4:$AZ$2108,J$2,FALSE))</f>
        <v>High</v>
      </c>
      <c r="K379" s="17" t="str">
        <f>IF($C379="B",VLOOKUP($A379,Bat!$A$4:$BC$2232,K$1,FALSE),VLOOKUP($A379,Pit!$A$4:$AZ$2108,K$2,FALSE))</f>
        <v>Low</v>
      </c>
      <c r="L379" s="16">
        <f>IF($C379="B",VLOOKUP($A379,Bat!$A$4:$BC$2232,L$1,FALSE),VLOOKUP($A379,Pit!$A$4:$AZ$2108,L$2,FALSE))</f>
        <v>6</v>
      </c>
      <c r="M379" s="16">
        <f>IF($C379="B",VLOOKUP($A379,Bat!$A$4:$BC$2232,M$1,FALSE),VLOOKUP($A379,Pit!$A$4:$AZ$2108,M$2,FALSE))</f>
        <v>4</v>
      </c>
      <c r="N379" s="16">
        <f>IF($C379="B",VLOOKUP($A379,Bat!$A$4:$BC$2232,N$1,FALSE),VLOOKUP($A379,Pit!$A$4:$AZ$2108,N$2,FALSE))</f>
        <v>2</v>
      </c>
      <c r="O379" s="16" t="str">
        <f>IF($C379="B",VLOOKUP($A379,Bat!$A$4:$BC$2232,O$1,FALSE),VLOOKUP($A379,Pit!$A$4:$AZ$2108,O$2,FALSE))</f>
        <v>96-98 Mph</v>
      </c>
      <c r="P379" s="17">
        <f>IF($C379="B",VLOOKUP($A379,Bat!$A$4:$BC$2232,P$1,FALSE),VLOOKUP($A379,Pit!$A$4:$AZ$2108,P$2,FALSE))</f>
        <v>8</v>
      </c>
      <c r="Q379" s="36">
        <f>IF($C379="B",VLOOKUP($A379,Bat!$A$4:$BC$2232,Q$1,FALSE),VLOOKUP($A379,Pit!$A$4:$AZ$2108,Q$2,FALSE))</f>
        <v>24.642976045964346</v>
      </c>
      <c r="R379" s="19">
        <f>IF($C379="B",VLOOKUP($A379,Bat!$A$4:$BC$2232,R$1,FALSE),VLOOKUP($A379,Pit!$A$4:$AZ$2108,R$2,FALSE))</f>
        <v>0.14247132116584793</v>
      </c>
      <c r="S379" s="20">
        <f>IF($C379="B",VLOOKUP($A379,Bat!$A$4:$BC$2232,S$1,FALSE),VLOOKUP($A379,Pit!$A$4:$AZ$2108,S$2,FALSE))</f>
        <v>190000</v>
      </c>
      <c r="T379" s="17" t="str">
        <f>VLOOKUP(IF($C379="B",VLOOKUP($A379,Bat!$A$4:$AT$2232,T$1,FALSE),VLOOKUP($A379,Pit!$A$4:$BD$2108,T$2,FALSE)),COND!$A$35:$B$41,2,FALSE)</f>
        <v>??</v>
      </c>
      <c r="U379" s="21">
        <f>IF($C379="B",VLOOKUP($A379,Bat!$A$4:$AR$1196,44,FALSE),VLOOKUP($A379,Pit!$A$4:$BB$1086,54,FALSE))</f>
        <v>0</v>
      </c>
      <c r="V379" s="16"/>
      <c r="W379" s="16">
        <f>IF(OR(U379=999,V379=999,AND(S379&gt;$S$3,S379&lt;&gt;"Slot")),"",IF(V379="",U379,V379))</f>
        <v>0</v>
      </c>
      <c r="X379" s="17" t="e">
        <f>RANK(R379,$R$5:$R$124)</f>
        <v>#N/A</v>
      </c>
      <c r="Y379" s="16" t="str">
        <f>IFERROR(VLOOKUP($D379,Results!$F$3:$L$1396,Y$1,FALSE),"")</f>
        <v/>
      </c>
      <c r="Z379" s="34" t="str">
        <f>IFERROR(IFERROR(IF(VLOOKUP($D379,Results!$F$3:$L$1396,Z$1+1,FALSE)=1,"S",""),"")&amp;VLOOKUP($D379,Results!$F$3:$L$1396,Z$1,FALSE),"")</f>
        <v/>
      </c>
      <c r="AA379" s="16" t="str">
        <f>IFERROR(VLOOKUP($D379,Results!$F$3:$L$1396,AA$1,FALSE),"")</f>
        <v/>
      </c>
      <c r="AB379" s="16" t="str">
        <f>IFERROR(VLOOKUP($D379,Results!$F$3:$L$1396,AB$1,FALSE),"")</f>
        <v/>
      </c>
      <c r="AC379" s="16" t="str">
        <f>IF(V379="","",Y379-V379)</f>
        <v/>
      </c>
    </row>
    <row r="380" spans="1:29" s="21" customFormat="1" x14ac:dyDescent="0.25">
      <c r="A380" s="21" t="s">
        <v>2919</v>
      </c>
      <c r="B380" s="16">
        <f>COUNTIF($A$5:$A$124,A380)</f>
        <v>0</v>
      </c>
      <c r="C380" s="16" t="str">
        <f>IF(OR(MID(A380,1,2)="SP",MID(A380,1,2)="MR",MID(A380,1,2)="CL",MID(A380,1,2)="RP"),"P","B")</f>
        <v>B</v>
      </c>
      <c r="D380" s="17">
        <f>IF($C380="B",VLOOKUP($A380,Bat!$A$4:$BC$2232,D$1,FALSE),VLOOKUP($A380,Pit!$A$4:$AZ$2108,D$2,FALSE))</f>
        <v>3905</v>
      </c>
      <c r="E380" s="16" t="str">
        <f>IF($C380="B",VLOOKUP($A380,Bat!$A$4:$BC$2232,E$1,FALSE),VLOOKUP($A380,Pit!$A$4:$AZ$2108,E$2,FALSE))</f>
        <v>CF</v>
      </c>
      <c r="F380" s="16" t="str">
        <f>IF($C380="B",VLOOKUP($A380,Bat!$A$4:$BC$2232,F$1,FALSE),VLOOKUP($A380,Pit!$A$4:$AZ$2108,F$2,FALSE))</f>
        <v>Eric McLaughlin</v>
      </c>
      <c r="G380" s="16">
        <f>IF($C380="B",VLOOKUP($A380,Bat!$A$4:$BC$2232,G$1,FALSE),VLOOKUP($A380,Pit!$A$4:$AZ$2108,G$2,FALSE))</f>
        <v>21</v>
      </c>
      <c r="H380" s="16" t="str">
        <f>IF($C380="B",VLOOKUP($A380,Bat!$A$4:$BC$2232,H$1,FALSE),VLOOKUP($A380,Pit!$A$4:$AZ$2108,H$2,FALSE))</f>
        <v>R</v>
      </c>
      <c r="I380" s="16" t="str">
        <f>IF($C380="B",VLOOKUP($A380,Bat!$A$4:$BC$2232,I$1,FALSE),VLOOKUP($A380,Pit!$A$4:$AZ$2108,I$2,FALSE))</f>
        <v>R</v>
      </c>
      <c r="J380" s="16" t="str">
        <f>IF($C380="B",VLOOKUP($A380,Bat!$A$4:$BC$2232,J$1,FALSE),VLOOKUP($A380,Pit!$A$4:$AZ$2108,J$2,FALSE))</f>
        <v>Very High</v>
      </c>
      <c r="K380" s="17" t="str">
        <f>IF($C380="B",VLOOKUP($A380,Bat!$A$4:$BC$2232,K$1,FALSE),VLOOKUP($A380,Pit!$A$4:$AZ$2108,K$2,FALSE))</f>
        <v>Normal</v>
      </c>
      <c r="L380" s="16">
        <f>IF($C380="B",VLOOKUP($A380,Bat!$A$4:$BC$2232,L$1,FALSE),VLOOKUP($A380,Pit!$A$4:$AZ$2108,L$2,FALSE))</f>
        <v>5</v>
      </c>
      <c r="M380" s="16">
        <f>IF($C380="B",VLOOKUP($A380,Bat!$A$4:$BC$2232,M$1,FALSE),VLOOKUP($A380,Pit!$A$4:$AZ$2108,M$2,FALSE))</f>
        <v>7</v>
      </c>
      <c r="N380" s="16">
        <f>IF($C380="B",VLOOKUP($A380,Bat!$A$4:$BC$2232,N$1,FALSE),VLOOKUP($A380,Pit!$A$4:$AZ$2108,N$2,FALSE))</f>
        <v>1</v>
      </c>
      <c r="O380" s="16">
        <f>IF($C380="B",VLOOKUP($A380,Bat!$A$4:$BC$2232,O$1,FALSE),VLOOKUP($A380,Pit!$A$4:$AZ$2108,O$2,FALSE))</f>
        <v>1</v>
      </c>
      <c r="P380" s="17">
        <f>IF($C380="B",VLOOKUP($A380,Bat!$A$4:$BC$2232,P$1,FALSE),VLOOKUP($A380,Pit!$A$4:$AZ$2108,P$2,FALSE))</f>
        <v>5</v>
      </c>
      <c r="Q380" s="36">
        <f>IF($C380="B",VLOOKUP($A380,Bat!$A$4:$BC$2232,Q$1,FALSE),VLOOKUP($A380,Pit!$A$4:$AZ$2108,Q$2,FALSE))</f>
        <v>7.6239322902613917</v>
      </c>
      <c r="R380" s="19">
        <f>IF($C380="B",VLOOKUP($A380,Bat!$A$4:$BC$2232,R$1,FALSE),VLOOKUP($A380,Pit!$A$4:$AZ$2108,R$2,FALSE))</f>
        <v>0.13746525117622702</v>
      </c>
      <c r="S380" s="20">
        <f>IF($C380="B",VLOOKUP($A380,Bat!$A$4:$BC$2232,S$1,FALSE),VLOOKUP($A380,Pit!$A$4:$AZ$2108,S$2,FALSE))</f>
        <v>220000</v>
      </c>
      <c r="T380" s="17" t="str">
        <f>VLOOKUP(IF($C380="B",VLOOKUP($A380,Bat!$A$4:$AT$2232,T$1,FALSE),VLOOKUP($A380,Pit!$A$4:$BD$2108,T$2,FALSE)),COND!$A$35:$B$41,2,FALSE)</f>
        <v>??</v>
      </c>
      <c r="U380" s="21">
        <f>IF($C380="B",VLOOKUP($A380,Bat!$A$4:$AR$1196,44,FALSE),VLOOKUP($A380,Pit!$A$4:$BB$1086,54,FALSE))</f>
        <v>0</v>
      </c>
      <c r="V380" s="16"/>
      <c r="W380" s="16">
        <f>IF(OR(U380=999,V380=999,AND(S380&gt;$S$3,S380&lt;&gt;"Slot")),"",IF(V380="",U380,V380))</f>
        <v>0</v>
      </c>
      <c r="X380" s="17" t="e">
        <f>RANK(R380,$R$5:$R$124)</f>
        <v>#N/A</v>
      </c>
      <c r="Y380" s="16" t="str">
        <f>IFERROR(VLOOKUP($D380,Results!$F$3:$L$1396,Y$1,FALSE),"")</f>
        <v/>
      </c>
      <c r="Z380" s="34" t="str">
        <f>IFERROR(IFERROR(IF(VLOOKUP($D380,Results!$F$3:$L$1396,Z$1+1,FALSE)=1,"S",""),"")&amp;VLOOKUP($D380,Results!$F$3:$L$1396,Z$1,FALSE),"")</f>
        <v/>
      </c>
      <c r="AA380" s="16" t="str">
        <f>IFERROR(VLOOKUP($D380,Results!$F$3:$L$1396,AA$1,FALSE),"")</f>
        <v/>
      </c>
      <c r="AB380" s="16" t="str">
        <f>IFERROR(VLOOKUP($D380,Results!$F$3:$L$1396,AB$1,FALSE),"")</f>
        <v/>
      </c>
      <c r="AC380" s="16" t="str">
        <f>IF(V380="","",Y380-V380)</f>
        <v/>
      </c>
    </row>
    <row r="381" spans="1:29" s="21" customFormat="1" x14ac:dyDescent="0.25">
      <c r="A381" s="21" t="s">
        <v>2920</v>
      </c>
      <c r="B381" s="16">
        <f>COUNTIF($A$5:$A$124,A381)</f>
        <v>0</v>
      </c>
      <c r="C381" s="16" t="str">
        <f>IF(OR(MID(A381,1,2)="SP",MID(A381,1,2)="MR",MID(A381,1,2)="CL",MID(A381,1,2)="RP"),"P","B")</f>
        <v>B</v>
      </c>
      <c r="D381" s="17">
        <f>IF($C381="B",VLOOKUP($A381,Bat!$A$4:$BC$2232,D$1,FALSE),VLOOKUP($A381,Pit!$A$4:$AZ$2108,D$2,FALSE))</f>
        <v>9103</v>
      </c>
      <c r="E381" s="16" t="str">
        <f>IF($C381="B",VLOOKUP($A381,Bat!$A$4:$BC$2232,E$1,FALSE),VLOOKUP($A381,Pit!$A$4:$AZ$2108,E$2,FALSE))</f>
        <v>RF</v>
      </c>
      <c r="F381" s="16" t="str">
        <f>IF($C381="B",VLOOKUP($A381,Bat!$A$4:$BC$2232,F$1,FALSE),VLOOKUP($A381,Pit!$A$4:$AZ$2108,F$2,FALSE))</f>
        <v>Félix Trujillo</v>
      </c>
      <c r="G381" s="16">
        <f>IF($C381="B",VLOOKUP($A381,Bat!$A$4:$BC$2232,G$1,FALSE),VLOOKUP($A381,Pit!$A$4:$AZ$2108,G$2,FALSE))</f>
        <v>21</v>
      </c>
      <c r="H381" s="16" t="str">
        <f>IF($C381="B",VLOOKUP($A381,Bat!$A$4:$BC$2232,H$1,FALSE),VLOOKUP($A381,Pit!$A$4:$AZ$2108,H$2,FALSE))</f>
        <v>L</v>
      </c>
      <c r="I381" s="16" t="str">
        <f>IF($C381="B",VLOOKUP($A381,Bat!$A$4:$BC$2232,I$1,FALSE),VLOOKUP($A381,Pit!$A$4:$AZ$2108,I$2,FALSE))</f>
        <v>L</v>
      </c>
      <c r="J381" s="16" t="str">
        <f>IF($C381="B",VLOOKUP($A381,Bat!$A$4:$BC$2232,J$1,FALSE),VLOOKUP($A381,Pit!$A$4:$AZ$2108,J$2,FALSE))</f>
        <v>Very High</v>
      </c>
      <c r="K381" s="17" t="str">
        <f>IF($C381="B",VLOOKUP($A381,Bat!$A$4:$BC$2232,K$1,FALSE),VLOOKUP($A381,Pit!$A$4:$AZ$2108,K$2,FALSE))</f>
        <v>Normal</v>
      </c>
      <c r="L381" s="16">
        <f>IF($C381="B",VLOOKUP($A381,Bat!$A$4:$BC$2232,L$1,FALSE),VLOOKUP($A381,Pit!$A$4:$AZ$2108,L$2,FALSE))</f>
        <v>5</v>
      </c>
      <c r="M381" s="16">
        <f>IF($C381="B",VLOOKUP($A381,Bat!$A$4:$BC$2232,M$1,FALSE),VLOOKUP($A381,Pit!$A$4:$AZ$2108,M$2,FALSE))</f>
        <v>3</v>
      </c>
      <c r="N381" s="16">
        <f>IF($C381="B",VLOOKUP($A381,Bat!$A$4:$BC$2232,N$1,FALSE),VLOOKUP($A381,Pit!$A$4:$AZ$2108,N$2,FALSE))</f>
        <v>2</v>
      </c>
      <c r="O381" s="16">
        <f>IF($C381="B",VLOOKUP($A381,Bat!$A$4:$BC$2232,O$1,FALSE),VLOOKUP($A381,Pit!$A$4:$AZ$2108,O$2,FALSE))</f>
        <v>3</v>
      </c>
      <c r="P381" s="17">
        <f>IF($C381="B",VLOOKUP($A381,Bat!$A$4:$BC$2232,P$1,FALSE),VLOOKUP($A381,Pit!$A$4:$AZ$2108,P$2,FALSE))</f>
        <v>4</v>
      </c>
      <c r="Q381" s="36">
        <f>IF($C381="B",VLOOKUP($A381,Bat!$A$4:$BC$2232,Q$1,FALSE),VLOOKUP($A381,Pit!$A$4:$AZ$2108,Q$2,FALSE))</f>
        <v>7.6228422094316821</v>
      </c>
      <c r="R381" s="19">
        <f>IF($C381="B",VLOOKUP($A381,Bat!$A$4:$BC$2232,R$1,FALSE),VLOOKUP($A381,Pit!$A$4:$AZ$2108,R$2,FALSE))</f>
        <v>0.13732226113035415</v>
      </c>
      <c r="S381" s="20">
        <f>IF($C381="B",VLOOKUP($A381,Bat!$A$4:$BC$2232,S$1,FALSE),VLOOKUP($A381,Pit!$A$4:$AZ$2108,S$2,FALSE))</f>
        <v>180000</v>
      </c>
      <c r="T381" s="17" t="str">
        <f>VLOOKUP(IF($C381="B",VLOOKUP($A381,Bat!$A$4:$AT$2232,T$1,FALSE),VLOOKUP($A381,Pit!$A$4:$BD$2108,T$2,FALSE)),COND!$A$35:$B$41,2,FALSE)</f>
        <v>??</v>
      </c>
      <c r="U381" s="21">
        <f>IF($C381="B",VLOOKUP($A381,Bat!$A$4:$AR$1196,44,FALSE),VLOOKUP($A381,Pit!$A$4:$BB$1086,54,FALSE))</f>
        <v>0</v>
      </c>
      <c r="V381" s="16"/>
      <c r="W381" s="16">
        <f>IF(OR(U381=999,V381=999,AND(S381&gt;$S$3,S381&lt;&gt;"Slot")),"",IF(V381="",U381,V381))</f>
        <v>0</v>
      </c>
      <c r="X381" s="17" t="e">
        <f>RANK(R381,$R$5:$R$124)</f>
        <v>#N/A</v>
      </c>
      <c r="Y381" s="16" t="str">
        <f>IFERROR(VLOOKUP($D381,Results!$F$3:$L$1396,Y$1,FALSE),"")</f>
        <v/>
      </c>
      <c r="Z381" s="34" t="str">
        <f>IFERROR(IFERROR(IF(VLOOKUP($D381,Results!$F$3:$L$1396,Z$1+1,FALSE)=1,"S",""),"")&amp;VLOOKUP($D381,Results!$F$3:$L$1396,Z$1,FALSE),"")</f>
        <v/>
      </c>
      <c r="AA381" s="16" t="str">
        <f>IFERROR(VLOOKUP($D381,Results!$F$3:$L$1396,AA$1,FALSE),"")</f>
        <v/>
      </c>
      <c r="AB381" s="16" t="str">
        <f>IFERROR(VLOOKUP($D381,Results!$F$3:$L$1396,AB$1,FALSE),"")</f>
        <v/>
      </c>
      <c r="AC381" s="16" t="str">
        <f>IF(V381="","",Y381-V381)</f>
        <v/>
      </c>
    </row>
    <row r="382" spans="1:29" s="21" customFormat="1" x14ac:dyDescent="0.25">
      <c r="A382" s="21" t="s">
        <v>2921</v>
      </c>
      <c r="B382" s="16">
        <f>COUNTIF($A$5:$A$124,A382)</f>
        <v>0</v>
      </c>
      <c r="C382" s="16" t="str">
        <f>IF(OR(MID(A382,1,2)="SP",MID(A382,1,2)="MR",MID(A382,1,2)="CL",MID(A382,1,2)="RP"),"P","B")</f>
        <v>B</v>
      </c>
      <c r="D382" s="17">
        <f>IF($C382="B",VLOOKUP($A382,Bat!$A$4:$BC$2232,D$1,FALSE),VLOOKUP($A382,Pit!$A$4:$AZ$2108,D$2,FALSE))</f>
        <v>5142</v>
      </c>
      <c r="E382" s="16" t="str">
        <f>IF($C382="B",VLOOKUP($A382,Bat!$A$4:$BC$2232,E$1,FALSE),VLOOKUP($A382,Pit!$A$4:$AZ$2108,E$2,FALSE))</f>
        <v>3B</v>
      </c>
      <c r="F382" s="16" t="str">
        <f>IF($C382="B",VLOOKUP($A382,Bat!$A$4:$BC$2232,F$1,FALSE),VLOOKUP($A382,Pit!$A$4:$AZ$2108,F$2,FALSE))</f>
        <v>Roy Duke</v>
      </c>
      <c r="G382" s="16">
        <f>IF($C382="B",VLOOKUP($A382,Bat!$A$4:$BC$2232,G$1,FALSE),VLOOKUP($A382,Pit!$A$4:$AZ$2108,G$2,FALSE))</f>
        <v>18</v>
      </c>
      <c r="H382" s="16" t="str">
        <f>IF($C382="B",VLOOKUP($A382,Bat!$A$4:$BC$2232,H$1,FALSE),VLOOKUP($A382,Pit!$A$4:$AZ$2108,H$2,FALSE))</f>
        <v>R</v>
      </c>
      <c r="I382" s="16" t="str">
        <f>IF($C382="B",VLOOKUP($A382,Bat!$A$4:$BC$2232,I$1,FALSE),VLOOKUP($A382,Pit!$A$4:$AZ$2108,I$2,FALSE))</f>
        <v>R</v>
      </c>
      <c r="J382" s="16" t="str">
        <f>IF($C382="B",VLOOKUP($A382,Bat!$A$4:$BC$2232,J$1,FALSE),VLOOKUP($A382,Pit!$A$4:$AZ$2108,J$2,FALSE))</f>
        <v>High</v>
      </c>
      <c r="K382" s="17" t="str">
        <f>IF($C382="B",VLOOKUP($A382,Bat!$A$4:$BC$2232,K$1,FALSE),VLOOKUP($A382,Pit!$A$4:$AZ$2108,K$2,FALSE))</f>
        <v>Normal</v>
      </c>
      <c r="L382" s="16">
        <f>IF($C382="B",VLOOKUP($A382,Bat!$A$4:$BC$2232,L$1,FALSE),VLOOKUP($A382,Pit!$A$4:$AZ$2108,L$2,FALSE))</f>
        <v>3</v>
      </c>
      <c r="M382" s="16">
        <f>IF($C382="B",VLOOKUP($A382,Bat!$A$4:$BC$2232,M$1,FALSE),VLOOKUP($A382,Pit!$A$4:$AZ$2108,M$2,FALSE))</f>
        <v>6</v>
      </c>
      <c r="N382" s="16">
        <f>IF($C382="B",VLOOKUP($A382,Bat!$A$4:$BC$2232,N$1,FALSE),VLOOKUP($A382,Pit!$A$4:$AZ$2108,N$2,FALSE))</f>
        <v>4</v>
      </c>
      <c r="O382" s="16">
        <f>IF($C382="B",VLOOKUP($A382,Bat!$A$4:$BC$2232,O$1,FALSE),VLOOKUP($A382,Pit!$A$4:$AZ$2108,O$2,FALSE))</f>
        <v>7</v>
      </c>
      <c r="P382" s="17">
        <f>IF($C382="B",VLOOKUP($A382,Bat!$A$4:$BC$2232,P$1,FALSE),VLOOKUP($A382,Pit!$A$4:$AZ$2108,P$2,FALSE))</f>
        <v>4</v>
      </c>
      <c r="Q382" s="36">
        <f>IF($C382="B",VLOOKUP($A382,Bat!$A$4:$BC$2232,Q$1,FALSE),VLOOKUP($A382,Pit!$A$4:$AZ$2108,Q$2,FALSE))</f>
        <v>7.6107279673661221</v>
      </c>
      <c r="R382" s="19">
        <f>IF($C382="B",VLOOKUP($A382,Bat!$A$4:$BC$2232,R$1,FALSE),VLOOKUP($A382,Pit!$A$4:$AZ$2108,R$2,FALSE))</f>
        <v>0.13573318995190695</v>
      </c>
      <c r="S382" s="20">
        <f>IF($C382="B",VLOOKUP($A382,Bat!$A$4:$BC$2232,S$1,FALSE),VLOOKUP($A382,Pit!$A$4:$AZ$2108,S$2,FALSE))</f>
        <v>230000</v>
      </c>
      <c r="T382" s="17" t="str">
        <f>VLOOKUP(IF($C382="B",VLOOKUP($A382,Bat!$A$4:$AT$2232,T$1,FALSE),VLOOKUP($A382,Pit!$A$4:$BD$2108,T$2,FALSE)),COND!$A$35:$B$41,2,FALSE)</f>
        <v>??</v>
      </c>
      <c r="U382" s="21">
        <f>IF($C382="B",VLOOKUP($A382,Bat!$A$4:$AR$1196,44,FALSE),VLOOKUP($A382,Pit!$A$4:$BB$1086,54,FALSE))</f>
        <v>0</v>
      </c>
      <c r="V382" s="16"/>
      <c r="W382" s="16">
        <f>IF(OR(U382=999,V382=999,AND(S382&gt;$S$3,S382&lt;&gt;"Slot")),"",IF(V382="",U382,V382))</f>
        <v>0</v>
      </c>
      <c r="X382" s="17" t="e">
        <f>RANK(R382,$R$5:$R$124)</f>
        <v>#N/A</v>
      </c>
      <c r="Y382" s="16" t="str">
        <f>IFERROR(VLOOKUP($D382,Results!$F$3:$L$1396,Y$1,FALSE),"")</f>
        <v/>
      </c>
      <c r="Z382" s="34" t="str">
        <f>IFERROR(IFERROR(IF(VLOOKUP($D382,Results!$F$3:$L$1396,Z$1+1,FALSE)=1,"S",""),"")&amp;VLOOKUP($D382,Results!$F$3:$L$1396,Z$1,FALSE),"")</f>
        <v/>
      </c>
      <c r="AA382" s="16" t="str">
        <f>IFERROR(VLOOKUP($D382,Results!$F$3:$L$1396,AA$1,FALSE),"")</f>
        <v/>
      </c>
      <c r="AB382" s="16" t="str">
        <f>IFERROR(VLOOKUP($D382,Results!$F$3:$L$1396,AB$1,FALSE),"")</f>
        <v/>
      </c>
      <c r="AC382" s="16" t="str">
        <f>IF(V382="","",Y382-V382)</f>
        <v/>
      </c>
    </row>
    <row r="383" spans="1:29" s="21" customFormat="1" x14ac:dyDescent="0.25">
      <c r="A383" s="21" t="s">
        <v>2456</v>
      </c>
      <c r="B383" s="16">
        <f>COUNTIF($A$5:$A$124,A383)</f>
        <v>0</v>
      </c>
      <c r="C383" s="16" t="str">
        <f>IF(OR(MID(A383,1,2)="SP",MID(A383,1,2)="MR",MID(A383,1,2)="CL",MID(A383,1,2)="RP"),"P","B")</f>
        <v>P</v>
      </c>
      <c r="D383" s="17">
        <f>IF($C383="B",VLOOKUP($A383,Bat!$A$4:$BC$2232,D$1,FALSE),VLOOKUP($A383,Pit!$A$4:$AZ$2108,D$2,FALSE))</f>
        <v>13798</v>
      </c>
      <c r="E383" s="16" t="str">
        <f>IF($C383="B",VLOOKUP($A383,Bat!$A$4:$BC$2232,E$1,FALSE),VLOOKUP($A383,Pit!$A$4:$AZ$2108,E$2,FALSE))</f>
        <v>RP</v>
      </c>
      <c r="F383" s="16" t="str">
        <f>IF($C383="B",VLOOKUP($A383,Bat!$A$4:$BC$2232,F$1,FALSE),VLOOKUP($A383,Pit!$A$4:$AZ$2108,F$2,FALSE))</f>
        <v>Júlio Soto</v>
      </c>
      <c r="G383" s="16">
        <f>IF($C383="B",VLOOKUP($A383,Bat!$A$4:$BC$2232,G$1,FALSE),VLOOKUP($A383,Pit!$A$4:$AZ$2108,G$2,FALSE))</f>
        <v>21</v>
      </c>
      <c r="H383" s="16" t="str">
        <f>IF($C383="B",VLOOKUP($A383,Bat!$A$4:$BC$2232,H$1,FALSE),VLOOKUP($A383,Pit!$A$4:$AZ$2108,H$2,FALSE))</f>
        <v>R</v>
      </c>
      <c r="I383" s="16" t="str">
        <f>IF($C383="B",VLOOKUP($A383,Bat!$A$4:$BC$2232,I$1,FALSE),VLOOKUP($A383,Pit!$A$4:$AZ$2108,I$2,FALSE))</f>
        <v>R</v>
      </c>
      <c r="J383" s="16" t="str">
        <f>IF($C383="B",VLOOKUP($A383,Bat!$A$4:$BC$2232,J$1,FALSE),VLOOKUP($A383,Pit!$A$4:$AZ$2108,J$2,FALSE))</f>
        <v>Normal</v>
      </c>
      <c r="K383" s="17" t="str">
        <f>IF($C383="B",VLOOKUP($A383,Bat!$A$4:$BC$2232,K$1,FALSE),VLOOKUP($A383,Pit!$A$4:$AZ$2108,K$2,FALSE))</f>
        <v>High</v>
      </c>
      <c r="L383" s="16">
        <f>IF($C383="B",VLOOKUP($A383,Bat!$A$4:$BC$2232,L$1,FALSE),VLOOKUP($A383,Pit!$A$4:$AZ$2108,L$2,FALSE))</f>
        <v>4</v>
      </c>
      <c r="M383" s="16">
        <f>IF($C383="B",VLOOKUP($A383,Bat!$A$4:$BC$2232,M$1,FALSE),VLOOKUP($A383,Pit!$A$4:$AZ$2108,M$2,FALSE))</f>
        <v>4</v>
      </c>
      <c r="N383" s="16">
        <f>IF($C383="B",VLOOKUP($A383,Bat!$A$4:$BC$2232,N$1,FALSE),VLOOKUP($A383,Pit!$A$4:$AZ$2108,N$2,FALSE))</f>
        <v>4</v>
      </c>
      <c r="O383" s="16" t="str">
        <f>IF($C383="B",VLOOKUP($A383,Bat!$A$4:$BC$2232,O$1,FALSE),VLOOKUP($A383,Pit!$A$4:$AZ$2108,O$2,FALSE))</f>
        <v>90-92 Mph</v>
      </c>
      <c r="P383" s="17">
        <f>IF($C383="B",VLOOKUP($A383,Bat!$A$4:$BC$2232,P$1,FALSE),VLOOKUP($A383,Pit!$A$4:$AZ$2108,P$2,FALSE))</f>
        <v>3</v>
      </c>
      <c r="Q383" s="36">
        <f>IF($C383="B",VLOOKUP($A383,Bat!$A$4:$BC$2232,Q$1,FALSE),VLOOKUP($A383,Pit!$A$4:$AZ$2108,Q$2,FALSE))</f>
        <v>24.533623025255395</v>
      </c>
      <c r="R383" s="19">
        <f>IF($C383="B",VLOOKUP($A383,Bat!$A$4:$BC$2232,R$1,FALSE),VLOOKUP($A383,Pit!$A$4:$AZ$2108,R$2,FALSE))</f>
        <v>0.13268807517637035</v>
      </c>
      <c r="S383" s="20">
        <f>IF($C383="B",VLOOKUP($A383,Bat!$A$4:$BC$2232,S$1,FALSE),VLOOKUP($A383,Pit!$A$4:$AZ$2108,S$2,FALSE))</f>
        <v>230000</v>
      </c>
      <c r="T383" s="17" t="str">
        <f>VLOOKUP(IF($C383="B",VLOOKUP($A383,Bat!$A$4:$AT$2232,T$1,FALSE),VLOOKUP($A383,Pit!$A$4:$BD$2108,T$2,FALSE)),COND!$A$35:$B$41,2,FALSE)</f>
        <v>??</v>
      </c>
      <c r="U383" s="21">
        <f>IF($C383="B",VLOOKUP($A383,Bat!$A$4:$AR$1196,44,FALSE),VLOOKUP($A383,Pit!$A$4:$BB$1086,54,FALSE))</f>
        <v>0</v>
      </c>
      <c r="V383" s="16"/>
      <c r="W383" s="16">
        <f>IF(OR(U383=999,V383=999,AND(S383&gt;$S$3,S383&lt;&gt;"Slot")),"",IF(V383="",U383,V383))</f>
        <v>0</v>
      </c>
      <c r="X383" s="17" t="e">
        <f>RANK(R383,$R$5:$R$124)</f>
        <v>#N/A</v>
      </c>
      <c r="Y383" s="16" t="str">
        <f>IFERROR(VLOOKUP($D383,Results!$F$3:$L$1396,Y$1,FALSE),"")</f>
        <v/>
      </c>
      <c r="Z383" s="34" t="str">
        <f>IFERROR(IFERROR(IF(VLOOKUP($D383,Results!$F$3:$L$1396,Z$1+1,FALSE)=1,"S",""),"")&amp;VLOOKUP($D383,Results!$F$3:$L$1396,Z$1,FALSE),"")</f>
        <v/>
      </c>
      <c r="AA383" s="16" t="str">
        <f>IFERROR(VLOOKUP($D383,Results!$F$3:$L$1396,AA$1,FALSE),"")</f>
        <v/>
      </c>
      <c r="AB383" s="16" t="str">
        <f>IFERROR(VLOOKUP($D383,Results!$F$3:$L$1396,AB$1,FALSE),"")</f>
        <v/>
      </c>
      <c r="AC383" s="16" t="str">
        <f>IF(V383="","",Y383-V383)</f>
        <v/>
      </c>
    </row>
    <row r="384" spans="1:29" s="21" customFormat="1" x14ac:dyDescent="0.25">
      <c r="A384" s="21" t="s">
        <v>2922</v>
      </c>
      <c r="B384" s="16">
        <f>COUNTIF($A$5:$A$124,A384)</f>
        <v>0</v>
      </c>
      <c r="C384" s="16" t="str">
        <f>IF(OR(MID(A384,1,2)="SP",MID(A384,1,2)="MR",MID(A384,1,2)="CL",MID(A384,1,2)="RP"),"P","B")</f>
        <v>B</v>
      </c>
      <c r="D384" s="17">
        <f>IF($C384="B",VLOOKUP($A384,Bat!$A$4:$BC$2232,D$1,FALSE),VLOOKUP($A384,Pit!$A$4:$AZ$2108,D$2,FALSE))</f>
        <v>7254</v>
      </c>
      <c r="E384" s="16" t="str">
        <f>IF($C384="B",VLOOKUP($A384,Bat!$A$4:$BC$2232,E$1,FALSE),VLOOKUP($A384,Pit!$A$4:$AZ$2108,E$2,FALSE))</f>
        <v>C</v>
      </c>
      <c r="F384" s="16" t="str">
        <f>IF($C384="B",VLOOKUP($A384,Bat!$A$4:$BC$2232,F$1,FALSE),VLOOKUP($A384,Pit!$A$4:$AZ$2108,F$2,FALSE))</f>
        <v>Luigi D'antonio</v>
      </c>
      <c r="G384" s="16">
        <f>IF($C384="B",VLOOKUP($A384,Bat!$A$4:$BC$2232,G$1,FALSE),VLOOKUP($A384,Pit!$A$4:$AZ$2108,G$2,FALSE))</f>
        <v>21</v>
      </c>
      <c r="H384" s="16" t="str">
        <f>IF($C384="B",VLOOKUP($A384,Bat!$A$4:$BC$2232,H$1,FALSE),VLOOKUP($A384,Pit!$A$4:$AZ$2108,H$2,FALSE))</f>
        <v>L</v>
      </c>
      <c r="I384" s="16" t="str">
        <f>IF($C384="B",VLOOKUP($A384,Bat!$A$4:$BC$2232,I$1,FALSE),VLOOKUP($A384,Pit!$A$4:$AZ$2108,I$2,FALSE))</f>
        <v>R</v>
      </c>
      <c r="J384" s="16" t="str">
        <f>IF($C384="B",VLOOKUP($A384,Bat!$A$4:$BC$2232,J$1,FALSE),VLOOKUP($A384,Pit!$A$4:$AZ$2108,J$2,FALSE))</f>
        <v>High</v>
      </c>
      <c r="K384" s="17" t="str">
        <f>IF($C384="B",VLOOKUP($A384,Bat!$A$4:$BC$2232,K$1,FALSE),VLOOKUP($A384,Pit!$A$4:$AZ$2108,K$2,FALSE))</f>
        <v>Low</v>
      </c>
      <c r="L384" s="16">
        <f>IF($C384="B",VLOOKUP($A384,Bat!$A$4:$BC$2232,L$1,FALSE),VLOOKUP($A384,Pit!$A$4:$AZ$2108,L$2,FALSE))</f>
        <v>4</v>
      </c>
      <c r="M384" s="16">
        <f>IF($C384="B",VLOOKUP($A384,Bat!$A$4:$BC$2232,M$1,FALSE),VLOOKUP($A384,Pit!$A$4:$AZ$2108,M$2,FALSE))</f>
        <v>4</v>
      </c>
      <c r="N384" s="16">
        <f>IF($C384="B",VLOOKUP($A384,Bat!$A$4:$BC$2232,N$1,FALSE),VLOOKUP($A384,Pit!$A$4:$AZ$2108,N$2,FALSE))</f>
        <v>5</v>
      </c>
      <c r="O384" s="16">
        <f>IF($C384="B",VLOOKUP($A384,Bat!$A$4:$BC$2232,O$1,FALSE),VLOOKUP($A384,Pit!$A$4:$AZ$2108,O$2,FALSE))</f>
        <v>4</v>
      </c>
      <c r="P384" s="17">
        <f>IF($C384="B",VLOOKUP($A384,Bat!$A$4:$BC$2232,P$1,FALSE),VLOOKUP($A384,Pit!$A$4:$AZ$2108,P$2,FALSE))</f>
        <v>2</v>
      </c>
      <c r="Q384" s="36">
        <f>IF($C384="B",VLOOKUP($A384,Bat!$A$4:$BC$2232,Q$1,FALSE),VLOOKUP($A384,Pit!$A$4:$AZ$2108,Q$2,FALSE))</f>
        <v>7.5266092249231988</v>
      </c>
      <c r="R384" s="19">
        <f>IF($C384="B",VLOOKUP($A384,Bat!$A$4:$BC$2232,R$1,FALSE),VLOOKUP($A384,Pit!$A$4:$AZ$2108,R$2,FALSE))</f>
        <v>0.12469901476704</v>
      </c>
      <c r="S384" s="20">
        <f>IF($C384="B",VLOOKUP($A384,Bat!$A$4:$BC$2232,S$1,FALSE),VLOOKUP($A384,Pit!$A$4:$AZ$2108,S$2,FALSE))</f>
        <v>220000</v>
      </c>
      <c r="T384" s="17" t="str">
        <f>VLOOKUP(IF($C384="B",VLOOKUP($A384,Bat!$A$4:$AT$2232,T$1,FALSE),VLOOKUP($A384,Pit!$A$4:$BD$2108,T$2,FALSE)),COND!$A$35:$B$41,2,FALSE)</f>
        <v>??</v>
      </c>
      <c r="U384" s="21">
        <f>IF($C384="B",VLOOKUP($A384,Bat!$A$4:$AR$1196,44,FALSE),VLOOKUP($A384,Pit!$A$4:$BB$1086,54,FALSE))</f>
        <v>0</v>
      </c>
      <c r="V384" s="16"/>
      <c r="W384" s="16">
        <f>IF(OR(U384=999,V384=999,AND(S384&gt;$S$3,S384&lt;&gt;"Slot")),"",IF(V384="",U384,V384))</f>
        <v>0</v>
      </c>
      <c r="X384" s="17" t="e">
        <f>RANK(R384,$R$5:$R$124)</f>
        <v>#N/A</v>
      </c>
      <c r="Y384" s="16" t="str">
        <f>IFERROR(VLOOKUP($D384,Results!$F$3:$L$1396,Y$1,FALSE),"")</f>
        <v/>
      </c>
      <c r="Z384" s="34" t="str">
        <f>IFERROR(IFERROR(IF(VLOOKUP($D384,Results!$F$3:$L$1396,Z$1+1,FALSE)=1,"S",""),"")&amp;VLOOKUP($D384,Results!$F$3:$L$1396,Z$1,FALSE),"")</f>
        <v/>
      </c>
      <c r="AA384" s="16" t="str">
        <f>IFERROR(VLOOKUP($D384,Results!$F$3:$L$1396,AA$1,FALSE),"")</f>
        <v/>
      </c>
      <c r="AB384" s="16" t="str">
        <f>IFERROR(VLOOKUP($D384,Results!$F$3:$L$1396,AB$1,FALSE),"")</f>
        <v/>
      </c>
      <c r="AC384" s="16" t="str">
        <f>IF(V384="","",Y384-V384)</f>
        <v/>
      </c>
    </row>
    <row r="385" spans="1:29" s="21" customFormat="1" x14ac:dyDescent="0.25">
      <c r="A385" s="21" t="s">
        <v>2923</v>
      </c>
      <c r="B385" s="16">
        <f>COUNTIF($A$5:$A$124,A385)</f>
        <v>0</v>
      </c>
      <c r="C385" s="16" t="str">
        <f>IF(OR(MID(A385,1,2)="SP",MID(A385,1,2)="MR",MID(A385,1,2)="CL",MID(A385,1,2)="RP"),"P","B")</f>
        <v>B</v>
      </c>
      <c r="D385" s="17">
        <f>IF($C385="B",VLOOKUP($A385,Bat!$A$4:$BC$2232,D$1,FALSE),VLOOKUP($A385,Pit!$A$4:$AZ$2108,D$2,FALSE))</f>
        <v>9797</v>
      </c>
      <c r="E385" s="16" t="str">
        <f>IF($C385="B",VLOOKUP($A385,Bat!$A$4:$BC$2232,E$1,FALSE),VLOOKUP($A385,Pit!$A$4:$AZ$2108,E$2,FALSE))</f>
        <v>2B</v>
      </c>
      <c r="F385" s="16" t="str">
        <f>IF($C385="B",VLOOKUP($A385,Bat!$A$4:$BC$2232,F$1,FALSE),VLOOKUP($A385,Pit!$A$4:$AZ$2108,F$2,FALSE))</f>
        <v>Waylon Wheeler</v>
      </c>
      <c r="G385" s="16">
        <f>IF($C385="B",VLOOKUP($A385,Bat!$A$4:$BC$2232,G$1,FALSE),VLOOKUP($A385,Pit!$A$4:$AZ$2108,G$2,FALSE))</f>
        <v>21</v>
      </c>
      <c r="H385" s="16" t="str">
        <f>IF($C385="B",VLOOKUP($A385,Bat!$A$4:$BC$2232,H$1,FALSE),VLOOKUP($A385,Pit!$A$4:$AZ$2108,H$2,FALSE))</f>
        <v>R</v>
      </c>
      <c r="I385" s="16" t="str">
        <f>IF($C385="B",VLOOKUP($A385,Bat!$A$4:$BC$2232,I$1,FALSE),VLOOKUP($A385,Pit!$A$4:$AZ$2108,I$2,FALSE))</f>
        <v>R</v>
      </c>
      <c r="J385" s="16" t="str">
        <f>IF($C385="B",VLOOKUP($A385,Bat!$A$4:$BC$2232,J$1,FALSE),VLOOKUP($A385,Pit!$A$4:$AZ$2108,J$2,FALSE))</f>
        <v>Very Low</v>
      </c>
      <c r="K385" s="17" t="str">
        <f>IF($C385="B",VLOOKUP($A385,Bat!$A$4:$BC$2232,K$1,FALSE),VLOOKUP($A385,Pit!$A$4:$AZ$2108,K$2,FALSE))</f>
        <v>Normal</v>
      </c>
      <c r="L385" s="16">
        <f>IF($C385="B",VLOOKUP($A385,Bat!$A$4:$BC$2232,L$1,FALSE),VLOOKUP($A385,Pit!$A$4:$AZ$2108,L$2,FALSE))</f>
        <v>4</v>
      </c>
      <c r="M385" s="16">
        <f>IF($C385="B",VLOOKUP($A385,Bat!$A$4:$BC$2232,M$1,FALSE),VLOOKUP($A385,Pit!$A$4:$AZ$2108,M$2,FALSE))</f>
        <v>4</v>
      </c>
      <c r="N385" s="16">
        <f>IF($C385="B",VLOOKUP($A385,Bat!$A$4:$BC$2232,N$1,FALSE),VLOOKUP($A385,Pit!$A$4:$AZ$2108,N$2,FALSE))</f>
        <v>1</v>
      </c>
      <c r="O385" s="16">
        <f>IF($C385="B",VLOOKUP($A385,Bat!$A$4:$BC$2232,O$1,FALSE),VLOOKUP($A385,Pit!$A$4:$AZ$2108,O$2,FALSE))</f>
        <v>6</v>
      </c>
      <c r="P385" s="17">
        <f>IF($C385="B",VLOOKUP($A385,Bat!$A$4:$BC$2232,P$1,FALSE),VLOOKUP($A385,Pit!$A$4:$AZ$2108,P$2,FALSE))</f>
        <v>6</v>
      </c>
      <c r="Q385" s="36">
        <f>IF($C385="B",VLOOKUP($A385,Bat!$A$4:$BC$2232,Q$1,FALSE),VLOOKUP($A385,Pit!$A$4:$AZ$2108,Q$2,FALSE))</f>
        <v>7.5149106970985375</v>
      </c>
      <c r="R385" s="19">
        <f>IF($C385="B",VLOOKUP($A385,Bat!$A$4:$BC$2232,R$1,FALSE),VLOOKUP($A385,Pit!$A$4:$AZ$2108,R$2,FALSE))</f>
        <v>0.12316447440571755</v>
      </c>
      <c r="S385" s="20">
        <f>IF($C385="B",VLOOKUP($A385,Bat!$A$4:$BC$2232,S$1,FALSE),VLOOKUP($A385,Pit!$A$4:$AZ$2108,S$2,FALSE))</f>
        <v>510000</v>
      </c>
      <c r="T385" s="17" t="str">
        <f>VLOOKUP(IF($C385="B",VLOOKUP($A385,Bat!$A$4:$AT$2232,T$1,FALSE),VLOOKUP($A385,Pit!$A$4:$BD$2108,T$2,FALSE)),COND!$A$35:$B$41,2,FALSE)</f>
        <v>??</v>
      </c>
      <c r="U385" s="21">
        <f>IF($C385="B",VLOOKUP($A385,Bat!$A$4:$AR$1196,44,FALSE),VLOOKUP($A385,Pit!$A$4:$BB$1086,54,FALSE))</f>
        <v>0</v>
      </c>
      <c r="V385" s="16"/>
      <c r="W385" s="16">
        <f>IF(OR(U385=999,V385=999,AND(S385&gt;$S$3,S385&lt;&gt;"Slot")),"",IF(V385="",U385,V385))</f>
        <v>0</v>
      </c>
      <c r="X385" s="17" t="e">
        <f>RANK(R385,$R$5:$R$124)</f>
        <v>#N/A</v>
      </c>
      <c r="Y385" s="16" t="str">
        <f>IFERROR(VLOOKUP($D385,Results!$F$3:$L$1396,Y$1,FALSE),"")</f>
        <v/>
      </c>
      <c r="Z385" s="34" t="str">
        <f>IFERROR(IFERROR(IF(VLOOKUP($D385,Results!$F$3:$L$1396,Z$1+1,FALSE)=1,"S",""),"")&amp;VLOOKUP($D385,Results!$F$3:$L$1396,Z$1,FALSE),"")</f>
        <v/>
      </c>
      <c r="AA385" s="16" t="str">
        <f>IFERROR(VLOOKUP($D385,Results!$F$3:$L$1396,AA$1,FALSE),"")</f>
        <v/>
      </c>
      <c r="AB385" s="16" t="str">
        <f>IFERROR(VLOOKUP($D385,Results!$F$3:$L$1396,AB$1,FALSE),"")</f>
        <v/>
      </c>
      <c r="AC385" s="16" t="str">
        <f>IF(V385="","",Y385-V385)</f>
        <v/>
      </c>
    </row>
    <row r="386" spans="1:29" s="21" customFormat="1" x14ac:dyDescent="0.25">
      <c r="A386" s="21" t="s">
        <v>2457</v>
      </c>
      <c r="B386" s="16">
        <f>COUNTIF($A$5:$A$124,A386)</f>
        <v>0</v>
      </c>
      <c r="C386" s="16" t="str">
        <f>IF(OR(MID(A386,1,2)="SP",MID(A386,1,2)="MR",MID(A386,1,2)="CL",MID(A386,1,2)="RP"),"P","B")</f>
        <v>P</v>
      </c>
      <c r="D386" s="17">
        <f>IF($C386="B",VLOOKUP($A386,Bat!$A$4:$BC$2232,D$1,FALSE),VLOOKUP($A386,Pit!$A$4:$AZ$2108,D$2,FALSE))</f>
        <v>8165</v>
      </c>
      <c r="E386" s="16" t="str">
        <f>IF($C386="B",VLOOKUP($A386,Bat!$A$4:$BC$2232,E$1,FALSE),VLOOKUP($A386,Pit!$A$4:$AZ$2108,E$2,FALSE))</f>
        <v>RP</v>
      </c>
      <c r="F386" s="16" t="str">
        <f>IF($C386="B",VLOOKUP($A386,Bat!$A$4:$BC$2232,F$1,FALSE),VLOOKUP($A386,Pit!$A$4:$AZ$2108,F$2,FALSE))</f>
        <v>Tim Hansen</v>
      </c>
      <c r="G386" s="16">
        <f>IF($C386="B",VLOOKUP($A386,Bat!$A$4:$BC$2232,G$1,FALSE),VLOOKUP($A386,Pit!$A$4:$AZ$2108,G$2,FALSE))</f>
        <v>21</v>
      </c>
      <c r="H386" s="16" t="str">
        <f>IF($C386="B",VLOOKUP($A386,Bat!$A$4:$BC$2232,H$1,FALSE),VLOOKUP($A386,Pit!$A$4:$AZ$2108,H$2,FALSE))</f>
        <v>R</v>
      </c>
      <c r="I386" s="16" t="str">
        <f>IF($C386="B",VLOOKUP($A386,Bat!$A$4:$BC$2232,I$1,FALSE),VLOOKUP($A386,Pit!$A$4:$AZ$2108,I$2,FALSE))</f>
        <v>R</v>
      </c>
      <c r="J386" s="16" t="str">
        <f>IF($C386="B",VLOOKUP($A386,Bat!$A$4:$BC$2232,J$1,FALSE),VLOOKUP($A386,Pit!$A$4:$AZ$2108,J$2,FALSE))</f>
        <v>Low</v>
      </c>
      <c r="K386" s="17" t="str">
        <f>IF($C386="B",VLOOKUP($A386,Bat!$A$4:$BC$2232,K$1,FALSE),VLOOKUP($A386,Pit!$A$4:$AZ$2108,K$2,FALSE))</f>
        <v>Normal</v>
      </c>
      <c r="L386" s="16">
        <f>IF($C386="B",VLOOKUP($A386,Bat!$A$4:$BC$2232,L$1,FALSE),VLOOKUP($A386,Pit!$A$4:$AZ$2108,L$2,FALSE))</f>
        <v>5</v>
      </c>
      <c r="M386" s="16">
        <f>IF($C386="B",VLOOKUP($A386,Bat!$A$4:$BC$2232,M$1,FALSE),VLOOKUP($A386,Pit!$A$4:$AZ$2108,M$2,FALSE))</f>
        <v>4</v>
      </c>
      <c r="N386" s="16">
        <f>IF($C386="B",VLOOKUP($A386,Bat!$A$4:$BC$2232,N$1,FALSE),VLOOKUP($A386,Pit!$A$4:$AZ$2108,N$2,FALSE))</f>
        <v>3</v>
      </c>
      <c r="O386" s="16" t="str">
        <f>IF($C386="B",VLOOKUP($A386,Bat!$A$4:$BC$2232,O$1,FALSE),VLOOKUP($A386,Pit!$A$4:$AZ$2108,O$2,FALSE))</f>
        <v>94-96 Mph</v>
      </c>
      <c r="P386" s="17">
        <f>IF($C386="B",VLOOKUP($A386,Bat!$A$4:$BC$2232,P$1,FALSE),VLOOKUP($A386,Pit!$A$4:$AZ$2108,P$2,FALSE))</f>
        <v>4</v>
      </c>
      <c r="Q386" s="36">
        <f>IF($C386="B",VLOOKUP($A386,Bat!$A$4:$BC$2232,Q$1,FALSE),VLOOKUP($A386,Pit!$A$4:$AZ$2108,Q$2,FALSE))</f>
        <v>24.410608327008255</v>
      </c>
      <c r="R386" s="19">
        <f>IF($C386="B",VLOOKUP($A386,Bat!$A$4:$BC$2232,R$1,FALSE),VLOOKUP($A386,Pit!$A$4:$AZ$2108,R$2,FALSE))</f>
        <v>0.12168258995547045</v>
      </c>
      <c r="S386" s="20">
        <f>IF($C386="B",VLOOKUP($A386,Bat!$A$4:$BC$2232,S$1,FALSE),VLOOKUP($A386,Pit!$A$4:$AZ$2108,S$2,FALSE))</f>
        <v>240000</v>
      </c>
      <c r="T386" s="17" t="str">
        <f>VLOOKUP(IF($C386="B",VLOOKUP($A386,Bat!$A$4:$AT$2232,T$1,FALSE),VLOOKUP($A386,Pit!$A$4:$BD$2108,T$2,FALSE)),COND!$A$35:$B$41,2,FALSE)</f>
        <v>??</v>
      </c>
      <c r="U386" s="21">
        <f>IF($C386="B",VLOOKUP($A386,Bat!$A$4:$AR$1196,44,FALSE),VLOOKUP($A386,Pit!$A$4:$BB$1086,54,FALSE))</f>
        <v>0</v>
      </c>
      <c r="V386" s="16"/>
      <c r="W386" s="16">
        <f>IF(OR(U386=999,V386=999,AND(S386&gt;$S$3,S386&lt;&gt;"Slot")),"",IF(V386="",U386,V386))</f>
        <v>0</v>
      </c>
      <c r="X386" s="17" t="e">
        <f>RANK(R386,$R$5:$R$124)</f>
        <v>#N/A</v>
      </c>
      <c r="Y386" s="16" t="str">
        <f>IFERROR(VLOOKUP($D386,Results!$F$3:$L$1396,Y$1,FALSE),"")</f>
        <v/>
      </c>
      <c r="Z386" s="34" t="str">
        <f>IFERROR(IFERROR(IF(VLOOKUP($D386,Results!$F$3:$L$1396,Z$1+1,FALSE)=1,"S",""),"")&amp;VLOOKUP($D386,Results!$F$3:$L$1396,Z$1,FALSE),"")</f>
        <v/>
      </c>
      <c r="AA386" s="16" t="str">
        <f>IFERROR(VLOOKUP($D386,Results!$F$3:$L$1396,AA$1,FALSE),"")</f>
        <v/>
      </c>
      <c r="AB386" s="16" t="str">
        <f>IFERROR(VLOOKUP($D386,Results!$F$3:$L$1396,AB$1,FALSE),"")</f>
        <v/>
      </c>
      <c r="AC386" s="16" t="str">
        <f>IF(V386="","",Y386-V386)</f>
        <v/>
      </c>
    </row>
    <row r="387" spans="1:29" s="21" customFormat="1" x14ac:dyDescent="0.25">
      <c r="A387" s="21" t="s">
        <v>2458</v>
      </c>
      <c r="B387" s="16">
        <f>COUNTIF($A$5:$A$124,A387)</f>
        <v>0</v>
      </c>
      <c r="C387" s="16" t="str">
        <f>IF(OR(MID(A387,1,2)="SP",MID(A387,1,2)="MR",MID(A387,1,2)="CL",MID(A387,1,2)="RP"),"P","B")</f>
        <v>P</v>
      </c>
      <c r="D387" s="17">
        <f>IF($C387="B",VLOOKUP($A387,Bat!$A$4:$BC$2232,D$1,FALSE),VLOOKUP($A387,Pit!$A$4:$AZ$2108,D$2,FALSE))</f>
        <v>4844</v>
      </c>
      <c r="E387" s="16" t="str">
        <f>IF($C387="B",VLOOKUP($A387,Bat!$A$4:$BC$2232,E$1,FALSE),VLOOKUP($A387,Pit!$A$4:$AZ$2108,E$2,FALSE))</f>
        <v>SP</v>
      </c>
      <c r="F387" s="16" t="str">
        <f>IF($C387="B",VLOOKUP($A387,Bat!$A$4:$BC$2232,F$1,FALSE),VLOOKUP($A387,Pit!$A$4:$AZ$2108,F$2,FALSE))</f>
        <v>Ricardo Cabrera</v>
      </c>
      <c r="G387" s="16">
        <f>IF($C387="B",VLOOKUP($A387,Bat!$A$4:$BC$2232,G$1,FALSE),VLOOKUP($A387,Pit!$A$4:$AZ$2108,G$2,FALSE))</f>
        <v>18</v>
      </c>
      <c r="H387" s="16" t="str">
        <f>IF($C387="B",VLOOKUP($A387,Bat!$A$4:$BC$2232,H$1,FALSE),VLOOKUP($A387,Pit!$A$4:$AZ$2108,H$2,FALSE))</f>
        <v>S</v>
      </c>
      <c r="I387" s="16" t="str">
        <f>IF($C387="B",VLOOKUP($A387,Bat!$A$4:$BC$2232,I$1,FALSE),VLOOKUP($A387,Pit!$A$4:$AZ$2108,I$2,FALSE))</f>
        <v>R</v>
      </c>
      <c r="J387" s="16" t="str">
        <f>IF($C387="B",VLOOKUP($A387,Bat!$A$4:$BC$2232,J$1,FALSE),VLOOKUP($A387,Pit!$A$4:$AZ$2108,J$2,FALSE))</f>
        <v>Low</v>
      </c>
      <c r="K387" s="17" t="str">
        <f>IF($C387="B",VLOOKUP($A387,Bat!$A$4:$BC$2232,K$1,FALSE),VLOOKUP($A387,Pit!$A$4:$AZ$2108,K$2,FALSE))</f>
        <v>Very Low</v>
      </c>
      <c r="L387" s="16">
        <f>IF($C387="B",VLOOKUP($A387,Bat!$A$4:$BC$2232,L$1,FALSE),VLOOKUP($A387,Pit!$A$4:$AZ$2108,L$2,FALSE))</f>
        <v>3</v>
      </c>
      <c r="M387" s="16">
        <f>IF($C387="B",VLOOKUP($A387,Bat!$A$4:$BC$2232,M$1,FALSE),VLOOKUP($A387,Pit!$A$4:$AZ$2108,M$2,FALSE))</f>
        <v>5</v>
      </c>
      <c r="N387" s="16">
        <f>IF($C387="B",VLOOKUP($A387,Bat!$A$4:$BC$2232,N$1,FALSE),VLOOKUP($A387,Pit!$A$4:$AZ$2108,N$2,FALSE))</f>
        <v>4</v>
      </c>
      <c r="O387" s="16" t="str">
        <f>IF($C387="B",VLOOKUP($A387,Bat!$A$4:$BC$2232,O$1,FALSE),VLOOKUP($A387,Pit!$A$4:$AZ$2108,O$2,FALSE))</f>
        <v>91-93 Mph</v>
      </c>
      <c r="P387" s="17">
        <f>IF($C387="B",VLOOKUP($A387,Bat!$A$4:$BC$2232,P$1,FALSE),VLOOKUP($A387,Pit!$A$4:$AZ$2108,P$2,FALSE))</f>
        <v>9</v>
      </c>
      <c r="Q387" s="36">
        <f>IF($C387="B",VLOOKUP($A387,Bat!$A$4:$BC$2232,Q$1,FALSE),VLOOKUP($A387,Pit!$A$4:$AZ$2108,Q$2,FALSE))</f>
        <v>24.407534960573816</v>
      </c>
      <c r="R387" s="19">
        <f>IF($C387="B",VLOOKUP($A387,Bat!$A$4:$BC$2232,R$1,FALSE),VLOOKUP($A387,Pit!$A$4:$AZ$2108,R$2,FALSE))</f>
        <v>0.12140763184595516</v>
      </c>
      <c r="S387" s="20">
        <f>IF($C387="B",VLOOKUP($A387,Bat!$A$4:$BC$2232,S$1,FALSE),VLOOKUP($A387,Pit!$A$4:$AZ$2108,S$2,FALSE))</f>
        <v>190000</v>
      </c>
      <c r="T387" s="17" t="str">
        <f>VLOOKUP(IF($C387="B",VLOOKUP($A387,Bat!$A$4:$AT$2232,T$1,FALSE),VLOOKUP($A387,Pit!$A$4:$BD$2108,T$2,FALSE)),COND!$A$35:$B$41,2,FALSE)</f>
        <v>??</v>
      </c>
      <c r="U387" s="21">
        <f>IF($C387="B",VLOOKUP($A387,Bat!$A$4:$AR$1196,44,FALSE),VLOOKUP($A387,Pit!$A$4:$BB$1086,54,FALSE))</f>
        <v>0</v>
      </c>
      <c r="V387" s="16"/>
      <c r="W387" s="16">
        <f>IF(OR(U387=999,V387=999,AND(S387&gt;$S$3,S387&lt;&gt;"Slot")),"",IF(V387="",U387,V387))</f>
        <v>0</v>
      </c>
      <c r="X387" s="17" t="e">
        <f>RANK(R387,$R$5:$R$124)</f>
        <v>#N/A</v>
      </c>
      <c r="Y387" s="16" t="str">
        <f>IFERROR(VLOOKUP($D387,Results!$F$3:$L$1396,Y$1,FALSE),"")</f>
        <v/>
      </c>
      <c r="Z387" s="34" t="str">
        <f>IFERROR(IFERROR(IF(VLOOKUP($D387,Results!$F$3:$L$1396,Z$1+1,FALSE)=1,"S",""),"")&amp;VLOOKUP($D387,Results!$F$3:$L$1396,Z$1,FALSE),"")</f>
        <v/>
      </c>
      <c r="AA387" s="16" t="str">
        <f>IFERROR(VLOOKUP($D387,Results!$F$3:$L$1396,AA$1,FALSE),"")</f>
        <v/>
      </c>
      <c r="AB387" s="16" t="str">
        <f>IFERROR(VLOOKUP($D387,Results!$F$3:$L$1396,AB$1,FALSE),"")</f>
        <v/>
      </c>
      <c r="AC387" s="16" t="str">
        <f>IF(V387="","",Y387-V387)</f>
        <v/>
      </c>
    </row>
    <row r="388" spans="1:29" s="21" customFormat="1" x14ac:dyDescent="0.25">
      <c r="A388" s="21" t="s">
        <v>2924</v>
      </c>
      <c r="B388" s="16">
        <f>COUNTIF($A$5:$A$124,A388)</f>
        <v>0</v>
      </c>
      <c r="C388" s="16" t="str">
        <f>IF(OR(MID(A388,1,2)="SP",MID(A388,1,2)="MR",MID(A388,1,2)="CL",MID(A388,1,2)="RP"),"P","B")</f>
        <v>B</v>
      </c>
      <c r="D388" s="17">
        <f>IF($C388="B",VLOOKUP($A388,Bat!$A$4:$BC$2232,D$1,FALSE),VLOOKUP($A388,Pit!$A$4:$AZ$2108,D$2,FALSE))</f>
        <v>5210</v>
      </c>
      <c r="E388" s="16" t="str">
        <f>IF($C388="B",VLOOKUP($A388,Bat!$A$4:$BC$2232,E$1,FALSE),VLOOKUP($A388,Pit!$A$4:$AZ$2108,E$2,FALSE))</f>
        <v>C</v>
      </c>
      <c r="F388" s="16" t="str">
        <f>IF($C388="B",VLOOKUP($A388,Bat!$A$4:$BC$2232,F$1,FALSE),VLOOKUP($A388,Pit!$A$4:$AZ$2108,F$2,FALSE))</f>
        <v>César Salgado</v>
      </c>
      <c r="G388" s="16">
        <f>IF($C388="B",VLOOKUP($A388,Bat!$A$4:$BC$2232,G$1,FALSE),VLOOKUP($A388,Pit!$A$4:$AZ$2108,G$2,FALSE))</f>
        <v>18</v>
      </c>
      <c r="H388" s="16" t="str">
        <f>IF($C388="B",VLOOKUP($A388,Bat!$A$4:$BC$2232,H$1,FALSE),VLOOKUP($A388,Pit!$A$4:$AZ$2108,H$2,FALSE))</f>
        <v>R</v>
      </c>
      <c r="I388" s="16" t="str">
        <f>IF($C388="B",VLOOKUP($A388,Bat!$A$4:$BC$2232,I$1,FALSE),VLOOKUP($A388,Pit!$A$4:$AZ$2108,I$2,FALSE))</f>
        <v>R</v>
      </c>
      <c r="J388" s="16" t="str">
        <f>IF($C388="B",VLOOKUP($A388,Bat!$A$4:$BC$2232,J$1,FALSE),VLOOKUP($A388,Pit!$A$4:$AZ$2108,J$2,FALSE))</f>
        <v>Low</v>
      </c>
      <c r="K388" s="17" t="str">
        <f>IF($C388="B",VLOOKUP($A388,Bat!$A$4:$BC$2232,K$1,FALSE),VLOOKUP($A388,Pit!$A$4:$AZ$2108,K$2,FALSE))</f>
        <v>Low</v>
      </c>
      <c r="L388" s="16">
        <f>IF($C388="B",VLOOKUP($A388,Bat!$A$4:$BC$2232,L$1,FALSE),VLOOKUP($A388,Pit!$A$4:$AZ$2108,L$2,FALSE))</f>
        <v>4</v>
      </c>
      <c r="M388" s="16">
        <f>IF($C388="B",VLOOKUP($A388,Bat!$A$4:$BC$2232,M$1,FALSE),VLOOKUP($A388,Pit!$A$4:$AZ$2108,M$2,FALSE))</f>
        <v>4</v>
      </c>
      <c r="N388" s="16">
        <f>IF($C388="B",VLOOKUP($A388,Bat!$A$4:$BC$2232,N$1,FALSE),VLOOKUP($A388,Pit!$A$4:$AZ$2108,N$2,FALSE))</f>
        <v>7</v>
      </c>
      <c r="O388" s="16">
        <f>IF($C388="B",VLOOKUP($A388,Bat!$A$4:$BC$2232,O$1,FALSE),VLOOKUP($A388,Pit!$A$4:$AZ$2108,O$2,FALSE))</f>
        <v>2</v>
      </c>
      <c r="P388" s="17">
        <f>IF($C388="B",VLOOKUP($A388,Bat!$A$4:$BC$2232,P$1,FALSE),VLOOKUP($A388,Pit!$A$4:$AZ$2108,P$2,FALSE))</f>
        <v>6</v>
      </c>
      <c r="Q388" s="36">
        <f>IF($C388="B",VLOOKUP($A388,Bat!$A$4:$BC$2232,Q$1,FALSE),VLOOKUP($A388,Pit!$A$4:$AZ$2108,Q$2,FALSE))</f>
        <v>7.4998415789009805</v>
      </c>
      <c r="R388" s="19">
        <f>IF($C388="B",VLOOKUP($A388,Bat!$A$4:$BC$2232,R$1,FALSE),VLOOKUP($A388,Pit!$A$4:$AZ$2108,R$2,FALSE))</f>
        <v>0.12118780089343659</v>
      </c>
      <c r="S388" s="20">
        <f>IF($C388="B",VLOOKUP($A388,Bat!$A$4:$BC$2232,S$1,FALSE),VLOOKUP($A388,Pit!$A$4:$AZ$2108,S$2,FALSE))</f>
        <v>500000</v>
      </c>
      <c r="T388" s="17" t="str">
        <f>VLOOKUP(IF($C388="B",VLOOKUP($A388,Bat!$A$4:$AT$2232,T$1,FALSE),VLOOKUP($A388,Pit!$A$4:$BD$2108,T$2,FALSE)),COND!$A$35:$B$41,2,FALSE)</f>
        <v>??</v>
      </c>
      <c r="U388" s="21">
        <f>IF($C388="B",VLOOKUP($A388,Bat!$A$4:$AR$1196,44,FALSE),VLOOKUP($A388,Pit!$A$4:$BB$1086,54,FALSE))</f>
        <v>0</v>
      </c>
      <c r="V388" s="16"/>
      <c r="W388" s="16">
        <f>IF(OR(U388=999,V388=999,AND(S388&gt;$S$3,S388&lt;&gt;"Slot")),"",IF(V388="",U388,V388))</f>
        <v>0</v>
      </c>
      <c r="X388" s="17" t="e">
        <f>RANK(R388,$R$5:$R$124)</f>
        <v>#N/A</v>
      </c>
      <c r="Y388" s="16" t="str">
        <f>IFERROR(VLOOKUP($D388,Results!$F$3:$L$1396,Y$1,FALSE),"")</f>
        <v/>
      </c>
      <c r="Z388" s="34" t="str">
        <f>IFERROR(IFERROR(IF(VLOOKUP($D388,Results!$F$3:$L$1396,Z$1+1,FALSE)=1,"S",""),"")&amp;VLOOKUP($D388,Results!$F$3:$L$1396,Z$1,FALSE),"")</f>
        <v/>
      </c>
      <c r="AA388" s="16" t="str">
        <f>IFERROR(VLOOKUP($D388,Results!$F$3:$L$1396,AA$1,FALSE),"")</f>
        <v/>
      </c>
      <c r="AB388" s="16" t="str">
        <f>IFERROR(VLOOKUP($D388,Results!$F$3:$L$1396,AB$1,FALSE),"")</f>
        <v/>
      </c>
      <c r="AC388" s="16" t="str">
        <f>IF(V388="","",Y388-V388)</f>
        <v/>
      </c>
    </row>
    <row r="389" spans="1:29" s="21" customFormat="1" x14ac:dyDescent="0.25">
      <c r="A389" s="21" t="s">
        <v>2925</v>
      </c>
      <c r="B389" s="16">
        <f>COUNTIF($A$5:$A$124,A389)</f>
        <v>0</v>
      </c>
      <c r="C389" s="16" t="str">
        <f>IF(OR(MID(A389,1,2)="SP",MID(A389,1,2)="MR",MID(A389,1,2)="CL",MID(A389,1,2)="RP"),"P","B")</f>
        <v>B</v>
      </c>
      <c r="D389" s="17">
        <f>IF($C389="B",VLOOKUP($A389,Bat!$A$4:$BC$2232,D$1,FALSE),VLOOKUP($A389,Pit!$A$4:$AZ$2108,D$2,FALSE))</f>
        <v>5181</v>
      </c>
      <c r="E389" s="16" t="str">
        <f>IF($C389="B",VLOOKUP($A389,Bat!$A$4:$BC$2232,E$1,FALSE),VLOOKUP($A389,Pit!$A$4:$AZ$2108,E$2,FALSE))</f>
        <v>3B</v>
      </c>
      <c r="F389" s="16" t="str">
        <f>IF($C389="B",VLOOKUP($A389,Bat!$A$4:$BC$2232,F$1,FALSE),VLOOKUP($A389,Pit!$A$4:$AZ$2108,F$2,FALSE))</f>
        <v>Cristián Sánchez</v>
      </c>
      <c r="G389" s="16">
        <f>IF($C389="B",VLOOKUP($A389,Bat!$A$4:$BC$2232,G$1,FALSE),VLOOKUP($A389,Pit!$A$4:$AZ$2108,G$2,FALSE))</f>
        <v>18</v>
      </c>
      <c r="H389" s="16" t="str">
        <f>IF($C389="B",VLOOKUP($A389,Bat!$A$4:$BC$2232,H$1,FALSE),VLOOKUP($A389,Pit!$A$4:$AZ$2108,H$2,FALSE))</f>
        <v>R</v>
      </c>
      <c r="I389" s="16" t="str">
        <f>IF($C389="B",VLOOKUP($A389,Bat!$A$4:$BC$2232,I$1,FALSE),VLOOKUP($A389,Pit!$A$4:$AZ$2108,I$2,FALSE))</f>
        <v>R</v>
      </c>
      <c r="J389" s="16" t="str">
        <f>IF($C389="B",VLOOKUP($A389,Bat!$A$4:$BC$2232,J$1,FALSE),VLOOKUP($A389,Pit!$A$4:$AZ$2108,J$2,FALSE))</f>
        <v>Low</v>
      </c>
      <c r="K389" s="17" t="str">
        <f>IF($C389="B",VLOOKUP($A389,Bat!$A$4:$BC$2232,K$1,FALSE),VLOOKUP($A389,Pit!$A$4:$AZ$2108,K$2,FALSE))</f>
        <v>Normal</v>
      </c>
      <c r="L389" s="16">
        <f>IF($C389="B",VLOOKUP($A389,Bat!$A$4:$BC$2232,L$1,FALSE),VLOOKUP($A389,Pit!$A$4:$AZ$2108,L$2,FALSE))</f>
        <v>3</v>
      </c>
      <c r="M389" s="16">
        <f>IF($C389="B",VLOOKUP($A389,Bat!$A$4:$BC$2232,M$1,FALSE),VLOOKUP($A389,Pit!$A$4:$AZ$2108,M$2,FALSE))</f>
        <v>4</v>
      </c>
      <c r="N389" s="16">
        <f>IF($C389="B",VLOOKUP($A389,Bat!$A$4:$BC$2232,N$1,FALSE),VLOOKUP($A389,Pit!$A$4:$AZ$2108,N$2,FALSE))</f>
        <v>6</v>
      </c>
      <c r="O389" s="16">
        <f>IF($C389="B",VLOOKUP($A389,Bat!$A$4:$BC$2232,O$1,FALSE),VLOOKUP($A389,Pit!$A$4:$AZ$2108,O$2,FALSE))</f>
        <v>7</v>
      </c>
      <c r="P389" s="17">
        <f>IF($C389="B",VLOOKUP($A389,Bat!$A$4:$BC$2232,P$1,FALSE),VLOOKUP($A389,Pit!$A$4:$AZ$2108,P$2,FALSE))</f>
        <v>4</v>
      </c>
      <c r="Q389" s="36">
        <f>IF($C389="B",VLOOKUP($A389,Bat!$A$4:$BC$2232,Q$1,FALSE),VLOOKUP($A389,Pit!$A$4:$AZ$2108,Q$2,FALSE))</f>
        <v>7.4975835550797845</v>
      </c>
      <c r="R389" s="19">
        <f>IF($C389="B",VLOOKUP($A389,Bat!$A$4:$BC$2232,R$1,FALSE),VLOOKUP($A389,Pit!$A$4:$AZ$2108,R$2,FALSE))</f>
        <v>0.12089160732597348</v>
      </c>
      <c r="S389" s="20">
        <f>IF($C389="B",VLOOKUP($A389,Bat!$A$4:$BC$2232,S$1,FALSE),VLOOKUP($A389,Pit!$A$4:$AZ$2108,S$2,FALSE))</f>
        <v>180000</v>
      </c>
      <c r="T389" s="17" t="str">
        <f>VLOOKUP(IF($C389="B",VLOOKUP($A389,Bat!$A$4:$AT$2232,T$1,FALSE),VLOOKUP($A389,Pit!$A$4:$BD$2108,T$2,FALSE)),COND!$A$35:$B$41,2,FALSE)</f>
        <v>??</v>
      </c>
      <c r="U389" s="21">
        <f>IF($C389="B",VLOOKUP($A389,Bat!$A$4:$AR$1196,44,FALSE),VLOOKUP($A389,Pit!$A$4:$BB$1086,54,FALSE))</f>
        <v>0</v>
      </c>
      <c r="V389" s="16"/>
      <c r="W389" s="16">
        <f>IF(OR(U389=999,V389=999,AND(S389&gt;$S$3,S389&lt;&gt;"Slot")),"",IF(V389="",U389,V389))</f>
        <v>0</v>
      </c>
      <c r="X389" s="17" t="e">
        <f>RANK(R389,$R$5:$R$124)</f>
        <v>#N/A</v>
      </c>
      <c r="Y389" s="16" t="str">
        <f>IFERROR(VLOOKUP($D389,Results!$F$3:$L$1396,Y$1,FALSE),"")</f>
        <v/>
      </c>
      <c r="Z389" s="34" t="str">
        <f>IFERROR(IFERROR(IF(VLOOKUP($D389,Results!$F$3:$L$1396,Z$1+1,FALSE)=1,"S",""),"")&amp;VLOOKUP($D389,Results!$F$3:$L$1396,Z$1,FALSE),"")</f>
        <v/>
      </c>
      <c r="AA389" s="16" t="str">
        <f>IFERROR(VLOOKUP($D389,Results!$F$3:$L$1396,AA$1,FALSE),"")</f>
        <v/>
      </c>
      <c r="AB389" s="16" t="str">
        <f>IFERROR(VLOOKUP($D389,Results!$F$3:$L$1396,AB$1,FALSE),"")</f>
        <v/>
      </c>
      <c r="AC389" s="16" t="str">
        <f>IF(V389="","",Y389-V389)</f>
        <v/>
      </c>
    </row>
    <row r="390" spans="1:29" s="21" customFormat="1" x14ac:dyDescent="0.25">
      <c r="A390" s="21" t="s">
        <v>3158</v>
      </c>
      <c r="B390" s="16">
        <f>COUNTIF($A$5:$A$124,A390)</f>
        <v>0</v>
      </c>
      <c r="C390" s="16" t="str">
        <f>IF(OR(MID(A390,1,2)="SP",MID(A390,1,2)="MR",MID(A390,1,2)="CL",MID(A390,1,2)="RP"),"P","B")</f>
        <v>P</v>
      </c>
      <c r="D390" s="17">
        <f>IF($C390="B",VLOOKUP($A390,Bat!$A$4:$BC$2232,D$1,FALSE),VLOOKUP($A390,Pit!$A$4:$AZ$2108,D$2,FALSE))</f>
        <v>6200</v>
      </c>
      <c r="E390" s="16" t="str">
        <f>IF($C390="B",VLOOKUP($A390,Bat!$A$4:$BC$2232,E$1,FALSE),VLOOKUP($A390,Pit!$A$4:$AZ$2108,E$2,FALSE))</f>
        <v>SP</v>
      </c>
      <c r="F390" s="16" t="str">
        <f>IF($C390="B",VLOOKUP($A390,Bat!$A$4:$BC$2232,F$1,FALSE),VLOOKUP($A390,Pit!$A$4:$AZ$2108,F$2,FALSE))</f>
        <v>Vincente Parra</v>
      </c>
      <c r="G390" s="16">
        <f>IF($C390="B",VLOOKUP($A390,Bat!$A$4:$BC$2232,G$1,FALSE),VLOOKUP($A390,Pit!$A$4:$AZ$2108,G$2,FALSE))</f>
        <v>21</v>
      </c>
      <c r="H390" s="16" t="str">
        <f>IF($C390="B",VLOOKUP($A390,Bat!$A$4:$BC$2232,H$1,FALSE),VLOOKUP($A390,Pit!$A$4:$AZ$2108,H$2,FALSE))</f>
        <v>S</v>
      </c>
      <c r="I390" s="16" t="str">
        <f>IF($C390="B",VLOOKUP($A390,Bat!$A$4:$BC$2232,I$1,FALSE),VLOOKUP($A390,Pit!$A$4:$AZ$2108,I$2,FALSE))</f>
        <v>R</v>
      </c>
      <c r="J390" s="16" t="str">
        <f>IF($C390="B",VLOOKUP($A390,Bat!$A$4:$BC$2232,J$1,FALSE),VLOOKUP($A390,Pit!$A$4:$AZ$2108,J$2,FALSE))</f>
        <v>Very Low</v>
      </c>
      <c r="K390" s="17" t="str">
        <f>IF($C390="B",VLOOKUP($A390,Bat!$A$4:$BC$2232,K$1,FALSE),VLOOKUP($A390,Pit!$A$4:$AZ$2108,K$2,FALSE))</f>
        <v>Normal</v>
      </c>
      <c r="L390" s="16">
        <f>IF($C390="B",VLOOKUP($A390,Bat!$A$4:$BC$2232,L$1,FALSE),VLOOKUP($A390,Pit!$A$4:$AZ$2108,L$2,FALSE))</f>
        <v>5</v>
      </c>
      <c r="M390" s="16">
        <f>IF($C390="B",VLOOKUP($A390,Bat!$A$4:$BC$2232,M$1,FALSE),VLOOKUP($A390,Pit!$A$4:$AZ$2108,M$2,FALSE))</f>
        <v>4</v>
      </c>
      <c r="N390" s="16">
        <f>IF($C390="B",VLOOKUP($A390,Bat!$A$4:$BC$2232,N$1,FALSE),VLOOKUP($A390,Pit!$A$4:$AZ$2108,N$2,FALSE))</f>
        <v>3</v>
      </c>
      <c r="O390" s="16" t="str">
        <f>IF($C390="B",VLOOKUP($A390,Bat!$A$4:$BC$2232,O$1,FALSE),VLOOKUP($A390,Pit!$A$4:$AZ$2108,O$2,FALSE))</f>
        <v>97-99 Mph</v>
      </c>
      <c r="P390" s="17">
        <f>IF($C390="B",VLOOKUP($A390,Bat!$A$4:$BC$2232,P$1,FALSE),VLOOKUP($A390,Pit!$A$4:$AZ$2108,P$2,FALSE))</f>
        <v>8</v>
      </c>
      <c r="Q390" s="36">
        <f>IF($C390="B",VLOOKUP($A390,Bat!$A$4:$BC$2232,Q$1,FALSE),VLOOKUP($A390,Pit!$A$4:$AZ$2108,Q$2,FALSE))</f>
        <v>24.38803458396724</v>
      </c>
      <c r="R390" s="19">
        <f>IF($C390="B",VLOOKUP($A390,Bat!$A$4:$BC$2232,R$1,FALSE),VLOOKUP($A390,Pit!$A$4:$AZ$2108,R$2,FALSE))</f>
        <v>0.11966303457746863</v>
      </c>
      <c r="S390" s="20">
        <f>IF($C390="B",VLOOKUP($A390,Bat!$A$4:$BC$2232,S$1,FALSE),VLOOKUP($A390,Pit!$A$4:$AZ$2108,S$2,FALSE))</f>
        <v>190000</v>
      </c>
      <c r="T390" s="17" t="str">
        <f>VLOOKUP(IF($C390="B",VLOOKUP($A390,Bat!$A$4:$AT$2232,T$1,FALSE),VLOOKUP($A390,Pit!$A$4:$BD$2108,T$2,FALSE)),COND!$A$35:$B$41,2,FALSE)</f>
        <v>??</v>
      </c>
      <c r="U390" s="21">
        <f>IF($C390="B",VLOOKUP($A390,Bat!$A$4:$AR$1196,44,FALSE),VLOOKUP($A390,Pit!$A$4:$BB$1086,54,FALSE))</f>
        <v>0</v>
      </c>
      <c r="V390" s="16"/>
      <c r="W390" s="16">
        <f>IF(OR(U390=999,V390=999,AND(S390&gt;$S$3,S390&lt;&gt;"Slot")),"",IF(V390="",U390,V390))</f>
        <v>0</v>
      </c>
      <c r="X390" s="17" t="e">
        <f>RANK(R390,$R$5:$R$124)</f>
        <v>#N/A</v>
      </c>
      <c r="Y390" s="16" t="str">
        <f>IFERROR(VLOOKUP($D390,Results!$F$3:$L$1396,Y$1,FALSE),"")</f>
        <v/>
      </c>
      <c r="Z390" s="34" t="str">
        <f>IFERROR(IFERROR(IF(VLOOKUP($D390,Results!$F$3:$L$1396,Z$1+1,FALSE)=1,"S",""),"")&amp;VLOOKUP($D390,Results!$F$3:$L$1396,Z$1,FALSE),"")</f>
        <v/>
      </c>
      <c r="AA390" s="16" t="str">
        <f>IFERROR(VLOOKUP($D390,Results!$F$3:$L$1396,AA$1,FALSE),"")</f>
        <v/>
      </c>
      <c r="AB390" s="16" t="str">
        <f>IFERROR(VLOOKUP($D390,Results!$F$3:$L$1396,AB$1,FALSE),"")</f>
        <v/>
      </c>
      <c r="AC390" s="16" t="str">
        <f>IF(V390="","",Y390-V390)</f>
        <v/>
      </c>
    </row>
    <row r="391" spans="1:29" s="21" customFormat="1" x14ac:dyDescent="0.25">
      <c r="A391" s="21" t="s">
        <v>2926</v>
      </c>
      <c r="B391" s="16">
        <f>COUNTIF($A$5:$A$124,A391)</f>
        <v>0</v>
      </c>
      <c r="C391" s="16" t="str">
        <f>IF(OR(MID(A391,1,2)="SP",MID(A391,1,2)="MR",MID(A391,1,2)="CL",MID(A391,1,2)="RP"),"P","B")</f>
        <v>B</v>
      </c>
      <c r="D391" s="17">
        <f>IF($C391="B",VLOOKUP($A391,Bat!$A$4:$BC$2232,D$1,FALSE),VLOOKUP($A391,Pit!$A$4:$AZ$2108,D$2,FALSE))</f>
        <v>9312</v>
      </c>
      <c r="E391" s="16" t="str">
        <f>IF($C391="B",VLOOKUP($A391,Bat!$A$4:$BC$2232,E$1,FALSE),VLOOKUP($A391,Pit!$A$4:$AZ$2108,E$2,FALSE))</f>
        <v>3B</v>
      </c>
      <c r="F391" s="16" t="str">
        <f>IF($C391="B",VLOOKUP($A391,Bat!$A$4:$BC$2232,F$1,FALSE),VLOOKUP($A391,Pit!$A$4:$AZ$2108,F$2,FALSE))</f>
        <v>Pepe Ruíz</v>
      </c>
      <c r="G391" s="16">
        <f>IF($C391="B",VLOOKUP($A391,Bat!$A$4:$BC$2232,G$1,FALSE),VLOOKUP($A391,Pit!$A$4:$AZ$2108,G$2,FALSE))</f>
        <v>21</v>
      </c>
      <c r="H391" s="16" t="str">
        <f>IF($C391="B",VLOOKUP($A391,Bat!$A$4:$BC$2232,H$1,FALSE),VLOOKUP($A391,Pit!$A$4:$AZ$2108,H$2,FALSE))</f>
        <v>S</v>
      </c>
      <c r="I391" s="16" t="str">
        <f>IF($C391="B",VLOOKUP($A391,Bat!$A$4:$BC$2232,I$1,FALSE),VLOOKUP($A391,Pit!$A$4:$AZ$2108,I$2,FALSE))</f>
        <v>R</v>
      </c>
      <c r="J391" s="16" t="str">
        <f>IF($C391="B",VLOOKUP($A391,Bat!$A$4:$BC$2232,J$1,FALSE),VLOOKUP($A391,Pit!$A$4:$AZ$2108,J$2,FALSE))</f>
        <v>Low</v>
      </c>
      <c r="K391" s="17" t="str">
        <f>IF($C391="B",VLOOKUP($A391,Bat!$A$4:$BC$2232,K$1,FALSE),VLOOKUP($A391,Pit!$A$4:$AZ$2108,K$2,FALSE))</f>
        <v>Normal</v>
      </c>
      <c r="L391" s="16">
        <f>IF($C391="B",VLOOKUP($A391,Bat!$A$4:$BC$2232,L$1,FALSE),VLOOKUP($A391,Pit!$A$4:$AZ$2108,L$2,FALSE))</f>
        <v>4</v>
      </c>
      <c r="M391" s="16">
        <f>IF($C391="B",VLOOKUP($A391,Bat!$A$4:$BC$2232,M$1,FALSE),VLOOKUP($A391,Pit!$A$4:$AZ$2108,M$2,FALSE))</f>
        <v>6</v>
      </c>
      <c r="N391" s="16">
        <f>IF($C391="B",VLOOKUP($A391,Bat!$A$4:$BC$2232,N$1,FALSE),VLOOKUP($A391,Pit!$A$4:$AZ$2108,N$2,FALSE))</f>
        <v>4</v>
      </c>
      <c r="O391" s="16">
        <f>IF($C391="B",VLOOKUP($A391,Bat!$A$4:$BC$2232,O$1,FALSE),VLOOKUP($A391,Pit!$A$4:$AZ$2108,O$2,FALSE))</f>
        <v>3</v>
      </c>
      <c r="P391" s="17">
        <f>IF($C391="B",VLOOKUP($A391,Bat!$A$4:$BC$2232,P$1,FALSE),VLOOKUP($A391,Pit!$A$4:$AZ$2108,P$2,FALSE))</f>
        <v>4</v>
      </c>
      <c r="Q391" s="36">
        <f>IF($C391="B",VLOOKUP($A391,Bat!$A$4:$BC$2232,Q$1,FALSE),VLOOKUP($A391,Pit!$A$4:$AZ$2108,Q$2,FALSE))</f>
        <v>7.4751722275142818</v>
      </c>
      <c r="R391" s="19">
        <f>IF($C391="B",VLOOKUP($A391,Bat!$A$4:$BC$2232,R$1,FALSE),VLOOKUP($A391,Pit!$A$4:$AZ$2108,R$2,FALSE))</f>
        <v>0.11795182830287423</v>
      </c>
      <c r="S391" s="20">
        <f>IF($C391="B",VLOOKUP($A391,Bat!$A$4:$BC$2232,S$1,FALSE),VLOOKUP($A391,Pit!$A$4:$AZ$2108,S$2,FALSE))</f>
        <v>200000</v>
      </c>
      <c r="T391" s="17" t="str">
        <f>VLOOKUP(IF($C391="B",VLOOKUP($A391,Bat!$A$4:$AT$2232,T$1,FALSE),VLOOKUP($A391,Pit!$A$4:$BD$2108,T$2,FALSE)),COND!$A$35:$B$41,2,FALSE)</f>
        <v>??</v>
      </c>
      <c r="U391" s="21">
        <f>IF($C391="B",VLOOKUP($A391,Bat!$A$4:$AR$1196,44,FALSE),VLOOKUP($A391,Pit!$A$4:$BB$1086,54,FALSE))</f>
        <v>0</v>
      </c>
      <c r="V391" s="16"/>
      <c r="W391" s="16">
        <f>IF(OR(U391=999,V391=999,AND(S391&gt;$S$3,S391&lt;&gt;"Slot")),"",IF(V391="",U391,V391))</f>
        <v>0</v>
      </c>
      <c r="X391" s="17" t="e">
        <f>RANK(R391,$R$5:$R$124)</f>
        <v>#N/A</v>
      </c>
      <c r="Y391" s="16" t="str">
        <f>IFERROR(VLOOKUP($D391,Results!$F$3:$L$1396,Y$1,FALSE),"")</f>
        <v/>
      </c>
      <c r="Z391" s="34" t="str">
        <f>IFERROR(IFERROR(IF(VLOOKUP($D391,Results!$F$3:$L$1396,Z$1+1,FALSE)=1,"S",""),"")&amp;VLOOKUP($D391,Results!$F$3:$L$1396,Z$1,FALSE),"")</f>
        <v/>
      </c>
      <c r="AA391" s="16" t="str">
        <f>IFERROR(VLOOKUP($D391,Results!$F$3:$L$1396,AA$1,FALSE),"")</f>
        <v/>
      </c>
      <c r="AB391" s="16" t="str">
        <f>IFERROR(VLOOKUP($D391,Results!$F$3:$L$1396,AB$1,FALSE),"")</f>
        <v/>
      </c>
      <c r="AC391" s="16" t="str">
        <f>IF(V391="","",Y391-V391)</f>
        <v/>
      </c>
    </row>
    <row r="392" spans="1:29" s="21" customFormat="1" x14ac:dyDescent="0.25">
      <c r="A392" s="21" t="s">
        <v>3159</v>
      </c>
      <c r="B392" s="16">
        <f>COUNTIF($A$5:$A$124,A392)</f>
        <v>0</v>
      </c>
      <c r="C392" s="16" t="str">
        <f>IF(OR(MID(A392,1,2)="SP",MID(A392,1,2)="MR",MID(A392,1,2)="CL",MID(A392,1,2)="RP"),"P","B")</f>
        <v>P</v>
      </c>
      <c r="D392" s="17">
        <f>IF($C392="B",VLOOKUP($A392,Bat!$A$4:$BC$2232,D$1,FALSE),VLOOKUP($A392,Pit!$A$4:$AZ$2108,D$2,FALSE))</f>
        <v>4295</v>
      </c>
      <c r="E392" s="16" t="str">
        <f>IF($C392="B",VLOOKUP($A392,Bat!$A$4:$BC$2232,E$1,FALSE),VLOOKUP($A392,Pit!$A$4:$AZ$2108,E$2,FALSE))</f>
        <v>SP</v>
      </c>
      <c r="F392" s="16" t="str">
        <f>IF($C392="B",VLOOKUP($A392,Bat!$A$4:$BC$2232,F$1,FALSE),VLOOKUP($A392,Pit!$A$4:$AZ$2108,F$2,FALSE))</f>
        <v>Shoichi Ito</v>
      </c>
      <c r="G392" s="16">
        <f>IF($C392="B",VLOOKUP($A392,Bat!$A$4:$BC$2232,G$1,FALSE),VLOOKUP($A392,Pit!$A$4:$AZ$2108,G$2,FALSE))</f>
        <v>21</v>
      </c>
      <c r="H392" s="16" t="str">
        <f>IF($C392="B",VLOOKUP($A392,Bat!$A$4:$BC$2232,H$1,FALSE),VLOOKUP($A392,Pit!$A$4:$AZ$2108,H$2,FALSE))</f>
        <v>L</v>
      </c>
      <c r="I392" s="16" t="str">
        <f>IF($C392="B",VLOOKUP($A392,Bat!$A$4:$BC$2232,I$1,FALSE),VLOOKUP($A392,Pit!$A$4:$AZ$2108,I$2,FALSE))</f>
        <v>L</v>
      </c>
      <c r="J392" s="16" t="str">
        <f>IF($C392="B",VLOOKUP($A392,Bat!$A$4:$BC$2232,J$1,FALSE),VLOOKUP($A392,Pit!$A$4:$AZ$2108,J$2,FALSE))</f>
        <v>Low</v>
      </c>
      <c r="K392" s="17" t="str">
        <f>IF($C392="B",VLOOKUP($A392,Bat!$A$4:$BC$2232,K$1,FALSE),VLOOKUP($A392,Pit!$A$4:$AZ$2108,K$2,FALSE))</f>
        <v>Normal</v>
      </c>
      <c r="L392" s="16">
        <f>IF($C392="B",VLOOKUP($A392,Bat!$A$4:$BC$2232,L$1,FALSE),VLOOKUP($A392,Pit!$A$4:$AZ$2108,L$2,FALSE))</f>
        <v>5</v>
      </c>
      <c r="M392" s="16">
        <f>IF($C392="B",VLOOKUP($A392,Bat!$A$4:$BC$2232,M$1,FALSE),VLOOKUP($A392,Pit!$A$4:$AZ$2108,M$2,FALSE))</f>
        <v>4</v>
      </c>
      <c r="N392" s="16">
        <f>IF($C392="B",VLOOKUP($A392,Bat!$A$4:$BC$2232,N$1,FALSE),VLOOKUP($A392,Pit!$A$4:$AZ$2108,N$2,FALSE))</f>
        <v>3</v>
      </c>
      <c r="O392" s="16" t="str">
        <f>IF($C392="B",VLOOKUP($A392,Bat!$A$4:$BC$2232,O$1,FALSE),VLOOKUP($A392,Pit!$A$4:$AZ$2108,O$2,FALSE))</f>
        <v>92-94 Mph</v>
      </c>
      <c r="P392" s="17">
        <f>IF($C392="B",VLOOKUP($A392,Bat!$A$4:$BC$2232,P$1,FALSE),VLOOKUP($A392,Pit!$A$4:$AZ$2108,P$2,FALSE))</f>
        <v>7</v>
      </c>
      <c r="Q392" s="36">
        <f>IF($C392="B",VLOOKUP($A392,Bat!$A$4:$BC$2232,Q$1,FALSE),VLOOKUP($A392,Pit!$A$4:$AZ$2108,Q$2,FALSE))</f>
        <v>24.366482934271932</v>
      </c>
      <c r="R392" s="19">
        <f>IF($C392="B",VLOOKUP($A392,Bat!$A$4:$BC$2232,R$1,FALSE),VLOOKUP($A392,Pit!$A$4:$AZ$2108,R$2,FALSE))</f>
        <v>0.1177349205749353</v>
      </c>
      <c r="S392" s="20">
        <f>IF($C392="B",VLOOKUP($A392,Bat!$A$4:$BC$2232,S$1,FALSE),VLOOKUP($A392,Pit!$A$4:$AZ$2108,S$2,FALSE))</f>
        <v>230000</v>
      </c>
      <c r="T392" s="17" t="str">
        <f>VLOOKUP(IF($C392="B",VLOOKUP($A392,Bat!$A$4:$AT$2232,T$1,FALSE),VLOOKUP($A392,Pit!$A$4:$BD$2108,T$2,FALSE)),COND!$A$35:$B$41,2,FALSE)</f>
        <v>??</v>
      </c>
      <c r="U392" s="21">
        <f>IF($C392="B",VLOOKUP($A392,Bat!$A$4:$AR$1196,44,FALSE),VLOOKUP($A392,Pit!$A$4:$BB$1086,54,FALSE))</f>
        <v>0</v>
      </c>
      <c r="V392" s="16"/>
      <c r="W392" s="16">
        <f>IF(OR(U392=999,V392=999,AND(S392&gt;$S$3,S392&lt;&gt;"Slot")),"",IF(V392="",U392,V392))</f>
        <v>0</v>
      </c>
      <c r="X392" s="17" t="e">
        <f>RANK(R392,$R$5:$R$124)</f>
        <v>#N/A</v>
      </c>
      <c r="Y392" s="16" t="str">
        <f>IFERROR(VLOOKUP($D392,Results!$F$3:$L$1396,Y$1,FALSE),"")</f>
        <v/>
      </c>
      <c r="Z392" s="34" t="str">
        <f>IFERROR(IFERROR(IF(VLOOKUP($D392,Results!$F$3:$L$1396,Z$1+1,FALSE)=1,"S",""),"")&amp;VLOOKUP($D392,Results!$F$3:$L$1396,Z$1,FALSE),"")</f>
        <v/>
      </c>
      <c r="AA392" s="16" t="str">
        <f>IFERROR(VLOOKUP($D392,Results!$F$3:$L$1396,AA$1,FALSE),"")</f>
        <v/>
      </c>
      <c r="AB392" s="16" t="str">
        <f>IFERROR(VLOOKUP($D392,Results!$F$3:$L$1396,AB$1,FALSE),"")</f>
        <v/>
      </c>
      <c r="AC392" s="16" t="str">
        <f>IF(V392="","",Y392-V392)</f>
        <v/>
      </c>
    </row>
    <row r="393" spans="1:29" s="21" customFormat="1" x14ac:dyDescent="0.25">
      <c r="A393" s="21" t="s">
        <v>2459</v>
      </c>
      <c r="B393" s="16">
        <f>COUNTIF($A$5:$A$124,A393)</f>
        <v>0</v>
      </c>
      <c r="C393" s="16" t="str">
        <f>IF(OR(MID(A393,1,2)="SP",MID(A393,1,2)="MR",MID(A393,1,2)="CL",MID(A393,1,2)="RP"),"P","B")</f>
        <v>P</v>
      </c>
      <c r="D393" s="17">
        <f>IF($C393="B",VLOOKUP($A393,Bat!$A$4:$BC$2232,D$1,FALSE),VLOOKUP($A393,Pit!$A$4:$AZ$2108,D$2,FALSE))</f>
        <v>4327</v>
      </c>
      <c r="E393" s="16" t="str">
        <f>IF($C393="B",VLOOKUP($A393,Bat!$A$4:$BC$2232,E$1,FALSE),VLOOKUP($A393,Pit!$A$4:$AZ$2108,E$2,FALSE))</f>
        <v>RP</v>
      </c>
      <c r="F393" s="16" t="str">
        <f>IF($C393="B",VLOOKUP($A393,Bat!$A$4:$BC$2232,F$1,FALSE),VLOOKUP($A393,Pit!$A$4:$AZ$2108,F$2,FALSE))</f>
        <v>Isei Ojima</v>
      </c>
      <c r="G393" s="16">
        <f>IF($C393="B",VLOOKUP($A393,Bat!$A$4:$BC$2232,G$1,FALSE),VLOOKUP($A393,Pit!$A$4:$AZ$2108,G$2,FALSE))</f>
        <v>21</v>
      </c>
      <c r="H393" s="16" t="str">
        <f>IF($C393="B",VLOOKUP($A393,Bat!$A$4:$BC$2232,H$1,FALSE),VLOOKUP($A393,Pit!$A$4:$AZ$2108,H$2,FALSE))</f>
        <v>R</v>
      </c>
      <c r="I393" s="16" t="str">
        <f>IF($C393="B",VLOOKUP($A393,Bat!$A$4:$BC$2232,I$1,FALSE),VLOOKUP($A393,Pit!$A$4:$AZ$2108,I$2,FALSE))</f>
        <v>R</v>
      </c>
      <c r="J393" s="16" t="str">
        <f>IF($C393="B",VLOOKUP($A393,Bat!$A$4:$BC$2232,J$1,FALSE),VLOOKUP($A393,Pit!$A$4:$AZ$2108,J$2,FALSE))</f>
        <v>Very Low</v>
      </c>
      <c r="K393" s="17" t="str">
        <f>IF($C393="B",VLOOKUP($A393,Bat!$A$4:$BC$2232,K$1,FALSE),VLOOKUP($A393,Pit!$A$4:$AZ$2108,K$2,FALSE))</f>
        <v>Normal</v>
      </c>
      <c r="L393" s="16">
        <f>IF($C393="B",VLOOKUP($A393,Bat!$A$4:$BC$2232,L$1,FALSE),VLOOKUP($A393,Pit!$A$4:$AZ$2108,L$2,FALSE))</f>
        <v>4</v>
      </c>
      <c r="M393" s="16">
        <f>IF($C393="B",VLOOKUP($A393,Bat!$A$4:$BC$2232,M$1,FALSE),VLOOKUP($A393,Pit!$A$4:$AZ$2108,M$2,FALSE))</f>
        <v>4</v>
      </c>
      <c r="N393" s="16">
        <f>IF($C393="B",VLOOKUP($A393,Bat!$A$4:$BC$2232,N$1,FALSE),VLOOKUP($A393,Pit!$A$4:$AZ$2108,N$2,FALSE))</f>
        <v>4</v>
      </c>
      <c r="O393" s="16" t="str">
        <f>IF($C393="B",VLOOKUP($A393,Bat!$A$4:$BC$2232,O$1,FALSE),VLOOKUP($A393,Pit!$A$4:$AZ$2108,O$2,FALSE))</f>
        <v>89-91 Mph</v>
      </c>
      <c r="P393" s="17">
        <f>IF($C393="B",VLOOKUP($A393,Bat!$A$4:$BC$2232,P$1,FALSE),VLOOKUP($A393,Pit!$A$4:$AZ$2108,P$2,FALSE))</f>
        <v>6</v>
      </c>
      <c r="Q393" s="36">
        <f>IF($C393="B",VLOOKUP($A393,Bat!$A$4:$BC$2232,Q$1,FALSE),VLOOKUP($A393,Pit!$A$4:$AZ$2108,Q$2,FALSE))</f>
        <v>24.240626262762113</v>
      </c>
      <c r="R393" s="19">
        <f>IF($C393="B",VLOOKUP($A393,Bat!$A$4:$BC$2232,R$1,FALSE),VLOOKUP($A393,Pit!$A$4:$AZ$2108,R$2,FALSE))</f>
        <v>0.10647517878806169</v>
      </c>
      <c r="S393" s="20">
        <f>IF($C393="B",VLOOKUP($A393,Bat!$A$4:$BC$2232,S$1,FALSE),VLOOKUP($A393,Pit!$A$4:$AZ$2108,S$2,FALSE))</f>
        <v>210000</v>
      </c>
      <c r="T393" s="17" t="str">
        <f>VLOOKUP(IF($C393="B",VLOOKUP($A393,Bat!$A$4:$AT$2232,T$1,FALSE),VLOOKUP($A393,Pit!$A$4:$BD$2108,T$2,FALSE)),COND!$A$35:$B$41,2,FALSE)</f>
        <v>??</v>
      </c>
      <c r="U393" s="21">
        <f>IF($C393="B",VLOOKUP($A393,Bat!$A$4:$AR$1196,44,FALSE),VLOOKUP($A393,Pit!$A$4:$BB$1086,54,FALSE))</f>
        <v>0</v>
      </c>
      <c r="V393" s="16"/>
      <c r="W393" s="16">
        <f>IF(OR(U393=999,V393=999,AND(S393&gt;$S$3,S393&lt;&gt;"Slot")),"",IF(V393="",U393,V393))</f>
        <v>0</v>
      </c>
      <c r="X393" s="17" t="e">
        <f>RANK(R393,$R$5:$R$124)</f>
        <v>#N/A</v>
      </c>
      <c r="Y393" s="16" t="str">
        <f>IFERROR(VLOOKUP($D393,Results!$F$3:$L$1396,Y$1,FALSE),"")</f>
        <v/>
      </c>
      <c r="Z393" s="34" t="str">
        <f>IFERROR(IFERROR(IF(VLOOKUP($D393,Results!$F$3:$L$1396,Z$1+1,FALSE)=1,"S",""),"")&amp;VLOOKUP($D393,Results!$F$3:$L$1396,Z$1,FALSE),"")</f>
        <v/>
      </c>
      <c r="AA393" s="16" t="str">
        <f>IFERROR(VLOOKUP($D393,Results!$F$3:$L$1396,AA$1,FALSE),"")</f>
        <v/>
      </c>
      <c r="AB393" s="16" t="str">
        <f>IFERROR(VLOOKUP($D393,Results!$F$3:$L$1396,AB$1,FALSE),"")</f>
        <v/>
      </c>
      <c r="AC393" s="16" t="str">
        <f>IF(V393="","",Y393-V393)</f>
        <v/>
      </c>
    </row>
    <row r="394" spans="1:29" s="21" customFormat="1" x14ac:dyDescent="0.25">
      <c r="A394" s="21" t="s">
        <v>2460</v>
      </c>
      <c r="B394" s="16">
        <f>COUNTIF($A$5:$A$124,A394)</f>
        <v>0</v>
      </c>
      <c r="C394" s="16" t="str">
        <f>IF(OR(MID(A394,1,2)="SP",MID(A394,1,2)="MR",MID(A394,1,2)="CL",MID(A394,1,2)="RP"),"P","B")</f>
        <v>P</v>
      </c>
      <c r="D394" s="17">
        <f>IF($C394="B",VLOOKUP($A394,Bat!$A$4:$BC$2232,D$1,FALSE),VLOOKUP($A394,Pit!$A$4:$AZ$2108,D$2,FALSE))</f>
        <v>13804</v>
      </c>
      <c r="E394" s="16" t="str">
        <f>IF($C394="B",VLOOKUP($A394,Bat!$A$4:$BC$2232,E$1,FALSE),VLOOKUP($A394,Pit!$A$4:$AZ$2108,E$2,FALSE))</f>
        <v>RP</v>
      </c>
      <c r="F394" s="16" t="str">
        <f>IF($C394="B",VLOOKUP($A394,Bat!$A$4:$BC$2232,F$1,FALSE),VLOOKUP($A394,Pit!$A$4:$AZ$2108,F$2,FALSE))</f>
        <v>Masu Nakamura</v>
      </c>
      <c r="G394" s="16">
        <f>IF($C394="B",VLOOKUP($A394,Bat!$A$4:$BC$2232,G$1,FALSE),VLOOKUP($A394,Pit!$A$4:$AZ$2108,G$2,FALSE))</f>
        <v>21</v>
      </c>
      <c r="H394" s="16" t="str">
        <f>IF($C394="B",VLOOKUP($A394,Bat!$A$4:$BC$2232,H$1,FALSE),VLOOKUP($A394,Pit!$A$4:$AZ$2108,H$2,FALSE))</f>
        <v>R</v>
      </c>
      <c r="I394" s="16" t="str">
        <f>IF($C394="B",VLOOKUP($A394,Bat!$A$4:$BC$2232,I$1,FALSE),VLOOKUP($A394,Pit!$A$4:$AZ$2108,I$2,FALSE))</f>
        <v>R</v>
      </c>
      <c r="J394" s="16" t="str">
        <f>IF($C394="B",VLOOKUP($A394,Bat!$A$4:$BC$2232,J$1,FALSE),VLOOKUP($A394,Pit!$A$4:$AZ$2108,J$2,FALSE))</f>
        <v>Very Low</v>
      </c>
      <c r="K394" s="17" t="str">
        <f>IF($C394="B",VLOOKUP($A394,Bat!$A$4:$BC$2232,K$1,FALSE),VLOOKUP($A394,Pit!$A$4:$AZ$2108,K$2,FALSE))</f>
        <v>Normal</v>
      </c>
      <c r="L394" s="16">
        <f>IF($C394="B",VLOOKUP($A394,Bat!$A$4:$BC$2232,L$1,FALSE),VLOOKUP($A394,Pit!$A$4:$AZ$2108,L$2,FALSE))</f>
        <v>4</v>
      </c>
      <c r="M394" s="16">
        <f>IF($C394="B",VLOOKUP($A394,Bat!$A$4:$BC$2232,M$1,FALSE),VLOOKUP($A394,Pit!$A$4:$AZ$2108,M$2,FALSE))</f>
        <v>4</v>
      </c>
      <c r="N394" s="16">
        <f>IF($C394="B",VLOOKUP($A394,Bat!$A$4:$BC$2232,N$1,FALSE),VLOOKUP($A394,Pit!$A$4:$AZ$2108,N$2,FALSE))</f>
        <v>4</v>
      </c>
      <c r="O394" s="16" t="str">
        <f>IF($C394="B",VLOOKUP($A394,Bat!$A$4:$BC$2232,O$1,FALSE),VLOOKUP($A394,Pit!$A$4:$AZ$2108,O$2,FALSE))</f>
        <v>87-89 Mph</v>
      </c>
      <c r="P394" s="17">
        <f>IF($C394="B",VLOOKUP($A394,Bat!$A$4:$BC$2232,P$1,FALSE),VLOOKUP($A394,Pit!$A$4:$AZ$2108,P$2,FALSE))</f>
        <v>5</v>
      </c>
      <c r="Q394" s="36">
        <f>IF($C394="B",VLOOKUP($A394,Bat!$A$4:$BC$2232,Q$1,FALSE),VLOOKUP($A394,Pit!$A$4:$AZ$2108,Q$2,FALSE))</f>
        <v>24.240626262762113</v>
      </c>
      <c r="R394" s="19">
        <f>IF($C394="B",VLOOKUP($A394,Bat!$A$4:$BC$2232,R$1,FALSE),VLOOKUP($A394,Pit!$A$4:$AZ$2108,R$2,FALSE))</f>
        <v>0.10647517878806169</v>
      </c>
      <c r="S394" s="20">
        <f>IF($C394="B",VLOOKUP($A394,Bat!$A$4:$BC$2232,S$1,FALSE),VLOOKUP($A394,Pit!$A$4:$AZ$2108,S$2,FALSE))</f>
        <v>220000</v>
      </c>
      <c r="T394" s="17" t="str">
        <f>VLOOKUP(IF($C394="B",VLOOKUP($A394,Bat!$A$4:$AT$2232,T$1,FALSE),VLOOKUP($A394,Pit!$A$4:$BD$2108,T$2,FALSE)),COND!$A$35:$B$41,2,FALSE)</f>
        <v>??</v>
      </c>
      <c r="U394" s="21">
        <f>IF($C394="B",VLOOKUP($A394,Bat!$A$4:$AR$1196,44,FALSE),VLOOKUP($A394,Pit!$A$4:$BB$1086,54,FALSE))</f>
        <v>0</v>
      </c>
      <c r="V394" s="16"/>
      <c r="W394" s="16">
        <f>IF(OR(U394=999,V394=999,AND(S394&gt;$S$3,S394&lt;&gt;"Slot")),"",IF(V394="",U394,V394))</f>
        <v>0</v>
      </c>
      <c r="X394" s="17" t="e">
        <f>RANK(R394,$R$5:$R$124)</f>
        <v>#N/A</v>
      </c>
      <c r="Y394" s="16" t="str">
        <f>IFERROR(VLOOKUP($D394,Results!$F$3:$L$1396,Y$1,FALSE),"")</f>
        <v/>
      </c>
      <c r="Z394" s="34" t="str">
        <f>IFERROR(IFERROR(IF(VLOOKUP($D394,Results!$F$3:$L$1396,Z$1+1,FALSE)=1,"S",""),"")&amp;VLOOKUP($D394,Results!$F$3:$L$1396,Z$1,FALSE),"")</f>
        <v/>
      </c>
      <c r="AA394" s="16" t="str">
        <f>IFERROR(VLOOKUP($D394,Results!$F$3:$L$1396,AA$1,FALSE),"")</f>
        <v/>
      </c>
      <c r="AB394" s="16" t="str">
        <f>IFERROR(VLOOKUP($D394,Results!$F$3:$L$1396,AB$1,FALSE),"")</f>
        <v/>
      </c>
      <c r="AC394" s="16" t="str">
        <f>IF(V394="","",Y394-V394)</f>
        <v/>
      </c>
    </row>
    <row r="395" spans="1:29" s="21" customFormat="1" x14ac:dyDescent="0.25">
      <c r="A395" s="21" t="s">
        <v>2927</v>
      </c>
      <c r="B395" s="16">
        <f>COUNTIF($A$5:$A$124,A395)</f>
        <v>0</v>
      </c>
      <c r="C395" s="16" t="str">
        <f>IF(OR(MID(A395,1,2)="SP",MID(A395,1,2)="MR",MID(A395,1,2)="CL",MID(A395,1,2)="RP"),"P","B")</f>
        <v>B</v>
      </c>
      <c r="D395" s="17">
        <f>IF($C395="B",VLOOKUP($A395,Bat!$A$4:$BC$2232,D$1,FALSE),VLOOKUP($A395,Pit!$A$4:$AZ$2108,D$2,FALSE))</f>
        <v>3301</v>
      </c>
      <c r="E395" s="16" t="str">
        <f>IF($C395="B",VLOOKUP($A395,Bat!$A$4:$BC$2232,E$1,FALSE),VLOOKUP($A395,Pit!$A$4:$AZ$2108,E$2,FALSE))</f>
        <v>2B</v>
      </c>
      <c r="F395" s="16" t="str">
        <f>IF($C395="B",VLOOKUP($A395,Bat!$A$4:$BC$2232,F$1,FALSE),VLOOKUP($A395,Pit!$A$4:$AZ$2108,F$2,FALSE))</f>
        <v>Alain Lavallée</v>
      </c>
      <c r="G395" s="16">
        <f>IF($C395="B",VLOOKUP($A395,Bat!$A$4:$BC$2232,G$1,FALSE),VLOOKUP($A395,Pit!$A$4:$AZ$2108,G$2,FALSE))</f>
        <v>18</v>
      </c>
      <c r="H395" s="16" t="str">
        <f>IF($C395="B",VLOOKUP($A395,Bat!$A$4:$BC$2232,H$1,FALSE),VLOOKUP($A395,Pit!$A$4:$AZ$2108,H$2,FALSE))</f>
        <v>R</v>
      </c>
      <c r="I395" s="16" t="str">
        <f>IF($C395="B",VLOOKUP($A395,Bat!$A$4:$BC$2232,I$1,FALSE),VLOOKUP($A395,Pit!$A$4:$AZ$2108,I$2,FALSE))</f>
        <v>R</v>
      </c>
      <c r="J395" s="16" t="str">
        <f>IF($C395="B",VLOOKUP($A395,Bat!$A$4:$BC$2232,J$1,FALSE),VLOOKUP($A395,Pit!$A$4:$AZ$2108,J$2,FALSE))</f>
        <v>Normal</v>
      </c>
      <c r="K395" s="17" t="str">
        <f>IF($C395="B",VLOOKUP($A395,Bat!$A$4:$BC$2232,K$1,FALSE),VLOOKUP($A395,Pit!$A$4:$AZ$2108,K$2,FALSE))</f>
        <v>Very High</v>
      </c>
      <c r="L395" s="16">
        <f>IF($C395="B",VLOOKUP($A395,Bat!$A$4:$BC$2232,L$1,FALSE),VLOOKUP($A395,Pit!$A$4:$AZ$2108,L$2,FALSE))</f>
        <v>3</v>
      </c>
      <c r="M395" s="16">
        <f>IF($C395="B",VLOOKUP($A395,Bat!$A$4:$BC$2232,M$1,FALSE),VLOOKUP($A395,Pit!$A$4:$AZ$2108,M$2,FALSE))</f>
        <v>6</v>
      </c>
      <c r="N395" s="16">
        <f>IF($C395="B",VLOOKUP($A395,Bat!$A$4:$BC$2232,N$1,FALSE),VLOOKUP($A395,Pit!$A$4:$AZ$2108,N$2,FALSE))</f>
        <v>3</v>
      </c>
      <c r="O395" s="16">
        <f>IF($C395="B",VLOOKUP($A395,Bat!$A$4:$BC$2232,O$1,FALSE),VLOOKUP($A395,Pit!$A$4:$AZ$2108,O$2,FALSE))</f>
        <v>7</v>
      </c>
      <c r="P395" s="17">
        <f>IF($C395="B",VLOOKUP($A395,Bat!$A$4:$BC$2232,P$1,FALSE),VLOOKUP($A395,Pit!$A$4:$AZ$2108,P$2,FALSE))</f>
        <v>7</v>
      </c>
      <c r="Q395" s="36">
        <f>IF($C395="B",VLOOKUP($A395,Bat!$A$4:$BC$2232,Q$1,FALSE),VLOOKUP($A395,Pit!$A$4:$AZ$2108,Q$2,FALSE))</f>
        <v>7.3760480456838717</v>
      </c>
      <c r="R395" s="19">
        <f>IF($C395="B",VLOOKUP($A395,Bat!$A$4:$BC$2232,R$1,FALSE),VLOOKUP($A395,Pit!$A$4:$AZ$2108,R$2,FALSE))</f>
        <v>0.10494933259728889</v>
      </c>
      <c r="S395" s="20">
        <f>IF($C395="B",VLOOKUP($A395,Bat!$A$4:$BC$2232,S$1,FALSE),VLOOKUP($A395,Pit!$A$4:$AZ$2108,S$2,FALSE))</f>
        <v>2600000</v>
      </c>
      <c r="T395" s="17" t="str">
        <f>VLOOKUP(IF($C395="B",VLOOKUP($A395,Bat!$A$4:$AT$2232,T$1,FALSE),VLOOKUP($A395,Pit!$A$4:$BD$2108,T$2,FALSE)),COND!$A$35:$B$41,2,FALSE)</f>
        <v>??</v>
      </c>
      <c r="U395" s="21">
        <f>IF($C395="B",VLOOKUP($A395,Bat!$A$4:$AR$1196,44,FALSE),VLOOKUP($A395,Pit!$A$4:$BB$1086,54,FALSE))</f>
        <v>0</v>
      </c>
      <c r="V395" s="16"/>
      <c r="W395" s="16">
        <f>IF(OR(U395=999,V395=999,AND(S395&gt;$S$3,S395&lt;&gt;"Slot")),"",IF(V395="",U395,V395))</f>
        <v>0</v>
      </c>
      <c r="X395" s="17" t="e">
        <f>RANK(R395,$R$5:$R$124)</f>
        <v>#N/A</v>
      </c>
      <c r="Y395" s="16" t="str">
        <f>IFERROR(VLOOKUP($D395,Results!$F$3:$L$1396,Y$1,FALSE),"")</f>
        <v/>
      </c>
      <c r="Z395" s="34" t="str">
        <f>IFERROR(IFERROR(IF(VLOOKUP($D395,Results!$F$3:$L$1396,Z$1+1,FALSE)=1,"S",""),"")&amp;VLOOKUP($D395,Results!$F$3:$L$1396,Z$1,FALSE),"")</f>
        <v/>
      </c>
      <c r="AA395" s="16" t="str">
        <f>IFERROR(VLOOKUP($D395,Results!$F$3:$L$1396,AA$1,FALSE),"")</f>
        <v/>
      </c>
      <c r="AB395" s="16" t="str">
        <f>IFERROR(VLOOKUP($D395,Results!$F$3:$L$1396,AB$1,FALSE),"")</f>
        <v/>
      </c>
      <c r="AC395" s="16" t="str">
        <f>IF(V395="","",Y395-V395)</f>
        <v/>
      </c>
    </row>
    <row r="396" spans="1:29" s="21" customFormat="1" x14ac:dyDescent="0.25">
      <c r="A396" s="21" t="s">
        <v>2461</v>
      </c>
      <c r="B396" s="16">
        <f>COUNTIF($A$5:$A$124,A396)</f>
        <v>0</v>
      </c>
      <c r="C396" s="16" t="str">
        <f>IF(OR(MID(A396,1,2)="SP",MID(A396,1,2)="MR",MID(A396,1,2)="CL",MID(A396,1,2)="RP"),"P","B")</f>
        <v>P</v>
      </c>
      <c r="D396" s="17">
        <f>IF($C396="B",VLOOKUP($A396,Bat!$A$4:$BC$2232,D$1,FALSE),VLOOKUP($A396,Pit!$A$4:$AZ$2108,D$2,FALSE))</f>
        <v>4391</v>
      </c>
      <c r="E396" s="16" t="str">
        <f>IF($C396="B",VLOOKUP($A396,Bat!$A$4:$BC$2232,E$1,FALSE),VLOOKUP($A396,Pit!$A$4:$AZ$2108,E$2,FALSE))</f>
        <v>SP</v>
      </c>
      <c r="F396" s="16" t="str">
        <f>IF($C396="B",VLOOKUP($A396,Bat!$A$4:$BC$2232,F$1,FALSE),VLOOKUP($A396,Pit!$A$4:$AZ$2108,F$2,FALSE))</f>
        <v>Norogumi Goto</v>
      </c>
      <c r="G396" s="16">
        <f>IF($C396="B",VLOOKUP($A396,Bat!$A$4:$BC$2232,G$1,FALSE),VLOOKUP($A396,Pit!$A$4:$AZ$2108,G$2,FALSE))</f>
        <v>21</v>
      </c>
      <c r="H396" s="16" t="str">
        <f>IF($C396="B",VLOOKUP($A396,Bat!$A$4:$BC$2232,H$1,FALSE),VLOOKUP($A396,Pit!$A$4:$AZ$2108,H$2,FALSE))</f>
        <v>S</v>
      </c>
      <c r="I396" s="16" t="str">
        <f>IF($C396="B",VLOOKUP($A396,Bat!$A$4:$BC$2232,I$1,FALSE),VLOOKUP($A396,Pit!$A$4:$AZ$2108,I$2,FALSE))</f>
        <v>R</v>
      </c>
      <c r="J396" s="16" t="str">
        <f>IF($C396="B",VLOOKUP($A396,Bat!$A$4:$BC$2232,J$1,FALSE),VLOOKUP($A396,Pit!$A$4:$AZ$2108,J$2,FALSE))</f>
        <v>Very High</v>
      </c>
      <c r="K396" s="17" t="str">
        <f>IF($C396="B",VLOOKUP($A396,Bat!$A$4:$BC$2232,K$1,FALSE),VLOOKUP($A396,Pit!$A$4:$AZ$2108,K$2,FALSE))</f>
        <v>Very High</v>
      </c>
      <c r="L396" s="16">
        <f>IF($C396="B",VLOOKUP($A396,Bat!$A$4:$BC$2232,L$1,FALSE),VLOOKUP($A396,Pit!$A$4:$AZ$2108,L$2,FALSE))</f>
        <v>4</v>
      </c>
      <c r="M396" s="16">
        <f>IF($C396="B",VLOOKUP($A396,Bat!$A$4:$BC$2232,M$1,FALSE),VLOOKUP($A396,Pit!$A$4:$AZ$2108,M$2,FALSE))</f>
        <v>3</v>
      </c>
      <c r="N396" s="16">
        <f>IF($C396="B",VLOOKUP($A396,Bat!$A$4:$BC$2232,N$1,FALSE),VLOOKUP($A396,Pit!$A$4:$AZ$2108,N$2,FALSE))</f>
        <v>4</v>
      </c>
      <c r="O396" s="16" t="str">
        <f>IF($C396="B",VLOOKUP($A396,Bat!$A$4:$BC$2232,O$1,FALSE),VLOOKUP($A396,Pit!$A$4:$AZ$2108,O$2,FALSE))</f>
        <v>92-94 Mph</v>
      </c>
      <c r="P396" s="17">
        <f>IF($C396="B",VLOOKUP($A396,Bat!$A$4:$BC$2232,P$1,FALSE),VLOOKUP($A396,Pit!$A$4:$AZ$2108,P$2,FALSE))</f>
        <v>7</v>
      </c>
      <c r="Q396" s="36">
        <f>IF($C396="B",VLOOKUP($A396,Bat!$A$4:$BC$2232,Q$1,FALSE),VLOOKUP($A396,Pit!$A$4:$AZ$2108,Q$2,FALSE))</f>
        <v>24.146347093283552</v>
      </c>
      <c r="R396" s="19">
        <f>IF($C396="B",VLOOKUP($A396,Bat!$A$4:$BC$2232,R$1,FALSE),VLOOKUP($A396,Pit!$A$4:$AZ$2108,R$2,FALSE))</f>
        <v>9.804051186516699E-2</v>
      </c>
      <c r="S396" s="20">
        <f>IF($C396="B",VLOOKUP($A396,Bat!$A$4:$BC$2232,S$1,FALSE),VLOOKUP($A396,Pit!$A$4:$AZ$2108,S$2,FALSE))</f>
        <v>190000</v>
      </c>
      <c r="T396" s="17" t="str">
        <f>VLOOKUP(IF($C396="B",VLOOKUP($A396,Bat!$A$4:$AT$2232,T$1,FALSE),VLOOKUP($A396,Pit!$A$4:$BD$2108,T$2,FALSE)),COND!$A$35:$B$41,2,FALSE)</f>
        <v>??</v>
      </c>
      <c r="U396" s="21">
        <f>IF($C396="B",VLOOKUP($A396,Bat!$A$4:$AR$1196,44,FALSE),VLOOKUP($A396,Pit!$A$4:$BB$1086,54,FALSE))</f>
        <v>0</v>
      </c>
      <c r="V396" s="16"/>
      <c r="W396" s="16">
        <f>IF(OR(U396=999,V396=999,AND(S396&gt;$S$3,S396&lt;&gt;"Slot")),"",IF(V396="",U396,V396))</f>
        <v>0</v>
      </c>
      <c r="X396" s="17" t="e">
        <f>RANK(R396,$R$5:$R$124)</f>
        <v>#N/A</v>
      </c>
      <c r="Y396" s="16" t="str">
        <f>IFERROR(VLOOKUP($D396,Results!$F$3:$L$1396,Y$1,FALSE),"")</f>
        <v/>
      </c>
      <c r="Z396" s="34" t="str">
        <f>IFERROR(IFERROR(IF(VLOOKUP($D396,Results!$F$3:$L$1396,Z$1+1,FALSE)=1,"S",""),"")&amp;VLOOKUP($D396,Results!$F$3:$L$1396,Z$1,FALSE),"")</f>
        <v/>
      </c>
      <c r="AA396" s="16" t="str">
        <f>IFERROR(VLOOKUP($D396,Results!$F$3:$L$1396,AA$1,FALSE),"")</f>
        <v/>
      </c>
      <c r="AB396" s="16" t="str">
        <f>IFERROR(VLOOKUP($D396,Results!$F$3:$L$1396,AB$1,FALSE),"")</f>
        <v/>
      </c>
      <c r="AC396" s="16" t="str">
        <f>IF(V396="","",Y396-V396)</f>
        <v/>
      </c>
    </row>
    <row r="397" spans="1:29" s="21" customFormat="1" x14ac:dyDescent="0.25">
      <c r="A397" s="21" t="s">
        <v>2462</v>
      </c>
      <c r="B397" s="16">
        <f>COUNTIF($A$5:$A$124,A397)</f>
        <v>0</v>
      </c>
      <c r="C397" s="16" t="str">
        <f>IF(OR(MID(A397,1,2)="SP",MID(A397,1,2)="MR",MID(A397,1,2)="CL",MID(A397,1,2)="RP"),"P","B")</f>
        <v>P</v>
      </c>
      <c r="D397" s="17">
        <f>IF($C397="B",VLOOKUP($A397,Bat!$A$4:$BC$2232,D$1,FALSE),VLOOKUP($A397,Pit!$A$4:$AZ$2108,D$2,FALSE))</f>
        <v>13693</v>
      </c>
      <c r="E397" s="16" t="str">
        <f>IF($C397="B",VLOOKUP($A397,Bat!$A$4:$BC$2232,E$1,FALSE),VLOOKUP($A397,Pit!$A$4:$AZ$2108,E$2,FALSE))</f>
        <v>RP</v>
      </c>
      <c r="F397" s="16" t="str">
        <f>IF($C397="B",VLOOKUP($A397,Bat!$A$4:$BC$2232,F$1,FALSE),VLOOKUP($A397,Pit!$A$4:$AZ$2108,F$2,FALSE))</f>
        <v>Dwayne Taunton</v>
      </c>
      <c r="G397" s="16">
        <f>IF($C397="B",VLOOKUP($A397,Bat!$A$4:$BC$2232,G$1,FALSE),VLOOKUP($A397,Pit!$A$4:$AZ$2108,G$2,FALSE))</f>
        <v>18</v>
      </c>
      <c r="H397" s="16" t="str">
        <f>IF($C397="B",VLOOKUP($A397,Bat!$A$4:$BC$2232,H$1,FALSE),VLOOKUP($A397,Pit!$A$4:$AZ$2108,H$2,FALSE))</f>
        <v>R</v>
      </c>
      <c r="I397" s="16" t="str">
        <f>IF($C397="B",VLOOKUP($A397,Bat!$A$4:$BC$2232,I$1,FALSE),VLOOKUP($A397,Pit!$A$4:$AZ$2108,I$2,FALSE))</f>
        <v>R</v>
      </c>
      <c r="J397" s="16" t="str">
        <f>IF($C397="B",VLOOKUP($A397,Bat!$A$4:$BC$2232,J$1,FALSE),VLOOKUP($A397,Pit!$A$4:$AZ$2108,J$2,FALSE))</f>
        <v>Normal</v>
      </c>
      <c r="K397" s="17" t="str">
        <f>IF($C397="B",VLOOKUP($A397,Bat!$A$4:$BC$2232,K$1,FALSE),VLOOKUP($A397,Pit!$A$4:$AZ$2108,K$2,FALSE))</f>
        <v>Normal</v>
      </c>
      <c r="L397" s="16">
        <f>IF($C397="B",VLOOKUP($A397,Bat!$A$4:$BC$2232,L$1,FALSE),VLOOKUP($A397,Pit!$A$4:$AZ$2108,L$2,FALSE))</f>
        <v>3</v>
      </c>
      <c r="M397" s="16">
        <f>IF($C397="B",VLOOKUP($A397,Bat!$A$4:$BC$2232,M$1,FALSE),VLOOKUP($A397,Pit!$A$4:$AZ$2108,M$2,FALSE))</f>
        <v>5</v>
      </c>
      <c r="N397" s="16">
        <f>IF($C397="B",VLOOKUP($A397,Bat!$A$4:$BC$2232,N$1,FALSE),VLOOKUP($A397,Pit!$A$4:$AZ$2108,N$2,FALSE))</f>
        <v>4</v>
      </c>
      <c r="O397" s="16" t="str">
        <f>IF($C397="B",VLOOKUP($A397,Bat!$A$4:$BC$2232,O$1,FALSE),VLOOKUP($A397,Pit!$A$4:$AZ$2108,O$2,FALSE))</f>
        <v>85-87 Mph</v>
      </c>
      <c r="P397" s="17">
        <f>IF($C397="B",VLOOKUP($A397,Bat!$A$4:$BC$2232,P$1,FALSE),VLOOKUP($A397,Pit!$A$4:$AZ$2108,P$2,FALSE))</f>
        <v>3</v>
      </c>
      <c r="Q397" s="36">
        <f>IF($C397="B",VLOOKUP($A397,Bat!$A$4:$BC$2232,Q$1,FALSE),VLOOKUP($A397,Pit!$A$4:$AZ$2108,Q$2,FALSE))</f>
        <v>24.14055030191787</v>
      </c>
      <c r="R397" s="19">
        <f>IF($C397="B",VLOOKUP($A397,Bat!$A$4:$BC$2232,R$1,FALSE),VLOOKUP($A397,Pit!$A$4:$AZ$2108,R$2,FALSE))</f>
        <v>9.7521903092291001E-2</v>
      </c>
      <c r="S397" s="20">
        <f>IF($C397="B",VLOOKUP($A397,Bat!$A$4:$BC$2232,S$1,FALSE),VLOOKUP($A397,Pit!$A$4:$AZ$2108,S$2,FALSE))</f>
        <v>220000</v>
      </c>
      <c r="T397" s="17" t="str">
        <f>VLOOKUP(IF($C397="B",VLOOKUP($A397,Bat!$A$4:$AT$2232,T$1,FALSE),VLOOKUP($A397,Pit!$A$4:$BD$2108,T$2,FALSE)),COND!$A$35:$B$41,2,FALSE)</f>
        <v>??</v>
      </c>
      <c r="U397" s="21">
        <f>IF($C397="B",VLOOKUP($A397,Bat!$A$4:$AR$1196,44,FALSE),VLOOKUP($A397,Pit!$A$4:$BB$1086,54,FALSE))</f>
        <v>0</v>
      </c>
      <c r="V397" s="16"/>
      <c r="W397" s="16">
        <f>IF(OR(U397=999,V397=999,AND(S397&gt;$S$3,S397&lt;&gt;"Slot")),"",IF(V397="",U397,V397))</f>
        <v>0</v>
      </c>
      <c r="X397" s="17" t="e">
        <f>RANK(R397,$R$5:$R$124)</f>
        <v>#N/A</v>
      </c>
      <c r="Y397" s="16" t="str">
        <f>IFERROR(VLOOKUP($D397,Results!$F$3:$L$1396,Y$1,FALSE),"")</f>
        <v/>
      </c>
      <c r="Z397" s="34" t="str">
        <f>IFERROR(IFERROR(IF(VLOOKUP($D397,Results!$F$3:$L$1396,Z$1+1,FALSE)=1,"S",""),"")&amp;VLOOKUP($D397,Results!$F$3:$L$1396,Z$1,FALSE),"")</f>
        <v/>
      </c>
      <c r="AA397" s="16" t="str">
        <f>IFERROR(VLOOKUP($D397,Results!$F$3:$L$1396,AA$1,FALSE),"")</f>
        <v/>
      </c>
      <c r="AB397" s="16" t="str">
        <f>IFERROR(VLOOKUP($D397,Results!$F$3:$L$1396,AB$1,FALSE),"")</f>
        <v/>
      </c>
      <c r="AC397" s="16" t="str">
        <f>IF(V397="","",Y397-V397)</f>
        <v/>
      </c>
    </row>
    <row r="398" spans="1:29" s="21" customFormat="1" x14ac:dyDescent="0.25">
      <c r="A398" s="21" t="s">
        <v>2928</v>
      </c>
      <c r="B398" s="16">
        <f>COUNTIF($A$5:$A$124,A398)</f>
        <v>0</v>
      </c>
      <c r="C398" s="16" t="str">
        <f>IF(OR(MID(A398,1,2)="SP",MID(A398,1,2)="MR",MID(A398,1,2)="CL",MID(A398,1,2)="RP"),"P","B")</f>
        <v>B</v>
      </c>
      <c r="D398" s="17">
        <f>IF($C398="B",VLOOKUP($A398,Bat!$A$4:$BC$2232,D$1,FALSE),VLOOKUP($A398,Pit!$A$4:$AZ$2108,D$2,FALSE))</f>
        <v>6689</v>
      </c>
      <c r="E398" s="16" t="str">
        <f>IF($C398="B",VLOOKUP($A398,Bat!$A$4:$BC$2232,E$1,FALSE),VLOOKUP($A398,Pit!$A$4:$AZ$2108,E$2,FALSE))</f>
        <v>C</v>
      </c>
      <c r="F398" s="16" t="str">
        <f>IF($C398="B",VLOOKUP($A398,Bat!$A$4:$BC$2232,F$1,FALSE),VLOOKUP($A398,Pit!$A$4:$AZ$2108,F$2,FALSE))</f>
        <v>Sam Jones</v>
      </c>
      <c r="G398" s="16">
        <f>IF($C398="B",VLOOKUP($A398,Bat!$A$4:$BC$2232,G$1,FALSE),VLOOKUP($A398,Pit!$A$4:$AZ$2108,G$2,FALSE))</f>
        <v>21</v>
      </c>
      <c r="H398" s="16" t="str">
        <f>IF($C398="B",VLOOKUP($A398,Bat!$A$4:$BC$2232,H$1,FALSE),VLOOKUP($A398,Pit!$A$4:$AZ$2108,H$2,FALSE))</f>
        <v>R</v>
      </c>
      <c r="I398" s="16" t="str">
        <f>IF($C398="B",VLOOKUP($A398,Bat!$A$4:$BC$2232,I$1,FALSE),VLOOKUP($A398,Pit!$A$4:$AZ$2108,I$2,FALSE))</f>
        <v>R</v>
      </c>
      <c r="J398" s="16" t="str">
        <f>IF($C398="B",VLOOKUP($A398,Bat!$A$4:$BC$2232,J$1,FALSE),VLOOKUP($A398,Pit!$A$4:$AZ$2108,J$2,FALSE))</f>
        <v>Low</v>
      </c>
      <c r="K398" s="17" t="str">
        <f>IF($C398="B",VLOOKUP($A398,Bat!$A$4:$BC$2232,K$1,FALSE),VLOOKUP($A398,Pit!$A$4:$AZ$2108,K$2,FALSE))</f>
        <v>Very High</v>
      </c>
      <c r="L398" s="16">
        <f>IF($C398="B",VLOOKUP($A398,Bat!$A$4:$BC$2232,L$1,FALSE),VLOOKUP($A398,Pit!$A$4:$AZ$2108,L$2,FALSE))</f>
        <v>5</v>
      </c>
      <c r="M398" s="16">
        <f>IF($C398="B",VLOOKUP($A398,Bat!$A$4:$BC$2232,M$1,FALSE),VLOOKUP($A398,Pit!$A$4:$AZ$2108,M$2,FALSE))</f>
        <v>4</v>
      </c>
      <c r="N398" s="16">
        <f>IF($C398="B",VLOOKUP($A398,Bat!$A$4:$BC$2232,N$1,FALSE),VLOOKUP($A398,Pit!$A$4:$AZ$2108,N$2,FALSE))</f>
        <v>3</v>
      </c>
      <c r="O398" s="16">
        <f>IF($C398="B",VLOOKUP($A398,Bat!$A$4:$BC$2232,O$1,FALSE),VLOOKUP($A398,Pit!$A$4:$AZ$2108,O$2,FALSE))</f>
        <v>2</v>
      </c>
      <c r="P398" s="17">
        <f>IF($C398="B",VLOOKUP($A398,Bat!$A$4:$BC$2232,P$1,FALSE),VLOOKUP($A398,Pit!$A$4:$AZ$2108,P$2,FALSE))</f>
        <v>5</v>
      </c>
      <c r="Q398" s="36">
        <f>IF($C398="B",VLOOKUP($A398,Bat!$A$4:$BC$2232,Q$1,FALSE),VLOOKUP($A398,Pit!$A$4:$AZ$2108,Q$2,FALSE))</f>
        <v>7.3186764621625278</v>
      </c>
      <c r="R398" s="19">
        <f>IF($C398="B",VLOOKUP($A398,Bat!$A$4:$BC$2232,R$1,FALSE),VLOOKUP($A398,Pit!$A$4:$AZ$2108,R$2,FALSE))</f>
        <v>9.7423683915162262E-2</v>
      </c>
      <c r="S398" s="20">
        <f>IF($C398="B",VLOOKUP($A398,Bat!$A$4:$BC$2232,S$1,FALSE),VLOOKUP($A398,Pit!$A$4:$AZ$2108,S$2,FALSE))</f>
        <v>240000</v>
      </c>
      <c r="T398" s="17" t="str">
        <f>VLOOKUP(IF($C398="B",VLOOKUP($A398,Bat!$A$4:$AT$2232,T$1,FALSE),VLOOKUP($A398,Pit!$A$4:$BD$2108,T$2,FALSE)),COND!$A$35:$B$41,2,FALSE)</f>
        <v>??</v>
      </c>
      <c r="U398" s="21">
        <f>IF($C398="B",VLOOKUP($A398,Bat!$A$4:$AR$1196,44,FALSE),VLOOKUP($A398,Pit!$A$4:$BB$1086,54,FALSE))</f>
        <v>0</v>
      </c>
      <c r="V398" s="16"/>
      <c r="W398" s="16">
        <f>IF(OR(U398=999,V398=999,AND(S398&gt;$S$3,S398&lt;&gt;"Slot")),"",IF(V398="",U398,V398))</f>
        <v>0</v>
      </c>
      <c r="X398" s="17" t="e">
        <f>RANK(R398,$R$5:$R$124)</f>
        <v>#N/A</v>
      </c>
      <c r="Y398" s="16" t="str">
        <f>IFERROR(VLOOKUP($D398,Results!$F$3:$L$1396,Y$1,FALSE),"")</f>
        <v/>
      </c>
      <c r="Z398" s="34" t="str">
        <f>IFERROR(IFERROR(IF(VLOOKUP($D398,Results!$F$3:$L$1396,Z$1+1,FALSE)=1,"S",""),"")&amp;VLOOKUP($D398,Results!$F$3:$L$1396,Z$1,FALSE),"")</f>
        <v/>
      </c>
      <c r="AA398" s="16" t="str">
        <f>IFERROR(VLOOKUP($D398,Results!$F$3:$L$1396,AA$1,FALSE),"")</f>
        <v/>
      </c>
      <c r="AB398" s="16" t="str">
        <f>IFERROR(VLOOKUP($D398,Results!$F$3:$L$1396,AB$1,FALSE),"")</f>
        <v/>
      </c>
      <c r="AC398" s="16" t="str">
        <f>IF(V398="","",Y398-V398)</f>
        <v/>
      </c>
    </row>
    <row r="399" spans="1:29" s="21" customFormat="1" x14ac:dyDescent="0.25">
      <c r="A399" s="21" t="s">
        <v>2929</v>
      </c>
      <c r="B399" s="16">
        <f>COUNTIF($A$5:$A$124,A399)</f>
        <v>0</v>
      </c>
      <c r="C399" s="16" t="str">
        <f>IF(OR(MID(A399,1,2)="SP",MID(A399,1,2)="MR",MID(A399,1,2)="CL",MID(A399,1,2)="RP"),"P","B")</f>
        <v>B</v>
      </c>
      <c r="D399" s="17">
        <f>IF($C399="B",VLOOKUP($A399,Bat!$A$4:$BC$2232,D$1,FALSE),VLOOKUP($A399,Pit!$A$4:$AZ$2108,D$2,FALSE))</f>
        <v>9710</v>
      </c>
      <c r="E399" s="16" t="str">
        <f>IF($C399="B",VLOOKUP($A399,Bat!$A$4:$BC$2232,E$1,FALSE),VLOOKUP($A399,Pit!$A$4:$AZ$2108,E$2,FALSE))</f>
        <v>SS</v>
      </c>
      <c r="F399" s="16" t="str">
        <f>IF($C399="B",VLOOKUP($A399,Bat!$A$4:$BC$2232,F$1,FALSE),VLOOKUP($A399,Pit!$A$4:$AZ$2108,F$2,FALSE))</f>
        <v>Jonathan Davis</v>
      </c>
      <c r="G399" s="16">
        <f>IF($C399="B",VLOOKUP($A399,Bat!$A$4:$BC$2232,G$1,FALSE),VLOOKUP($A399,Pit!$A$4:$AZ$2108,G$2,FALSE))</f>
        <v>21</v>
      </c>
      <c r="H399" s="16" t="str">
        <f>IF($C399="B",VLOOKUP($A399,Bat!$A$4:$BC$2232,H$1,FALSE),VLOOKUP($A399,Pit!$A$4:$AZ$2108,H$2,FALSE))</f>
        <v>S</v>
      </c>
      <c r="I399" s="16" t="str">
        <f>IF($C399="B",VLOOKUP($A399,Bat!$A$4:$BC$2232,I$1,FALSE),VLOOKUP($A399,Pit!$A$4:$AZ$2108,I$2,FALSE))</f>
        <v>R</v>
      </c>
      <c r="J399" s="16" t="str">
        <f>IF($C399="B",VLOOKUP($A399,Bat!$A$4:$BC$2232,J$1,FALSE),VLOOKUP($A399,Pit!$A$4:$AZ$2108,J$2,FALSE))</f>
        <v>Very Low</v>
      </c>
      <c r="K399" s="17" t="str">
        <f>IF($C399="B",VLOOKUP($A399,Bat!$A$4:$BC$2232,K$1,FALSE),VLOOKUP($A399,Pit!$A$4:$AZ$2108,K$2,FALSE))</f>
        <v>Low</v>
      </c>
      <c r="L399" s="16">
        <f>IF($C399="B",VLOOKUP($A399,Bat!$A$4:$BC$2232,L$1,FALSE),VLOOKUP($A399,Pit!$A$4:$AZ$2108,L$2,FALSE))</f>
        <v>5</v>
      </c>
      <c r="M399" s="16">
        <f>IF($C399="B",VLOOKUP($A399,Bat!$A$4:$BC$2232,M$1,FALSE),VLOOKUP($A399,Pit!$A$4:$AZ$2108,M$2,FALSE))</f>
        <v>4</v>
      </c>
      <c r="N399" s="16">
        <f>IF($C399="B",VLOOKUP($A399,Bat!$A$4:$BC$2232,N$1,FALSE),VLOOKUP($A399,Pit!$A$4:$AZ$2108,N$2,FALSE))</f>
        <v>2</v>
      </c>
      <c r="O399" s="16">
        <f>IF($C399="B",VLOOKUP($A399,Bat!$A$4:$BC$2232,O$1,FALSE),VLOOKUP($A399,Pit!$A$4:$AZ$2108,O$2,FALSE))</f>
        <v>2</v>
      </c>
      <c r="P399" s="17">
        <f>IF($C399="B",VLOOKUP($A399,Bat!$A$4:$BC$2232,P$1,FALSE),VLOOKUP($A399,Pit!$A$4:$AZ$2108,P$2,FALSE))</f>
        <v>4</v>
      </c>
      <c r="Q399" s="36">
        <f>IF($C399="B",VLOOKUP($A399,Bat!$A$4:$BC$2232,Q$1,FALSE),VLOOKUP($A399,Pit!$A$4:$AZ$2108,Q$2,FALSE))</f>
        <v>7.3091828316837724</v>
      </c>
      <c r="R399" s="19">
        <f>IF($C399="B",VLOOKUP($A399,Bat!$A$4:$BC$2232,R$1,FALSE),VLOOKUP($A399,Pit!$A$4:$AZ$2108,R$2,FALSE))</f>
        <v>9.6178368319603316E-2</v>
      </c>
      <c r="S399" s="20">
        <f>IF($C399="B",VLOOKUP($A399,Bat!$A$4:$BC$2232,S$1,FALSE),VLOOKUP($A399,Pit!$A$4:$AZ$2108,S$2,FALSE))</f>
        <v>210000</v>
      </c>
      <c r="T399" s="17" t="str">
        <f>VLOOKUP(IF($C399="B",VLOOKUP($A399,Bat!$A$4:$AT$2232,T$1,FALSE),VLOOKUP($A399,Pit!$A$4:$BD$2108,T$2,FALSE)),COND!$A$35:$B$41,2,FALSE)</f>
        <v>??</v>
      </c>
      <c r="U399" s="21">
        <f>IF($C399="B",VLOOKUP($A399,Bat!$A$4:$AR$1196,44,FALSE),VLOOKUP($A399,Pit!$A$4:$BB$1086,54,FALSE))</f>
        <v>0</v>
      </c>
      <c r="V399" s="16"/>
      <c r="W399" s="16">
        <f>IF(OR(U399=999,V399=999,AND(S399&gt;$S$3,S399&lt;&gt;"Slot")),"",IF(V399="",U399,V399))</f>
        <v>0</v>
      </c>
      <c r="X399" s="17" t="e">
        <f>RANK(R399,$R$5:$R$124)</f>
        <v>#N/A</v>
      </c>
      <c r="Y399" s="16" t="str">
        <f>IFERROR(VLOOKUP($D399,Results!$F$3:$L$1396,Y$1,FALSE),"")</f>
        <v/>
      </c>
      <c r="Z399" s="34" t="str">
        <f>IFERROR(IFERROR(IF(VLOOKUP($D399,Results!$F$3:$L$1396,Z$1+1,FALSE)=1,"S",""),"")&amp;VLOOKUP($D399,Results!$F$3:$L$1396,Z$1,FALSE),"")</f>
        <v/>
      </c>
      <c r="AA399" s="16" t="str">
        <f>IFERROR(VLOOKUP($D399,Results!$F$3:$L$1396,AA$1,FALSE),"")</f>
        <v/>
      </c>
      <c r="AB399" s="16" t="str">
        <f>IFERROR(VLOOKUP($D399,Results!$F$3:$L$1396,AB$1,FALSE),"")</f>
        <v/>
      </c>
      <c r="AC399" s="16" t="str">
        <f>IF(V399="","",Y399-V399)</f>
        <v/>
      </c>
    </row>
    <row r="400" spans="1:29" s="21" customFormat="1" x14ac:dyDescent="0.25">
      <c r="A400" s="21" t="s">
        <v>2463</v>
      </c>
      <c r="B400" s="16">
        <f>COUNTIF($A$5:$A$124,A400)</f>
        <v>0</v>
      </c>
      <c r="C400" s="16" t="str">
        <f>IF(OR(MID(A400,1,2)="SP",MID(A400,1,2)="MR",MID(A400,1,2)="CL",MID(A400,1,2)="RP"),"P","B")</f>
        <v>P</v>
      </c>
      <c r="D400" s="17">
        <f>IF($C400="B",VLOOKUP($A400,Bat!$A$4:$BC$2232,D$1,FALSE),VLOOKUP($A400,Pit!$A$4:$AZ$2108,D$2,FALSE))</f>
        <v>11427</v>
      </c>
      <c r="E400" s="16" t="str">
        <f>IF($C400="B",VLOOKUP($A400,Bat!$A$4:$BC$2232,E$1,FALSE),VLOOKUP($A400,Pit!$A$4:$AZ$2108,E$2,FALSE))</f>
        <v>RP</v>
      </c>
      <c r="F400" s="16" t="str">
        <f>IF($C400="B",VLOOKUP($A400,Bat!$A$4:$BC$2232,F$1,FALSE),VLOOKUP($A400,Pit!$A$4:$AZ$2108,F$2,FALSE))</f>
        <v>Richard Daniels</v>
      </c>
      <c r="G400" s="16">
        <f>IF($C400="B",VLOOKUP($A400,Bat!$A$4:$BC$2232,G$1,FALSE),VLOOKUP($A400,Pit!$A$4:$AZ$2108,G$2,FALSE))</f>
        <v>21</v>
      </c>
      <c r="H400" s="16" t="str">
        <f>IF($C400="B",VLOOKUP($A400,Bat!$A$4:$BC$2232,H$1,FALSE),VLOOKUP($A400,Pit!$A$4:$AZ$2108,H$2,FALSE))</f>
        <v>R</v>
      </c>
      <c r="I400" s="16" t="str">
        <f>IF($C400="B",VLOOKUP($A400,Bat!$A$4:$BC$2232,I$1,FALSE),VLOOKUP($A400,Pit!$A$4:$AZ$2108,I$2,FALSE))</f>
        <v>R</v>
      </c>
      <c r="J400" s="16" t="str">
        <f>IF($C400="B",VLOOKUP($A400,Bat!$A$4:$BC$2232,J$1,FALSE),VLOOKUP($A400,Pit!$A$4:$AZ$2108,J$2,FALSE))</f>
        <v>Very Low</v>
      </c>
      <c r="K400" s="17" t="str">
        <f>IF($C400="B",VLOOKUP($A400,Bat!$A$4:$BC$2232,K$1,FALSE),VLOOKUP($A400,Pit!$A$4:$AZ$2108,K$2,FALSE))</f>
        <v>Normal</v>
      </c>
      <c r="L400" s="16">
        <f>IF($C400="B",VLOOKUP($A400,Bat!$A$4:$BC$2232,L$1,FALSE),VLOOKUP($A400,Pit!$A$4:$AZ$2108,L$2,FALSE))</f>
        <v>4</v>
      </c>
      <c r="M400" s="16">
        <f>IF($C400="B",VLOOKUP($A400,Bat!$A$4:$BC$2232,M$1,FALSE),VLOOKUP($A400,Pit!$A$4:$AZ$2108,M$2,FALSE))</f>
        <v>4</v>
      </c>
      <c r="N400" s="16">
        <f>IF($C400="B",VLOOKUP($A400,Bat!$A$4:$BC$2232,N$1,FALSE),VLOOKUP($A400,Pit!$A$4:$AZ$2108,N$2,FALSE))</f>
        <v>4</v>
      </c>
      <c r="O400" s="16" t="str">
        <f>IF($C400="B",VLOOKUP($A400,Bat!$A$4:$BC$2232,O$1,FALSE),VLOOKUP($A400,Pit!$A$4:$AZ$2108,O$2,FALSE))</f>
        <v>91-93 Mph</v>
      </c>
      <c r="P400" s="17">
        <f>IF($C400="B",VLOOKUP($A400,Bat!$A$4:$BC$2232,P$1,FALSE),VLOOKUP($A400,Pit!$A$4:$AZ$2108,P$2,FALSE))</f>
        <v>9</v>
      </c>
      <c r="Q400" s="36">
        <f>IF($C400="B",VLOOKUP($A400,Bat!$A$4:$BC$2232,Q$1,FALSE),VLOOKUP($A400,Pit!$A$4:$AZ$2108,Q$2,FALSE))</f>
        <v>24.080129500268836</v>
      </c>
      <c r="R400" s="19">
        <f>IF($C400="B",VLOOKUP($A400,Bat!$A$4:$BC$2232,R$1,FALSE),VLOOKUP($A400,Pit!$A$4:$AZ$2108,R$2,FALSE))</f>
        <v>9.2116368232973256E-2</v>
      </c>
      <c r="S400" s="20">
        <f>IF($C400="B",VLOOKUP($A400,Bat!$A$4:$BC$2232,S$1,FALSE),VLOOKUP($A400,Pit!$A$4:$AZ$2108,S$2,FALSE))</f>
        <v>180000</v>
      </c>
      <c r="T400" s="17" t="str">
        <f>VLOOKUP(IF($C400="B",VLOOKUP($A400,Bat!$A$4:$AT$2232,T$1,FALSE),VLOOKUP($A400,Pit!$A$4:$BD$2108,T$2,FALSE)),COND!$A$35:$B$41,2,FALSE)</f>
        <v>??</v>
      </c>
      <c r="U400" s="21">
        <f>IF($C400="B",VLOOKUP($A400,Bat!$A$4:$AR$1196,44,FALSE),VLOOKUP($A400,Pit!$A$4:$BB$1086,54,FALSE))</f>
        <v>0</v>
      </c>
      <c r="V400" s="16"/>
      <c r="W400" s="16">
        <f>IF(OR(U400=999,V400=999,AND(S400&gt;$S$3,S400&lt;&gt;"Slot")),"",IF(V400="",U400,V400))</f>
        <v>0</v>
      </c>
      <c r="X400" s="17" t="e">
        <f>RANK(R400,$R$5:$R$124)</f>
        <v>#N/A</v>
      </c>
      <c r="Y400" s="16" t="str">
        <f>IFERROR(VLOOKUP($D400,Results!$F$3:$L$1396,Y$1,FALSE),"")</f>
        <v/>
      </c>
      <c r="Z400" s="34" t="str">
        <f>IFERROR(IFERROR(IF(VLOOKUP($D400,Results!$F$3:$L$1396,Z$1+1,FALSE)=1,"S",""),"")&amp;VLOOKUP($D400,Results!$F$3:$L$1396,Z$1,FALSE),"")</f>
        <v/>
      </c>
      <c r="AA400" s="16" t="str">
        <f>IFERROR(VLOOKUP($D400,Results!$F$3:$L$1396,AA$1,FALSE),"")</f>
        <v/>
      </c>
      <c r="AB400" s="16" t="str">
        <f>IFERROR(VLOOKUP($D400,Results!$F$3:$L$1396,AB$1,FALSE),"")</f>
        <v/>
      </c>
      <c r="AC400" s="16" t="str">
        <f>IF(V400="","",Y400-V400)</f>
        <v/>
      </c>
    </row>
    <row r="401" spans="1:29" s="21" customFormat="1" x14ac:dyDescent="0.25">
      <c r="A401" s="21" t="s">
        <v>2464</v>
      </c>
      <c r="B401" s="16">
        <f>COUNTIF($A$5:$A$124,A401)</f>
        <v>0</v>
      </c>
      <c r="C401" s="16" t="str">
        <f>IF(OR(MID(A401,1,2)="SP",MID(A401,1,2)="MR",MID(A401,1,2)="CL",MID(A401,1,2)="RP"),"P","B")</f>
        <v>P</v>
      </c>
      <c r="D401" s="17">
        <f>IF($C401="B",VLOOKUP($A401,Bat!$A$4:$BC$2232,D$1,FALSE),VLOOKUP($A401,Pit!$A$4:$AZ$2108,D$2,FALSE))</f>
        <v>11443</v>
      </c>
      <c r="E401" s="16" t="str">
        <f>IF($C401="B",VLOOKUP($A401,Bat!$A$4:$BC$2232,E$1,FALSE),VLOOKUP($A401,Pit!$A$4:$AZ$2108,E$2,FALSE))</f>
        <v>RP</v>
      </c>
      <c r="F401" s="16" t="str">
        <f>IF($C401="B",VLOOKUP($A401,Bat!$A$4:$BC$2232,F$1,FALSE),VLOOKUP($A401,Pit!$A$4:$AZ$2108,F$2,FALSE))</f>
        <v>Walt Emery</v>
      </c>
      <c r="G401" s="16">
        <f>IF($C401="B",VLOOKUP($A401,Bat!$A$4:$BC$2232,G$1,FALSE),VLOOKUP($A401,Pit!$A$4:$AZ$2108,G$2,FALSE))</f>
        <v>21</v>
      </c>
      <c r="H401" s="16" t="str">
        <f>IF($C401="B",VLOOKUP($A401,Bat!$A$4:$BC$2232,H$1,FALSE),VLOOKUP($A401,Pit!$A$4:$AZ$2108,H$2,FALSE))</f>
        <v>R</v>
      </c>
      <c r="I401" s="16" t="str">
        <f>IF($C401="B",VLOOKUP($A401,Bat!$A$4:$BC$2232,I$1,FALSE),VLOOKUP($A401,Pit!$A$4:$AZ$2108,I$2,FALSE))</f>
        <v>R</v>
      </c>
      <c r="J401" s="16" t="str">
        <f>IF($C401="B",VLOOKUP($A401,Bat!$A$4:$BC$2232,J$1,FALSE),VLOOKUP($A401,Pit!$A$4:$AZ$2108,J$2,FALSE))</f>
        <v>Very Low</v>
      </c>
      <c r="K401" s="17" t="str">
        <f>IF($C401="B",VLOOKUP($A401,Bat!$A$4:$BC$2232,K$1,FALSE),VLOOKUP($A401,Pit!$A$4:$AZ$2108,K$2,FALSE))</f>
        <v>Normal</v>
      </c>
      <c r="L401" s="16">
        <f>IF($C401="B",VLOOKUP($A401,Bat!$A$4:$BC$2232,L$1,FALSE),VLOOKUP($A401,Pit!$A$4:$AZ$2108,L$2,FALSE))</f>
        <v>4</v>
      </c>
      <c r="M401" s="16">
        <f>IF($C401="B",VLOOKUP($A401,Bat!$A$4:$BC$2232,M$1,FALSE),VLOOKUP($A401,Pit!$A$4:$AZ$2108,M$2,FALSE))</f>
        <v>4</v>
      </c>
      <c r="N401" s="16">
        <f>IF($C401="B",VLOOKUP($A401,Bat!$A$4:$BC$2232,N$1,FALSE),VLOOKUP($A401,Pit!$A$4:$AZ$2108,N$2,FALSE))</f>
        <v>4</v>
      </c>
      <c r="O401" s="16" t="str">
        <f>IF($C401="B",VLOOKUP($A401,Bat!$A$4:$BC$2232,O$1,FALSE),VLOOKUP($A401,Pit!$A$4:$AZ$2108,O$2,FALSE))</f>
        <v>91-93 Mph</v>
      </c>
      <c r="P401" s="17">
        <f>IF($C401="B",VLOOKUP($A401,Bat!$A$4:$BC$2232,P$1,FALSE),VLOOKUP($A401,Pit!$A$4:$AZ$2108,P$2,FALSE))</f>
        <v>9</v>
      </c>
      <c r="Q401" s="36">
        <f>IF($C401="B",VLOOKUP($A401,Bat!$A$4:$BC$2232,Q$1,FALSE),VLOOKUP($A401,Pit!$A$4:$AZ$2108,Q$2,FALSE))</f>
        <v>24.080129500268836</v>
      </c>
      <c r="R401" s="19">
        <f>IF($C401="B",VLOOKUP($A401,Bat!$A$4:$BC$2232,R$1,FALSE),VLOOKUP($A401,Pit!$A$4:$AZ$2108,R$2,FALSE))</f>
        <v>9.2116368232973256E-2</v>
      </c>
      <c r="S401" s="20">
        <f>IF($C401="B",VLOOKUP($A401,Bat!$A$4:$BC$2232,S$1,FALSE),VLOOKUP($A401,Pit!$A$4:$AZ$2108,S$2,FALSE))</f>
        <v>240000</v>
      </c>
      <c r="T401" s="17" t="str">
        <f>VLOOKUP(IF($C401="B",VLOOKUP($A401,Bat!$A$4:$AT$2232,T$1,FALSE),VLOOKUP($A401,Pit!$A$4:$BD$2108,T$2,FALSE)),COND!$A$35:$B$41,2,FALSE)</f>
        <v>??</v>
      </c>
      <c r="U401" s="21">
        <f>IF($C401="B",VLOOKUP($A401,Bat!$A$4:$AR$1196,44,FALSE),VLOOKUP($A401,Pit!$A$4:$BB$1086,54,FALSE))</f>
        <v>0</v>
      </c>
      <c r="V401" s="16"/>
      <c r="W401" s="16">
        <f>IF(OR(U401=999,V401=999,AND(S401&gt;$S$3,S401&lt;&gt;"Slot")),"",IF(V401="",U401,V401))</f>
        <v>0</v>
      </c>
      <c r="X401" s="17" t="e">
        <f>RANK(R401,$R$5:$R$124)</f>
        <v>#N/A</v>
      </c>
      <c r="Y401" s="16" t="str">
        <f>IFERROR(VLOOKUP($D401,Results!$F$3:$L$1396,Y$1,FALSE),"")</f>
        <v/>
      </c>
      <c r="Z401" s="34" t="str">
        <f>IFERROR(IFERROR(IF(VLOOKUP($D401,Results!$F$3:$L$1396,Z$1+1,FALSE)=1,"S",""),"")&amp;VLOOKUP($D401,Results!$F$3:$L$1396,Z$1,FALSE),"")</f>
        <v/>
      </c>
      <c r="AA401" s="16" t="str">
        <f>IFERROR(VLOOKUP($D401,Results!$F$3:$L$1396,AA$1,FALSE),"")</f>
        <v/>
      </c>
      <c r="AB401" s="16" t="str">
        <f>IFERROR(VLOOKUP($D401,Results!$F$3:$L$1396,AB$1,FALSE),"")</f>
        <v/>
      </c>
      <c r="AC401" s="16" t="str">
        <f>IF(V401="","",Y401-V401)</f>
        <v/>
      </c>
    </row>
    <row r="402" spans="1:29" s="21" customFormat="1" x14ac:dyDescent="0.25">
      <c r="A402" s="21" t="s">
        <v>2930</v>
      </c>
      <c r="B402" s="16">
        <f>COUNTIF($A$5:$A$124,A402)</f>
        <v>0</v>
      </c>
      <c r="C402" s="16" t="str">
        <f>IF(OR(MID(A402,1,2)="SP",MID(A402,1,2)="MR",MID(A402,1,2)="CL",MID(A402,1,2)="RP"),"P","B")</f>
        <v>B</v>
      </c>
      <c r="D402" s="17">
        <f>IF($C402="B",VLOOKUP($A402,Bat!$A$4:$BC$2232,D$1,FALSE),VLOOKUP($A402,Pit!$A$4:$AZ$2108,D$2,FALSE))</f>
        <v>4308</v>
      </c>
      <c r="E402" s="16" t="str">
        <f>IF($C402="B",VLOOKUP($A402,Bat!$A$4:$BC$2232,E$1,FALSE),VLOOKUP($A402,Pit!$A$4:$AZ$2108,E$2,FALSE))</f>
        <v>1B</v>
      </c>
      <c r="F402" s="16" t="str">
        <f>IF($C402="B",VLOOKUP($A402,Bat!$A$4:$BC$2232,F$1,FALSE),VLOOKUP($A402,Pit!$A$4:$AZ$2108,F$2,FALSE))</f>
        <v>Nobuhito Takahashi</v>
      </c>
      <c r="G402" s="16">
        <f>IF($C402="B",VLOOKUP($A402,Bat!$A$4:$BC$2232,G$1,FALSE),VLOOKUP($A402,Pit!$A$4:$AZ$2108,G$2,FALSE))</f>
        <v>21</v>
      </c>
      <c r="H402" s="16" t="str">
        <f>IF($C402="B",VLOOKUP($A402,Bat!$A$4:$BC$2232,H$1,FALSE),VLOOKUP($A402,Pit!$A$4:$AZ$2108,H$2,FALSE))</f>
        <v>L</v>
      </c>
      <c r="I402" s="16" t="str">
        <f>IF($C402="B",VLOOKUP($A402,Bat!$A$4:$BC$2232,I$1,FALSE),VLOOKUP($A402,Pit!$A$4:$AZ$2108,I$2,FALSE))</f>
        <v>R</v>
      </c>
      <c r="J402" s="16" t="str">
        <f>IF($C402="B",VLOOKUP($A402,Bat!$A$4:$BC$2232,J$1,FALSE),VLOOKUP($A402,Pit!$A$4:$AZ$2108,J$2,FALSE))</f>
        <v>Very Low</v>
      </c>
      <c r="K402" s="17" t="str">
        <f>IF($C402="B",VLOOKUP($A402,Bat!$A$4:$BC$2232,K$1,FALSE),VLOOKUP($A402,Pit!$A$4:$AZ$2108,K$2,FALSE))</f>
        <v>Normal</v>
      </c>
      <c r="L402" s="16">
        <f>IF($C402="B",VLOOKUP($A402,Bat!$A$4:$BC$2232,L$1,FALSE),VLOOKUP($A402,Pit!$A$4:$AZ$2108,L$2,FALSE))</f>
        <v>5</v>
      </c>
      <c r="M402" s="16">
        <f>IF($C402="B",VLOOKUP($A402,Bat!$A$4:$BC$2232,M$1,FALSE),VLOOKUP($A402,Pit!$A$4:$AZ$2108,M$2,FALSE))</f>
        <v>4</v>
      </c>
      <c r="N402" s="16">
        <f>IF($C402="B",VLOOKUP($A402,Bat!$A$4:$BC$2232,N$1,FALSE),VLOOKUP($A402,Pit!$A$4:$AZ$2108,N$2,FALSE))</f>
        <v>5</v>
      </c>
      <c r="O402" s="16">
        <f>IF($C402="B",VLOOKUP($A402,Bat!$A$4:$BC$2232,O$1,FALSE),VLOOKUP($A402,Pit!$A$4:$AZ$2108,O$2,FALSE))</f>
        <v>2</v>
      </c>
      <c r="P402" s="17">
        <f>IF($C402="B",VLOOKUP($A402,Bat!$A$4:$BC$2232,P$1,FALSE),VLOOKUP($A402,Pit!$A$4:$AZ$2108,P$2,FALSE))</f>
        <v>2</v>
      </c>
      <c r="Q402" s="36">
        <f>IF($C402="B",VLOOKUP($A402,Bat!$A$4:$BC$2232,Q$1,FALSE),VLOOKUP($A402,Pit!$A$4:$AZ$2108,Q$2,FALSE))</f>
        <v>7.2675346877446607</v>
      </c>
      <c r="R402" s="19">
        <f>IF($C402="B",VLOOKUP($A402,Bat!$A$4:$BC$2232,R$1,FALSE),VLOOKUP($A402,Pit!$A$4:$AZ$2108,R$2,FALSE))</f>
        <v>9.0715222972886658E-2</v>
      </c>
      <c r="S402" s="20">
        <f>IF($C402="B",VLOOKUP($A402,Bat!$A$4:$BC$2232,S$1,FALSE),VLOOKUP($A402,Pit!$A$4:$AZ$2108,S$2,FALSE))</f>
        <v>240000</v>
      </c>
      <c r="T402" s="17" t="str">
        <f>VLOOKUP(IF($C402="B",VLOOKUP($A402,Bat!$A$4:$AT$2232,T$1,FALSE),VLOOKUP($A402,Pit!$A$4:$BD$2108,T$2,FALSE)),COND!$A$35:$B$41,2,FALSE)</f>
        <v>??</v>
      </c>
      <c r="U402" s="21">
        <f>IF($C402="B",VLOOKUP($A402,Bat!$A$4:$AR$1196,44,FALSE),VLOOKUP($A402,Pit!$A$4:$BB$1086,54,FALSE))</f>
        <v>0</v>
      </c>
      <c r="V402" s="16"/>
      <c r="W402" s="16">
        <f>IF(OR(U402=999,V402=999,AND(S402&gt;$S$3,S402&lt;&gt;"Slot")),"",IF(V402="",U402,V402))</f>
        <v>0</v>
      </c>
      <c r="X402" s="17" t="e">
        <f>RANK(R402,$R$5:$R$124)</f>
        <v>#N/A</v>
      </c>
      <c r="Y402" s="16" t="str">
        <f>IFERROR(VLOOKUP($D402,Results!$F$3:$L$1396,Y$1,FALSE),"")</f>
        <v/>
      </c>
      <c r="Z402" s="34" t="str">
        <f>IFERROR(IFERROR(IF(VLOOKUP($D402,Results!$F$3:$L$1396,Z$1+1,FALSE)=1,"S",""),"")&amp;VLOOKUP($D402,Results!$F$3:$L$1396,Z$1,FALSE),"")</f>
        <v/>
      </c>
      <c r="AA402" s="16" t="str">
        <f>IFERROR(VLOOKUP($D402,Results!$F$3:$L$1396,AA$1,FALSE),"")</f>
        <v/>
      </c>
      <c r="AB402" s="16" t="str">
        <f>IFERROR(VLOOKUP($D402,Results!$F$3:$L$1396,AB$1,FALSE),"")</f>
        <v/>
      </c>
      <c r="AC402" s="16" t="str">
        <f>IF(V402="","",Y402-V402)</f>
        <v/>
      </c>
    </row>
    <row r="403" spans="1:29" s="21" customFormat="1" x14ac:dyDescent="0.25">
      <c r="A403" s="21" t="s">
        <v>2465</v>
      </c>
      <c r="B403" s="16">
        <f>COUNTIF($A$5:$A$124,A403)</f>
        <v>0</v>
      </c>
      <c r="C403" s="16" t="str">
        <f>IF(OR(MID(A403,1,2)="SP",MID(A403,1,2)="MR",MID(A403,1,2)="CL",MID(A403,1,2)="RP"),"P","B")</f>
        <v>P</v>
      </c>
      <c r="D403" s="17">
        <f>IF($C403="B",VLOOKUP($A403,Bat!$A$4:$BC$2232,D$1,FALSE),VLOOKUP($A403,Pit!$A$4:$AZ$2108,D$2,FALSE))</f>
        <v>5856</v>
      </c>
      <c r="E403" s="16" t="str">
        <f>IF($C403="B",VLOOKUP($A403,Bat!$A$4:$BC$2232,E$1,FALSE),VLOOKUP($A403,Pit!$A$4:$AZ$2108,E$2,FALSE))</f>
        <v>SP</v>
      </c>
      <c r="F403" s="16" t="str">
        <f>IF($C403="B",VLOOKUP($A403,Bat!$A$4:$BC$2232,F$1,FALSE),VLOOKUP($A403,Pit!$A$4:$AZ$2108,F$2,FALSE))</f>
        <v>Kanzaburo Murayama</v>
      </c>
      <c r="G403" s="16">
        <f>IF($C403="B",VLOOKUP($A403,Bat!$A$4:$BC$2232,G$1,FALSE),VLOOKUP($A403,Pit!$A$4:$AZ$2108,G$2,FALSE))</f>
        <v>22</v>
      </c>
      <c r="H403" s="16" t="str">
        <f>IF($C403="B",VLOOKUP($A403,Bat!$A$4:$BC$2232,H$1,FALSE),VLOOKUP($A403,Pit!$A$4:$AZ$2108,H$2,FALSE))</f>
        <v>L</v>
      </c>
      <c r="I403" s="16" t="str">
        <f>IF($C403="B",VLOOKUP($A403,Bat!$A$4:$BC$2232,I$1,FALSE),VLOOKUP($A403,Pit!$A$4:$AZ$2108,I$2,FALSE))</f>
        <v>L</v>
      </c>
      <c r="J403" s="16" t="str">
        <f>IF($C403="B",VLOOKUP($A403,Bat!$A$4:$BC$2232,J$1,FALSE),VLOOKUP($A403,Pit!$A$4:$AZ$2108,J$2,FALSE))</f>
        <v>Normal</v>
      </c>
      <c r="K403" s="17" t="str">
        <f>IF($C403="B",VLOOKUP($A403,Bat!$A$4:$BC$2232,K$1,FALSE),VLOOKUP($A403,Pit!$A$4:$AZ$2108,K$2,FALSE))</f>
        <v>Very Low</v>
      </c>
      <c r="L403" s="16">
        <f>IF($C403="B",VLOOKUP($A403,Bat!$A$4:$BC$2232,L$1,FALSE),VLOOKUP($A403,Pit!$A$4:$AZ$2108,L$2,FALSE))</f>
        <v>5</v>
      </c>
      <c r="M403" s="16">
        <f>IF($C403="B",VLOOKUP($A403,Bat!$A$4:$BC$2232,M$1,FALSE),VLOOKUP($A403,Pit!$A$4:$AZ$2108,M$2,FALSE))</f>
        <v>4</v>
      </c>
      <c r="N403" s="16">
        <f>IF($C403="B",VLOOKUP($A403,Bat!$A$4:$BC$2232,N$1,FALSE),VLOOKUP($A403,Pit!$A$4:$AZ$2108,N$2,FALSE))</f>
        <v>3</v>
      </c>
      <c r="O403" s="16" t="str">
        <f>IF($C403="B",VLOOKUP($A403,Bat!$A$4:$BC$2232,O$1,FALSE),VLOOKUP($A403,Pit!$A$4:$AZ$2108,O$2,FALSE))</f>
        <v>97-99 Mph</v>
      </c>
      <c r="P403" s="17">
        <f>IF($C403="B",VLOOKUP($A403,Bat!$A$4:$BC$2232,P$1,FALSE),VLOOKUP($A403,Pit!$A$4:$AZ$2108,P$2,FALSE))</f>
        <v>10</v>
      </c>
      <c r="Q403" s="36">
        <f>IF($C403="B",VLOOKUP($A403,Bat!$A$4:$BC$2232,Q$1,FALSE),VLOOKUP($A403,Pit!$A$4:$AZ$2108,Q$2,FALSE))</f>
        <v>24.061419762114166</v>
      </c>
      <c r="R403" s="19">
        <f>IF($C403="B",VLOOKUP($A403,Bat!$A$4:$BC$2232,R$1,FALSE),VLOOKUP($A403,Pit!$A$4:$AZ$2108,R$2,FALSE))</f>
        <v>9.044250527446368E-2</v>
      </c>
      <c r="S403" s="20">
        <f>IF($C403="B",VLOOKUP($A403,Bat!$A$4:$BC$2232,S$1,FALSE),VLOOKUP($A403,Pit!$A$4:$AZ$2108,S$2,FALSE))</f>
        <v>230000</v>
      </c>
      <c r="T403" s="17" t="str">
        <f>VLOOKUP(IF($C403="B",VLOOKUP($A403,Bat!$A$4:$AT$2232,T$1,FALSE),VLOOKUP($A403,Pit!$A$4:$BD$2108,T$2,FALSE)),COND!$A$35:$B$41,2,FALSE)</f>
        <v>??</v>
      </c>
      <c r="U403" s="21">
        <f>IF($C403="B",VLOOKUP($A403,Bat!$A$4:$AR$1196,44,FALSE),VLOOKUP($A403,Pit!$A$4:$BB$1086,54,FALSE))</f>
        <v>0</v>
      </c>
      <c r="V403" s="16"/>
      <c r="W403" s="16">
        <f>IF(OR(U403=999,V403=999,AND(S403&gt;$S$3,S403&lt;&gt;"Slot")),"",IF(V403="",U403,V403))</f>
        <v>0</v>
      </c>
      <c r="X403" s="17" t="e">
        <f>RANK(R403,$R$5:$R$124)</f>
        <v>#N/A</v>
      </c>
      <c r="Y403" s="16" t="str">
        <f>IFERROR(VLOOKUP($D403,Results!$F$3:$L$1396,Y$1,FALSE),"")</f>
        <v/>
      </c>
      <c r="Z403" s="34" t="str">
        <f>IFERROR(IFERROR(IF(VLOOKUP($D403,Results!$F$3:$L$1396,Z$1+1,FALSE)=1,"S",""),"")&amp;VLOOKUP($D403,Results!$F$3:$L$1396,Z$1,FALSE),"")</f>
        <v/>
      </c>
      <c r="AA403" s="16" t="str">
        <f>IFERROR(VLOOKUP($D403,Results!$F$3:$L$1396,AA$1,FALSE),"")</f>
        <v/>
      </c>
      <c r="AB403" s="16" t="str">
        <f>IFERROR(VLOOKUP($D403,Results!$F$3:$L$1396,AB$1,FALSE),"")</f>
        <v/>
      </c>
      <c r="AC403" s="16" t="str">
        <f>IF(V403="","",Y403-V403)</f>
        <v/>
      </c>
    </row>
    <row r="404" spans="1:29" s="21" customFormat="1" x14ac:dyDescent="0.25">
      <c r="A404" s="21" t="s">
        <v>2466</v>
      </c>
      <c r="B404" s="16">
        <f>COUNTIF($A$5:$A$124,A404)</f>
        <v>0</v>
      </c>
      <c r="C404" s="16" t="str">
        <f>IF(OR(MID(A404,1,2)="SP",MID(A404,1,2)="MR",MID(A404,1,2)="CL",MID(A404,1,2)="RP"),"P","B")</f>
        <v>P</v>
      </c>
      <c r="D404" s="17">
        <f>IF($C404="B",VLOOKUP($A404,Bat!$A$4:$BC$2232,D$1,FALSE),VLOOKUP($A404,Pit!$A$4:$AZ$2108,D$2,FALSE))</f>
        <v>5056</v>
      </c>
      <c r="E404" s="16" t="str">
        <f>IF($C404="B",VLOOKUP($A404,Bat!$A$4:$BC$2232,E$1,FALSE),VLOOKUP($A404,Pit!$A$4:$AZ$2108,E$2,FALSE))</f>
        <v>RP</v>
      </c>
      <c r="F404" s="16" t="str">
        <f>IF($C404="B",VLOOKUP($A404,Bat!$A$4:$BC$2232,F$1,FALSE),VLOOKUP($A404,Pit!$A$4:$AZ$2108,F$2,FALSE))</f>
        <v>Sixto Castro</v>
      </c>
      <c r="G404" s="16">
        <f>IF($C404="B",VLOOKUP($A404,Bat!$A$4:$BC$2232,G$1,FALSE),VLOOKUP($A404,Pit!$A$4:$AZ$2108,G$2,FALSE))</f>
        <v>18</v>
      </c>
      <c r="H404" s="16" t="str">
        <f>IF($C404="B",VLOOKUP($A404,Bat!$A$4:$BC$2232,H$1,FALSE),VLOOKUP($A404,Pit!$A$4:$AZ$2108,H$2,FALSE))</f>
        <v>R</v>
      </c>
      <c r="I404" s="16" t="str">
        <f>IF($C404="B",VLOOKUP($A404,Bat!$A$4:$BC$2232,I$1,FALSE),VLOOKUP($A404,Pit!$A$4:$AZ$2108,I$2,FALSE))</f>
        <v>R</v>
      </c>
      <c r="J404" s="16" t="str">
        <f>IF($C404="B",VLOOKUP($A404,Bat!$A$4:$BC$2232,J$1,FALSE),VLOOKUP($A404,Pit!$A$4:$AZ$2108,J$2,FALSE))</f>
        <v>High</v>
      </c>
      <c r="K404" s="17" t="str">
        <f>IF($C404="B",VLOOKUP($A404,Bat!$A$4:$BC$2232,K$1,FALSE),VLOOKUP($A404,Pit!$A$4:$AZ$2108,K$2,FALSE))</f>
        <v>Normal</v>
      </c>
      <c r="L404" s="16">
        <f>IF($C404="B",VLOOKUP($A404,Bat!$A$4:$BC$2232,L$1,FALSE),VLOOKUP($A404,Pit!$A$4:$AZ$2108,L$2,FALSE))</f>
        <v>2</v>
      </c>
      <c r="M404" s="16">
        <f>IF($C404="B",VLOOKUP($A404,Bat!$A$4:$BC$2232,M$1,FALSE),VLOOKUP($A404,Pit!$A$4:$AZ$2108,M$2,FALSE))</f>
        <v>4</v>
      </c>
      <c r="N404" s="16">
        <f>IF($C404="B",VLOOKUP($A404,Bat!$A$4:$BC$2232,N$1,FALSE),VLOOKUP($A404,Pit!$A$4:$AZ$2108,N$2,FALSE))</f>
        <v>5</v>
      </c>
      <c r="O404" s="16" t="str">
        <f>IF($C404="B",VLOOKUP($A404,Bat!$A$4:$BC$2232,O$1,FALSE),VLOOKUP($A404,Pit!$A$4:$AZ$2108,O$2,FALSE))</f>
        <v>84-86 Mph</v>
      </c>
      <c r="P404" s="17">
        <f>IF($C404="B",VLOOKUP($A404,Bat!$A$4:$BC$2232,P$1,FALSE),VLOOKUP($A404,Pit!$A$4:$AZ$2108,P$2,FALSE))</f>
        <v>5</v>
      </c>
      <c r="Q404" s="36">
        <f>IF($C404="B",VLOOKUP($A404,Bat!$A$4:$BC$2232,Q$1,FALSE),VLOOKUP($A404,Pit!$A$4:$AZ$2108,Q$2,FALSE))</f>
        <v>24.05981468490333</v>
      </c>
      <c r="R404" s="19">
        <f>IF($C404="B",VLOOKUP($A404,Bat!$A$4:$BC$2232,R$1,FALSE),VLOOKUP($A404,Pit!$A$4:$AZ$2108,R$2,FALSE))</f>
        <v>9.0298907364831982E-2</v>
      </c>
      <c r="S404" s="20">
        <f>IF($C404="B",VLOOKUP($A404,Bat!$A$4:$BC$2232,S$1,FALSE),VLOOKUP($A404,Pit!$A$4:$AZ$2108,S$2,FALSE))</f>
        <v>220000</v>
      </c>
      <c r="T404" s="17" t="str">
        <f>VLOOKUP(IF($C404="B",VLOOKUP($A404,Bat!$A$4:$AT$2232,T$1,FALSE),VLOOKUP($A404,Pit!$A$4:$BD$2108,T$2,FALSE)),COND!$A$35:$B$41,2,FALSE)</f>
        <v>??</v>
      </c>
      <c r="U404" s="21">
        <f>IF($C404="B",VLOOKUP($A404,Bat!$A$4:$AR$1196,44,FALSE),VLOOKUP($A404,Pit!$A$4:$BB$1086,54,FALSE))</f>
        <v>0</v>
      </c>
      <c r="V404" s="16"/>
      <c r="W404" s="16">
        <f>IF(OR(U404=999,V404=999,AND(S404&gt;$S$3,S404&lt;&gt;"Slot")),"",IF(V404="",U404,V404))</f>
        <v>0</v>
      </c>
      <c r="X404" s="17" t="e">
        <f>RANK(R404,$R$5:$R$124)</f>
        <v>#N/A</v>
      </c>
      <c r="Y404" s="16" t="str">
        <f>IFERROR(VLOOKUP($D404,Results!$F$3:$L$1396,Y$1,FALSE),"")</f>
        <v/>
      </c>
      <c r="Z404" s="34" t="str">
        <f>IFERROR(IFERROR(IF(VLOOKUP($D404,Results!$F$3:$L$1396,Z$1+1,FALSE)=1,"S",""),"")&amp;VLOOKUP($D404,Results!$F$3:$L$1396,Z$1,FALSE),"")</f>
        <v/>
      </c>
      <c r="AA404" s="16" t="str">
        <f>IFERROR(VLOOKUP($D404,Results!$F$3:$L$1396,AA$1,FALSE),"")</f>
        <v/>
      </c>
      <c r="AB404" s="16" t="str">
        <f>IFERROR(VLOOKUP($D404,Results!$F$3:$L$1396,AB$1,FALSE),"")</f>
        <v/>
      </c>
      <c r="AC404" s="16" t="str">
        <f>IF(V404="","",Y404-V404)</f>
        <v/>
      </c>
    </row>
    <row r="405" spans="1:29" s="21" customFormat="1" x14ac:dyDescent="0.25">
      <c r="A405" s="21" t="s">
        <v>3160</v>
      </c>
      <c r="B405" s="16">
        <f>COUNTIF($A$5:$A$124,A405)</f>
        <v>0</v>
      </c>
      <c r="C405" s="16" t="str">
        <f>IF(OR(MID(A405,1,2)="SP",MID(A405,1,2)="MR",MID(A405,1,2)="CL",MID(A405,1,2)="RP"),"P","B")</f>
        <v>P</v>
      </c>
      <c r="D405" s="17">
        <f>IF($C405="B",VLOOKUP($A405,Bat!$A$4:$BC$2232,D$1,FALSE),VLOOKUP($A405,Pit!$A$4:$AZ$2108,D$2,FALSE))</f>
        <v>4550</v>
      </c>
      <c r="E405" s="16" t="str">
        <f>IF($C405="B",VLOOKUP($A405,Bat!$A$4:$BC$2232,E$1,FALSE),VLOOKUP($A405,Pit!$A$4:$AZ$2108,E$2,FALSE))</f>
        <v>SP</v>
      </c>
      <c r="F405" s="16" t="str">
        <f>IF($C405="B",VLOOKUP($A405,Bat!$A$4:$BC$2232,F$1,FALSE),VLOOKUP($A405,Pit!$A$4:$AZ$2108,F$2,FALSE))</f>
        <v>Hidehira Shibata</v>
      </c>
      <c r="G405" s="16">
        <f>IF($C405="B",VLOOKUP($A405,Bat!$A$4:$BC$2232,G$1,FALSE),VLOOKUP($A405,Pit!$A$4:$AZ$2108,G$2,FALSE))</f>
        <v>21</v>
      </c>
      <c r="H405" s="16" t="str">
        <f>IF($C405="B",VLOOKUP($A405,Bat!$A$4:$BC$2232,H$1,FALSE),VLOOKUP($A405,Pit!$A$4:$AZ$2108,H$2,FALSE))</f>
        <v>R</v>
      </c>
      <c r="I405" s="16" t="str">
        <f>IF($C405="B",VLOOKUP($A405,Bat!$A$4:$BC$2232,I$1,FALSE),VLOOKUP($A405,Pit!$A$4:$AZ$2108,I$2,FALSE))</f>
        <v>R</v>
      </c>
      <c r="J405" s="16" t="str">
        <f>IF($C405="B",VLOOKUP($A405,Bat!$A$4:$BC$2232,J$1,FALSE),VLOOKUP($A405,Pit!$A$4:$AZ$2108,J$2,FALSE))</f>
        <v>Low</v>
      </c>
      <c r="K405" s="17" t="str">
        <f>IF($C405="B",VLOOKUP($A405,Bat!$A$4:$BC$2232,K$1,FALSE),VLOOKUP($A405,Pit!$A$4:$AZ$2108,K$2,FALSE))</f>
        <v>Very High</v>
      </c>
      <c r="L405" s="16">
        <f>IF($C405="B",VLOOKUP($A405,Bat!$A$4:$BC$2232,L$1,FALSE),VLOOKUP($A405,Pit!$A$4:$AZ$2108,L$2,FALSE))</f>
        <v>5</v>
      </c>
      <c r="M405" s="16">
        <f>IF($C405="B",VLOOKUP($A405,Bat!$A$4:$BC$2232,M$1,FALSE),VLOOKUP($A405,Pit!$A$4:$AZ$2108,M$2,FALSE))</f>
        <v>4</v>
      </c>
      <c r="N405" s="16">
        <f>IF($C405="B",VLOOKUP($A405,Bat!$A$4:$BC$2232,N$1,FALSE),VLOOKUP($A405,Pit!$A$4:$AZ$2108,N$2,FALSE))</f>
        <v>3</v>
      </c>
      <c r="O405" s="16" t="str">
        <f>IF($C405="B",VLOOKUP($A405,Bat!$A$4:$BC$2232,O$1,FALSE),VLOOKUP($A405,Pit!$A$4:$AZ$2108,O$2,FALSE))</f>
        <v>92-94 Mph</v>
      </c>
      <c r="P405" s="17">
        <f>IF($C405="B",VLOOKUP($A405,Bat!$A$4:$BC$2232,P$1,FALSE),VLOOKUP($A405,Pit!$A$4:$AZ$2108,P$2,FALSE))</f>
        <v>4</v>
      </c>
      <c r="Q405" s="36">
        <f>IF($C405="B",VLOOKUP($A405,Bat!$A$4:$BC$2232,Q$1,FALSE),VLOOKUP($A405,Pit!$A$4:$AZ$2108,Q$2,FALSE))</f>
        <v>24.039917435901593</v>
      </c>
      <c r="R405" s="19">
        <f>IF($C405="B",VLOOKUP($A405,Bat!$A$4:$BC$2232,R$1,FALSE),VLOOKUP($A405,Pit!$A$4:$AZ$2108,R$2,FALSE))</f>
        <v>8.8518803987386416E-2</v>
      </c>
      <c r="S405" s="20">
        <f>IF($C405="B",VLOOKUP($A405,Bat!$A$4:$BC$2232,S$1,FALSE),VLOOKUP($A405,Pit!$A$4:$AZ$2108,S$2,FALSE))</f>
        <v>220000</v>
      </c>
      <c r="T405" s="17" t="str">
        <f>VLOOKUP(IF($C405="B",VLOOKUP($A405,Bat!$A$4:$AT$2232,T$1,FALSE),VLOOKUP($A405,Pit!$A$4:$BD$2108,T$2,FALSE)),COND!$A$35:$B$41,2,FALSE)</f>
        <v>??</v>
      </c>
      <c r="U405" s="21">
        <f>IF($C405="B",VLOOKUP($A405,Bat!$A$4:$AR$1196,44,FALSE),VLOOKUP($A405,Pit!$A$4:$BB$1086,54,FALSE))</f>
        <v>0</v>
      </c>
      <c r="V405" s="16"/>
      <c r="W405" s="16">
        <f>IF(OR(U405=999,V405=999,AND(S405&gt;$S$3,S405&lt;&gt;"Slot")),"",IF(V405="",U405,V405))</f>
        <v>0</v>
      </c>
      <c r="X405" s="17" t="e">
        <f>RANK(R405,$R$5:$R$124)</f>
        <v>#N/A</v>
      </c>
      <c r="Y405" s="16" t="str">
        <f>IFERROR(VLOOKUP($D405,Results!$F$3:$L$1396,Y$1,FALSE),"")</f>
        <v/>
      </c>
      <c r="Z405" s="34" t="str">
        <f>IFERROR(IFERROR(IF(VLOOKUP($D405,Results!$F$3:$L$1396,Z$1+1,FALSE)=1,"S",""),"")&amp;VLOOKUP($D405,Results!$F$3:$L$1396,Z$1,FALSE),"")</f>
        <v/>
      </c>
      <c r="AA405" s="16" t="str">
        <f>IFERROR(VLOOKUP($D405,Results!$F$3:$L$1396,AA$1,FALSE),"")</f>
        <v/>
      </c>
      <c r="AB405" s="16" t="str">
        <f>IFERROR(VLOOKUP($D405,Results!$F$3:$L$1396,AB$1,FALSE),"")</f>
        <v/>
      </c>
      <c r="AC405" s="16" t="str">
        <f>IF(V405="","",Y405-V405)</f>
        <v/>
      </c>
    </row>
    <row r="406" spans="1:29" s="21" customFormat="1" x14ac:dyDescent="0.25">
      <c r="A406" s="21" t="s">
        <v>2931</v>
      </c>
      <c r="B406" s="16">
        <f>COUNTIF($A$5:$A$124,A406)</f>
        <v>0</v>
      </c>
      <c r="C406" s="16" t="str">
        <f>IF(OR(MID(A406,1,2)="SP",MID(A406,1,2)="MR",MID(A406,1,2)="CL",MID(A406,1,2)="RP"),"P","B")</f>
        <v>B</v>
      </c>
      <c r="D406" s="17">
        <f>IF($C406="B",VLOOKUP($A406,Bat!$A$4:$BC$2232,D$1,FALSE),VLOOKUP($A406,Pit!$A$4:$AZ$2108,D$2,FALSE))</f>
        <v>2663</v>
      </c>
      <c r="E406" s="16" t="str">
        <f>IF($C406="B",VLOOKUP($A406,Bat!$A$4:$BC$2232,E$1,FALSE),VLOOKUP($A406,Pit!$A$4:$AZ$2108,E$2,FALSE))</f>
        <v>3B</v>
      </c>
      <c r="F406" s="16" t="str">
        <f>IF($C406="B",VLOOKUP($A406,Bat!$A$4:$BC$2232,F$1,FALSE),VLOOKUP($A406,Pit!$A$4:$AZ$2108,F$2,FALSE))</f>
        <v>Jorge Rincón</v>
      </c>
      <c r="G406" s="16">
        <f>IF($C406="B",VLOOKUP($A406,Bat!$A$4:$BC$2232,G$1,FALSE),VLOOKUP($A406,Pit!$A$4:$AZ$2108,G$2,FALSE))</f>
        <v>21</v>
      </c>
      <c r="H406" s="16" t="str">
        <f>IF($C406="B",VLOOKUP($A406,Bat!$A$4:$BC$2232,H$1,FALSE),VLOOKUP($A406,Pit!$A$4:$AZ$2108,H$2,FALSE))</f>
        <v>S</v>
      </c>
      <c r="I406" s="16" t="str">
        <f>IF($C406="B",VLOOKUP($A406,Bat!$A$4:$BC$2232,I$1,FALSE),VLOOKUP($A406,Pit!$A$4:$AZ$2108,I$2,FALSE))</f>
        <v>R</v>
      </c>
      <c r="J406" s="16" t="str">
        <f>IF($C406="B",VLOOKUP($A406,Bat!$A$4:$BC$2232,J$1,FALSE),VLOOKUP($A406,Pit!$A$4:$AZ$2108,J$2,FALSE))</f>
        <v>Normal</v>
      </c>
      <c r="K406" s="17" t="str">
        <f>IF($C406="B",VLOOKUP($A406,Bat!$A$4:$BC$2232,K$1,FALSE),VLOOKUP($A406,Pit!$A$4:$AZ$2108,K$2,FALSE))</f>
        <v>Very High</v>
      </c>
      <c r="L406" s="16">
        <f>IF($C406="B",VLOOKUP($A406,Bat!$A$4:$BC$2232,L$1,FALSE),VLOOKUP($A406,Pit!$A$4:$AZ$2108,L$2,FALSE))</f>
        <v>4</v>
      </c>
      <c r="M406" s="16">
        <f>IF($C406="B",VLOOKUP($A406,Bat!$A$4:$BC$2232,M$1,FALSE),VLOOKUP($A406,Pit!$A$4:$AZ$2108,M$2,FALSE))</f>
        <v>5</v>
      </c>
      <c r="N406" s="16">
        <f>IF($C406="B",VLOOKUP($A406,Bat!$A$4:$BC$2232,N$1,FALSE),VLOOKUP($A406,Pit!$A$4:$AZ$2108,N$2,FALSE))</f>
        <v>3</v>
      </c>
      <c r="O406" s="16">
        <f>IF($C406="B",VLOOKUP($A406,Bat!$A$4:$BC$2232,O$1,FALSE),VLOOKUP($A406,Pit!$A$4:$AZ$2108,O$2,FALSE))</f>
        <v>5</v>
      </c>
      <c r="P406" s="17">
        <f>IF($C406="B",VLOOKUP($A406,Bat!$A$4:$BC$2232,P$1,FALSE),VLOOKUP($A406,Pit!$A$4:$AZ$2108,P$2,FALSE))</f>
        <v>3</v>
      </c>
      <c r="Q406" s="36">
        <f>IF($C406="B",VLOOKUP($A406,Bat!$A$4:$BC$2232,Q$1,FALSE),VLOOKUP($A406,Pit!$A$4:$AZ$2108,Q$2,FALSE))</f>
        <v>7.1717732962134679</v>
      </c>
      <c r="R406" s="19">
        <f>IF($C406="B",VLOOKUP($A406,Bat!$A$4:$BC$2232,R$1,FALSE),VLOOKUP($A406,Pit!$A$4:$AZ$2108,R$2,FALSE))</f>
        <v>7.8153837252947042E-2</v>
      </c>
      <c r="S406" s="20">
        <f>IF($C406="B",VLOOKUP($A406,Bat!$A$4:$BC$2232,S$1,FALSE),VLOOKUP($A406,Pit!$A$4:$AZ$2108,S$2,FALSE))</f>
        <v>210000</v>
      </c>
      <c r="T406" s="17" t="str">
        <f>VLOOKUP(IF($C406="B",VLOOKUP($A406,Bat!$A$4:$AT$2232,T$1,FALSE),VLOOKUP($A406,Pit!$A$4:$BD$2108,T$2,FALSE)),COND!$A$35:$B$41,2,FALSE)</f>
        <v>??</v>
      </c>
      <c r="U406" s="21">
        <f>IF($C406="B",VLOOKUP($A406,Bat!$A$4:$AR$1196,44,FALSE),VLOOKUP($A406,Pit!$A$4:$BB$1086,54,FALSE))</f>
        <v>0</v>
      </c>
      <c r="V406" s="16"/>
      <c r="W406" s="16">
        <f>IF(OR(U406=999,V406=999,AND(S406&gt;$S$3,S406&lt;&gt;"Slot")),"",IF(V406="",U406,V406))</f>
        <v>0</v>
      </c>
      <c r="X406" s="17" t="e">
        <f>RANK(R406,$R$5:$R$124)</f>
        <v>#N/A</v>
      </c>
      <c r="Y406" s="16" t="str">
        <f>IFERROR(VLOOKUP($D406,Results!$F$3:$L$1396,Y$1,FALSE),"")</f>
        <v/>
      </c>
      <c r="Z406" s="34" t="str">
        <f>IFERROR(IFERROR(IF(VLOOKUP($D406,Results!$F$3:$L$1396,Z$1+1,FALSE)=1,"S",""),"")&amp;VLOOKUP($D406,Results!$F$3:$L$1396,Z$1,FALSE),"")</f>
        <v/>
      </c>
      <c r="AA406" s="16" t="str">
        <f>IFERROR(VLOOKUP($D406,Results!$F$3:$L$1396,AA$1,FALSE),"")</f>
        <v/>
      </c>
      <c r="AB406" s="16" t="str">
        <f>IFERROR(VLOOKUP($D406,Results!$F$3:$L$1396,AB$1,FALSE),"")</f>
        <v/>
      </c>
      <c r="AC406" s="16" t="str">
        <f>IF(V406="","",Y406-V406)</f>
        <v/>
      </c>
    </row>
    <row r="407" spans="1:29" s="21" customFormat="1" x14ac:dyDescent="0.25">
      <c r="A407" s="21" t="s">
        <v>2932</v>
      </c>
      <c r="B407" s="16">
        <f>COUNTIF($A$5:$A$124,A407)</f>
        <v>0</v>
      </c>
      <c r="C407" s="16" t="str">
        <f>IF(OR(MID(A407,1,2)="SP",MID(A407,1,2)="MR",MID(A407,1,2)="CL",MID(A407,1,2)="RP"),"P","B")</f>
        <v>B</v>
      </c>
      <c r="D407" s="17">
        <f>IF($C407="B",VLOOKUP($A407,Bat!$A$4:$BC$2232,D$1,FALSE),VLOOKUP($A407,Pit!$A$4:$AZ$2108,D$2,FALSE))</f>
        <v>7742</v>
      </c>
      <c r="E407" s="16" t="str">
        <f>IF($C407="B",VLOOKUP($A407,Bat!$A$4:$BC$2232,E$1,FALSE),VLOOKUP($A407,Pit!$A$4:$AZ$2108,E$2,FALSE))</f>
        <v>1B</v>
      </c>
      <c r="F407" s="16" t="str">
        <f>IF($C407="B",VLOOKUP($A407,Bat!$A$4:$BC$2232,F$1,FALSE),VLOOKUP($A407,Pit!$A$4:$AZ$2108,F$2,FALSE))</f>
        <v>Nate Shaffer</v>
      </c>
      <c r="G407" s="16">
        <f>IF($C407="B",VLOOKUP($A407,Bat!$A$4:$BC$2232,G$1,FALSE),VLOOKUP($A407,Pit!$A$4:$AZ$2108,G$2,FALSE))</f>
        <v>21</v>
      </c>
      <c r="H407" s="16" t="str">
        <f>IF($C407="B",VLOOKUP($A407,Bat!$A$4:$BC$2232,H$1,FALSE),VLOOKUP($A407,Pit!$A$4:$AZ$2108,H$2,FALSE))</f>
        <v>S</v>
      </c>
      <c r="I407" s="16" t="str">
        <f>IF($C407="B",VLOOKUP($A407,Bat!$A$4:$BC$2232,I$1,FALSE),VLOOKUP($A407,Pit!$A$4:$AZ$2108,I$2,FALSE))</f>
        <v>R</v>
      </c>
      <c r="J407" s="16" t="str">
        <f>IF($C407="B",VLOOKUP($A407,Bat!$A$4:$BC$2232,J$1,FALSE),VLOOKUP($A407,Pit!$A$4:$AZ$2108,J$2,FALSE))</f>
        <v>Very Low</v>
      </c>
      <c r="K407" s="17" t="str">
        <f>IF($C407="B",VLOOKUP($A407,Bat!$A$4:$BC$2232,K$1,FALSE),VLOOKUP($A407,Pit!$A$4:$AZ$2108,K$2,FALSE))</f>
        <v>Normal</v>
      </c>
      <c r="L407" s="16">
        <f>IF($C407="B",VLOOKUP($A407,Bat!$A$4:$BC$2232,L$1,FALSE),VLOOKUP($A407,Pit!$A$4:$AZ$2108,L$2,FALSE))</f>
        <v>5</v>
      </c>
      <c r="M407" s="16">
        <f>IF($C407="B",VLOOKUP($A407,Bat!$A$4:$BC$2232,M$1,FALSE),VLOOKUP($A407,Pit!$A$4:$AZ$2108,M$2,FALSE))</f>
        <v>5</v>
      </c>
      <c r="N407" s="16">
        <f>IF($C407="B",VLOOKUP($A407,Bat!$A$4:$BC$2232,N$1,FALSE),VLOOKUP($A407,Pit!$A$4:$AZ$2108,N$2,FALSE))</f>
        <v>1</v>
      </c>
      <c r="O407" s="16">
        <f>IF($C407="B",VLOOKUP($A407,Bat!$A$4:$BC$2232,O$1,FALSE),VLOOKUP($A407,Pit!$A$4:$AZ$2108,O$2,FALSE))</f>
        <v>3</v>
      </c>
      <c r="P407" s="17">
        <f>IF($C407="B",VLOOKUP($A407,Bat!$A$4:$BC$2232,P$1,FALSE),VLOOKUP($A407,Pit!$A$4:$AZ$2108,P$2,FALSE))</f>
        <v>5</v>
      </c>
      <c r="Q407" s="36">
        <f>IF($C407="B",VLOOKUP($A407,Bat!$A$4:$BC$2232,Q$1,FALSE),VLOOKUP($A407,Pit!$A$4:$AZ$2108,Q$2,FALSE))</f>
        <v>7.1698739096549806</v>
      </c>
      <c r="R407" s="19">
        <f>IF($C407="B",VLOOKUP($A407,Bat!$A$4:$BC$2232,R$1,FALSE),VLOOKUP($A407,Pit!$A$4:$AZ$2108,R$2,FALSE))</f>
        <v>7.7904687498427702E-2</v>
      </c>
      <c r="S407" s="20">
        <f>IF($C407="B",VLOOKUP($A407,Bat!$A$4:$BC$2232,S$1,FALSE),VLOOKUP($A407,Pit!$A$4:$AZ$2108,S$2,FALSE))</f>
        <v>200000</v>
      </c>
      <c r="T407" s="17" t="str">
        <f>VLOOKUP(IF($C407="B",VLOOKUP($A407,Bat!$A$4:$AT$2232,T$1,FALSE),VLOOKUP($A407,Pit!$A$4:$BD$2108,T$2,FALSE)),COND!$A$35:$B$41,2,FALSE)</f>
        <v>??</v>
      </c>
      <c r="U407" s="21">
        <f>IF($C407="B",VLOOKUP($A407,Bat!$A$4:$AR$1196,44,FALSE),VLOOKUP($A407,Pit!$A$4:$BB$1086,54,FALSE))</f>
        <v>0</v>
      </c>
      <c r="V407" s="16"/>
      <c r="W407" s="16">
        <f>IF(OR(U407=999,V407=999,AND(S407&gt;$S$3,S407&lt;&gt;"Slot")),"",IF(V407="",U407,V407))</f>
        <v>0</v>
      </c>
      <c r="X407" s="17" t="e">
        <f>RANK(R407,$R$5:$R$124)</f>
        <v>#N/A</v>
      </c>
      <c r="Y407" s="16" t="str">
        <f>IFERROR(VLOOKUP($D407,Results!$F$3:$L$1396,Y$1,FALSE),"")</f>
        <v/>
      </c>
      <c r="Z407" s="34" t="str">
        <f>IFERROR(IFERROR(IF(VLOOKUP($D407,Results!$F$3:$L$1396,Z$1+1,FALSE)=1,"S",""),"")&amp;VLOOKUP($D407,Results!$F$3:$L$1396,Z$1,FALSE),"")</f>
        <v/>
      </c>
      <c r="AA407" s="16" t="str">
        <f>IFERROR(VLOOKUP($D407,Results!$F$3:$L$1396,AA$1,FALSE),"")</f>
        <v/>
      </c>
      <c r="AB407" s="16" t="str">
        <f>IFERROR(VLOOKUP($D407,Results!$F$3:$L$1396,AB$1,FALSE),"")</f>
        <v/>
      </c>
      <c r="AC407" s="16" t="str">
        <f>IF(V407="","",Y407-V407)</f>
        <v/>
      </c>
    </row>
    <row r="408" spans="1:29" s="21" customFormat="1" x14ac:dyDescent="0.25">
      <c r="A408" s="21" t="s">
        <v>2467</v>
      </c>
      <c r="B408" s="16">
        <f>COUNTIF($A$5:$A$124,A408)</f>
        <v>0</v>
      </c>
      <c r="C408" s="16" t="str">
        <f>IF(OR(MID(A408,1,2)="SP",MID(A408,1,2)="MR",MID(A408,1,2)="CL",MID(A408,1,2)="RP"),"P","B")</f>
        <v>P</v>
      </c>
      <c r="D408" s="17">
        <f>IF($C408="B",VLOOKUP($A408,Bat!$A$4:$BC$2232,D$1,FALSE),VLOOKUP($A408,Pit!$A$4:$AZ$2108,D$2,FALSE))</f>
        <v>13683</v>
      </c>
      <c r="E408" s="16" t="str">
        <f>IF($C408="B",VLOOKUP($A408,Bat!$A$4:$BC$2232,E$1,FALSE),VLOOKUP($A408,Pit!$A$4:$AZ$2108,E$2,FALSE))</f>
        <v>RP</v>
      </c>
      <c r="F408" s="16" t="str">
        <f>IF($C408="B",VLOOKUP($A408,Bat!$A$4:$BC$2232,F$1,FALSE),VLOOKUP($A408,Pit!$A$4:$AZ$2108,F$2,FALSE))</f>
        <v>Léo-Pier Bourgault</v>
      </c>
      <c r="G408" s="16">
        <f>IF($C408="B",VLOOKUP($A408,Bat!$A$4:$BC$2232,G$1,FALSE),VLOOKUP($A408,Pit!$A$4:$AZ$2108,G$2,FALSE))</f>
        <v>18</v>
      </c>
      <c r="H408" s="16" t="str">
        <f>IF($C408="B",VLOOKUP($A408,Bat!$A$4:$BC$2232,H$1,FALSE),VLOOKUP($A408,Pit!$A$4:$AZ$2108,H$2,FALSE))</f>
        <v>R</v>
      </c>
      <c r="I408" s="16" t="str">
        <f>IF($C408="B",VLOOKUP($A408,Bat!$A$4:$BC$2232,I$1,FALSE),VLOOKUP($A408,Pit!$A$4:$AZ$2108,I$2,FALSE))</f>
        <v>R</v>
      </c>
      <c r="J408" s="16" t="str">
        <f>IF($C408="B",VLOOKUP($A408,Bat!$A$4:$BC$2232,J$1,FALSE),VLOOKUP($A408,Pit!$A$4:$AZ$2108,J$2,FALSE))</f>
        <v>Very Low</v>
      </c>
      <c r="K408" s="17" t="str">
        <f>IF($C408="B",VLOOKUP($A408,Bat!$A$4:$BC$2232,K$1,FALSE),VLOOKUP($A408,Pit!$A$4:$AZ$2108,K$2,FALSE))</f>
        <v>Low</v>
      </c>
      <c r="L408" s="16">
        <f>IF($C408="B",VLOOKUP($A408,Bat!$A$4:$BC$2232,L$1,FALSE),VLOOKUP($A408,Pit!$A$4:$AZ$2108,L$2,FALSE))</f>
        <v>4</v>
      </c>
      <c r="M408" s="16">
        <f>IF($C408="B",VLOOKUP($A408,Bat!$A$4:$BC$2232,M$1,FALSE),VLOOKUP($A408,Pit!$A$4:$AZ$2108,M$2,FALSE))</f>
        <v>4</v>
      </c>
      <c r="N408" s="16">
        <f>IF($C408="B",VLOOKUP($A408,Bat!$A$4:$BC$2232,N$1,FALSE),VLOOKUP($A408,Pit!$A$4:$AZ$2108,N$2,FALSE))</f>
        <v>4</v>
      </c>
      <c r="O408" s="16" t="str">
        <f>IF($C408="B",VLOOKUP($A408,Bat!$A$4:$BC$2232,O$1,FALSE),VLOOKUP($A408,Pit!$A$4:$AZ$2108,O$2,FALSE))</f>
        <v>87-89 Mph</v>
      </c>
      <c r="P408" s="17">
        <f>IF($C408="B",VLOOKUP($A408,Bat!$A$4:$BC$2232,P$1,FALSE),VLOOKUP($A408,Pit!$A$4:$AZ$2108,P$2,FALSE))</f>
        <v>5</v>
      </c>
      <c r="Q408" s="36">
        <f>IF($C408="B",VLOOKUP($A408,Bat!$A$4:$BC$2232,Q$1,FALSE),VLOOKUP($A408,Pit!$A$4:$AZ$2108,Q$2,FALSE))</f>
        <v>23.902661454482825</v>
      </c>
      <c r="R408" s="19">
        <f>IF($C408="B",VLOOKUP($A408,Bat!$A$4:$BC$2232,R$1,FALSE),VLOOKUP($A408,Pit!$A$4:$AZ$2108,R$2,FALSE))</f>
        <v>7.6239225233719177E-2</v>
      </c>
      <c r="S408" s="20">
        <f>IF($C408="B",VLOOKUP($A408,Bat!$A$4:$BC$2232,S$1,FALSE),VLOOKUP($A408,Pit!$A$4:$AZ$2108,S$2,FALSE))</f>
        <v>190000</v>
      </c>
      <c r="T408" s="17" t="str">
        <f>VLOOKUP(IF($C408="B",VLOOKUP($A408,Bat!$A$4:$AT$2232,T$1,FALSE),VLOOKUP($A408,Pit!$A$4:$BD$2108,T$2,FALSE)),COND!$A$35:$B$41,2,FALSE)</f>
        <v>??</v>
      </c>
      <c r="U408" s="21">
        <f>IF($C408="B",VLOOKUP($A408,Bat!$A$4:$AR$1196,44,FALSE),VLOOKUP($A408,Pit!$A$4:$BB$1086,54,FALSE))</f>
        <v>0</v>
      </c>
      <c r="V408" s="16"/>
      <c r="W408" s="16">
        <f>IF(OR(U408=999,V408=999,AND(S408&gt;$S$3,S408&lt;&gt;"Slot")),"",IF(V408="",U408,V408))</f>
        <v>0</v>
      </c>
      <c r="X408" s="17" t="e">
        <f>RANK(R408,$R$5:$R$124)</f>
        <v>#N/A</v>
      </c>
      <c r="Y408" s="16" t="str">
        <f>IFERROR(VLOOKUP($D408,Results!$F$3:$L$1396,Y$1,FALSE),"")</f>
        <v/>
      </c>
      <c r="Z408" s="34" t="str">
        <f>IFERROR(IFERROR(IF(VLOOKUP($D408,Results!$F$3:$L$1396,Z$1+1,FALSE)=1,"S",""),"")&amp;VLOOKUP($D408,Results!$F$3:$L$1396,Z$1,FALSE),"")</f>
        <v/>
      </c>
      <c r="AA408" s="16" t="str">
        <f>IFERROR(VLOOKUP($D408,Results!$F$3:$L$1396,AA$1,FALSE),"")</f>
        <v/>
      </c>
      <c r="AB408" s="16" t="str">
        <f>IFERROR(VLOOKUP($D408,Results!$F$3:$L$1396,AB$1,FALSE),"")</f>
        <v/>
      </c>
      <c r="AC408" s="16" t="str">
        <f>IF(V408="","",Y408-V408)</f>
        <v/>
      </c>
    </row>
    <row r="409" spans="1:29" s="21" customFormat="1" x14ac:dyDescent="0.25">
      <c r="A409" s="21" t="s">
        <v>2468</v>
      </c>
      <c r="B409" s="16">
        <f>COUNTIF($A$5:$A$124,A409)</f>
        <v>0</v>
      </c>
      <c r="C409" s="16" t="str">
        <f>IF(OR(MID(A409,1,2)="SP",MID(A409,1,2)="MR",MID(A409,1,2)="CL",MID(A409,1,2)="RP"),"P","B")</f>
        <v>P</v>
      </c>
      <c r="D409" s="17">
        <f>IF($C409="B",VLOOKUP($A409,Bat!$A$4:$BC$2232,D$1,FALSE),VLOOKUP($A409,Pit!$A$4:$AZ$2108,D$2,FALSE))</f>
        <v>4971</v>
      </c>
      <c r="E409" s="16" t="str">
        <f>IF($C409="B",VLOOKUP($A409,Bat!$A$4:$BC$2232,E$1,FALSE),VLOOKUP($A409,Pit!$A$4:$AZ$2108,E$2,FALSE))</f>
        <v>SP</v>
      </c>
      <c r="F409" s="16" t="str">
        <f>IF($C409="B",VLOOKUP($A409,Bat!$A$4:$BC$2232,F$1,FALSE),VLOOKUP($A409,Pit!$A$4:$AZ$2108,F$2,FALSE))</f>
        <v>Juan Alfmana</v>
      </c>
      <c r="G409" s="16">
        <f>IF($C409="B",VLOOKUP($A409,Bat!$A$4:$BC$2232,G$1,FALSE),VLOOKUP($A409,Pit!$A$4:$AZ$2108,G$2,FALSE))</f>
        <v>18</v>
      </c>
      <c r="H409" s="16" t="str">
        <f>IF($C409="B",VLOOKUP($A409,Bat!$A$4:$BC$2232,H$1,FALSE),VLOOKUP($A409,Pit!$A$4:$AZ$2108,H$2,FALSE))</f>
        <v>R</v>
      </c>
      <c r="I409" s="16" t="str">
        <f>IF($C409="B",VLOOKUP($A409,Bat!$A$4:$BC$2232,I$1,FALSE),VLOOKUP($A409,Pit!$A$4:$AZ$2108,I$2,FALSE))</f>
        <v>R</v>
      </c>
      <c r="J409" s="16" t="str">
        <f>IF($C409="B",VLOOKUP($A409,Bat!$A$4:$BC$2232,J$1,FALSE),VLOOKUP($A409,Pit!$A$4:$AZ$2108,J$2,FALSE))</f>
        <v>High</v>
      </c>
      <c r="K409" s="17" t="str">
        <f>IF($C409="B",VLOOKUP($A409,Bat!$A$4:$BC$2232,K$1,FALSE),VLOOKUP($A409,Pit!$A$4:$AZ$2108,K$2,FALSE))</f>
        <v>Normal</v>
      </c>
      <c r="L409" s="16">
        <f>IF($C409="B",VLOOKUP($A409,Bat!$A$4:$BC$2232,L$1,FALSE),VLOOKUP($A409,Pit!$A$4:$AZ$2108,L$2,FALSE))</f>
        <v>3</v>
      </c>
      <c r="M409" s="16">
        <f>IF($C409="B",VLOOKUP($A409,Bat!$A$4:$BC$2232,M$1,FALSE),VLOOKUP($A409,Pit!$A$4:$AZ$2108,M$2,FALSE))</f>
        <v>3</v>
      </c>
      <c r="N409" s="16">
        <f>IF($C409="B",VLOOKUP($A409,Bat!$A$4:$BC$2232,N$1,FALSE),VLOOKUP($A409,Pit!$A$4:$AZ$2108,N$2,FALSE))</f>
        <v>5</v>
      </c>
      <c r="O409" s="16" t="str">
        <f>IF($C409="B",VLOOKUP($A409,Bat!$A$4:$BC$2232,O$1,FALSE),VLOOKUP($A409,Pit!$A$4:$AZ$2108,O$2,FALSE))</f>
        <v>91-93 Mph</v>
      </c>
      <c r="P409" s="17">
        <f>IF($C409="B",VLOOKUP($A409,Bat!$A$4:$BC$2232,P$1,FALSE),VLOOKUP($A409,Pit!$A$4:$AZ$2108,P$2,FALSE))</f>
        <v>10</v>
      </c>
      <c r="Q409" s="36">
        <f>IF($C409="B",VLOOKUP($A409,Bat!$A$4:$BC$2232,Q$1,FALSE),VLOOKUP($A409,Pit!$A$4:$AZ$2108,Q$2,FALSE))</f>
        <v>23.896055394378621</v>
      </c>
      <c r="R409" s="19">
        <f>IF($C409="B",VLOOKUP($A409,Bat!$A$4:$BC$2232,R$1,FALSE),VLOOKUP($A409,Pit!$A$4:$AZ$2108,R$2,FALSE))</f>
        <v>7.5648215396023746E-2</v>
      </c>
      <c r="S409" s="20">
        <f>IF($C409="B",VLOOKUP($A409,Bat!$A$4:$BC$2232,S$1,FALSE),VLOOKUP($A409,Pit!$A$4:$AZ$2108,S$2,FALSE))</f>
        <v>210000</v>
      </c>
      <c r="T409" s="17" t="str">
        <f>VLOOKUP(IF($C409="B",VLOOKUP($A409,Bat!$A$4:$AT$2232,T$1,FALSE),VLOOKUP($A409,Pit!$A$4:$BD$2108,T$2,FALSE)),COND!$A$35:$B$41,2,FALSE)</f>
        <v>??</v>
      </c>
      <c r="U409" s="21">
        <f>IF($C409="B",VLOOKUP($A409,Bat!$A$4:$AR$1196,44,FALSE),VLOOKUP($A409,Pit!$A$4:$BB$1086,54,FALSE))</f>
        <v>0</v>
      </c>
      <c r="V409" s="16"/>
      <c r="W409" s="16">
        <f>IF(OR(U409=999,V409=999,AND(S409&gt;$S$3,S409&lt;&gt;"Slot")),"",IF(V409="",U409,V409))</f>
        <v>0</v>
      </c>
      <c r="X409" s="17" t="e">
        <f>RANK(R409,$R$5:$R$124)</f>
        <v>#N/A</v>
      </c>
      <c r="Y409" s="16" t="str">
        <f>IFERROR(VLOOKUP($D409,Results!$F$3:$L$1396,Y$1,FALSE),"")</f>
        <v/>
      </c>
      <c r="Z409" s="34" t="str">
        <f>IFERROR(IFERROR(IF(VLOOKUP($D409,Results!$F$3:$L$1396,Z$1+1,FALSE)=1,"S",""),"")&amp;VLOOKUP($D409,Results!$F$3:$L$1396,Z$1,FALSE),"")</f>
        <v/>
      </c>
      <c r="AA409" s="16" t="str">
        <f>IFERROR(VLOOKUP($D409,Results!$F$3:$L$1396,AA$1,FALSE),"")</f>
        <v/>
      </c>
      <c r="AB409" s="16" t="str">
        <f>IFERROR(VLOOKUP($D409,Results!$F$3:$L$1396,AB$1,FALSE),"")</f>
        <v/>
      </c>
      <c r="AC409" s="16" t="str">
        <f>IF(V409="","",Y409-V409)</f>
        <v/>
      </c>
    </row>
    <row r="410" spans="1:29" s="21" customFormat="1" x14ac:dyDescent="0.25">
      <c r="A410" s="21" t="s">
        <v>2933</v>
      </c>
      <c r="B410" s="16">
        <f>COUNTIF($A$5:$A$124,A410)</f>
        <v>0</v>
      </c>
      <c r="C410" s="16" t="str">
        <f>IF(OR(MID(A410,1,2)="SP",MID(A410,1,2)="MR",MID(A410,1,2)="CL",MID(A410,1,2)="RP"),"P","B")</f>
        <v>B</v>
      </c>
      <c r="D410" s="17">
        <f>IF($C410="B",VLOOKUP($A410,Bat!$A$4:$BC$2232,D$1,FALSE),VLOOKUP($A410,Pit!$A$4:$AZ$2108,D$2,FALSE))</f>
        <v>7409</v>
      </c>
      <c r="E410" s="16" t="str">
        <f>IF($C410="B",VLOOKUP($A410,Bat!$A$4:$BC$2232,E$1,FALSE),VLOOKUP($A410,Pit!$A$4:$AZ$2108,E$2,FALSE))</f>
        <v>1B</v>
      </c>
      <c r="F410" s="16" t="str">
        <f>IF($C410="B",VLOOKUP($A410,Bat!$A$4:$BC$2232,F$1,FALSE),VLOOKUP($A410,Pit!$A$4:$AZ$2108,F$2,FALSE))</f>
        <v>Justin Goddard</v>
      </c>
      <c r="G410" s="16">
        <f>IF($C410="B",VLOOKUP($A410,Bat!$A$4:$BC$2232,G$1,FALSE),VLOOKUP($A410,Pit!$A$4:$AZ$2108,G$2,FALSE))</f>
        <v>21</v>
      </c>
      <c r="H410" s="16" t="str">
        <f>IF($C410="B",VLOOKUP($A410,Bat!$A$4:$BC$2232,H$1,FALSE),VLOOKUP($A410,Pit!$A$4:$AZ$2108,H$2,FALSE))</f>
        <v>R</v>
      </c>
      <c r="I410" s="16" t="str">
        <f>IF($C410="B",VLOOKUP($A410,Bat!$A$4:$BC$2232,I$1,FALSE),VLOOKUP($A410,Pit!$A$4:$AZ$2108,I$2,FALSE))</f>
        <v>L</v>
      </c>
      <c r="J410" s="16" t="str">
        <f>IF($C410="B",VLOOKUP($A410,Bat!$A$4:$BC$2232,J$1,FALSE),VLOOKUP($A410,Pit!$A$4:$AZ$2108,J$2,FALSE))</f>
        <v>High</v>
      </c>
      <c r="K410" s="17" t="str">
        <f>IF($C410="B",VLOOKUP($A410,Bat!$A$4:$BC$2232,K$1,FALSE),VLOOKUP($A410,Pit!$A$4:$AZ$2108,K$2,FALSE))</f>
        <v>Normal</v>
      </c>
      <c r="L410" s="16">
        <f>IF($C410="B",VLOOKUP($A410,Bat!$A$4:$BC$2232,L$1,FALSE),VLOOKUP($A410,Pit!$A$4:$AZ$2108,L$2,FALSE))</f>
        <v>4</v>
      </c>
      <c r="M410" s="16">
        <f>IF($C410="B",VLOOKUP($A410,Bat!$A$4:$BC$2232,M$1,FALSE),VLOOKUP($A410,Pit!$A$4:$AZ$2108,M$2,FALSE))</f>
        <v>2</v>
      </c>
      <c r="N410" s="16">
        <f>IF($C410="B",VLOOKUP($A410,Bat!$A$4:$BC$2232,N$1,FALSE),VLOOKUP($A410,Pit!$A$4:$AZ$2108,N$2,FALSE))</f>
        <v>5</v>
      </c>
      <c r="O410" s="16">
        <f>IF($C410="B",VLOOKUP($A410,Bat!$A$4:$BC$2232,O$1,FALSE),VLOOKUP($A410,Pit!$A$4:$AZ$2108,O$2,FALSE))</f>
        <v>5</v>
      </c>
      <c r="P410" s="17">
        <f>IF($C410="B",VLOOKUP($A410,Bat!$A$4:$BC$2232,P$1,FALSE),VLOOKUP($A410,Pit!$A$4:$AZ$2108,P$2,FALSE))</f>
        <v>4</v>
      </c>
      <c r="Q410" s="36">
        <f>IF($C410="B",VLOOKUP($A410,Bat!$A$4:$BC$2232,Q$1,FALSE),VLOOKUP($A410,Pit!$A$4:$AZ$2108,Q$2,FALSE))</f>
        <v>7.107506149524883</v>
      </c>
      <c r="R410" s="19">
        <f>IF($C410="B",VLOOKUP($A410,Bat!$A$4:$BC$2232,R$1,FALSE),VLOOKUP($A410,Pit!$A$4:$AZ$2108,R$2,FALSE))</f>
        <v>6.9723671339868232E-2</v>
      </c>
      <c r="S410" s="20">
        <f>IF($C410="B",VLOOKUP($A410,Bat!$A$4:$BC$2232,S$1,FALSE),VLOOKUP($A410,Pit!$A$4:$AZ$2108,S$2,FALSE))</f>
        <v>180000</v>
      </c>
      <c r="T410" s="17" t="str">
        <f>VLOOKUP(IF($C410="B",VLOOKUP($A410,Bat!$A$4:$AT$2232,T$1,FALSE),VLOOKUP($A410,Pit!$A$4:$BD$2108,T$2,FALSE)),COND!$A$35:$B$41,2,FALSE)</f>
        <v>??</v>
      </c>
      <c r="U410" s="21">
        <f>IF($C410="B",VLOOKUP($A410,Bat!$A$4:$AR$1196,44,FALSE),VLOOKUP($A410,Pit!$A$4:$BB$1086,54,FALSE))</f>
        <v>0</v>
      </c>
      <c r="V410" s="16"/>
      <c r="W410" s="16">
        <f>IF(OR(U410=999,V410=999,AND(S410&gt;$S$3,S410&lt;&gt;"Slot")),"",IF(V410="",U410,V410))</f>
        <v>0</v>
      </c>
      <c r="X410" s="17" t="e">
        <f>RANK(R410,$R$5:$R$124)</f>
        <v>#N/A</v>
      </c>
      <c r="Y410" s="16" t="str">
        <f>IFERROR(VLOOKUP($D410,Results!$F$3:$L$1396,Y$1,FALSE),"")</f>
        <v/>
      </c>
      <c r="Z410" s="34" t="str">
        <f>IFERROR(IFERROR(IF(VLOOKUP($D410,Results!$F$3:$L$1396,Z$1+1,FALSE)=1,"S",""),"")&amp;VLOOKUP($D410,Results!$F$3:$L$1396,Z$1,FALSE),"")</f>
        <v/>
      </c>
      <c r="AA410" s="16" t="str">
        <f>IFERROR(VLOOKUP($D410,Results!$F$3:$L$1396,AA$1,FALSE),"")</f>
        <v/>
      </c>
      <c r="AB410" s="16" t="str">
        <f>IFERROR(VLOOKUP($D410,Results!$F$3:$L$1396,AB$1,FALSE),"")</f>
        <v/>
      </c>
      <c r="AC410" s="16" t="str">
        <f>IF(V410="","",Y410-V410)</f>
        <v/>
      </c>
    </row>
    <row r="411" spans="1:29" s="21" customFormat="1" x14ac:dyDescent="0.25">
      <c r="A411" s="21" t="s">
        <v>2934</v>
      </c>
      <c r="B411" s="16">
        <f>COUNTIF($A$5:$A$124,A411)</f>
        <v>0</v>
      </c>
      <c r="C411" s="16" t="str">
        <f>IF(OR(MID(A411,1,2)="SP",MID(A411,1,2)="MR",MID(A411,1,2)="CL",MID(A411,1,2)="RP"),"P","B")</f>
        <v>B</v>
      </c>
      <c r="D411" s="17">
        <f>IF($C411="B",VLOOKUP($A411,Bat!$A$4:$BC$2232,D$1,FALSE),VLOOKUP($A411,Pit!$A$4:$AZ$2108,D$2,FALSE))</f>
        <v>5370</v>
      </c>
      <c r="E411" s="16" t="str">
        <f>IF($C411="B",VLOOKUP($A411,Bat!$A$4:$BC$2232,E$1,FALSE),VLOOKUP($A411,Pit!$A$4:$AZ$2108,E$2,FALSE))</f>
        <v>CF</v>
      </c>
      <c r="F411" s="16" t="str">
        <f>IF($C411="B",VLOOKUP($A411,Bat!$A$4:$BC$2232,F$1,FALSE),VLOOKUP($A411,Pit!$A$4:$AZ$2108,F$2,FALSE))</f>
        <v>Bill Patterson</v>
      </c>
      <c r="G411" s="16">
        <f>IF($C411="B",VLOOKUP($A411,Bat!$A$4:$BC$2232,G$1,FALSE),VLOOKUP($A411,Pit!$A$4:$AZ$2108,G$2,FALSE))</f>
        <v>18</v>
      </c>
      <c r="H411" s="16" t="str">
        <f>IF($C411="B",VLOOKUP($A411,Bat!$A$4:$BC$2232,H$1,FALSE),VLOOKUP($A411,Pit!$A$4:$AZ$2108,H$2,FALSE))</f>
        <v>L</v>
      </c>
      <c r="I411" s="16" t="str">
        <f>IF($C411="B",VLOOKUP($A411,Bat!$A$4:$BC$2232,I$1,FALSE),VLOOKUP($A411,Pit!$A$4:$AZ$2108,I$2,FALSE))</f>
        <v>L</v>
      </c>
      <c r="J411" s="16" t="str">
        <f>IF($C411="B",VLOOKUP($A411,Bat!$A$4:$BC$2232,J$1,FALSE),VLOOKUP($A411,Pit!$A$4:$AZ$2108,J$2,FALSE))</f>
        <v>Very Low</v>
      </c>
      <c r="K411" s="17" t="str">
        <f>IF($C411="B",VLOOKUP($A411,Bat!$A$4:$BC$2232,K$1,FALSE),VLOOKUP($A411,Pit!$A$4:$AZ$2108,K$2,FALSE))</f>
        <v>Low</v>
      </c>
      <c r="L411" s="16">
        <f>IF($C411="B",VLOOKUP($A411,Bat!$A$4:$BC$2232,L$1,FALSE),VLOOKUP($A411,Pit!$A$4:$AZ$2108,L$2,FALSE))</f>
        <v>4</v>
      </c>
      <c r="M411" s="16">
        <f>IF($C411="B",VLOOKUP($A411,Bat!$A$4:$BC$2232,M$1,FALSE),VLOOKUP($A411,Pit!$A$4:$AZ$2108,M$2,FALSE))</f>
        <v>5</v>
      </c>
      <c r="N411" s="16">
        <f>IF($C411="B",VLOOKUP($A411,Bat!$A$4:$BC$2232,N$1,FALSE),VLOOKUP($A411,Pit!$A$4:$AZ$2108,N$2,FALSE))</f>
        <v>4</v>
      </c>
      <c r="O411" s="16">
        <f>IF($C411="B",VLOOKUP($A411,Bat!$A$4:$BC$2232,O$1,FALSE),VLOOKUP($A411,Pit!$A$4:$AZ$2108,O$2,FALSE))</f>
        <v>4</v>
      </c>
      <c r="P411" s="17">
        <f>IF($C411="B",VLOOKUP($A411,Bat!$A$4:$BC$2232,P$1,FALSE),VLOOKUP($A411,Pit!$A$4:$AZ$2108,P$2,FALSE))</f>
        <v>5</v>
      </c>
      <c r="Q411" s="36">
        <f>IF($C411="B",VLOOKUP($A411,Bat!$A$4:$BC$2232,Q$1,FALSE),VLOOKUP($A411,Pit!$A$4:$AZ$2108,Q$2,FALSE))</f>
        <v>7.0850307034629862</v>
      </c>
      <c r="R411" s="19">
        <f>IF($C411="B",VLOOKUP($A411,Bat!$A$4:$BC$2232,R$1,FALSE),VLOOKUP($A411,Pit!$A$4:$AZ$2108,R$2,FALSE))</f>
        <v>6.6775481649880064E-2</v>
      </c>
      <c r="S411" s="20">
        <f>IF($C411="B",VLOOKUP($A411,Bat!$A$4:$BC$2232,S$1,FALSE),VLOOKUP($A411,Pit!$A$4:$AZ$2108,S$2,FALSE))</f>
        <v>180000</v>
      </c>
      <c r="T411" s="17" t="str">
        <f>VLOOKUP(IF($C411="B",VLOOKUP($A411,Bat!$A$4:$AT$2232,T$1,FALSE),VLOOKUP($A411,Pit!$A$4:$BD$2108,T$2,FALSE)),COND!$A$35:$B$41,2,FALSE)</f>
        <v>??</v>
      </c>
      <c r="U411" s="21">
        <f>IF($C411="B",VLOOKUP($A411,Bat!$A$4:$AR$1196,44,FALSE),VLOOKUP($A411,Pit!$A$4:$BB$1086,54,FALSE))</f>
        <v>0</v>
      </c>
      <c r="V411" s="16"/>
      <c r="W411" s="16">
        <f>IF(OR(U411=999,V411=999,AND(S411&gt;$S$3,S411&lt;&gt;"Slot")),"",IF(V411="",U411,V411))</f>
        <v>0</v>
      </c>
      <c r="X411" s="17" t="e">
        <f>RANK(R411,$R$5:$R$124)</f>
        <v>#N/A</v>
      </c>
      <c r="Y411" s="16" t="str">
        <f>IFERROR(VLOOKUP($D411,Results!$F$3:$L$1396,Y$1,FALSE),"")</f>
        <v/>
      </c>
      <c r="Z411" s="34" t="str">
        <f>IFERROR(IFERROR(IF(VLOOKUP($D411,Results!$F$3:$L$1396,Z$1+1,FALSE)=1,"S",""),"")&amp;VLOOKUP($D411,Results!$F$3:$L$1396,Z$1,FALSE),"")</f>
        <v/>
      </c>
      <c r="AA411" s="16" t="str">
        <f>IFERROR(VLOOKUP($D411,Results!$F$3:$L$1396,AA$1,FALSE),"")</f>
        <v/>
      </c>
      <c r="AB411" s="16" t="str">
        <f>IFERROR(VLOOKUP($D411,Results!$F$3:$L$1396,AB$1,FALSE),"")</f>
        <v/>
      </c>
      <c r="AC411" s="16" t="str">
        <f>IF(V411="","",Y411-V411)</f>
        <v/>
      </c>
    </row>
    <row r="412" spans="1:29" s="21" customFormat="1" x14ac:dyDescent="0.25">
      <c r="A412" s="21" t="s">
        <v>2935</v>
      </c>
      <c r="B412" s="16">
        <f>COUNTIF($A$5:$A$124,A412)</f>
        <v>0</v>
      </c>
      <c r="C412" s="16" t="str">
        <f>IF(OR(MID(A412,1,2)="SP",MID(A412,1,2)="MR",MID(A412,1,2)="CL",MID(A412,1,2)="RP"),"P","B")</f>
        <v>B</v>
      </c>
      <c r="D412" s="17">
        <f>IF($C412="B",VLOOKUP($A412,Bat!$A$4:$BC$2232,D$1,FALSE),VLOOKUP($A412,Pit!$A$4:$AZ$2108,D$2,FALSE))</f>
        <v>5223</v>
      </c>
      <c r="E412" s="16" t="str">
        <f>IF($C412="B",VLOOKUP($A412,Bat!$A$4:$BC$2232,E$1,FALSE),VLOOKUP($A412,Pit!$A$4:$AZ$2108,E$2,FALSE))</f>
        <v>1B</v>
      </c>
      <c r="F412" s="16" t="str">
        <f>IF($C412="B",VLOOKUP($A412,Bat!$A$4:$BC$2232,F$1,FALSE),VLOOKUP($A412,Pit!$A$4:$AZ$2108,F$2,FALSE))</f>
        <v>Manny Zavalas</v>
      </c>
      <c r="G412" s="16">
        <f>IF($C412="B",VLOOKUP($A412,Bat!$A$4:$BC$2232,G$1,FALSE),VLOOKUP($A412,Pit!$A$4:$AZ$2108,G$2,FALSE))</f>
        <v>18</v>
      </c>
      <c r="H412" s="16" t="str">
        <f>IF($C412="B",VLOOKUP($A412,Bat!$A$4:$BC$2232,H$1,FALSE),VLOOKUP($A412,Pit!$A$4:$AZ$2108,H$2,FALSE))</f>
        <v>R</v>
      </c>
      <c r="I412" s="16" t="str">
        <f>IF($C412="B",VLOOKUP($A412,Bat!$A$4:$BC$2232,I$1,FALSE),VLOOKUP($A412,Pit!$A$4:$AZ$2108,I$2,FALSE))</f>
        <v>L</v>
      </c>
      <c r="J412" s="16" t="str">
        <f>IF($C412="B",VLOOKUP($A412,Bat!$A$4:$BC$2232,J$1,FALSE),VLOOKUP($A412,Pit!$A$4:$AZ$2108,J$2,FALSE))</f>
        <v>Very Low</v>
      </c>
      <c r="K412" s="17" t="str">
        <f>IF($C412="B",VLOOKUP($A412,Bat!$A$4:$BC$2232,K$1,FALSE),VLOOKUP($A412,Pit!$A$4:$AZ$2108,K$2,FALSE))</f>
        <v>Normal</v>
      </c>
      <c r="L412" s="16">
        <f>IF($C412="B",VLOOKUP($A412,Bat!$A$4:$BC$2232,L$1,FALSE),VLOOKUP($A412,Pit!$A$4:$AZ$2108,L$2,FALSE))</f>
        <v>5</v>
      </c>
      <c r="M412" s="16">
        <f>IF($C412="B",VLOOKUP($A412,Bat!$A$4:$BC$2232,M$1,FALSE),VLOOKUP($A412,Pit!$A$4:$AZ$2108,M$2,FALSE))</f>
        <v>1</v>
      </c>
      <c r="N412" s="16">
        <f>IF($C412="B",VLOOKUP($A412,Bat!$A$4:$BC$2232,N$1,FALSE),VLOOKUP($A412,Pit!$A$4:$AZ$2108,N$2,FALSE))</f>
        <v>3</v>
      </c>
      <c r="O412" s="16">
        <f>IF($C412="B",VLOOKUP($A412,Bat!$A$4:$BC$2232,O$1,FALSE),VLOOKUP($A412,Pit!$A$4:$AZ$2108,O$2,FALSE))</f>
        <v>5</v>
      </c>
      <c r="P412" s="17">
        <f>IF($C412="B",VLOOKUP($A412,Bat!$A$4:$BC$2232,P$1,FALSE),VLOOKUP($A412,Pit!$A$4:$AZ$2108,P$2,FALSE))</f>
        <v>3</v>
      </c>
      <c r="Q412" s="36">
        <f>IF($C412="B",VLOOKUP($A412,Bat!$A$4:$BC$2232,Q$1,FALSE),VLOOKUP($A412,Pit!$A$4:$AZ$2108,Q$2,FALSE))</f>
        <v>7.0632785560795197</v>
      </c>
      <c r="R412" s="19">
        <f>IF($C412="B",VLOOKUP($A412,Bat!$A$4:$BC$2232,R$1,FALSE),VLOOKUP($A412,Pit!$A$4:$AZ$2108,R$2,FALSE))</f>
        <v>6.3922169796828146E-2</v>
      </c>
      <c r="S412" s="20">
        <f>IF($C412="B",VLOOKUP($A412,Bat!$A$4:$BC$2232,S$1,FALSE),VLOOKUP($A412,Pit!$A$4:$AZ$2108,S$2,FALSE))</f>
        <v>210000</v>
      </c>
      <c r="T412" s="17" t="str">
        <f>VLOOKUP(IF($C412="B",VLOOKUP($A412,Bat!$A$4:$AT$2232,T$1,FALSE),VLOOKUP($A412,Pit!$A$4:$BD$2108,T$2,FALSE)),COND!$A$35:$B$41,2,FALSE)</f>
        <v>??</v>
      </c>
      <c r="U412" s="21">
        <f>IF($C412="B",VLOOKUP($A412,Bat!$A$4:$AR$1196,44,FALSE),VLOOKUP($A412,Pit!$A$4:$BB$1086,54,FALSE))</f>
        <v>0</v>
      </c>
      <c r="V412" s="16"/>
      <c r="W412" s="16">
        <f>IF(OR(U412=999,V412=999,AND(S412&gt;$S$3,S412&lt;&gt;"Slot")),"",IF(V412="",U412,V412))</f>
        <v>0</v>
      </c>
      <c r="X412" s="17" t="e">
        <f>RANK(R412,$R$5:$R$124)</f>
        <v>#N/A</v>
      </c>
      <c r="Y412" s="16" t="str">
        <f>IFERROR(VLOOKUP($D412,Results!$F$3:$L$1396,Y$1,FALSE),"")</f>
        <v/>
      </c>
      <c r="Z412" s="34" t="str">
        <f>IFERROR(IFERROR(IF(VLOOKUP($D412,Results!$F$3:$L$1396,Z$1+1,FALSE)=1,"S",""),"")&amp;VLOOKUP($D412,Results!$F$3:$L$1396,Z$1,FALSE),"")</f>
        <v/>
      </c>
      <c r="AA412" s="16" t="str">
        <f>IFERROR(VLOOKUP($D412,Results!$F$3:$L$1396,AA$1,FALSE),"")</f>
        <v/>
      </c>
      <c r="AB412" s="16" t="str">
        <f>IFERROR(VLOOKUP($D412,Results!$F$3:$L$1396,AB$1,FALSE),"")</f>
        <v/>
      </c>
      <c r="AC412" s="16" t="str">
        <f>IF(V412="","",Y412-V412)</f>
        <v/>
      </c>
    </row>
    <row r="413" spans="1:29" s="21" customFormat="1" x14ac:dyDescent="0.25">
      <c r="A413" s="21" t="s">
        <v>2469</v>
      </c>
      <c r="B413" s="16">
        <f>COUNTIF($A$5:$A$124,A413)</f>
        <v>0</v>
      </c>
      <c r="C413" s="16" t="str">
        <f>IF(OR(MID(A413,1,2)="SP",MID(A413,1,2)="MR",MID(A413,1,2)="CL",MID(A413,1,2)="RP"),"P","B")</f>
        <v>P</v>
      </c>
      <c r="D413" s="17">
        <f>IF($C413="B",VLOOKUP($A413,Bat!$A$4:$BC$2232,D$1,FALSE),VLOOKUP($A413,Pit!$A$4:$AZ$2108,D$2,FALSE))</f>
        <v>10046</v>
      </c>
      <c r="E413" s="16" t="str">
        <f>IF($C413="B",VLOOKUP($A413,Bat!$A$4:$BC$2232,E$1,FALSE),VLOOKUP($A413,Pit!$A$4:$AZ$2108,E$2,FALSE))</f>
        <v>RP</v>
      </c>
      <c r="F413" s="16" t="str">
        <f>IF($C413="B",VLOOKUP($A413,Bat!$A$4:$BC$2232,F$1,FALSE),VLOOKUP($A413,Pit!$A$4:$AZ$2108,F$2,FALSE))</f>
        <v>Earl Baker</v>
      </c>
      <c r="G413" s="16">
        <f>IF($C413="B",VLOOKUP($A413,Bat!$A$4:$BC$2232,G$1,FALSE),VLOOKUP($A413,Pit!$A$4:$AZ$2108,G$2,FALSE))</f>
        <v>17</v>
      </c>
      <c r="H413" s="16" t="str">
        <f>IF($C413="B",VLOOKUP($A413,Bat!$A$4:$BC$2232,H$1,FALSE),VLOOKUP($A413,Pit!$A$4:$AZ$2108,H$2,FALSE))</f>
        <v>R</v>
      </c>
      <c r="I413" s="16" t="str">
        <f>IF($C413="B",VLOOKUP($A413,Bat!$A$4:$BC$2232,I$1,FALSE),VLOOKUP($A413,Pit!$A$4:$AZ$2108,I$2,FALSE))</f>
        <v>R</v>
      </c>
      <c r="J413" s="16" t="str">
        <f>IF($C413="B",VLOOKUP($A413,Bat!$A$4:$BC$2232,J$1,FALSE),VLOOKUP($A413,Pit!$A$4:$AZ$2108,J$2,FALSE))</f>
        <v>Low</v>
      </c>
      <c r="K413" s="17" t="str">
        <f>IF($C413="B",VLOOKUP($A413,Bat!$A$4:$BC$2232,K$1,FALSE),VLOOKUP($A413,Pit!$A$4:$AZ$2108,K$2,FALSE))</f>
        <v>High</v>
      </c>
      <c r="L413" s="16">
        <f>IF($C413="B",VLOOKUP($A413,Bat!$A$4:$BC$2232,L$1,FALSE),VLOOKUP($A413,Pit!$A$4:$AZ$2108,L$2,FALSE))</f>
        <v>2</v>
      </c>
      <c r="M413" s="16">
        <f>IF($C413="B",VLOOKUP($A413,Bat!$A$4:$BC$2232,M$1,FALSE),VLOOKUP($A413,Pit!$A$4:$AZ$2108,M$2,FALSE))</f>
        <v>4</v>
      </c>
      <c r="N413" s="16">
        <f>IF($C413="B",VLOOKUP($A413,Bat!$A$4:$BC$2232,N$1,FALSE),VLOOKUP($A413,Pit!$A$4:$AZ$2108,N$2,FALSE))</f>
        <v>5</v>
      </c>
      <c r="O413" s="16" t="str">
        <f>IF($C413="B",VLOOKUP($A413,Bat!$A$4:$BC$2232,O$1,FALSE),VLOOKUP($A413,Pit!$A$4:$AZ$2108,O$2,FALSE))</f>
        <v>84-86 Mph</v>
      </c>
      <c r="P413" s="17">
        <f>IF($C413="B",VLOOKUP($A413,Bat!$A$4:$BC$2232,P$1,FALSE),VLOOKUP($A413,Pit!$A$4:$AZ$2108,P$2,FALSE))</f>
        <v>6</v>
      </c>
      <c r="Q413" s="36">
        <f>IF($C413="B",VLOOKUP($A413,Bat!$A$4:$BC$2232,Q$1,FALSE),VLOOKUP($A413,Pit!$A$4:$AZ$2108,Q$2,FALSE))</f>
        <v>23.751455753012195</v>
      </c>
      <c r="R413" s="19">
        <f>IF($C413="B",VLOOKUP($A413,Bat!$A$4:$BC$2232,R$1,FALSE),VLOOKUP($A413,Pit!$A$4:$AZ$2108,R$2,FALSE))</f>
        <v>6.2711637583114876E-2</v>
      </c>
      <c r="S413" s="20">
        <f>IF($C413="B",VLOOKUP($A413,Bat!$A$4:$BC$2232,S$1,FALSE),VLOOKUP($A413,Pit!$A$4:$AZ$2108,S$2,FALSE))</f>
        <v>200000</v>
      </c>
      <c r="T413" s="17" t="str">
        <f>VLOOKUP(IF($C413="B",VLOOKUP($A413,Bat!$A$4:$AT$2232,T$1,FALSE),VLOOKUP($A413,Pit!$A$4:$BD$2108,T$2,FALSE)),COND!$A$35:$B$41,2,FALSE)</f>
        <v>??</v>
      </c>
      <c r="U413" s="21">
        <f>IF($C413="B",VLOOKUP($A413,Bat!$A$4:$AR$1196,44,FALSE),VLOOKUP($A413,Pit!$A$4:$BB$1086,54,FALSE))</f>
        <v>0</v>
      </c>
      <c r="V413" s="16"/>
      <c r="W413" s="16">
        <f>IF(OR(U413=999,V413=999,AND(S413&gt;$S$3,S413&lt;&gt;"Slot")),"",IF(V413="",U413,V413))</f>
        <v>0</v>
      </c>
      <c r="X413" s="17" t="e">
        <f>RANK(R413,$R$5:$R$124)</f>
        <v>#N/A</v>
      </c>
      <c r="Y413" s="16" t="str">
        <f>IFERROR(VLOOKUP($D413,Results!$F$3:$L$1396,Y$1,FALSE),"")</f>
        <v/>
      </c>
      <c r="Z413" s="34" t="str">
        <f>IFERROR(IFERROR(IF(VLOOKUP($D413,Results!$F$3:$L$1396,Z$1+1,FALSE)=1,"S",""),"")&amp;VLOOKUP($D413,Results!$F$3:$L$1396,Z$1,FALSE),"")</f>
        <v/>
      </c>
      <c r="AA413" s="16" t="str">
        <f>IFERROR(VLOOKUP($D413,Results!$F$3:$L$1396,AA$1,FALSE),"")</f>
        <v/>
      </c>
      <c r="AB413" s="16" t="str">
        <f>IFERROR(VLOOKUP($D413,Results!$F$3:$L$1396,AB$1,FALSE),"")</f>
        <v/>
      </c>
      <c r="AC413" s="16" t="str">
        <f>IF(V413="","",Y413-V413)</f>
        <v/>
      </c>
    </row>
    <row r="414" spans="1:29" s="21" customFormat="1" x14ac:dyDescent="0.25">
      <c r="A414" s="21" t="s">
        <v>2936</v>
      </c>
      <c r="B414" s="16">
        <f>COUNTIF($A$5:$A$124,A414)</f>
        <v>0</v>
      </c>
      <c r="C414" s="16" t="str">
        <f>IF(OR(MID(A414,1,2)="SP",MID(A414,1,2)="MR",MID(A414,1,2)="CL",MID(A414,1,2)="RP"),"P","B")</f>
        <v>B</v>
      </c>
      <c r="D414" s="17">
        <f>IF($C414="B",VLOOKUP($A414,Bat!$A$4:$BC$2232,D$1,FALSE),VLOOKUP($A414,Pit!$A$4:$AZ$2108,D$2,FALSE))</f>
        <v>4346</v>
      </c>
      <c r="E414" s="16" t="str">
        <f>IF($C414="B",VLOOKUP($A414,Bat!$A$4:$BC$2232,E$1,FALSE),VLOOKUP($A414,Pit!$A$4:$AZ$2108,E$2,FALSE))</f>
        <v>LF</v>
      </c>
      <c r="F414" s="16" t="str">
        <f>IF($C414="B",VLOOKUP($A414,Bat!$A$4:$BC$2232,F$1,FALSE),VLOOKUP($A414,Pit!$A$4:$AZ$2108,F$2,FALSE))</f>
        <v>Hiroshi Yamasaki</v>
      </c>
      <c r="G414" s="16">
        <f>IF($C414="B",VLOOKUP($A414,Bat!$A$4:$BC$2232,G$1,FALSE),VLOOKUP($A414,Pit!$A$4:$AZ$2108,G$2,FALSE))</f>
        <v>21</v>
      </c>
      <c r="H414" s="16" t="str">
        <f>IF($C414="B",VLOOKUP($A414,Bat!$A$4:$BC$2232,H$1,FALSE),VLOOKUP($A414,Pit!$A$4:$AZ$2108,H$2,FALSE))</f>
        <v>R</v>
      </c>
      <c r="I414" s="16" t="str">
        <f>IF($C414="B",VLOOKUP($A414,Bat!$A$4:$BC$2232,I$1,FALSE),VLOOKUP($A414,Pit!$A$4:$AZ$2108,I$2,FALSE))</f>
        <v>R</v>
      </c>
      <c r="J414" s="16" t="str">
        <f>IF($C414="B",VLOOKUP($A414,Bat!$A$4:$BC$2232,J$1,FALSE),VLOOKUP($A414,Pit!$A$4:$AZ$2108,J$2,FALSE))</f>
        <v>Low</v>
      </c>
      <c r="K414" s="17" t="str">
        <f>IF($C414="B",VLOOKUP($A414,Bat!$A$4:$BC$2232,K$1,FALSE),VLOOKUP($A414,Pit!$A$4:$AZ$2108,K$2,FALSE))</f>
        <v>High</v>
      </c>
      <c r="L414" s="16">
        <f>IF($C414="B",VLOOKUP($A414,Bat!$A$4:$BC$2232,L$1,FALSE),VLOOKUP($A414,Pit!$A$4:$AZ$2108,L$2,FALSE))</f>
        <v>4</v>
      </c>
      <c r="M414" s="16">
        <f>IF($C414="B",VLOOKUP($A414,Bat!$A$4:$BC$2232,M$1,FALSE),VLOOKUP($A414,Pit!$A$4:$AZ$2108,M$2,FALSE))</f>
        <v>5</v>
      </c>
      <c r="N414" s="16">
        <f>IF($C414="B",VLOOKUP($A414,Bat!$A$4:$BC$2232,N$1,FALSE),VLOOKUP($A414,Pit!$A$4:$AZ$2108,N$2,FALSE))</f>
        <v>4</v>
      </c>
      <c r="O414" s="16">
        <f>IF($C414="B",VLOOKUP($A414,Bat!$A$4:$BC$2232,O$1,FALSE),VLOOKUP($A414,Pit!$A$4:$AZ$2108,O$2,FALSE))</f>
        <v>3</v>
      </c>
      <c r="P414" s="17">
        <f>IF($C414="B",VLOOKUP($A414,Bat!$A$4:$BC$2232,P$1,FALSE),VLOOKUP($A414,Pit!$A$4:$AZ$2108,P$2,FALSE))</f>
        <v>3</v>
      </c>
      <c r="Q414" s="36">
        <f>IF($C414="B",VLOOKUP($A414,Bat!$A$4:$BC$2232,Q$1,FALSE),VLOOKUP($A414,Pit!$A$4:$AZ$2108,Q$2,FALSE))</f>
        <v>7.0470728022920417</v>
      </c>
      <c r="R414" s="19">
        <f>IF($C414="B",VLOOKUP($A414,Bat!$A$4:$BC$2232,R$1,FALSE),VLOOKUP($A414,Pit!$A$4:$AZ$2108,R$2,FALSE))</f>
        <v>6.1796399473820929E-2</v>
      </c>
      <c r="S414" s="20">
        <f>IF($C414="B",VLOOKUP($A414,Bat!$A$4:$BC$2232,S$1,FALSE),VLOOKUP($A414,Pit!$A$4:$AZ$2108,S$2,FALSE))</f>
        <v>250000</v>
      </c>
      <c r="T414" s="17" t="str">
        <f>VLOOKUP(IF($C414="B",VLOOKUP($A414,Bat!$A$4:$AT$2232,T$1,FALSE),VLOOKUP($A414,Pit!$A$4:$BD$2108,T$2,FALSE)),COND!$A$35:$B$41,2,FALSE)</f>
        <v>??</v>
      </c>
      <c r="U414" s="21">
        <f>IF($C414="B",VLOOKUP($A414,Bat!$A$4:$AR$1196,44,FALSE),VLOOKUP($A414,Pit!$A$4:$BB$1086,54,FALSE))</f>
        <v>0</v>
      </c>
      <c r="V414" s="16"/>
      <c r="W414" s="16">
        <f>IF(OR(U414=999,V414=999,AND(S414&gt;$S$3,S414&lt;&gt;"Slot")),"",IF(V414="",U414,V414))</f>
        <v>0</v>
      </c>
      <c r="X414" s="17" t="e">
        <f>RANK(R414,$R$5:$R$124)</f>
        <v>#N/A</v>
      </c>
      <c r="Y414" s="16" t="str">
        <f>IFERROR(VLOOKUP($D414,Results!$F$3:$L$1396,Y$1,FALSE),"")</f>
        <v/>
      </c>
      <c r="Z414" s="34" t="str">
        <f>IFERROR(IFERROR(IF(VLOOKUP($D414,Results!$F$3:$L$1396,Z$1+1,FALSE)=1,"S",""),"")&amp;VLOOKUP($D414,Results!$F$3:$L$1396,Z$1,FALSE),"")</f>
        <v/>
      </c>
      <c r="AA414" s="16" t="str">
        <f>IFERROR(VLOOKUP($D414,Results!$F$3:$L$1396,AA$1,FALSE),"")</f>
        <v/>
      </c>
      <c r="AB414" s="16" t="str">
        <f>IFERROR(VLOOKUP($D414,Results!$F$3:$L$1396,AB$1,FALSE),"")</f>
        <v/>
      </c>
      <c r="AC414" s="16" t="str">
        <f>IF(V414="","",Y414-V414)</f>
        <v/>
      </c>
    </row>
    <row r="415" spans="1:29" s="21" customFormat="1" x14ac:dyDescent="0.25">
      <c r="A415" s="21" t="s">
        <v>2470</v>
      </c>
      <c r="B415" s="16">
        <f>COUNTIF($A$5:$A$124,A415)</f>
        <v>0</v>
      </c>
      <c r="C415" s="16" t="str">
        <f>IF(OR(MID(A415,1,2)="SP",MID(A415,1,2)="MR",MID(A415,1,2)="CL",MID(A415,1,2)="RP"),"P","B")</f>
        <v>P</v>
      </c>
      <c r="D415" s="17">
        <f>IF($C415="B",VLOOKUP($A415,Bat!$A$4:$BC$2232,D$1,FALSE),VLOOKUP($A415,Pit!$A$4:$AZ$2108,D$2,FALSE))</f>
        <v>13774</v>
      </c>
      <c r="E415" s="16" t="str">
        <f>IF($C415="B",VLOOKUP($A415,Bat!$A$4:$BC$2232,E$1,FALSE),VLOOKUP($A415,Pit!$A$4:$AZ$2108,E$2,FALSE))</f>
        <v>SP</v>
      </c>
      <c r="F415" s="16" t="str">
        <f>IF($C415="B",VLOOKUP($A415,Bat!$A$4:$BC$2232,F$1,FALSE),VLOOKUP($A415,Pit!$A$4:$AZ$2108,F$2,FALSE))</f>
        <v>Héctor Pineda</v>
      </c>
      <c r="G415" s="16">
        <f>IF($C415="B",VLOOKUP($A415,Bat!$A$4:$BC$2232,G$1,FALSE),VLOOKUP($A415,Pit!$A$4:$AZ$2108,G$2,FALSE))</f>
        <v>21</v>
      </c>
      <c r="H415" s="16" t="str">
        <f>IF($C415="B",VLOOKUP($A415,Bat!$A$4:$BC$2232,H$1,FALSE),VLOOKUP($A415,Pit!$A$4:$AZ$2108,H$2,FALSE))</f>
        <v>L</v>
      </c>
      <c r="I415" s="16" t="str">
        <f>IF($C415="B",VLOOKUP($A415,Bat!$A$4:$BC$2232,I$1,FALSE),VLOOKUP($A415,Pit!$A$4:$AZ$2108,I$2,FALSE))</f>
        <v>L</v>
      </c>
      <c r="J415" s="16" t="str">
        <f>IF($C415="B",VLOOKUP($A415,Bat!$A$4:$BC$2232,J$1,FALSE),VLOOKUP($A415,Pit!$A$4:$AZ$2108,J$2,FALSE))</f>
        <v>Low</v>
      </c>
      <c r="K415" s="17" t="str">
        <f>IF($C415="B",VLOOKUP($A415,Bat!$A$4:$BC$2232,K$1,FALSE),VLOOKUP($A415,Pit!$A$4:$AZ$2108,K$2,FALSE))</f>
        <v>Very Low</v>
      </c>
      <c r="L415" s="16">
        <f>IF($C415="B",VLOOKUP($A415,Bat!$A$4:$BC$2232,L$1,FALSE),VLOOKUP($A415,Pit!$A$4:$AZ$2108,L$2,FALSE))</f>
        <v>4</v>
      </c>
      <c r="M415" s="16">
        <f>IF($C415="B",VLOOKUP($A415,Bat!$A$4:$BC$2232,M$1,FALSE),VLOOKUP($A415,Pit!$A$4:$AZ$2108,M$2,FALSE))</f>
        <v>4</v>
      </c>
      <c r="N415" s="16">
        <f>IF($C415="B",VLOOKUP($A415,Bat!$A$4:$BC$2232,N$1,FALSE),VLOOKUP($A415,Pit!$A$4:$AZ$2108,N$2,FALSE))</f>
        <v>4</v>
      </c>
      <c r="O415" s="16" t="str">
        <f>IF($C415="B",VLOOKUP($A415,Bat!$A$4:$BC$2232,O$1,FALSE),VLOOKUP($A415,Pit!$A$4:$AZ$2108,O$2,FALSE))</f>
        <v>89-91 Mph</v>
      </c>
      <c r="P415" s="17">
        <f>IF($C415="B",VLOOKUP($A415,Bat!$A$4:$BC$2232,P$1,FALSE),VLOOKUP($A415,Pit!$A$4:$AZ$2108,P$2,FALSE))</f>
        <v>9</v>
      </c>
      <c r="Q415" s="36">
        <f>IF($C415="B",VLOOKUP($A415,Bat!$A$4:$BC$2232,Q$1,FALSE),VLOOKUP($A415,Pit!$A$4:$AZ$2108,Q$2,FALSE))</f>
        <v>23.741191235367001</v>
      </c>
      <c r="R415" s="19">
        <f>IF($C415="B",VLOOKUP($A415,Bat!$A$4:$BC$2232,R$1,FALSE),VLOOKUP($A415,Pit!$A$4:$AZ$2108,R$2,FALSE))</f>
        <v>6.1793324577811282E-2</v>
      </c>
      <c r="S415" s="20">
        <f>IF($C415="B",VLOOKUP($A415,Bat!$A$4:$BC$2232,S$1,FALSE),VLOOKUP($A415,Pit!$A$4:$AZ$2108,S$2,FALSE))</f>
        <v>220000</v>
      </c>
      <c r="T415" s="17" t="str">
        <f>VLOOKUP(IF($C415="B",VLOOKUP($A415,Bat!$A$4:$AT$2232,T$1,FALSE),VLOOKUP($A415,Pit!$A$4:$BD$2108,T$2,FALSE)),COND!$A$35:$B$41,2,FALSE)</f>
        <v>??</v>
      </c>
      <c r="U415" s="21">
        <f>IF($C415="B",VLOOKUP($A415,Bat!$A$4:$AR$1196,44,FALSE),VLOOKUP($A415,Pit!$A$4:$BB$1086,54,FALSE))</f>
        <v>0</v>
      </c>
      <c r="V415" s="16"/>
      <c r="W415" s="16">
        <f>IF(OR(U415=999,V415=999,AND(S415&gt;$S$3,S415&lt;&gt;"Slot")),"",IF(V415="",U415,V415))</f>
        <v>0</v>
      </c>
      <c r="X415" s="17" t="e">
        <f>RANK(R415,$R$5:$R$124)</f>
        <v>#N/A</v>
      </c>
      <c r="Y415" s="16" t="str">
        <f>IFERROR(VLOOKUP($D415,Results!$F$3:$L$1396,Y$1,FALSE),"")</f>
        <v/>
      </c>
      <c r="Z415" s="34" t="str">
        <f>IFERROR(IFERROR(IF(VLOOKUP($D415,Results!$F$3:$L$1396,Z$1+1,FALSE)=1,"S",""),"")&amp;VLOOKUP($D415,Results!$F$3:$L$1396,Z$1,FALSE),"")</f>
        <v/>
      </c>
      <c r="AA415" s="16" t="str">
        <f>IFERROR(VLOOKUP($D415,Results!$F$3:$L$1396,AA$1,FALSE),"")</f>
        <v/>
      </c>
      <c r="AB415" s="16" t="str">
        <f>IFERROR(VLOOKUP($D415,Results!$F$3:$L$1396,AB$1,FALSE),"")</f>
        <v/>
      </c>
      <c r="AC415" s="16" t="str">
        <f>IF(V415="","",Y415-V415)</f>
        <v/>
      </c>
    </row>
    <row r="416" spans="1:29" s="21" customFormat="1" x14ac:dyDescent="0.25">
      <c r="A416" s="21" t="s">
        <v>2471</v>
      </c>
      <c r="B416" s="16">
        <f>COUNTIF($A$5:$A$124,A416)</f>
        <v>0</v>
      </c>
      <c r="C416" s="16" t="str">
        <f>IF(OR(MID(A416,1,2)="SP",MID(A416,1,2)="MR",MID(A416,1,2)="CL",MID(A416,1,2)="RP"),"P","B")</f>
        <v>P</v>
      </c>
      <c r="D416" s="17">
        <f>IF($C416="B",VLOOKUP($A416,Bat!$A$4:$BC$2232,D$1,FALSE),VLOOKUP($A416,Pit!$A$4:$AZ$2108,D$2,FALSE))</f>
        <v>11447</v>
      </c>
      <c r="E416" s="16" t="str">
        <f>IF($C416="B",VLOOKUP($A416,Bat!$A$4:$BC$2232,E$1,FALSE),VLOOKUP($A416,Pit!$A$4:$AZ$2108,E$2,FALSE))</f>
        <v>RP</v>
      </c>
      <c r="F416" s="16" t="str">
        <f>IF($C416="B",VLOOKUP($A416,Bat!$A$4:$BC$2232,F$1,FALSE),VLOOKUP($A416,Pit!$A$4:$AZ$2108,F$2,FALSE))</f>
        <v>Gerardo Solís</v>
      </c>
      <c r="G416" s="16">
        <f>IF($C416="B",VLOOKUP($A416,Bat!$A$4:$BC$2232,G$1,FALSE),VLOOKUP($A416,Pit!$A$4:$AZ$2108,G$2,FALSE))</f>
        <v>21</v>
      </c>
      <c r="H416" s="16" t="str">
        <f>IF($C416="B",VLOOKUP($A416,Bat!$A$4:$BC$2232,H$1,FALSE),VLOOKUP($A416,Pit!$A$4:$AZ$2108,H$2,FALSE))</f>
        <v>R</v>
      </c>
      <c r="I416" s="16" t="str">
        <f>IF($C416="B",VLOOKUP($A416,Bat!$A$4:$BC$2232,I$1,FALSE),VLOOKUP($A416,Pit!$A$4:$AZ$2108,I$2,FALSE))</f>
        <v>R</v>
      </c>
      <c r="J416" s="16" t="str">
        <f>IF($C416="B",VLOOKUP($A416,Bat!$A$4:$BC$2232,J$1,FALSE),VLOOKUP($A416,Pit!$A$4:$AZ$2108,J$2,FALSE))</f>
        <v>High</v>
      </c>
      <c r="K416" s="17" t="str">
        <f>IF($C416="B",VLOOKUP($A416,Bat!$A$4:$BC$2232,K$1,FALSE),VLOOKUP($A416,Pit!$A$4:$AZ$2108,K$2,FALSE))</f>
        <v>Normal</v>
      </c>
      <c r="L416" s="16">
        <f>IF($C416="B",VLOOKUP($A416,Bat!$A$4:$BC$2232,L$1,FALSE),VLOOKUP($A416,Pit!$A$4:$AZ$2108,L$2,FALSE))</f>
        <v>5</v>
      </c>
      <c r="M416" s="16">
        <f>IF($C416="B",VLOOKUP($A416,Bat!$A$4:$BC$2232,M$1,FALSE),VLOOKUP($A416,Pit!$A$4:$AZ$2108,M$2,FALSE))</f>
        <v>4</v>
      </c>
      <c r="N416" s="16">
        <f>IF($C416="B",VLOOKUP($A416,Bat!$A$4:$BC$2232,N$1,FALSE),VLOOKUP($A416,Pit!$A$4:$AZ$2108,N$2,FALSE))</f>
        <v>3</v>
      </c>
      <c r="O416" s="16" t="str">
        <f>IF($C416="B",VLOOKUP($A416,Bat!$A$4:$BC$2232,O$1,FALSE),VLOOKUP($A416,Pit!$A$4:$AZ$2108,O$2,FALSE))</f>
        <v>93-95 Mph</v>
      </c>
      <c r="P416" s="17">
        <f>IF($C416="B",VLOOKUP($A416,Bat!$A$4:$BC$2232,P$1,FALSE),VLOOKUP($A416,Pit!$A$4:$AZ$2108,P$2,FALSE))</f>
        <v>4</v>
      </c>
      <c r="Q416" s="36">
        <f>IF($C416="B",VLOOKUP($A416,Bat!$A$4:$BC$2232,Q$1,FALSE),VLOOKUP($A416,Pit!$A$4:$AZ$2108,Q$2,FALSE))</f>
        <v>23.720389577008259</v>
      </c>
      <c r="R416" s="19">
        <f>IF($C416="B",VLOOKUP($A416,Bat!$A$4:$BC$2232,R$1,FALSE),VLOOKUP($A416,Pit!$A$4:$AZ$2108,R$2,FALSE))</f>
        <v>5.9932308399261502E-2</v>
      </c>
      <c r="S416" s="20">
        <f>IF($C416="B",VLOOKUP($A416,Bat!$A$4:$BC$2232,S$1,FALSE),VLOOKUP($A416,Pit!$A$4:$AZ$2108,S$2,FALSE))</f>
        <v>180000</v>
      </c>
      <c r="T416" s="17" t="str">
        <f>VLOOKUP(IF($C416="B",VLOOKUP($A416,Bat!$A$4:$AT$2232,T$1,FALSE),VLOOKUP($A416,Pit!$A$4:$BD$2108,T$2,FALSE)),COND!$A$35:$B$41,2,FALSE)</f>
        <v>??</v>
      </c>
      <c r="U416" s="21">
        <f>IF($C416="B",VLOOKUP($A416,Bat!$A$4:$AR$1196,44,FALSE),VLOOKUP($A416,Pit!$A$4:$BB$1086,54,FALSE))</f>
        <v>0</v>
      </c>
      <c r="V416" s="16"/>
      <c r="W416" s="16">
        <f>IF(OR(U416=999,V416=999,AND(S416&gt;$S$3,S416&lt;&gt;"Slot")),"",IF(V416="",U416,V416))</f>
        <v>0</v>
      </c>
      <c r="X416" s="17" t="e">
        <f>RANK(R416,$R$5:$R$124)</f>
        <v>#N/A</v>
      </c>
      <c r="Y416" s="16" t="str">
        <f>IFERROR(VLOOKUP($D416,Results!$F$3:$L$1396,Y$1,FALSE),"")</f>
        <v/>
      </c>
      <c r="Z416" s="34" t="str">
        <f>IFERROR(IFERROR(IF(VLOOKUP($D416,Results!$F$3:$L$1396,Z$1+1,FALSE)=1,"S",""),"")&amp;VLOOKUP($D416,Results!$F$3:$L$1396,Z$1,FALSE),"")</f>
        <v/>
      </c>
      <c r="AA416" s="16" t="str">
        <f>IFERROR(VLOOKUP($D416,Results!$F$3:$L$1396,AA$1,FALSE),"")</f>
        <v/>
      </c>
      <c r="AB416" s="16" t="str">
        <f>IFERROR(VLOOKUP($D416,Results!$F$3:$L$1396,AB$1,FALSE),"")</f>
        <v/>
      </c>
      <c r="AC416" s="16" t="str">
        <f>IF(V416="","",Y416-V416)</f>
        <v/>
      </c>
    </row>
    <row r="417" spans="1:29" s="21" customFormat="1" x14ac:dyDescent="0.25">
      <c r="A417" s="21" t="s">
        <v>2937</v>
      </c>
      <c r="B417" s="16">
        <f>COUNTIF($A$5:$A$124,A417)</f>
        <v>0</v>
      </c>
      <c r="C417" s="16" t="str">
        <f>IF(OR(MID(A417,1,2)="SP",MID(A417,1,2)="MR",MID(A417,1,2)="CL",MID(A417,1,2)="RP"),"P","B")</f>
        <v>B</v>
      </c>
      <c r="D417" s="17">
        <f>IF($C417="B",VLOOKUP($A417,Bat!$A$4:$BC$2232,D$1,FALSE),VLOOKUP($A417,Pit!$A$4:$AZ$2108,D$2,FALSE))</f>
        <v>9196</v>
      </c>
      <c r="E417" s="16" t="str">
        <f>IF($C417="B",VLOOKUP($A417,Bat!$A$4:$BC$2232,E$1,FALSE),VLOOKUP($A417,Pit!$A$4:$AZ$2108,E$2,FALSE))</f>
        <v>3B</v>
      </c>
      <c r="F417" s="16" t="str">
        <f>IF($C417="B",VLOOKUP($A417,Bat!$A$4:$BC$2232,F$1,FALSE),VLOOKUP($A417,Pit!$A$4:$AZ$2108,F$2,FALSE))</f>
        <v>Carlos Torres</v>
      </c>
      <c r="G417" s="16">
        <f>IF($C417="B",VLOOKUP($A417,Bat!$A$4:$BC$2232,G$1,FALSE),VLOOKUP($A417,Pit!$A$4:$AZ$2108,G$2,FALSE))</f>
        <v>21</v>
      </c>
      <c r="H417" s="16" t="str">
        <f>IF($C417="B",VLOOKUP($A417,Bat!$A$4:$BC$2232,H$1,FALSE),VLOOKUP($A417,Pit!$A$4:$AZ$2108,H$2,FALSE))</f>
        <v>L</v>
      </c>
      <c r="I417" s="16" t="str">
        <f>IF($C417="B",VLOOKUP($A417,Bat!$A$4:$BC$2232,I$1,FALSE),VLOOKUP($A417,Pit!$A$4:$AZ$2108,I$2,FALSE))</f>
        <v>R</v>
      </c>
      <c r="J417" s="16" t="str">
        <f>IF($C417="B",VLOOKUP($A417,Bat!$A$4:$BC$2232,J$1,FALSE),VLOOKUP($A417,Pit!$A$4:$AZ$2108,J$2,FALSE))</f>
        <v>Very High</v>
      </c>
      <c r="K417" s="17" t="str">
        <f>IF($C417="B",VLOOKUP($A417,Bat!$A$4:$BC$2232,K$1,FALSE),VLOOKUP($A417,Pit!$A$4:$AZ$2108,K$2,FALSE))</f>
        <v>High</v>
      </c>
      <c r="L417" s="16">
        <f>IF($C417="B",VLOOKUP($A417,Bat!$A$4:$BC$2232,L$1,FALSE),VLOOKUP($A417,Pit!$A$4:$AZ$2108,L$2,FALSE))</f>
        <v>4</v>
      </c>
      <c r="M417" s="16">
        <f>IF($C417="B",VLOOKUP($A417,Bat!$A$4:$BC$2232,M$1,FALSE),VLOOKUP($A417,Pit!$A$4:$AZ$2108,M$2,FALSE))</f>
        <v>3</v>
      </c>
      <c r="N417" s="16">
        <f>IF($C417="B",VLOOKUP($A417,Bat!$A$4:$BC$2232,N$1,FALSE),VLOOKUP($A417,Pit!$A$4:$AZ$2108,N$2,FALSE))</f>
        <v>4</v>
      </c>
      <c r="O417" s="16">
        <f>IF($C417="B",VLOOKUP($A417,Bat!$A$4:$BC$2232,O$1,FALSE),VLOOKUP($A417,Pit!$A$4:$AZ$2108,O$2,FALSE))</f>
        <v>4</v>
      </c>
      <c r="P417" s="17">
        <f>IF($C417="B",VLOOKUP($A417,Bat!$A$4:$BC$2232,P$1,FALSE),VLOOKUP($A417,Pit!$A$4:$AZ$2108,P$2,FALSE))</f>
        <v>5</v>
      </c>
      <c r="Q417" s="36">
        <f>IF($C417="B",VLOOKUP($A417,Bat!$A$4:$BC$2232,Q$1,FALSE),VLOOKUP($A417,Pit!$A$4:$AZ$2108,Q$2,FALSE))</f>
        <v>6.9787168315730268</v>
      </c>
      <c r="R417" s="19">
        <f>IF($C417="B",VLOOKUP($A417,Bat!$A$4:$BC$2232,R$1,FALSE),VLOOKUP($A417,Pit!$A$4:$AZ$2108,R$2,FALSE))</f>
        <v>5.2829886970890624E-2</v>
      </c>
      <c r="S417" s="20">
        <f>IF($C417="B",VLOOKUP($A417,Bat!$A$4:$BC$2232,S$1,FALSE),VLOOKUP($A417,Pit!$A$4:$AZ$2108,S$2,FALSE))</f>
        <v>210000</v>
      </c>
      <c r="T417" s="17" t="str">
        <f>VLOOKUP(IF($C417="B",VLOOKUP($A417,Bat!$A$4:$AT$2232,T$1,FALSE),VLOOKUP($A417,Pit!$A$4:$BD$2108,T$2,FALSE)),COND!$A$35:$B$41,2,FALSE)</f>
        <v>??</v>
      </c>
      <c r="U417" s="21">
        <f>IF($C417="B",VLOOKUP($A417,Bat!$A$4:$AR$1196,44,FALSE),VLOOKUP($A417,Pit!$A$4:$BB$1086,54,FALSE))</f>
        <v>0</v>
      </c>
      <c r="V417" s="16"/>
      <c r="W417" s="16">
        <f>IF(OR(U417=999,V417=999,AND(S417&gt;$S$3,S417&lt;&gt;"Slot")),"",IF(V417="",U417,V417))</f>
        <v>0</v>
      </c>
      <c r="X417" s="17" t="e">
        <f>RANK(R417,$R$5:$R$124)</f>
        <v>#N/A</v>
      </c>
      <c r="Y417" s="16" t="str">
        <f>IFERROR(VLOOKUP($D417,Results!$F$3:$L$1396,Y$1,FALSE),"")</f>
        <v/>
      </c>
      <c r="Z417" s="34" t="str">
        <f>IFERROR(IFERROR(IF(VLOOKUP($D417,Results!$F$3:$L$1396,Z$1+1,FALSE)=1,"S",""),"")&amp;VLOOKUP($D417,Results!$F$3:$L$1396,Z$1,FALSE),"")</f>
        <v/>
      </c>
      <c r="AA417" s="16" t="str">
        <f>IFERROR(VLOOKUP($D417,Results!$F$3:$L$1396,AA$1,FALSE),"")</f>
        <v/>
      </c>
      <c r="AB417" s="16" t="str">
        <f>IFERROR(VLOOKUP($D417,Results!$F$3:$L$1396,AB$1,FALSE),"")</f>
        <v/>
      </c>
      <c r="AC417" s="16" t="str">
        <f>IF(V417="","",Y417-V417)</f>
        <v/>
      </c>
    </row>
    <row r="418" spans="1:29" s="21" customFormat="1" x14ac:dyDescent="0.25">
      <c r="A418" s="21" t="s">
        <v>2938</v>
      </c>
      <c r="B418" s="16">
        <f>COUNTIF($A$5:$A$124,A418)</f>
        <v>0</v>
      </c>
      <c r="C418" s="16" t="str">
        <f>IF(OR(MID(A418,1,2)="SP",MID(A418,1,2)="MR",MID(A418,1,2)="CL",MID(A418,1,2)="RP"),"P","B")</f>
        <v>B</v>
      </c>
      <c r="D418" s="17">
        <f>IF($C418="B",VLOOKUP($A418,Bat!$A$4:$BC$2232,D$1,FALSE),VLOOKUP($A418,Pit!$A$4:$AZ$2108,D$2,FALSE))</f>
        <v>2613</v>
      </c>
      <c r="E418" s="16" t="str">
        <f>IF($C418="B",VLOOKUP($A418,Bat!$A$4:$BC$2232,E$1,FALSE),VLOOKUP($A418,Pit!$A$4:$AZ$2108,E$2,FALSE))</f>
        <v>1B</v>
      </c>
      <c r="F418" s="16" t="str">
        <f>IF($C418="B",VLOOKUP($A418,Bat!$A$4:$BC$2232,F$1,FALSE),VLOOKUP($A418,Pit!$A$4:$AZ$2108,F$2,FALSE))</f>
        <v>Chris Jackson</v>
      </c>
      <c r="G418" s="16">
        <f>IF($C418="B",VLOOKUP($A418,Bat!$A$4:$BC$2232,G$1,FALSE),VLOOKUP($A418,Pit!$A$4:$AZ$2108,G$2,FALSE))</f>
        <v>21</v>
      </c>
      <c r="H418" s="16" t="str">
        <f>IF($C418="B",VLOOKUP($A418,Bat!$A$4:$BC$2232,H$1,FALSE),VLOOKUP($A418,Pit!$A$4:$AZ$2108,H$2,FALSE))</f>
        <v>R</v>
      </c>
      <c r="I418" s="16" t="str">
        <f>IF($C418="B",VLOOKUP($A418,Bat!$A$4:$BC$2232,I$1,FALSE),VLOOKUP($A418,Pit!$A$4:$AZ$2108,I$2,FALSE))</f>
        <v>R</v>
      </c>
      <c r="J418" s="16" t="str">
        <f>IF($C418="B",VLOOKUP($A418,Bat!$A$4:$BC$2232,J$1,FALSE),VLOOKUP($A418,Pit!$A$4:$AZ$2108,J$2,FALSE))</f>
        <v>Very Low</v>
      </c>
      <c r="K418" s="17" t="str">
        <f>IF($C418="B",VLOOKUP($A418,Bat!$A$4:$BC$2232,K$1,FALSE),VLOOKUP($A418,Pit!$A$4:$AZ$2108,K$2,FALSE))</f>
        <v>Very High</v>
      </c>
      <c r="L418" s="16">
        <f>IF($C418="B",VLOOKUP($A418,Bat!$A$4:$BC$2232,L$1,FALSE),VLOOKUP($A418,Pit!$A$4:$AZ$2108,L$2,FALSE))</f>
        <v>4</v>
      </c>
      <c r="M418" s="16">
        <f>IF($C418="B",VLOOKUP($A418,Bat!$A$4:$BC$2232,M$1,FALSE),VLOOKUP($A418,Pit!$A$4:$AZ$2108,M$2,FALSE))</f>
        <v>6</v>
      </c>
      <c r="N418" s="16">
        <f>IF($C418="B",VLOOKUP($A418,Bat!$A$4:$BC$2232,N$1,FALSE),VLOOKUP($A418,Pit!$A$4:$AZ$2108,N$2,FALSE))</f>
        <v>3</v>
      </c>
      <c r="O418" s="16">
        <f>IF($C418="B",VLOOKUP($A418,Bat!$A$4:$BC$2232,O$1,FALSE),VLOOKUP($A418,Pit!$A$4:$AZ$2108,O$2,FALSE))</f>
        <v>4</v>
      </c>
      <c r="P418" s="17">
        <f>IF($C418="B",VLOOKUP($A418,Bat!$A$4:$BC$2232,P$1,FALSE),VLOOKUP($A418,Pit!$A$4:$AZ$2108,P$2,FALSE))</f>
        <v>4</v>
      </c>
      <c r="Q418" s="36">
        <f>IF($C418="B",VLOOKUP($A418,Bat!$A$4:$BC$2232,Q$1,FALSE),VLOOKUP($A418,Pit!$A$4:$AZ$2108,Q$2,FALSE))</f>
        <v>6.9665639459091198</v>
      </c>
      <c r="R418" s="19">
        <f>IF($C418="B",VLOOKUP($A418,Bat!$A$4:$BC$2232,R$1,FALSE),VLOOKUP($A418,Pit!$A$4:$AZ$2108,R$2,FALSE))</f>
        <v>5.1235746764762405E-2</v>
      </c>
      <c r="S418" s="20">
        <f>IF($C418="B",VLOOKUP($A418,Bat!$A$4:$BC$2232,S$1,FALSE),VLOOKUP($A418,Pit!$A$4:$AZ$2108,S$2,FALSE))</f>
        <v>210000</v>
      </c>
      <c r="T418" s="17" t="str">
        <f>VLOOKUP(IF($C418="B",VLOOKUP($A418,Bat!$A$4:$AT$2232,T$1,FALSE),VLOOKUP($A418,Pit!$A$4:$BD$2108,T$2,FALSE)),COND!$A$35:$B$41,2,FALSE)</f>
        <v>??</v>
      </c>
      <c r="U418" s="21">
        <f>IF($C418="B",VLOOKUP($A418,Bat!$A$4:$AR$1196,44,FALSE),VLOOKUP($A418,Pit!$A$4:$BB$1086,54,FALSE))</f>
        <v>0</v>
      </c>
      <c r="V418" s="16"/>
      <c r="W418" s="16">
        <f>IF(OR(U418=999,V418=999,AND(S418&gt;$S$3,S418&lt;&gt;"Slot")),"",IF(V418="",U418,V418))</f>
        <v>0</v>
      </c>
      <c r="X418" s="17" t="e">
        <f>RANK(R418,$R$5:$R$124)</f>
        <v>#N/A</v>
      </c>
      <c r="Y418" s="16" t="str">
        <f>IFERROR(VLOOKUP($D418,Results!$F$3:$L$1396,Y$1,FALSE),"")</f>
        <v/>
      </c>
      <c r="Z418" s="34" t="str">
        <f>IFERROR(IFERROR(IF(VLOOKUP($D418,Results!$F$3:$L$1396,Z$1+1,FALSE)=1,"S",""),"")&amp;VLOOKUP($D418,Results!$F$3:$L$1396,Z$1,FALSE),"")</f>
        <v/>
      </c>
      <c r="AA418" s="16" t="str">
        <f>IFERROR(VLOOKUP($D418,Results!$F$3:$L$1396,AA$1,FALSE),"")</f>
        <v/>
      </c>
      <c r="AB418" s="16" t="str">
        <f>IFERROR(VLOOKUP($D418,Results!$F$3:$L$1396,AB$1,FALSE),"")</f>
        <v/>
      </c>
      <c r="AC418" s="16" t="str">
        <f>IF(V418="","",Y418-V418)</f>
        <v/>
      </c>
    </row>
    <row r="419" spans="1:29" s="21" customFormat="1" x14ac:dyDescent="0.25">
      <c r="A419" s="21" t="s">
        <v>2939</v>
      </c>
      <c r="B419" s="16">
        <f>COUNTIF($A$5:$A$124,A419)</f>
        <v>0</v>
      </c>
      <c r="C419" s="16" t="str">
        <f>IF(OR(MID(A419,1,2)="SP",MID(A419,1,2)="MR",MID(A419,1,2)="CL",MID(A419,1,2)="RP"),"P","B")</f>
        <v>B</v>
      </c>
      <c r="D419" s="17">
        <f>IF($C419="B",VLOOKUP($A419,Bat!$A$4:$BC$2232,D$1,FALSE),VLOOKUP($A419,Pit!$A$4:$AZ$2108,D$2,FALSE))</f>
        <v>4989</v>
      </c>
      <c r="E419" s="16" t="str">
        <f>IF($C419="B",VLOOKUP($A419,Bat!$A$4:$BC$2232,E$1,FALSE),VLOOKUP($A419,Pit!$A$4:$AZ$2108,E$2,FALSE))</f>
        <v>2B</v>
      </c>
      <c r="F419" s="16" t="str">
        <f>IF($C419="B",VLOOKUP($A419,Bat!$A$4:$BC$2232,F$1,FALSE),VLOOKUP($A419,Pit!$A$4:$AZ$2108,F$2,FALSE))</f>
        <v>Matt Crum</v>
      </c>
      <c r="G419" s="16">
        <f>IF($C419="B",VLOOKUP($A419,Bat!$A$4:$BC$2232,G$1,FALSE),VLOOKUP($A419,Pit!$A$4:$AZ$2108,G$2,FALSE))</f>
        <v>18</v>
      </c>
      <c r="H419" s="16" t="str">
        <f>IF($C419="B",VLOOKUP($A419,Bat!$A$4:$BC$2232,H$1,FALSE),VLOOKUP($A419,Pit!$A$4:$AZ$2108,H$2,FALSE))</f>
        <v>R</v>
      </c>
      <c r="I419" s="16" t="str">
        <f>IF($C419="B",VLOOKUP($A419,Bat!$A$4:$BC$2232,I$1,FALSE),VLOOKUP($A419,Pit!$A$4:$AZ$2108,I$2,FALSE))</f>
        <v>R</v>
      </c>
      <c r="J419" s="16" t="str">
        <f>IF($C419="B",VLOOKUP($A419,Bat!$A$4:$BC$2232,J$1,FALSE),VLOOKUP($A419,Pit!$A$4:$AZ$2108,J$2,FALSE))</f>
        <v>Normal</v>
      </c>
      <c r="K419" s="17" t="str">
        <f>IF($C419="B",VLOOKUP($A419,Bat!$A$4:$BC$2232,K$1,FALSE),VLOOKUP($A419,Pit!$A$4:$AZ$2108,K$2,FALSE))</f>
        <v>Very Low</v>
      </c>
      <c r="L419" s="16">
        <f>IF($C419="B",VLOOKUP($A419,Bat!$A$4:$BC$2232,L$1,FALSE),VLOOKUP($A419,Pit!$A$4:$AZ$2108,L$2,FALSE))</f>
        <v>5</v>
      </c>
      <c r="M419" s="16">
        <f>IF($C419="B",VLOOKUP($A419,Bat!$A$4:$BC$2232,M$1,FALSE),VLOOKUP($A419,Pit!$A$4:$AZ$2108,M$2,FALSE))</f>
        <v>6</v>
      </c>
      <c r="N419" s="16">
        <f>IF($C419="B",VLOOKUP($A419,Bat!$A$4:$BC$2232,N$1,FALSE),VLOOKUP($A419,Pit!$A$4:$AZ$2108,N$2,FALSE))</f>
        <v>2</v>
      </c>
      <c r="O419" s="16">
        <f>IF($C419="B",VLOOKUP($A419,Bat!$A$4:$BC$2232,O$1,FALSE),VLOOKUP($A419,Pit!$A$4:$AZ$2108,O$2,FALSE))</f>
        <v>1</v>
      </c>
      <c r="P419" s="17">
        <f>IF($C419="B",VLOOKUP($A419,Bat!$A$4:$BC$2232,P$1,FALSE),VLOOKUP($A419,Pit!$A$4:$AZ$2108,P$2,FALSE))</f>
        <v>4</v>
      </c>
      <c r="Q419" s="36">
        <f>IF($C419="B",VLOOKUP($A419,Bat!$A$4:$BC$2232,Q$1,FALSE),VLOOKUP($A419,Pit!$A$4:$AZ$2108,Q$2,FALSE))</f>
        <v>6.9468753087466517</v>
      </c>
      <c r="R419" s="19">
        <f>IF($C419="B",VLOOKUP($A419,Bat!$A$4:$BC$2232,R$1,FALSE),VLOOKUP($A419,Pit!$A$4:$AZ$2108,R$2,FALSE))</f>
        <v>4.865311339088188E-2</v>
      </c>
      <c r="S419" s="20">
        <f>IF($C419="B",VLOOKUP($A419,Bat!$A$4:$BC$2232,S$1,FALSE),VLOOKUP($A419,Pit!$A$4:$AZ$2108,S$2,FALSE))</f>
        <v>210000</v>
      </c>
      <c r="T419" s="17" t="str">
        <f>VLOOKUP(IF($C419="B",VLOOKUP($A419,Bat!$A$4:$AT$2232,T$1,FALSE),VLOOKUP($A419,Pit!$A$4:$BD$2108,T$2,FALSE)),COND!$A$35:$B$41,2,FALSE)</f>
        <v>??</v>
      </c>
      <c r="U419" s="21">
        <f>IF($C419="B",VLOOKUP($A419,Bat!$A$4:$AR$1196,44,FALSE),VLOOKUP($A419,Pit!$A$4:$BB$1086,54,FALSE))</f>
        <v>0</v>
      </c>
      <c r="V419" s="16"/>
      <c r="W419" s="16">
        <f>IF(OR(U419=999,V419=999,AND(S419&gt;$S$3,S419&lt;&gt;"Slot")),"",IF(V419="",U419,V419))</f>
        <v>0</v>
      </c>
      <c r="X419" s="17" t="e">
        <f>RANK(R419,$R$5:$R$124)</f>
        <v>#N/A</v>
      </c>
      <c r="Y419" s="16" t="str">
        <f>IFERROR(VLOOKUP($D419,Results!$F$3:$L$1396,Y$1,FALSE),"")</f>
        <v/>
      </c>
      <c r="Z419" s="34" t="str">
        <f>IFERROR(IFERROR(IF(VLOOKUP($D419,Results!$F$3:$L$1396,Z$1+1,FALSE)=1,"S",""),"")&amp;VLOOKUP($D419,Results!$F$3:$L$1396,Z$1,FALSE),"")</f>
        <v/>
      </c>
      <c r="AA419" s="16" t="str">
        <f>IFERROR(VLOOKUP($D419,Results!$F$3:$L$1396,AA$1,FALSE),"")</f>
        <v/>
      </c>
      <c r="AB419" s="16" t="str">
        <f>IFERROR(VLOOKUP($D419,Results!$F$3:$L$1396,AB$1,FALSE),"")</f>
        <v/>
      </c>
      <c r="AC419" s="16" t="str">
        <f>IF(V419="","",Y419-V419)</f>
        <v/>
      </c>
    </row>
    <row r="420" spans="1:29" s="21" customFormat="1" x14ac:dyDescent="0.25">
      <c r="A420" s="21" t="s">
        <v>2940</v>
      </c>
      <c r="B420" s="16">
        <f>COUNTIF($A$5:$A$124,A420)</f>
        <v>0</v>
      </c>
      <c r="C420" s="16" t="str">
        <f>IF(OR(MID(A420,1,2)="SP",MID(A420,1,2)="MR",MID(A420,1,2)="CL",MID(A420,1,2)="RP"),"P","B")</f>
        <v>B</v>
      </c>
      <c r="D420" s="17">
        <f>IF($C420="B",VLOOKUP($A420,Bat!$A$4:$BC$2232,D$1,FALSE),VLOOKUP($A420,Pit!$A$4:$AZ$2108,D$2,FALSE))</f>
        <v>4331</v>
      </c>
      <c r="E420" s="16" t="str">
        <f>IF($C420="B",VLOOKUP($A420,Bat!$A$4:$BC$2232,E$1,FALSE),VLOOKUP($A420,Pit!$A$4:$AZ$2108,E$2,FALSE))</f>
        <v>1B</v>
      </c>
      <c r="F420" s="16" t="str">
        <f>IF($C420="B",VLOOKUP($A420,Bat!$A$4:$BC$2232,F$1,FALSE),VLOOKUP($A420,Pit!$A$4:$AZ$2108,F$2,FALSE))</f>
        <v>Kaoru Masuda</v>
      </c>
      <c r="G420" s="16">
        <f>IF($C420="B",VLOOKUP($A420,Bat!$A$4:$BC$2232,G$1,FALSE),VLOOKUP($A420,Pit!$A$4:$AZ$2108,G$2,FALSE))</f>
        <v>21</v>
      </c>
      <c r="H420" s="16" t="str">
        <f>IF($C420="B",VLOOKUP($A420,Bat!$A$4:$BC$2232,H$1,FALSE),VLOOKUP($A420,Pit!$A$4:$AZ$2108,H$2,FALSE))</f>
        <v>R</v>
      </c>
      <c r="I420" s="16" t="str">
        <f>IF($C420="B",VLOOKUP($A420,Bat!$A$4:$BC$2232,I$1,FALSE),VLOOKUP($A420,Pit!$A$4:$AZ$2108,I$2,FALSE))</f>
        <v>R</v>
      </c>
      <c r="J420" s="16" t="str">
        <f>IF($C420="B",VLOOKUP($A420,Bat!$A$4:$BC$2232,J$1,FALSE),VLOOKUP($A420,Pit!$A$4:$AZ$2108,J$2,FALSE))</f>
        <v>Very High</v>
      </c>
      <c r="K420" s="17" t="str">
        <f>IF($C420="B",VLOOKUP($A420,Bat!$A$4:$BC$2232,K$1,FALSE),VLOOKUP($A420,Pit!$A$4:$AZ$2108,K$2,FALSE))</f>
        <v>High</v>
      </c>
      <c r="L420" s="16">
        <f>IF($C420="B",VLOOKUP($A420,Bat!$A$4:$BC$2232,L$1,FALSE),VLOOKUP($A420,Pit!$A$4:$AZ$2108,L$2,FALSE))</f>
        <v>5</v>
      </c>
      <c r="M420" s="16">
        <f>IF($C420="B",VLOOKUP($A420,Bat!$A$4:$BC$2232,M$1,FALSE),VLOOKUP($A420,Pit!$A$4:$AZ$2108,M$2,FALSE))</f>
        <v>2</v>
      </c>
      <c r="N420" s="16">
        <f>IF($C420="B",VLOOKUP($A420,Bat!$A$4:$BC$2232,N$1,FALSE),VLOOKUP($A420,Pit!$A$4:$AZ$2108,N$2,FALSE))</f>
        <v>4</v>
      </c>
      <c r="O420" s="16">
        <f>IF($C420="B",VLOOKUP($A420,Bat!$A$4:$BC$2232,O$1,FALSE),VLOOKUP($A420,Pit!$A$4:$AZ$2108,O$2,FALSE))</f>
        <v>3</v>
      </c>
      <c r="P420" s="17">
        <f>IF($C420="B",VLOOKUP($A420,Bat!$A$4:$BC$2232,P$1,FALSE),VLOOKUP($A420,Pit!$A$4:$AZ$2108,P$2,FALSE))</f>
        <v>2</v>
      </c>
      <c r="Q420" s="36">
        <f>IF($C420="B",VLOOKUP($A420,Bat!$A$4:$BC$2232,Q$1,FALSE),VLOOKUP($A420,Pit!$A$4:$AZ$2108,Q$2,FALSE))</f>
        <v>6.93007149477849</v>
      </c>
      <c r="R420" s="19">
        <f>IF($C420="B",VLOOKUP($A420,Bat!$A$4:$BC$2232,R$1,FALSE),VLOOKUP($A420,Pit!$A$4:$AZ$2108,R$2,FALSE))</f>
        <v>4.6448893240724265E-2</v>
      </c>
      <c r="S420" s="20">
        <f>IF($C420="B",VLOOKUP($A420,Bat!$A$4:$BC$2232,S$1,FALSE),VLOOKUP($A420,Pit!$A$4:$AZ$2108,S$2,FALSE))</f>
        <v>220000</v>
      </c>
      <c r="T420" s="17" t="str">
        <f>VLOOKUP(IF($C420="B",VLOOKUP($A420,Bat!$A$4:$AT$2232,T$1,FALSE),VLOOKUP($A420,Pit!$A$4:$BD$2108,T$2,FALSE)),COND!$A$35:$B$41,2,FALSE)</f>
        <v>??</v>
      </c>
      <c r="U420" s="21">
        <f>IF($C420="B",VLOOKUP($A420,Bat!$A$4:$AR$1196,44,FALSE),VLOOKUP($A420,Pit!$A$4:$BB$1086,54,FALSE))</f>
        <v>0</v>
      </c>
      <c r="V420" s="16"/>
      <c r="W420" s="16">
        <f>IF(OR(U420=999,V420=999,AND(S420&gt;$S$3,S420&lt;&gt;"Slot")),"",IF(V420="",U420,V420))</f>
        <v>0</v>
      </c>
      <c r="X420" s="17" t="e">
        <f>RANK(R420,$R$5:$R$124)</f>
        <v>#N/A</v>
      </c>
      <c r="Y420" s="16" t="str">
        <f>IFERROR(VLOOKUP($D420,Results!$F$3:$L$1396,Y$1,FALSE),"")</f>
        <v/>
      </c>
      <c r="Z420" s="34" t="str">
        <f>IFERROR(IFERROR(IF(VLOOKUP($D420,Results!$F$3:$L$1396,Z$1+1,FALSE)=1,"S",""),"")&amp;VLOOKUP($D420,Results!$F$3:$L$1396,Z$1,FALSE),"")</f>
        <v/>
      </c>
      <c r="AA420" s="16" t="str">
        <f>IFERROR(VLOOKUP($D420,Results!$F$3:$L$1396,AA$1,FALSE),"")</f>
        <v/>
      </c>
      <c r="AB420" s="16" t="str">
        <f>IFERROR(VLOOKUP($D420,Results!$F$3:$L$1396,AB$1,FALSE),"")</f>
        <v/>
      </c>
      <c r="AC420" s="16" t="str">
        <f>IF(V420="","",Y420-V420)</f>
        <v/>
      </c>
    </row>
    <row r="421" spans="1:29" s="21" customFormat="1" x14ac:dyDescent="0.25">
      <c r="A421" s="21" t="s">
        <v>2472</v>
      </c>
      <c r="B421" s="16">
        <f>COUNTIF($A$5:$A$124,A421)</f>
        <v>0</v>
      </c>
      <c r="C421" s="16" t="str">
        <f>IF(OR(MID(A421,1,2)="SP",MID(A421,1,2)="MR",MID(A421,1,2)="CL",MID(A421,1,2)="RP"),"P","B")</f>
        <v>P</v>
      </c>
      <c r="D421" s="17">
        <f>IF($C421="B",VLOOKUP($A421,Bat!$A$4:$BC$2232,D$1,FALSE),VLOOKUP($A421,Pit!$A$4:$AZ$2108,D$2,FALSE))</f>
        <v>5046</v>
      </c>
      <c r="E421" s="16" t="str">
        <f>IF($C421="B",VLOOKUP($A421,Bat!$A$4:$BC$2232,E$1,FALSE),VLOOKUP($A421,Pit!$A$4:$AZ$2108,E$2,FALSE))</f>
        <v>CL</v>
      </c>
      <c r="F421" s="16" t="str">
        <f>IF($C421="B",VLOOKUP($A421,Bat!$A$4:$BC$2232,F$1,FALSE),VLOOKUP($A421,Pit!$A$4:$AZ$2108,F$2,FALSE))</f>
        <v>Tom Watson</v>
      </c>
      <c r="G421" s="16">
        <f>IF($C421="B",VLOOKUP($A421,Bat!$A$4:$BC$2232,G$1,FALSE),VLOOKUP($A421,Pit!$A$4:$AZ$2108,G$2,FALSE))</f>
        <v>18</v>
      </c>
      <c r="H421" s="16" t="str">
        <f>IF($C421="B",VLOOKUP($A421,Bat!$A$4:$BC$2232,H$1,FALSE),VLOOKUP($A421,Pit!$A$4:$AZ$2108,H$2,FALSE))</f>
        <v>L</v>
      </c>
      <c r="I421" s="16" t="str">
        <f>IF($C421="B",VLOOKUP($A421,Bat!$A$4:$BC$2232,I$1,FALSE),VLOOKUP($A421,Pit!$A$4:$AZ$2108,I$2,FALSE))</f>
        <v>L</v>
      </c>
      <c r="J421" s="16" t="str">
        <f>IF($C421="B",VLOOKUP($A421,Bat!$A$4:$BC$2232,J$1,FALSE),VLOOKUP($A421,Pit!$A$4:$AZ$2108,J$2,FALSE))</f>
        <v>High</v>
      </c>
      <c r="K421" s="17" t="str">
        <f>IF($C421="B",VLOOKUP($A421,Bat!$A$4:$BC$2232,K$1,FALSE),VLOOKUP($A421,Pit!$A$4:$AZ$2108,K$2,FALSE))</f>
        <v>Normal</v>
      </c>
      <c r="L421" s="16">
        <f>IF($C421="B",VLOOKUP($A421,Bat!$A$4:$BC$2232,L$1,FALSE),VLOOKUP($A421,Pit!$A$4:$AZ$2108,L$2,FALSE))</f>
        <v>4</v>
      </c>
      <c r="M421" s="16">
        <f>IF($C421="B",VLOOKUP($A421,Bat!$A$4:$BC$2232,M$1,FALSE),VLOOKUP($A421,Pit!$A$4:$AZ$2108,M$2,FALSE))</f>
        <v>5</v>
      </c>
      <c r="N421" s="16">
        <f>IF($C421="B",VLOOKUP($A421,Bat!$A$4:$BC$2232,N$1,FALSE),VLOOKUP($A421,Pit!$A$4:$AZ$2108,N$2,FALSE))</f>
        <v>3</v>
      </c>
      <c r="O421" s="16" t="str">
        <f>IF($C421="B",VLOOKUP($A421,Bat!$A$4:$BC$2232,O$1,FALSE),VLOOKUP($A421,Pit!$A$4:$AZ$2108,O$2,FALSE))</f>
        <v>88-90 Mph</v>
      </c>
      <c r="P421" s="17">
        <f>IF($C421="B",VLOOKUP($A421,Bat!$A$4:$BC$2232,P$1,FALSE),VLOOKUP($A421,Pit!$A$4:$AZ$2108,P$2,FALSE))</f>
        <v>3</v>
      </c>
      <c r="Q421" s="36">
        <f>IF($C421="B",VLOOKUP($A421,Bat!$A$4:$BC$2232,Q$1,FALSE),VLOOKUP($A421,Pit!$A$4:$AZ$2108,Q$2,FALSE))</f>
        <v>23.559702623191328</v>
      </c>
      <c r="R421" s="19">
        <f>IF($C421="B",VLOOKUP($A421,Bat!$A$4:$BC$2232,R$1,FALSE),VLOOKUP($A421,Pit!$A$4:$AZ$2108,R$2,FALSE))</f>
        <v>4.5556482415680048E-2</v>
      </c>
      <c r="S421" s="20">
        <f>IF($C421="B",VLOOKUP($A421,Bat!$A$4:$BC$2232,S$1,FALSE),VLOOKUP($A421,Pit!$A$4:$AZ$2108,S$2,FALSE))</f>
        <v>95000</v>
      </c>
      <c r="T421" s="17" t="str">
        <f>VLOOKUP(IF($C421="B",VLOOKUP($A421,Bat!$A$4:$AT$2232,T$1,FALSE),VLOOKUP($A421,Pit!$A$4:$BD$2108,T$2,FALSE)),COND!$A$35:$B$41,2,FALSE)</f>
        <v>??</v>
      </c>
      <c r="U421" s="21">
        <f>IF($C421="B",VLOOKUP($A421,Bat!$A$4:$AR$1196,44,FALSE),VLOOKUP($A421,Pit!$A$4:$BB$1086,54,FALSE))</f>
        <v>0</v>
      </c>
      <c r="V421" s="16"/>
      <c r="W421" s="16">
        <f>IF(OR(U421=999,V421=999,AND(S421&gt;$S$3,S421&lt;&gt;"Slot")),"",IF(V421="",U421,V421))</f>
        <v>0</v>
      </c>
      <c r="X421" s="17" t="e">
        <f>RANK(R421,$R$5:$R$124)</f>
        <v>#N/A</v>
      </c>
      <c r="Y421" s="16" t="str">
        <f>IFERROR(VLOOKUP($D421,Results!$F$3:$L$1396,Y$1,FALSE),"")</f>
        <v/>
      </c>
      <c r="Z421" s="34" t="str">
        <f>IFERROR(IFERROR(IF(VLOOKUP($D421,Results!$F$3:$L$1396,Z$1+1,FALSE)=1,"S",""),"")&amp;VLOOKUP($D421,Results!$F$3:$L$1396,Z$1,FALSE),"")</f>
        <v/>
      </c>
      <c r="AA421" s="16" t="str">
        <f>IFERROR(VLOOKUP($D421,Results!$F$3:$L$1396,AA$1,FALSE),"")</f>
        <v/>
      </c>
      <c r="AB421" s="16" t="str">
        <f>IFERROR(VLOOKUP($D421,Results!$F$3:$L$1396,AB$1,FALSE),"")</f>
        <v/>
      </c>
      <c r="AC421" s="16" t="str">
        <f>IF(V421="","",Y421-V421)</f>
        <v/>
      </c>
    </row>
    <row r="422" spans="1:29" s="21" customFormat="1" x14ac:dyDescent="0.25">
      <c r="A422" s="21" t="s">
        <v>2941</v>
      </c>
      <c r="B422" s="16">
        <f>COUNTIF($A$5:$A$124,A422)</f>
        <v>0</v>
      </c>
      <c r="C422" s="16" t="str">
        <f>IF(OR(MID(A422,1,2)="SP",MID(A422,1,2)="MR",MID(A422,1,2)="CL",MID(A422,1,2)="RP"),"P","B")</f>
        <v>B</v>
      </c>
      <c r="D422" s="17">
        <f>IF($C422="B",VLOOKUP($A422,Bat!$A$4:$BC$2232,D$1,FALSE),VLOOKUP($A422,Pit!$A$4:$AZ$2108,D$2,FALSE))</f>
        <v>4957</v>
      </c>
      <c r="E422" s="16" t="str">
        <f>IF($C422="B",VLOOKUP($A422,Bat!$A$4:$BC$2232,E$1,FALSE),VLOOKUP($A422,Pit!$A$4:$AZ$2108,E$2,FALSE))</f>
        <v>SS</v>
      </c>
      <c r="F422" s="16" t="str">
        <f>IF($C422="B",VLOOKUP($A422,Bat!$A$4:$BC$2232,F$1,FALSE),VLOOKUP($A422,Pit!$A$4:$AZ$2108,F$2,FALSE))</f>
        <v>Gabriel León</v>
      </c>
      <c r="G422" s="16">
        <f>IF($C422="B",VLOOKUP($A422,Bat!$A$4:$BC$2232,G$1,FALSE),VLOOKUP($A422,Pit!$A$4:$AZ$2108,G$2,FALSE))</f>
        <v>18</v>
      </c>
      <c r="H422" s="16" t="str">
        <f>IF($C422="B",VLOOKUP($A422,Bat!$A$4:$BC$2232,H$1,FALSE),VLOOKUP($A422,Pit!$A$4:$AZ$2108,H$2,FALSE))</f>
        <v>S</v>
      </c>
      <c r="I422" s="16" t="str">
        <f>IF($C422="B",VLOOKUP($A422,Bat!$A$4:$BC$2232,I$1,FALSE),VLOOKUP($A422,Pit!$A$4:$AZ$2108,I$2,FALSE))</f>
        <v>R</v>
      </c>
      <c r="J422" s="16" t="str">
        <f>IF($C422="B",VLOOKUP($A422,Bat!$A$4:$BC$2232,J$1,FALSE),VLOOKUP($A422,Pit!$A$4:$AZ$2108,J$2,FALSE))</f>
        <v>Very Low</v>
      </c>
      <c r="K422" s="17" t="str">
        <f>IF($C422="B",VLOOKUP($A422,Bat!$A$4:$BC$2232,K$1,FALSE),VLOOKUP($A422,Pit!$A$4:$AZ$2108,K$2,FALSE))</f>
        <v>Normal</v>
      </c>
      <c r="L422" s="16">
        <f>IF($C422="B",VLOOKUP($A422,Bat!$A$4:$BC$2232,L$1,FALSE),VLOOKUP($A422,Pit!$A$4:$AZ$2108,L$2,FALSE))</f>
        <v>5</v>
      </c>
      <c r="M422" s="16">
        <f>IF($C422="B",VLOOKUP($A422,Bat!$A$4:$BC$2232,M$1,FALSE),VLOOKUP($A422,Pit!$A$4:$AZ$2108,M$2,FALSE))</f>
        <v>6</v>
      </c>
      <c r="N422" s="16">
        <f>IF($C422="B",VLOOKUP($A422,Bat!$A$4:$BC$2232,N$1,FALSE),VLOOKUP($A422,Pit!$A$4:$AZ$2108,N$2,FALSE))</f>
        <v>1</v>
      </c>
      <c r="O422" s="16">
        <f>IF($C422="B",VLOOKUP($A422,Bat!$A$4:$BC$2232,O$1,FALSE),VLOOKUP($A422,Pit!$A$4:$AZ$2108,O$2,FALSE))</f>
        <v>2</v>
      </c>
      <c r="P422" s="17">
        <f>IF($C422="B",VLOOKUP($A422,Bat!$A$4:$BC$2232,P$1,FALSE),VLOOKUP($A422,Pit!$A$4:$AZ$2108,P$2,FALSE))</f>
        <v>5</v>
      </c>
      <c r="Q422" s="36">
        <f>IF($C422="B",VLOOKUP($A422,Bat!$A$4:$BC$2232,Q$1,FALSE),VLOOKUP($A422,Pit!$A$4:$AZ$2108,Q$2,FALSE))</f>
        <v>6.9068480583798069</v>
      </c>
      <c r="R422" s="19">
        <f>IF($C422="B",VLOOKUP($A422,Bat!$A$4:$BC$2232,R$1,FALSE),VLOOKUP($A422,Pit!$A$4:$AZ$2108,R$2,FALSE))</f>
        <v>4.3402586815119305E-2</v>
      </c>
      <c r="S422" s="20">
        <f>IF($C422="B",VLOOKUP($A422,Bat!$A$4:$BC$2232,S$1,FALSE),VLOOKUP($A422,Pit!$A$4:$AZ$2108,S$2,FALSE))</f>
        <v>2600000</v>
      </c>
      <c r="T422" s="17" t="str">
        <f>VLOOKUP(IF($C422="B",VLOOKUP($A422,Bat!$A$4:$AT$2232,T$1,FALSE),VLOOKUP($A422,Pit!$A$4:$BD$2108,T$2,FALSE)),COND!$A$35:$B$41,2,FALSE)</f>
        <v>??</v>
      </c>
      <c r="U422" s="21">
        <f>IF($C422="B",VLOOKUP($A422,Bat!$A$4:$AR$1196,44,FALSE),VLOOKUP($A422,Pit!$A$4:$BB$1086,54,FALSE))</f>
        <v>0</v>
      </c>
      <c r="V422" s="16"/>
      <c r="W422" s="16">
        <f>IF(OR(U422=999,V422=999,AND(S422&gt;$S$3,S422&lt;&gt;"Slot")),"",IF(V422="",U422,V422))</f>
        <v>0</v>
      </c>
      <c r="X422" s="17" t="e">
        <f>RANK(R422,$R$5:$R$124)</f>
        <v>#N/A</v>
      </c>
      <c r="Y422" s="16" t="str">
        <f>IFERROR(VLOOKUP($D422,Results!$F$3:$L$1396,Y$1,FALSE),"")</f>
        <v/>
      </c>
      <c r="Z422" s="34" t="str">
        <f>IFERROR(IFERROR(IF(VLOOKUP($D422,Results!$F$3:$L$1396,Z$1+1,FALSE)=1,"S",""),"")&amp;VLOOKUP($D422,Results!$F$3:$L$1396,Z$1,FALSE),"")</f>
        <v/>
      </c>
      <c r="AA422" s="16" t="str">
        <f>IFERROR(VLOOKUP($D422,Results!$F$3:$L$1396,AA$1,FALSE),"")</f>
        <v/>
      </c>
      <c r="AB422" s="16" t="str">
        <f>IFERROR(VLOOKUP($D422,Results!$F$3:$L$1396,AB$1,FALSE),"")</f>
        <v/>
      </c>
      <c r="AC422" s="16" t="str">
        <f>IF(V422="","",Y422-V422)</f>
        <v/>
      </c>
    </row>
    <row r="423" spans="1:29" s="21" customFormat="1" x14ac:dyDescent="0.25">
      <c r="A423" s="21" t="s">
        <v>2473</v>
      </c>
      <c r="B423" s="16">
        <f>COUNTIF($A$5:$A$124,A423)</f>
        <v>0</v>
      </c>
      <c r="C423" s="16" t="str">
        <f>IF(OR(MID(A423,1,2)="SP",MID(A423,1,2)="MR",MID(A423,1,2)="CL",MID(A423,1,2)="RP"),"P","B")</f>
        <v>P</v>
      </c>
      <c r="D423" s="17">
        <f>IF($C423="B",VLOOKUP($A423,Bat!$A$4:$BC$2232,D$1,FALSE),VLOOKUP($A423,Pit!$A$4:$AZ$2108,D$2,FALSE))</f>
        <v>3859</v>
      </c>
      <c r="E423" s="16" t="str">
        <f>IF($C423="B",VLOOKUP($A423,Bat!$A$4:$BC$2232,E$1,FALSE),VLOOKUP($A423,Pit!$A$4:$AZ$2108,E$2,FALSE))</f>
        <v>RP</v>
      </c>
      <c r="F423" s="16" t="str">
        <f>IF($C423="B",VLOOKUP($A423,Bat!$A$4:$BC$2232,F$1,FALSE),VLOOKUP($A423,Pit!$A$4:$AZ$2108,F$2,FALSE))</f>
        <v>Sadahige Ohayashi</v>
      </c>
      <c r="G423" s="16">
        <f>IF($C423="B",VLOOKUP($A423,Bat!$A$4:$BC$2232,G$1,FALSE),VLOOKUP($A423,Pit!$A$4:$AZ$2108,G$2,FALSE))</f>
        <v>21</v>
      </c>
      <c r="H423" s="16" t="str">
        <f>IF($C423="B",VLOOKUP($A423,Bat!$A$4:$BC$2232,H$1,FALSE),VLOOKUP($A423,Pit!$A$4:$AZ$2108,H$2,FALSE))</f>
        <v>L</v>
      </c>
      <c r="I423" s="16" t="str">
        <f>IF($C423="B",VLOOKUP($A423,Bat!$A$4:$BC$2232,I$1,FALSE),VLOOKUP($A423,Pit!$A$4:$AZ$2108,I$2,FALSE))</f>
        <v>R</v>
      </c>
      <c r="J423" s="16" t="str">
        <f>IF($C423="B",VLOOKUP($A423,Bat!$A$4:$BC$2232,J$1,FALSE),VLOOKUP($A423,Pit!$A$4:$AZ$2108,J$2,FALSE))</f>
        <v>Very Low</v>
      </c>
      <c r="K423" s="17" t="str">
        <f>IF($C423="B",VLOOKUP($A423,Bat!$A$4:$BC$2232,K$1,FALSE),VLOOKUP($A423,Pit!$A$4:$AZ$2108,K$2,FALSE))</f>
        <v>Very High</v>
      </c>
      <c r="L423" s="16">
        <f>IF($C423="B",VLOOKUP($A423,Bat!$A$4:$BC$2232,L$1,FALSE),VLOOKUP($A423,Pit!$A$4:$AZ$2108,L$2,FALSE))</f>
        <v>4</v>
      </c>
      <c r="M423" s="16">
        <f>IF($C423="B",VLOOKUP($A423,Bat!$A$4:$BC$2232,M$1,FALSE),VLOOKUP($A423,Pit!$A$4:$AZ$2108,M$2,FALSE))</f>
        <v>4</v>
      </c>
      <c r="N423" s="16">
        <f>IF($C423="B",VLOOKUP($A423,Bat!$A$4:$BC$2232,N$1,FALSE),VLOOKUP($A423,Pit!$A$4:$AZ$2108,N$2,FALSE))</f>
        <v>4</v>
      </c>
      <c r="O423" s="16" t="str">
        <f>IF($C423="B",VLOOKUP($A423,Bat!$A$4:$BC$2232,O$1,FALSE),VLOOKUP($A423,Pit!$A$4:$AZ$2108,O$2,FALSE))</f>
        <v>92-94 Mph</v>
      </c>
      <c r="P423" s="17">
        <f>IF($C423="B",VLOOKUP($A423,Bat!$A$4:$BC$2232,P$1,FALSE),VLOOKUP($A423,Pit!$A$4:$AZ$2108,P$2,FALSE))</f>
        <v>3</v>
      </c>
      <c r="Q423" s="36">
        <f>IF($C423="B",VLOOKUP($A423,Bat!$A$4:$BC$2232,Q$1,FALSE),VLOOKUP($A423,Pit!$A$4:$AZ$2108,Q$2,FALSE))</f>
        <v>23.529663932805676</v>
      </c>
      <c r="R423" s="19">
        <f>IF($C423="B",VLOOKUP($A423,Bat!$A$4:$BC$2232,R$1,FALSE),VLOOKUP($A423,Pit!$A$4:$AZ$2108,R$2,FALSE))</f>
        <v>4.2869077025876008E-2</v>
      </c>
      <c r="S423" s="20">
        <f>IF($C423="B",VLOOKUP($A423,Bat!$A$4:$BC$2232,S$1,FALSE),VLOOKUP($A423,Pit!$A$4:$AZ$2108,S$2,FALSE))</f>
        <v>120000</v>
      </c>
      <c r="T423" s="17" t="str">
        <f>VLOOKUP(IF($C423="B",VLOOKUP($A423,Bat!$A$4:$AT$2232,T$1,FALSE),VLOOKUP($A423,Pit!$A$4:$BD$2108,T$2,FALSE)),COND!$A$35:$B$41,2,FALSE)</f>
        <v>??</v>
      </c>
      <c r="U423" s="21">
        <f>IF($C423="B",VLOOKUP($A423,Bat!$A$4:$AR$1196,44,FALSE),VLOOKUP($A423,Pit!$A$4:$BB$1086,54,FALSE))</f>
        <v>0</v>
      </c>
      <c r="V423" s="16"/>
      <c r="W423" s="16">
        <f>IF(OR(U423=999,V423=999,AND(S423&gt;$S$3,S423&lt;&gt;"Slot")),"",IF(V423="",U423,V423))</f>
        <v>0</v>
      </c>
      <c r="X423" s="17" t="e">
        <f>RANK(R423,$R$5:$R$124)</f>
        <v>#N/A</v>
      </c>
      <c r="Y423" s="16" t="str">
        <f>IFERROR(VLOOKUP($D423,Results!$F$3:$L$1396,Y$1,FALSE),"")</f>
        <v/>
      </c>
      <c r="Z423" s="34" t="str">
        <f>IFERROR(IFERROR(IF(VLOOKUP($D423,Results!$F$3:$L$1396,Z$1+1,FALSE)=1,"S",""),"")&amp;VLOOKUP($D423,Results!$F$3:$L$1396,Z$1,FALSE),"")</f>
        <v/>
      </c>
      <c r="AA423" s="16" t="str">
        <f>IFERROR(VLOOKUP($D423,Results!$F$3:$L$1396,AA$1,FALSE),"")</f>
        <v/>
      </c>
      <c r="AB423" s="16" t="str">
        <f>IFERROR(VLOOKUP($D423,Results!$F$3:$L$1396,AB$1,FALSE),"")</f>
        <v/>
      </c>
      <c r="AC423" s="16" t="str">
        <f>IF(V423="","",Y423-V423)</f>
        <v/>
      </c>
    </row>
    <row r="424" spans="1:29" s="21" customFormat="1" x14ac:dyDescent="0.25">
      <c r="A424" s="21" t="s">
        <v>2474</v>
      </c>
      <c r="B424" s="16">
        <f>COUNTIF($A$5:$A$124,A424)</f>
        <v>0</v>
      </c>
      <c r="C424" s="16" t="str">
        <f>IF(OR(MID(A424,1,2)="SP",MID(A424,1,2)="MR",MID(A424,1,2)="CL",MID(A424,1,2)="RP"),"P","B")</f>
        <v>P</v>
      </c>
      <c r="D424" s="17">
        <f>IF($C424="B",VLOOKUP($A424,Bat!$A$4:$BC$2232,D$1,FALSE),VLOOKUP($A424,Pit!$A$4:$AZ$2108,D$2,FALSE))</f>
        <v>5971</v>
      </c>
      <c r="E424" s="16" t="str">
        <f>IF($C424="B",VLOOKUP($A424,Bat!$A$4:$BC$2232,E$1,FALSE),VLOOKUP($A424,Pit!$A$4:$AZ$2108,E$2,FALSE))</f>
        <v>RP</v>
      </c>
      <c r="F424" s="16" t="str">
        <f>IF($C424="B",VLOOKUP($A424,Bat!$A$4:$BC$2232,F$1,FALSE),VLOOKUP($A424,Pit!$A$4:$AZ$2108,F$2,FALSE))</f>
        <v>Hunter Bradshaw</v>
      </c>
      <c r="G424" s="16">
        <f>IF($C424="B",VLOOKUP($A424,Bat!$A$4:$BC$2232,G$1,FALSE),VLOOKUP($A424,Pit!$A$4:$AZ$2108,G$2,FALSE))</f>
        <v>21</v>
      </c>
      <c r="H424" s="16" t="str">
        <f>IF($C424="B",VLOOKUP($A424,Bat!$A$4:$BC$2232,H$1,FALSE),VLOOKUP($A424,Pit!$A$4:$AZ$2108,H$2,FALSE))</f>
        <v>R</v>
      </c>
      <c r="I424" s="16" t="str">
        <f>IF($C424="B",VLOOKUP($A424,Bat!$A$4:$BC$2232,I$1,FALSE),VLOOKUP($A424,Pit!$A$4:$AZ$2108,I$2,FALSE))</f>
        <v>R</v>
      </c>
      <c r="J424" s="16" t="str">
        <f>IF($C424="B",VLOOKUP($A424,Bat!$A$4:$BC$2232,J$1,FALSE),VLOOKUP($A424,Pit!$A$4:$AZ$2108,J$2,FALSE))</f>
        <v>Very Low</v>
      </c>
      <c r="K424" s="17" t="str">
        <f>IF($C424="B",VLOOKUP($A424,Bat!$A$4:$BC$2232,K$1,FALSE),VLOOKUP($A424,Pit!$A$4:$AZ$2108,K$2,FALSE))</f>
        <v>Very High</v>
      </c>
      <c r="L424" s="16">
        <f>IF($C424="B",VLOOKUP($A424,Bat!$A$4:$BC$2232,L$1,FALSE),VLOOKUP($A424,Pit!$A$4:$AZ$2108,L$2,FALSE))</f>
        <v>4</v>
      </c>
      <c r="M424" s="16">
        <f>IF($C424="B",VLOOKUP($A424,Bat!$A$4:$BC$2232,M$1,FALSE),VLOOKUP($A424,Pit!$A$4:$AZ$2108,M$2,FALSE))</f>
        <v>4</v>
      </c>
      <c r="N424" s="16">
        <f>IF($C424="B",VLOOKUP($A424,Bat!$A$4:$BC$2232,N$1,FALSE),VLOOKUP($A424,Pit!$A$4:$AZ$2108,N$2,FALSE))</f>
        <v>4</v>
      </c>
      <c r="O424" s="16" t="str">
        <f>IF($C424="B",VLOOKUP($A424,Bat!$A$4:$BC$2232,O$1,FALSE),VLOOKUP($A424,Pit!$A$4:$AZ$2108,O$2,FALSE))</f>
        <v>90-92 Mph</v>
      </c>
      <c r="P424" s="17">
        <f>IF($C424="B",VLOOKUP($A424,Bat!$A$4:$BC$2232,P$1,FALSE),VLOOKUP($A424,Pit!$A$4:$AZ$2108,P$2,FALSE))</f>
        <v>3</v>
      </c>
      <c r="Q424" s="36">
        <f>IF($C424="B",VLOOKUP($A424,Bat!$A$4:$BC$2232,Q$1,FALSE),VLOOKUP($A424,Pit!$A$4:$AZ$2108,Q$2,FALSE))</f>
        <v>23.520614376912135</v>
      </c>
      <c r="R424" s="19">
        <f>IF($C424="B",VLOOKUP($A424,Bat!$A$4:$BC$2232,R$1,FALSE),VLOOKUP($A424,Pit!$A$4:$AZ$2108,R$2,FALSE))</f>
        <v>4.2059460329162454E-2</v>
      </c>
      <c r="S424" s="20">
        <f>IF($C424="B",VLOOKUP($A424,Bat!$A$4:$BC$2232,S$1,FALSE),VLOOKUP($A424,Pit!$A$4:$AZ$2108,S$2,FALSE))</f>
        <v>105000</v>
      </c>
      <c r="T424" s="17" t="str">
        <f>VLOOKUP(IF($C424="B",VLOOKUP($A424,Bat!$A$4:$AT$2232,T$1,FALSE),VLOOKUP($A424,Pit!$A$4:$BD$2108,T$2,FALSE)),COND!$A$35:$B$41,2,FALSE)</f>
        <v>??</v>
      </c>
      <c r="U424" s="21">
        <f>IF($C424="B",VLOOKUP($A424,Bat!$A$4:$AR$1196,44,FALSE),VLOOKUP($A424,Pit!$A$4:$BB$1086,54,FALSE))</f>
        <v>0</v>
      </c>
      <c r="V424" s="16"/>
      <c r="W424" s="16">
        <f>IF(OR(U424=999,V424=999,AND(S424&gt;$S$3,S424&lt;&gt;"Slot")),"",IF(V424="",U424,V424))</f>
        <v>0</v>
      </c>
      <c r="X424" s="17" t="e">
        <f>RANK(R424,$R$5:$R$124)</f>
        <v>#N/A</v>
      </c>
      <c r="Y424" s="16" t="str">
        <f>IFERROR(VLOOKUP($D424,Results!$F$3:$L$1396,Y$1,FALSE),"")</f>
        <v/>
      </c>
      <c r="Z424" s="34" t="str">
        <f>IFERROR(IFERROR(IF(VLOOKUP($D424,Results!$F$3:$L$1396,Z$1+1,FALSE)=1,"S",""),"")&amp;VLOOKUP($D424,Results!$F$3:$L$1396,Z$1,FALSE),"")</f>
        <v/>
      </c>
      <c r="AA424" s="16" t="str">
        <f>IFERROR(VLOOKUP($D424,Results!$F$3:$L$1396,AA$1,FALSE),"")</f>
        <v/>
      </c>
      <c r="AB424" s="16" t="str">
        <f>IFERROR(VLOOKUP($D424,Results!$F$3:$L$1396,AB$1,FALSE),"")</f>
        <v/>
      </c>
      <c r="AC424" s="16" t="str">
        <f>IF(V424="","",Y424-V424)</f>
        <v/>
      </c>
    </row>
    <row r="425" spans="1:29" s="21" customFormat="1" x14ac:dyDescent="0.25">
      <c r="A425" s="21" t="s">
        <v>2475</v>
      </c>
      <c r="B425" s="16">
        <f>COUNTIF($A$5:$A$124,A425)</f>
        <v>0</v>
      </c>
      <c r="C425" s="16" t="str">
        <f>IF(OR(MID(A425,1,2)="SP",MID(A425,1,2)="MR",MID(A425,1,2)="CL",MID(A425,1,2)="RP"),"P","B")</f>
        <v>P</v>
      </c>
      <c r="D425" s="17">
        <f>IF($C425="B",VLOOKUP($A425,Bat!$A$4:$BC$2232,D$1,FALSE),VLOOKUP($A425,Pit!$A$4:$AZ$2108,D$2,FALSE))</f>
        <v>9162</v>
      </c>
      <c r="E425" s="16" t="str">
        <f>IF($C425="B",VLOOKUP($A425,Bat!$A$4:$BC$2232,E$1,FALSE),VLOOKUP($A425,Pit!$A$4:$AZ$2108,E$2,FALSE))</f>
        <v>SP</v>
      </c>
      <c r="F425" s="16" t="str">
        <f>IF($C425="B",VLOOKUP($A425,Bat!$A$4:$BC$2232,F$1,FALSE),VLOOKUP($A425,Pit!$A$4:$AZ$2108,F$2,FALSE))</f>
        <v>Hisanobu Honda</v>
      </c>
      <c r="G425" s="16">
        <f>IF($C425="B",VLOOKUP($A425,Bat!$A$4:$BC$2232,G$1,FALSE),VLOOKUP($A425,Pit!$A$4:$AZ$2108,G$2,FALSE))</f>
        <v>18</v>
      </c>
      <c r="H425" s="16" t="str">
        <f>IF($C425="B",VLOOKUP($A425,Bat!$A$4:$BC$2232,H$1,FALSE),VLOOKUP($A425,Pit!$A$4:$AZ$2108,H$2,FALSE))</f>
        <v>R</v>
      </c>
      <c r="I425" s="16" t="str">
        <f>IF($C425="B",VLOOKUP($A425,Bat!$A$4:$BC$2232,I$1,FALSE),VLOOKUP($A425,Pit!$A$4:$AZ$2108,I$2,FALSE))</f>
        <v>R</v>
      </c>
      <c r="J425" s="16" t="str">
        <f>IF($C425="B",VLOOKUP($A425,Bat!$A$4:$BC$2232,J$1,FALSE),VLOOKUP($A425,Pit!$A$4:$AZ$2108,J$2,FALSE))</f>
        <v>Normal</v>
      </c>
      <c r="K425" s="17" t="str">
        <f>IF($C425="B",VLOOKUP($A425,Bat!$A$4:$BC$2232,K$1,FALSE),VLOOKUP($A425,Pit!$A$4:$AZ$2108,K$2,FALSE))</f>
        <v>Low</v>
      </c>
      <c r="L425" s="16">
        <f>IF($C425="B",VLOOKUP($A425,Bat!$A$4:$BC$2232,L$1,FALSE),VLOOKUP($A425,Pit!$A$4:$AZ$2108,L$2,FALSE))</f>
        <v>4</v>
      </c>
      <c r="M425" s="16">
        <f>IF($C425="B",VLOOKUP($A425,Bat!$A$4:$BC$2232,M$1,FALSE),VLOOKUP($A425,Pit!$A$4:$AZ$2108,M$2,FALSE))</f>
        <v>4</v>
      </c>
      <c r="N425" s="16">
        <f>IF($C425="B",VLOOKUP($A425,Bat!$A$4:$BC$2232,N$1,FALSE),VLOOKUP($A425,Pit!$A$4:$AZ$2108,N$2,FALSE))</f>
        <v>4</v>
      </c>
      <c r="O425" s="16" t="str">
        <f>IF($C425="B",VLOOKUP($A425,Bat!$A$4:$BC$2232,O$1,FALSE),VLOOKUP($A425,Pit!$A$4:$AZ$2108,O$2,FALSE))</f>
        <v>87-89 Mph</v>
      </c>
      <c r="P425" s="17">
        <f>IF($C425="B",VLOOKUP($A425,Bat!$A$4:$BC$2232,P$1,FALSE),VLOOKUP($A425,Pit!$A$4:$AZ$2108,P$2,FALSE))</f>
        <v>4</v>
      </c>
      <c r="Q425" s="36">
        <f>IF($C425="B",VLOOKUP($A425,Bat!$A$4:$BC$2232,Q$1,FALSE),VLOOKUP($A425,Pit!$A$4:$AZ$2108,Q$2,FALSE))</f>
        <v>23.51809076604837</v>
      </c>
      <c r="R425" s="19">
        <f>IF($C425="B",VLOOKUP($A425,Bat!$A$4:$BC$2232,R$1,FALSE),VLOOKUP($A425,Pit!$A$4:$AZ$2108,R$2,FALSE))</f>
        <v>4.1833685991134406E-2</v>
      </c>
      <c r="S425" s="20">
        <f>IF($C425="B",VLOOKUP($A425,Bat!$A$4:$BC$2232,S$1,FALSE),VLOOKUP($A425,Pit!$A$4:$AZ$2108,S$2,FALSE))</f>
        <v>210000</v>
      </c>
      <c r="T425" s="17" t="str">
        <f>VLOOKUP(IF($C425="B",VLOOKUP($A425,Bat!$A$4:$AT$2232,T$1,FALSE),VLOOKUP($A425,Pit!$A$4:$BD$2108,T$2,FALSE)),COND!$A$35:$B$41,2,FALSE)</f>
        <v>??</v>
      </c>
      <c r="U425" s="21">
        <f>IF($C425="B",VLOOKUP($A425,Bat!$A$4:$AR$1196,44,FALSE),VLOOKUP($A425,Pit!$A$4:$BB$1086,54,FALSE))</f>
        <v>0</v>
      </c>
      <c r="V425" s="16"/>
      <c r="W425" s="16">
        <f>IF(OR(U425=999,V425=999,AND(S425&gt;$S$3,S425&lt;&gt;"Slot")),"",IF(V425="",U425,V425))</f>
        <v>0</v>
      </c>
      <c r="X425" s="17" t="e">
        <f>RANK(R425,$R$5:$R$124)</f>
        <v>#N/A</v>
      </c>
      <c r="Y425" s="16" t="str">
        <f>IFERROR(VLOOKUP($D425,Results!$F$3:$L$1396,Y$1,FALSE),"")</f>
        <v/>
      </c>
      <c r="Z425" s="34" t="str">
        <f>IFERROR(IFERROR(IF(VLOOKUP($D425,Results!$F$3:$L$1396,Z$1+1,FALSE)=1,"S",""),"")&amp;VLOOKUP($D425,Results!$F$3:$L$1396,Z$1,FALSE),"")</f>
        <v/>
      </c>
      <c r="AA425" s="16" t="str">
        <f>IFERROR(VLOOKUP($D425,Results!$F$3:$L$1396,AA$1,FALSE),"")</f>
        <v/>
      </c>
      <c r="AB425" s="16" t="str">
        <f>IFERROR(VLOOKUP($D425,Results!$F$3:$L$1396,AB$1,FALSE),"")</f>
        <v/>
      </c>
      <c r="AC425" s="16" t="str">
        <f>IF(V425="","",Y425-V425)</f>
        <v/>
      </c>
    </row>
    <row r="426" spans="1:29" s="21" customFormat="1" x14ac:dyDescent="0.25">
      <c r="A426" s="21" t="s">
        <v>2476</v>
      </c>
      <c r="B426" s="16">
        <f>COUNTIF($A$5:$A$124,A426)</f>
        <v>0</v>
      </c>
      <c r="C426" s="16" t="str">
        <f>IF(OR(MID(A426,1,2)="SP",MID(A426,1,2)="MR",MID(A426,1,2)="CL",MID(A426,1,2)="RP"),"P","B")</f>
        <v>P</v>
      </c>
      <c r="D426" s="17">
        <f>IF($C426="B",VLOOKUP($A426,Bat!$A$4:$BC$2232,D$1,FALSE),VLOOKUP($A426,Pit!$A$4:$AZ$2108,D$2,FALSE))</f>
        <v>13208</v>
      </c>
      <c r="E426" s="16" t="str">
        <f>IF($C426="B",VLOOKUP($A426,Bat!$A$4:$BC$2232,E$1,FALSE),VLOOKUP($A426,Pit!$A$4:$AZ$2108,E$2,FALSE))</f>
        <v>RP</v>
      </c>
      <c r="F426" s="16" t="str">
        <f>IF($C426="B",VLOOKUP($A426,Bat!$A$4:$BC$2232,F$1,FALSE),VLOOKUP($A426,Pit!$A$4:$AZ$2108,F$2,FALSE))</f>
        <v>Gil Graves</v>
      </c>
      <c r="G426" s="16">
        <f>IF($C426="B",VLOOKUP($A426,Bat!$A$4:$BC$2232,G$1,FALSE),VLOOKUP($A426,Pit!$A$4:$AZ$2108,G$2,FALSE))</f>
        <v>21</v>
      </c>
      <c r="H426" s="16" t="str">
        <f>IF($C426="B",VLOOKUP($A426,Bat!$A$4:$BC$2232,H$1,FALSE),VLOOKUP($A426,Pit!$A$4:$AZ$2108,H$2,FALSE))</f>
        <v>R</v>
      </c>
      <c r="I426" s="16" t="str">
        <f>IF($C426="B",VLOOKUP($A426,Bat!$A$4:$BC$2232,I$1,FALSE),VLOOKUP($A426,Pit!$A$4:$AZ$2108,I$2,FALSE))</f>
        <v>R</v>
      </c>
      <c r="J426" s="16" t="str">
        <f>IF($C426="B",VLOOKUP($A426,Bat!$A$4:$BC$2232,J$1,FALSE),VLOOKUP($A426,Pit!$A$4:$AZ$2108,J$2,FALSE))</f>
        <v>Very High</v>
      </c>
      <c r="K426" s="17" t="str">
        <f>IF($C426="B",VLOOKUP($A426,Bat!$A$4:$BC$2232,K$1,FALSE),VLOOKUP($A426,Pit!$A$4:$AZ$2108,K$2,FALSE))</f>
        <v>Very High</v>
      </c>
      <c r="L426" s="16">
        <f>IF($C426="B",VLOOKUP($A426,Bat!$A$4:$BC$2232,L$1,FALSE),VLOOKUP($A426,Pit!$A$4:$AZ$2108,L$2,FALSE))</f>
        <v>3</v>
      </c>
      <c r="M426" s="16">
        <f>IF($C426="B",VLOOKUP($A426,Bat!$A$4:$BC$2232,M$1,FALSE),VLOOKUP($A426,Pit!$A$4:$AZ$2108,M$2,FALSE))</f>
        <v>4</v>
      </c>
      <c r="N426" s="16">
        <f>IF($C426="B",VLOOKUP($A426,Bat!$A$4:$BC$2232,N$1,FALSE),VLOOKUP($A426,Pit!$A$4:$AZ$2108,N$2,FALSE))</f>
        <v>4</v>
      </c>
      <c r="O426" s="16" t="str">
        <f>IF($C426="B",VLOOKUP($A426,Bat!$A$4:$BC$2232,O$1,FALSE),VLOOKUP($A426,Pit!$A$4:$AZ$2108,O$2,FALSE))</f>
        <v>88-90 Mph</v>
      </c>
      <c r="P426" s="17">
        <f>IF($C426="B",VLOOKUP($A426,Bat!$A$4:$BC$2232,P$1,FALSE),VLOOKUP($A426,Pit!$A$4:$AZ$2108,P$2,FALSE))</f>
        <v>10</v>
      </c>
      <c r="Q426" s="36">
        <f>IF($C426="B",VLOOKUP($A426,Bat!$A$4:$BC$2232,Q$1,FALSE),VLOOKUP($A426,Pit!$A$4:$AZ$2108,Q$2,FALSE))</f>
        <v>23.497364745183532</v>
      </c>
      <c r="R426" s="19">
        <f>IF($C426="B",VLOOKUP($A426,Bat!$A$4:$BC$2232,R$1,FALSE),VLOOKUP($A426,Pit!$A$4:$AZ$2108,R$2,FALSE))</f>
        <v>3.9979436705754018E-2</v>
      </c>
      <c r="S426" s="20">
        <f>IF($C426="B",VLOOKUP($A426,Bat!$A$4:$BC$2232,S$1,FALSE),VLOOKUP($A426,Pit!$A$4:$AZ$2108,S$2,FALSE))</f>
        <v>230000</v>
      </c>
      <c r="T426" s="17" t="str">
        <f>VLOOKUP(IF($C426="B",VLOOKUP($A426,Bat!$A$4:$AT$2232,T$1,FALSE),VLOOKUP($A426,Pit!$A$4:$BD$2108,T$2,FALSE)),COND!$A$35:$B$41,2,FALSE)</f>
        <v>??</v>
      </c>
      <c r="U426" s="21">
        <f>IF($C426="B",VLOOKUP($A426,Bat!$A$4:$AR$1196,44,FALSE),VLOOKUP($A426,Pit!$A$4:$BB$1086,54,FALSE))</f>
        <v>0</v>
      </c>
      <c r="V426" s="16"/>
      <c r="W426" s="16">
        <f>IF(OR(U426=999,V426=999,AND(S426&gt;$S$3,S426&lt;&gt;"Slot")),"",IF(V426="",U426,V426))</f>
        <v>0</v>
      </c>
      <c r="X426" s="17" t="e">
        <f>RANK(R426,$R$5:$R$124)</f>
        <v>#N/A</v>
      </c>
      <c r="Y426" s="16" t="str">
        <f>IFERROR(VLOOKUP($D426,Results!$F$3:$L$1396,Y$1,FALSE),"")</f>
        <v/>
      </c>
      <c r="Z426" s="34" t="str">
        <f>IFERROR(IFERROR(IF(VLOOKUP($D426,Results!$F$3:$L$1396,Z$1+1,FALSE)=1,"S",""),"")&amp;VLOOKUP($D426,Results!$F$3:$L$1396,Z$1,FALSE),"")</f>
        <v/>
      </c>
      <c r="AA426" s="16" t="str">
        <f>IFERROR(VLOOKUP($D426,Results!$F$3:$L$1396,AA$1,FALSE),"")</f>
        <v/>
      </c>
      <c r="AB426" s="16" t="str">
        <f>IFERROR(VLOOKUP($D426,Results!$F$3:$L$1396,AB$1,FALSE),"")</f>
        <v/>
      </c>
      <c r="AC426" s="16" t="str">
        <f>IF(V426="","",Y426-V426)</f>
        <v/>
      </c>
    </row>
    <row r="427" spans="1:29" s="21" customFormat="1" x14ac:dyDescent="0.25">
      <c r="A427" s="21" t="s">
        <v>3181</v>
      </c>
      <c r="B427" s="16">
        <f>COUNTIF($A$5:$A$124,A427)</f>
        <v>0</v>
      </c>
      <c r="C427" s="16" t="str">
        <f>IF(OR(MID(A427,1,2)="SP",MID(A427,1,2)="MR",MID(A427,1,2)="CL",MID(A427,1,2)="RP"),"P","B")</f>
        <v>B</v>
      </c>
      <c r="D427" s="17">
        <f>IF($C427="B",VLOOKUP($A427,Bat!$A$4:$BC$2232,D$1,FALSE),VLOOKUP($A427,Pit!$A$4:$AZ$2108,D$2,FALSE))</f>
        <v>7433</v>
      </c>
      <c r="E427" s="16" t="str">
        <f>IF($C427="B",VLOOKUP($A427,Bat!$A$4:$BC$2232,E$1,FALSE),VLOOKUP($A427,Pit!$A$4:$AZ$2108,E$2,FALSE))</f>
        <v>2B</v>
      </c>
      <c r="F427" s="16" t="str">
        <f>IF($C427="B",VLOOKUP($A427,Bat!$A$4:$BC$2232,F$1,FALSE),VLOOKUP($A427,Pit!$A$4:$AZ$2108,F$2,FALSE))</f>
        <v>Masuhiro Sumita</v>
      </c>
      <c r="G427" s="16">
        <f>IF($C427="B",VLOOKUP($A427,Bat!$A$4:$BC$2232,G$1,FALSE),VLOOKUP($A427,Pit!$A$4:$AZ$2108,G$2,FALSE))</f>
        <v>21</v>
      </c>
      <c r="H427" s="16" t="str">
        <f>IF($C427="B",VLOOKUP($A427,Bat!$A$4:$BC$2232,H$1,FALSE),VLOOKUP($A427,Pit!$A$4:$AZ$2108,H$2,FALSE))</f>
        <v>R</v>
      </c>
      <c r="I427" s="16" t="str">
        <f>IF($C427="B",VLOOKUP($A427,Bat!$A$4:$BC$2232,I$1,FALSE),VLOOKUP($A427,Pit!$A$4:$AZ$2108,I$2,FALSE))</f>
        <v>R</v>
      </c>
      <c r="J427" s="16" t="str">
        <f>IF($C427="B",VLOOKUP($A427,Bat!$A$4:$BC$2232,J$1,FALSE),VLOOKUP($A427,Pit!$A$4:$AZ$2108,J$2,FALSE))</f>
        <v>High</v>
      </c>
      <c r="K427" s="17" t="str">
        <f>IF($C427="B",VLOOKUP($A427,Bat!$A$4:$BC$2232,K$1,FALSE),VLOOKUP($A427,Pit!$A$4:$AZ$2108,K$2,FALSE))</f>
        <v>High</v>
      </c>
      <c r="L427" s="16">
        <f>IF($C427="B",VLOOKUP($A427,Bat!$A$4:$BC$2232,L$1,FALSE),VLOOKUP($A427,Pit!$A$4:$AZ$2108,L$2,FALSE))</f>
        <v>4</v>
      </c>
      <c r="M427" s="16">
        <f>IF($C427="B",VLOOKUP($A427,Bat!$A$4:$BC$2232,M$1,FALSE),VLOOKUP($A427,Pit!$A$4:$AZ$2108,M$2,FALSE))</f>
        <v>4</v>
      </c>
      <c r="N427" s="16">
        <f>IF($C427="B",VLOOKUP($A427,Bat!$A$4:$BC$2232,N$1,FALSE),VLOOKUP($A427,Pit!$A$4:$AZ$2108,N$2,FALSE))</f>
        <v>2</v>
      </c>
      <c r="O427" s="16">
        <f>IF($C427="B",VLOOKUP($A427,Bat!$A$4:$BC$2232,O$1,FALSE),VLOOKUP($A427,Pit!$A$4:$AZ$2108,O$2,FALSE))</f>
        <v>5</v>
      </c>
      <c r="P427" s="17">
        <f>IF($C427="B",VLOOKUP($A427,Bat!$A$4:$BC$2232,P$1,FALSE),VLOOKUP($A427,Pit!$A$4:$AZ$2108,P$2,FALSE))</f>
        <v>4</v>
      </c>
      <c r="Q427" s="36">
        <f>IF($C427="B",VLOOKUP($A427,Bat!$A$4:$BC$2232,Q$1,FALSE),VLOOKUP($A427,Pit!$A$4:$AZ$2108,Q$2,FALSE))</f>
        <v>6.8696624859656055</v>
      </c>
      <c r="R427" s="19">
        <f>IF($C427="B",VLOOKUP($A427,Bat!$A$4:$BC$2232,R$1,FALSE),VLOOKUP($A427,Pit!$A$4:$AZ$2108,R$2,FALSE))</f>
        <v>3.8524813937733972E-2</v>
      </c>
      <c r="S427" s="20">
        <f>IF($C427="B",VLOOKUP($A427,Bat!$A$4:$BC$2232,S$1,FALSE),VLOOKUP($A427,Pit!$A$4:$AZ$2108,S$2,FALSE))</f>
        <v>140000</v>
      </c>
      <c r="T427" s="17" t="str">
        <f>VLOOKUP(IF($C427="B",VLOOKUP($A427,Bat!$A$4:$AT$2232,T$1,FALSE),VLOOKUP($A427,Pit!$A$4:$BD$2108,T$2,FALSE)),COND!$A$35:$B$41,2,FALSE)</f>
        <v>??</v>
      </c>
      <c r="U427" s="21">
        <f>IF($C427="B",VLOOKUP($A427,Bat!$A$4:$AR$1196,44,FALSE),VLOOKUP($A427,Pit!$A$4:$BB$1086,54,FALSE))</f>
        <v>0</v>
      </c>
      <c r="V427" s="16"/>
      <c r="W427" s="16">
        <f>IF(OR(U427=999,V427=999,AND(S427&gt;$S$3,S427&lt;&gt;"Slot")),"",IF(V427="",U427,V427))</f>
        <v>0</v>
      </c>
      <c r="X427" s="17" t="e">
        <f>RANK(R427,$R$5:$R$124)</f>
        <v>#N/A</v>
      </c>
      <c r="Y427" s="16" t="str">
        <f>IFERROR(VLOOKUP($D427,Results!$F$3:$L$1396,Y$1,FALSE),"")</f>
        <v/>
      </c>
      <c r="Z427" s="34" t="str">
        <f>IFERROR(IFERROR(IF(VLOOKUP($D427,Results!$F$3:$L$1396,Z$1+1,FALSE)=1,"S",""),"")&amp;VLOOKUP($D427,Results!$F$3:$L$1396,Z$1,FALSE),"")</f>
        <v/>
      </c>
      <c r="AA427" s="16" t="str">
        <f>IFERROR(VLOOKUP($D427,Results!$F$3:$L$1396,AA$1,FALSE),"")</f>
        <v/>
      </c>
      <c r="AB427" s="16" t="str">
        <f>IFERROR(VLOOKUP($D427,Results!$F$3:$L$1396,AB$1,FALSE),"")</f>
        <v/>
      </c>
      <c r="AC427" s="16" t="str">
        <f>IF(V427="","",Y427-V427)</f>
        <v/>
      </c>
    </row>
    <row r="428" spans="1:29" s="21" customFormat="1" x14ac:dyDescent="0.25">
      <c r="A428" s="21" t="s">
        <v>2477</v>
      </c>
      <c r="B428" s="16">
        <f>COUNTIF($A$5:$A$124,A428)</f>
        <v>0</v>
      </c>
      <c r="C428" s="16" t="str">
        <f>IF(OR(MID(A428,1,2)="SP",MID(A428,1,2)="MR",MID(A428,1,2)="CL",MID(A428,1,2)="RP"),"P","B")</f>
        <v>P</v>
      </c>
      <c r="D428" s="17">
        <f>IF($C428="B",VLOOKUP($A428,Bat!$A$4:$BC$2232,D$1,FALSE),VLOOKUP($A428,Pit!$A$4:$AZ$2108,D$2,FALSE))</f>
        <v>5104</v>
      </c>
      <c r="E428" s="16" t="str">
        <f>IF($C428="B",VLOOKUP($A428,Bat!$A$4:$BC$2232,E$1,FALSE),VLOOKUP($A428,Pit!$A$4:$AZ$2108,E$2,FALSE))</f>
        <v>RP</v>
      </c>
      <c r="F428" s="16" t="str">
        <f>IF($C428="B",VLOOKUP($A428,Bat!$A$4:$BC$2232,F$1,FALSE),VLOOKUP($A428,Pit!$A$4:$AZ$2108,F$2,FALSE))</f>
        <v>Alfonso Pérez</v>
      </c>
      <c r="G428" s="16">
        <f>IF($C428="B",VLOOKUP($A428,Bat!$A$4:$BC$2232,G$1,FALSE),VLOOKUP($A428,Pit!$A$4:$AZ$2108,G$2,FALSE))</f>
        <v>18</v>
      </c>
      <c r="H428" s="16" t="str">
        <f>IF($C428="B",VLOOKUP($A428,Bat!$A$4:$BC$2232,H$1,FALSE),VLOOKUP($A428,Pit!$A$4:$AZ$2108,H$2,FALSE))</f>
        <v>R</v>
      </c>
      <c r="I428" s="16" t="str">
        <f>IF($C428="B",VLOOKUP($A428,Bat!$A$4:$BC$2232,I$1,FALSE),VLOOKUP($A428,Pit!$A$4:$AZ$2108,I$2,FALSE))</f>
        <v>R</v>
      </c>
      <c r="J428" s="16" t="str">
        <f>IF($C428="B",VLOOKUP($A428,Bat!$A$4:$BC$2232,J$1,FALSE),VLOOKUP($A428,Pit!$A$4:$AZ$2108,J$2,FALSE))</f>
        <v>Very High</v>
      </c>
      <c r="K428" s="17" t="str">
        <f>IF($C428="B",VLOOKUP($A428,Bat!$A$4:$BC$2232,K$1,FALSE),VLOOKUP($A428,Pit!$A$4:$AZ$2108,K$2,FALSE))</f>
        <v>Normal</v>
      </c>
      <c r="L428" s="16">
        <f>IF($C428="B",VLOOKUP($A428,Bat!$A$4:$BC$2232,L$1,FALSE),VLOOKUP($A428,Pit!$A$4:$AZ$2108,L$2,FALSE))</f>
        <v>4</v>
      </c>
      <c r="M428" s="16">
        <f>IF($C428="B",VLOOKUP($A428,Bat!$A$4:$BC$2232,M$1,FALSE),VLOOKUP($A428,Pit!$A$4:$AZ$2108,M$2,FALSE))</f>
        <v>3</v>
      </c>
      <c r="N428" s="16">
        <f>IF($C428="B",VLOOKUP($A428,Bat!$A$4:$BC$2232,N$1,FALSE),VLOOKUP($A428,Pit!$A$4:$AZ$2108,N$2,FALSE))</f>
        <v>4</v>
      </c>
      <c r="O428" s="16" t="str">
        <f>IF($C428="B",VLOOKUP($A428,Bat!$A$4:$BC$2232,O$1,FALSE),VLOOKUP($A428,Pit!$A$4:$AZ$2108,O$2,FALSE))</f>
        <v>90-92 Mph</v>
      </c>
      <c r="P428" s="17">
        <f>IF($C428="B",VLOOKUP($A428,Bat!$A$4:$BC$2232,P$1,FALSE),VLOOKUP($A428,Pit!$A$4:$AZ$2108,P$2,FALSE))</f>
        <v>5</v>
      </c>
      <c r="Q428" s="36">
        <f>IF($C428="B",VLOOKUP($A428,Bat!$A$4:$BC$2232,Q$1,FALSE),VLOOKUP($A428,Pit!$A$4:$AZ$2108,Q$2,FALSE))</f>
        <v>23.286133799392886</v>
      </c>
      <c r="R428" s="19">
        <f>IF($C428="B",VLOOKUP($A428,Bat!$A$4:$BC$2232,R$1,FALSE),VLOOKUP($A428,Pit!$A$4:$AZ$2108,R$2,FALSE))</f>
        <v>2.1081702652663178E-2</v>
      </c>
      <c r="S428" s="20">
        <f>IF($C428="B",VLOOKUP($A428,Bat!$A$4:$BC$2232,S$1,FALSE),VLOOKUP($A428,Pit!$A$4:$AZ$2108,S$2,FALSE))</f>
        <v>180000</v>
      </c>
      <c r="T428" s="17" t="str">
        <f>VLOOKUP(IF($C428="B",VLOOKUP($A428,Bat!$A$4:$AT$2232,T$1,FALSE),VLOOKUP($A428,Pit!$A$4:$BD$2108,T$2,FALSE)),COND!$A$35:$B$41,2,FALSE)</f>
        <v>??</v>
      </c>
      <c r="U428" s="21">
        <f>IF($C428="B",VLOOKUP($A428,Bat!$A$4:$AR$1196,44,FALSE),VLOOKUP($A428,Pit!$A$4:$BB$1086,54,FALSE))</f>
        <v>0</v>
      </c>
      <c r="V428" s="16"/>
      <c r="W428" s="16">
        <f>IF(OR(U428=999,V428=999,AND(S428&gt;$S$3,S428&lt;&gt;"Slot")),"",IF(V428="",U428,V428))</f>
        <v>0</v>
      </c>
      <c r="X428" s="17" t="e">
        <f>RANK(R428,$R$5:$R$124)</f>
        <v>#N/A</v>
      </c>
      <c r="Y428" s="16" t="str">
        <f>IFERROR(VLOOKUP($D428,Results!$F$3:$L$1396,Y$1,FALSE),"")</f>
        <v/>
      </c>
      <c r="Z428" s="34" t="str">
        <f>IFERROR(IFERROR(IF(VLOOKUP($D428,Results!$F$3:$L$1396,Z$1+1,FALSE)=1,"S",""),"")&amp;VLOOKUP($D428,Results!$F$3:$L$1396,Z$1,FALSE),"")</f>
        <v/>
      </c>
      <c r="AA428" s="16" t="str">
        <f>IFERROR(VLOOKUP($D428,Results!$F$3:$L$1396,AA$1,FALSE),"")</f>
        <v/>
      </c>
      <c r="AB428" s="16" t="str">
        <f>IFERROR(VLOOKUP($D428,Results!$F$3:$L$1396,AB$1,FALSE),"")</f>
        <v/>
      </c>
      <c r="AC428" s="16" t="str">
        <f>IF(V428="","",Y428-V428)</f>
        <v/>
      </c>
    </row>
    <row r="429" spans="1:29" s="21" customFormat="1" x14ac:dyDescent="0.25">
      <c r="A429" s="21" t="s">
        <v>2942</v>
      </c>
      <c r="B429" s="16">
        <f>COUNTIF($A$5:$A$124,A429)</f>
        <v>0</v>
      </c>
      <c r="C429" s="16" t="str">
        <f>IF(OR(MID(A429,1,2)="SP",MID(A429,1,2)="MR",MID(A429,1,2)="CL",MID(A429,1,2)="RP"),"P","B")</f>
        <v>B</v>
      </c>
      <c r="D429" s="17">
        <f>IF($C429="B",VLOOKUP($A429,Bat!$A$4:$BC$2232,D$1,FALSE),VLOOKUP($A429,Pit!$A$4:$AZ$2108,D$2,FALSE))</f>
        <v>5004</v>
      </c>
      <c r="E429" s="16" t="str">
        <f>IF($C429="B",VLOOKUP($A429,Bat!$A$4:$BC$2232,E$1,FALSE),VLOOKUP($A429,Pit!$A$4:$AZ$2108,E$2,FALSE))</f>
        <v>1B</v>
      </c>
      <c r="F429" s="16" t="str">
        <f>IF($C429="B",VLOOKUP($A429,Bat!$A$4:$BC$2232,F$1,FALSE),VLOOKUP($A429,Pit!$A$4:$AZ$2108,F$2,FALSE))</f>
        <v>Yun Brooks</v>
      </c>
      <c r="G429" s="16">
        <f>IF($C429="B",VLOOKUP($A429,Bat!$A$4:$BC$2232,G$1,FALSE),VLOOKUP($A429,Pit!$A$4:$AZ$2108,G$2,FALSE))</f>
        <v>18</v>
      </c>
      <c r="H429" s="16" t="str">
        <f>IF($C429="B",VLOOKUP($A429,Bat!$A$4:$BC$2232,H$1,FALSE),VLOOKUP($A429,Pit!$A$4:$AZ$2108,H$2,FALSE))</f>
        <v>R</v>
      </c>
      <c r="I429" s="16" t="str">
        <f>IF($C429="B",VLOOKUP($A429,Bat!$A$4:$BC$2232,I$1,FALSE),VLOOKUP($A429,Pit!$A$4:$AZ$2108,I$2,FALSE))</f>
        <v>R</v>
      </c>
      <c r="J429" s="16" t="str">
        <f>IF($C429="B",VLOOKUP($A429,Bat!$A$4:$BC$2232,J$1,FALSE),VLOOKUP($A429,Pit!$A$4:$AZ$2108,J$2,FALSE))</f>
        <v>Normal</v>
      </c>
      <c r="K429" s="17" t="str">
        <f>IF($C429="B",VLOOKUP($A429,Bat!$A$4:$BC$2232,K$1,FALSE),VLOOKUP($A429,Pit!$A$4:$AZ$2108,K$2,FALSE))</f>
        <v>Low</v>
      </c>
      <c r="L429" s="16">
        <f>IF($C429="B",VLOOKUP($A429,Bat!$A$4:$BC$2232,L$1,FALSE),VLOOKUP($A429,Pit!$A$4:$AZ$2108,L$2,FALSE))</f>
        <v>5</v>
      </c>
      <c r="M429" s="16">
        <f>IF($C429="B",VLOOKUP($A429,Bat!$A$4:$BC$2232,M$1,FALSE),VLOOKUP($A429,Pit!$A$4:$AZ$2108,M$2,FALSE))</f>
        <v>1</v>
      </c>
      <c r="N429" s="16">
        <f>IF($C429="B",VLOOKUP($A429,Bat!$A$4:$BC$2232,N$1,FALSE),VLOOKUP($A429,Pit!$A$4:$AZ$2108,N$2,FALSE))</f>
        <v>5</v>
      </c>
      <c r="O429" s="16">
        <f>IF($C429="B",VLOOKUP($A429,Bat!$A$4:$BC$2232,O$1,FALSE),VLOOKUP($A429,Pit!$A$4:$AZ$2108,O$2,FALSE))</f>
        <v>2</v>
      </c>
      <c r="P429" s="17">
        <f>IF($C429="B",VLOOKUP($A429,Bat!$A$4:$BC$2232,P$1,FALSE),VLOOKUP($A429,Pit!$A$4:$AZ$2108,P$2,FALSE))</f>
        <v>4</v>
      </c>
      <c r="Q429" s="36">
        <f>IF($C429="B",VLOOKUP($A429,Bat!$A$4:$BC$2232,Q$1,FALSE),VLOOKUP($A429,Pit!$A$4:$AZ$2108,Q$2,FALSE))</f>
        <v>6.6984357351122821</v>
      </c>
      <c r="R429" s="19">
        <f>IF($C429="B",VLOOKUP($A429,Bat!$A$4:$BC$2232,R$1,FALSE),VLOOKUP($A429,Pit!$A$4:$AZ$2108,R$2,FALSE))</f>
        <v>1.6064350188729336E-2</v>
      </c>
      <c r="S429" s="20">
        <f>IF($C429="B",VLOOKUP($A429,Bat!$A$4:$BC$2232,S$1,FALSE),VLOOKUP($A429,Pit!$A$4:$AZ$2108,S$2,FALSE))</f>
        <v>190000</v>
      </c>
      <c r="T429" s="17" t="str">
        <f>VLOOKUP(IF($C429="B",VLOOKUP($A429,Bat!$A$4:$AT$2232,T$1,FALSE),VLOOKUP($A429,Pit!$A$4:$BD$2108,T$2,FALSE)),COND!$A$35:$B$41,2,FALSE)</f>
        <v>??</v>
      </c>
      <c r="U429" s="21">
        <f>IF($C429="B",VLOOKUP($A429,Bat!$A$4:$AR$1196,44,FALSE),VLOOKUP($A429,Pit!$A$4:$BB$1086,54,FALSE))</f>
        <v>0</v>
      </c>
      <c r="V429" s="16"/>
      <c r="W429" s="16">
        <f>IF(OR(U429=999,V429=999,AND(S429&gt;$S$3,S429&lt;&gt;"Slot")),"",IF(V429="",U429,V429))</f>
        <v>0</v>
      </c>
      <c r="X429" s="17" t="e">
        <f>RANK(R429,$R$5:$R$124)</f>
        <v>#N/A</v>
      </c>
      <c r="Y429" s="16" t="str">
        <f>IFERROR(VLOOKUP($D429,Results!$F$3:$L$1396,Y$1,FALSE),"")</f>
        <v/>
      </c>
      <c r="Z429" s="34" t="str">
        <f>IFERROR(IFERROR(IF(VLOOKUP($D429,Results!$F$3:$L$1396,Z$1+1,FALSE)=1,"S",""),"")&amp;VLOOKUP($D429,Results!$F$3:$L$1396,Z$1,FALSE),"")</f>
        <v/>
      </c>
      <c r="AA429" s="16" t="str">
        <f>IFERROR(VLOOKUP($D429,Results!$F$3:$L$1396,AA$1,FALSE),"")</f>
        <v/>
      </c>
      <c r="AB429" s="16" t="str">
        <f>IFERROR(VLOOKUP($D429,Results!$F$3:$L$1396,AB$1,FALSE),"")</f>
        <v/>
      </c>
      <c r="AC429" s="16" t="str">
        <f>IF(V429="","",Y429-V429)</f>
        <v/>
      </c>
    </row>
    <row r="430" spans="1:29" s="21" customFormat="1" x14ac:dyDescent="0.25">
      <c r="A430" s="21" t="s">
        <v>2943</v>
      </c>
      <c r="B430" s="16">
        <f>COUNTIF($A$5:$A$124,A430)</f>
        <v>0</v>
      </c>
      <c r="C430" s="16" t="str">
        <f>IF(OR(MID(A430,1,2)="SP",MID(A430,1,2)="MR",MID(A430,1,2)="CL",MID(A430,1,2)="RP"),"P","B")</f>
        <v>B</v>
      </c>
      <c r="D430" s="17">
        <f>IF($C430="B",VLOOKUP($A430,Bat!$A$4:$BC$2232,D$1,FALSE),VLOOKUP($A430,Pit!$A$4:$AZ$2108,D$2,FALSE))</f>
        <v>8331</v>
      </c>
      <c r="E430" s="16" t="str">
        <f>IF($C430="B",VLOOKUP($A430,Bat!$A$4:$BC$2232,E$1,FALSE),VLOOKUP($A430,Pit!$A$4:$AZ$2108,E$2,FALSE))</f>
        <v>2B</v>
      </c>
      <c r="F430" s="16" t="str">
        <f>IF($C430="B",VLOOKUP($A430,Bat!$A$4:$BC$2232,F$1,FALSE),VLOOKUP($A430,Pit!$A$4:$AZ$2108,F$2,FALSE))</f>
        <v>Ed Richards</v>
      </c>
      <c r="G430" s="16">
        <f>IF($C430="B",VLOOKUP($A430,Bat!$A$4:$BC$2232,G$1,FALSE),VLOOKUP($A430,Pit!$A$4:$AZ$2108,G$2,FALSE))</f>
        <v>21</v>
      </c>
      <c r="H430" s="16" t="str">
        <f>IF($C430="B",VLOOKUP($A430,Bat!$A$4:$BC$2232,H$1,FALSE),VLOOKUP($A430,Pit!$A$4:$AZ$2108,H$2,FALSE))</f>
        <v>R</v>
      </c>
      <c r="I430" s="16" t="str">
        <f>IF($C430="B",VLOOKUP($A430,Bat!$A$4:$BC$2232,I$1,FALSE),VLOOKUP($A430,Pit!$A$4:$AZ$2108,I$2,FALSE))</f>
        <v>R</v>
      </c>
      <c r="J430" s="16" t="str">
        <f>IF($C430="B",VLOOKUP($A430,Bat!$A$4:$BC$2232,J$1,FALSE),VLOOKUP($A430,Pit!$A$4:$AZ$2108,J$2,FALSE))</f>
        <v>High</v>
      </c>
      <c r="K430" s="17" t="str">
        <f>IF($C430="B",VLOOKUP($A430,Bat!$A$4:$BC$2232,K$1,FALSE),VLOOKUP($A430,Pit!$A$4:$AZ$2108,K$2,FALSE))</f>
        <v>Normal</v>
      </c>
      <c r="L430" s="16">
        <f>IF($C430="B",VLOOKUP($A430,Bat!$A$4:$BC$2232,L$1,FALSE),VLOOKUP($A430,Pit!$A$4:$AZ$2108,L$2,FALSE))</f>
        <v>4</v>
      </c>
      <c r="M430" s="16">
        <f>IF($C430="B",VLOOKUP($A430,Bat!$A$4:$BC$2232,M$1,FALSE),VLOOKUP($A430,Pit!$A$4:$AZ$2108,M$2,FALSE))</f>
        <v>5</v>
      </c>
      <c r="N430" s="16">
        <f>IF($C430="B",VLOOKUP($A430,Bat!$A$4:$BC$2232,N$1,FALSE),VLOOKUP($A430,Pit!$A$4:$AZ$2108,N$2,FALSE))</f>
        <v>4</v>
      </c>
      <c r="O430" s="16">
        <f>IF($C430="B",VLOOKUP($A430,Bat!$A$4:$BC$2232,O$1,FALSE),VLOOKUP($A430,Pit!$A$4:$AZ$2108,O$2,FALSE))</f>
        <v>3</v>
      </c>
      <c r="P430" s="17">
        <f>IF($C430="B",VLOOKUP($A430,Bat!$A$4:$BC$2232,P$1,FALSE),VLOOKUP($A430,Pit!$A$4:$AZ$2108,P$2,FALSE))</f>
        <v>3</v>
      </c>
      <c r="Q430" s="36">
        <f>IF($C430="B",VLOOKUP($A430,Bat!$A$4:$BC$2232,Q$1,FALSE),VLOOKUP($A430,Pit!$A$4:$AZ$2108,Q$2,FALSE))</f>
        <v>6.6967386417272365</v>
      </c>
      <c r="R430" s="19">
        <f>IF($C430="B",VLOOKUP($A430,Bat!$A$4:$BC$2232,R$1,FALSE),VLOOKUP($A430,Pit!$A$4:$AZ$2108,R$2,FALSE))</f>
        <v>1.5841735998694605E-2</v>
      </c>
      <c r="S430" s="20">
        <f>IF($C430="B",VLOOKUP($A430,Bat!$A$4:$BC$2232,S$1,FALSE),VLOOKUP($A430,Pit!$A$4:$AZ$2108,S$2,FALSE))</f>
        <v>140000</v>
      </c>
      <c r="T430" s="17" t="str">
        <f>VLOOKUP(IF($C430="B",VLOOKUP($A430,Bat!$A$4:$AT$2232,T$1,FALSE),VLOOKUP($A430,Pit!$A$4:$BD$2108,T$2,FALSE)),COND!$A$35:$B$41,2,FALSE)</f>
        <v>??</v>
      </c>
      <c r="U430" s="21">
        <f>IF($C430="B",VLOOKUP($A430,Bat!$A$4:$AR$1196,44,FALSE),VLOOKUP($A430,Pit!$A$4:$BB$1086,54,FALSE))</f>
        <v>0</v>
      </c>
      <c r="V430" s="16"/>
      <c r="W430" s="16">
        <f>IF(OR(U430=999,V430=999,AND(S430&gt;$S$3,S430&lt;&gt;"Slot")),"",IF(V430="",U430,V430))</f>
        <v>0</v>
      </c>
      <c r="X430" s="17" t="e">
        <f>RANK(R430,$R$5:$R$124)</f>
        <v>#N/A</v>
      </c>
      <c r="Y430" s="16" t="str">
        <f>IFERROR(VLOOKUP($D430,Results!$F$3:$L$1396,Y$1,FALSE),"")</f>
        <v/>
      </c>
      <c r="Z430" s="34" t="str">
        <f>IFERROR(IFERROR(IF(VLOOKUP($D430,Results!$F$3:$L$1396,Z$1+1,FALSE)=1,"S",""),"")&amp;VLOOKUP($D430,Results!$F$3:$L$1396,Z$1,FALSE),"")</f>
        <v/>
      </c>
      <c r="AA430" s="16" t="str">
        <f>IFERROR(VLOOKUP($D430,Results!$F$3:$L$1396,AA$1,FALSE),"")</f>
        <v/>
      </c>
      <c r="AB430" s="16" t="str">
        <f>IFERROR(VLOOKUP($D430,Results!$F$3:$L$1396,AB$1,FALSE),"")</f>
        <v/>
      </c>
      <c r="AC430" s="16" t="str">
        <f>IF(V430="","",Y430-V430)</f>
        <v/>
      </c>
    </row>
    <row r="431" spans="1:29" s="21" customFormat="1" x14ac:dyDescent="0.25">
      <c r="A431" s="21" t="s">
        <v>2944</v>
      </c>
      <c r="B431" s="16">
        <f>COUNTIF($A$5:$A$124,A431)</f>
        <v>0</v>
      </c>
      <c r="C431" s="16" t="str">
        <f>IF(OR(MID(A431,1,2)="SP",MID(A431,1,2)="MR",MID(A431,1,2)="CL",MID(A431,1,2)="RP"),"P","B")</f>
        <v>B</v>
      </c>
      <c r="D431" s="17">
        <f>IF($C431="B",VLOOKUP($A431,Bat!$A$4:$BC$2232,D$1,FALSE),VLOOKUP($A431,Pit!$A$4:$AZ$2108,D$2,FALSE))</f>
        <v>10884</v>
      </c>
      <c r="E431" s="16" t="str">
        <f>IF($C431="B",VLOOKUP($A431,Bat!$A$4:$BC$2232,E$1,FALSE),VLOOKUP($A431,Pit!$A$4:$AZ$2108,E$2,FALSE))</f>
        <v>2B</v>
      </c>
      <c r="F431" s="16" t="str">
        <f>IF($C431="B",VLOOKUP($A431,Bat!$A$4:$BC$2232,F$1,FALSE),VLOOKUP($A431,Pit!$A$4:$AZ$2108,F$2,FALSE))</f>
        <v>Will Sharp</v>
      </c>
      <c r="G431" s="16">
        <f>IF($C431="B",VLOOKUP($A431,Bat!$A$4:$BC$2232,G$1,FALSE),VLOOKUP($A431,Pit!$A$4:$AZ$2108,G$2,FALSE))</f>
        <v>21</v>
      </c>
      <c r="H431" s="16" t="str">
        <f>IF($C431="B",VLOOKUP($A431,Bat!$A$4:$BC$2232,H$1,FALSE),VLOOKUP($A431,Pit!$A$4:$AZ$2108,H$2,FALSE))</f>
        <v>R</v>
      </c>
      <c r="I431" s="16" t="str">
        <f>IF($C431="B",VLOOKUP($A431,Bat!$A$4:$BC$2232,I$1,FALSE),VLOOKUP($A431,Pit!$A$4:$AZ$2108,I$2,FALSE))</f>
        <v>R</v>
      </c>
      <c r="J431" s="16" t="str">
        <f>IF($C431="B",VLOOKUP($A431,Bat!$A$4:$BC$2232,J$1,FALSE),VLOOKUP($A431,Pit!$A$4:$AZ$2108,J$2,FALSE))</f>
        <v>Very Low</v>
      </c>
      <c r="K431" s="17" t="str">
        <f>IF($C431="B",VLOOKUP($A431,Bat!$A$4:$BC$2232,K$1,FALSE),VLOOKUP($A431,Pit!$A$4:$AZ$2108,K$2,FALSE))</f>
        <v>High</v>
      </c>
      <c r="L431" s="16">
        <f>IF($C431="B",VLOOKUP($A431,Bat!$A$4:$BC$2232,L$1,FALSE),VLOOKUP($A431,Pit!$A$4:$AZ$2108,L$2,FALSE))</f>
        <v>4</v>
      </c>
      <c r="M431" s="16">
        <f>IF($C431="B",VLOOKUP($A431,Bat!$A$4:$BC$2232,M$1,FALSE),VLOOKUP($A431,Pit!$A$4:$AZ$2108,M$2,FALSE))</f>
        <v>6</v>
      </c>
      <c r="N431" s="16">
        <f>IF($C431="B",VLOOKUP($A431,Bat!$A$4:$BC$2232,N$1,FALSE),VLOOKUP($A431,Pit!$A$4:$AZ$2108,N$2,FALSE))</f>
        <v>3</v>
      </c>
      <c r="O431" s="16">
        <f>IF($C431="B",VLOOKUP($A431,Bat!$A$4:$BC$2232,O$1,FALSE),VLOOKUP($A431,Pit!$A$4:$AZ$2108,O$2,FALSE))</f>
        <v>4</v>
      </c>
      <c r="P431" s="17">
        <f>IF($C431="B",VLOOKUP($A431,Bat!$A$4:$BC$2232,P$1,FALSE),VLOOKUP($A431,Pit!$A$4:$AZ$2108,P$2,FALSE))</f>
        <v>3</v>
      </c>
      <c r="Q431" s="36">
        <f>IF($C431="B",VLOOKUP($A431,Bat!$A$4:$BC$2232,Q$1,FALSE),VLOOKUP($A431,Pit!$A$4:$AZ$2108,Q$2,FALSE))</f>
        <v>6.6906723835248005</v>
      </c>
      <c r="R431" s="19">
        <f>IF($C431="B",VLOOKUP($A431,Bat!$A$4:$BC$2232,R$1,FALSE),VLOOKUP($A431,Pit!$A$4:$AZ$2108,R$2,FALSE))</f>
        <v>1.5046001852196483E-2</v>
      </c>
      <c r="S431" s="20">
        <f>IF($C431="B",VLOOKUP($A431,Bat!$A$4:$BC$2232,S$1,FALSE),VLOOKUP($A431,Pit!$A$4:$AZ$2108,S$2,FALSE))</f>
        <v>190000</v>
      </c>
      <c r="T431" s="17" t="str">
        <f>VLOOKUP(IF($C431="B",VLOOKUP($A431,Bat!$A$4:$AT$2232,T$1,FALSE),VLOOKUP($A431,Pit!$A$4:$BD$2108,T$2,FALSE)),COND!$A$35:$B$41,2,FALSE)</f>
        <v>??</v>
      </c>
      <c r="U431" s="21">
        <f>IF($C431="B",VLOOKUP($A431,Bat!$A$4:$AR$1196,44,FALSE),VLOOKUP($A431,Pit!$A$4:$BB$1086,54,FALSE))</f>
        <v>0</v>
      </c>
      <c r="V431" s="16"/>
      <c r="W431" s="16">
        <f>IF(OR(U431=999,V431=999,AND(S431&gt;$S$3,S431&lt;&gt;"Slot")),"",IF(V431="",U431,V431))</f>
        <v>0</v>
      </c>
      <c r="X431" s="17" t="e">
        <f>RANK(R431,$R$5:$R$124)</f>
        <v>#N/A</v>
      </c>
      <c r="Y431" s="16" t="str">
        <f>IFERROR(VLOOKUP($D431,Results!$F$3:$L$1396,Y$1,FALSE),"")</f>
        <v/>
      </c>
      <c r="Z431" s="34" t="str">
        <f>IFERROR(IFERROR(IF(VLOOKUP($D431,Results!$F$3:$L$1396,Z$1+1,FALSE)=1,"S",""),"")&amp;VLOOKUP($D431,Results!$F$3:$L$1396,Z$1,FALSE),"")</f>
        <v/>
      </c>
      <c r="AA431" s="16" t="str">
        <f>IFERROR(VLOOKUP($D431,Results!$F$3:$L$1396,AA$1,FALSE),"")</f>
        <v/>
      </c>
      <c r="AB431" s="16" t="str">
        <f>IFERROR(VLOOKUP($D431,Results!$F$3:$L$1396,AB$1,FALSE),"")</f>
        <v/>
      </c>
      <c r="AC431" s="16" t="str">
        <f>IF(V431="","",Y431-V431)</f>
        <v/>
      </c>
    </row>
    <row r="432" spans="1:29" s="21" customFormat="1" x14ac:dyDescent="0.25">
      <c r="A432" s="21" t="s">
        <v>2945</v>
      </c>
      <c r="B432" s="16">
        <f>COUNTIF($A$5:$A$124,A432)</f>
        <v>0</v>
      </c>
      <c r="C432" s="16" t="str">
        <f>IF(OR(MID(A432,1,2)="SP",MID(A432,1,2)="MR",MID(A432,1,2)="CL",MID(A432,1,2)="RP"),"P","B")</f>
        <v>B</v>
      </c>
      <c r="D432" s="17">
        <f>IF($C432="B",VLOOKUP($A432,Bat!$A$4:$BC$2232,D$1,FALSE),VLOOKUP($A432,Pit!$A$4:$AZ$2108,D$2,FALSE))</f>
        <v>4939</v>
      </c>
      <c r="E432" s="16" t="str">
        <f>IF($C432="B",VLOOKUP($A432,Bat!$A$4:$BC$2232,E$1,FALSE),VLOOKUP($A432,Pit!$A$4:$AZ$2108,E$2,FALSE))</f>
        <v>C</v>
      </c>
      <c r="F432" s="16" t="str">
        <f>IF($C432="B",VLOOKUP($A432,Bat!$A$4:$BC$2232,F$1,FALSE),VLOOKUP($A432,Pit!$A$4:$AZ$2108,F$2,FALSE))</f>
        <v>Jeff Delaney</v>
      </c>
      <c r="G432" s="16">
        <f>IF($C432="B",VLOOKUP($A432,Bat!$A$4:$BC$2232,G$1,FALSE),VLOOKUP($A432,Pit!$A$4:$AZ$2108,G$2,FALSE))</f>
        <v>18</v>
      </c>
      <c r="H432" s="16" t="str">
        <f>IF($C432="B",VLOOKUP($A432,Bat!$A$4:$BC$2232,H$1,FALSE),VLOOKUP($A432,Pit!$A$4:$AZ$2108,H$2,FALSE))</f>
        <v>R</v>
      </c>
      <c r="I432" s="16" t="str">
        <f>IF($C432="B",VLOOKUP($A432,Bat!$A$4:$BC$2232,I$1,FALSE),VLOOKUP($A432,Pit!$A$4:$AZ$2108,I$2,FALSE))</f>
        <v>R</v>
      </c>
      <c r="J432" s="16" t="str">
        <f>IF($C432="B",VLOOKUP($A432,Bat!$A$4:$BC$2232,J$1,FALSE),VLOOKUP($A432,Pit!$A$4:$AZ$2108,J$2,FALSE))</f>
        <v>Low</v>
      </c>
      <c r="K432" s="17" t="str">
        <f>IF($C432="B",VLOOKUP($A432,Bat!$A$4:$BC$2232,K$1,FALSE),VLOOKUP($A432,Pit!$A$4:$AZ$2108,K$2,FALSE))</f>
        <v>High</v>
      </c>
      <c r="L432" s="16">
        <f>IF($C432="B",VLOOKUP($A432,Bat!$A$4:$BC$2232,L$1,FALSE),VLOOKUP($A432,Pit!$A$4:$AZ$2108,L$2,FALSE))</f>
        <v>5</v>
      </c>
      <c r="M432" s="16">
        <f>IF($C432="B",VLOOKUP($A432,Bat!$A$4:$BC$2232,M$1,FALSE),VLOOKUP($A432,Pit!$A$4:$AZ$2108,M$2,FALSE))</f>
        <v>1</v>
      </c>
      <c r="N432" s="16">
        <f>IF($C432="B",VLOOKUP($A432,Bat!$A$4:$BC$2232,N$1,FALSE),VLOOKUP($A432,Pit!$A$4:$AZ$2108,N$2,FALSE))</f>
        <v>1</v>
      </c>
      <c r="O432" s="16">
        <f>IF($C432="B",VLOOKUP($A432,Bat!$A$4:$BC$2232,O$1,FALSE),VLOOKUP($A432,Pit!$A$4:$AZ$2108,O$2,FALSE))</f>
        <v>6</v>
      </c>
      <c r="P432" s="17">
        <f>IF($C432="B",VLOOKUP($A432,Bat!$A$4:$BC$2232,P$1,FALSE),VLOOKUP($A432,Pit!$A$4:$AZ$2108,P$2,FALSE))</f>
        <v>2</v>
      </c>
      <c r="Q432" s="36">
        <f>IF($C432="B",VLOOKUP($A432,Bat!$A$4:$BC$2232,Q$1,FALSE),VLOOKUP($A432,Pit!$A$4:$AZ$2108,Q$2,FALSE))</f>
        <v>6.666121221815855</v>
      </c>
      <c r="R432" s="19">
        <f>IF($C432="B",VLOOKUP($A432,Bat!$A$4:$BC$2232,R$1,FALSE),VLOOKUP($A432,Pit!$A$4:$AZ$2108,R$2,FALSE))</f>
        <v>1.1825532650908598E-2</v>
      </c>
      <c r="S432" s="20">
        <f>IF($C432="B",VLOOKUP($A432,Bat!$A$4:$BC$2232,S$1,FALSE),VLOOKUP($A432,Pit!$A$4:$AZ$2108,S$2,FALSE))</f>
        <v>1600000</v>
      </c>
      <c r="T432" s="17" t="str">
        <f>VLOOKUP(IF($C432="B",VLOOKUP($A432,Bat!$A$4:$AT$2232,T$1,FALSE),VLOOKUP($A432,Pit!$A$4:$BD$2108,T$2,FALSE)),COND!$A$35:$B$41,2,FALSE)</f>
        <v>??</v>
      </c>
      <c r="U432" s="21">
        <f>IF($C432="B",VLOOKUP($A432,Bat!$A$4:$AR$1196,44,FALSE),VLOOKUP($A432,Pit!$A$4:$BB$1086,54,FALSE))</f>
        <v>0</v>
      </c>
      <c r="V432" s="16"/>
      <c r="W432" s="16">
        <f>IF(OR(U432=999,V432=999,AND(S432&gt;$S$3,S432&lt;&gt;"Slot")),"",IF(V432="",U432,V432))</f>
        <v>0</v>
      </c>
      <c r="X432" s="17" t="e">
        <f>RANK(R432,$R$5:$R$124)</f>
        <v>#N/A</v>
      </c>
      <c r="Y432" s="16" t="str">
        <f>IFERROR(VLOOKUP($D432,Results!$F$3:$L$1396,Y$1,FALSE),"")</f>
        <v/>
      </c>
      <c r="Z432" s="34" t="str">
        <f>IFERROR(IFERROR(IF(VLOOKUP($D432,Results!$F$3:$L$1396,Z$1+1,FALSE)=1,"S",""),"")&amp;VLOOKUP($D432,Results!$F$3:$L$1396,Z$1,FALSE),"")</f>
        <v/>
      </c>
      <c r="AA432" s="16" t="str">
        <f>IFERROR(VLOOKUP($D432,Results!$F$3:$L$1396,AA$1,FALSE),"")</f>
        <v/>
      </c>
      <c r="AB432" s="16" t="str">
        <f>IFERROR(VLOOKUP($D432,Results!$F$3:$L$1396,AB$1,FALSE),"")</f>
        <v/>
      </c>
      <c r="AC432" s="16" t="str">
        <f>IF(V432="","",Y432-V432)</f>
        <v/>
      </c>
    </row>
    <row r="433" spans="1:29" s="21" customFormat="1" x14ac:dyDescent="0.25">
      <c r="A433" s="21" t="s">
        <v>2478</v>
      </c>
      <c r="B433" s="16">
        <f>COUNTIF($A$5:$A$124,A433)</f>
        <v>0</v>
      </c>
      <c r="C433" s="16" t="str">
        <f>IF(OR(MID(A433,1,2)="SP",MID(A433,1,2)="MR",MID(A433,1,2)="CL",MID(A433,1,2)="RP"),"P","B")</f>
        <v>P</v>
      </c>
      <c r="D433" s="17">
        <f>IF($C433="B",VLOOKUP($A433,Bat!$A$4:$BC$2232,D$1,FALSE),VLOOKUP($A433,Pit!$A$4:$AZ$2108,D$2,FALSE))</f>
        <v>3816</v>
      </c>
      <c r="E433" s="16" t="str">
        <f>IF($C433="B",VLOOKUP($A433,Bat!$A$4:$BC$2232,E$1,FALSE),VLOOKUP($A433,Pit!$A$4:$AZ$2108,E$2,FALSE))</f>
        <v>SP</v>
      </c>
      <c r="F433" s="16" t="str">
        <f>IF($C433="B",VLOOKUP($A433,Bat!$A$4:$BC$2232,F$1,FALSE),VLOOKUP($A433,Pit!$A$4:$AZ$2108,F$2,FALSE))</f>
        <v>Shumei Miyazaki</v>
      </c>
      <c r="G433" s="16">
        <f>IF($C433="B",VLOOKUP($A433,Bat!$A$4:$BC$2232,G$1,FALSE),VLOOKUP($A433,Pit!$A$4:$AZ$2108,G$2,FALSE))</f>
        <v>21</v>
      </c>
      <c r="H433" s="16" t="str">
        <f>IF($C433="B",VLOOKUP($A433,Bat!$A$4:$BC$2232,H$1,FALSE),VLOOKUP($A433,Pit!$A$4:$AZ$2108,H$2,FALSE))</f>
        <v>R</v>
      </c>
      <c r="I433" s="16" t="str">
        <f>IF($C433="B",VLOOKUP($A433,Bat!$A$4:$BC$2232,I$1,FALSE),VLOOKUP($A433,Pit!$A$4:$AZ$2108,I$2,FALSE))</f>
        <v>R</v>
      </c>
      <c r="J433" s="16" t="str">
        <f>IF($C433="B",VLOOKUP($A433,Bat!$A$4:$BC$2232,J$1,FALSE),VLOOKUP($A433,Pit!$A$4:$AZ$2108,J$2,FALSE))</f>
        <v>High</v>
      </c>
      <c r="K433" s="17" t="str">
        <f>IF($C433="B",VLOOKUP($A433,Bat!$A$4:$BC$2232,K$1,FALSE),VLOOKUP($A433,Pit!$A$4:$AZ$2108,K$2,FALSE))</f>
        <v>Very High</v>
      </c>
      <c r="L433" s="16">
        <f>IF($C433="B",VLOOKUP($A433,Bat!$A$4:$BC$2232,L$1,FALSE),VLOOKUP($A433,Pit!$A$4:$AZ$2108,L$2,FALSE))</f>
        <v>4</v>
      </c>
      <c r="M433" s="16">
        <f>IF($C433="B",VLOOKUP($A433,Bat!$A$4:$BC$2232,M$1,FALSE),VLOOKUP($A433,Pit!$A$4:$AZ$2108,M$2,FALSE))</f>
        <v>6</v>
      </c>
      <c r="N433" s="16">
        <f>IF($C433="B",VLOOKUP($A433,Bat!$A$4:$BC$2232,N$1,FALSE),VLOOKUP($A433,Pit!$A$4:$AZ$2108,N$2,FALSE))</f>
        <v>2</v>
      </c>
      <c r="O433" s="16" t="str">
        <f>IF($C433="B",VLOOKUP($A433,Bat!$A$4:$BC$2232,O$1,FALSE),VLOOKUP($A433,Pit!$A$4:$AZ$2108,O$2,FALSE))</f>
        <v>90-92 Mph</v>
      </c>
      <c r="P433" s="17">
        <f>IF($C433="B",VLOOKUP($A433,Bat!$A$4:$BC$2232,P$1,FALSE),VLOOKUP($A433,Pit!$A$4:$AZ$2108,P$2,FALSE))</f>
        <v>3</v>
      </c>
      <c r="Q433" s="36">
        <f>IF($C433="B",VLOOKUP($A433,Bat!$A$4:$BC$2232,Q$1,FALSE),VLOOKUP($A433,Pit!$A$4:$AZ$2108,Q$2,FALSE))</f>
        <v>23.160437858112736</v>
      </c>
      <c r="R433" s="19">
        <f>IF($C433="B",VLOOKUP($A433,Bat!$A$4:$BC$2232,R$1,FALSE),VLOOKUP($A433,Pit!$A$4:$AZ$2108,R$2,FALSE))</f>
        <v>9.8363405634386142E-3</v>
      </c>
      <c r="S433" s="20">
        <f>IF($C433="B",VLOOKUP($A433,Bat!$A$4:$BC$2232,S$1,FALSE),VLOOKUP($A433,Pit!$A$4:$AZ$2108,S$2,FALSE))</f>
        <v>200000</v>
      </c>
      <c r="T433" s="17" t="str">
        <f>VLOOKUP(IF($C433="B",VLOOKUP($A433,Bat!$A$4:$AT$2232,T$1,FALSE),VLOOKUP($A433,Pit!$A$4:$BD$2108,T$2,FALSE)),COND!$A$35:$B$41,2,FALSE)</f>
        <v>??</v>
      </c>
      <c r="U433" s="21">
        <f>IF($C433="B",VLOOKUP($A433,Bat!$A$4:$AR$1196,44,FALSE),VLOOKUP($A433,Pit!$A$4:$BB$1086,54,FALSE))</f>
        <v>0</v>
      </c>
      <c r="V433" s="16"/>
      <c r="W433" s="16">
        <f>IF(OR(U433=999,V433=999,AND(S433&gt;$S$3,S433&lt;&gt;"Slot")),"",IF(V433="",U433,V433))</f>
        <v>0</v>
      </c>
      <c r="X433" s="17" t="e">
        <f>RANK(R433,$R$5:$R$124)</f>
        <v>#N/A</v>
      </c>
      <c r="Y433" s="16" t="str">
        <f>IFERROR(VLOOKUP($D433,Results!$F$3:$L$1396,Y$1,FALSE),"")</f>
        <v/>
      </c>
      <c r="Z433" s="34" t="str">
        <f>IFERROR(IFERROR(IF(VLOOKUP($D433,Results!$F$3:$L$1396,Z$1+1,FALSE)=1,"S",""),"")&amp;VLOOKUP($D433,Results!$F$3:$L$1396,Z$1,FALSE),"")</f>
        <v/>
      </c>
      <c r="AA433" s="16" t="str">
        <f>IFERROR(VLOOKUP($D433,Results!$F$3:$L$1396,AA$1,FALSE),"")</f>
        <v/>
      </c>
      <c r="AB433" s="16" t="str">
        <f>IFERROR(VLOOKUP($D433,Results!$F$3:$L$1396,AB$1,FALSE),"")</f>
        <v/>
      </c>
      <c r="AC433" s="16" t="str">
        <f>IF(V433="","",Y433-V433)</f>
        <v/>
      </c>
    </row>
    <row r="434" spans="1:29" s="21" customFormat="1" x14ac:dyDescent="0.25">
      <c r="A434" s="21" t="s">
        <v>2946</v>
      </c>
      <c r="B434" s="16">
        <f>COUNTIF($A$5:$A$124,A434)</f>
        <v>0</v>
      </c>
      <c r="C434" s="16" t="str">
        <f>IF(OR(MID(A434,1,2)="SP",MID(A434,1,2)="MR",MID(A434,1,2)="CL",MID(A434,1,2)="RP"),"P","B")</f>
        <v>B</v>
      </c>
      <c r="D434" s="17">
        <f>IF($C434="B",VLOOKUP($A434,Bat!$A$4:$BC$2232,D$1,FALSE),VLOOKUP($A434,Pit!$A$4:$AZ$2108,D$2,FALSE))</f>
        <v>11751</v>
      </c>
      <c r="E434" s="16" t="str">
        <f>IF($C434="B",VLOOKUP($A434,Bat!$A$4:$BC$2232,E$1,FALSE),VLOOKUP($A434,Pit!$A$4:$AZ$2108,E$2,FALSE))</f>
        <v>C</v>
      </c>
      <c r="F434" s="16" t="str">
        <f>IF($C434="B",VLOOKUP($A434,Bat!$A$4:$BC$2232,F$1,FALSE),VLOOKUP($A434,Pit!$A$4:$AZ$2108,F$2,FALSE))</f>
        <v>Miguel Díaz</v>
      </c>
      <c r="G434" s="16">
        <f>IF($C434="B",VLOOKUP($A434,Bat!$A$4:$BC$2232,G$1,FALSE),VLOOKUP($A434,Pit!$A$4:$AZ$2108,G$2,FALSE))</f>
        <v>21</v>
      </c>
      <c r="H434" s="16" t="str">
        <f>IF($C434="B",VLOOKUP($A434,Bat!$A$4:$BC$2232,H$1,FALSE),VLOOKUP($A434,Pit!$A$4:$AZ$2108,H$2,FALSE))</f>
        <v>R</v>
      </c>
      <c r="I434" s="16" t="str">
        <f>IF($C434="B",VLOOKUP($A434,Bat!$A$4:$BC$2232,I$1,FALSE),VLOOKUP($A434,Pit!$A$4:$AZ$2108,I$2,FALSE))</f>
        <v>R</v>
      </c>
      <c r="J434" s="16" t="str">
        <f>IF($C434="B",VLOOKUP($A434,Bat!$A$4:$BC$2232,J$1,FALSE),VLOOKUP($A434,Pit!$A$4:$AZ$2108,J$2,FALSE))</f>
        <v>Low</v>
      </c>
      <c r="K434" s="17" t="str">
        <f>IF($C434="B",VLOOKUP($A434,Bat!$A$4:$BC$2232,K$1,FALSE),VLOOKUP($A434,Pit!$A$4:$AZ$2108,K$2,FALSE))</f>
        <v>Very High</v>
      </c>
      <c r="L434" s="16">
        <f>IF($C434="B",VLOOKUP($A434,Bat!$A$4:$BC$2232,L$1,FALSE),VLOOKUP($A434,Pit!$A$4:$AZ$2108,L$2,FALSE))</f>
        <v>5</v>
      </c>
      <c r="M434" s="16">
        <f>IF($C434="B",VLOOKUP($A434,Bat!$A$4:$BC$2232,M$1,FALSE),VLOOKUP($A434,Pit!$A$4:$AZ$2108,M$2,FALSE))</f>
        <v>2</v>
      </c>
      <c r="N434" s="16">
        <f>IF($C434="B",VLOOKUP($A434,Bat!$A$4:$BC$2232,N$1,FALSE),VLOOKUP($A434,Pit!$A$4:$AZ$2108,N$2,FALSE))</f>
        <v>2</v>
      </c>
      <c r="O434" s="16">
        <f>IF($C434="B",VLOOKUP($A434,Bat!$A$4:$BC$2232,O$1,FALSE),VLOOKUP($A434,Pit!$A$4:$AZ$2108,O$2,FALSE))</f>
        <v>2</v>
      </c>
      <c r="P434" s="17">
        <f>IF($C434="B",VLOOKUP($A434,Bat!$A$4:$BC$2232,P$1,FALSE),VLOOKUP($A434,Pit!$A$4:$AZ$2108,P$2,FALSE))</f>
        <v>5</v>
      </c>
      <c r="Q434" s="36">
        <f>IF($C434="B",VLOOKUP($A434,Bat!$A$4:$BC$2232,Q$1,FALSE),VLOOKUP($A434,Pit!$A$4:$AZ$2108,Q$2,FALSE))</f>
        <v>6.6236510186852229</v>
      </c>
      <c r="R434" s="19">
        <f>IF($C434="B",VLOOKUP($A434,Bat!$A$4:$BC$2232,R$1,FALSE),VLOOKUP($A434,Pit!$A$4:$AZ$2108,R$2,FALSE))</f>
        <v>6.2545546753610872E-3</v>
      </c>
      <c r="S434" s="20">
        <f>IF($C434="B",VLOOKUP($A434,Bat!$A$4:$BC$2232,S$1,FALSE),VLOOKUP($A434,Pit!$A$4:$AZ$2108,S$2,FALSE))</f>
        <v>190000</v>
      </c>
      <c r="T434" s="17" t="str">
        <f>VLOOKUP(IF($C434="B",VLOOKUP($A434,Bat!$A$4:$AT$2232,T$1,FALSE),VLOOKUP($A434,Pit!$A$4:$BD$2108,T$2,FALSE)),COND!$A$35:$B$41,2,FALSE)</f>
        <v>??</v>
      </c>
      <c r="U434" s="21">
        <f>IF($C434="B",VLOOKUP($A434,Bat!$A$4:$AR$1196,44,FALSE),VLOOKUP($A434,Pit!$A$4:$BB$1086,54,FALSE))</f>
        <v>0</v>
      </c>
      <c r="V434" s="16"/>
      <c r="W434" s="16">
        <f>IF(OR(U434=999,V434=999,AND(S434&gt;$S$3,S434&lt;&gt;"Slot")),"",IF(V434="",U434,V434))</f>
        <v>0</v>
      </c>
      <c r="X434" s="17" t="e">
        <f>RANK(R434,$R$5:$R$124)</f>
        <v>#N/A</v>
      </c>
      <c r="Y434" s="16" t="str">
        <f>IFERROR(VLOOKUP($D434,Results!$F$3:$L$1396,Y$1,FALSE),"")</f>
        <v/>
      </c>
      <c r="Z434" s="34" t="str">
        <f>IFERROR(IFERROR(IF(VLOOKUP($D434,Results!$F$3:$L$1396,Z$1+1,FALSE)=1,"S",""),"")&amp;VLOOKUP($D434,Results!$F$3:$L$1396,Z$1,FALSE),"")</f>
        <v/>
      </c>
      <c r="AA434" s="16" t="str">
        <f>IFERROR(VLOOKUP($D434,Results!$F$3:$L$1396,AA$1,FALSE),"")</f>
        <v/>
      </c>
      <c r="AB434" s="16" t="str">
        <f>IFERROR(VLOOKUP($D434,Results!$F$3:$L$1396,AB$1,FALSE),"")</f>
        <v/>
      </c>
      <c r="AC434" s="16" t="str">
        <f>IF(V434="","",Y434-V434)</f>
        <v/>
      </c>
    </row>
    <row r="435" spans="1:29" s="21" customFormat="1" x14ac:dyDescent="0.25">
      <c r="A435" s="21" t="s">
        <v>2947</v>
      </c>
      <c r="B435" s="16">
        <f>COUNTIF($A$5:$A$124,A435)</f>
        <v>0</v>
      </c>
      <c r="C435" s="16" t="str">
        <f>IF(OR(MID(A435,1,2)="SP",MID(A435,1,2)="MR",MID(A435,1,2)="CL",MID(A435,1,2)="RP"),"P","B")</f>
        <v>B</v>
      </c>
      <c r="D435" s="17">
        <f>IF($C435="B",VLOOKUP($A435,Bat!$A$4:$BC$2232,D$1,FALSE),VLOOKUP($A435,Pit!$A$4:$AZ$2108,D$2,FALSE))</f>
        <v>7510</v>
      </c>
      <c r="E435" s="16" t="str">
        <f>IF($C435="B",VLOOKUP($A435,Bat!$A$4:$BC$2232,E$1,FALSE),VLOOKUP($A435,Pit!$A$4:$AZ$2108,E$2,FALSE))</f>
        <v>CF</v>
      </c>
      <c r="F435" s="16" t="str">
        <f>IF($C435="B",VLOOKUP($A435,Bat!$A$4:$BC$2232,F$1,FALSE),VLOOKUP($A435,Pit!$A$4:$AZ$2108,F$2,FALSE))</f>
        <v>Bradley layland</v>
      </c>
      <c r="G435" s="16">
        <f>IF($C435="B",VLOOKUP($A435,Bat!$A$4:$BC$2232,G$1,FALSE),VLOOKUP($A435,Pit!$A$4:$AZ$2108,G$2,FALSE))</f>
        <v>21</v>
      </c>
      <c r="H435" s="16" t="str">
        <f>IF($C435="B",VLOOKUP($A435,Bat!$A$4:$BC$2232,H$1,FALSE),VLOOKUP($A435,Pit!$A$4:$AZ$2108,H$2,FALSE))</f>
        <v>L</v>
      </c>
      <c r="I435" s="16" t="str">
        <f>IF($C435="B",VLOOKUP($A435,Bat!$A$4:$BC$2232,I$1,FALSE),VLOOKUP($A435,Pit!$A$4:$AZ$2108,I$2,FALSE))</f>
        <v>L</v>
      </c>
      <c r="J435" s="16" t="str">
        <f>IF($C435="B",VLOOKUP($A435,Bat!$A$4:$BC$2232,J$1,FALSE),VLOOKUP($A435,Pit!$A$4:$AZ$2108,J$2,FALSE))</f>
        <v>Normal</v>
      </c>
      <c r="K435" s="17" t="str">
        <f>IF($C435="B",VLOOKUP($A435,Bat!$A$4:$BC$2232,K$1,FALSE),VLOOKUP($A435,Pit!$A$4:$AZ$2108,K$2,FALSE))</f>
        <v>Normal</v>
      </c>
      <c r="L435" s="16">
        <f>IF($C435="B",VLOOKUP($A435,Bat!$A$4:$BC$2232,L$1,FALSE),VLOOKUP($A435,Pit!$A$4:$AZ$2108,L$2,FALSE))</f>
        <v>5</v>
      </c>
      <c r="M435" s="16">
        <f>IF($C435="B",VLOOKUP($A435,Bat!$A$4:$BC$2232,M$1,FALSE),VLOOKUP($A435,Pit!$A$4:$AZ$2108,M$2,FALSE))</f>
        <v>3</v>
      </c>
      <c r="N435" s="16">
        <f>IF($C435="B",VLOOKUP($A435,Bat!$A$4:$BC$2232,N$1,FALSE),VLOOKUP($A435,Pit!$A$4:$AZ$2108,N$2,FALSE))</f>
        <v>3</v>
      </c>
      <c r="O435" s="16">
        <f>IF($C435="B",VLOOKUP($A435,Bat!$A$4:$BC$2232,O$1,FALSE),VLOOKUP($A435,Pit!$A$4:$AZ$2108,O$2,FALSE))</f>
        <v>2</v>
      </c>
      <c r="P435" s="17">
        <f>IF($C435="B",VLOOKUP($A435,Bat!$A$4:$BC$2232,P$1,FALSE),VLOOKUP($A435,Pit!$A$4:$AZ$2108,P$2,FALSE))</f>
        <v>4</v>
      </c>
      <c r="Q435" s="36">
        <f>IF($C435="B",VLOOKUP($A435,Bat!$A$4:$BC$2232,Q$1,FALSE),VLOOKUP($A435,Pit!$A$4:$AZ$2108,Q$2,FALSE))</f>
        <v>6.6163235619557419</v>
      </c>
      <c r="R435" s="19">
        <f>IF($C435="B",VLOOKUP($A435,Bat!$A$4:$BC$2232,R$1,FALSE),VLOOKUP($A435,Pit!$A$4:$AZ$2108,R$2,FALSE))</f>
        <v>5.293384324205566E-3</v>
      </c>
      <c r="S435" s="20">
        <f>IF($C435="B",VLOOKUP($A435,Bat!$A$4:$BC$2232,S$1,FALSE),VLOOKUP($A435,Pit!$A$4:$AZ$2108,S$2,FALSE))</f>
        <v>210000</v>
      </c>
      <c r="T435" s="17" t="str">
        <f>VLOOKUP(IF($C435="B",VLOOKUP($A435,Bat!$A$4:$AT$2232,T$1,FALSE),VLOOKUP($A435,Pit!$A$4:$BD$2108,T$2,FALSE)),COND!$A$35:$B$41,2,FALSE)</f>
        <v>??</v>
      </c>
      <c r="U435" s="21">
        <f>IF($C435="B",VLOOKUP($A435,Bat!$A$4:$AR$1196,44,FALSE),VLOOKUP($A435,Pit!$A$4:$BB$1086,54,FALSE))</f>
        <v>0</v>
      </c>
      <c r="V435" s="16"/>
      <c r="W435" s="16">
        <f>IF(OR(U435=999,V435=999,AND(S435&gt;$S$3,S435&lt;&gt;"Slot")),"",IF(V435="",U435,V435))</f>
        <v>0</v>
      </c>
      <c r="X435" s="17" t="e">
        <f>RANK(R435,$R$5:$R$124)</f>
        <v>#N/A</v>
      </c>
      <c r="Y435" s="16" t="str">
        <f>IFERROR(VLOOKUP($D435,Results!$F$3:$L$1396,Y$1,FALSE),"")</f>
        <v/>
      </c>
      <c r="Z435" s="34" t="str">
        <f>IFERROR(IFERROR(IF(VLOOKUP($D435,Results!$F$3:$L$1396,Z$1+1,FALSE)=1,"S",""),"")&amp;VLOOKUP($D435,Results!$F$3:$L$1396,Z$1,FALSE),"")</f>
        <v/>
      </c>
      <c r="AA435" s="16" t="str">
        <f>IFERROR(VLOOKUP($D435,Results!$F$3:$L$1396,AA$1,FALSE),"")</f>
        <v/>
      </c>
      <c r="AB435" s="16" t="str">
        <f>IFERROR(VLOOKUP($D435,Results!$F$3:$L$1396,AB$1,FALSE),"")</f>
        <v/>
      </c>
      <c r="AC435" s="16" t="str">
        <f>IF(V435="","",Y435-V435)</f>
        <v/>
      </c>
    </row>
    <row r="436" spans="1:29" s="21" customFormat="1" x14ac:dyDescent="0.25">
      <c r="A436" s="21" t="s">
        <v>2479</v>
      </c>
      <c r="B436" s="16">
        <f>COUNTIF($A$5:$A$124,A436)</f>
        <v>0</v>
      </c>
      <c r="C436" s="16" t="str">
        <f>IF(OR(MID(A436,1,2)="SP",MID(A436,1,2)="MR",MID(A436,1,2)="CL",MID(A436,1,2)="RP"),"P","B")</f>
        <v>P</v>
      </c>
      <c r="D436" s="17">
        <f>IF($C436="B",VLOOKUP($A436,Bat!$A$4:$BC$2232,D$1,FALSE),VLOOKUP($A436,Pit!$A$4:$AZ$2108,D$2,FALSE))</f>
        <v>4477</v>
      </c>
      <c r="E436" s="16" t="str">
        <f>IF($C436="B",VLOOKUP($A436,Bat!$A$4:$BC$2232,E$1,FALSE),VLOOKUP($A436,Pit!$A$4:$AZ$2108,E$2,FALSE))</f>
        <v>RP</v>
      </c>
      <c r="F436" s="16" t="str">
        <f>IF($C436="B",VLOOKUP($A436,Bat!$A$4:$BC$2232,F$1,FALSE),VLOOKUP($A436,Pit!$A$4:$AZ$2108,F$2,FALSE))</f>
        <v>Tsuyoshi Kiyomizu</v>
      </c>
      <c r="G436" s="16">
        <f>IF($C436="B",VLOOKUP($A436,Bat!$A$4:$BC$2232,G$1,FALSE),VLOOKUP($A436,Pit!$A$4:$AZ$2108,G$2,FALSE))</f>
        <v>20</v>
      </c>
      <c r="H436" s="16" t="str">
        <f>IF($C436="B",VLOOKUP($A436,Bat!$A$4:$BC$2232,H$1,FALSE),VLOOKUP($A436,Pit!$A$4:$AZ$2108,H$2,FALSE))</f>
        <v>R</v>
      </c>
      <c r="I436" s="16" t="str">
        <f>IF($C436="B",VLOOKUP($A436,Bat!$A$4:$BC$2232,I$1,FALSE),VLOOKUP($A436,Pit!$A$4:$AZ$2108,I$2,FALSE))</f>
        <v>R</v>
      </c>
      <c r="J436" s="16" t="str">
        <f>IF($C436="B",VLOOKUP($A436,Bat!$A$4:$BC$2232,J$1,FALSE),VLOOKUP($A436,Pit!$A$4:$AZ$2108,J$2,FALSE))</f>
        <v>Very High</v>
      </c>
      <c r="K436" s="17" t="str">
        <f>IF($C436="B",VLOOKUP($A436,Bat!$A$4:$BC$2232,K$1,FALSE),VLOOKUP($A436,Pit!$A$4:$AZ$2108,K$2,FALSE))</f>
        <v>High</v>
      </c>
      <c r="L436" s="16">
        <f>IF($C436="B",VLOOKUP($A436,Bat!$A$4:$BC$2232,L$1,FALSE),VLOOKUP($A436,Pit!$A$4:$AZ$2108,L$2,FALSE))</f>
        <v>4</v>
      </c>
      <c r="M436" s="16">
        <f>IF($C436="B",VLOOKUP($A436,Bat!$A$4:$BC$2232,M$1,FALSE),VLOOKUP($A436,Pit!$A$4:$AZ$2108,M$2,FALSE))</f>
        <v>3</v>
      </c>
      <c r="N436" s="16">
        <f>IF($C436="B",VLOOKUP($A436,Bat!$A$4:$BC$2232,N$1,FALSE),VLOOKUP($A436,Pit!$A$4:$AZ$2108,N$2,FALSE))</f>
        <v>4</v>
      </c>
      <c r="O436" s="16" t="str">
        <f>IF($C436="B",VLOOKUP($A436,Bat!$A$4:$BC$2232,O$1,FALSE),VLOOKUP($A436,Pit!$A$4:$AZ$2108,O$2,FALSE))</f>
        <v>90-92 Mph</v>
      </c>
      <c r="P436" s="17">
        <f>IF($C436="B",VLOOKUP($A436,Bat!$A$4:$BC$2232,P$1,FALSE),VLOOKUP($A436,Pit!$A$4:$AZ$2108,P$2,FALSE))</f>
        <v>10</v>
      </c>
      <c r="Q436" s="36">
        <f>IF($C436="B",VLOOKUP($A436,Bat!$A$4:$BC$2232,Q$1,FALSE),VLOOKUP($A436,Pit!$A$4:$AZ$2108,Q$2,FALSE))</f>
        <v>23.032408828381719</v>
      </c>
      <c r="R436" s="19">
        <f>IF($C436="B",VLOOKUP($A436,Bat!$A$4:$BC$2232,R$1,FALSE),VLOOKUP($A436,Pit!$A$4:$AZ$2108,R$2,FALSE))</f>
        <v>-1.6177508144884767E-3</v>
      </c>
      <c r="S436" s="20">
        <f>IF($C436="B",VLOOKUP($A436,Bat!$A$4:$BC$2232,S$1,FALSE),VLOOKUP($A436,Pit!$A$4:$AZ$2108,S$2,FALSE))</f>
        <v>230000</v>
      </c>
      <c r="T436" s="17" t="str">
        <f>VLOOKUP(IF($C436="B",VLOOKUP($A436,Bat!$A$4:$AT$2232,T$1,FALSE),VLOOKUP($A436,Pit!$A$4:$BD$2108,T$2,FALSE)),COND!$A$35:$B$41,2,FALSE)</f>
        <v>??</v>
      </c>
      <c r="U436" s="21">
        <f>IF($C436="B",VLOOKUP($A436,Bat!$A$4:$AR$1196,44,FALSE),VLOOKUP($A436,Pit!$A$4:$BB$1086,54,FALSE))</f>
        <v>0</v>
      </c>
      <c r="V436" s="16"/>
      <c r="W436" s="16">
        <f>IF(OR(U436=999,V436=999,AND(S436&gt;$S$3,S436&lt;&gt;"Slot")),"",IF(V436="",U436,V436))</f>
        <v>0</v>
      </c>
      <c r="X436" s="17" t="e">
        <f>RANK(R436,$R$5:$R$124)</f>
        <v>#N/A</v>
      </c>
      <c r="Y436" s="16" t="str">
        <f>IFERROR(VLOOKUP($D436,Results!$F$3:$L$1396,Y$1,FALSE),"")</f>
        <v/>
      </c>
      <c r="Z436" s="34" t="str">
        <f>IFERROR(IFERROR(IF(VLOOKUP($D436,Results!$F$3:$L$1396,Z$1+1,FALSE)=1,"S",""),"")&amp;VLOOKUP($D436,Results!$F$3:$L$1396,Z$1,FALSE),"")</f>
        <v/>
      </c>
      <c r="AA436" s="16" t="str">
        <f>IFERROR(VLOOKUP($D436,Results!$F$3:$L$1396,AA$1,FALSE),"")</f>
        <v/>
      </c>
      <c r="AB436" s="16" t="str">
        <f>IFERROR(VLOOKUP($D436,Results!$F$3:$L$1396,AB$1,FALSE),"")</f>
        <v/>
      </c>
      <c r="AC436" s="16" t="str">
        <f>IF(V436="","",Y436-V436)</f>
        <v/>
      </c>
    </row>
    <row r="437" spans="1:29" s="21" customFormat="1" x14ac:dyDescent="0.25">
      <c r="A437" s="21" t="s">
        <v>2948</v>
      </c>
      <c r="B437" s="16">
        <f>COUNTIF($A$5:$A$124,A437)</f>
        <v>0</v>
      </c>
      <c r="C437" s="16" t="str">
        <f>IF(OR(MID(A437,1,2)="SP",MID(A437,1,2)="MR",MID(A437,1,2)="CL",MID(A437,1,2)="RP"),"P","B")</f>
        <v>B</v>
      </c>
      <c r="D437" s="17">
        <f>IF($C437="B",VLOOKUP($A437,Bat!$A$4:$BC$2232,D$1,FALSE),VLOOKUP($A437,Pit!$A$4:$AZ$2108,D$2,FALSE))</f>
        <v>6446</v>
      </c>
      <c r="E437" s="16" t="str">
        <f>IF($C437="B",VLOOKUP($A437,Bat!$A$4:$BC$2232,E$1,FALSE),VLOOKUP($A437,Pit!$A$4:$AZ$2108,E$2,FALSE))</f>
        <v>C</v>
      </c>
      <c r="F437" s="16" t="str">
        <f>IF($C437="B",VLOOKUP($A437,Bat!$A$4:$BC$2232,F$1,FALSE),VLOOKUP($A437,Pit!$A$4:$AZ$2108,F$2,FALSE))</f>
        <v>Oscar Goodwin</v>
      </c>
      <c r="G437" s="16">
        <f>IF($C437="B",VLOOKUP($A437,Bat!$A$4:$BC$2232,G$1,FALSE),VLOOKUP($A437,Pit!$A$4:$AZ$2108,G$2,FALSE))</f>
        <v>21</v>
      </c>
      <c r="H437" s="16" t="str">
        <f>IF($C437="B",VLOOKUP($A437,Bat!$A$4:$BC$2232,H$1,FALSE),VLOOKUP($A437,Pit!$A$4:$AZ$2108,H$2,FALSE))</f>
        <v>S</v>
      </c>
      <c r="I437" s="16" t="str">
        <f>IF($C437="B",VLOOKUP($A437,Bat!$A$4:$BC$2232,I$1,FALSE),VLOOKUP($A437,Pit!$A$4:$AZ$2108,I$2,FALSE))</f>
        <v>R</v>
      </c>
      <c r="J437" s="16" t="str">
        <f>IF($C437="B",VLOOKUP($A437,Bat!$A$4:$BC$2232,J$1,FALSE),VLOOKUP($A437,Pit!$A$4:$AZ$2108,J$2,FALSE))</f>
        <v>Low</v>
      </c>
      <c r="K437" s="17" t="str">
        <f>IF($C437="B",VLOOKUP($A437,Bat!$A$4:$BC$2232,K$1,FALSE),VLOOKUP($A437,Pit!$A$4:$AZ$2108,K$2,FALSE))</f>
        <v>Normal</v>
      </c>
      <c r="L437" s="16">
        <f>IF($C437="B",VLOOKUP($A437,Bat!$A$4:$BC$2232,L$1,FALSE),VLOOKUP($A437,Pit!$A$4:$AZ$2108,L$2,FALSE))</f>
        <v>4</v>
      </c>
      <c r="M437" s="16">
        <f>IF($C437="B",VLOOKUP($A437,Bat!$A$4:$BC$2232,M$1,FALSE),VLOOKUP($A437,Pit!$A$4:$AZ$2108,M$2,FALSE))</f>
        <v>7</v>
      </c>
      <c r="N437" s="16">
        <f>IF($C437="B",VLOOKUP($A437,Bat!$A$4:$BC$2232,N$1,FALSE),VLOOKUP($A437,Pit!$A$4:$AZ$2108,N$2,FALSE))</f>
        <v>4</v>
      </c>
      <c r="O437" s="16">
        <f>IF($C437="B",VLOOKUP($A437,Bat!$A$4:$BC$2232,O$1,FALSE),VLOOKUP($A437,Pit!$A$4:$AZ$2108,O$2,FALSE))</f>
        <v>2</v>
      </c>
      <c r="P437" s="17">
        <f>IF($C437="B",VLOOKUP($A437,Bat!$A$4:$BC$2232,P$1,FALSE),VLOOKUP($A437,Pit!$A$4:$AZ$2108,P$2,FALSE))</f>
        <v>4</v>
      </c>
      <c r="Q437" s="36">
        <f>IF($C437="B",VLOOKUP($A437,Bat!$A$4:$BC$2232,Q$1,FALSE),VLOOKUP($A437,Pit!$A$4:$AZ$2108,Q$2,FALSE))</f>
        <v>6.5585889654977292</v>
      </c>
      <c r="R437" s="19">
        <f>IF($C437="B",VLOOKUP($A437,Bat!$A$4:$BC$2232,R$1,FALSE),VLOOKUP($A437,Pit!$A$4:$AZ$2108,R$2,FALSE))</f>
        <v>-2.2798821446502675E-3</v>
      </c>
      <c r="S437" s="20">
        <f>IF($C437="B",VLOOKUP($A437,Bat!$A$4:$BC$2232,S$1,FALSE),VLOOKUP($A437,Pit!$A$4:$AZ$2108,S$2,FALSE))</f>
        <v>200000</v>
      </c>
      <c r="T437" s="17" t="str">
        <f>VLOOKUP(IF($C437="B",VLOOKUP($A437,Bat!$A$4:$AT$2232,T$1,FALSE),VLOOKUP($A437,Pit!$A$4:$BD$2108,T$2,FALSE)),COND!$A$35:$B$41,2,FALSE)</f>
        <v>??</v>
      </c>
      <c r="U437" s="21">
        <f>IF($C437="B",VLOOKUP($A437,Bat!$A$4:$AR$1196,44,FALSE),VLOOKUP($A437,Pit!$A$4:$BB$1086,54,FALSE))</f>
        <v>0</v>
      </c>
      <c r="V437" s="16"/>
      <c r="W437" s="16">
        <f>IF(OR(U437=999,V437=999,AND(S437&gt;$S$3,S437&lt;&gt;"Slot")),"",IF(V437="",U437,V437))</f>
        <v>0</v>
      </c>
      <c r="X437" s="17" t="e">
        <f>RANK(R437,$R$5:$R$124)</f>
        <v>#N/A</v>
      </c>
      <c r="Y437" s="16" t="str">
        <f>IFERROR(VLOOKUP($D437,Results!$F$3:$L$1396,Y$1,FALSE),"")</f>
        <v/>
      </c>
      <c r="Z437" s="34" t="str">
        <f>IFERROR(IFERROR(IF(VLOOKUP($D437,Results!$F$3:$L$1396,Z$1+1,FALSE)=1,"S",""),"")&amp;VLOOKUP($D437,Results!$F$3:$L$1396,Z$1,FALSE),"")</f>
        <v/>
      </c>
      <c r="AA437" s="16" t="str">
        <f>IFERROR(VLOOKUP($D437,Results!$F$3:$L$1396,AA$1,FALSE),"")</f>
        <v/>
      </c>
      <c r="AB437" s="16" t="str">
        <f>IFERROR(VLOOKUP($D437,Results!$F$3:$L$1396,AB$1,FALSE),"")</f>
        <v/>
      </c>
      <c r="AC437" s="16" t="str">
        <f>IF(V437="","",Y437-V437)</f>
        <v/>
      </c>
    </row>
    <row r="438" spans="1:29" s="21" customFormat="1" x14ac:dyDescent="0.25">
      <c r="A438" s="21" t="s">
        <v>2949</v>
      </c>
      <c r="B438" s="16">
        <f>COUNTIF($A$5:$A$124,A438)</f>
        <v>0</v>
      </c>
      <c r="C438" s="16" t="str">
        <f>IF(OR(MID(A438,1,2)="SP",MID(A438,1,2)="MR",MID(A438,1,2)="CL",MID(A438,1,2)="RP"),"P","B")</f>
        <v>B</v>
      </c>
      <c r="D438" s="17">
        <f>IF($C438="B",VLOOKUP($A438,Bat!$A$4:$BC$2232,D$1,FALSE),VLOOKUP($A438,Pit!$A$4:$AZ$2108,D$2,FALSE))</f>
        <v>11656</v>
      </c>
      <c r="E438" s="16" t="str">
        <f>IF($C438="B",VLOOKUP($A438,Bat!$A$4:$BC$2232,E$1,FALSE),VLOOKUP($A438,Pit!$A$4:$AZ$2108,E$2,FALSE))</f>
        <v>SS</v>
      </c>
      <c r="F438" s="16" t="str">
        <f>IF($C438="B",VLOOKUP($A438,Bat!$A$4:$BC$2232,F$1,FALSE),VLOOKUP($A438,Pit!$A$4:$AZ$2108,F$2,FALSE))</f>
        <v>Bryan Dunn</v>
      </c>
      <c r="G438" s="16">
        <f>IF($C438="B",VLOOKUP($A438,Bat!$A$4:$BC$2232,G$1,FALSE),VLOOKUP($A438,Pit!$A$4:$AZ$2108,G$2,FALSE))</f>
        <v>21</v>
      </c>
      <c r="H438" s="16" t="str">
        <f>IF($C438="B",VLOOKUP($A438,Bat!$A$4:$BC$2232,H$1,FALSE),VLOOKUP($A438,Pit!$A$4:$AZ$2108,H$2,FALSE))</f>
        <v>R</v>
      </c>
      <c r="I438" s="16" t="str">
        <f>IF($C438="B",VLOOKUP($A438,Bat!$A$4:$BC$2232,I$1,FALSE),VLOOKUP($A438,Pit!$A$4:$AZ$2108,I$2,FALSE))</f>
        <v>R</v>
      </c>
      <c r="J438" s="16" t="str">
        <f>IF($C438="B",VLOOKUP($A438,Bat!$A$4:$BC$2232,J$1,FALSE),VLOOKUP($A438,Pit!$A$4:$AZ$2108,J$2,FALSE))</f>
        <v>High</v>
      </c>
      <c r="K438" s="17" t="str">
        <f>IF($C438="B",VLOOKUP($A438,Bat!$A$4:$BC$2232,K$1,FALSE),VLOOKUP($A438,Pit!$A$4:$AZ$2108,K$2,FALSE))</f>
        <v>High</v>
      </c>
      <c r="L438" s="16">
        <f>IF($C438="B",VLOOKUP($A438,Bat!$A$4:$BC$2232,L$1,FALSE),VLOOKUP($A438,Pit!$A$4:$AZ$2108,L$2,FALSE))</f>
        <v>5</v>
      </c>
      <c r="M438" s="16">
        <f>IF($C438="B",VLOOKUP($A438,Bat!$A$4:$BC$2232,M$1,FALSE),VLOOKUP($A438,Pit!$A$4:$AZ$2108,M$2,FALSE))</f>
        <v>4</v>
      </c>
      <c r="N438" s="16">
        <f>IF($C438="B",VLOOKUP($A438,Bat!$A$4:$BC$2232,N$1,FALSE),VLOOKUP($A438,Pit!$A$4:$AZ$2108,N$2,FALSE))</f>
        <v>2</v>
      </c>
      <c r="O438" s="16">
        <f>IF($C438="B",VLOOKUP($A438,Bat!$A$4:$BC$2232,O$1,FALSE),VLOOKUP($A438,Pit!$A$4:$AZ$2108,O$2,FALSE))</f>
        <v>3</v>
      </c>
      <c r="P438" s="17">
        <f>IF($C438="B",VLOOKUP($A438,Bat!$A$4:$BC$2232,P$1,FALSE),VLOOKUP($A438,Pit!$A$4:$AZ$2108,P$2,FALSE))</f>
        <v>2</v>
      </c>
      <c r="Q438" s="36">
        <f>IF($C438="B",VLOOKUP($A438,Bat!$A$4:$BC$2232,Q$1,FALSE),VLOOKUP($A438,Pit!$A$4:$AZ$2108,Q$2,FALSE))</f>
        <v>6.5461941591953545</v>
      </c>
      <c r="R438" s="19">
        <f>IF($C438="B",VLOOKUP($A438,Bat!$A$4:$BC$2232,R$1,FALSE),VLOOKUP($A438,Pit!$A$4:$AZ$2108,R$2,FALSE))</f>
        <v>-3.9057560004760895E-3</v>
      </c>
      <c r="S438" s="20">
        <f>IF($C438="B",VLOOKUP($A438,Bat!$A$4:$BC$2232,S$1,FALSE),VLOOKUP($A438,Pit!$A$4:$AZ$2108,S$2,FALSE))</f>
        <v>180000</v>
      </c>
      <c r="T438" s="17" t="str">
        <f>VLOOKUP(IF($C438="B",VLOOKUP($A438,Bat!$A$4:$AT$2232,T$1,FALSE),VLOOKUP($A438,Pit!$A$4:$BD$2108,T$2,FALSE)),COND!$A$35:$B$41,2,FALSE)</f>
        <v>??</v>
      </c>
      <c r="U438" s="21">
        <f>IF($C438="B",VLOOKUP($A438,Bat!$A$4:$AR$1196,44,FALSE),VLOOKUP($A438,Pit!$A$4:$BB$1086,54,FALSE))</f>
        <v>0</v>
      </c>
      <c r="V438" s="16"/>
      <c r="W438" s="16">
        <f>IF(OR(U438=999,V438=999,AND(S438&gt;$S$3,S438&lt;&gt;"Slot")),"",IF(V438="",U438,V438))</f>
        <v>0</v>
      </c>
      <c r="X438" s="17" t="e">
        <f>RANK(R438,$R$5:$R$124)</f>
        <v>#N/A</v>
      </c>
      <c r="Y438" s="16" t="str">
        <f>IFERROR(VLOOKUP($D438,Results!$F$3:$L$1396,Y$1,FALSE),"")</f>
        <v/>
      </c>
      <c r="Z438" s="34" t="str">
        <f>IFERROR(IFERROR(IF(VLOOKUP($D438,Results!$F$3:$L$1396,Z$1+1,FALSE)=1,"S",""),"")&amp;VLOOKUP($D438,Results!$F$3:$L$1396,Z$1,FALSE),"")</f>
        <v/>
      </c>
      <c r="AA438" s="16" t="str">
        <f>IFERROR(VLOOKUP($D438,Results!$F$3:$L$1396,AA$1,FALSE),"")</f>
        <v/>
      </c>
      <c r="AB438" s="16" t="str">
        <f>IFERROR(VLOOKUP($D438,Results!$F$3:$L$1396,AB$1,FALSE),"")</f>
        <v/>
      </c>
      <c r="AC438" s="16" t="str">
        <f>IF(V438="","",Y438-V438)</f>
        <v/>
      </c>
    </row>
    <row r="439" spans="1:29" s="21" customFormat="1" x14ac:dyDescent="0.25">
      <c r="A439" s="21" t="s">
        <v>2950</v>
      </c>
      <c r="B439" s="16">
        <f>COUNTIF($A$5:$A$124,A439)</f>
        <v>0</v>
      </c>
      <c r="C439" s="16" t="str">
        <f>IF(OR(MID(A439,1,2)="SP",MID(A439,1,2)="MR",MID(A439,1,2)="CL",MID(A439,1,2)="RP"),"P","B")</f>
        <v>B</v>
      </c>
      <c r="D439" s="17">
        <f>IF($C439="B",VLOOKUP($A439,Bat!$A$4:$BC$2232,D$1,FALSE),VLOOKUP($A439,Pit!$A$4:$AZ$2108,D$2,FALSE))</f>
        <v>4403</v>
      </c>
      <c r="E439" s="16" t="str">
        <f>IF($C439="B",VLOOKUP($A439,Bat!$A$4:$BC$2232,E$1,FALSE),VLOOKUP($A439,Pit!$A$4:$AZ$2108,E$2,FALSE))</f>
        <v>1B</v>
      </c>
      <c r="F439" s="16" t="str">
        <f>IF($C439="B",VLOOKUP($A439,Bat!$A$4:$BC$2232,F$1,FALSE),VLOOKUP($A439,Pit!$A$4:$AZ$2108,F$2,FALSE))</f>
        <v>Shigekazu Hirata</v>
      </c>
      <c r="G439" s="16">
        <f>IF($C439="B",VLOOKUP($A439,Bat!$A$4:$BC$2232,G$1,FALSE),VLOOKUP($A439,Pit!$A$4:$AZ$2108,G$2,FALSE))</f>
        <v>18</v>
      </c>
      <c r="H439" s="16" t="str">
        <f>IF($C439="B",VLOOKUP($A439,Bat!$A$4:$BC$2232,H$1,FALSE),VLOOKUP($A439,Pit!$A$4:$AZ$2108,H$2,FALSE))</f>
        <v>L</v>
      </c>
      <c r="I439" s="16" t="str">
        <f>IF($C439="B",VLOOKUP($A439,Bat!$A$4:$BC$2232,I$1,FALSE),VLOOKUP($A439,Pit!$A$4:$AZ$2108,I$2,FALSE))</f>
        <v>L</v>
      </c>
      <c r="J439" s="16" t="str">
        <f>IF($C439="B",VLOOKUP($A439,Bat!$A$4:$BC$2232,J$1,FALSE),VLOOKUP($A439,Pit!$A$4:$AZ$2108,J$2,FALSE))</f>
        <v>Normal</v>
      </c>
      <c r="K439" s="17" t="str">
        <f>IF($C439="B",VLOOKUP($A439,Bat!$A$4:$BC$2232,K$1,FALSE),VLOOKUP($A439,Pit!$A$4:$AZ$2108,K$2,FALSE))</f>
        <v>Low</v>
      </c>
      <c r="L439" s="16">
        <f>IF($C439="B",VLOOKUP($A439,Bat!$A$4:$BC$2232,L$1,FALSE),VLOOKUP($A439,Pit!$A$4:$AZ$2108,L$2,FALSE))</f>
        <v>5</v>
      </c>
      <c r="M439" s="16">
        <f>IF($C439="B",VLOOKUP($A439,Bat!$A$4:$BC$2232,M$1,FALSE),VLOOKUP($A439,Pit!$A$4:$AZ$2108,M$2,FALSE))</f>
        <v>3</v>
      </c>
      <c r="N439" s="16">
        <f>IF($C439="B",VLOOKUP($A439,Bat!$A$4:$BC$2232,N$1,FALSE),VLOOKUP($A439,Pit!$A$4:$AZ$2108,N$2,FALSE))</f>
        <v>3</v>
      </c>
      <c r="O439" s="16">
        <f>IF($C439="B",VLOOKUP($A439,Bat!$A$4:$BC$2232,O$1,FALSE),VLOOKUP($A439,Pit!$A$4:$AZ$2108,O$2,FALSE))</f>
        <v>3</v>
      </c>
      <c r="P439" s="17">
        <f>IF($C439="B",VLOOKUP($A439,Bat!$A$4:$BC$2232,P$1,FALSE),VLOOKUP($A439,Pit!$A$4:$AZ$2108,P$2,FALSE))</f>
        <v>3</v>
      </c>
      <c r="Q439" s="36">
        <f>IF($C439="B",VLOOKUP($A439,Bat!$A$4:$BC$2232,Q$1,FALSE),VLOOKUP($A439,Pit!$A$4:$AZ$2108,Q$2,FALSE))</f>
        <v>6.5267155116975015</v>
      </c>
      <c r="R439" s="19">
        <f>IF($C439="B",VLOOKUP($A439,Bat!$A$4:$BC$2232,R$1,FALSE),VLOOKUP($A439,Pit!$A$4:$AZ$2108,R$2,FALSE))</f>
        <v>-6.4608442318701354E-3</v>
      </c>
      <c r="S439" s="20">
        <f>IF($C439="B",VLOOKUP($A439,Bat!$A$4:$BC$2232,S$1,FALSE),VLOOKUP($A439,Pit!$A$4:$AZ$2108,S$2,FALSE))</f>
        <v>200000</v>
      </c>
      <c r="T439" s="17" t="str">
        <f>VLOOKUP(IF($C439="B",VLOOKUP($A439,Bat!$A$4:$AT$2232,T$1,FALSE),VLOOKUP($A439,Pit!$A$4:$BD$2108,T$2,FALSE)),COND!$A$35:$B$41,2,FALSE)</f>
        <v>??</v>
      </c>
      <c r="U439" s="21">
        <f>IF($C439="B",VLOOKUP($A439,Bat!$A$4:$AR$1196,44,FALSE),VLOOKUP($A439,Pit!$A$4:$BB$1086,54,FALSE))</f>
        <v>0</v>
      </c>
      <c r="V439" s="16"/>
      <c r="W439" s="16">
        <f>IF(OR(U439=999,V439=999,AND(S439&gt;$S$3,S439&lt;&gt;"Slot")),"",IF(V439="",U439,V439))</f>
        <v>0</v>
      </c>
      <c r="X439" s="17" t="e">
        <f>RANK(R439,$R$5:$R$124)</f>
        <v>#N/A</v>
      </c>
      <c r="Y439" s="16" t="str">
        <f>IFERROR(VLOOKUP($D439,Results!$F$3:$L$1396,Y$1,FALSE),"")</f>
        <v/>
      </c>
      <c r="Z439" s="34" t="str">
        <f>IFERROR(IFERROR(IF(VLOOKUP($D439,Results!$F$3:$L$1396,Z$1+1,FALSE)=1,"S",""),"")&amp;VLOOKUP($D439,Results!$F$3:$L$1396,Z$1,FALSE),"")</f>
        <v/>
      </c>
      <c r="AA439" s="16" t="str">
        <f>IFERROR(VLOOKUP($D439,Results!$F$3:$L$1396,AA$1,FALSE),"")</f>
        <v/>
      </c>
      <c r="AB439" s="16" t="str">
        <f>IFERROR(VLOOKUP($D439,Results!$F$3:$L$1396,AB$1,FALSE),"")</f>
        <v/>
      </c>
      <c r="AC439" s="16" t="str">
        <f>IF(V439="","",Y439-V439)</f>
        <v/>
      </c>
    </row>
    <row r="440" spans="1:29" s="21" customFormat="1" x14ac:dyDescent="0.25">
      <c r="A440" s="21" t="s">
        <v>2480</v>
      </c>
      <c r="B440" s="16">
        <f>COUNTIF($A$5:$A$124,A440)</f>
        <v>0</v>
      </c>
      <c r="C440" s="16" t="str">
        <f>IF(OR(MID(A440,1,2)="SP",MID(A440,1,2)="MR",MID(A440,1,2)="CL",MID(A440,1,2)="RP"),"P","B")</f>
        <v>P</v>
      </c>
      <c r="D440" s="17">
        <f>IF($C440="B",VLOOKUP($A440,Bat!$A$4:$BC$2232,D$1,FALSE),VLOOKUP($A440,Pit!$A$4:$AZ$2108,D$2,FALSE))</f>
        <v>5160</v>
      </c>
      <c r="E440" s="16" t="str">
        <f>IF($C440="B",VLOOKUP($A440,Bat!$A$4:$BC$2232,E$1,FALSE),VLOOKUP($A440,Pit!$A$4:$AZ$2108,E$2,FALSE))</f>
        <v>RP</v>
      </c>
      <c r="F440" s="16" t="str">
        <f>IF($C440="B",VLOOKUP($A440,Bat!$A$4:$BC$2232,F$1,FALSE),VLOOKUP($A440,Pit!$A$4:$AZ$2108,F$2,FALSE))</f>
        <v>Terry McGrath</v>
      </c>
      <c r="G440" s="16">
        <f>IF($C440="B",VLOOKUP($A440,Bat!$A$4:$BC$2232,G$1,FALSE),VLOOKUP($A440,Pit!$A$4:$AZ$2108,G$2,FALSE))</f>
        <v>18</v>
      </c>
      <c r="H440" s="16" t="str">
        <f>IF($C440="B",VLOOKUP($A440,Bat!$A$4:$BC$2232,H$1,FALSE),VLOOKUP($A440,Pit!$A$4:$AZ$2108,H$2,FALSE))</f>
        <v>R</v>
      </c>
      <c r="I440" s="16" t="str">
        <f>IF($C440="B",VLOOKUP($A440,Bat!$A$4:$BC$2232,I$1,FALSE),VLOOKUP($A440,Pit!$A$4:$AZ$2108,I$2,FALSE))</f>
        <v>R</v>
      </c>
      <c r="J440" s="16" t="str">
        <f>IF($C440="B",VLOOKUP($A440,Bat!$A$4:$BC$2232,J$1,FALSE),VLOOKUP($A440,Pit!$A$4:$AZ$2108,J$2,FALSE))</f>
        <v>Very Low</v>
      </c>
      <c r="K440" s="17" t="str">
        <f>IF($C440="B",VLOOKUP($A440,Bat!$A$4:$BC$2232,K$1,FALSE),VLOOKUP($A440,Pit!$A$4:$AZ$2108,K$2,FALSE))</f>
        <v>High</v>
      </c>
      <c r="L440" s="16">
        <f>IF($C440="B",VLOOKUP($A440,Bat!$A$4:$BC$2232,L$1,FALSE),VLOOKUP($A440,Pit!$A$4:$AZ$2108,L$2,FALSE))</f>
        <v>4</v>
      </c>
      <c r="M440" s="16">
        <f>IF($C440="B",VLOOKUP($A440,Bat!$A$4:$BC$2232,M$1,FALSE),VLOOKUP($A440,Pit!$A$4:$AZ$2108,M$2,FALSE))</f>
        <v>4</v>
      </c>
      <c r="N440" s="16">
        <f>IF($C440="B",VLOOKUP($A440,Bat!$A$4:$BC$2232,N$1,FALSE),VLOOKUP($A440,Pit!$A$4:$AZ$2108,N$2,FALSE))</f>
        <v>4</v>
      </c>
      <c r="O440" s="16" t="str">
        <f>IF($C440="B",VLOOKUP($A440,Bat!$A$4:$BC$2232,O$1,FALSE),VLOOKUP($A440,Pit!$A$4:$AZ$2108,O$2,FALSE))</f>
        <v>90-92 Mph</v>
      </c>
      <c r="P440" s="17">
        <f>IF($C440="B",VLOOKUP($A440,Bat!$A$4:$BC$2232,P$1,FALSE),VLOOKUP($A440,Pit!$A$4:$AZ$2108,P$2,FALSE))</f>
        <v>3</v>
      </c>
      <c r="Q440" s="36">
        <f>IF($C440="B",VLOOKUP($A440,Bat!$A$4:$BC$2232,Q$1,FALSE),VLOOKUP($A440,Pit!$A$4:$AZ$2108,Q$2,FALSE))</f>
        <v>22.950590766048371</v>
      </c>
      <c r="R440" s="19">
        <f>IF($C440="B",VLOOKUP($A440,Bat!$A$4:$BC$2232,R$1,FALSE),VLOOKUP($A440,Pit!$A$4:$AZ$2108,R$2,FALSE))</f>
        <v>-8.9375872945430864E-3</v>
      </c>
      <c r="S440" s="20">
        <f>IF($C440="B",VLOOKUP($A440,Bat!$A$4:$BC$2232,S$1,FALSE),VLOOKUP($A440,Pit!$A$4:$AZ$2108,S$2,FALSE))</f>
        <v>190000</v>
      </c>
      <c r="T440" s="17" t="str">
        <f>VLOOKUP(IF($C440="B",VLOOKUP($A440,Bat!$A$4:$AT$2232,T$1,FALSE),VLOOKUP($A440,Pit!$A$4:$BD$2108,T$2,FALSE)),COND!$A$35:$B$41,2,FALSE)</f>
        <v>??</v>
      </c>
      <c r="U440" s="21">
        <f>IF($C440="B",VLOOKUP($A440,Bat!$A$4:$AR$1196,44,FALSE),VLOOKUP($A440,Pit!$A$4:$BB$1086,54,FALSE))</f>
        <v>0</v>
      </c>
      <c r="V440" s="16"/>
      <c r="W440" s="16">
        <f>IF(OR(U440=999,V440=999,AND(S440&gt;$S$3,S440&lt;&gt;"Slot")),"",IF(V440="",U440,V440))</f>
        <v>0</v>
      </c>
      <c r="X440" s="17" t="e">
        <f>RANK(R440,$R$5:$R$124)</f>
        <v>#N/A</v>
      </c>
      <c r="Y440" s="16" t="str">
        <f>IFERROR(VLOOKUP($D440,Results!$F$3:$L$1396,Y$1,FALSE),"")</f>
        <v/>
      </c>
      <c r="Z440" s="34" t="str">
        <f>IFERROR(IFERROR(IF(VLOOKUP($D440,Results!$F$3:$L$1396,Z$1+1,FALSE)=1,"S",""),"")&amp;VLOOKUP($D440,Results!$F$3:$L$1396,Z$1,FALSE),"")</f>
        <v/>
      </c>
      <c r="AA440" s="16" t="str">
        <f>IFERROR(VLOOKUP($D440,Results!$F$3:$L$1396,AA$1,FALSE),"")</f>
        <v/>
      </c>
      <c r="AB440" s="16" t="str">
        <f>IFERROR(VLOOKUP($D440,Results!$F$3:$L$1396,AB$1,FALSE),"")</f>
        <v/>
      </c>
      <c r="AC440" s="16" t="str">
        <f>IF(V440="","",Y440-V440)</f>
        <v/>
      </c>
    </row>
    <row r="441" spans="1:29" s="21" customFormat="1" x14ac:dyDescent="0.25">
      <c r="A441" s="21" t="s">
        <v>2951</v>
      </c>
      <c r="B441" s="16">
        <f>COUNTIF($A$5:$A$124,A441)</f>
        <v>0</v>
      </c>
      <c r="C441" s="16" t="str">
        <f>IF(OR(MID(A441,1,2)="SP",MID(A441,1,2)="MR",MID(A441,1,2)="CL",MID(A441,1,2)="RP"),"P","B")</f>
        <v>B</v>
      </c>
      <c r="D441" s="17">
        <f>IF($C441="B",VLOOKUP($A441,Bat!$A$4:$BC$2232,D$1,FALSE),VLOOKUP($A441,Pit!$A$4:$AZ$2108,D$2,FALSE))</f>
        <v>10084</v>
      </c>
      <c r="E441" s="16" t="str">
        <f>IF($C441="B",VLOOKUP($A441,Bat!$A$4:$BC$2232,E$1,FALSE),VLOOKUP($A441,Pit!$A$4:$AZ$2108,E$2,FALSE))</f>
        <v>1B</v>
      </c>
      <c r="F441" s="16" t="str">
        <f>IF($C441="B",VLOOKUP($A441,Bat!$A$4:$BC$2232,F$1,FALSE),VLOOKUP($A441,Pit!$A$4:$AZ$2108,F$2,FALSE))</f>
        <v>Carlos Gonzáles</v>
      </c>
      <c r="G441" s="16">
        <f>IF($C441="B",VLOOKUP($A441,Bat!$A$4:$BC$2232,G$1,FALSE),VLOOKUP($A441,Pit!$A$4:$AZ$2108,G$2,FALSE))</f>
        <v>21</v>
      </c>
      <c r="H441" s="16" t="str">
        <f>IF($C441="B",VLOOKUP($A441,Bat!$A$4:$BC$2232,H$1,FALSE),VLOOKUP($A441,Pit!$A$4:$AZ$2108,H$2,FALSE))</f>
        <v>L</v>
      </c>
      <c r="I441" s="16" t="str">
        <f>IF($C441="B",VLOOKUP($A441,Bat!$A$4:$BC$2232,I$1,FALSE),VLOOKUP($A441,Pit!$A$4:$AZ$2108,I$2,FALSE))</f>
        <v>R</v>
      </c>
      <c r="J441" s="16" t="str">
        <f>IF($C441="B",VLOOKUP($A441,Bat!$A$4:$BC$2232,J$1,FALSE),VLOOKUP($A441,Pit!$A$4:$AZ$2108,J$2,FALSE))</f>
        <v>Normal</v>
      </c>
      <c r="K441" s="17" t="str">
        <f>IF($C441="B",VLOOKUP($A441,Bat!$A$4:$BC$2232,K$1,FALSE),VLOOKUP($A441,Pit!$A$4:$AZ$2108,K$2,FALSE))</f>
        <v>Normal</v>
      </c>
      <c r="L441" s="16">
        <f>IF($C441="B",VLOOKUP($A441,Bat!$A$4:$BC$2232,L$1,FALSE),VLOOKUP($A441,Pit!$A$4:$AZ$2108,L$2,FALSE))</f>
        <v>4</v>
      </c>
      <c r="M441" s="16">
        <f>IF($C441="B",VLOOKUP($A441,Bat!$A$4:$BC$2232,M$1,FALSE),VLOOKUP($A441,Pit!$A$4:$AZ$2108,M$2,FALSE))</f>
        <v>8</v>
      </c>
      <c r="N441" s="16">
        <f>IF($C441="B",VLOOKUP($A441,Bat!$A$4:$BC$2232,N$1,FALSE),VLOOKUP($A441,Pit!$A$4:$AZ$2108,N$2,FALSE))</f>
        <v>2</v>
      </c>
      <c r="O441" s="16">
        <f>IF($C441="B",VLOOKUP($A441,Bat!$A$4:$BC$2232,O$1,FALSE),VLOOKUP($A441,Pit!$A$4:$AZ$2108,O$2,FALSE))</f>
        <v>4</v>
      </c>
      <c r="P441" s="17">
        <f>IF($C441="B",VLOOKUP($A441,Bat!$A$4:$BC$2232,P$1,FALSE),VLOOKUP($A441,Pit!$A$4:$AZ$2108,P$2,FALSE))</f>
        <v>4</v>
      </c>
      <c r="Q441" s="36">
        <f>IF($C441="B",VLOOKUP($A441,Bat!$A$4:$BC$2232,Q$1,FALSE),VLOOKUP($A441,Pit!$A$4:$AZ$2108,Q$2,FALSE))</f>
        <v>6.5018076309780222</v>
      </c>
      <c r="R441" s="19">
        <f>IF($C441="B",VLOOKUP($A441,Bat!$A$4:$BC$2232,R$1,FALSE),VLOOKUP($A441,Pit!$A$4:$AZ$2108,R$2,FALSE))</f>
        <v>-9.7281056216726464E-3</v>
      </c>
      <c r="S441" s="20">
        <f>IF($C441="B",VLOOKUP($A441,Bat!$A$4:$BC$2232,S$1,FALSE),VLOOKUP($A441,Pit!$A$4:$AZ$2108,S$2,FALSE))</f>
        <v>220000</v>
      </c>
      <c r="T441" s="17" t="str">
        <f>VLOOKUP(IF($C441="B",VLOOKUP($A441,Bat!$A$4:$AT$2232,T$1,FALSE),VLOOKUP($A441,Pit!$A$4:$BD$2108,T$2,FALSE)),COND!$A$35:$B$41,2,FALSE)</f>
        <v>??</v>
      </c>
      <c r="U441" s="21">
        <f>IF($C441="B",VLOOKUP($A441,Bat!$A$4:$AR$1196,44,FALSE),VLOOKUP($A441,Pit!$A$4:$BB$1086,54,FALSE))</f>
        <v>0</v>
      </c>
      <c r="V441" s="16"/>
      <c r="W441" s="16">
        <f>IF(OR(U441=999,V441=999,AND(S441&gt;$S$3,S441&lt;&gt;"Slot")),"",IF(V441="",U441,V441))</f>
        <v>0</v>
      </c>
      <c r="X441" s="17" t="e">
        <f>RANK(R441,$R$5:$R$124)</f>
        <v>#N/A</v>
      </c>
      <c r="Y441" s="16" t="str">
        <f>IFERROR(VLOOKUP($D441,Results!$F$3:$L$1396,Y$1,FALSE),"")</f>
        <v/>
      </c>
      <c r="Z441" s="34" t="str">
        <f>IFERROR(IFERROR(IF(VLOOKUP($D441,Results!$F$3:$L$1396,Z$1+1,FALSE)=1,"S",""),"")&amp;VLOOKUP($D441,Results!$F$3:$L$1396,Z$1,FALSE),"")</f>
        <v/>
      </c>
      <c r="AA441" s="16" t="str">
        <f>IFERROR(VLOOKUP($D441,Results!$F$3:$L$1396,AA$1,FALSE),"")</f>
        <v/>
      </c>
      <c r="AB441" s="16" t="str">
        <f>IFERROR(VLOOKUP($D441,Results!$F$3:$L$1396,AB$1,FALSE),"")</f>
        <v/>
      </c>
      <c r="AC441" s="16" t="str">
        <f>IF(V441="","",Y441-V441)</f>
        <v/>
      </c>
    </row>
    <row r="442" spans="1:29" s="21" customFormat="1" x14ac:dyDescent="0.25">
      <c r="A442" s="21" t="s">
        <v>2952</v>
      </c>
      <c r="B442" s="16">
        <f>COUNTIF($A$5:$A$124,A442)</f>
        <v>0</v>
      </c>
      <c r="C442" s="16" t="str">
        <f>IF(OR(MID(A442,1,2)="SP",MID(A442,1,2)="MR",MID(A442,1,2)="CL",MID(A442,1,2)="RP"),"P","B")</f>
        <v>B</v>
      </c>
      <c r="D442" s="17">
        <f>IF($C442="B",VLOOKUP($A442,Bat!$A$4:$BC$2232,D$1,FALSE),VLOOKUP($A442,Pit!$A$4:$AZ$2108,D$2,FALSE))</f>
        <v>11626</v>
      </c>
      <c r="E442" s="16" t="str">
        <f>IF($C442="B",VLOOKUP($A442,Bat!$A$4:$BC$2232,E$1,FALSE),VLOOKUP($A442,Pit!$A$4:$AZ$2108,E$2,FALSE))</f>
        <v>SS</v>
      </c>
      <c r="F442" s="16" t="str">
        <f>IF($C442="B",VLOOKUP($A442,Bat!$A$4:$BC$2232,F$1,FALSE),VLOOKUP($A442,Pit!$A$4:$AZ$2108,F$2,FALSE))</f>
        <v>Manny Ramírez</v>
      </c>
      <c r="G442" s="16">
        <f>IF($C442="B",VLOOKUP($A442,Bat!$A$4:$BC$2232,G$1,FALSE),VLOOKUP($A442,Pit!$A$4:$AZ$2108,G$2,FALSE))</f>
        <v>21</v>
      </c>
      <c r="H442" s="16" t="str">
        <f>IF($C442="B",VLOOKUP($A442,Bat!$A$4:$BC$2232,H$1,FALSE),VLOOKUP($A442,Pit!$A$4:$AZ$2108,H$2,FALSE))</f>
        <v>R</v>
      </c>
      <c r="I442" s="16" t="str">
        <f>IF($C442="B",VLOOKUP($A442,Bat!$A$4:$BC$2232,I$1,FALSE),VLOOKUP($A442,Pit!$A$4:$AZ$2108,I$2,FALSE))</f>
        <v>R</v>
      </c>
      <c r="J442" s="16" t="str">
        <f>IF($C442="B",VLOOKUP($A442,Bat!$A$4:$BC$2232,J$1,FALSE),VLOOKUP($A442,Pit!$A$4:$AZ$2108,J$2,FALSE))</f>
        <v>Low</v>
      </c>
      <c r="K442" s="17" t="str">
        <f>IF($C442="B",VLOOKUP($A442,Bat!$A$4:$BC$2232,K$1,FALSE),VLOOKUP($A442,Pit!$A$4:$AZ$2108,K$2,FALSE))</f>
        <v>Very Low</v>
      </c>
      <c r="L442" s="16">
        <f>IF($C442="B",VLOOKUP($A442,Bat!$A$4:$BC$2232,L$1,FALSE),VLOOKUP($A442,Pit!$A$4:$AZ$2108,L$2,FALSE))</f>
        <v>5</v>
      </c>
      <c r="M442" s="16">
        <f>IF($C442="B",VLOOKUP($A442,Bat!$A$4:$BC$2232,M$1,FALSE),VLOOKUP($A442,Pit!$A$4:$AZ$2108,M$2,FALSE))</f>
        <v>3</v>
      </c>
      <c r="N442" s="16">
        <f>IF($C442="B",VLOOKUP($A442,Bat!$A$4:$BC$2232,N$1,FALSE),VLOOKUP($A442,Pit!$A$4:$AZ$2108,N$2,FALSE))</f>
        <v>2</v>
      </c>
      <c r="O442" s="16">
        <f>IF($C442="B",VLOOKUP($A442,Bat!$A$4:$BC$2232,O$1,FALSE),VLOOKUP($A442,Pit!$A$4:$AZ$2108,O$2,FALSE))</f>
        <v>2</v>
      </c>
      <c r="P442" s="17">
        <f>IF($C442="B",VLOOKUP($A442,Bat!$A$4:$BC$2232,P$1,FALSE),VLOOKUP($A442,Pit!$A$4:$AZ$2108,P$2,FALSE))</f>
        <v>3</v>
      </c>
      <c r="Q442" s="36">
        <f>IF($C442="B",VLOOKUP($A442,Bat!$A$4:$BC$2232,Q$1,FALSE),VLOOKUP($A442,Pit!$A$4:$AZ$2108,Q$2,FALSE))</f>
        <v>6.4908245548778485</v>
      </c>
      <c r="R442" s="19">
        <f>IF($C442="B",VLOOKUP($A442,Bat!$A$4:$BC$2232,R$1,FALSE),VLOOKUP($A442,Pit!$A$4:$AZ$2108,R$2,FALSE))</f>
        <v>-1.1168797460834075E-2</v>
      </c>
      <c r="S442" s="20">
        <f>IF($C442="B",VLOOKUP($A442,Bat!$A$4:$BC$2232,S$1,FALSE),VLOOKUP($A442,Pit!$A$4:$AZ$2108,S$2,FALSE))</f>
        <v>220000</v>
      </c>
      <c r="T442" s="17" t="str">
        <f>VLOOKUP(IF($C442="B",VLOOKUP($A442,Bat!$A$4:$AT$2232,T$1,FALSE),VLOOKUP($A442,Pit!$A$4:$BD$2108,T$2,FALSE)),COND!$A$35:$B$41,2,FALSE)</f>
        <v>??</v>
      </c>
      <c r="U442" s="21">
        <f>IF($C442="B",VLOOKUP($A442,Bat!$A$4:$AR$1196,44,FALSE),VLOOKUP($A442,Pit!$A$4:$BB$1086,54,FALSE))</f>
        <v>0</v>
      </c>
      <c r="V442" s="16"/>
      <c r="W442" s="16">
        <f>IF(OR(U442=999,V442=999,AND(S442&gt;$S$3,S442&lt;&gt;"Slot")),"",IF(V442="",U442,V442))</f>
        <v>0</v>
      </c>
      <c r="X442" s="17" t="e">
        <f>RANK(R442,$R$5:$R$124)</f>
        <v>#N/A</v>
      </c>
      <c r="Y442" s="16" t="str">
        <f>IFERROR(VLOOKUP($D442,Results!$F$3:$L$1396,Y$1,FALSE),"")</f>
        <v/>
      </c>
      <c r="Z442" s="34" t="str">
        <f>IFERROR(IFERROR(IF(VLOOKUP($D442,Results!$F$3:$L$1396,Z$1+1,FALSE)=1,"S",""),"")&amp;VLOOKUP($D442,Results!$F$3:$L$1396,Z$1,FALSE),"")</f>
        <v/>
      </c>
      <c r="AA442" s="16" t="str">
        <f>IFERROR(VLOOKUP($D442,Results!$F$3:$L$1396,AA$1,FALSE),"")</f>
        <v/>
      </c>
      <c r="AB442" s="16" t="str">
        <f>IFERROR(VLOOKUP($D442,Results!$F$3:$L$1396,AB$1,FALSE),"")</f>
        <v/>
      </c>
      <c r="AC442" s="16" t="str">
        <f>IF(V442="","",Y442-V442)</f>
        <v/>
      </c>
    </row>
    <row r="443" spans="1:29" s="21" customFormat="1" x14ac:dyDescent="0.25">
      <c r="A443" s="21" t="s">
        <v>2481</v>
      </c>
      <c r="B443" s="16">
        <f>COUNTIF($A$5:$A$124,A443)</f>
        <v>0</v>
      </c>
      <c r="C443" s="16" t="str">
        <f>IF(OR(MID(A443,1,2)="SP",MID(A443,1,2)="MR",MID(A443,1,2)="CL",MID(A443,1,2)="RP"),"P","B")</f>
        <v>P</v>
      </c>
      <c r="D443" s="17">
        <f>IF($C443="B",VLOOKUP($A443,Bat!$A$4:$BC$2232,D$1,FALSE),VLOOKUP($A443,Pit!$A$4:$AZ$2108,D$2,FALSE))</f>
        <v>9206</v>
      </c>
      <c r="E443" s="16" t="str">
        <f>IF($C443="B",VLOOKUP($A443,Bat!$A$4:$BC$2232,E$1,FALSE),VLOOKUP($A443,Pit!$A$4:$AZ$2108,E$2,FALSE))</f>
        <v>CL</v>
      </c>
      <c r="F443" s="16" t="str">
        <f>IF($C443="B",VLOOKUP($A443,Bat!$A$4:$BC$2232,F$1,FALSE),VLOOKUP($A443,Pit!$A$4:$AZ$2108,F$2,FALSE))</f>
        <v>Chris Haynes</v>
      </c>
      <c r="G443" s="16">
        <f>IF($C443="B",VLOOKUP($A443,Bat!$A$4:$BC$2232,G$1,FALSE),VLOOKUP($A443,Pit!$A$4:$AZ$2108,G$2,FALSE))</f>
        <v>21</v>
      </c>
      <c r="H443" s="16" t="str">
        <f>IF($C443="B",VLOOKUP($A443,Bat!$A$4:$BC$2232,H$1,FALSE),VLOOKUP($A443,Pit!$A$4:$AZ$2108,H$2,FALSE))</f>
        <v>R</v>
      </c>
      <c r="I443" s="16" t="str">
        <f>IF($C443="B",VLOOKUP($A443,Bat!$A$4:$BC$2232,I$1,FALSE),VLOOKUP($A443,Pit!$A$4:$AZ$2108,I$2,FALSE))</f>
        <v>R</v>
      </c>
      <c r="J443" s="16" t="str">
        <f>IF($C443="B",VLOOKUP($A443,Bat!$A$4:$BC$2232,J$1,FALSE),VLOOKUP($A443,Pit!$A$4:$AZ$2108,J$2,FALSE))</f>
        <v>Normal</v>
      </c>
      <c r="K443" s="17" t="str">
        <f>IF($C443="B",VLOOKUP($A443,Bat!$A$4:$BC$2232,K$1,FALSE),VLOOKUP($A443,Pit!$A$4:$AZ$2108,K$2,FALSE))</f>
        <v>Normal</v>
      </c>
      <c r="L443" s="16">
        <f>IF($C443="B",VLOOKUP($A443,Bat!$A$4:$BC$2232,L$1,FALSE),VLOOKUP($A443,Pit!$A$4:$AZ$2108,L$2,FALSE))</f>
        <v>4</v>
      </c>
      <c r="M443" s="16">
        <f>IF($C443="B",VLOOKUP($A443,Bat!$A$4:$BC$2232,M$1,FALSE),VLOOKUP($A443,Pit!$A$4:$AZ$2108,M$2,FALSE))</f>
        <v>5</v>
      </c>
      <c r="N443" s="16">
        <f>IF($C443="B",VLOOKUP($A443,Bat!$A$4:$BC$2232,N$1,FALSE),VLOOKUP($A443,Pit!$A$4:$AZ$2108,N$2,FALSE))</f>
        <v>3</v>
      </c>
      <c r="O443" s="16" t="str">
        <f>IF($C443="B",VLOOKUP($A443,Bat!$A$4:$BC$2232,O$1,FALSE),VLOOKUP($A443,Pit!$A$4:$AZ$2108,O$2,FALSE))</f>
        <v>93-95 Mph</v>
      </c>
      <c r="P443" s="17">
        <f>IF($C443="B",VLOOKUP($A443,Bat!$A$4:$BC$2232,P$1,FALSE),VLOOKUP($A443,Pit!$A$4:$AZ$2108,P$2,FALSE))</f>
        <v>2</v>
      </c>
      <c r="Q443" s="36">
        <f>IF($C443="B",VLOOKUP($A443,Bat!$A$4:$BC$2232,Q$1,FALSE),VLOOKUP($A443,Pit!$A$4:$AZ$2108,Q$2,FALSE))</f>
        <v>22.911467216681224</v>
      </c>
      <c r="R443" s="19">
        <f>IF($C443="B",VLOOKUP($A443,Bat!$A$4:$BC$2232,R$1,FALSE),VLOOKUP($A443,Pit!$A$4:$AZ$2108,R$2,FALSE))</f>
        <v>-1.2437767764719538E-2</v>
      </c>
      <c r="S443" s="20">
        <f>IF($C443="B",VLOOKUP($A443,Bat!$A$4:$BC$2232,S$1,FALSE),VLOOKUP($A443,Pit!$A$4:$AZ$2108,S$2,FALSE))</f>
        <v>240000</v>
      </c>
      <c r="T443" s="17" t="str">
        <f>VLOOKUP(IF($C443="B",VLOOKUP($A443,Bat!$A$4:$AT$2232,T$1,FALSE),VLOOKUP($A443,Pit!$A$4:$BD$2108,T$2,FALSE)),COND!$A$35:$B$41,2,FALSE)</f>
        <v>??</v>
      </c>
      <c r="U443" s="21">
        <f>IF($C443="B",VLOOKUP($A443,Bat!$A$4:$AR$1196,44,FALSE),VLOOKUP($A443,Pit!$A$4:$BB$1086,54,FALSE))</f>
        <v>0</v>
      </c>
      <c r="V443" s="16"/>
      <c r="W443" s="16">
        <f>IF(OR(U443=999,V443=999,AND(S443&gt;$S$3,S443&lt;&gt;"Slot")),"",IF(V443="",U443,V443))</f>
        <v>0</v>
      </c>
      <c r="X443" s="17" t="e">
        <f>RANK(R443,$R$5:$R$124)</f>
        <v>#N/A</v>
      </c>
      <c r="Y443" s="16" t="str">
        <f>IFERROR(VLOOKUP($D443,Results!$F$3:$L$1396,Y$1,FALSE),"")</f>
        <v/>
      </c>
      <c r="Z443" s="34" t="str">
        <f>IFERROR(IFERROR(IF(VLOOKUP($D443,Results!$F$3:$L$1396,Z$1+1,FALSE)=1,"S",""),"")&amp;VLOOKUP($D443,Results!$F$3:$L$1396,Z$1,FALSE),"")</f>
        <v/>
      </c>
      <c r="AA443" s="16" t="str">
        <f>IFERROR(VLOOKUP($D443,Results!$F$3:$L$1396,AA$1,FALSE),"")</f>
        <v/>
      </c>
      <c r="AB443" s="16" t="str">
        <f>IFERROR(VLOOKUP($D443,Results!$F$3:$L$1396,AB$1,FALSE),"")</f>
        <v/>
      </c>
      <c r="AC443" s="16" t="str">
        <f>IF(V443="","",Y443-V443)</f>
        <v/>
      </c>
    </row>
    <row r="444" spans="1:29" s="21" customFormat="1" x14ac:dyDescent="0.25">
      <c r="A444" s="21" t="s">
        <v>2953</v>
      </c>
      <c r="B444" s="16">
        <f>COUNTIF($A$5:$A$124,A444)</f>
        <v>0</v>
      </c>
      <c r="C444" s="16" t="str">
        <f>IF(OR(MID(A444,1,2)="SP",MID(A444,1,2)="MR",MID(A444,1,2)="CL",MID(A444,1,2)="RP"),"P","B")</f>
        <v>B</v>
      </c>
      <c r="D444" s="17">
        <f>IF($C444="B",VLOOKUP($A444,Bat!$A$4:$BC$2232,D$1,FALSE),VLOOKUP($A444,Pit!$A$4:$AZ$2108,D$2,FALSE))</f>
        <v>3985</v>
      </c>
      <c r="E444" s="16" t="str">
        <f>IF($C444="B",VLOOKUP($A444,Bat!$A$4:$BC$2232,E$1,FALSE),VLOOKUP($A444,Pit!$A$4:$AZ$2108,E$2,FALSE))</f>
        <v>LF</v>
      </c>
      <c r="F444" s="16" t="str">
        <f>IF($C444="B",VLOOKUP($A444,Bat!$A$4:$BC$2232,F$1,FALSE),VLOOKUP($A444,Pit!$A$4:$AZ$2108,F$2,FALSE))</f>
        <v>Phillip Balgera</v>
      </c>
      <c r="G444" s="16">
        <f>IF($C444="B",VLOOKUP($A444,Bat!$A$4:$BC$2232,G$1,FALSE),VLOOKUP($A444,Pit!$A$4:$AZ$2108,G$2,FALSE))</f>
        <v>18</v>
      </c>
      <c r="H444" s="16" t="str">
        <f>IF($C444="B",VLOOKUP($A444,Bat!$A$4:$BC$2232,H$1,FALSE),VLOOKUP($A444,Pit!$A$4:$AZ$2108,H$2,FALSE))</f>
        <v>R</v>
      </c>
      <c r="I444" s="16" t="str">
        <f>IF($C444="B",VLOOKUP($A444,Bat!$A$4:$BC$2232,I$1,FALSE),VLOOKUP($A444,Pit!$A$4:$AZ$2108,I$2,FALSE))</f>
        <v>R</v>
      </c>
      <c r="J444" s="16" t="str">
        <f>IF($C444="B",VLOOKUP($A444,Bat!$A$4:$BC$2232,J$1,FALSE),VLOOKUP($A444,Pit!$A$4:$AZ$2108,J$2,FALSE))</f>
        <v>Very Low</v>
      </c>
      <c r="K444" s="17" t="str">
        <f>IF($C444="B",VLOOKUP($A444,Bat!$A$4:$BC$2232,K$1,FALSE),VLOOKUP($A444,Pit!$A$4:$AZ$2108,K$2,FALSE))</f>
        <v>Normal</v>
      </c>
      <c r="L444" s="16">
        <f>IF($C444="B",VLOOKUP($A444,Bat!$A$4:$BC$2232,L$1,FALSE),VLOOKUP($A444,Pit!$A$4:$AZ$2108,L$2,FALSE))</f>
        <v>3</v>
      </c>
      <c r="M444" s="16">
        <f>IF($C444="B",VLOOKUP($A444,Bat!$A$4:$BC$2232,M$1,FALSE),VLOOKUP($A444,Pit!$A$4:$AZ$2108,M$2,FALSE))</f>
        <v>4</v>
      </c>
      <c r="N444" s="16">
        <f>IF($C444="B",VLOOKUP($A444,Bat!$A$4:$BC$2232,N$1,FALSE),VLOOKUP($A444,Pit!$A$4:$AZ$2108,N$2,FALSE))</f>
        <v>8</v>
      </c>
      <c r="O444" s="16">
        <f>IF($C444="B",VLOOKUP($A444,Bat!$A$4:$BC$2232,O$1,FALSE),VLOOKUP($A444,Pit!$A$4:$AZ$2108,O$2,FALSE))</f>
        <v>4</v>
      </c>
      <c r="P444" s="17">
        <f>IF($C444="B",VLOOKUP($A444,Bat!$A$4:$BC$2232,P$1,FALSE),VLOOKUP($A444,Pit!$A$4:$AZ$2108,P$2,FALSE))</f>
        <v>6</v>
      </c>
      <c r="Q444" s="36">
        <f>IF($C444="B",VLOOKUP($A444,Bat!$A$4:$BC$2232,Q$1,FALSE),VLOOKUP($A444,Pit!$A$4:$AZ$2108,Q$2,FALSE))</f>
        <v>6.4789386729856471</v>
      </c>
      <c r="R444" s="19">
        <f>IF($C444="B",VLOOKUP($A444,Bat!$A$4:$BC$2232,R$1,FALSE),VLOOKUP($A444,Pit!$A$4:$AZ$2108,R$2,FALSE))</f>
        <v>-1.2727913767335893E-2</v>
      </c>
      <c r="S444" s="20">
        <f>IF($C444="B",VLOOKUP($A444,Bat!$A$4:$BC$2232,S$1,FALSE),VLOOKUP($A444,Pit!$A$4:$AZ$2108,S$2,FALSE))</f>
        <v>200000</v>
      </c>
      <c r="T444" s="17" t="str">
        <f>VLOOKUP(IF($C444="B",VLOOKUP($A444,Bat!$A$4:$AT$2232,T$1,FALSE),VLOOKUP($A444,Pit!$A$4:$BD$2108,T$2,FALSE)),COND!$A$35:$B$41,2,FALSE)</f>
        <v>??</v>
      </c>
      <c r="U444" s="21">
        <f>IF($C444="B",VLOOKUP($A444,Bat!$A$4:$AR$1196,44,FALSE),VLOOKUP($A444,Pit!$A$4:$BB$1086,54,FALSE))</f>
        <v>0</v>
      </c>
      <c r="V444" s="16"/>
      <c r="W444" s="16">
        <f>IF(OR(U444=999,V444=999,AND(S444&gt;$S$3,S444&lt;&gt;"Slot")),"",IF(V444="",U444,V444))</f>
        <v>0</v>
      </c>
      <c r="X444" s="17" t="e">
        <f>RANK(R444,$R$5:$R$124)</f>
        <v>#N/A</v>
      </c>
      <c r="Y444" s="16" t="str">
        <f>IFERROR(VLOOKUP($D444,Results!$F$3:$L$1396,Y$1,FALSE),"")</f>
        <v/>
      </c>
      <c r="Z444" s="34" t="str">
        <f>IFERROR(IFERROR(IF(VLOOKUP($D444,Results!$F$3:$L$1396,Z$1+1,FALSE)=1,"S",""),"")&amp;VLOOKUP($D444,Results!$F$3:$L$1396,Z$1,FALSE),"")</f>
        <v/>
      </c>
      <c r="AA444" s="16" t="str">
        <f>IFERROR(VLOOKUP($D444,Results!$F$3:$L$1396,AA$1,FALSE),"")</f>
        <v/>
      </c>
      <c r="AB444" s="16" t="str">
        <f>IFERROR(VLOOKUP($D444,Results!$F$3:$L$1396,AB$1,FALSE),"")</f>
        <v/>
      </c>
      <c r="AC444" s="16" t="str">
        <f>IF(V444="","",Y444-V444)</f>
        <v/>
      </c>
    </row>
    <row r="445" spans="1:29" s="21" customFormat="1" x14ac:dyDescent="0.25">
      <c r="A445" s="21" t="s">
        <v>3161</v>
      </c>
      <c r="B445" s="16">
        <f>COUNTIF($A$5:$A$124,A445)</f>
        <v>0</v>
      </c>
      <c r="C445" s="16" t="str">
        <f>IF(OR(MID(A445,1,2)="SP",MID(A445,1,2)="MR",MID(A445,1,2)="CL",MID(A445,1,2)="RP"),"P","B")</f>
        <v>P</v>
      </c>
      <c r="D445" s="17">
        <f>IF($C445="B",VLOOKUP($A445,Bat!$A$4:$BC$2232,D$1,FALSE),VLOOKUP($A445,Pit!$A$4:$AZ$2108,D$2,FALSE))</f>
        <v>9246</v>
      </c>
      <c r="E445" s="16" t="str">
        <f>IF($C445="B",VLOOKUP($A445,Bat!$A$4:$BC$2232,E$1,FALSE),VLOOKUP($A445,Pit!$A$4:$AZ$2108,E$2,FALSE))</f>
        <v>SP</v>
      </c>
      <c r="F445" s="16" t="str">
        <f>IF($C445="B",VLOOKUP($A445,Bat!$A$4:$BC$2232,F$1,FALSE),VLOOKUP($A445,Pit!$A$4:$AZ$2108,F$2,FALSE))</f>
        <v>Akira Hayagawa</v>
      </c>
      <c r="G445" s="16">
        <f>IF($C445="B",VLOOKUP($A445,Bat!$A$4:$BC$2232,G$1,FALSE),VLOOKUP($A445,Pit!$A$4:$AZ$2108,G$2,FALSE))</f>
        <v>18</v>
      </c>
      <c r="H445" s="16" t="str">
        <f>IF($C445="B",VLOOKUP($A445,Bat!$A$4:$BC$2232,H$1,FALSE),VLOOKUP($A445,Pit!$A$4:$AZ$2108,H$2,FALSE))</f>
        <v>L</v>
      </c>
      <c r="I445" s="16" t="str">
        <f>IF($C445="B",VLOOKUP($A445,Bat!$A$4:$BC$2232,I$1,FALSE),VLOOKUP($A445,Pit!$A$4:$AZ$2108,I$2,FALSE))</f>
        <v>L</v>
      </c>
      <c r="J445" s="16" t="str">
        <f>IF($C445="B",VLOOKUP($A445,Bat!$A$4:$BC$2232,J$1,FALSE),VLOOKUP($A445,Pit!$A$4:$AZ$2108,J$2,FALSE))</f>
        <v>Very Low</v>
      </c>
      <c r="K445" s="17" t="str">
        <f>IF($C445="B",VLOOKUP($A445,Bat!$A$4:$BC$2232,K$1,FALSE),VLOOKUP($A445,Pit!$A$4:$AZ$2108,K$2,FALSE))</f>
        <v>Normal</v>
      </c>
      <c r="L445" s="16">
        <f>IF($C445="B",VLOOKUP($A445,Bat!$A$4:$BC$2232,L$1,FALSE),VLOOKUP($A445,Pit!$A$4:$AZ$2108,L$2,FALSE))</f>
        <v>3</v>
      </c>
      <c r="M445" s="16">
        <f>IF($C445="B",VLOOKUP($A445,Bat!$A$4:$BC$2232,M$1,FALSE),VLOOKUP($A445,Pit!$A$4:$AZ$2108,M$2,FALSE))</f>
        <v>7</v>
      </c>
      <c r="N445" s="16">
        <f>IF($C445="B",VLOOKUP($A445,Bat!$A$4:$BC$2232,N$1,FALSE),VLOOKUP($A445,Pit!$A$4:$AZ$2108,N$2,FALSE))</f>
        <v>2</v>
      </c>
      <c r="O445" s="16" t="str">
        <f>IF($C445="B",VLOOKUP($A445,Bat!$A$4:$BC$2232,O$1,FALSE),VLOOKUP($A445,Pit!$A$4:$AZ$2108,O$2,FALSE))</f>
        <v>86-88 Mph</v>
      </c>
      <c r="P445" s="17">
        <f>IF($C445="B",VLOOKUP($A445,Bat!$A$4:$BC$2232,P$1,FALSE),VLOOKUP($A445,Pit!$A$4:$AZ$2108,P$2,FALSE))</f>
        <v>6</v>
      </c>
      <c r="Q445" s="36">
        <f>IF($C445="B",VLOOKUP($A445,Bat!$A$4:$BC$2232,Q$1,FALSE),VLOOKUP($A445,Pit!$A$4:$AZ$2108,Q$2,FALSE))</f>
        <v>22.785463261732275</v>
      </c>
      <c r="R445" s="19">
        <f>IF($C445="B",VLOOKUP($A445,Bat!$A$4:$BC$2232,R$1,FALSE),VLOOKUP($A445,Pit!$A$4:$AZ$2108,R$2,FALSE))</f>
        <v>-2.3710686234832846E-2</v>
      </c>
      <c r="S445" s="20">
        <f>IF($C445="B",VLOOKUP($A445,Bat!$A$4:$BC$2232,S$1,FALSE),VLOOKUP($A445,Pit!$A$4:$AZ$2108,S$2,FALSE))</f>
        <v>95000</v>
      </c>
      <c r="T445" s="17" t="str">
        <f>VLOOKUP(IF($C445="B",VLOOKUP($A445,Bat!$A$4:$AT$2232,T$1,FALSE),VLOOKUP($A445,Pit!$A$4:$BD$2108,T$2,FALSE)),COND!$A$35:$B$41,2,FALSE)</f>
        <v>??</v>
      </c>
      <c r="U445" s="21">
        <f>IF($C445="B",VLOOKUP($A445,Bat!$A$4:$AR$1196,44,FALSE),VLOOKUP($A445,Pit!$A$4:$BB$1086,54,FALSE))</f>
        <v>0</v>
      </c>
      <c r="V445" s="16"/>
      <c r="W445" s="16">
        <f>IF(OR(U445=999,V445=999,AND(S445&gt;$S$3,S445&lt;&gt;"Slot")),"",IF(V445="",U445,V445))</f>
        <v>0</v>
      </c>
      <c r="X445" s="17" t="e">
        <f>RANK(R445,$R$5:$R$124)</f>
        <v>#N/A</v>
      </c>
      <c r="Y445" s="16" t="str">
        <f>IFERROR(VLOOKUP($D445,Results!$F$3:$L$1396,Y$1,FALSE),"")</f>
        <v/>
      </c>
      <c r="Z445" s="34" t="str">
        <f>IFERROR(IFERROR(IF(VLOOKUP($D445,Results!$F$3:$L$1396,Z$1+1,FALSE)=1,"S",""),"")&amp;VLOOKUP($D445,Results!$F$3:$L$1396,Z$1,FALSE),"")</f>
        <v/>
      </c>
      <c r="AA445" s="16" t="str">
        <f>IFERROR(VLOOKUP($D445,Results!$F$3:$L$1396,AA$1,FALSE),"")</f>
        <v/>
      </c>
      <c r="AB445" s="16" t="str">
        <f>IFERROR(VLOOKUP($D445,Results!$F$3:$L$1396,AB$1,FALSE),"")</f>
        <v/>
      </c>
      <c r="AC445" s="16" t="str">
        <f>IF(V445="","",Y445-V445)</f>
        <v/>
      </c>
    </row>
    <row r="446" spans="1:29" s="21" customFormat="1" x14ac:dyDescent="0.25">
      <c r="A446" s="21" t="s">
        <v>2482</v>
      </c>
      <c r="B446" s="16">
        <f>COUNTIF($A$5:$A$124,A446)</f>
        <v>0</v>
      </c>
      <c r="C446" s="16" t="str">
        <f>IF(OR(MID(A446,1,2)="SP",MID(A446,1,2)="MR",MID(A446,1,2)="CL",MID(A446,1,2)="RP"),"P","B")</f>
        <v>P</v>
      </c>
      <c r="D446" s="17">
        <f>IF($C446="B",VLOOKUP($A446,Bat!$A$4:$BC$2232,D$1,FALSE),VLOOKUP($A446,Pit!$A$4:$AZ$2108,D$2,FALSE))</f>
        <v>11535</v>
      </c>
      <c r="E446" s="16" t="str">
        <f>IF($C446="B",VLOOKUP($A446,Bat!$A$4:$BC$2232,E$1,FALSE),VLOOKUP($A446,Pit!$A$4:$AZ$2108,E$2,FALSE))</f>
        <v>SP</v>
      </c>
      <c r="F446" s="16" t="str">
        <f>IF($C446="B",VLOOKUP($A446,Bat!$A$4:$BC$2232,F$1,FALSE),VLOOKUP($A446,Pit!$A$4:$AZ$2108,F$2,FALSE))</f>
        <v>Armando Arroyo</v>
      </c>
      <c r="G446" s="16">
        <f>IF($C446="B",VLOOKUP($A446,Bat!$A$4:$BC$2232,G$1,FALSE),VLOOKUP($A446,Pit!$A$4:$AZ$2108,G$2,FALSE))</f>
        <v>21</v>
      </c>
      <c r="H446" s="16" t="str">
        <f>IF($C446="B",VLOOKUP($A446,Bat!$A$4:$BC$2232,H$1,FALSE),VLOOKUP($A446,Pit!$A$4:$AZ$2108,H$2,FALSE))</f>
        <v>R</v>
      </c>
      <c r="I446" s="16" t="str">
        <f>IF($C446="B",VLOOKUP($A446,Bat!$A$4:$BC$2232,I$1,FALSE),VLOOKUP($A446,Pit!$A$4:$AZ$2108,I$2,FALSE))</f>
        <v>R</v>
      </c>
      <c r="J446" s="16" t="str">
        <f>IF($C446="B",VLOOKUP($A446,Bat!$A$4:$BC$2232,J$1,FALSE),VLOOKUP($A446,Pit!$A$4:$AZ$2108,J$2,FALSE))</f>
        <v>Low</v>
      </c>
      <c r="K446" s="17" t="str">
        <f>IF($C446="B",VLOOKUP($A446,Bat!$A$4:$BC$2232,K$1,FALSE),VLOOKUP($A446,Pit!$A$4:$AZ$2108,K$2,FALSE))</f>
        <v>High</v>
      </c>
      <c r="L446" s="16">
        <f>IF($C446="B",VLOOKUP($A446,Bat!$A$4:$BC$2232,L$1,FALSE),VLOOKUP($A446,Pit!$A$4:$AZ$2108,L$2,FALSE))</f>
        <v>4</v>
      </c>
      <c r="M446" s="16">
        <f>IF($C446="B",VLOOKUP($A446,Bat!$A$4:$BC$2232,M$1,FALSE),VLOOKUP($A446,Pit!$A$4:$AZ$2108,M$2,FALSE))</f>
        <v>3</v>
      </c>
      <c r="N446" s="16">
        <f>IF($C446="B",VLOOKUP($A446,Bat!$A$4:$BC$2232,N$1,FALSE),VLOOKUP($A446,Pit!$A$4:$AZ$2108,N$2,FALSE))</f>
        <v>4</v>
      </c>
      <c r="O446" s="16" t="str">
        <f>IF($C446="B",VLOOKUP($A446,Bat!$A$4:$BC$2232,O$1,FALSE),VLOOKUP($A446,Pit!$A$4:$AZ$2108,O$2,FALSE))</f>
        <v>95-97 Mph</v>
      </c>
      <c r="P446" s="17">
        <f>IF($C446="B",VLOOKUP($A446,Bat!$A$4:$BC$2232,P$1,FALSE),VLOOKUP($A446,Pit!$A$4:$AZ$2108,P$2,FALSE))</f>
        <v>6</v>
      </c>
      <c r="Q446" s="36">
        <f>IF($C446="B",VLOOKUP($A446,Bat!$A$4:$BC$2232,Q$1,FALSE),VLOOKUP($A446,Pit!$A$4:$AZ$2108,Q$2,FALSE))</f>
        <v>22.665866038055782</v>
      </c>
      <c r="R446" s="19">
        <f>IF($C446="B",VLOOKUP($A446,Bat!$A$4:$BC$2232,R$1,FALSE),VLOOKUP($A446,Pit!$A$4:$AZ$2108,R$2,FALSE))</f>
        <v>-3.4410427781066392E-2</v>
      </c>
      <c r="S446" s="20">
        <f>IF($C446="B",VLOOKUP($A446,Bat!$A$4:$BC$2232,S$1,FALSE),VLOOKUP($A446,Pit!$A$4:$AZ$2108,S$2,FALSE))</f>
        <v>200000</v>
      </c>
      <c r="T446" s="17" t="str">
        <f>VLOOKUP(IF($C446="B",VLOOKUP($A446,Bat!$A$4:$AT$2232,T$1,FALSE),VLOOKUP($A446,Pit!$A$4:$BD$2108,T$2,FALSE)),COND!$A$35:$B$41,2,FALSE)</f>
        <v>??</v>
      </c>
      <c r="U446" s="21">
        <f>IF($C446="B",VLOOKUP($A446,Bat!$A$4:$AR$1196,44,FALSE),VLOOKUP($A446,Pit!$A$4:$BB$1086,54,FALSE))</f>
        <v>0</v>
      </c>
      <c r="V446" s="16"/>
      <c r="W446" s="16">
        <f>IF(OR(U446=999,V446=999,AND(S446&gt;$S$3,S446&lt;&gt;"Slot")),"",IF(V446="",U446,V446))</f>
        <v>0</v>
      </c>
      <c r="X446" s="17" t="e">
        <f>RANK(R446,$R$5:$R$124)</f>
        <v>#N/A</v>
      </c>
      <c r="Y446" s="16" t="str">
        <f>IFERROR(VLOOKUP($D446,Results!$F$3:$L$1396,Y$1,FALSE),"")</f>
        <v/>
      </c>
      <c r="Z446" s="34" t="str">
        <f>IFERROR(IFERROR(IF(VLOOKUP($D446,Results!$F$3:$L$1396,Z$1+1,FALSE)=1,"S",""),"")&amp;VLOOKUP($D446,Results!$F$3:$L$1396,Z$1,FALSE),"")</f>
        <v/>
      </c>
      <c r="AA446" s="16" t="str">
        <f>IFERROR(VLOOKUP($D446,Results!$F$3:$L$1396,AA$1,FALSE),"")</f>
        <v/>
      </c>
      <c r="AB446" s="16" t="str">
        <f>IFERROR(VLOOKUP($D446,Results!$F$3:$L$1396,AB$1,FALSE),"")</f>
        <v/>
      </c>
      <c r="AC446" s="16" t="str">
        <f>IF(V446="","",Y446-V446)</f>
        <v/>
      </c>
    </row>
    <row r="447" spans="1:29" s="21" customFormat="1" x14ac:dyDescent="0.25">
      <c r="A447" s="21" t="s">
        <v>2954</v>
      </c>
      <c r="B447" s="16">
        <f>COUNTIF($A$5:$A$124,A447)</f>
        <v>0</v>
      </c>
      <c r="C447" s="16" t="str">
        <f>IF(OR(MID(A447,1,2)="SP",MID(A447,1,2)="MR",MID(A447,1,2)="CL",MID(A447,1,2)="RP"),"P","B")</f>
        <v>B</v>
      </c>
      <c r="D447" s="17">
        <f>IF($C447="B",VLOOKUP($A447,Bat!$A$4:$BC$2232,D$1,FALSE),VLOOKUP($A447,Pit!$A$4:$AZ$2108,D$2,FALSE))</f>
        <v>5583</v>
      </c>
      <c r="E447" s="16" t="str">
        <f>IF($C447="B",VLOOKUP($A447,Bat!$A$4:$BC$2232,E$1,FALSE),VLOOKUP($A447,Pit!$A$4:$AZ$2108,E$2,FALSE))</f>
        <v>RF</v>
      </c>
      <c r="F447" s="16" t="str">
        <f>IF($C447="B",VLOOKUP($A447,Bat!$A$4:$BC$2232,F$1,FALSE),VLOOKUP($A447,Pit!$A$4:$AZ$2108,F$2,FALSE))</f>
        <v>Ryan Brown</v>
      </c>
      <c r="G447" s="16">
        <f>IF($C447="B",VLOOKUP($A447,Bat!$A$4:$BC$2232,G$1,FALSE),VLOOKUP($A447,Pit!$A$4:$AZ$2108,G$2,FALSE))</f>
        <v>18</v>
      </c>
      <c r="H447" s="16" t="str">
        <f>IF($C447="B",VLOOKUP($A447,Bat!$A$4:$BC$2232,H$1,FALSE),VLOOKUP($A447,Pit!$A$4:$AZ$2108,H$2,FALSE))</f>
        <v>R</v>
      </c>
      <c r="I447" s="16" t="str">
        <f>IF($C447="B",VLOOKUP($A447,Bat!$A$4:$BC$2232,I$1,FALSE),VLOOKUP($A447,Pit!$A$4:$AZ$2108,I$2,FALSE))</f>
        <v>R</v>
      </c>
      <c r="J447" s="16" t="str">
        <f>IF($C447="B",VLOOKUP($A447,Bat!$A$4:$BC$2232,J$1,FALSE),VLOOKUP($A447,Pit!$A$4:$AZ$2108,J$2,FALSE))</f>
        <v>Very High</v>
      </c>
      <c r="K447" s="17" t="str">
        <f>IF($C447="B",VLOOKUP($A447,Bat!$A$4:$BC$2232,K$1,FALSE),VLOOKUP($A447,Pit!$A$4:$AZ$2108,K$2,FALSE))</f>
        <v>Very Low</v>
      </c>
      <c r="L447" s="16">
        <f>IF($C447="B",VLOOKUP($A447,Bat!$A$4:$BC$2232,L$1,FALSE),VLOOKUP($A447,Pit!$A$4:$AZ$2108,L$2,FALSE))</f>
        <v>3</v>
      </c>
      <c r="M447" s="16">
        <f>IF($C447="B",VLOOKUP($A447,Bat!$A$4:$BC$2232,M$1,FALSE),VLOOKUP($A447,Pit!$A$4:$AZ$2108,M$2,FALSE))</f>
        <v>2</v>
      </c>
      <c r="N447" s="16">
        <f>IF($C447="B",VLOOKUP($A447,Bat!$A$4:$BC$2232,N$1,FALSE),VLOOKUP($A447,Pit!$A$4:$AZ$2108,N$2,FALSE))</f>
        <v>10</v>
      </c>
      <c r="O447" s="16">
        <f>IF($C447="B",VLOOKUP($A447,Bat!$A$4:$BC$2232,O$1,FALSE),VLOOKUP($A447,Pit!$A$4:$AZ$2108,O$2,FALSE))</f>
        <v>3</v>
      </c>
      <c r="P447" s="17">
        <f>IF($C447="B",VLOOKUP($A447,Bat!$A$4:$BC$2232,P$1,FALSE),VLOOKUP($A447,Pit!$A$4:$AZ$2108,P$2,FALSE))</f>
        <v>4</v>
      </c>
      <c r="Q447" s="36">
        <f>IF($C447="B",VLOOKUP($A447,Bat!$A$4:$BC$2232,Q$1,FALSE),VLOOKUP($A447,Pit!$A$4:$AZ$2108,Q$2,FALSE))</f>
        <v>6.3060146611418286</v>
      </c>
      <c r="R447" s="19">
        <f>IF($C447="B",VLOOKUP($A447,Bat!$A$4:$BC$2232,R$1,FALSE),VLOOKUP($A447,Pit!$A$4:$AZ$2108,R$2,FALSE))</f>
        <v>-3.5411013691819149E-2</v>
      </c>
      <c r="S447" s="20">
        <f>IF($C447="B",VLOOKUP($A447,Bat!$A$4:$BC$2232,S$1,FALSE),VLOOKUP($A447,Pit!$A$4:$AZ$2108,S$2,FALSE))</f>
        <v>600000</v>
      </c>
      <c r="T447" s="17" t="str">
        <f>VLOOKUP(IF($C447="B",VLOOKUP($A447,Bat!$A$4:$AT$2232,T$1,FALSE),VLOOKUP($A447,Pit!$A$4:$BD$2108,T$2,FALSE)),COND!$A$35:$B$41,2,FALSE)</f>
        <v>??</v>
      </c>
      <c r="U447" s="21">
        <f>IF($C447="B",VLOOKUP($A447,Bat!$A$4:$AR$1196,44,FALSE),VLOOKUP($A447,Pit!$A$4:$BB$1086,54,FALSE))</f>
        <v>0</v>
      </c>
      <c r="V447" s="16"/>
      <c r="W447" s="16">
        <f>IF(OR(U447=999,V447=999,AND(S447&gt;$S$3,S447&lt;&gt;"Slot")),"",IF(V447="",U447,V447))</f>
        <v>0</v>
      </c>
      <c r="X447" s="17" t="e">
        <f>RANK(R447,$R$5:$R$124)</f>
        <v>#N/A</v>
      </c>
      <c r="Y447" s="16" t="str">
        <f>IFERROR(VLOOKUP($D447,Results!$F$3:$L$1396,Y$1,FALSE),"")</f>
        <v/>
      </c>
      <c r="Z447" s="34" t="str">
        <f>IFERROR(IFERROR(IF(VLOOKUP($D447,Results!$F$3:$L$1396,Z$1+1,FALSE)=1,"S",""),"")&amp;VLOOKUP($D447,Results!$F$3:$L$1396,Z$1,FALSE),"")</f>
        <v/>
      </c>
      <c r="AA447" s="16" t="str">
        <f>IFERROR(VLOOKUP($D447,Results!$F$3:$L$1396,AA$1,FALSE),"")</f>
        <v/>
      </c>
      <c r="AB447" s="16" t="str">
        <f>IFERROR(VLOOKUP($D447,Results!$F$3:$L$1396,AB$1,FALSE),"")</f>
        <v/>
      </c>
      <c r="AC447" s="16" t="str">
        <f>IF(V447="","",Y447-V447)</f>
        <v/>
      </c>
    </row>
    <row r="448" spans="1:29" s="21" customFormat="1" x14ac:dyDescent="0.25">
      <c r="A448" s="21" t="s">
        <v>2955</v>
      </c>
      <c r="B448" s="16">
        <f>COUNTIF($A$5:$A$124,A448)</f>
        <v>0</v>
      </c>
      <c r="C448" s="16" t="str">
        <f>IF(OR(MID(A448,1,2)="SP",MID(A448,1,2)="MR",MID(A448,1,2)="CL",MID(A448,1,2)="RP"),"P","B")</f>
        <v>B</v>
      </c>
      <c r="D448" s="17">
        <f>IF($C448="B",VLOOKUP($A448,Bat!$A$4:$BC$2232,D$1,FALSE),VLOOKUP($A448,Pit!$A$4:$AZ$2108,D$2,FALSE))</f>
        <v>5187</v>
      </c>
      <c r="E448" s="16" t="str">
        <f>IF($C448="B",VLOOKUP($A448,Bat!$A$4:$BC$2232,E$1,FALSE),VLOOKUP($A448,Pit!$A$4:$AZ$2108,E$2,FALSE))</f>
        <v>LF</v>
      </c>
      <c r="F448" s="16" t="str">
        <f>IF($C448="B",VLOOKUP($A448,Bat!$A$4:$BC$2232,F$1,FALSE),VLOOKUP($A448,Pit!$A$4:$AZ$2108,F$2,FALSE))</f>
        <v>Javier Trujillo</v>
      </c>
      <c r="G448" s="16">
        <f>IF($C448="B",VLOOKUP($A448,Bat!$A$4:$BC$2232,G$1,FALSE),VLOOKUP($A448,Pit!$A$4:$AZ$2108,G$2,FALSE))</f>
        <v>18</v>
      </c>
      <c r="H448" s="16" t="str">
        <f>IF($C448="B",VLOOKUP($A448,Bat!$A$4:$BC$2232,H$1,FALSE),VLOOKUP($A448,Pit!$A$4:$AZ$2108,H$2,FALSE))</f>
        <v>L</v>
      </c>
      <c r="I448" s="16" t="str">
        <f>IF($C448="B",VLOOKUP($A448,Bat!$A$4:$BC$2232,I$1,FALSE),VLOOKUP($A448,Pit!$A$4:$AZ$2108,I$2,FALSE))</f>
        <v>L</v>
      </c>
      <c r="J448" s="16" t="str">
        <f>IF($C448="B",VLOOKUP($A448,Bat!$A$4:$BC$2232,J$1,FALSE),VLOOKUP($A448,Pit!$A$4:$AZ$2108,J$2,FALSE))</f>
        <v>Low</v>
      </c>
      <c r="K448" s="17" t="str">
        <f>IF($C448="B",VLOOKUP($A448,Bat!$A$4:$BC$2232,K$1,FALSE),VLOOKUP($A448,Pit!$A$4:$AZ$2108,K$2,FALSE))</f>
        <v>Very Low</v>
      </c>
      <c r="L448" s="16">
        <f>IF($C448="B",VLOOKUP($A448,Bat!$A$4:$BC$2232,L$1,FALSE),VLOOKUP($A448,Pit!$A$4:$AZ$2108,L$2,FALSE))</f>
        <v>3</v>
      </c>
      <c r="M448" s="16">
        <f>IF($C448="B",VLOOKUP($A448,Bat!$A$4:$BC$2232,M$1,FALSE),VLOOKUP($A448,Pit!$A$4:$AZ$2108,M$2,FALSE))</f>
        <v>6</v>
      </c>
      <c r="N448" s="16">
        <f>IF($C448="B",VLOOKUP($A448,Bat!$A$4:$BC$2232,N$1,FALSE),VLOOKUP($A448,Pit!$A$4:$AZ$2108,N$2,FALSE))</f>
        <v>5</v>
      </c>
      <c r="O448" s="16">
        <f>IF($C448="B",VLOOKUP($A448,Bat!$A$4:$BC$2232,O$1,FALSE),VLOOKUP($A448,Pit!$A$4:$AZ$2108,O$2,FALSE))</f>
        <v>7</v>
      </c>
      <c r="P448" s="17">
        <f>IF($C448="B",VLOOKUP($A448,Bat!$A$4:$BC$2232,P$1,FALSE),VLOOKUP($A448,Pit!$A$4:$AZ$2108,P$2,FALSE))</f>
        <v>2</v>
      </c>
      <c r="Q448" s="36">
        <f>IF($C448="B",VLOOKUP($A448,Bat!$A$4:$BC$2232,Q$1,FALSE),VLOOKUP($A448,Pit!$A$4:$AZ$2108,Q$2,FALSE))</f>
        <v>6.2906190493000125</v>
      </c>
      <c r="R448" s="19">
        <f>IF($C448="B",VLOOKUP($A448,Bat!$A$4:$BC$2232,R$1,FALSE),VLOOKUP($A448,Pit!$A$4:$AZ$2108,R$2,FALSE))</f>
        <v>-3.7430514616432681E-2</v>
      </c>
      <c r="S448" s="20">
        <f>IF($C448="B",VLOOKUP($A448,Bat!$A$4:$BC$2232,S$1,FALSE),VLOOKUP($A448,Pit!$A$4:$AZ$2108,S$2,FALSE))</f>
        <v>180000</v>
      </c>
      <c r="T448" s="17" t="str">
        <f>VLOOKUP(IF($C448="B",VLOOKUP($A448,Bat!$A$4:$AT$2232,T$1,FALSE),VLOOKUP($A448,Pit!$A$4:$BD$2108,T$2,FALSE)),COND!$A$35:$B$41,2,FALSE)</f>
        <v>??</v>
      </c>
      <c r="U448" s="21">
        <f>IF($C448="B",VLOOKUP($A448,Bat!$A$4:$AR$1196,44,FALSE),VLOOKUP($A448,Pit!$A$4:$BB$1086,54,FALSE))</f>
        <v>0</v>
      </c>
      <c r="V448" s="16"/>
      <c r="W448" s="16">
        <f>IF(OR(U448=999,V448=999,AND(S448&gt;$S$3,S448&lt;&gt;"Slot")),"",IF(V448="",U448,V448))</f>
        <v>0</v>
      </c>
      <c r="X448" s="17" t="e">
        <f>RANK(R448,$R$5:$R$124)</f>
        <v>#N/A</v>
      </c>
      <c r="Y448" s="16" t="str">
        <f>IFERROR(VLOOKUP($D448,Results!$F$3:$L$1396,Y$1,FALSE),"")</f>
        <v/>
      </c>
      <c r="Z448" s="34" t="str">
        <f>IFERROR(IFERROR(IF(VLOOKUP($D448,Results!$F$3:$L$1396,Z$1+1,FALSE)=1,"S",""),"")&amp;VLOOKUP($D448,Results!$F$3:$L$1396,Z$1,FALSE),"")</f>
        <v/>
      </c>
      <c r="AA448" s="16" t="str">
        <f>IFERROR(VLOOKUP($D448,Results!$F$3:$L$1396,AA$1,FALSE),"")</f>
        <v/>
      </c>
      <c r="AB448" s="16" t="str">
        <f>IFERROR(VLOOKUP($D448,Results!$F$3:$L$1396,AB$1,FALSE),"")</f>
        <v/>
      </c>
      <c r="AC448" s="16" t="str">
        <f>IF(V448="","",Y448-V448)</f>
        <v/>
      </c>
    </row>
    <row r="449" spans="1:29" s="21" customFormat="1" x14ac:dyDescent="0.25">
      <c r="A449" s="21" t="s">
        <v>2483</v>
      </c>
      <c r="B449" s="16">
        <f>COUNTIF($A$5:$A$124,A449)</f>
        <v>0</v>
      </c>
      <c r="C449" s="16" t="str">
        <f>IF(OR(MID(A449,1,2)="SP",MID(A449,1,2)="MR",MID(A449,1,2)="CL",MID(A449,1,2)="RP"),"P","B")</f>
        <v>P</v>
      </c>
      <c r="D449" s="17">
        <f>IF($C449="B",VLOOKUP($A449,Bat!$A$4:$BC$2232,D$1,FALSE),VLOOKUP($A449,Pit!$A$4:$AZ$2108,D$2,FALSE))</f>
        <v>10010</v>
      </c>
      <c r="E449" s="16" t="str">
        <f>IF($C449="B",VLOOKUP($A449,Bat!$A$4:$BC$2232,E$1,FALSE),VLOOKUP($A449,Pit!$A$4:$AZ$2108,E$2,FALSE))</f>
        <v>SP</v>
      </c>
      <c r="F449" s="16" t="str">
        <f>IF($C449="B",VLOOKUP($A449,Bat!$A$4:$BC$2232,F$1,FALSE),VLOOKUP($A449,Pit!$A$4:$AZ$2108,F$2,FALSE))</f>
        <v>Gil Parker</v>
      </c>
      <c r="G449" s="16">
        <f>IF($C449="B",VLOOKUP($A449,Bat!$A$4:$BC$2232,G$1,FALSE),VLOOKUP($A449,Pit!$A$4:$AZ$2108,G$2,FALSE))</f>
        <v>22</v>
      </c>
      <c r="H449" s="16" t="str">
        <f>IF($C449="B",VLOOKUP($A449,Bat!$A$4:$BC$2232,H$1,FALSE),VLOOKUP($A449,Pit!$A$4:$AZ$2108,H$2,FALSE))</f>
        <v>R</v>
      </c>
      <c r="I449" s="16" t="str">
        <f>IF($C449="B",VLOOKUP($A449,Bat!$A$4:$BC$2232,I$1,FALSE),VLOOKUP($A449,Pit!$A$4:$AZ$2108,I$2,FALSE))</f>
        <v>R</v>
      </c>
      <c r="J449" s="16" t="str">
        <f>IF($C449="B",VLOOKUP($A449,Bat!$A$4:$BC$2232,J$1,FALSE),VLOOKUP($A449,Pit!$A$4:$AZ$2108,J$2,FALSE))</f>
        <v>Very Low</v>
      </c>
      <c r="K449" s="17" t="str">
        <f>IF($C449="B",VLOOKUP($A449,Bat!$A$4:$BC$2232,K$1,FALSE),VLOOKUP($A449,Pit!$A$4:$AZ$2108,K$2,FALSE))</f>
        <v>Very High</v>
      </c>
      <c r="L449" s="16">
        <f>IF($C449="B",VLOOKUP($A449,Bat!$A$4:$BC$2232,L$1,FALSE),VLOOKUP($A449,Pit!$A$4:$AZ$2108,L$2,FALSE))</f>
        <v>4</v>
      </c>
      <c r="M449" s="16">
        <f>IF($C449="B",VLOOKUP($A449,Bat!$A$4:$BC$2232,M$1,FALSE),VLOOKUP($A449,Pit!$A$4:$AZ$2108,M$2,FALSE))</f>
        <v>5</v>
      </c>
      <c r="N449" s="16">
        <f>IF($C449="B",VLOOKUP($A449,Bat!$A$4:$BC$2232,N$1,FALSE),VLOOKUP($A449,Pit!$A$4:$AZ$2108,N$2,FALSE))</f>
        <v>3</v>
      </c>
      <c r="O449" s="16" t="str">
        <f>IF($C449="B",VLOOKUP($A449,Bat!$A$4:$BC$2232,O$1,FALSE),VLOOKUP($A449,Pit!$A$4:$AZ$2108,O$2,FALSE))</f>
        <v>90-92 Mph</v>
      </c>
      <c r="P449" s="17">
        <f>IF($C449="B",VLOOKUP($A449,Bat!$A$4:$BC$2232,P$1,FALSE),VLOOKUP($A449,Pit!$A$4:$AZ$2108,P$2,FALSE))</f>
        <v>4</v>
      </c>
      <c r="Q449" s="36">
        <f>IF($C449="B",VLOOKUP($A449,Bat!$A$4:$BC$2232,Q$1,FALSE),VLOOKUP($A449,Pit!$A$4:$AZ$2108,Q$2,FALSE))</f>
        <v>22.629866908520061</v>
      </c>
      <c r="R449" s="19">
        <f>IF($C449="B",VLOOKUP($A449,Bat!$A$4:$BC$2232,R$1,FALSE),VLOOKUP($A449,Pit!$A$4:$AZ$2108,R$2,FALSE))</f>
        <v>-3.7631082659841032E-2</v>
      </c>
      <c r="S449" s="20">
        <f>IF($C449="B",VLOOKUP($A449,Bat!$A$4:$BC$2232,S$1,FALSE),VLOOKUP($A449,Pit!$A$4:$AZ$2108,S$2,FALSE))</f>
        <v>180000</v>
      </c>
      <c r="T449" s="17" t="str">
        <f>VLOOKUP(IF($C449="B",VLOOKUP($A449,Bat!$A$4:$AT$2232,T$1,FALSE),VLOOKUP($A449,Pit!$A$4:$BD$2108,T$2,FALSE)),COND!$A$35:$B$41,2,FALSE)</f>
        <v>??</v>
      </c>
      <c r="U449" s="21">
        <f>IF($C449="B",VLOOKUP($A449,Bat!$A$4:$AR$1196,44,FALSE),VLOOKUP($A449,Pit!$A$4:$BB$1086,54,FALSE))</f>
        <v>0</v>
      </c>
      <c r="V449" s="16"/>
      <c r="W449" s="16">
        <f>IF(OR(U449=999,V449=999,AND(S449&gt;$S$3,S449&lt;&gt;"Slot")),"",IF(V449="",U449,V449))</f>
        <v>0</v>
      </c>
      <c r="X449" s="17" t="e">
        <f>RANK(R449,$R$5:$R$124)</f>
        <v>#N/A</v>
      </c>
      <c r="Y449" s="16" t="str">
        <f>IFERROR(VLOOKUP($D449,Results!$F$3:$L$1396,Y$1,FALSE),"")</f>
        <v/>
      </c>
      <c r="Z449" s="34" t="str">
        <f>IFERROR(IFERROR(IF(VLOOKUP($D449,Results!$F$3:$L$1396,Z$1+1,FALSE)=1,"S",""),"")&amp;VLOOKUP($D449,Results!$F$3:$L$1396,Z$1,FALSE),"")</f>
        <v/>
      </c>
      <c r="AA449" s="16" t="str">
        <f>IFERROR(VLOOKUP($D449,Results!$F$3:$L$1396,AA$1,FALSE),"")</f>
        <v/>
      </c>
      <c r="AB449" s="16" t="str">
        <f>IFERROR(VLOOKUP($D449,Results!$F$3:$L$1396,AB$1,FALSE),"")</f>
        <v/>
      </c>
      <c r="AC449" s="16" t="str">
        <f>IF(V449="","",Y449-V449)</f>
        <v/>
      </c>
    </row>
    <row r="450" spans="1:29" s="21" customFormat="1" x14ac:dyDescent="0.25">
      <c r="A450" s="21" t="s">
        <v>2956</v>
      </c>
      <c r="B450" s="16">
        <f>COUNTIF($A$5:$A$124,A450)</f>
        <v>0</v>
      </c>
      <c r="C450" s="16" t="str">
        <f>IF(OR(MID(A450,1,2)="SP",MID(A450,1,2)="MR",MID(A450,1,2)="CL",MID(A450,1,2)="RP"),"P","B")</f>
        <v>B</v>
      </c>
      <c r="D450" s="17">
        <f>IF($C450="B",VLOOKUP($A450,Bat!$A$4:$BC$2232,D$1,FALSE),VLOOKUP($A450,Pit!$A$4:$AZ$2108,D$2,FALSE))</f>
        <v>9383</v>
      </c>
      <c r="E450" s="16" t="str">
        <f>IF($C450="B",VLOOKUP($A450,Bat!$A$4:$BC$2232,E$1,FALSE),VLOOKUP($A450,Pit!$A$4:$AZ$2108,E$2,FALSE))</f>
        <v>C</v>
      </c>
      <c r="F450" s="16" t="str">
        <f>IF($C450="B",VLOOKUP($A450,Bat!$A$4:$BC$2232,F$1,FALSE),VLOOKUP($A450,Pit!$A$4:$AZ$2108,F$2,FALSE))</f>
        <v>Shigemasa Yamada</v>
      </c>
      <c r="G450" s="16">
        <f>IF($C450="B",VLOOKUP($A450,Bat!$A$4:$BC$2232,G$1,FALSE),VLOOKUP($A450,Pit!$A$4:$AZ$2108,G$2,FALSE))</f>
        <v>18</v>
      </c>
      <c r="H450" s="16" t="str">
        <f>IF($C450="B",VLOOKUP($A450,Bat!$A$4:$BC$2232,H$1,FALSE),VLOOKUP($A450,Pit!$A$4:$AZ$2108,H$2,FALSE))</f>
        <v>R</v>
      </c>
      <c r="I450" s="16" t="str">
        <f>IF($C450="B",VLOOKUP($A450,Bat!$A$4:$BC$2232,I$1,FALSE),VLOOKUP($A450,Pit!$A$4:$AZ$2108,I$2,FALSE))</f>
        <v>R</v>
      </c>
      <c r="J450" s="16" t="str">
        <f>IF($C450="B",VLOOKUP($A450,Bat!$A$4:$BC$2232,J$1,FALSE),VLOOKUP($A450,Pit!$A$4:$AZ$2108,J$2,FALSE))</f>
        <v>Low</v>
      </c>
      <c r="K450" s="17" t="str">
        <f>IF($C450="B",VLOOKUP($A450,Bat!$A$4:$BC$2232,K$1,FALSE),VLOOKUP($A450,Pit!$A$4:$AZ$2108,K$2,FALSE))</f>
        <v>High</v>
      </c>
      <c r="L450" s="16">
        <f>IF($C450="B",VLOOKUP($A450,Bat!$A$4:$BC$2232,L$1,FALSE),VLOOKUP($A450,Pit!$A$4:$AZ$2108,L$2,FALSE))</f>
        <v>5</v>
      </c>
      <c r="M450" s="16">
        <f>IF($C450="B",VLOOKUP($A450,Bat!$A$4:$BC$2232,M$1,FALSE),VLOOKUP($A450,Pit!$A$4:$AZ$2108,M$2,FALSE))</f>
        <v>4</v>
      </c>
      <c r="N450" s="16">
        <f>IF($C450="B",VLOOKUP($A450,Bat!$A$4:$BC$2232,N$1,FALSE),VLOOKUP($A450,Pit!$A$4:$AZ$2108,N$2,FALSE))</f>
        <v>1</v>
      </c>
      <c r="O450" s="16">
        <f>IF($C450="B",VLOOKUP($A450,Bat!$A$4:$BC$2232,O$1,FALSE),VLOOKUP($A450,Pit!$A$4:$AZ$2108,O$2,FALSE))</f>
        <v>3</v>
      </c>
      <c r="P450" s="17">
        <f>IF($C450="B",VLOOKUP($A450,Bat!$A$4:$BC$2232,P$1,FALSE),VLOOKUP($A450,Pit!$A$4:$AZ$2108,P$2,FALSE))</f>
        <v>3</v>
      </c>
      <c r="Q450" s="36">
        <f>IF($C450="B",VLOOKUP($A450,Bat!$A$4:$BC$2232,Q$1,FALSE),VLOOKUP($A450,Pit!$A$4:$AZ$2108,Q$2,FALSE))</f>
        <v>6.2833197821304445</v>
      </c>
      <c r="R450" s="19">
        <f>IF($C450="B",VLOOKUP($A450,Bat!$A$4:$BC$2232,R$1,FALSE),VLOOKUP($A450,Pit!$A$4:$AZ$2108,R$2,FALSE))</f>
        <v>-3.8387987235864791E-2</v>
      </c>
      <c r="S450" s="20">
        <f>IF($C450="B",VLOOKUP($A450,Bat!$A$4:$BC$2232,S$1,FALSE),VLOOKUP($A450,Pit!$A$4:$AZ$2108,S$2,FALSE))</f>
        <v>105000</v>
      </c>
      <c r="T450" s="17" t="str">
        <f>VLOOKUP(IF($C450="B",VLOOKUP($A450,Bat!$A$4:$AT$2232,T$1,FALSE),VLOOKUP($A450,Pit!$A$4:$BD$2108,T$2,FALSE)),COND!$A$35:$B$41,2,FALSE)</f>
        <v>??</v>
      </c>
      <c r="U450" s="21">
        <f>IF($C450="B",VLOOKUP($A450,Bat!$A$4:$AR$1196,44,FALSE),VLOOKUP($A450,Pit!$A$4:$BB$1086,54,FALSE))</f>
        <v>0</v>
      </c>
      <c r="V450" s="16"/>
      <c r="W450" s="16">
        <f>IF(OR(U450=999,V450=999,AND(S450&gt;$S$3,S450&lt;&gt;"Slot")),"",IF(V450="",U450,V450))</f>
        <v>0</v>
      </c>
      <c r="X450" s="17" t="e">
        <f>RANK(R450,$R$5:$R$124)</f>
        <v>#N/A</v>
      </c>
      <c r="Y450" s="16" t="str">
        <f>IFERROR(VLOOKUP($D450,Results!$F$3:$L$1396,Y$1,FALSE),"")</f>
        <v/>
      </c>
      <c r="Z450" s="34" t="str">
        <f>IFERROR(IFERROR(IF(VLOOKUP($D450,Results!$F$3:$L$1396,Z$1+1,FALSE)=1,"S",""),"")&amp;VLOOKUP($D450,Results!$F$3:$L$1396,Z$1,FALSE),"")</f>
        <v/>
      </c>
      <c r="AA450" s="16" t="str">
        <f>IFERROR(VLOOKUP($D450,Results!$F$3:$L$1396,AA$1,FALSE),"")</f>
        <v/>
      </c>
      <c r="AB450" s="16" t="str">
        <f>IFERROR(VLOOKUP($D450,Results!$F$3:$L$1396,AB$1,FALSE),"")</f>
        <v/>
      </c>
      <c r="AC450" s="16" t="str">
        <f>IF(V450="","",Y450-V450)</f>
        <v/>
      </c>
    </row>
    <row r="451" spans="1:29" s="21" customFormat="1" x14ac:dyDescent="0.25">
      <c r="A451" s="21" t="s">
        <v>2484</v>
      </c>
      <c r="B451" s="16">
        <f>COUNTIF($A$5:$A$124,A451)</f>
        <v>0</v>
      </c>
      <c r="C451" s="16" t="str">
        <f>IF(OR(MID(A451,1,2)="SP",MID(A451,1,2)="MR",MID(A451,1,2)="CL",MID(A451,1,2)="RP"),"P","B")</f>
        <v>P</v>
      </c>
      <c r="D451" s="17">
        <f>IF($C451="B",VLOOKUP($A451,Bat!$A$4:$BC$2232,D$1,FALSE),VLOOKUP($A451,Pit!$A$4:$AZ$2108,D$2,FALSE))</f>
        <v>4768</v>
      </c>
      <c r="E451" s="16" t="str">
        <f>IF($C451="B",VLOOKUP($A451,Bat!$A$4:$BC$2232,E$1,FALSE),VLOOKUP($A451,Pit!$A$4:$AZ$2108,E$2,FALSE))</f>
        <v>RP</v>
      </c>
      <c r="F451" s="16" t="str">
        <f>IF($C451="B",VLOOKUP($A451,Bat!$A$4:$BC$2232,F$1,FALSE),VLOOKUP($A451,Pit!$A$4:$AZ$2108,F$2,FALSE))</f>
        <v>Ed Prince</v>
      </c>
      <c r="G451" s="16">
        <f>IF($C451="B",VLOOKUP($A451,Bat!$A$4:$BC$2232,G$1,FALSE),VLOOKUP($A451,Pit!$A$4:$AZ$2108,G$2,FALSE))</f>
        <v>21</v>
      </c>
      <c r="H451" s="16" t="str">
        <f>IF($C451="B",VLOOKUP($A451,Bat!$A$4:$BC$2232,H$1,FALSE),VLOOKUP($A451,Pit!$A$4:$AZ$2108,H$2,FALSE))</f>
        <v>R</v>
      </c>
      <c r="I451" s="16" t="str">
        <f>IF($C451="B",VLOOKUP($A451,Bat!$A$4:$BC$2232,I$1,FALSE),VLOOKUP($A451,Pit!$A$4:$AZ$2108,I$2,FALSE))</f>
        <v>R</v>
      </c>
      <c r="J451" s="16" t="str">
        <f>IF($C451="B",VLOOKUP($A451,Bat!$A$4:$BC$2232,J$1,FALSE),VLOOKUP($A451,Pit!$A$4:$AZ$2108,J$2,FALSE))</f>
        <v>Very Low</v>
      </c>
      <c r="K451" s="17" t="str">
        <f>IF($C451="B",VLOOKUP($A451,Bat!$A$4:$BC$2232,K$1,FALSE),VLOOKUP($A451,Pit!$A$4:$AZ$2108,K$2,FALSE))</f>
        <v>Low</v>
      </c>
      <c r="L451" s="16">
        <f>IF($C451="B",VLOOKUP($A451,Bat!$A$4:$BC$2232,L$1,FALSE),VLOOKUP($A451,Pit!$A$4:$AZ$2108,L$2,FALSE))</f>
        <v>4</v>
      </c>
      <c r="M451" s="16">
        <f>IF($C451="B",VLOOKUP($A451,Bat!$A$4:$BC$2232,M$1,FALSE),VLOOKUP($A451,Pit!$A$4:$AZ$2108,M$2,FALSE))</f>
        <v>4</v>
      </c>
      <c r="N451" s="16">
        <f>IF($C451="B",VLOOKUP($A451,Bat!$A$4:$BC$2232,N$1,FALSE),VLOOKUP($A451,Pit!$A$4:$AZ$2108,N$2,FALSE))</f>
        <v>4</v>
      </c>
      <c r="O451" s="16" t="str">
        <f>IF($C451="B",VLOOKUP($A451,Bat!$A$4:$BC$2232,O$1,FALSE),VLOOKUP($A451,Pit!$A$4:$AZ$2108,O$2,FALSE))</f>
        <v>88-90 Mph</v>
      </c>
      <c r="P451" s="17">
        <f>IF($C451="B",VLOOKUP($A451,Bat!$A$4:$BC$2232,P$1,FALSE),VLOOKUP($A451,Pit!$A$4:$AZ$2108,P$2,FALSE))</f>
        <v>4</v>
      </c>
      <c r="Q451" s="36">
        <f>IF($C451="B",VLOOKUP($A451,Bat!$A$4:$BC$2232,Q$1,FALSE),VLOOKUP($A451,Pit!$A$4:$AZ$2108,Q$2,FALSE))</f>
        <v>22.470614376912138</v>
      </c>
      <c r="R451" s="19">
        <f>IF($C451="B",VLOOKUP($A451,Bat!$A$4:$BC$2232,R$1,FALSE),VLOOKUP($A451,Pit!$A$4:$AZ$2108,R$2,FALSE))</f>
        <v>-5.1878578349183482E-2</v>
      </c>
      <c r="S451" s="20">
        <f>IF($C451="B",VLOOKUP($A451,Bat!$A$4:$BC$2232,S$1,FALSE),VLOOKUP($A451,Pit!$A$4:$AZ$2108,S$2,FALSE))</f>
        <v>210000</v>
      </c>
      <c r="T451" s="17" t="str">
        <f>VLOOKUP(IF($C451="B",VLOOKUP($A451,Bat!$A$4:$AT$2232,T$1,FALSE),VLOOKUP($A451,Pit!$A$4:$BD$2108,T$2,FALSE)),COND!$A$35:$B$41,2,FALSE)</f>
        <v>??</v>
      </c>
      <c r="U451" s="21">
        <f>IF($C451="B",VLOOKUP($A451,Bat!$A$4:$AR$1196,44,FALSE),VLOOKUP($A451,Pit!$A$4:$BB$1086,54,FALSE))</f>
        <v>0</v>
      </c>
      <c r="V451" s="16"/>
      <c r="W451" s="16">
        <f>IF(OR(U451=999,V451=999,AND(S451&gt;$S$3,S451&lt;&gt;"Slot")),"",IF(V451="",U451,V451))</f>
        <v>0</v>
      </c>
      <c r="X451" s="17" t="e">
        <f>RANK(R451,$R$5:$R$124)</f>
        <v>#N/A</v>
      </c>
      <c r="Y451" s="16" t="str">
        <f>IFERROR(VLOOKUP($D451,Results!$F$3:$L$1396,Y$1,FALSE),"")</f>
        <v/>
      </c>
      <c r="Z451" s="34" t="str">
        <f>IFERROR(IFERROR(IF(VLOOKUP($D451,Results!$F$3:$L$1396,Z$1+1,FALSE)=1,"S",""),"")&amp;VLOOKUP($D451,Results!$F$3:$L$1396,Z$1,FALSE),"")</f>
        <v/>
      </c>
      <c r="AA451" s="16" t="str">
        <f>IFERROR(VLOOKUP($D451,Results!$F$3:$L$1396,AA$1,FALSE),"")</f>
        <v/>
      </c>
      <c r="AB451" s="16" t="str">
        <f>IFERROR(VLOOKUP($D451,Results!$F$3:$L$1396,AB$1,FALSE),"")</f>
        <v/>
      </c>
      <c r="AC451" s="16" t="str">
        <f>IF(V451="","",Y451-V451)</f>
        <v/>
      </c>
    </row>
    <row r="452" spans="1:29" s="21" customFormat="1" x14ac:dyDescent="0.25">
      <c r="A452" s="21" t="s">
        <v>2957</v>
      </c>
      <c r="B452" s="16">
        <f>COUNTIF($A$5:$A$124,A452)</f>
        <v>0</v>
      </c>
      <c r="C452" s="16" t="str">
        <f>IF(OR(MID(A452,1,2)="SP",MID(A452,1,2)="MR",MID(A452,1,2)="CL",MID(A452,1,2)="RP"),"P","B")</f>
        <v>B</v>
      </c>
      <c r="D452" s="17">
        <f>IF($C452="B",VLOOKUP($A452,Bat!$A$4:$BC$2232,D$1,FALSE),VLOOKUP($A452,Pit!$A$4:$AZ$2108,D$2,FALSE))</f>
        <v>11441</v>
      </c>
      <c r="E452" s="16" t="str">
        <f>IF($C452="B",VLOOKUP($A452,Bat!$A$4:$BC$2232,E$1,FALSE),VLOOKUP($A452,Pit!$A$4:$AZ$2108,E$2,FALSE))</f>
        <v>2B</v>
      </c>
      <c r="F452" s="16" t="str">
        <f>IF($C452="B",VLOOKUP($A452,Bat!$A$4:$BC$2232,F$1,FALSE),VLOOKUP($A452,Pit!$A$4:$AZ$2108,F$2,FALSE))</f>
        <v>Ray Morris</v>
      </c>
      <c r="G452" s="16">
        <f>IF($C452="B",VLOOKUP($A452,Bat!$A$4:$BC$2232,G$1,FALSE),VLOOKUP($A452,Pit!$A$4:$AZ$2108,G$2,FALSE))</f>
        <v>21</v>
      </c>
      <c r="H452" s="16" t="str">
        <f>IF($C452="B",VLOOKUP($A452,Bat!$A$4:$BC$2232,H$1,FALSE),VLOOKUP($A452,Pit!$A$4:$AZ$2108,H$2,FALSE))</f>
        <v>R</v>
      </c>
      <c r="I452" s="16" t="str">
        <f>IF($C452="B",VLOOKUP($A452,Bat!$A$4:$BC$2232,I$1,FALSE),VLOOKUP($A452,Pit!$A$4:$AZ$2108,I$2,FALSE))</f>
        <v>R</v>
      </c>
      <c r="J452" s="16" t="str">
        <f>IF($C452="B",VLOOKUP($A452,Bat!$A$4:$BC$2232,J$1,FALSE),VLOOKUP($A452,Pit!$A$4:$AZ$2108,J$2,FALSE))</f>
        <v>Very Low</v>
      </c>
      <c r="K452" s="17" t="str">
        <f>IF($C452="B",VLOOKUP($A452,Bat!$A$4:$BC$2232,K$1,FALSE),VLOOKUP($A452,Pit!$A$4:$AZ$2108,K$2,FALSE))</f>
        <v>Normal</v>
      </c>
      <c r="L452" s="16">
        <f>IF($C452="B",VLOOKUP($A452,Bat!$A$4:$BC$2232,L$1,FALSE),VLOOKUP($A452,Pit!$A$4:$AZ$2108,L$2,FALSE))</f>
        <v>5</v>
      </c>
      <c r="M452" s="16">
        <f>IF($C452="B",VLOOKUP($A452,Bat!$A$4:$BC$2232,M$1,FALSE),VLOOKUP($A452,Pit!$A$4:$AZ$2108,M$2,FALSE))</f>
        <v>2</v>
      </c>
      <c r="N452" s="16">
        <f>IF($C452="B",VLOOKUP($A452,Bat!$A$4:$BC$2232,N$1,FALSE),VLOOKUP($A452,Pit!$A$4:$AZ$2108,N$2,FALSE))</f>
        <v>2</v>
      </c>
      <c r="O452" s="16">
        <f>IF($C452="B",VLOOKUP($A452,Bat!$A$4:$BC$2232,O$1,FALSE),VLOOKUP($A452,Pit!$A$4:$AZ$2108,O$2,FALSE))</f>
        <v>2</v>
      </c>
      <c r="P452" s="17">
        <f>IF($C452="B",VLOOKUP($A452,Bat!$A$4:$BC$2232,P$1,FALSE),VLOOKUP($A452,Pit!$A$4:$AZ$2108,P$2,FALSE))</f>
        <v>3</v>
      </c>
      <c r="Q452" s="36">
        <f>IF($C452="B",VLOOKUP($A452,Bat!$A$4:$BC$2232,Q$1,FALSE),VLOOKUP($A452,Pit!$A$4:$AZ$2108,Q$2,FALSE))</f>
        <v>6.175923895760179</v>
      </c>
      <c r="R452" s="19">
        <f>IF($C452="B",VLOOKUP($A452,Bat!$A$4:$BC$2232,R$1,FALSE),VLOOKUP($A452,Pit!$A$4:$AZ$2108,R$2,FALSE))</f>
        <v>-5.2475513867015322E-2</v>
      </c>
      <c r="S452" s="20">
        <f>IF($C452="B",VLOOKUP($A452,Bat!$A$4:$BC$2232,S$1,FALSE),VLOOKUP($A452,Pit!$A$4:$AZ$2108,S$2,FALSE))</f>
        <v>190000</v>
      </c>
      <c r="T452" s="17" t="str">
        <f>VLOOKUP(IF($C452="B",VLOOKUP($A452,Bat!$A$4:$AT$2232,T$1,FALSE),VLOOKUP($A452,Pit!$A$4:$BD$2108,T$2,FALSE)),COND!$A$35:$B$41,2,FALSE)</f>
        <v>??</v>
      </c>
      <c r="U452" s="21">
        <f>IF($C452="B",VLOOKUP($A452,Bat!$A$4:$AR$1196,44,FALSE),VLOOKUP($A452,Pit!$A$4:$BB$1086,54,FALSE))</f>
        <v>0</v>
      </c>
      <c r="V452" s="16"/>
      <c r="W452" s="16">
        <f>IF(OR(U452=999,V452=999,AND(S452&gt;$S$3,S452&lt;&gt;"Slot")),"",IF(V452="",U452,V452))</f>
        <v>0</v>
      </c>
      <c r="X452" s="17" t="e">
        <f>RANK(R452,$R$5:$R$124)</f>
        <v>#N/A</v>
      </c>
      <c r="Y452" s="16" t="str">
        <f>IFERROR(VLOOKUP($D452,Results!$F$3:$L$1396,Y$1,FALSE),"")</f>
        <v/>
      </c>
      <c r="Z452" s="34" t="str">
        <f>IFERROR(IFERROR(IF(VLOOKUP($D452,Results!$F$3:$L$1396,Z$1+1,FALSE)=1,"S",""),"")&amp;VLOOKUP($D452,Results!$F$3:$L$1396,Z$1,FALSE),"")</f>
        <v/>
      </c>
      <c r="AA452" s="16" t="str">
        <f>IFERROR(VLOOKUP($D452,Results!$F$3:$L$1396,AA$1,FALSE),"")</f>
        <v/>
      </c>
      <c r="AB452" s="16" t="str">
        <f>IFERROR(VLOOKUP($D452,Results!$F$3:$L$1396,AB$1,FALSE),"")</f>
        <v/>
      </c>
      <c r="AC452" s="16" t="str">
        <f>IF(V452="","",Y452-V452)</f>
        <v/>
      </c>
    </row>
    <row r="453" spans="1:29" s="21" customFormat="1" x14ac:dyDescent="0.25">
      <c r="A453" s="21" t="s">
        <v>2958</v>
      </c>
      <c r="B453" s="16">
        <f>COUNTIF($A$5:$A$124,A453)</f>
        <v>0</v>
      </c>
      <c r="C453" s="16" t="str">
        <f>IF(OR(MID(A453,1,2)="SP",MID(A453,1,2)="MR",MID(A453,1,2)="CL",MID(A453,1,2)="RP"),"P","B")</f>
        <v>B</v>
      </c>
      <c r="D453" s="17">
        <f>IF($C453="B",VLOOKUP($A453,Bat!$A$4:$BC$2232,D$1,FALSE),VLOOKUP($A453,Pit!$A$4:$AZ$2108,D$2,FALSE))</f>
        <v>4570</v>
      </c>
      <c r="E453" s="16" t="str">
        <f>IF($C453="B",VLOOKUP($A453,Bat!$A$4:$BC$2232,E$1,FALSE),VLOOKUP($A453,Pit!$A$4:$AZ$2108,E$2,FALSE))</f>
        <v>LF</v>
      </c>
      <c r="F453" s="16" t="str">
        <f>IF($C453="B",VLOOKUP($A453,Bat!$A$4:$BC$2232,F$1,FALSE),VLOOKUP($A453,Pit!$A$4:$AZ$2108,F$2,FALSE))</f>
        <v>Sukenobu Hirano</v>
      </c>
      <c r="G453" s="16">
        <f>IF($C453="B",VLOOKUP($A453,Bat!$A$4:$BC$2232,G$1,FALSE),VLOOKUP($A453,Pit!$A$4:$AZ$2108,G$2,FALSE))</f>
        <v>21</v>
      </c>
      <c r="H453" s="16" t="str">
        <f>IF($C453="B",VLOOKUP($A453,Bat!$A$4:$BC$2232,H$1,FALSE),VLOOKUP($A453,Pit!$A$4:$AZ$2108,H$2,FALSE))</f>
        <v>R</v>
      </c>
      <c r="I453" s="16" t="str">
        <f>IF($C453="B",VLOOKUP($A453,Bat!$A$4:$BC$2232,I$1,FALSE),VLOOKUP($A453,Pit!$A$4:$AZ$2108,I$2,FALSE))</f>
        <v>R</v>
      </c>
      <c r="J453" s="16" t="str">
        <f>IF($C453="B",VLOOKUP($A453,Bat!$A$4:$BC$2232,J$1,FALSE),VLOOKUP($A453,Pit!$A$4:$AZ$2108,J$2,FALSE))</f>
        <v>Low</v>
      </c>
      <c r="K453" s="17" t="str">
        <f>IF($C453="B",VLOOKUP($A453,Bat!$A$4:$BC$2232,K$1,FALSE),VLOOKUP($A453,Pit!$A$4:$AZ$2108,K$2,FALSE))</f>
        <v>Normal</v>
      </c>
      <c r="L453" s="16">
        <f>IF($C453="B",VLOOKUP($A453,Bat!$A$4:$BC$2232,L$1,FALSE),VLOOKUP($A453,Pit!$A$4:$AZ$2108,L$2,FALSE))</f>
        <v>5</v>
      </c>
      <c r="M453" s="16">
        <f>IF($C453="B",VLOOKUP($A453,Bat!$A$4:$BC$2232,M$1,FALSE),VLOOKUP($A453,Pit!$A$4:$AZ$2108,M$2,FALSE))</f>
        <v>2</v>
      </c>
      <c r="N453" s="16">
        <f>IF($C453="B",VLOOKUP($A453,Bat!$A$4:$BC$2232,N$1,FALSE),VLOOKUP($A453,Pit!$A$4:$AZ$2108,N$2,FALSE))</f>
        <v>1</v>
      </c>
      <c r="O453" s="16">
        <f>IF($C453="B",VLOOKUP($A453,Bat!$A$4:$BC$2232,O$1,FALSE),VLOOKUP($A453,Pit!$A$4:$AZ$2108,O$2,FALSE))</f>
        <v>4</v>
      </c>
      <c r="P453" s="17">
        <f>IF($C453="B",VLOOKUP($A453,Bat!$A$4:$BC$2232,P$1,FALSE),VLOOKUP($A453,Pit!$A$4:$AZ$2108,P$2,FALSE))</f>
        <v>5</v>
      </c>
      <c r="Q453" s="36">
        <f>IF($C453="B",VLOOKUP($A453,Bat!$A$4:$BC$2232,Q$1,FALSE),VLOOKUP($A453,Pit!$A$4:$AZ$2108,Q$2,FALSE))</f>
        <v>6.1733243286757062</v>
      </c>
      <c r="R453" s="19">
        <f>IF($C453="B",VLOOKUP($A453,Bat!$A$4:$BC$2232,R$1,FALSE),VLOOKUP($A453,Pit!$A$4:$AZ$2108,R$2,FALSE))</f>
        <v>-5.2816508962541732E-2</v>
      </c>
      <c r="S453" s="20">
        <f>IF($C453="B",VLOOKUP($A453,Bat!$A$4:$BC$2232,S$1,FALSE),VLOOKUP($A453,Pit!$A$4:$AZ$2108,S$2,FALSE))</f>
        <v>210000</v>
      </c>
      <c r="T453" s="17" t="str">
        <f>VLOOKUP(IF($C453="B",VLOOKUP($A453,Bat!$A$4:$AT$2232,T$1,FALSE),VLOOKUP($A453,Pit!$A$4:$BD$2108,T$2,FALSE)),COND!$A$35:$B$41,2,FALSE)</f>
        <v>??</v>
      </c>
      <c r="U453" s="21">
        <f>IF($C453="B",VLOOKUP($A453,Bat!$A$4:$AR$1196,44,FALSE),VLOOKUP($A453,Pit!$A$4:$BB$1086,54,FALSE))</f>
        <v>0</v>
      </c>
      <c r="V453" s="16"/>
      <c r="W453" s="16">
        <f>IF(OR(U453=999,V453=999,AND(S453&gt;$S$3,S453&lt;&gt;"Slot")),"",IF(V453="",U453,V453))</f>
        <v>0</v>
      </c>
      <c r="X453" s="17" t="e">
        <f>RANK(R453,$R$5:$R$124)</f>
        <v>#N/A</v>
      </c>
      <c r="Y453" s="16" t="str">
        <f>IFERROR(VLOOKUP($D453,Results!$F$3:$L$1396,Y$1,FALSE),"")</f>
        <v/>
      </c>
      <c r="Z453" s="34" t="str">
        <f>IFERROR(IFERROR(IF(VLOOKUP($D453,Results!$F$3:$L$1396,Z$1+1,FALSE)=1,"S",""),"")&amp;VLOOKUP($D453,Results!$F$3:$L$1396,Z$1,FALSE),"")</f>
        <v/>
      </c>
      <c r="AA453" s="16" t="str">
        <f>IFERROR(VLOOKUP($D453,Results!$F$3:$L$1396,AA$1,FALSE),"")</f>
        <v/>
      </c>
      <c r="AB453" s="16" t="str">
        <f>IFERROR(VLOOKUP($D453,Results!$F$3:$L$1396,AB$1,FALSE),"")</f>
        <v/>
      </c>
      <c r="AC453" s="16" t="str">
        <f>IF(V453="","",Y453-V453)</f>
        <v/>
      </c>
    </row>
    <row r="454" spans="1:29" s="21" customFormat="1" x14ac:dyDescent="0.25">
      <c r="A454" s="21" t="s">
        <v>2959</v>
      </c>
      <c r="B454" s="16">
        <f>COUNTIF($A$5:$A$124,A454)</f>
        <v>0</v>
      </c>
      <c r="C454" s="16" t="str">
        <f>IF(OR(MID(A454,1,2)="SP",MID(A454,1,2)="MR",MID(A454,1,2)="CL",MID(A454,1,2)="RP"),"P","B")</f>
        <v>B</v>
      </c>
      <c r="D454" s="17">
        <f>IF($C454="B",VLOOKUP($A454,Bat!$A$4:$BC$2232,D$1,FALSE),VLOOKUP($A454,Pit!$A$4:$AZ$2108,D$2,FALSE))</f>
        <v>9229</v>
      </c>
      <c r="E454" s="16" t="str">
        <f>IF($C454="B",VLOOKUP($A454,Bat!$A$4:$BC$2232,E$1,FALSE),VLOOKUP($A454,Pit!$A$4:$AZ$2108,E$2,FALSE))</f>
        <v>2B</v>
      </c>
      <c r="F454" s="16" t="str">
        <f>IF($C454="B",VLOOKUP($A454,Bat!$A$4:$BC$2232,F$1,FALSE),VLOOKUP($A454,Pit!$A$4:$AZ$2108,F$2,FALSE))</f>
        <v>Mike Ford</v>
      </c>
      <c r="G454" s="16">
        <f>IF($C454="B",VLOOKUP($A454,Bat!$A$4:$BC$2232,G$1,FALSE),VLOOKUP($A454,Pit!$A$4:$AZ$2108,G$2,FALSE))</f>
        <v>21</v>
      </c>
      <c r="H454" s="16" t="str">
        <f>IF($C454="B",VLOOKUP($A454,Bat!$A$4:$BC$2232,H$1,FALSE),VLOOKUP($A454,Pit!$A$4:$AZ$2108,H$2,FALSE))</f>
        <v>R</v>
      </c>
      <c r="I454" s="16" t="str">
        <f>IF($C454="B",VLOOKUP($A454,Bat!$A$4:$BC$2232,I$1,FALSE),VLOOKUP($A454,Pit!$A$4:$AZ$2108,I$2,FALSE))</f>
        <v>R</v>
      </c>
      <c r="J454" s="16" t="str">
        <f>IF($C454="B",VLOOKUP($A454,Bat!$A$4:$BC$2232,J$1,FALSE),VLOOKUP($A454,Pit!$A$4:$AZ$2108,J$2,FALSE))</f>
        <v>Low</v>
      </c>
      <c r="K454" s="17" t="str">
        <f>IF($C454="B",VLOOKUP($A454,Bat!$A$4:$BC$2232,K$1,FALSE),VLOOKUP($A454,Pit!$A$4:$AZ$2108,K$2,FALSE))</f>
        <v>Low</v>
      </c>
      <c r="L454" s="16">
        <f>IF($C454="B",VLOOKUP($A454,Bat!$A$4:$BC$2232,L$1,FALSE),VLOOKUP($A454,Pit!$A$4:$AZ$2108,L$2,FALSE))</f>
        <v>4</v>
      </c>
      <c r="M454" s="16">
        <f>IF($C454="B",VLOOKUP($A454,Bat!$A$4:$BC$2232,M$1,FALSE),VLOOKUP($A454,Pit!$A$4:$AZ$2108,M$2,FALSE))</f>
        <v>6</v>
      </c>
      <c r="N454" s="16">
        <f>IF($C454="B",VLOOKUP($A454,Bat!$A$4:$BC$2232,N$1,FALSE),VLOOKUP($A454,Pit!$A$4:$AZ$2108,N$2,FALSE))</f>
        <v>1</v>
      </c>
      <c r="O454" s="16">
        <f>IF($C454="B",VLOOKUP($A454,Bat!$A$4:$BC$2232,O$1,FALSE),VLOOKUP($A454,Pit!$A$4:$AZ$2108,O$2,FALSE))</f>
        <v>4</v>
      </c>
      <c r="P454" s="17">
        <f>IF($C454="B",VLOOKUP($A454,Bat!$A$4:$BC$2232,P$1,FALSE),VLOOKUP($A454,Pit!$A$4:$AZ$2108,P$2,FALSE))</f>
        <v>3</v>
      </c>
      <c r="Q454" s="36">
        <f>IF($C454="B",VLOOKUP($A454,Bat!$A$4:$BC$2232,Q$1,FALSE),VLOOKUP($A454,Pit!$A$4:$AZ$2108,Q$2,FALSE))</f>
        <v>6.1733014605951739</v>
      </c>
      <c r="R454" s="19">
        <f>IF($C454="B",VLOOKUP($A454,Bat!$A$4:$BC$2232,R$1,FALSE),VLOOKUP($A454,Pit!$A$4:$AZ$2108,R$2,FALSE))</f>
        <v>-5.281950865558762E-2</v>
      </c>
      <c r="S454" s="20">
        <f>IF($C454="B",VLOOKUP($A454,Bat!$A$4:$BC$2232,S$1,FALSE),VLOOKUP($A454,Pit!$A$4:$AZ$2108,S$2,FALSE))</f>
        <v>230000</v>
      </c>
      <c r="T454" s="17" t="str">
        <f>VLOOKUP(IF($C454="B",VLOOKUP($A454,Bat!$A$4:$AT$2232,T$1,FALSE),VLOOKUP($A454,Pit!$A$4:$BD$2108,T$2,FALSE)),COND!$A$35:$B$41,2,FALSE)</f>
        <v>??</v>
      </c>
      <c r="U454" s="21">
        <f>IF($C454="B",VLOOKUP($A454,Bat!$A$4:$AR$1196,44,FALSE),VLOOKUP($A454,Pit!$A$4:$BB$1086,54,FALSE))</f>
        <v>0</v>
      </c>
      <c r="V454" s="16"/>
      <c r="W454" s="16">
        <f>IF(OR(U454=999,V454=999,AND(S454&gt;$S$3,S454&lt;&gt;"Slot")),"",IF(V454="",U454,V454))</f>
        <v>0</v>
      </c>
      <c r="X454" s="17" t="e">
        <f>RANK(R454,$R$5:$R$124)</f>
        <v>#N/A</v>
      </c>
      <c r="Y454" s="16" t="str">
        <f>IFERROR(VLOOKUP($D454,Results!$F$3:$L$1396,Y$1,FALSE),"")</f>
        <v/>
      </c>
      <c r="Z454" s="34" t="str">
        <f>IFERROR(IFERROR(IF(VLOOKUP($D454,Results!$F$3:$L$1396,Z$1+1,FALSE)=1,"S",""),"")&amp;VLOOKUP($D454,Results!$F$3:$L$1396,Z$1,FALSE),"")</f>
        <v/>
      </c>
      <c r="AA454" s="16" t="str">
        <f>IFERROR(VLOOKUP($D454,Results!$F$3:$L$1396,AA$1,FALSE),"")</f>
        <v/>
      </c>
      <c r="AB454" s="16" t="str">
        <f>IFERROR(VLOOKUP($D454,Results!$F$3:$L$1396,AB$1,FALSE),"")</f>
        <v/>
      </c>
      <c r="AC454" s="16" t="str">
        <f>IF(V454="","",Y454-V454)</f>
        <v/>
      </c>
    </row>
    <row r="455" spans="1:29" s="21" customFormat="1" x14ac:dyDescent="0.25">
      <c r="A455" s="21" t="s">
        <v>2960</v>
      </c>
      <c r="B455" s="16">
        <f>COUNTIF($A$5:$A$124,A455)</f>
        <v>0</v>
      </c>
      <c r="C455" s="16" t="str">
        <f>IF(OR(MID(A455,1,2)="SP",MID(A455,1,2)="MR",MID(A455,1,2)="CL",MID(A455,1,2)="RP"),"P","B")</f>
        <v>B</v>
      </c>
      <c r="D455" s="17">
        <f>IF($C455="B",VLOOKUP($A455,Bat!$A$4:$BC$2232,D$1,FALSE),VLOOKUP($A455,Pit!$A$4:$AZ$2108,D$2,FALSE))</f>
        <v>8638</v>
      </c>
      <c r="E455" s="16" t="str">
        <f>IF($C455="B",VLOOKUP($A455,Bat!$A$4:$BC$2232,E$1,FALSE),VLOOKUP($A455,Pit!$A$4:$AZ$2108,E$2,FALSE))</f>
        <v>LF</v>
      </c>
      <c r="F455" s="16" t="str">
        <f>IF($C455="B",VLOOKUP($A455,Bat!$A$4:$BC$2232,F$1,FALSE),VLOOKUP($A455,Pit!$A$4:$AZ$2108,F$2,FALSE))</f>
        <v>Howard Miller</v>
      </c>
      <c r="G455" s="16">
        <f>IF($C455="B",VLOOKUP($A455,Bat!$A$4:$BC$2232,G$1,FALSE),VLOOKUP($A455,Pit!$A$4:$AZ$2108,G$2,FALSE))</f>
        <v>21</v>
      </c>
      <c r="H455" s="16" t="str">
        <f>IF($C455="B",VLOOKUP($A455,Bat!$A$4:$BC$2232,H$1,FALSE),VLOOKUP($A455,Pit!$A$4:$AZ$2108,H$2,FALSE))</f>
        <v>R</v>
      </c>
      <c r="I455" s="16" t="str">
        <f>IF($C455="B",VLOOKUP($A455,Bat!$A$4:$BC$2232,I$1,FALSE),VLOOKUP($A455,Pit!$A$4:$AZ$2108,I$2,FALSE))</f>
        <v>R</v>
      </c>
      <c r="J455" s="16" t="str">
        <f>IF($C455="B",VLOOKUP($A455,Bat!$A$4:$BC$2232,J$1,FALSE),VLOOKUP($A455,Pit!$A$4:$AZ$2108,J$2,FALSE))</f>
        <v>Low</v>
      </c>
      <c r="K455" s="17" t="str">
        <f>IF($C455="B",VLOOKUP($A455,Bat!$A$4:$BC$2232,K$1,FALSE),VLOOKUP($A455,Pit!$A$4:$AZ$2108,K$2,FALSE))</f>
        <v>Low</v>
      </c>
      <c r="L455" s="16">
        <f>IF($C455="B",VLOOKUP($A455,Bat!$A$4:$BC$2232,L$1,FALSE),VLOOKUP($A455,Pit!$A$4:$AZ$2108,L$2,FALSE))</f>
        <v>5</v>
      </c>
      <c r="M455" s="16">
        <f>IF($C455="B",VLOOKUP($A455,Bat!$A$4:$BC$2232,M$1,FALSE),VLOOKUP($A455,Pit!$A$4:$AZ$2108,M$2,FALSE))</f>
        <v>3</v>
      </c>
      <c r="N455" s="16">
        <f>IF($C455="B",VLOOKUP($A455,Bat!$A$4:$BC$2232,N$1,FALSE),VLOOKUP($A455,Pit!$A$4:$AZ$2108,N$2,FALSE))</f>
        <v>1</v>
      </c>
      <c r="O455" s="16">
        <f>IF($C455="B",VLOOKUP($A455,Bat!$A$4:$BC$2232,O$1,FALSE),VLOOKUP($A455,Pit!$A$4:$AZ$2108,O$2,FALSE))</f>
        <v>3</v>
      </c>
      <c r="P455" s="17">
        <f>IF($C455="B",VLOOKUP($A455,Bat!$A$4:$BC$2232,P$1,FALSE),VLOOKUP($A455,Pit!$A$4:$AZ$2108,P$2,FALSE))</f>
        <v>5</v>
      </c>
      <c r="Q455" s="36">
        <f>IF($C455="B",VLOOKUP($A455,Bat!$A$4:$BC$2232,Q$1,FALSE),VLOOKUP($A455,Pit!$A$4:$AZ$2108,Q$2,FALSE))</f>
        <v>6.1468898555673146</v>
      </c>
      <c r="R455" s="19">
        <f>IF($C455="B",VLOOKUP($A455,Bat!$A$4:$BC$2232,R$1,FALSE),VLOOKUP($A455,Pit!$A$4:$AZ$2108,R$2,FALSE))</f>
        <v>-5.6284019278635217E-2</v>
      </c>
      <c r="S455" s="20">
        <f>IF($C455="B",VLOOKUP($A455,Bat!$A$4:$BC$2232,S$1,FALSE),VLOOKUP($A455,Pit!$A$4:$AZ$2108,S$2,FALSE))</f>
        <v>200000</v>
      </c>
      <c r="T455" s="17" t="str">
        <f>VLOOKUP(IF($C455="B",VLOOKUP($A455,Bat!$A$4:$AT$2232,T$1,FALSE),VLOOKUP($A455,Pit!$A$4:$BD$2108,T$2,FALSE)),COND!$A$35:$B$41,2,FALSE)</f>
        <v>??</v>
      </c>
      <c r="U455" s="21">
        <f>IF($C455="B",VLOOKUP($A455,Bat!$A$4:$AR$1196,44,FALSE),VLOOKUP($A455,Pit!$A$4:$BB$1086,54,FALSE))</f>
        <v>0</v>
      </c>
      <c r="V455" s="16"/>
      <c r="W455" s="16">
        <f>IF(OR(U455=999,V455=999,AND(S455&gt;$S$3,S455&lt;&gt;"Slot")),"",IF(V455="",U455,V455))</f>
        <v>0</v>
      </c>
      <c r="X455" s="17" t="e">
        <f>RANK(R455,$R$5:$R$124)</f>
        <v>#N/A</v>
      </c>
      <c r="Y455" s="16" t="str">
        <f>IFERROR(VLOOKUP($D455,Results!$F$3:$L$1396,Y$1,FALSE),"")</f>
        <v/>
      </c>
      <c r="Z455" s="34" t="str">
        <f>IFERROR(IFERROR(IF(VLOOKUP($D455,Results!$F$3:$L$1396,Z$1+1,FALSE)=1,"S",""),"")&amp;VLOOKUP($D455,Results!$F$3:$L$1396,Z$1,FALSE),"")</f>
        <v/>
      </c>
      <c r="AA455" s="16" t="str">
        <f>IFERROR(VLOOKUP($D455,Results!$F$3:$L$1396,AA$1,FALSE),"")</f>
        <v/>
      </c>
      <c r="AB455" s="16" t="str">
        <f>IFERROR(VLOOKUP($D455,Results!$F$3:$L$1396,AB$1,FALSE),"")</f>
        <v/>
      </c>
      <c r="AC455" s="16" t="str">
        <f>IF(V455="","",Y455-V455)</f>
        <v/>
      </c>
    </row>
    <row r="456" spans="1:29" s="21" customFormat="1" x14ac:dyDescent="0.25">
      <c r="A456" s="21" t="s">
        <v>2961</v>
      </c>
      <c r="B456" s="16">
        <f>COUNTIF($A$5:$A$124,A456)</f>
        <v>0</v>
      </c>
      <c r="C456" s="16" t="str">
        <f>IF(OR(MID(A456,1,2)="SP",MID(A456,1,2)="MR",MID(A456,1,2)="CL",MID(A456,1,2)="RP"),"P","B")</f>
        <v>B</v>
      </c>
      <c r="D456" s="17">
        <f>IF($C456="B",VLOOKUP($A456,Bat!$A$4:$BC$2232,D$1,FALSE),VLOOKUP($A456,Pit!$A$4:$AZ$2108,D$2,FALSE))</f>
        <v>7202</v>
      </c>
      <c r="E456" s="16" t="str">
        <f>IF($C456="B",VLOOKUP($A456,Bat!$A$4:$BC$2232,E$1,FALSE),VLOOKUP($A456,Pit!$A$4:$AZ$2108,E$2,FALSE))</f>
        <v>C</v>
      </c>
      <c r="F456" s="16" t="str">
        <f>IF($C456="B",VLOOKUP($A456,Bat!$A$4:$BC$2232,F$1,FALSE),VLOOKUP($A456,Pit!$A$4:$AZ$2108,F$2,FALSE))</f>
        <v>José Saldaña</v>
      </c>
      <c r="G456" s="16">
        <f>IF($C456="B",VLOOKUP($A456,Bat!$A$4:$BC$2232,G$1,FALSE),VLOOKUP($A456,Pit!$A$4:$AZ$2108,G$2,FALSE))</f>
        <v>20</v>
      </c>
      <c r="H456" s="16" t="str">
        <f>IF($C456="B",VLOOKUP($A456,Bat!$A$4:$BC$2232,H$1,FALSE),VLOOKUP($A456,Pit!$A$4:$AZ$2108,H$2,FALSE))</f>
        <v>R</v>
      </c>
      <c r="I456" s="16" t="str">
        <f>IF($C456="B",VLOOKUP($A456,Bat!$A$4:$BC$2232,I$1,FALSE),VLOOKUP($A456,Pit!$A$4:$AZ$2108,I$2,FALSE))</f>
        <v>R</v>
      </c>
      <c r="J456" s="16" t="str">
        <f>IF($C456="B",VLOOKUP($A456,Bat!$A$4:$BC$2232,J$1,FALSE),VLOOKUP($A456,Pit!$A$4:$AZ$2108,J$2,FALSE))</f>
        <v>Low</v>
      </c>
      <c r="K456" s="17" t="str">
        <f>IF($C456="B",VLOOKUP($A456,Bat!$A$4:$BC$2232,K$1,FALSE),VLOOKUP($A456,Pit!$A$4:$AZ$2108,K$2,FALSE))</f>
        <v>Normal</v>
      </c>
      <c r="L456" s="16">
        <f>IF($C456="B",VLOOKUP($A456,Bat!$A$4:$BC$2232,L$1,FALSE),VLOOKUP($A456,Pit!$A$4:$AZ$2108,L$2,FALSE))</f>
        <v>5</v>
      </c>
      <c r="M456" s="16">
        <f>IF($C456="B",VLOOKUP($A456,Bat!$A$4:$BC$2232,M$1,FALSE),VLOOKUP($A456,Pit!$A$4:$AZ$2108,M$2,FALSE))</f>
        <v>2</v>
      </c>
      <c r="N456" s="16">
        <f>IF($C456="B",VLOOKUP($A456,Bat!$A$4:$BC$2232,N$1,FALSE),VLOOKUP($A456,Pit!$A$4:$AZ$2108,N$2,FALSE))</f>
        <v>3</v>
      </c>
      <c r="O456" s="16">
        <f>IF($C456="B",VLOOKUP($A456,Bat!$A$4:$BC$2232,O$1,FALSE),VLOOKUP($A456,Pit!$A$4:$AZ$2108,O$2,FALSE))</f>
        <v>2</v>
      </c>
      <c r="P456" s="17">
        <f>IF($C456="B",VLOOKUP($A456,Bat!$A$4:$BC$2232,P$1,FALSE),VLOOKUP($A456,Pit!$A$4:$AZ$2108,P$2,FALSE))</f>
        <v>3</v>
      </c>
      <c r="Q456" s="36">
        <f>IF($C456="B",VLOOKUP($A456,Bat!$A$4:$BC$2232,Q$1,FALSE),VLOOKUP($A456,Pit!$A$4:$AZ$2108,Q$2,FALSE))</f>
        <v>6.1320457231624523</v>
      </c>
      <c r="R456" s="19">
        <f>IF($C456="B",VLOOKUP($A456,Bat!$A$4:$BC$2232,R$1,FALSE),VLOOKUP($A456,Pit!$A$4:$AZ$2108,R$2,FALSE))</f>
        <v>-5.8231180549308613E-2</v>
      </c>
      <c r="S456" s="20">
        <f>IF($C456="B",VLOOKUP($A456,Bat!$A$4:$BC$2232,S$1,FALSE),VLOOKUP($A456,Pit!$A$4:$AZ$2108,S$2,FALSE))</f>
        <v>190000</v>
      </c>
      <c r="T456" s="17" t="str">
        <f>VLOOKUP(IF($C456="B",VLOOKUP($A456,Bat!$A$4:$AT$2232,T$1,FALSE),VLOOKUP($A456,Pit!$A$4:$BD$2108,T$2,FALSE)),COND!$A$35:$B$41,2,FALSE)</f>
        <v>??</v>
      </c>
      <c r="U456" s="21">
        <f>IF($C456="B",VLOOKUP($A456,Bat!$A$4:$AR$1196,44,FALSE),VLOOKUP($A456,Pit!$A$4:$BB$1086,54,FALSE))</f>
        <v>0</v>
      </c>
      <c r="V456" s="16"/>
      <c r="W456" s="16">
        <f>IF(OR(U456=999,V456=999,AND(S456&gt;$S$3,S456&lt;&gt;"Slot")),"",IF(V456="",U456,V456))</f>
        <v>0</v>
      </c>
      <c r="X456" s="17" t="e">
        <f>RANK(R456,$R$5:$R$124)</f>
        <v>#N/A</v>
      </c>
      <c r="Y456" s="16" t="str">
        <f>IFERROR(VLOOKUP($D456,Results!$F$3:$L$1396,Y$1,FALSE),"")</f>
        <v/>
      </c>
      <c r="Z456" s="34" t="str">
        <f>IFERROR(IFERROR(IF(VLOOKUP($D456,Results!$F$3:$L$1396,Z$1+1,FALSE)=1,"S",""),"")&amp;VLOOKUP($D456,Results!$F$3:$L$1396,Z$1,FALSE),"")</f>
        <v/>
      </c>
      <c r="AA456" s="16" t="str">
        <f>IFERROR(VLOOKUP($D456,Results!$F$3:$L$1396,AA$1,FALSE),"")</f>
        <v/>
      </c>
      <c r="AB456" s="16" t="str">
        <f>IFERROR(VLOOKUP($D456,Results!$F$3:$L$1396,AB$1,FALSE),"")</f>
        <v/>
      </c>
      <c r="AC456" s="16" t="str">
        <f>IF(V456="","",Y456-V456)</f>
        <v/>
      </c>
    </row>
    <row r="457" spans="1:29" s="21" customFormat="1" x14ac:dyDescent="0.25">
      <c r="A457" s="21" t="s">
        <v>2485</v>
      </c>
      <c r="B457" s="16">
        <f>COUNTIF($A$5:$A$124,A457)</f>
        <v>0</v>
      </c>
      <c r="C457" s="16" t="str">
        <f>IF(OR(MID(A457,1,2)="SP",MID(A457,1,2)="MR",MID(A457,1,2)="CL",MID(A457,1,2)="RP"),"P","B")</f>
        <v>P</v>
      </c>
      <c r="D457" s="17">
        <f>IF($C457="B",VLOOKUP($A457,Bat!$A$4:$BC$2232,D$1,FALSE),VLOOKUP($A457,Pit!$A$4:$AZ$2108,D$2,FALSE))</f>
        <v>5692</v>
      </c>
      <c r="E457" s="16" t="str">
        <f>IF($C457="B",VLOOKUP($A457,Bat!$A$4:$BC$2232,E$1,FALSE),VLOOKUP($A457,Pit!$A$4:$AZ$2108,E$2,FALSE))</f>
        <v>SP</v>
      </c>
      <c r="F457" s="16" t="str">
        <f>IF($C457="B",VLOOKUP($A457,Bat!$A$4:$BC$2232,F$1,FALSE),VLOOKUP($A457,Pit!$A$4:$AZ$2108,F$2,FALSE))</f>
        <v>Jason Stanley</v>
      </c>
      <c r="G457" s="16">
        <f>IF($C457="B",VLOOKUP($A457,Bat!$A$4:$BC$2232,G$1,FALSE),VLOOKUP($A457,Pit!$A$4:$AZ$2108,G$2,FALSE))</f>
        <v>21</v>
      </c>
      <c r="H457" s="16" t="str">
        <f>IF($C457="B",VLOOKUP($A457,Bat!$A$4:$BC$2232,H$1,FALSE),VLOOKUP($A457,Pit!$A$4:$AZ$2108,H$2,FALSE))</f>
        <v>R</v>
      </c>
      <c r="I457" s="16" t="str">
        <f>IF($C457="B",VLOOKUP($A457,Bat!$A$4:$BC$2232,I$1,FALSE),VLOOKUP($A457,Pit!$A$4:$AZ$2108,I$2,FALSE))</f>
        <v>R</v>
      </c>
      <c r="J457" s="16" t="str">
        <f>IF($C457="B",VLOOKUP($A457,Bat!$A$4:$BC$2232,J$1,FALSE),VLOOKUP($A457,Pit!$A$4:$AZ$2108,J$2,FALSE))</f>
        <v>Normal</v>
      </c>
      <c r="K457" s="17" t="str">
        <f>IF($C457="B",VLOOKUP($A457,Bat!$A$4:$BC$2232,K$1,FALSE),VLOOKUP($A457,Pit!$A$4:$AZ$2108,K$2,FALSE))</f>
        <v>Normal</v>
      </c>
      <c r="L457" s="16">
        <f>IF($C457="B",VLOOKUP($A457,Bat!$A$4:$BC$2232,L$1,FALSE),VLOOKUP($A457,Pit!$A$4:$AZ$2108,L$2,FALSE))</f>
        <v>5</v>
      </c>
      <c r="M457" s="16">
        <f>IF($C457="B",VLOOKUP($A457,Bat!$A$4:$BC$2232,M$1,FALSE),VLOOKUP($A457,Pit!$A$4:$AZ$2108,M$2,FALSE))</f>
        <v>3</v>
      </c>
      <c r="N457" s="16">
        <f>IF($C457="B",VLOOKUP($A457,Bat!$A$4:$BC$2232,N$1,FALSE),VLOOKUP($A457,Pit!$A$4:$AZ$2108,N$2,FALSE))</f>
        <v>3</v>
      </c>
      <c r="O457" s="16" t="str">
        <f>IF($C457="B",VLOOKUP($A457,Bat!$A$4:$BC$2232,O$1,FALSE),VLOOKUP($A457,Pit!$A$4:$AZ$2108,O$2,FALSE))</f>
        <v>94-96 Mph</v>
      </c>
      <c r="P457" s="17">
        <f>IF($C457="B",VLOOKUP($A457,Bat!$A$4:$BC$2232,P$1,FALSE),VLOOKUP($A457,Pit!$A$4:$AZ$2108,P$2,FALSE))</f>
        <v>5</v>
      </c>
      <c r="Q457" s="36">
        <f>IF($C457="B",VLOOKUP($A457,Bat!$A$4:$BC$2232,Q$1,FALSE),VLOOKUP($A457,Pit!$A$4:$AZ$2108,Q$2,FALSE))</f>
        <v>22.315293141317028</v>
      </c>
      <c r="R457" s="19">
        <f>IF($C457="B",VLOOKUP($A457,Bat!$A$4:$BC$2232,R$1,FALSE),VLOOKUP($A457,Pit!$A$4:$AZ$2108,R$2,FALSE))</f>
        <v>-6.5774361431947287E-2</v>
      </c>
      <c r="S457" s="20">
        <f>IF($C457="B",VLOOKUP($A457,Bat!$A$4:$BC$2232,S$1,FALSE),VLOOKUP($A457,Pit!$A$4:$AZ$2108,S$2,FALSE))</f>
        <v>230000</v>
      </c>
      <c r="T457" s="17" t="str">
        <f>VLOOKUP(IF($C457="B",VLOOKUP($A457,Bat!$A$4:$AT$2232,T$1,FALSE),VLOOKUP($A457,Pit!$A$4:$BD$2108,T$2,FALSE)),COND!$A$35:$B$41,2,FALSE)</f>
        <v>??</v>
      </c>
      <c r="U457" s="21">
        <f>IF($C457="B",VLOOKUP($A457,Bat!$A$4:$AR$1196,44,FALSE),VLOOKUP($A457,Pit!$A$4:$BB$1086,54,FALSE))</f>
        <v>0</v>
      </c>
      <c r="V457" s="16"/>
      <c r="W457" s="16">
        <f>IF(OR(U457=999,V457=999,AND(S457&gt;$S$3,S457&lt;&gt;"Slot")),"",IF(V457="",U457,V457))</f>
        <v>0</v>
      </c>
      <c r="X457" s="17" t="e">
        <f>RANK(R457,$R$5:$R$124)</f>
        <v>#N/A</v>
      </c>
      <c r="Y457" s="16" t="str">
        <f>IFERROR(VLOOKUP($D457,Results!$F$3:$L$1396,Y$1,FALSE),"")</f>
        <v/>
      </c>
      <c r="Z457" s="34" t="str">
        <f>IFERROR(IFERROR(IF(VLOOKUP($D457,Results!$F$3:$L$1396,Z$1+1,FALSE)=1,"S",""),"")&amp;VLOOKUP($D457,Results!$F$3:$L$1396,Z$1,FALSE),"")</f>
        <v/>
      </c>
      <c r="AA457" s="16" t="str">
        <f>IFERROR(VLOOKUP($D457,Results!$F$3:$L$1396,AA$1,FALSE),"")</f>
        <v/>
      </c>
      <c r="AB457" s="16" t="str">
        <f>IFERROR(VLOOKUP($D457,Results!$F$3:$L$1396,AB$1,FALSE),"")</f>
        <v/>
      </c>
      <c r="AC457" s="16" t="str">
        <f>IF(V457="","",Y457-V457)</f>
        <v/>
      </c>
    </row>
    <row r="458" spans="1:29" s="21" customFormat="1" x14ac:dyDescent="0.25">
      <c r="A458" s="21" t="s">
        <v>2486</v>
      </c>
      <c r="B458" s="16">
        <f>COUNTIF($A$5:$A$124,A458)</f>
        <v>0</v>
      </c>
      <c r="C458" s="16" t="str">
        <f>IF(OR(MID(A458,1,2)="SP",MID(A458,1,2)="MR",MID(A458,1,2)="CL",MID(A458,1,2)="RP"),"P","B")</f>
        <v>P</v>
      </c>
      <c r="D458" s="17">
        <f>IF($C458="B",VLOOKUP($A458,Bat!$A$4:$BC$2232,D$1,FALSE),VLOOKUP($A458,Pit!$A$4:$AZ$2108,D$2,FALSE))</f>
        <v>5198</v>
      </c>
      <c r="E458" s="16" t="str">
        <f>IF($C458="B",VLOOKUP($A458,Bat!$A$4:$BC$2232,E$1,FALSE),VLOOKUP($A458,Pit!$A$4:$AZ$2108,E$2,FALSE))</f>
        <v>SP</v>
      </c>
      <c r="F458" s="16" t="str">
        <f>IF($C458="B",VLOOKUP($A458,Bat!$A$4:$BC$2232,F$1,FALSE),VLOOKUP($A458,Pit!$A$4:$AZ$2108,F$2,FALSE))</f>
        <v>Eric Pace</v>
      </c>
      <c r="G458" s="16">
        <f>IF($C458="B",VLOOKUP($A458,Bat!$A$4:$BC$2232,G$1,FALSE),VLOOKUP($A458,Pit!$A$4:$AZ$2108,G$2,FALSE))</f>
        <v>18</v>
      </c>
      <c r="H458" s="16" t="str">
        <f>IF($C458="B",VLOOKUP($A458,Bat!$A$4:$BC$2232,H$1,FALSE),VLOOKUP($A458,Pit!$A$4:$AZ$2108,H$2,FALSE))</f>
        <v>R</v>
      </c>
      <c r="I458" s="16" t="str">
        <f>IF($C458="B",VLOOKUP($A458,Bat!$A$4:$BC$2232,I$1,FALSE),VLOOKUP($A458,Pit!$A$4:$AZ$2108,I$2,FALSE))</f>
        <v>R</v>
      </c>
      <c r="J458" s="16" t="str">
        <f>IF($C458="B",VLOOKUP($A458,Bat!$A$4:$BC$2232,J$1,FALSE),VLOOKUP($A458,Pit!$A$4:$AZ$2108,J$2,FALSE))</f>
        <v>Normal</v>
      </c>
      <c r="K458" s="17" t="str">
        <f>IF($C458="B",VLOOKUP($A458,Bat!$A$4:$BC$2232,K$1,FALSE),VLOOKUP($A458,Pit!$A$4:$AZ$2108,K$2,FALSE))</f>
        <v>High</v>
      </c>
      <c r="L458" s="16">
        <f>IF($C458="B",VLOOKUP($A458,Bat!$A$4:$BC$2232,L$1,FALSE),VLOOKUP($A458,Pit!$A$4:$AZ$2108,L$2,FALSE))</f>
        <v>3</v>
      </c>
      <c r="M458" s="16">
        <f>IF($C458="B",VLOOKUP($A458,Bat!$A$4:$BC$2232,M$1,FALSE),VLOOKUP($A458,Pit!$A$4:$AZ$2108,M$2,FALSE))</f>
        <v>4</v>
      </c>
      <c r="N458" s="16">
        <f>IF($C458="B",VLOOKUP($A458,Bat!$A$4:$BC$2232,N$1,FALSE),VLOOKUP($A458,Pit!$A$4:$AZ$2108,N$2,FALSE))</f>
        <v>4</v>
      </c>
      <c r="O458" s="16" t="str">
        <f>IF($C458="B",VLOOKUP($A458,Bat!$A$4:$BC$2232,O$1,FALSE),VLOOKUP($A458,Pit!$A$4:$AZ$2108,O$2,FALSE))</f>
        <v>89-91 Mph</v>
      </c>
      <c r="P458" s="17">
        <f>IF($C458="B",VLOOKUP($A458,Bat!$A$4:$BC$2232,P$1,FALSE),VLOOKUP($A458,Pit!$A$4:$AZ$2108,P$2,FALSE))</f>
        <v>7</v>
      </c>
      <c r="Q458" s="36">
        <f>IF($C458="B",VLOOKUP($A458,Bat!$A$4:$BC$2232,Q$1,FALSE),VLOOKUP($A458,Pit!$A$4:$AZ$2108,Q$2,FALSE))</f>
        <v>22.297364745183529</v>
      </c>
      <c r="R458" s="19">
        <f>IF($C458="B",VLOOKUP($A458,Bat!$A$4:$BC$2232,R$1,FALSE),VLOOKUP($A458,Pit!$A$4:$AZ$2108,R$2,FALSE))</f>
        <v>-6.737832178378475E-2</v>
      </c>
      <c r="S458" s="20">
        <f>IF($C458="B",VLOOKUP($A458,Bat!$A$4:$BC$2232,S$1,FALSE),VLOOKUP($A458,Pit!$A$4:$AZ$2108,S$2,FALSE))</f>
        <v>120000</v>
      </c>
      <c r="T458" s="17" t="str">
        <f>VLOOKUP(IF($C458="B",VLOOKUP($A458,Bat!$A$4:$AT$2232,T$1,FALSE),VLOOKUP($A458,Pit!$A$4:$BD$2108,T$2,FALSE)),COND!$A$35:$B$41,2,FALSE)</f>
        <v>??</v>
      </c>
      <c r="U458" s="21">
        <f>IF($C458="B",VLOOKUP($A458,Bat!$A$4:$AR$1196,44,FALSE),VLOOKUP($A458,Pit!$A$4:$BB$1086,54,FALSE))</f>
        <v>0</v>
      </c>
      <c r="V458" s="16"/>
      <c r="W458" s="16">
        <f>IF(OR(U458=999,V458=999,AND(S458&gt;$S$3,S458&lt;&gt;"Slot")),"",IF(V458="",U458,V458))</f>
        <v>0</v>
      </c>
      <c r="X458" s="17" t="e">
        <f>RANK(R458,$R$5:$R$124)</f>
        <v>#N/A</v>
      </c>
      <c r="Y458" s="16" t="str">
        <f>IFERROR(VLOOKUP($D458,Results!$F$3:$L$1396,Y$1,FALSE),"")</f>
        <v/>
      </c>
      <c r="Z458" s="34" t="str">
        <f>IFERROR(IFERROR(IF(VLOOKUP($D458,Results!$F$3:$L$1396,Z$1+1,FALSE)=1,"S",""),"")&amp;VLOOKUP($D458,Results!$F$3:$L$1396,Z$1,FALSE),"")</f>
        <v/>
      </c>
      <c r="AA458" s="16" t="str">
        <f>IFERROR(VLOOKUP($D458,Results!$F$3:$L$1396,AA$1,FALSE),"")</f>
        <v/>
      </c>
      <c r="AB458" s="16" t="str">
        <f>IFERROR(VLOOKUP($D458,Results!$F$3:$L$1396,AB$1,FALSE),"")</f>
        <v/>
      </c>
      <c r="AC458" s="16" t="str">
        <f>IF(V458="","",Y458-V458)</f>
        <v/>
      </c>
    </row>
    <row r="459" spans="1:29" s="21" customFormat="1" x14ac:dyDescent="0.25">
      <c r="A459" s="21" t="s">
        <v>2962</v>
      </c>
      <c r="B459" s="16">
        <f>COUNTIF($A$5:$A$124,A459)</f>
        <v>0</v>
      </c>
      <c r="C459" s="16" t="str">
        <f>IF(OR(MID(A459,1,2)="SP",MID(A459,1,2)="MR",MID(A459,1,2)="CL",MID(A459,1,2)="RP"),"P","B")</f>
        <v>B</v>
      </c>
      <c r="D459" s="17">
        <f>IF($C459="B",VLOOKUP($A459,Bat!$A$4:$BC$2232,D$1,FALSE),VLOOKUP($A459,Pit!$A$4:$AZ$2108,D$2,FALSE))</f>
        <v>5654</v>
      </c>
      <c r="E459" s="16" t="str">
        <f>IF($C459="B",VLOOKUP($A459,Bat!$A$4:$BC$2232,E$1,FALSE),VLOOKUP($A459,Pit!$A$4:$AZ$2108,E$2,FALSE))</f>
        <v>RF</v>
      </c>
      <c r="F459" s="16" t="str">
        <f>IF($C459="B",VLOOKUP($A459,Bat!$A$4:$BC$2232,F$1,FALSE),VLOOKUP($A459,Pit!$A$4:$AZ$2108,F$2,FALSE))</f>
        <v>José Anaya</v>
      </c>
      <c r="G459" s="16">
        <f>IF($C459="B",VLOOKUP($A459,Bat!$A$4:$BC$2232,G$1,FALSE),VLOOKUP($A459,Pit!$A$4:$AZ$2108,G$2,FALSE))</f>
        <v>21</v>
      </c>
      <c r="H459" s="16" t="str">
        <f>IF($C459="B",VLOOKUP($A459,Bat!$A$4:$BC$2232,H$1,FALSE),VLOOKUP($A459,Pit!$A$4:$AZ$2108,H$2,FALSE))</f>
        <v>R</v>
      </c>
      <c r="I459" s="16" t="str">
        <f>IF($C459="B",VLOOKUP($A459,Bat!$A$4:$BC$2232,I$1,FALSE),VLOOKUP($A459,Pit!$A$4:$AZ$2108,I$2,FALSE))</f>
        <v>R</v>
      </c>
      <c r="J459" s="16" t="str">
        <f>IF($C459="B",VLOOKUP($A459,Bat!$A$4:$BC$2232,J$1,FALSE),VLOOKUP($A459,Pit!$A$4:$AZ$2108,J$2,FALSE))</f>
        <v>Very Low</v>
      </c>
      <c r="K459" s="17" t="str">
        <f>IF($C459="B",VLOOKUP($A459,Bat!$A$4:$BC$2232,K$1,FALSE),VLOOKUP($A459,Pit!$A$4:$AZ$2108,K$2,FALSE))</f>
        <v>Normal</v>
      </c>
      <c r="L459" s="16">
        <f>IF($C459="B",VLOOKUP($A459,Bat!$A$4:$BC$2232,L$1,FALSE),VLOOKUP($A459,Pit!$A$4:$AZ$2108,L$2,FALSE))</f>
        <v>4</v>
      </c>
      <c r="M459" s="16">
        <f>IF($C459="B",VLOOKUP($A459,Bat!$A$4:$BC$2232,M$1,FALSE),VLOOKUP($A459,Pit!$A$4:$AZ$2108,M$2,FALSE))</f>
        <v>4</v>
      </c>
      <c r="N459" s="16">
        <f>IF($C459="B",VLOOKUP($A459,Bat!$A$4:$BC$2232,N$1,FALSE),VLOOKUP($A459,Pit!$A$4:$AZ$2108,N$2,FALSE))</f>
        <v>4</v>
      </c>
      <c r="O459" s="16">
        <f>IF($C459="B",VLOOKUP($A459,Bat!$A$4:$BC$2232,O$1,FALSE),VLOOKUP($A459,Pit!$A$4:$AZ$2108,O$2,FALSE))</f>
        <v>5</v>
      </c>
      <c r="P459" s="17">
        <f>IF($C459="B",VLOOKUP($A459,Bat!$A$4:$BC$2232,P$1,FALSE),VLOOKUP($A459,Pit!$A$4:$AZ$2108,P$2,FALSE))</f>
        <v>3</v>
      </c>
      <c r="Q459" s="36">
        <f>IF($C459="B",VLOOKUP($A459,Bat!$A$4:$BC$2232,Q$1,FALSE),VLOOKUP($A459,Pit!$A$4:$AZ$2108,Q$2,FALSE))</f>
        <v>6.0498852085727854</v>
      </c>
      <c r="R459" s="19">
        <f>IF($C459="B",VLOOKUP($A459,Bat!$A$4:$BC$2232,R$1,FALSE),VLOOKUP($A459,Pit!$A$4:$AZ$2108,R$2,FALSE))</f>
        <v>-6.9008487543363292E-2</v>
      </c>
      <c r="S459" s="20">
        <f>IF($C459="B",VLOOKUP($A459,Bat!$A$4:$BC$2232,S$1,FALSE),VLOOKUP($A459,Pit!$A$4:$AZ$2108,S$2,FALSE))</f>
        <v>220000</v>
      </c>
      <c r="T459" s="17" t="str">
        <f>VLOOKUP(IF($C459="B",VLOOKUP($A459,Bat!$A$4:$AT$2232,T$1,FALSE),VLOOKUP($A459,Pit!$A$4:$BD$2108,T$2,FALSE)),COND!$A$35:$B$41,2,FALSE)</f>
        <v>??</v>
      </c>
      <c r="U459" s="21">
        <f>IF($C459="B",VLOOKUP($A459,Bat!$A$4:$AR$1196,44,FALSE),VLOOKUP($A459,Pit!$A$4:$BB$1086,54,FALSE))</f>
        <v>0</v>
      </c>
      <c r="V459" s="16"/>
      <c r="W459" s="16">
        <f>IF(OR(U459=999,V459=999,AND(S459&gt;$S$3,S459&lt;&gt;"Slot")),"",IF(V459="",U459,V459))</f>
        <v>0</v>
      </c>
      <c r="X459" s="17" t="e">
        <f>RANK(R459,$R$5:$R$124)</f>
        <v>#N/A</v>
      </c>
      <c r="Y459" s="16" t="str">
        <f>IFERROR(VLOOKUP($D459,Results!$F$3:$L$1396,Y$1,FALSE),"")</f>
        <v/>
      </c>
      <c r="Z459" s="34" t="str">
        <f>IFERROR(IFERROR(IF(VLOOKUP($D459,Results!$F$3:$L$1396,Z$1+1,FALSE)=1,"S",""),"")&amp;VLOOKUP($D459,Results!$F$3:$L$1396,Z$1,FALSE),"")</f>
        <v/>
      </c>
      <c r="AA459" s="16" t="str">
        <f>IFERROR(VLOOKUP($D459,Results!$F$3:$L$1396,AA$1,FALSE),"")</f>
        <v/>
      </c>
      <c r="AB459" s="16" t="str">
        <f>IFERROR(VLOOKUP($D459,Results!$F$3:$L$1396,AB$1,FALSE),"")</f>
        <v/>
      </c>
      <c r="AC459" s="16" t="str">
        <f>IF(V459="","",Y459-V459)</f>
        <v/>
      </c>
    </row>
    <row r="460" spans="1:29" s="21" customFormat="1" x14ac:dyDescent="0.25">
      <c r="A460" s="21" t="s">
        <v>2487</v>
      </c>
      <c r="B460" s="16">
        <f>COUNTIF($A$5:$A$124,A460)</f>
        <v>0</v>
      </c>
      <c r="C460" s="16" t="str">
        <f>IF(OR(MID(A460,1,2)="SP",MID(A460,1,2)="MR",MID(A460,1,2)="CL",MID(A460,1,2)="RP"),"P","B")</f>
        <v>P</v>
      </c>
      <c r="D460" s="17">
        <f>IF($C460="B",VLOOKUP($A460,Bat!$A$4:$BC$2232,D$1,FALSE),VLOOKUP($A460,Pit!$A$4:$AZ$2108,D$2,FALSE))</f>
        <v>4975</v>
      </c>
      <c r="E460" s="16" t="str">
        <f>IF($C460="B",VLOOKUP($A460,Bat!$A$4:$BC$2232,E$1,FALSE),VLOOKUP($A460,Pit!$A$4:$AZ$2108,E$2,FALSE))</f>
        <v>SP</v>
      </c>
      <c r="F460" s="16" t="str">
        <f>IF($C460="B",VLOOKUP($A460,Bat!$A$4:$BC$2232,F$1,FALSE),VLOOKUP($A460,Pit!$A$4:$AZ$2108,F$2,FALSE))</f>
        <v>Bob Hubbard</v>
      </c>
      <c r="G460" s="16">
        <f>IF($C460="B",VLOOKUP($A460,Bat!$A$4:$BC$2232,G$1,FALSE),VLOOKUP($A460,Pit!$A$4:$AZ$2108,G$2,FALSE))</f>
        <v>18</v>
      </c>
      <c r="H460" s="16" t="str">
        <f>IF($C460="B",VLOOKUP($A460,Bat!$A$4:$BC$2232,H$1,FALSE),VLOOKUP($A460,Pit!$A$4:$AZ$2108,H$2,FALSE))</f>
        <v>R</v>
      </c>
      <c r="I460" s="16" t="str">
        <f>IF($C460="B",VLOOKUP($A460,Bat!$A$4:$BC$2232,I$1,FALSE),VLOOKUP($A460,Pit!$A$4:$AZ$2108,I$2,FALSE))</f>
        <v>R</v>
      </c>
      <c r="J460" s="16" t="str">
        <f>IF($C460="B",VLOOKUP($A460,Bat!$A$4:$BC$2232,J$1,FALSE),VLOOKUP($A460,Pit!$A$4:$AZ$2108,J$2,FALSE))</f>
        <v>Very Low</v>
      </c>
      <c r="K460" s="17" t="str">
        <f>IF($C460="B",VLOOKUP($A460,Bat!$A$4:$BC$2232,K$1,FALSE),VLOOKUP($A460,Pit!$A$4:$AZ$2108,K$2,FALSE))</f>
        <v>Very High</v>
      </c>
      <c r="L460" s="16">
        <f>IF($C460="B",VLOOKUP($A460,Bat!$A$4:$BC$2232,L$1,FALSE),VLOOKUP($A460,Pit!$A$4:$AZ$2108,L$2,FALSE))</f>
        <v>2</v>
      </c>
      <c r="M460" s="16">
        <f>IF($C460="B",VLOOKUP($A460,Bat!$A$4:$BC$2232,M$1,FALSE),VLOOKUP($A460,Pit!$A$4:$AZ$2108,M$2,FALSE))</f>
        <v>5</v>
      </c>
      <c r="N460" s="16">
        <f>IF($C460="B",VLOOKUP($A460,Bat!$A$4:$BC$2232,N$1,FALSE),VLOOKUP($A460,Pit!$A$4:$AZ$2108,N$2,FALSE))</f>
        <v>4</v>
      </c>
      <c r="O460" s="16" t="str">
        <f>IF($C460="B",VLOOKUP($A460,Bat!$A$4:$BC$2232,O$1,FALSE),VLOOKUP($A460,Pit!$A$4:$AZ$2108,O$2,FALSE))</f>
        <v>84-86 Mph</v>
      </c>
      <c r="P460" s="17">
        <f>IF($C460="B",VLOOKUP($A460,Bat!$A$4:$BC$2232,P$1,FALSE),VLOOKUP($A460,Pit!$A$4:$AZ$2108,P$2,FALSE))</f>
        <v>10</v>
      </c>
      <c r="Q460" s="36">
        <f>IF($C460="B",VLOOKUP($A460,Bat!$A$4:$BC$2232,Q$1,FALSE),VLOOKUP($A460,Pit!$A$4:$AZ$2108,Q$2,FALSE))</f>
        <v>22.217470893897072</v>
      </c>
      <c r="R460" s="19">
        <f>IF($C460="B",VLOOKUP($A460,Bat!$A$4:$BC$2232,R$1,FALSE),VLOOKUP($A460,Pit!$A$4:$AZ$2108,R$2,FALSE))</f>
        <v>-7.4526009109793512E-2</v>
      </c>
      <c r="S460" s="20">
        <f>IF($C460="B",VLOOKUP($A460,Bat!$A$4:$BC$2232,S$1,FALSE),VLOOKUP($A460,Pit!$A$4:$AZ$2108,S$2,FALSE))</f>
        <v>1800000</v>
      </c>
      <c r="T460" s="17" t="str">
        <f>VLOOKUP(IF($C460="B",VLOOKUP($A460,Bat!$A$4:$AT$2232,T$1,FALSE),VLOOKUP($A460,Pit!$A$4:$BD$2108,T$2,FALSE)),COND!$A$35:$B$41,2,FALSE)</f>
        <v>??</v>
      </c>
      <c r="U460" s="21">
        <f>IF($C460="B",VLOOKUP($A460,Bat!$A$4:$AR$1196,44,FALSE),VLOOKUP($A460,Pit!$A$4:$BB$1086,54,FALSE))</f>
        <v>0</v>
      </c>
      <c r="V460" s="16"/>
      <c r="W460" s="16">
        <f>IF(OR(U460=999,V460=999,AND(S460&gt;$S$3,S460&lt;&gt;"Slot")),"",IF(V460="",U460,V460))</f>
        <v>0</v>
      </c>
      <c r="X460" s="17" t="e">
        <f>RANK(R460,$R$5:$R$124)</f>
        <v>#N/A</v>
      </c>
      <c r="Y460" s="16" t="str">
        <f>IFERROR(VLOOKUP($D460,Results!$F$3:$L$1396,Y$1,FALSE),"")</f>
        <v/>
      </c>
      <c r="Z460" s="34" t="str">
        <f>IFERROR(IFERROR(IF(VLOOKUP($D460,Results!$F$3:$L$1396,Z$1+1,FALSE)=1,"S",""),"")&amp;VLOOKUP($D460,Results!$F$3:$L$1396,Z$1,FALSE),"")</f>
        <v/>
      </c>
      <c r="AA460" s="16" t="str">
        <f>IFERROR(VLOOKUP($D460,Results!$F$3:$L$1396,AA$1,FALSE),"")</f>
        <v/>
      </c>
      <c r="AB460" s="16" t="str">
        <f>IFERROR(VLOOKUP($D460,Results!$F$3:$L$1396,AB$1,FALSE),"")</f>
        <v/>
      </c>
      <c r="AC460" s="16" t="str">
        <f>IF(V460="","",Y460-V460)</f>
        <v/>
      </c>
    </row>
    <row r="461" spans="1:29" s="21" customFormat="1" x14ac:dyDescent="0.25">
      <c r="A461" s="21" t="s">
        <v>2488</v>
      </c>
      <c r="B461" s="16">
        <f>COUNTIF($A$5:$A$124,A461)</f>
        <v>0</v>
      </c>
      <c r="C461" s="16" t="str">
        <f>IF(OR(MID(A461,1,2)="SP",MID(A461,1,2)="MR",MID(A461,1,2)="CL",MID(A461,1,2)="RP"),"P","B")</f>
        <v>P</v>
      </c>
      <c r="D461" s="17">
        <f>IF($C461="B",VLOOKUP($A461,Bat!$A$4:$BC$2232,D$1,FALSE),VLOOKUP($A461,Pit!$A$4:$AZ$2108,D$2,FALSE))</f>
        <v>4366</v>
      </c>
      <c r="E461" s="16" t="str">
        <f>IF($C461="B",VLOOKUP($A461,Bat!$A$4:$BC$2232,E$1,FALSE),VLOOKUP($A461,Pit!$A$4:$AZ$2108,E$2,FALSE))</f>
        <v>RP</v>
      </c>
      <c r="F461" s="16" t="str">
        <f>IF($C461="B",VLOOKUP($A461,Bat!$A$4:$BC$2232,F$1,FALSE),VLOOKUP($A461,Pit!$A$4:$AZ$2108,F$2,FALSE))</f>
        <v>Ichizo Ito</v>
      </c>
      <c r="G461" s="16">
        <f>IF($C461="B",VLOOKUP($A461,Bat!$A$4:$BC$2232,G$1,FALSE),VLOOKUP($A461,Pit!$A$4:$AZ$2108,G$2,FALSE))</f>
        <v>21</v>
      </c>
      <c r="H461" s="16" t="str">
        <f>IF($C461="B",VLOOKUP($A461,Bat!$A$4:$BC$2232,H$1,FALSE),VLOOKUP($A461,Pit!$A$4:$AZ$2108,H$2,FALSE))</f>
        <v>L</v>
      </c>
      <c r="I461" s="16" t="str">
        <f>IF($C461="B",VLOOKUP($A461,Bat!$A$4:$BC$2232,I$1,FALSE),VLOOKUP($A461,Pit!$A$4:$AZ$2108,I$2,FALSE))</f>
        <v>R</v>
      </c>
      <c r="J461" s="16" t="str">
        <f>IF($C461="B",VLOOKUP($A461,Bat!$A$4:$BC$2232,J$1,FALSE),VLOOKUP($A461,Pit!$A$4:$AZ$2108,J$2,FALSE))</f>
        <v>Very High</v>
      </c>
      <c r="K461" s="17" t="str">
        <f>IF($C461="B",VLOOKUP($A461,Bat!$A$4:$BC$2232,K$1,FALSE),VLOOKUP($A461,Pit!$A$4:$AZ$2108,K$2,FALSE))</f>
        <v>Low</v>
      </c>
      <c r="L461" s="16">
        <f>IF($C461="B",VLOOKUP($A461,Bat!$A$4:$BC$2232,L$1,FALSE),VLOOKUP($A461,Pit!$A$4:$AZ$2108,L$2,FALSE))</f>
        <v>4</v>
      </c>
      <c r="M461" s="16">
        <f>IF($C461="B",VLOOKUP($A461,Bat!$A$4:$BC$2232,M$1,FALSE),VLOOKUP($A461,Pit!$A$4:$AZ$2108,M$2,FALSE))</f>
        <v>4</v>
      </c>
      <c r="N461" s="16">
        <f>IF($C461="B",VLOOKUP($A461,Bat!$A$4:$BC$2232,N$1,FALSE),VLOOKUP($A461,Pit!$A$4:$AZ$2108,N$2,FALSE))</f>
        <v>3</v>
      </c>
      <c r="O461" s="16" t="str">
        <f>IF($C461="B",VLOOKUP($A461,Bat!$A$4:$BC$2232,O$1,FALSE),VLOOKUP($A461,Pit!$A$4:$AZ$2108,O$2,FALSE))</f>
        <v>91-93 Mph</v>
      </c>
      <c r="P461" s="17">
        <f>IF($C461="B",VLOOKUP($A461,Bat!$A$4:$BC$2232,P$1,FALSE),VLOOKUP($A461,Pit!$A$4:$AZ$2108,P$2,FALSE))</f>
        <v>9</v>
      </c>
      <c r="Q461" s="36">
        <f>IF($C461="B",VLOOKUP($A461,Bat!$A$4:$BC$2232,Q$1,FALSE),VLOOKUP($A461,Pit!$A$4:$AZ$2108,Q$2,FALSE))</f>
        <v>22.185254065975805</v>
      </c>
      <c r="R461" s="19">
        <f>IF($C461="B",VLOOKUP($A461,Bat!$A$4:$BC$2232,R$1,FALSE),VLOOKUP($A461,Pit!$A$4:$AZ$2108,R$2,FALSE))</f>
        <v>-7.7408281135852228E-2</v>
      </c>
      <c r="S461" s="20">
        <f>IF($C461="B",VLOOKUP($A461,Bat!$A$4:$BC$2232,S$1,FALSE),VLOOKUP($A461,Pit!$A$4:$AZ$2108,S$2,FALSE))</f>
        <v>220000</v>
      </c>
      <c r="T461" s="17" t="str">
        <f>VLOOKUP(IF($C461="B",VLOOKUP($A461,Bat!$A$4:$AT$2232,T$1,FALSE),VLOOKUP($A461,Pit!$A$4:$BD$2108,T$2,FALSE)),COND!$A$35:$B$41,2,FALSE)</f>
        <v>??</v>
      </c>
      <c r="U461" s="21">
        <f>IF($C461="B",VLOOKUP($A461,Bat!$A$4:$AR$1196,44,FALSE),VLOOKUP($A461,Pit!$A$4:$BB$1086,54,FALSE))</f>
        <v>0</v>
      </c>
      <c r="V461" s="16"/>
      <c r="W461" s="16">
        <f>IF(OR(U461=999,V461=999,AND(S461&gt;$S$3,S461&lt;&gt;"Slot")),"",IF(V461="",U461,V461))</f>
        <v>0</v>
      </c>
      <c r="X461" s="17" t="e">
        <f>RANK(R461,$R$5:$R$124)</f>
        <v>#N/A</v>
      </c>
      <c r="Y461" s="16" t="str">
        <f>IFERROR(VLOOKUP($D461,Results!$F$3:$L$1396,Y$1,FALSE),"")</f>
        <v/>
      </c>
      <c r="Z461" s="34" t="str">
        <f>IFERROR(IFERROR(IF(VLOOKUP($D461,Results!$F$3:$L$1396,Z$1+1,FALSE)=1,"S",""),"")&amp;VLOOKUP($D461,Results!$F$3:$L$1396,Z$1,FALSE),"")</f>
        <v/>
      </c>
      <c r="AA461" s="16" t="str">
        <f>IFERROR(VLOOKUP($D461,Results!$F$3:$L$1396,AA$1,FALSE),"")</f>
        <v/>
      </c>
      <c r="AB461" s="16" t="str">
        <f>IFERROR(VLOOKUP($D461,Results!$F$3:$L$1396,AB$1,FALSE),"")</f>
        <v/>
      </c>
      <c r="AC461" s="16" t="str">
        <f>IF(V461="","",Y461-V461)</f>
        <v/>
      </c>
    </row>
    <row r="462" spans="1:29" s="21" customFormat="1" x14ac:dyDescent="0.25">
      <c r="A462" s="21" t="s">
        <v>2489</v>
      </c>
      <c r="B462" s="16">
        <f>COUNTIF($A$5:$A$124,A462)</f>
        <v>0</v>
      </c>
      <c r="C462" s="16" t="str">
        <f>IF(OR(MID(A462,1,2)="SP",MID(A462,1,2)="MR",MID(A462,1,2)="CL",MID(A462,1,2)="RP"),"P","B")</f>
        <v>P</v>
      </c>
      <c r="D462" s="17">
        <f>IF($C462="B",VLOOKUP($A462,Bat!$A$4:$BC$2232,D$1,FALSE),VLOOKUP($A462,Pit!$A$4:$AZ$2108,D$2,FALSE))</f>
        <v>8421</v>
      </c>
      <c r="E462" s="16" t="str">
        <f>IF($C462="B",VLOOKUP($A462,Bat!$A$4:$BC$2232,E$1,FALSE),VLOOKUP($A462,Pit!$A$4:$AZ$2108,E$2,FALSE))</f>
        <v>SP</v>
      </c>
      <c r="F462" s="16" t="str">
        <f>IF($C462="B",VLOOKUP($A462,Bat!$A$4:$BC$2232,F$1,FALSE),VLOOKUP($A462,Pit!$A$4:$AZ$2108,F$2,FALSE))</f>
        <v>David Días</v>
      </c>
      <c r="G462" s="16">
        <f>IF($C462="B",VLOOKUP($A462,Bat!$A$4:$BC$2232,G$1,FALSE),VLOOKUP($A462,Pit!$A$4:$AZ$2108,G$2,FALSE))</f>
        <v>21</v>
      </c>
      <c r="H462" s="16" t="str">
        <f>IF($C462="B",VLOOKUP($A462,Bat!$A$4:$BC$2232,H$1,FALSE),VLOOKUP($A462,Pit!$A$4:$AZ$2108,H$2,FALSE))</f>
        <v>L</v>
      </c>
      <c r="I462" s="16" t="str">
        <f>IF($C462="B",VLOOKUP($A462,Bat!$A$4:$BC$2232,I$1,FALSE),VLOOKUP($A462,Pit!$A$4:$AZ$2108,I$2,FALSE))</f>
        <v>L</v>
      </c>
      <c r="J462" s="16" t="str">
        <f>IF($C462="B",VLOOKUP($A462,Bat!$A$4:$BC$2232,J$1,FALSE),VLOOKUP($A462,Pit!$A$4:$AZ$2108,J$2,FALSE))</f>
        <v>Very Low</v>
      </c>
      <c r="K462" s="17" t="str">
        <f>IF($C462="B",VLOOKUP($A462,Bat!$A$4:$BC$2232,K$1,FALSE),VLOOKUP($A462,Pit!$A$4:$AZ$2108,K$2,FALSE))</f>
        <v>Normal</v>
      </c>
      <c r="L462" s="16">
        <f>IF($C462="B",VLOOKUP($A462,Bat!$A$4:$BC$2232,L$1,FALSE),VLOOKUP($A462,Pit!$A$4:$AZ$2108,L$2,FALSE))</f>
        <v>4</v>
      </c>
      <c r="M462" s="16">
        <f>IF($C462="B",VLOOKUP($A462,Bat!$A$4:$BC$2232,M$1,FALSE),VLOOKUP($A462,Pit!$A$4:$AZ$2108,M$2,FALSE))</f>
        <v>5</v>
      </c>
      <c r="N462" s="16">
        <f>IF($C462="B",VLOOKUP($A462,Bat!$A$4:$BC$2232,N$1,FALSE),VLOOKUP($A462,Pit!$A$4:$AZ$2108,N$2,FALSE))</f>
        <v>3</v>
      </c>
      <c r="O462" s="16" t="str">
        <f>IF($C462="B",VLOOKUP($A462,Bat!$A$4:$BC$2232,O$1,FALSE),VLOOKUP($A462,Pit!$A$4:$AZ$2108,O$2,FALSE))</f>
        <v>92-94 Mph</v>
      </c>
      <c r="P462" s="17">
        <f>IF($C462="B",VLOOKUP($A462,Bat!$A$4:$BC$2232,P$1,FALSE),VLOOKUP($A462,Pit!$A$4:$AZ$2108,P$2,FALSE))</f>
        <v>4</v>
      </c>
      <c r="Q462" s="36">
        <f>IF($C462="B",VLOOKUP($A462,Bat!$A$4:$BC$2232,Q$1,FALSE),VLOOKUP($A462,Pit!$A$4:$AZ$2108,Q$2,FALSE))</f>
        <v>22.17523488239835</v>
      </c>
      <c r="R462" s="19">
        <f>IF($C462="B",VLOOKUP($A462,Bat!$A$4:$BC$2232,R$1,FALSE),VLOOKUP($A462,Pit!$A$4:$AZ$2108,R$2,FALSE))</f>
        <v>-7.8304645378161217E-2</v>
      </c>
      <c r="S462" s="20">
        <f>IF($C462="B",VLOOKUP($A462,Bat!$A$4:$BC$2232,S$1,FALSE),VLOOKUP($A462,Pit!$A$4:$AZ$2108,S$2,FALSE))</f>
        <v>220000</v>
      </c>
      <c r="T462" s="17" t="str">
        <f>VLOOKUP(IF($C462="B",VLOOKUP($A462,Bat!$A$4:$AT$2232,T$1,FALSE),VLOOKUP($A462,Pit!$A$4:$BD$2108,T$2,FALSE)),COND!$A$35:$B$41,2,FALSE)</f>
        <v>??</v>
      </c>
      <c r="U462" s="21">
        <f>IF($C462="B",VLOOKUP($A462,Bat!$A$4:$AR$1196,44,FALSE),VLOOKUP($A462,Pit!$A$4:$BB$1086,54,FALSE))</f>
        <v>0</v>
      </c>
      <c r="V462" s="16"/>
      <c r="W462" s="16">
        <f>IF(OR(U462=999,V462=999,AND(S462&gt;$S$3,S462&lt;&gt;"Slot")),"",IF(V462="",U462,V462))</f>
        <v>0</v>
      </c>
      <c r="X462" s="17" t="e">
        <f>RANK(R462,$R$5:$R$124)</f>
        <v>#N/A</v>
      </c>
      <c r="Y462" s="16" t="str">
        <f>IFERROR(VLOOKUP($D462,Results!$F$3:$L$1396,Y$1,FALSE),"")</f>
        <v/>
      </c>
      <c r="Z462" s="34" t="str">
        <f>IFERROR(IFERROR(IF(VLOOKUP($D462,Results!$F$3:$L$1396,Z$1+1,FALSE)=1,"S",""),"")&amp;VLOOKUP($D462,Results!$F$3:$L$1396,Z$1,FALSE),"")</f>
        <v/>
      </c>
      <c r="AA462" s="16" t="str">
        <f>IFERROR(VLOOKUP($D462,Results!$F$3:$L$1396,AA$1,FALSE),"")</f>
        <v/>
      </c>
      <c r="AB462" s="16" t="str">
        <f>IFERROR(VLOOKUP($D462,Results!$F$3:$L$1396,AB$1,FALSE),"")</f>
        <v/>
      </c>
      <c r="AC462" s="16" t="str">
        <f>IF(V462="","",Y462-V462)</f>
        <v/>
      </c>
    </row>
    <row r="463" spans="1:29" s="21" customFormat="1" x14ac:dyDescent="0.25">
      <c r="A463" s="21" t="s">
        <v>2963</v>
      </c>
      <c r="B463" s="16">
        <f>COUNTIF($A$5:$A$124,A463)</f>
        <v>0</v>
      </c>
      <c r="C463" s="16" t="str">
        <f>IF(OR(MID(A463,1,2)="SP",MID(A463,1,2)="MR",MID(A463,1,2)="CL",MID(A463,1,2)="RP"),"P","B")</f>
        <v>B</v>
      </c>
      <c r="D463" s="17">
        <f>IF($C463="B",VLOOKUP($A463,Bat!$A$4:$BC$2232,D$1,FALSE),VLOOKUP($A463,Pit!$A$4:$AZ$2108,D$2,FALSE))</f>
        <v>11227</v>
      </c>
      <c r="E463" s="16" t="str">
        <f>IF($C463="B",VLOOKUP($A463,Bat!$A$4:$BC$2232,E$1,FALSE),VLOOKUP($A463,Pit!$A$4:$AZ$2108,E$2,FALSE))</f>
        <v>3B</v>
      </c>
      <c r="F463" s="16" t="str">
        <f>IF($C463="B",VLOOKUP($A463,Bat!$A$4:$BC$2232,F$1,FALSE),VLOOKUP($A463,Pit!$A$4:$AZ$2108,F$2,FALSE))</f>
        <v>Leo Gibbs</v>
      </c>
      <c r="G463" s="16">
        <f>IF($C463="B",VLOOKUP($A463,Bat!$A$4:$BC$2232,G$1,FALSE),VLOOKUP($A463,Pit!$A$4:$AZ$2108,G$2,FALSE))</f>
        <v>21</v>
      </c>
      <c r="H463" s="16" t="str">
        <f>IF($C463="B",VLOOKUP($A463,Bat!$A$4:$BC$2232,H$1,FALSE),VLOOKUP($A463,Pit!$A$4:$AZ$2108,H$2,FALSE))</f>
        <v>R</v>
      </c>
      <c r="I463" s="16" t="str">
        <f>IF($C463="B",VLOOKUP($A463,Bat!$A$4:$BC$2232,I$1,FALSE),VLOOKUP($A463,Pit!$A$4:$AZ$2108,I$2,FALSE))</f>
        <v>R</v>
      </c>
      <c r="J463" s="16" t="str">
        <f>IF($C463="B",VLOOKUP($A463,Bat!$A$4:$BC$2232,J$1,FALSE),VLOOKUP($A463,Pit!$A$4:$AZ$2108,J$2,FALSE))</f>
        <v>Normal</v>
      </c>
      <c r="K463" s="17" t="str">
        <f>IF($C463="B",VLOOKUP($A463,Bat!$A$4:$BC$2232,K$1,FALSE),VLOOKUP($A463,Pit!$A$4:$AZ$2108,K$2,FALSE))</f>
        <v>Normal</v>
      </c>
      <c r="L463" s="16">
        <f>IF($C463="B",VLOOKUP($A463,Bat!$A$4:$BC$2232,L$1,FALSE),VLOOKUP($A463,Pit!$A$4:$AZ$2108,L$2,FALSE))</f>
        <v>5</v>
      </c>
      <c r="M463" s="16">
        <f>IF($C463="B",VLOOKUP($A463,Bat!$A$4:$BC$2232,M$1,FALSE),VLOOKUP($A463,Pit!$A$4:$AZ$2108,M$2,FALSE))</f>
        <v>4</v>
      </c>
      <c r="N463" s="16">
        <f>IF($C463="B",VLOOKUP($A463,Bat!$A$4:$BC$2232,N$1,FALSE),VLOOKUP($A463,Pit!$A$4:$AZ$2108,N$2,FALSE))</f>
        <v>2</v>
      </c>
      <c r="O463" s="16">
        <f>IF($C463="B",VLOOKUP($A463,Bat!$A$4:$BC$2232,O$1,FALSE),VLOOKUP($A463,Pit!$A$4:$AZ$2108,O$2,FALSE))</f>
        <v>2</v>
      </c>
      <c r="P463" s="17">
        <f>IF($C463="B",VLOOKUP($A463,Bat!$A$4:$BC$2232,P$1,FALSE),VLOOKUP($A463,Pit!$A$4:$AZ$2108,P$2,FALSE))</f>
        <v>2</v>
      </c>
      <c r="Q463" s="36">
        <f>IF($C463="B",VLOOKUP($A463,Bat!$A$4:$BC$2232,Q$1,FALSE),VLOOKUP($A463,Pit!$A$4:$AZ$2108,Q$2,FALSE))</f>
        <v>5.9784530204591579</v>
      </c>
      <c r="R463" s="19">
        <f>IF($C463="B",VLOOKUP($A463,Bat!$A$4:$BC$2232,R$1,FALSE),VLOOKUP($A463,Pit!$A$4:$AZ$2108,R$2,FALSE))</f>
        <v>-7.8378519174767514E-2</v>
      </c>
      <c r="S463" s="20">
        <f>IF($C463="B",VLOOKUP($A463,Bat!$A$4:$BC$2232,S$1,FALSE),VLOOKUP($A463,Pit!$A$4:$AZ$2108,S$2,FALSE))</f>
        <v>200000</v>
      </c>
      <c r="T463" s="17" t="str">
        <f>VLOOKUP(IF($C463="B",VLOOKUP($A463,Bat!$A$4:$AT$2232,T$1,FALSE),VLOOKUP($A463,Pit!$A$4:$BD$2108,T$2,FALSE)),COND!$A$35:$B$41,2,FALSE)</f>
        <v>??</v>
      </c>
      <c r="U463" s="21">
        <f>IF($C463="B",VLOOKUP($A463,Bat!$A$4:$AR$1196,44,FALSE),VLOOKUP($A463,Pit!$A$4:$BB$1086,54,FALSE))</f>
        <v>0</v>
      </c>
      <c r="V463" s="16"/>
      <c r="W463" s="16">
        <f>IF(OR(U463=999,V463=999,AND(S463&gt;$S$3,S463&lt;&gt;"Slot")),"",IF(V463="",U463,V463))</f>
        <v>0</v>
      </c>
      <c r="X463" s="17" t="e">
        <f>RANK(R463,$R$5:$R$124)</f>
        <v>#N/A</v>
      </c>
      <c r="Y463" s="16" t="str">
        <f>IFERROR(VLOOKUP($D463,Results!$F$3:$L$1396,Y$1,FALSE),"")</f>
        <v/>
      </c>
      <c r="Z463" s="34" t="str">
        <f>IFERROR(IFERROR(IF(VLOOKUP($D463,Results!$F$3:$L$1396,Z$1+1,FALSE)=1,"S",""),"")&amp;VLOOKUP($D463,Results!$F$3:$L$1396,Z$1,FALSE),"")</f>
        <v/>
      </c>
      <c r="AA463" s="16" t="str">
        <f>IFERROR(VLOOKUP($D463,Results!$F$3:$L$1396,AA$1,FALSE),"")</f>
        <v/>
      </c>
      <c r="AB463" s="16" t="str">
        <f>IFERROR(VLOOKUP($D463,Results!$F$3:$L$1396,AB$1,FALSE),"")</f>
        <v/>
      </c>
      <c r="AC463" s="16" t="str">
        <f>IF(V463="","",Y463-V463)</f>
        <v/>
      </c>
    </row>
    <row r="464" spans="1:29" s="21" customFormat="1" x14ac:dyDescent="0.25">
      <c r="A464" s="21" t="s">
        <v>2490</v>
      </c>
      <c r="B464" s="16">
        <f>COUNTIF($A$5:$A$124,A464)</f>
        <v>0</v>
      </c>
      <c r="C464" s="16" t="str">
        <f>IF(OR(MID(A464,1,2)="SP",MID(A464,1,2)="MR",MID(A464,1,2)="CL",MID(A464,1,2)="RP"),"P","B")</f>
        <v>P</v>
      </c>
      <c r="D464" s="17">
        <f>IF($C464="B",VLOOKUP($A464,Bat!$A$4:$BC$2232,D$1,FALSE),VLOOKUP($A464,Pit!$A$4:$AZ$2108,D$2,FALSE))</f>
        <v>6538</v>
      </c>
      <c r="E464" s="16" t="str">
        <f>IF($C464="B",VLOOKUP($A464,Bat!$A$4:$BC$2232,E$1,FALSE),VLOOKUP($A464,Pit!$A$4:$AZ$2108,E$2,FALSE))</f>
        <v>RP</v>
      </c>
      <c r="F464" s="16" t="str">
        <f>IF($C464="B",VLOOKUP($A464,Bat!$A$4:$BC$2232,F$1,FALSE),VLOOKUP($A464,Pit!$A$4:$AZ$2108,F$2,FALSE))</f>
        <v>Arnold Bannatyne</v>
      </c>
      <c r="G464" s="16">
        <f>IF($C464="B",VLOOKUP($A464,Bat!$A$4:$BC$2232,G$1,FALSE),VLOOKUP($A464,Pit!$A$4:$AZ$2108,G$2,FALSE))</f>
        <v>18</v>
      </c>
      <c r="H464" s="16" t="str">
        <f>IF($C464="B",VLOOKUP($A464,Bat!$A$4:$BC$2232,H$1,FALSE),VLOOKUP($A464,Pit!$A$4:$AZ$2108,H$2,FALSE))</f>
        <v>R</v>
      </c>
      <c r="I464" s="16" t="str">
        <f>IF($C464="B",VLOOKUP($A464,Bat!$A$4:$BC$2232,I$1,FALSE),VLOOKUP($A464,Pit!$A$4:$AZ$2108,I$2,FALSE))</f>
        <v>R</v>
      </c>
      <c r="J464" s="16" t="str">
        <f>IF($C464="B",VLOOKUP($A464,Bat!$A$4:$BC$2232,J$1,FALSE),VLOOKUP($A464,Pit!$A$4:$AZ$2108,J$2,FALSE))</f>
        <v>High</v>
      </c>
      <c r="K464" s="17" t="str">
        <f>IF($C464="B",VLOOKUP($A464,Bat!$A$4:$BC$2232,K$1,FALSE),VLOOKUP($A464,Pit!$A$4:$AZ$2108,K$2,FALSE))</f>
        <v>Low</v>
      </c>
      <c r="L464" s="16">
        <f>IF($C464="B",VLOOKUP($A464,Bat!$A$4:$BC$2232,L$1,FALSE),VLOOKUP($A464,Pit!$A$4:$AZ$2108,L$2,FALSE))</f>
        <v>3</v>
      </c>
      <c r="M464" s="16">
        <f>IF($C464="B",VLOOKUP($A464,Bat!$A$4:$BC$2232,M$1,FALSE),VLOOKUP($A464,Pit!$A$4:$AZ$2108,M$2,FALSE))</f>
        <v>4</v>
      </c>
      <c r="N464" s="16">
        <f>IF($C464="B",VLOOKUP($A464,Bat!$A$4:$BC$2232,N$1,FALSE),VLOOKUP($A464,Pit!$A$4:$AZ$2108,N$2,FALSE))</f>
        <v>4</v>
      </c>
      <c r="O464" s="16" t="str">
        <f>IF($C464="B",VLOOKUP($A464,Bat!$A$4:$BC$2232,O$1,FALSE),VLOOKUP($A464,Pit!$A$4:$AZ$2108,O$2,FALSE))</f>
        <v>85-87 Mph</v>
      </c>
      <c r="P464" s="17">
        <f>IF($C464="B",VLOOKUP($A464,Bat!$A$4:$BC$2232,P$1,FALSE),VLOOKUP($A464,Pit!$A$4:$AZ$2108,P$2,FALSE))</f>
        <v>8</v>
      </c>
      <c r="Q464" s="36">
        <f>IF($C464="B",VLOOKUP($A464,Bat!$A$4:$BC$2232,Q$1,FALSE),VLOOKUP($A464,Pit!$A$4:$AZ$2108,Q$2,FALSE))</f>
        <v>22.164996507924354</v>
      </c>
      <c r="R464" s="19">
        <f>IF($C464="B",VLOOKUP($A464,Bat!$A$4:$BC$2232,R$1,FALSE),VLOOKUP($A464,Pit!$A$4:$AZ$2108,R$2,FALSE))</f>
        <v>-7.9220619489915156E-2</v>
      </c>
      <c r="S464" s="20">
        <f>IF($C464="B",VLOOKUP($A464,Bat!$A$4:$BC$2232,S$1,FALSE),VLOOKUP($A464,Pit!$A$4:$AZ$2108,S$2,FALSE))</f>
        <v>220000</v>
      </c>
      <c r="T464" s="17" t="str">
        <f>VLOOKUP(IF($C464="B",VLOOKUP($A464,Bat!$A$4:$AT$2232,T$1,FALSE),VLOOKUP($A464,Pit!$A$4:$BD$2108,T$2,FALSE)),COND!$A$35:$B$41,2,FALSE)</f>
        <v>??</v>
      </c>
      <c r="U464" s="21">
        <f>IF($C464="B",VLOOKUP($A464,Bat!$A$4:$AR$1196,44,FALSE),VLOOKUP($A464,Pit!$A$4:$BB$1086,54,FALSE))</f>
        <v>0</v>
      </c>
      <c r="V464" s="16"/>
      <c r="W464" s="16">
        <f>IF(OR(U464=999,V464=999,AND(S464&gt;$S$3,S464&lt;&gt;"Slot")),"",IF(V464="",U464,V464))</f>
        <v>0</v>
      </c>
      <c r="X464" s="17" t="e">
        <f>RANK(R464,$R$5:$R$124)</f>
        <v>#N/A</v>
      </c>
      <c r="Y464" s="16" t="str">
        <f>IFERROR(VLOOKUP($D464,Results!$F$3:$L$1396,Y$1,FALSE),"")</f>
        <v/>
      </c>
      <c r="Z464" s="34" t="str">
        <f>IFERROR(IFERROR(IF(VLOOKUP($D464,Results!$F$3:$L$1396,Z$1+1,FALSE)=1,"S",""),"")&amp;VLOOKUP($D464,Results!$F$3:$L$1396,Z$1,FALSE),"")</f>
        <v/>
      </c>
      <c r="AA464" s="16" t="str">
        <f>IFERROR(VLOOKUP($D464,Results!$F$3:$L$1396,AA$1,FALSE),"")</f>
        <v/>
      </c>
      <c r="AB464" s="16" t="str">
        <f>IFERROR(VLOOKUP($D464,Results!$F$3:$L$1396,AB$1,FALSE),"")</f>
        <v/>
      </c>
      <c r="AC464" s="16" t="str">
        <f>IF(V464="","",Y464-V464)</f>
        <v/>
      </c>
    </row>
    <row r="465" spans="1:29" s="21" customFormat="1" x14ac:dyDescent="0.25">
      <c r="A465" s="21" t="s">
        <v>2491</v>
      </c>
      <c r="B465" s="16">
        <f>COUNTIF($A$5:$A$124,A465)</f>
        <v>0</v>
      </c>
      <c r="C465" s="16" t="str">
        <f>IF(OR(MID(A465,1,2)="SP",MID(A465,1,2)="MR",MID(A465,1,2)="CL",MID(A465,1,2)="RP"),"P","B")</f>
        <v>P</v>
      </c>
      <c r="D465" s="17">
        <f>IF($C465="B",VLOOKUP($A465,Bat!$A$4:$BC$2232,D$1,FALSE),VLOOKUP($A465,Pit!$A$4:$AZ$2108,D$2,FALSE))</f>
        <v>5409</v>
      </c>
      <c r="E465" s="16" t="str">
        <f>IF($C465="B",VLOOKUP($A465,Bat!$A$4:$BC$2232,E$1,FALSE),VLOOKUP($A465,Pit!$A$4:$AZ$2108,E$2,FALSE))</f>
        <v>SP</v>
      </c>
      <c r="F465" s="16" t="str">
        <f>IF($C465="B",VLOOKUP($A465,Bat!$A$4:$BC$2232,F$1,FALSE),VLOOKUP($A465,Pit!$A$4:$AZ$2108,F$2,FALSE))</f>
        <v>Rafael Márquez</v>
      </c>
      <c r="G465" s="16">
        <f>IF($C465="B",VLOOKUP($A465,Bat!$A$4:$BC$2232,G$1,FALSE),VLOOKUP($A465,Pit!$A$4:$AZ$2108,G$2,FALSE))</f>
        <v>18</v>
      </c>
      <c r="H465" s="16" t="str">
        <f>IF($C465="B",VLOOKUP($A465,Bat!$A$4:$BC$2232,H$1,FALSE),VLOOKUP($A465,Pit!$A$4:$AZ$2108,H$2,FALSE))</f>
        <v>R</v>
      </c>
      <c r="I465" s="16" t="str">
        <f>IF($C465="B",VLOOKUP($A465,Bat!$A$4:$BC$2232,I$1,FALSE),VLOOKUP($A465,Pit!$A$4:$AZ$2108,I$2,FALSE))</f>
        <v>R</v>
      </c>
      <c r="J465" s="16" t="str">
        <f>IF($C465="B",VLOOKUP($A465,Bat!$A$4:$BC$2232,J$1,FALSE),VLOOKUP($A465,Pit!$A$4:$AZ$2108,J$2,FALSE))</f>
        <v>High</v>
      </c>
      <c r="K465" s="17" t="str">
        <f>IF($C465="B",VLOOKUP($A465,Bat!$A$4:$BC$2232,K$1,FALSE),VLOOKUP($A465,Pit!$A$4:$AZ$2108,K$2,FALSE))</f>
        <v>Low</v>
      </c>
      <c r="L465" s="16">
        <f>IF($C465="B",VLOOKUP($A465,Bat!$A$4:$BC$2232,L$1,FALSE),VLOOKUP($A465,Pit!$A$4:$AZ$2108,L$2,FALSE))</f>
        <v>3</v>
      </c>
      <c r="M465" s="16">
        <f>IF($C465="B",VLOOKUP($A465,Bat!$A$4:$BC$2232,M$1,FALSE),VLOOKUP($A465,Pit!$A$4:$AZ$2108,M$2,FALSE))</f>
        <v>4</v>
      </c>
      <c r="N465" s="16">
        <f>IF($C465="B",VLOOKUP($A465,Bat!$A$4:$BC$2232,N$1,FALSE),VLOOKUP($A465,Pit!$A$4:$AZ$2108,N$2,FALSE))</f>
        <v>4</v>
      </c>
      <c r="O465" s="16" t="str">
        <f>IF($C465="B",VLOOKUP($A465,Bat!$A$4:$BC$2232,O$1,FALSE),VLOOKUP($A465,Pit!$A$4:$AZ$2108,O$2,FALSE))</f>
        <v>85-87 Mph</v>
      </c>
      <c r="P465" s="17">
        <f>IF($C465="B",VLOOKUP($A465,Bat!$A$4:$BC$2232,P$1,FALSE),VLOOKUP($A465,Pit!$A$4:$AZ$2108,P$2,FALSE))</f>
        <v>9</v>
      </c>
      <c r="Q465" s="36">
        <f>IF($C465="B",VLOOKUP($A465,Bat!$A$4:$BC$2232,Q$1,FALSE),VLOOKUP($A465,Pit!$A$4:$AZ$2108,Q$2,FALSE))</f>
        <v>22.08196424871733</v>
      </c>
      <c r="R465" s="19">
        <f>IF($C465="B",VLOOKUP($A465,Bat!$A$4:$BC$2232,R$1,FALSE),VLOOKUP($A465,Pit!$A$4:$AZ$2108,R$2,FALSE))</f>
        <v>-8.6649083848905448E-2</v>
      </c>
      <c r="S465" s="20">
        <f>IF($C465="B",VLOOKUP($A465,Bat!$A$4:$BC$2232,S$1,FALSE),VLOOKUP($A465,Pit!$A$4:$AZ$2108,S$2,FALSE))</f>
        <v>200000</v>
      </c>
      <c r="T465" s="17" t="str">
        <f>VLOOKUP(IF($C465="B",VLOOKUP($A465,Bat!$A$4:$AT$2232,T$1,FALSE),VLOOKUP($A465,Pit!$A$4:$BD$2108,T$2,FALSE)),COND!$A$35:$B$41,2,FALSE)</f>
        <v>??</v>
      </c>
      <c r="U465" s="21">
        <f>IF($C465="B",VLOOKUP($A465,Bat!$A$4:$AR$1196,44,FALSE),VLOOKUP($A465,Pit!$A$4:$BB$1086,54,FALSE))</f>
        <v>0</v>
      </c>
      <c r="V465" s="16"/>
      <c r="W465" s="16">
        <f>IF(OR(U465=999,V465=999,AND(S465&gt;$S$3,S465&lt;&gt;"Slot")),"",IF(V465="",U465,V465))</f>
        <v>0</v>
      </c>
      <c r="X465" s="17" t="e">
        <f>RANK(R465,$R$5:$R$124)</f>
        <v>#N/A</v>
      </c>
      <c r="Y465" s="16" t="str">
        <f>IFERROR(VLOOKUP($D465,Results!$F$3:$L$1396,Y$1,FALSE),"")</f>
        <v/>
      </c>
      <c r="Z465" s="34" t="str">
        <f>IFERROR(IFERROR(IF(VLOOKUP($D465,Results!$F$3:$L$1396,Z$1+1,FALSE)=1,"S",""),"")&amp;VLOOKUP($D465,Results!$F$3:$L$1396,Z$1,FALSE),"")</f>
        <v/>
      </c>
      <c r="AA465" s="16" t="str">
        <f>IFERROR(VLOOKUP($D465,Results!$F$3:$L$1396,AA$1,FALSE),"")</f>
        <v/>
      </c>
      <c r="AB465" s="16" t="str">
        <f>IFERROR(VLOOKUP($D465,Results!$F$3:$L$1396,AB$1,FALSE),"")</f>
        <v/>
      </c>
      <c r="AC465" s="16" t="str">
        <f>IF(V465="","",Y465-V465)</f>
        <v/>
      </c>
    </row>
    <row r="466" spans="1:29" s="21" customFormat="1" x14ac:dyDescent="0.25">
      <c r="A466" s="21" t="s">
        <v>2964</v>
      </c>
      <c r="B466" s="16">
        <f>COUNTIF($A$5:$A$124,A466)</f>
        <v>0</v>
      </c>
      <c r="C466" s="16" t="str">
        <f>IF(OR(MID(A466,1,2)="SP",MID(A466,1,2)="MR",MID(A466,1,2)="CL",MID(A466,1,2)="RP"),"P","B")</f>
        <v>B</v>
      </c>
      <c r="D466" s="17">
        <f>IF($C466="B",VLOOKUP($A466,Bat!$A$4:$BC$2232,D$1,FALSE),VLOOKUP($A466,Pit!$A$4:$AZ$2108,D$2,FALSE))</f>
        <v>5098</v>
      </c>
      <c r="E466" s="16" t="str">
        <f>IF($C466="B",VLOOKUP($A466,Bat!$A$4:$BC$2232,E$1,FALSE),VLOOKUP($A466,Pit!$A$4:$AZ$2108,E$2,FALSE))</f>
        <v>CF</v>
      </c>
      <c r="F466" s="16" t="str">
        <f>IF($C466="B",VLOOKUP($A466,Bat!$A$4:$BC$2232,F$1,FALSE),VLOOKUP($A466,Pit!$A$4:$AZ$2108,F$2,FALSE))</f>
        <v>Scott Drew</v>
      </c>
      <c r="G466" s="16">
        <f>IF($C466="B",VLOOKUP($A466,Bat!$A$4:$BC$2232,G$1,FALSE),VLOOKUP($A466,Pit!$A$4:$AZ$2108,G$2,FALSE))</f>
        <v>18</v>
      </c>
      <c r="H466" s="16" t="str">
        <f>IF($C466="B",VLOOKUP($A466,Bat!$A$4:$BC$2232,H$1,FALSE),VLOOKUP($A466,Pit!$A$4:$AZ$2108,H$2,FALSE))</f>
        <v>L</v>
      </c>
      <c r="I466" s="16" t="str">
        <f>IF($C466="B",VLOOKUP($A466,Bat!$A$4:$BC$2232,I$1,FALSE),VLOOKUP($A466,Pit!$A$4:$AZ$2108,I$2,FALSE))</f>
        <v>L</v>
      </c>
      <c r="J466" s="16" t="str">
        <f>IF($C466="B",VLOOKUP($A466,Bat!$A$4:$BC$2232,J$1,FALSE),VLOOKUP($A466,Pit!$A$4:$AZ$2108,J$2,FALSE))</f>
        <v>High</v>
      </c>
      <c r="K466" s="17" t="str">
        <f>IF($C466="B",VLOOKUP($A466,Bat!$A$4:$BC$2232,K$1,FALSE),VLOOKUP($A466,Pit!$A$4:$AZ$2108,K$2,FALSE))</f>
        <v>Normal</v>
      </c>
      <c r="L466" s="16">
        <f>IF($C466="B",VLOOKUP($A466,Bat!$A$4:$BC$2232,L$1,FALSE),VLOOKUP($A466,Pit!$A$4:$AZ$2108,L$2,FALSE))</f>
        <v>3</v>
      </c>
      <c r="M466" s="16">
        <f>IF($C466="B",VLOOKUP($A466,Bat!$A$4:$BC$2232,M$1,FALSE),VLOOKUP($A466,Pit!$A$4:$AZ$2108,M$2,FALSE))</f>
        <v>3</v>
      </c>
      <c r="N466" s="16">
        <f>IF($C466="B",VLOOKUP($A466,Bat!$A$4:$BC$2232,N$1,FALSE),VLOOKUP($A466,Pit!$A$4:$AZ$2108,N$2,FALSE))</f>
        <v>8</v>
      </c>
      <c r="O466" s="16">
        <f>IF($C466="B",VLOOKUP($A466,Bat!$A$4:$BC$2232,O$1,FALSE),VLOOKUP($A466,Pit!$A$4:$AZ$2108,O$2,FALSE))</f>
        <v>3</v>
      </c>
      <c r="P466" s="17">
        <f>IF($C466="B",VLOOKUP($A466,Bat!$A$4:$BC$2232,P$1,FALSE),VLOOKUP($A466,Pit!$A$4:$AZ$2108,P$2,FALSE))</f>
        <v>6</v>
      </c>
      <c r="Q466" s="36">
        <f>IF($C466="B",VLOOKUP($A466,Bat!$A$4:$BC$2232,Q$1,FALSE),VLOOKUP($A466,Pit!$A$4:$AZ$2108,Q$2,FALSE))</f>
        <v>5.9020133008303315</v>
      </c>
      <c r="R466" s="19">
        <f>IF($C466="B",VLOOKUP($A466,Bat!$A$4:$BC$2232,R$1,FALSE),VLOOKUP($A466,Pit!$A$4:$AZ$2108,R$2,FALSE))</f>
        <v>-8.8405407748843451E-2</v>
      </c>
      <c r="S466" s="20">
        <f>IF($C466="B",VLOOKUP($A466,Bat!$A$4:$BC$2232,S$1,FALSE),VLOOKUP($A466,Pit!$A$4:$AZ$2108,S$2,FALSE))</f>
        <v>420000</v>
      </c>
      <c r="T466" s="17" t="str">
        <f>VLOOKUP(IF($C466="B",VLOOKUP($A466,Bat!$A$4:$AT$2232,T$1,FALSE),VLOOKUP($A466,Pit!$A$4:$BD$2108,T$2,FALSE)),COND!$A$35:$B$41,2,FALSE)</f>
        <v>??</v>
      </c>
      <c r="U466" s="21">
        <f>IF($C466="B",VLOOKUP($A466,Bat!$A$4:$AR$1196,44,FALSE),VLOOKUP($A466,Pit!$A$4:$BB$1086,54,FALSE))</f>
        <v>0</v>
      </c>
      <c r="V466" s="16"/>
      <c r="W466" s="16">
        <f>IF(OR(U466=999,V466=999,AND(S466&gt;$S$3,S466&lt;&gt;"Slot")),"",IF(V466="",U466,V466))</f>
        <v>0</v>
      </c>
      <c r="X466" s="17" t="e">
        <f>RANK(R466,$R$5:$R$124)</f>
        <v>#N/A</v>
      </c>
      <c r="Y466" s="16" t="str">
        <f>IFERROR(VLOOKUP($D466,Results!$F$3:$L$1396,Y$1,FALSE),"")</f>
        <v/>
      </c>
      <c r="Z466" s="34" t="str">
        <f>IFERROR(IFERROR(IF(VLOOKUP($D466,Results!$F$3:$L$1396,Z$1+1,FALSE)=1,"S",""),"")&amp;VLOOKUP($D466,Results!$F$3:$L$1396,Z$1,FALSE),"")</f>
        <v/>
      </c>
      <c r="AA466" s="16" t="str">
        <f>IFERROR(VLOOKUP($D466,Results!$F$3:$L$1396,AA$1,FALSE),"")</f>
        <v/>
      </c>
      <c r="AB466" s="16" t="str">
        <f>IFERROR(VLOOKUP($D466,Results!$F$3:$L$1396,AB$1,FALSE),"")</f>
        <v/>
      </c>
      <c r="AC466" s="16" t="str">
        <f>IF(V466="","",Y466-V466)</f>
        <v/>
      </c>
    </row>
    <row r="467" spans="1:29" s="21" customFormat="1" x14ac:dyDescent="0.25">
      <c r="A467" s="21" t="s">
        <v>2493</v>
      </c>
      <c r="B467" s="16">
        <f>COUNTIF($A$5:$A$124,A467)</f>
        <v>0</v>
      </c>
      <c r="C467" s="16" t="str">
        <f>IF(OR(MID(A467,1,2)="SP",MID(A467,1,2)="MR",MID(A467,1,2)="CL",MID(A467,1,2)="RP"),"P","B")</f>
        <v>P</v>
      </c>
      <c r="D467" s="17">
        <f>IF($C467="B",VLOOKUP($A467,Bat!$A$4:$BC$2232,D$1,FALSE),VLOOKUP($A467,Pit!$A$4:$AZ$2108,D$2,FALSE))</f>
        <v>5913</v>
      </c>
      <c r="E467" s="16" t="str">
        <f>IF($C467="B",VLOOKUP($A467,Bat!$A$4:$BC$2232,E$1,FALSE),VLOOKUP($A467,Pit!$A$4:$AZ$2108,E$2,FALSE))</f>
        <v>RP</v>
      </c>
      <c r="F467" s="16" t="str">
        <f>IF($C467="B",VLOOKUP($A467,Bat!$A$4:$BC$2232,F$1,FALSE),VLOOKUP($A467,Pit!$A$4:$AZ$2108,F$2,FALSE))</f>
        <v>Ray Downing</v>
      </c>
      <c r="G467" s="16">
        <f>IF($C467="B",VLOOKUP($A467,Bat!$A$4:$BC$2232,G$1,FALSE),VLOOKUP($A467,Pit!$A$4:$AZ$2108,G$2,FALSE))</f>
        <v>21</v>
      </c>
      <c r="H467" s="16" t="str">
        <f>IF($C467="B",VLOOKUP($A467,Bat!$A$4:$BC$2232,H$1,FALSE),VLOOKUP($A467,Pit!$A$4:$AZ$2108,H$2,FALSE))</f>
        <v>R</v>
      </c>
      <c r="I467" s="16" t="str">
        <f>IF($C467="B",VLOOKUP($A467,Bat!$A$4:$BC$2232,I$1,FALSE),VLOOKUP($A467,Pit!$A$4:$AZ$2108,I$2,FALSE))</f>
        <v>R</v>
      </c>
      <c r="J467" s="16" t="str">
        <f>IF($C467="B",VLOOKUP($A467,Bat!$A$4:$BC$2232,J$1,FALSE),VLOOKUP($A467,Pit!$A$4:$AZ$2108,J$2,FALSE))</f>
        <v>Low</v>
      </c>
      <c r="K467" s="17" t="str">
        <f>IF($C467="B",VLOOKUP($A467,Bat!$A$4:$BC$2232,K$1,FALSE),VLOOKUP($A467,Pit!$A$4:$AZ$2108,K$2,FALSE))</f>
        <v>High</v>
      </c>
      <c r="L467" s="16">
        <f>IF($C467="B",VLOOKUP($A467,Bat!$A$4:$BC$2232,L$1,FALSE),VLOOKUP($A467,Pit!$A$4:$AZ$2108,L$2,FALSE))</f>
        <v>4</v>
      </c>
      <c r="M467" s="16">
        <f>IF($C467="B",VLOOKUP($A467,Bat!$A$4:$BC$2232,M$1,FALSE),VLOOKUP($A467,Pit!$A$4:$AZ$2108,M$2,FALSE))</f>
        <v>4</v>
      </c>
      <c r="N467" s="16">
        <f>IF($C467="B",VLOOKUP($A467,Bat!$A$4:$BC$2232,N$1,FALSE),VLOOKUP($A467,Pit!$A$4:$AZ$2108,N$2,FALSE))</f>
        <v>3</v>
      </c>
      <c r="O467" s="16" t="str">
        <f>IF($C467="B",VLOOKUP($A467,Bat!$A$4:$BC$2232,O$1,FALSE),VLOOKUP($A467,Pit!$A$4:$AZ$2108,O$2,FALSE))</f>
        <v>90-92 Mph</v>
      </c>
      <c r="P467" s="17">
        <f>IF($C467="B",VLOOKUP($A467,Bat!$A$4:$BC$2232,P$1,FALSE),VLOOKUP($A467,Pit!$A$4:$AZ$2108,P$2,FALSE))</f>
        <v>6</v>
      </c>
      <c r="Q467" s="36">
        <f>IF($C467="B",VLOOKUP($A467,Bat!$A$4:$BC$2232,Q$1,FALSE),VLOOKUP($A467,Pit!$A$4:$AZ$2108,Q$2,FALSE))</f>
        <v>22.039125224706964</v>
      </c>
      <c r="R467" s="19">
        <f>IF($C467="B",VLOOKUP($A467,Bat!$A$4:$BC$2232,R$1,FALSE),VLOOKUP($A467,Pit!$A$4:$AZ$2108,R$2,FALSE))</f>
        <v>-9.0481668510265789E-2</v>
      </c>
      <c r="S467" s="20">
        <f>IF($C467="B",VLOOKUP($A467,Bat!$A$4:$BC$2232,S$1,FALSE),VLOOKUP($A467,Pit!$A$4:$AZ$2108,S$2,FALSE))</f>
        <v>180000</v>
      </c>
      <c r="T467" s="17" t="str">
        <f>VLOOKUP(IF($C467="B",VLOOKUP($A467,Bat!$A$4:$AT$2232,T$1,FALSE),VLOOKUP($A467,Pit!$A$4:$BD$2108,T$2,FALSE)),COND!$A$35:$B$41,2,FALSE)</f>
        <v>??</v>
      </c>
      <c r="U467" s="21">
        <f>IF($C467="B",VLOOKUP($A467,Bat!$A$4:$AR$1196,44,FALSE),VLOOKUP($A467,Pit!$A$4:$BB$1086,54,FALSE))</f>
        <v>0</v>
      </c>
      <c r="V467" s="16"/>
      <c r="W467" s="16">
        <f>IF(OR(U467=999,V467=999,AND(S467&gt;$S$3,S467&lt;&gt;"Slot")),"",IF(V467="",U467,V467))</f>
        <v>0</v>
      </c>
      <c r="X467" s="17" t="e">
        <f>RANK(R467,$R$5:$R$124)</f>
        <v>#N/A</v>
      </c>
      <c r="Y467" s="16" t="str">
        <f>IFERROR(VLOOKUP($D467,Results!$F$3:$L$1396,Y$1,FALSE),"")</f>
        <v/>
      </c>
      <c r="Z467" s="34" t="str">
        <f>IFERROR(IFERROR(IF(VLOOKUP($D467,Results!$F$3:$L$1396,Z$1+1,FALSE)=1,"S",""),"")&amp;VLOOKUP($D467,Results!$F$3:$L$1396,Z$1,FALSE),"")</f>
        <v/>
      </c>
      <c r="AA467" s="16" t="str">
        <f>IFERROR(VLOOKUP($D467,Results!$F$3:$L$1396,AA$1,FALSE),"")</f>
        <v/>
      </c>
      <c r="AB467" s="16" t="str">
        <f>IFERROR(VLOOKUP($D467,Results!$F$3:$L$1396,AB$1,FALSE),"")</f>
        <v/>
      </c>
      <c r="AC467" s="16" t="str">
        <f>IF(V467="","",Y467-V467)</f>
        <v/>
      </c>
    </row>
    <row r="468" spans="1:29" s="21" customFormat="1" x14ac:dyDescent="0.25">
      <c r="A468" s="21" t="s">
        <v>2494</v>
      </c>
      <c r="B468" s="16">
        <f>COUNTIF($A$5:$A$124,A468)</f>
        <v>0</v>
      </c>
      <c r="C468" s="16" t="str">
        <f>IF(OR(MID(A468,1,2)="SP",MID(A468,1,2)="MR",MID(A468,1,2)="CL",MID(A468,1,2)="RP"),"P","B")</f>
        <v>P</v>
      </c>
      <c r="D468" s="17">
        <f>IF($C468="B",VLOOKUP($A468,Bat!$A$4:$BC$2232,D$1,FALSE),VLOOKUP($A468,Pit!$A$4:$AZ$2108,D$2,FALSE))</f>
        <v>2728</v>
      </c>
      <c r="E468" s="16" t="str">
        <f>IF($C468="B",VLOOKUP($A468,Bat!$A$4:$BC$2232,E$1,FALSE),VLOOKUP($A468,Pit!$A$4:$AZ$2108,E$2,FALSE))</f>
        <v>RP</v>
      </c>
      <c r="F468" s="16" t="str">
        <f>IF($C468="B",VLOOKUP($A468,Bat!$A$4:$BC$2232,F$1,FALSE),VLOOKUP($A468,Pit!$A$4:$AZ$2108,F$2,FALSE))</f>
        <v>Clarence Williams</v>
      </c>
      <c r="G468" s="16">
        <f>IF($C468="B",VLOOKUP($A468,Bat!$A$4:$BC$2232,G$1,FALSE),VLOOKUP($A468,Pit!$A$4:$AZ$2108,G$2,FALSE))</f>
        <v>21</v>
      </c>
      <c r="H468" s="16" t="str">
        <f>IF($C468="B",VLOOKUP($A468,Bat!$A$4:$BC$2232,H$1,FALSE),VLOOKUP($A468,Pit!$A$4:$AZ$2108,H$2,FALSE))</f>
        <v>R</v>
      </c>
      <c r="I468" s="16" t="str">
        <f>IF($C468="B",VLOOKUP($A468,Bat!$A$4:$BC$2232,I$1,FALSE),VLOOKUP($A468,Pit!$A$4:$AZ$2108,I$2,FALSE))</f>
        <v>R</v>
      </c>
      <c r="J468" s="16" t="str">
        <f>IF($C468="B",VLOOKUP($A468,Bat!$A$4:$BC$2232,J$1,FALSE),VLOOKUP($A468,Pit!$A$4:$AZ$2108,J$2,FALSE))</f>
        <v>Normal</v>
      </c>
      <c r="K468" s="17" t="str">
        <f>IF($C468="B",VLOOKUP($A468,Bat!$A$4:$BC$2232,K$1,FALSE),VLOOKUP($A468,Pit!$A$4:$AZ$2108,K$2,FALSE))</f>
        <v>Low</v>
      </c>
      <c r="L468" s="16">
        <f>IF($C468="B",VLOOKUP($A468,Bat!$A$4:$BC$2232,L$1,FALSE),VLOOKUP($A468,Pit!$A$4:$AZ$2108,L$2,FALSE))</f>
        <v>3</v>
      </c>
      <c r="M468" s="16">
        <f>IF($C468="B",VLOOKUP($A468,Bat!$A$4:$BC$2232,M$1,FALSE),VLOOKUP($A468,Pit!$A$4:$AZ$2108,M$2,FALSE))</f>
        <v>4</v>
      </c>
      <c r="N468" s="16">
        <f>IF($C468="B",VLOOKUP($A468,Bat!$A$4:$BC$2232,N$1,FALSE),VLOOKUP($A468,Pit!$A$4:$AZ$2108,N$2,FALSE))</f>
        <v>4</v>
      </c>
      <c r="O468" s="16" t="str">
        <f>IF($C468="B",VLOOKUP($A468,Bat!$A$4:$BC$2232,O$1,FALSE),VLOOKUP($A468,Pit!$A$4:$AZ$2108,O$2,FALSE))</f>
        <v>88-90 Mph</v>
      </c>
      <c r="P468" s="17">
        <f>IF($C468="B",VLOOKUP($A468,Bat!$A$4:$BC$2232,P$1,FALSE),VLOOKUP($A468,Pit!$A$4:$AZ$2108,P$2,FALSE))</f>
        <v>8</v>
      </c>
      <c r="Q468" s="36">
        <f>IF($C468="B",VLOOKUP($A468,Bat!$A$4:$BC$2232,Q$1,FALSE),VLOOKUP($A468,Pit!$A$4:$AZ$2108,Q$2,FALSE))</f>
        <v>22.008426480281692</v>
      </c>
      <c r="R468" s="19">
        <f>IF($C468="B",VLOOKUP($A468,Bat!$A$4:$BC$2232,R$1,FALSE),VLOOKUP($A468,Pit!$A$4:$AZ$2108,R$2,FALSE))</f>
        <v>-9.3228125501882864E-2</v>
      </c>
      <c r="S468" s="20">
        <f>IF($C468="B",VLOOKUP($A468,Bat!$A$4:$BC$2232,S$1,FALSE),VLOOKUP($A468,Pit!$A$4:$AZ$2108,S$2,FALSE))</f>
        <v>200000</v>
      </c>
      <c r="T468" s="17" t="str">
        <f>VLOOKUP(IF($C468="B",VLOOKUP($A468,Bat!$A$4:$AT$2232,T$1,FALSE),VLOOKUP($A468,Pit!$A$4:$BD$2108,T$2,FALSE)),COND!$A$35:$B$41,2,FALSE)</f>
        <v>??</v>
      </c>
      <c r="U468" s="21">
        <f>IF($C468="B",VLOOKUP($A468,Bat!$A$4:$AR$1196,44,FALSE),VLOOKUP($A468,Pit!$A$4:$BB$1086,54,FALSE))</f>
        <v>0</v>
      </c>
      <c r="V468" s="16"/>
      <c r="W468" s="16">
        <f>IF(OR(U468=999,V468=999,AND(S468&gt;$S$3,S468&lt;&gt;"Slot")),"",IF(V468="",U468,V468))</f>
        <v>0</v>
      </c>
      <c r="X468" s="17" t="e">
        <f>RANK(R468,$R$5:$R$124)</f>
        <v>#N/A</v>
      </c>
      <c r="Y468" s="16" t="str">
        <f>IFERROR(VLOOKUP($D468,Results!$F$3:$L$1396,Y$1,FALSE),"")</f>
        <v/>
      </c>
      <c r="Z468" s="34" t="str">
        <f>IFERROR(IFERROR(IF(VLOOKUP($D468,Results!$F$3:$L$1396,Z$1+1,FALSE)=1,"S",""),"")&amp;VLOOKUP($D468,Results!$F$3:$L$1396,Z$1,FALSE),"")</f>
        <v/>
      </c>
      <c r="AA468" s="16" t="str">
        <f>IFERROR(VLOOKUP($D468,Results!$F$3:$L$1396,AA$1,FALSE),"")</f>
        <v/>
      </c>
      <c r="AB468" s="16" t="str">
        <f>IFERROR(VLOOKUP($D468,Results!$F$3:$L$1396,AB$1,FALSE),"")</f>
        <v/>
      </c>
      <c r="AC468" s="16" t="str">
        <f>IF(V468="","",Y468-V468)</f>
        <v/>
      </c>
    </row>
    <row r="469" spans="1:29" s="21" customFormat="1" x14ac:dyDescent="0.25">
      <c r="A469" s="21" t="s">
        <v>2965</v>
      </c>
      <c r="B469" s="16">
        <f>COUNTIF($A$5:$A$124,A469)</f>
        <v>0</v>
      </c>
      <c r="C469" s="16" t="str">
        <f>IF(OR(MID(A469,1,2)="SP",MID(A469,1,2)="MR",MID(A469,1,2)="CL",MID(A469,1,2)="RP"),"P","B")</f>
        <v>B</v>
      </c>
      <c r="D469" s="17">
        <f>IF($C469="B",VLOOKUP($A469,Bat!$A$4:$BC$2232,D$1,FALSE),VLOOKUP($A469,Pit!$A$4:$AZ$2108,D$2,FALSE))</f>
        <v>6707</v>
      </c>
      <c r="E469" s="16" t="str">
        <f>IF($C469="B",VLOOKUP($A469,Bat!$A$4:$BC$2232,E$1,FALSE),VLOOKUP($A469,Pit!$A$4:$AZ$2108,E$2,FALSE))</f>
        <v>3B</v>
      </c>
      <c r="F469" s="16" t="str">
        <f>IF($C469="B",VLOOKUP($A469,Bat!$A$4:$BC$2232,F$1,FALSE),VLOOKUP($A469,Pit!$A$4:$AZ$2108,F$2,FALSE))</f>
        <v>Sherman Horne</v>
      </c>
      <c r="G469" s="16">
        <f>IF($C469="B",VLOOKUP($A469,Bat!$A$4:$BC$2232,G$1,FALSE),VLOOKUP($A469,Pit!$A$4:$AZ$2108,G$2,FALSE))</f>
        <v>21</v>
      </c>
      <c r="H469" s="16" t="str">
        <f>IF($C469="B",VLOOKUP($A469,Bat!$A$4:$BC$2232,H$1,FALSE),VLOOKUP($A469,Pit!$A$4:$AZ$2108,H$2,FALSE))</f>
        <v>S</v>
      </c>
      <c r="I469" s="16" t="str">
        <f>IF($C469="B",VLOOKUP($A469,Bat!$A$4:$BC$2232,I$1,FALSE),VLOOKUP($A469,Pit!$A$4:$AZ$2108,I$2,FALSE))</f>
        <v>R</v>
      </c>
      <c r="J469" s="16" t="str">
        <f>IF($C469="B",VLOOKUP($A469,Bat!$A$4:$BC$2232,J$1,FALSE),VLOOKUP($A469,Pit!$A$4:$AZ$2108,J$2,FALSE))</f>
        <v>Low</v>
      </c>
      <c r="K469" s="17" t="str">
        <f>IF($C469="B",VLOOKUP($A469,Bat!$A$4:$BC$2232,K$1,FALSE),VLOOKUP($A469,Pit!$A$4:$AZ$2108,K$2,FALSE))</f>
        <v>Normal</v>
      </c>
      <c r="L469" s="16">
        <f>IF($C469="B",VLOOKUP($A469,Bat!$A$4:$BC$2232,L$1,FALSE),VLOOKUP($A469,Pit!$A$4:$AZ$2108,L$2,FALSE))</f>
        <v>4</v>
      </c>
      <c r="M469" s="16">
        <f>IF($C469="B",VLOOKUP($A469,Bat!$A$4:$BC$2232,M$1,FALSE),VLOOKUP($A469,Pit!$A$4:$AZ$2108,M$2,FALSE))</f>
        <v>5</v>
      </c>
      <c r="N469" s="16">
        <f>IF($C469="B",VLOOKUP($A469,Bat!$A$4:$BC$2232,N$1,FALSE),VLOOKUP($A469,Pit!$A$4:$AZ$2108,N$2,FALSE))</f>
        <v>3</v>
      </c>
      <c r="O469" s="16">
        <f>IF($C469="B",VLOOKUP($A469,Bat!$A$4:$BC$2232,O$1,FALSE),VLOOKUP($A469,Pit!$A$4:$AZ$2108,O$2,FALSE))</f>
        <v>3</v>
      </c>
      <c r="P469" s="17">
        <f>IF($C469="B",VLOOKUP($A469,Bat!$A$4:$BC$2232,P$1,FALSE),VLOOKUP($A469,Pit!$A$4:$AZ$2108,P$2,FALSE))</f>
        <v>4</v>
      </c>
      <c r="Q469" s="36">
        <f>IF($C469="B",VLOOKUP($A469,Bat!$A$4:$BC$2232,Q$1,FALSE),VLOOKUP($A469,Pit!$A$4:$AZ$2108,Q$2,FALSE))</f>
        <v>5.8638642851435581</v>
      </c>
      <c r="R469" s="19">
        <f>IF($C469="B",VLOOKUP($A469,Bat!$A$4:$BC$2232,R$1,FALSE),VLOOKUP($A469,Pit!$A$4:$AZ$2108,R$2,FALSE))</f>
        <v>-9.3409559142377599E-2</v>
      </c>
      <c r="S469" s="20">
        <f>IF($C469="B",VLOOKUP($A469,Bat!$A$4:$BC$2232,S$1,FALSE),VLOOKUP($A469,Pit!$A$4:$AZ$2108,S$2,FALSE))</f>
        <v>210000</v>
      </c>
      <c r="T469" s="17" t="str">
        <f>VLOOKUP(IF($C469="B",VLOOKUP($A469,Bat!$A$4:$AT$2232,T$1,FALSE),VLOOKUP($A469,Pit!$A$4:$BD$2108,T$2,FALSE)),COND!$A$35:$B$41,2,FALSE)</f>
        <v>??</v>
      </c>
      <c r="U469" s="21">
        <f>IF($C469="B",VLOOKUP($A469,Bat!$A$4:$AR$1196,44,FALSE),VLOOKUP($A469,Pit!$A$4:$BB$1086,54,FALSE))</f>
        <v>0</v>
      </c>
      <c r="V469" s="16"/>
      <c r="W469" s="16">
        <f>IF(OR(U469=999,V469=999,AND(S469&gt;$S$3,S469&lt;&gt;"Slot")),"",IF(V469="",U469,V469))</f>
        <v>0</v>
      </c>
      <c r="X469" s="17" t="e">
        <f>RANK(R469,$R$5:$R$124)</f>
        <v>#N/A</v>
      </c>
      <c r="Y469" s="16" t="str">
        <f>IFERROR(VLOOKUP($D469,Results!$F$3:$L$1396,Y$1,FALSE),"")</f>
        <v/>
      </c>
      <c r="Z469" s="34" t="str">
        <f>IFERROR(IFERROR(IF(VLOOKUP($D469,Results!$F$3:$L$1396,Z$1+1,FALSE)=1,"S",""),"")&amp;VLOOKUP($D469,Results!$F$3:$L$1396,Z$1,FALSE),"")</f>
        <v/>
      </c>
      <c r="AA469" s="16" t="str">
        <f>IFERROR(VLOOKUP($D469,Results!$F$3:$L$1396,AA$1,FALSE),"")</f>
        <v/>
      </c>
      <c r="AB469" s="16" t="str">
        <f>IFERROR(VLOOKUP($D469,Results!$F$3:$L$1396,AB$1,FALSE),"")</f>
        <v/>
      </c>
      <c r="AC469" s="16" t="str">
        <f>IF(V469="","",Y469-V469)</f>
        <v/>
      </c>
    </row>
    <row r="470" spans="1:29" s="21" customFormat="1" x14ac:dyDescent="0.25">
      <c r="A470" s="21" t="s">
        <v>2495</v>
      </c>
      <c r="B470" s="16">
        <f>COUNTIF($A$5:$A$124,A470)</f>
        <v>0</v>
      </c>
      <c r="C470" s="16" t="str">
        <f>IF(OR(MID(A470,1,2)="SP",MID(A470,1,2)="MR",MID(A470,1,2)="CL",MID(A470,1,2)="RP"),"P","B")</f>
        <v>P</v>
      </c>
      <c r="D470" s="17">
        <f>IF($C470="B",VLOOKUP($A470,Bat!$A$4:$BC$2232,D$1,FALSE),VLOOKUP($A470,Pit!$A$4:$AZ$2108,D$2,FALSE))</f>
        <v>7792</v>
      </c>
      <c r="E470" s="16" t="str">
        <f>IF($C470="B",VLOOKUP($A470,Bat!$A$4:$BC$2232,E$1,FALSE),VLOOKUP($A470,Pit!$A$4:$AZ$2108,E$2,FALSE))</f>
        <v>SP</v>
      </c>
      <c r="F470" s="16" t="str">
        <f>IF($C470="B",VLOOKUP($A470,Bat!$A$4:$BC$2232,F$1,FALSE),VLOOKUP($A470,Pit!$A$4:$AZ$2108,F$2,FALSE))</f>
        <v>Román Rodríguez</v>
      </c>
      <c r="G470" s="16">
        <f>IF($C470="B",VLOOKUP($A470,Bat!$A$4:$BC$2232,G$1,FALSE),VLOOKUP($A470,Pit!$A$4:$AZ$2108,G$2,FALSE))</f>
        <v>21</v>
      </c>
      <c r="H470" s="16" t="str">
        <f>IF($C470="B",VLOOKUP($A470,Bat!$A$4:$BC$2232,H$1,FALSE),VLOOKUP($A470,Pit!$A$4:$AZ$2108,H$2,FALSE))</f>
        <v>L</v>
      </c>
      <c r="I470" s="16" t="str">
        <f>IF($C470="B",VLOOKUP($A470,Bat!$A$4:$BC$2232,I$1,FALSE),VLOOKUP($A470,Pit!$A$4:$AZ$2108,I$2,FALSE))</f>
        <v>R</v>
      </c>
      <c r="J470" s="16" t="str">
        <f>IF($C470="B",VLOOKUP($A470,Bat!$A$4:$BC$2232,J$1,FALSE),VLOOKUP($A470,Pit!$A$4:$AZ$2108,J$2,FALSE))</f>
        <v>Normal</v>
      </c>
      <c r="K470" s="17" t="str">
        <f>IF($C470="B",VLOOKUP($A470,Bat!$A$4:$BC$2232,K$1,FALSE),VLOOKUP($A470,Pit!$A$4:$AZ$2108,K$2,FALSE))</f>
        <v>High</v>
      </c>
      <c r="L470" s="16">
        <f>IF($C470="B",VLOOKUP($A470,Bat!$A$4:$BC$2232,L$1,FALSE),VLOOKUP($A470,Pit!$A$4:$AZ$2108,L$2,FALSE))</f>
        <v>4</v>
      </c>
      <c r="M470" s="16">
        <f>IF($C470="B",VLOOKUP($A470,Bat!$A$4:$BC$2232,M$1,FALSE),VLOOKUP($A470,Pit!$A$4:$AZ$2108,M$2,FALSE))</f>
        <v>4</v>
      </c>
      <c r="N470" s="16">
        <f>IF($C470="B",VLOOKUP($A470,Bat!$A$4:$BC$2232,N$1,FALSE),VLOOKUP($A470,Pit!$A$4:$AZ$2108,N$2,FALSE))</f>
        <v>3</v>
      </c>
      <c r="O470" s="16" t="str">
        <f>IF($C470="B",VLOOKUP($A470,Bat!$A$4:$BC$2232,O$1,FALSE),VLOOKUP($A470,Pit!$A$4:$AZ$2108,O$2,FALSE))</f>
        <v>92-94 Mph</v>
      </c>
      <c r="P470" s="17">
        <f>IF($C470="B",VLOOKUP($A470,Bat!$A$4:$BC$2232,P$1,FALSE),VLOOKUP($A470,Pit!$A$4:$AZ$2108,P$2,FALSE))</f>
        <v>6</v>
      </c>
      <c r="Q470" s="36">
        <f>IF($C470="B",VLOOKUP($A470,Bat!$A$4:$BC$2232,Q$1,FALSE),VLOOKUP($A470,Pit!$A$4:$AZ$2108,Q$2,FALSE))</f>
        <v>21.962715032986253</v>
      </c>
      <c r="R470" s="19">
        <f>IF($C470="B",VLOOKUP($A470,Bat!$A$4:$BC$2232,R$1,FALSE),VLOOKUP($A470,Pit!$A$4:$AZ$2108,R$2,FALSE))</f>
        <v>-9.7317690934342019E-2</v>
      </c>
      <c r="S470" s="20">
        <f>IF($C470="B",VLOOKUP($A470,Bat!$A$4:$BC$2232,S$1,FALSE),VLOOKUP($A470,Pit!$A$4:$AZ$2108,S$2,FALSE))</f>
        <v>210000</v>
      </c>
      <c r="T470" s="17" t="str">
        <f>VLOOKUP(IF($C470="B",VLOOKUP($A470,Bat!$A$4:$AT$2232,T$1,FALSE),VLOOKUP($A470,Pit!$A$4:$BD$2108,T$2,FALSE)),COND!$A$35:$B$41,2,FALSE)</f>
        <v>??</v>
      </c>
      <c r="U470" s="21">
        <f>IF($C470="B",VLOOKUP($A470,Bat!$A$4:$AR$1196,44,FALSE),VLOOKUP($A470,Pit!$A$4:$BB$1086,54,FALSE))</f>
        <v>0</v>
      </c>
      <c r="V470" s="16"/>
      <c r="W470" s="16">
        <f>IF(OR(U470=999,V470=999,AND(S470&gt;$S$3,S470&lt;&gt;"Slot")),"",IF(V470="",U470,V470))</f>
        <v>0</v>
      </c>
      <c r="X470" s="17" t="e">
        <f>RANK(R470,$R$5:$R$124)</f>
        <v>#N/A</v>
      </c>
      <c r="Y470" s="16" t="str">
        <f>IFERROR(VLOOKUP($D470,Results!$F$3:$L$1396,Y$1,FALSE),"")</f>
        <v/>
      </c>
      <c r="Z470" s="34" t="str">
        <f>IFERROR(IFERROR(IF(VLOOKUP($D470,Results!$F$3:$L$1396,Z$1+1,FALSE)=1,"S",""),"")&amp;VLOOKUP($D470,Results!$F$3:$L$1396,Z$1,FALSE),"")</f>
        <v/>
      </c>
      <c r="AA470" s="16" t="str">
        <f>IFERROR(VLOOKUP($D470,Results!$F$3:$L$1396,AA$1,FALSE),"")</f>
        <v/>
      </c>
      <c r="AB470" s="16" t="str">
        <f>IFERROR(VLOOKUP($D470,Results!$F$3:$L$1396,AB$1,FALSE),"")</f>
        <v/>
      </c>
      <c r="AC470" s="16" t="str">
        <f>IF(V470="","",Y470-V470)</f>
        <v/>
      </c>
    </row>
    <row r="471" spans="1:29" s="21" customFormat="1" x14ac:dyDescent="0.25">
      <c r="A471" s="21" t="s">
        <v>2966</v>
      </c>
      <c r="B471" s="16">
        <f>COUNTIF($A$5:$A$124,A471)</f>
        <v>0</v>
      </c>
      <c r="C471" s="16" t="str">
        <f>IF(OR(MID(A471,1,2)="SP",MID(A471,1,2)="MR",MID(A471,1,2)="CL",MID(A471,1,2)="RP"),"P","B")</f>
        <v>B</v>
      </c>
      <c r="D471" s="17">
        <f>IF($C471="B",VLOOKUP($A471,Bat!$A$4:$BC$2232,D$1,FALSE),VLOOKUP($A471,Pit!$A$4:$AZ$2108,D$2,FALSE))</f>
        <v>5156</v>
      </c>
      <c r="E471" s="16" t="str">
        <f>IF($C471="B",VLOOKUP($A471,Bat!$A$4:$BC$2232,E$1,FALSE),VLOOKUP($A471,Pit!$A$4:$AZ$2108,E$2,FALSE))</f>
        <v>C</v>
      </c>
      <c r="F471" s="16" t="str">
        <f>IF($C471="B",VLOOKUP($A471,Bat!$A$4:$BC$2232,F$1,FALSE),VLOOKUP($A471,Pit!$A$4:$AZ$2108,F$2,FALSE))</f>
        <v>Al Wallace</v>
      </c>
      <c r="G471" s="16">
        <f>IF($C471="B",VLOOKUP($A471,Bat!$A$4:$BC$2232,G$1,FALSE),VLOOKUP($A471,Pit!$A$4:$AZ$2108,G$2,FALSE))</f>
        <v>18</v>
      </c>
      <c r="H471" s="16" t="str">
        <f>IF($C471="B",VLOOKUP($A471,Bat!$A$4:$BC$2232,H$1,FALSE),VLOOKUP($A471,Pit!$A$4:$AZ$2108,H$2,FALSE))</f>
        <v>R</v>
      </c>
      <c r="I471" s="16" t="str">
        <f>IF($C471="B",VLOOKUP($A471,Bat!$A$4:$BC$2232,I$1,FALSE),VLOOKUP($A471,Pit!$A$4:$AZ$2108,I$2,FALSE))</f>
        <v>R</v>
      </c>
      <c r="J471" s="16" t="str">
        <f>IF($C471="B",VLOOKUP($A471,Bat!$A$4:$BC$2232,J$1,FALSE),VLOOKUP($A471,Pit!$A$4:$AZ$2108,J$2,FALSE))</f>
        <v>Normal</v>
      </c>
      <c r="K471" s="17" t="str">
        <f>IF($C471="B",VLOOKUP($A471,Bat!$A$4:$BC$2232,K$1,FALSE),VLOOKUP($A471,Pit!$A$4:$AZ$2108,K$2,FALSE))</f>
        <v>Low</v>
      </c>
      <c r="L471" s="16">
        <f>IF($C471="B",VLOOKUP($A471,Bat!$A$4:$BC$2232,L$1,FALSE),VLOOKUP($A471,Pit!$A$4:$AZ$2108,L$2,FALSE))</f>
        <v>3</v>
      </c>
      <c r="M471" s="16">
        <f>IF($C471="B",VLOOKUP($A471,Bat!$A$4:$BC$2232,M$1,FALSE),VLOOKUP($A471,Pit!$A$4:$AZ$2108,M$2,FALSE))</f>
        <v>10</v>
      </c>
      <c r="N471" s="16">
        <f>IF($C471="B",VLOOKUP($A471,Bat!$A$4:$BC$2232,N$1,FALSE),VLOOKUP($A471,Pit!$A$4:$AZ$2108,N$2,FALSE))</f>
        <v>3</v>
      </c>
      <c r="O471" s="16">
        <f>IF($C471="B",VLOOKUP($A471,Bat!$A$4:$BC$2232,O$1,FALSE),VLOOKUP($A471,Pit!$A$4:$AZ$2108,O$2,FALSE))</f>
        <v>6</v>
      </c>
      <c r="P471" s="17">
        <f>IF($C471="B",VLOOKUP($A471,Bat!$A$4:$BC$2232,P$1,FALSE),VLOOKUP($A471,Pit!$A$4:$AZ$2108,P$2,FALSE))</f>
        <v>2</v>
      </c>
      <c r="Q471" s="36">
        <f>IF($C471="B",VLOOKUP($A471,Bat!$A$4:$BC$2232,Q$1,FALSE),VLOOKUP($A471,Pit!$A$4:$AZ$2108,Q$2,FALSE))</f>
        <v>5.8208923765724903</v>
      </c>
      <c r="R471" s="19">
        <f>IF($C471="B",VLOOKUP($A471,Bat!$A$4:$BC$2232,R$1,FALSE),VLOOKUP($A471,Pit!$A$4:$AZ$2108,R$2,FALSE))</f>
        <v>-9.9046347727549056E-2</v>
      </c>
      <c r="S471" s="20">
        <f>IF($C471="B",VLOOKUP($A471,Bat!$A$4:$BC$2232,S$1,FALSE),VLOOKUP($A471,Pit!$A$4:$AZ$2108,S$2,FALSE))</f>
        <v>300000</v>
      </c>
      <c r="T471" s="17" t="str">
        <f>VLOOKUP(IF($C471="B",VLOOKUP($A471,Bat!$A$4:$AT$2232,T$1,FALSE),VLOOKUP($A471,Pit!$A$4:$BD$2108,T$2,FALSE)),COND!$A$35:$B$41,2,FALSE)</f>
        <v>??</v>
      </c>
      <c r="U471" s="21">
        <f>IF($C471="B",VLOOKUP($A471,Bat!$A$4:$AR$1196,44,FALSE),VLOOKUP($A471,Pit!$A$4:$BB$1086,54,FALSE))</f>
        <v>0</v>
      </c>
      <c r="V471" s="16"/>
      <c r="W471" s="16">
        <f>IF(OR(U471=999,V471=999,AND(S471&gt;$S$3,S471&lt;&gt;"Slot")),"",IF(V471="",U471,V471))</f>
        <v>0</v>
      </c>
      <c r="X471" s="17" t="e">
        <f>RANK(R471,$R$5:$R$124)</f>
        <v>#N/A</v>
      </c>
      <c r="Y471" s="16" t="str">
        <f>IFERROR(VLOOKUP($D471,Results!$F$3:$L$1396,Y$1,FALSE),"")</f>
        <v/>
      </c>
      <c r="Z471" s="34" t="str">
        <f>IFERROR(IFERROR(IF(VLOOKUP($D471,Results!$F$3:$L$1396,Z$1+1,FALSE)=1,"S",""),"")&amp;VLOOKUP($D471,Results!$F$3:$L$1396,Z$1,FALSE),"")</f>
        <v/>
      </c>
      <c r="AA471" s="16" t="str">
        <f>IFERROR(VLOOKUP($D471,Results!$F$3:$L$1396,AA$1,FALSE),"")</f>
        <v/>
      </c>
      <c r="AB471" s="16" t="str">
        <f>IFERROR(VLOOKUP($D471,Results!$F$3:$L$1396,AB$1,FALSE),"")</f>
        <v/>
      </c>
      <c r="AC471" s="16" t="str">
        <f>IF(V471="","",Y471-V471)</f>
        <v/>
      </c>
    </row>
    <row r="472" spans="1:29" s="21" customFormat="1" x14ac:dyDescent="0.25">
      <c r="A472" s="21" t="s">
        <v>2496</v>
      </c>
      <c r="B472" s="16">
        <f>COUNTIF($A$5:$A$124,A472)</f>
        <v>0</v>
      </c>
      <c r="C472" s="16" t="str">
        <f>IF(OR(MID(A472,1,2)="SP",MID(A472,1,2)="MR",MID(A472,1,2)="CL",MID(A472,1,2)="RP"),"P","B")</f>
        <v>P</v>
      </c>
      <c r="D472" s="17">
        <f>IF($C472="B",VLOOKUP($A472,Bat!$A$4:$BC$2232,D$1,FALSE),VLOOKUP($A472,Pit!$A$4:$AZ$2108,D$2,FALSE))</f>
        <v>9198</v>
      </c>
      <c r="E472" s="16" t="str">
        <f>IF($C472="B",VLOOKUP($A472,Bat!$A$4:$BC$2232,E$1,FALSE),VLOOKUP($A472,Pit!$A$4:$AZ$2108,E$2,FALSE))</f>
        <v>SP</v>
      </c>
      <c r="F472" s="16" t="str">
        <f>IF($C472="B",VLOOKUP($A472,Bat!$A$4:$BC$2232,F$1,FALSE),VLOOKUP($A472,Pit!$A$4:$AZ$2108,F$2,FALSE))</f>
        <v>Aaron Long</v>
      </c>
      <c r="G472" s="16">
        <f>IF($C472="B",VLOOKUP($A472,Bat!$A$4:$BC$2232,G$1,FALSE),VLOOKUP($A472,Pit!$A$4:$AZ$2108,G$2,FALSE))</f>
        <v>21</v>
      </c>
      <c r="H472" s="16" t="str">
        <f>IF($C472="B",VLOOKUP($A472,Bat!$A$4:$BC$2232,H$1,FALSE),VLOOKUP($A472,Pit!$A$4:$AZ$2108,H$2,FALSE))</f>
        <v>L</v>
      </c>
      <c r="I472" s="16" t="str">
        <f>IF($C472="B",VLOOKUP($A472,Bat!$A$4:$BC$2232,I$1,FALSE),VLOOKUP($A472,Pit!$A$4:$AZ$2108,I$2,FALSE))</f>
        <v>L</v>
      </c>
      <c r="J472" s="16" t="str">
        <f>IF($C472="B",VLOOKUP($A472,Bat!$A$4:$BC$2232,J$1,FALSE),VLOOKUP($A472,Pit!$A$4:$AZ$2108,J$2,FALSE))</f>
        <v>Low</v>
      </c>
      <c r="K472" s="17" t="str">
        <f>IF($C472="B",VLOOKUP($A472,Bat!$A$4:$BC$2232,K$1,FALSE),VLOOKUP($A472,Pit!$A$4:$AZ$2108,K$2,FALSE))</f>
        <v>Normal</v>
      </c>
      <c r="L472" s="16">
        <f>IF($C472="B",VLOOKUP($A472,Bat!$A$4:$BC$2232,L$1,FALSE),VLOOKUP($A472,Pit!$A$4:$AZ$2108,L$2,FALSE))</f>
        <v>4</v>
      </c>
      <c r="M472" s="16">
        <f>IF($C472="B",VLOOKUP($A472,Bat!$A$4:$BC$2232,M$1,FALSE),VLOOKUP($A472,Pit!$A$4:$AZ$2108,M$2,FALSE))</f>
        <v>3</v>
      </c>
      <c r="N472" s="16">
        <f>IF($C472="B",VLOOKUP($A472,Bat!$A$4:$BC$2232,N$1,FALSE),VLOOKUP($A472,Pit!$A$4:$AZ$2108,N$2,FALSE))</f>
        <v>4</v>
      </c>
      <c r="O472" s="16" t="str">
        <f>IF($C472="B",VLOOKUP($A472,Bat!$A$4:$BC$2232,O$1,FALSE),VLOOKUP($A472,Pit!$A$4:$AZ$2108,O$2,FALSE))</f>
        <v>89-91 Mph</v>
      </c>
      <c r="P472" s="17">
        <f>IF($C472="B",VLOOKUP($A472,Bat!$A$4:$BC$2232,P$1,FALSE),VLOOKUP($A472,Pit!$A$4:$AZ$2108,P$2,FALSE))</f>
        <v>6</v>
      </c>
      <c r="Q472" s="36">
        <f>IF($C472="B",VLOOKUP($A472,Bat!$A$4:$BC$2232,Q$1,FALSE),VLOOKUP($A472,Pit!$A$4:$AZ$2108,Q$2,FALSE))</f>
        <v>21.932848607672174</v>
      </c>
      <c r="R472" s="19">
        <f>IF($C472="B",VLOOKUP($A472,Bat!$A$4:$BC$2232,R$1,FALSE),VLOOKUP($A472,Pit!$A$4:$AZ$2108,R$2,FALSE))</f>
        <v>-9.9989684664187645E-2</v>
      </c>
      <c r="S472" s="20">
        <f>IF($C472="B",VLOOKUP($A472,Bat!$A$4:$BC$2232,S$1,FALSE),VLOOKUP($A472,Pit!$A$4:$AZ$2108,S$2,FALSE))</f>
        <v>180000</v>
      </c>
      <c r="T472" s="17" t="str">
        <f>VLOOKUP(IF($C472="B",VLOOKUP($A472,Bat!$A$4:$AT$2232,T$1,FALSE),VLOOKUP($A472,Pit!$A$4:$BD$2108,T$2,FALSE)),COND!$A$35:$B$41,2,FALSE)</f>
        <v>??</v>
      </c>
      <c r="U472" s="21">
        <f>IF($C472="B",VLOOKUP($A472,Bat!$A$4:$AR$1196,44,FALSE),VLOOKUP($A472,Pit!$A$4:$BB$1086,54,FALSE))</f>
        <v>0</v>
      </c>
      <c r="V472" s="16"/>
      <c r="W472" s="16">
        <f>IF(OR(U472=999,V472=999,AND(S472&gt;$S$3,S472&lt;&gt;"Slot")),"",IF(V472="",U472,V472))</f>
        <v>0</v>
      </c>
      <c r="X472" s="17" t="e">
        <f>RANK(R472,$R$5:$R$124)</f>
        <v>#N/A</v>
      </c>
      <c r="Y472" s="16" t="str">
        <f>IFERROR(VLOOKUP($D472,Results!$F$3:$L$1396,Y$1,FALSE),"")</f>
        <v/>
      </c>
      <c r="Z472" s="34" t="str">
        <f>IFERROR(IFERROR(IF(VLOOKUP($D472,Results!$F$3:$L$1396,Z$1+1,FALSE)=1,"S",""),"")&amp;VLOOKUP($D472,Results!$F$3:$L$1396,Z$1,FALSE),"")</f>
        <v/>
      </c>
      <c r="AA472" s="16" t="str">
        <f>IFERROR(VLOOKUP($D472,Results!$F$3:$L$1396,AA$1,FALSE),"")</f>
        <v/>
      </c>
      <c r="AB472" s="16" t="str">
        <f>IFERROR(VLOOKUP($D472,Results!$F$3:$L$1396,AB$1,FALSE),"")</f>
        <v/>
      </c>
      <c r="AC472" s="16" t="str">
        <f>IF(V472="","",Y472-V472)</f>
        <v/>
      </c>
    </row>
    <row r="473" spans="1:29" s="21" customFormat="1" x14ac:dyDescent="0.25">
      <c r="A473" s="21" t="s">
        <v>2497</v>
      </c>
      <c r="B473" s="16">
        <f>COUNTIF($A$5:$A$124,A473)</f>
        <v>0</v>
      </c>
      <c r="C473" s="16" t="str">
        <f>IF(OR(MID(A473,1,2)="SP",MID(A473,1,2)="MR",MID(A473,1,2)="CL",MID(A473,1,2)="RP"),"P","B")</f>
        <v>P</v>
      </c>
      <c r="D473" s="17">
        <f>IF($C473="B",VLOOKUP($A473,Bat!$A$4:$BC$2232,D$1,FALSE),VLOOKUP($A473,Pit!$A$4:$AZ$2108,D$2,FALSE))</f>
        <v>3427</v>
      </c>
      <c r="E473" s="16" t="str">
        <f>IF($C473="B",VLOOKUP($A473,Bat!$A$4:$BC$2232,E$1,FALSE),VLOOKUP($A473,Pit!$A$4:$AZ$2108,E$2,FALSE))</f>
        <v>SP</v>
      </c>
      <c r="F473" s="16" t="str">
        <f>IF($C473="B",VLOOKUP($A473,Bat!$A$4:$BC$2232,F$1,FALSE),VLOOKUP($A473,Pit!$A$4:$AZ$2108,F$2,FALSE))</f>
        <v>Ferri Pronk</v>
      </c>
      <c r="G473" s="16">
        <f>IF($C473="B",VLOOKUP($A473,Bat!$A$4:$BC$2232,G$1,FALSE),VLOOKUP($A473,Pit!$A$4:$AZ$2108,G$2,FALSE))</f>
        <v>18</v>
      </c>
      <c r="H473" s="16" t="str">
        <f>IF($C473="B",VLOOKUP($A473,Bat!$A$4:$BC$2232,H$1,FALSE),VLOOKUP($A473,Pit!$A$4:$AZ$2108,H$2,FALSE))</f>
        <v>R</v>
      </c>
      <c r="I473" s="16" t="str">
        <f>IF($C473="B",VLOOKUP($A473,Bat!$A$4:$BC$2232,I$1,FALSE),VLOOKUP($A473,Pit!$A$4:$AZ$2108,I$2,FALSE))</f>
        <v>L</v>
      </c>
      <c r="J473" s="16" t="str">
        <f>IF($C473="B",VLOOKUP($A473,Bat!$A$4:$BC$2232,J$1,FALSE),VLOOKUP($A473,Pit!$A$4:$AZ$2108,J$2,FALSE))</f>
        <v>High</v>
      </c>
      <c r="K473" s="17" t="str">
        <f>IF($C473="B",VLOOKUP($A473,Bat!$A$4:$BC$2232,K$1,FALSE),VLOOKUP($A473,Pit!$A$4:$AZ$2108,K$2,FALSE))</f>
        <v>Low</v>
      </c>
      <c r="L473" s="16">
        <f>IF($C473="B",VLOOKUP($A473,Bat!$A$4:$BC$2232,L$1,FALSE),VLOOKUP($A473,Pit!$A$4:$AZ$2108,L$2,FALSE))</f>
        <v>4</v>
      </c>
      <c r="M473" s="16">
        <f>IF($C473="B",VLOOKUP($A473,Bat!$A$4:$BC$2232,M$1,FALSE),VLOOKUP($A473,Pit!$A$4:$AZ$2108,M$2,FALSE))</f>
        <v>6</v>
      </c>
      <c r="N473" s="16">
        <f>IF($C473="B",VLOOKUP($A473,Bat!$A$4:$BC$2232,N$1,FALSE),VLOOKUP($A473,Pit!$A$4:$AZ$2108,N$2,FALSE))</f>
        <v>5</v>
      </c>
      <c r="O473" s="16" t="str">
        <f>IF($C473="B",VLOOKUP($A473,Bat!$A$4:$BC$2232,O$1,FALSE),VLOOKUP($A473,Pit!$A$4:$AZ$2108,O$2,FALSE))</f>
        <v>90-92 Mph</v>
      </c>
      <c r="P473" s="17">
        <f>IF($C473="B",VLOOKUP($A473,Bat!$A$4:$BC$2232,P$1,FALSE),VLOOKUP($A473,Pit!$A$4:$AZ$2108,P$2,FALSE))</f>
        <v>6</v>
      </c>
      <c r="Q473" s="36">
        <f>IF($C473="B",VLOOKUP($A473,Bat!$A$4:$BC$2232,Q$1,FALSE),VLOOKUP($A473,Pit!$A$4:$AZ$2108,Q$2,FALSE))</f>
        <v>21.879996922929593</v>
      </c>
      <c r="R473" s="19">
        <f>IF($C473="B",VLOOKUP($A473,Bat!$A$4:$BC$2232,R$1,FALSE),VLOOKUP($A473,Pit!$A$4:$AZ$2108,R$2,FALSE))</f>
        <v>-0.10471805000282038</v>
      </c>
      <c r="S473" s="20">
        <f>IF($C473="B",VLOOKUP($A473,Bat!$A$4:$BC$2232,S$1,FALSE),VLOOKUP($A473,Pit!$A$4:$AZ$2108,S$2,FALSE))</f>
        <v>200000</v>
      </c>
      <c r="T473" s="17" t="str">
        <f>VLOOKUP(IF($C473="B",VLOOKUP($A473,Bat!$A$4:$AT$2232,T$1,FALSE),VLOOKUP($A473,Pit!$A$4:$BD$2108,T$2,FALSE)),COND!$A$35:$B$41,2,FALSE)</f>
        <v>??</v>
      </c>
      <c r="U473" s="21">
        <f>IF($C473="B",VLOOKUP($A473,Bat!$A$4:$AR$1196,44,FALSE),VLOOKUP($A473,Pit!$A$4:$BB$1086,54,FALSE))</f>
        <v>0</v>
      </c>
      <c r="V473" s="16"/>
      <c r="W473" s="16">
        <f>IF(OR(U473=999,V473=999,AND(S473&gt;$S$3,S473&lt;&gt;"Slot")),"",IF(V473="",U473,V473))</f>
        <v>0</v>
      </c>
      <c r="X473" s="17" t="e">
        <f>RANK(R473,$R$5:$R$124)</f>
        <v>#N/A</v>
      </c>
      <c r="Y473" s="16" t="str">
        <f>IFERROR(VLOOKUP($D473,Results!$F$3:$L$1396,Y$1,FALSE),"")</f>
        <v/>
      </c>
      <c r="Z473" s="34" t="str">
        <f>IFERROR(IFERROR(IF(VLOOKUP($D473,Results!$F$3:$L$1396,Z$1+1,FALSE)=1,"S",""),"")&amp;VLOOKUP($D473,Results!$F$3:$L$1396,Z$1,FALSE),"")</f>
        <v/>
      </c>
      <c r="AA473" s="16" t="str">
        <f>IFERROR(VLOOKUP($D473,Results!$F$3:$L$1396,AA$1,FALSE),"")</f>
        <v/>
      </c>
      <c r="AB473" s="16" t="str">
        <f>IFERROR(VLOOKUP($D473,Results!$F$3:$L$1396,AB$1,FALSE),"")</f>
        <v/>
      </c>
      <c r="AC473" s="16" t="str">
        <f>IF(V473="","",Y473-V473)</f>
        <v/>
      </c>
    </row>
    <row r="474" spans="1:29" s="21" customFormat="1" x14ac:dyDescent="0.25">
      <c r="A474" s="21" t="s">
        <v>2498</v>
      </c>
      <c r="B474" s="16">
        <f>COUNTIF($A$5:$A$124,A474)</f>
        <v>0</v>
      </c>
      <c r="C474" s="16" t="str">
        <f>IF(OR(MID(A474,1,2)="SP",MID(A474,1,2)="MR",MID(A474,1,2)="CL",MID(A474,1,2)="RP"),"P","B")</f>
        <v>P</v>
      </c>
      <c r="D474" s="17">
        <f>IF($C474="B",VLOOKUP($A474,Bat!$A$4:$BC$2232,D$1,FALSE),VLOOKUP($A474,Pit!$A$4:$AZ$2108,D$2,FALSE))</f>
        <v>6740</v>
      </c>
      <c r="E474" s="16" t="str">
        <f>IF($C474="B",VLOOKUP($A474,Bat!$A$4:$BC$2232,E$1,FALSE),VLOOKUP($A474,Pit!$A$4:$AZ$2108,E$2,FALSE))</f>
        <v>SP</v>
      </c>
      <c r="F474" s="16" t="str">
        <f>IF($C474="B",VLOOKUP($A474,Bat!$A$4:$BC$2232,F$1,FALSE),VLOOKUP($A474,Pit!$A$4:$AZ$2108,F$2,FALSE))</f>
        <v>Juan Silva</v>
      </c>
      <c r="G474" s="16">
        <f>IF($C474="B",VLOOKUP($A474,Bat!$A$4:$BC$2232,G$1,FALSE),VLOOKUP($A474,Pit!$A$4:$AZ$2108,G$2,FALSE))</f>
        <v>21</v>
      </c>
      <c r="H474" s="16" t="str">
        <f>IF($C474="B",VLOOKUP($A474,Bat!$A$4:$BC$2232,H$1,FALSE),VLOOKUP($A474,Pit!$A$4:$AZ$2108,H$2,FALSE))</f>
        <v>R</v>
      </c>
      <c r="I474" s="16" t="str">
        <f>IF($C474="B",VLOOKUP($A474,Bat!$A$4:$BC$2232,I$1,FALSE),VLOOKUP($A474,Pit!$A$4:$AZ$2108,I$2,FALSE))</f>
        <v>R</v>
      </c>
      <c r="J474" s="16" t="str">
        <f>IF($C474="B",VLOOKUP($A474,Bat!$A$4:$BC$2232,J$1,FALSE),VLOOKUP($A474,Pit!$A$4:$AZ$2108,J$2,FALSE))</f>
        <v>Normal</v>
      </c>
      <c r="K474" s="17" t="str">
        <f>IF($C474="B",VLOOKUP($A474,Bat!$A$4:$BC$2232,K$1,FALSE),VLOOKUP($A474,Pit!$A$4:$AZ$2108,K$2,FALSE))</f>
        <v>Normal</v>
      </c>
      <c r="L474" s="16">
        <f>IF($C474="B",VLOOKUP($A474,Bat!$A$4:$BC$2232,L$1,FALSE),VLOOKUP($A474,Pit!$A$4:$AZ$2108,L$2,FALSE))</f>
        <v>5</v>
      </c>
      <c r="M474" s="16">
        <f>IF($C474="B",VLOOKUP($A474,Bat!$A$4:$BC$2232,M$1,FALSE),VLOOKUP($A474,Pit!$A$4:$AZ$2108,M$2,FALSE))</f>
        <v>6</v>
      </c>
      <c r="N474" s="16">
        <f>IF($C474="B",VLOOKUP($A474,Bat!$A$4:$BC$2232,N$1,FALSE),VLOOKUP($A474,Pit!$A$4:$AZ$2108,N$2,FALSE))</f>
        <v>4</v>
      </c>
      <c r="O474" s="16" t="str">
        <f>IF($C474="B",VLOOKUP($A474,Bat!$A$4:$BC$2232,O$1,FALSE),VLOOKUP($A474,Pit!$A$4:$AZ$2108,O$2,FALSE))</f>
        <v>92-94 Mph</v>
      </c>
      <c r="P474" s="17">
        <f>IF($C474="B",VLOOKUP($A474,Bat!$A$4:$BC$2232,P$1,FALSE),VLOOKUP($A474,Pit!$A$4:$AZ$2108,P$2,FALSE))</f>
        <v>7</v>
      </c>
      <c r="Q474" s="36">
        <f>IF($C474="B",VLOOKUP($A474,Bat!$A$4:$BC$2232,Q$1,FALSE),VLOOKUP($A474,Pit!$A$4:$AZ$2108,Q$2,FALSE))</f>
        <v>21.855310990940538</v>
      </c>
      <c r="R474" s="19">
        <f>IF($C474="B",VLOOKUP($A474,Bat!$A$4:$BC$2232,R$1,FALSE),VLOOKUP($A474,Pit!$A$4:$AZ$2108,R$2,FALSE))</f>
        <v>-0.10692657193996212</v>
      </c>
      <c r="S474" s="20">
        <f>IF($C474="B",VLOOKUP($A474,Bat!$A$4:$BC$2232,S$1,FALSE),VLOOKUP($A474,Pit!$A$4:$AZ$2108,S$2,FALSE))</f>
        <v>210000</v>
      </c>
      <c r="T474" s="17" t="str">
        <f>VLOOKUP(IF($C474="B",VLOOKUP($A474,Bat!$A$4:$AT$2232,T$1,FALSE),VLOOKUP($A474,Pit!$A$4:$BD$2108,T$2,FALSE)),COND!$A$35:$B$41,2,FALSE)</f>
        <v>??</v>
      </c>
      <c r="U474" s="21">
        <f>IF($C474="B",VLOOKUP($A474,Bat!$A$4:$AR$1196,44,FALSE),VLOOKUP($A474,Pit!$A$4:$BB$1086,54,FALSE))</f>
        <v>0</v>
      </c>
      <c r="V474" s="16"/>
      <c r="W474" s="16">
        <f>IF(OR(U474=999,V474=999,AND(S474&gt;$S$3,S474&lt;&gt;"Slot")),"",IF(V474="",U474,V474))</f>
        <v>0</v>
      </c>
      <c r="X474" s="17" t="e">
        <f>RANK(R474,$R$5:$R$124)</f>
        <v>#N/A</v>
      </c>
      <c r="Y474" s="16" t="str">
        <f>IFERROR(VLOOKUP($D474,Results!$F$3:$L$1396,Y$1,FALSE),"")</f>
        <v/>
      </c>
      <c r="Z474" s="34" t="str">
        <f>IFERROR(IFERROR(IF(VLOOKUP($D474,Results!$F$3:$L$1396,Z$1+1,FALSE)=1,"S",""),"")&amp;VLOOKUP($D474,Results!$F$3:$L$1396,Z$1,FALSE),"")</f>
        <v/>
      </c>
      <c r="AA474" s="16" t="str">
        <f>IFERROR(VLOOKUP($D474,Results!$F$3:$L$1396,AA$1,FALSE),"")</f>
        <v/>
      </c>
      <c r="AB474" s="16" t="str">
        <f>IFERROR(VLOOKUP($D474,Results!$F$3:$L$1396,AB$1,FALSE),"")</f>
        <v/>
      </c>
      <c r="AC474" s="16" t="str">
        <f>IF(V474="","",Y474-V474)</f>
        <v/>
      </c>
    </row>
    <row r="475" spans="1:29" s="21" customFormat="1" x14ac:dyDescent="0.25">
      <c r="A475" s="21" t="s">
        <v>2499</v>
      </c>
      <c r="B475" s="16">
        <f>COUNTIF($A$5:$A$124,A475)</f>
        <v>0</v>
      </c>
      <c r="C475" s="16" t="str">
        <f>IF(OR(MID(A475,1,2)="SP",MID(A475,1,2)="MR",MID(A475,1,2)="CL",MID(A475,1,2)="RP"),"P","B")</f>
        <v>P</v>
      </c>
      <c r="D475" s="17">
        <f>IF($C475="B",VLOOKUP($A475,Bat!$A$4:$BC$2232,D$1,FALSE),VLOOKUP($A475,Pit!$A$4:$AZ$2108,D$2,FALSE))</f>
        <v>9368</v>
      </c>
      <c r="E475" s="16" t="str">
        <f>IF($C475="B",VLOOKUP($A475,Bat!$A$4:$BC$2232,E$1,FALSE),VLOOKUP($A475,Pit!$A$4:$AZ$2108,E$2,FALSE))</f>
        <v>CL</v>
      </c>
      <c r="F475" s="16" t="str">
        <f>IF($C475="B",VLOOKUP($A475,Bat!$A$4:$BC$2232,F$1,FALSE),VLOOKUP($A475,Pit!$A$4:$AZ$2108,F$2,FALSE))</f>
        <v>Terrence Jarvis</v>
      </c>
      <c r="G475" s="16">
        <f>IF($C475="B",VLOOKUP($A475,Bat!$A$4:$BC$2232,G$1,FALSE),VLOOKUP($A475,Pit!$A$4:$AZ$2108,G$2,FALSE))</f>
        <v>21</v>
      </c>
      <c r="H475" s="16" t="str">
        <f>IF($C475="B",VLOOKUP($A475,Bat!$A$4:$BC$2232,H$1,FALSE),VLOOKUP($A475,Pit!$A$4:$AZ$2108,H$2,FALSE))</f>
        <v>S</v>
      </c>
      <c r="I475" s="16" t="str">
        <f>IF($C475="B",VLOOKUP($A475,Bat!$A$4:$BC$2232,I$1,FALSE),VLOOKUP($A475,Pit!$A$4:$AZ$2108,I$2,FALSE))</f>
        <v>R</v>
      </c>
      <c r="J475" s="16" t="str">
        <f>IF($C475="B",VLOOKUP($A475,Bat!$A$4:$BC$2232,J$1,FALSE),VLOOKUP($A475,Pit!$A$4:$AZ$2108,J$2,FALSE))</f>
        <v>Very Low</v>
      </c>
      <c r="K475" s="17" t="str">
        <f>IF($C475="B",VLOOKUP($A475,Bat!$A$4:$BC$2232,K$1,FALSE),VLOOKUP($A475,Pit!$A$4:$AZ$2108,K$2,FALSE))</f>
        <v>Very Low</v>
      </c>
      <c r="L475" s="16">
        <f>IF($C475="B",VLOOKUP($A475,Bat!$A$4:$BC$2232,L$1,FALSE),VLOOKUP($A475,Pit!$A$4:$AZ$2108,L$2,FALSE))</f>
        <v>5</v>
      </c>
      <c r="M475" s="16">
        <f>IF($C475="B",VLOOKUP($A475,Bat!$A$4:$BC$2232,M$1,FALSE),VLOOKUP($A475,Pit!$A$4:$AZ$2108,M$2,FALSE))</f>
        <v>4</v>
      </c>
      <c r="N475" s="16">
        <f>IF($C475="B",VLOOKUP($A475,Bat!$A$4:$BC$2232,N$1,FALSE),VLOOKUP($A475,Pit!$A$4:$AZ$2108,N$2,FALSE))</f>
        <v>3</v>
      </c>
      <c r="O475" s="16" t="str">
        <f>IF($C475="B",VLOOKUP($A475,Bat!$A$4:$BC$2232,O$1,FALSE),VLOOKUP($A475,Pit!$A$4:$AZ$2108,O$2,FALSE))</f>
        <v>92-94 Mph</v>
      </c>
      <c r="P475" s="17">
        <f>IF($C475="B",VLOOKUP($A475,Bat!$A$4:$BC$2232,P$1,FALSE),VLOOKUP($A475,Pit!$A$4:$AZ$2108,P$2,FALSE))</f>
        <v>5</v>
      </c>
      <c r="Q475" s="36">
        <f>IF($C475="B",VLOOKUP($A475,Bat!$A$4:$BC$2232,Q$1,FALSE),VLOOKUP($A475,Pit!$A$4:$AZ$2108,Q$2,FALSE))</f>
        <v>21.849820860915138</v>
      </c>
      <c r="R475" s="19">
        <f>IF($C475="B",VLOOKUP($A475,Bat!$A$4:$BC$2232,R$1,FALSE),VLOOKUP($A475,Pit!$A$4:$AZ$2108,R$2,FALSE))</f>
        <v>-0.10741774531774803</v>
      </c>
      <c r="S475" s="20">
        <f>IF($C475="B",VLOOKUP($A475,Bat!$A$4:$BC$2232,S$1,FALSE),VLOOKUP($A475,Pit!$A$4:$AZ$2108,S$2,FALSE))</f>
        <v>210000</v>
      </c>
      <c r="T475" s="17" t="str">
        <f>VLOOKUP(IF($C475="B",VLOOKUP($A475,Bat!$A$4:$AT$2232,T$1,FALSE),VLOOKUP($A475,Pit!$A$4:$BD$2108,T$2,FALSE)),COND!$A$35:$B$41,2,FALSE)</f>
        <v>??</v>
      </c>
      <c r="U475" s="21">
        <f>IF($C475="B",VLOOKUP($A475,Bat!$A$4:$AR$1196,44,FALSE),VLOOKUP($A475,Pit!$A$4:$BB$1086,54,FALSE))</f>
        <v>0</v>
      </c>
      <c r="V475" s="16"/>
      <c r="W475" s="16">
        <f>IF(OR(U475=999,V475=999,AND(S475&gt;$S$3,S475&lt;&gt;"Slot")),"",IF(V475="",U475,V475))</f>
        <v>0</v>
      </c>
      <c r="X475" s="17" t="e">
        <f>RANK(R475,$R$5:$R$124)</f>
        <v>#N/A</v>
      </c>
      <c r="Y475" s="16" t="str">
        <f>IFERROR(VLOOKUP($D475,Results!$F$3:$L$1396,Y$1,FALSE),"")</f>
        <v/>
      </c>
      <c r="Z475" s="34" t="str">
        <f>IFERROR(IFERROR(IF(VLOOKUP($D475,Results!$F$3:$L$1396,Z$1+1,FALSE)=1,"S",""),"")&amp;VLOOKUP($D475,Results!$F$3:$L$1396,Z$1,FALSE),"")</f>
        <v/>
      </c>
      <c r="AA475" s="16" t="str">
        <f>IFERROR(VLOOKUP($D475,Results!$F$3:$L$1396,AA$1,FALSE),"")</f>
        <v/>
      </c>
      <c r="AB475" s="16" t="str">
        <f>IFERROR(VLOOKUP($D475,Results!$F$3:$L$1396,AB$1,FALSE),"")</f>
        <v/>
      </c>
      <c r="AC475" s="16" t="str">
        <f>IF(V475="","",Y475-V475)</f>
        <v/>
      </c>
    </row>
    <row r="476" spans="1:29" s="21" customFormat="1" x14ac:dyDescent="0.25">
      <c r="A476" s="21" t="s">
        <v>2967</v>
      </c>
      <c r="B476" s="16">
        <f>COUNTIF($A$5:$A$124,A476)</f>
        <v>0</v>
      </c>
      <c r="C476" s="16" t="str">
        <f>IF(OR(MID(A476,1,2)="SP",MID(A476,1,2)="MR",MID(A476,1,2)="CL",MID(A476,1,2)="RP"),"P","B")</f>
        <v>B</v>
      </c>
      <c r="D476" s="17">
        <f>IF($C476="B",VLOOKUP($A476,Bat!$A$4:$BC$2232,D$1,FALSE),VLOOKUP($A476,Pit!$A$4:$AZ$2108,D$2,FALSE))</f>
        <v>5127</v>
      </c>
      <c r="E476" s="16" t="str">
        <f>IF($C476="B",VLOOKUP($A476,Bat!$A$4:$BC$2232,E$1,FALSE),VLOOKUP($A476,Pit!$A$4:$AZ$2108,E$2,FALSE))</f>
        <v>LF</v>
      </c>
      <c r="F476" s="16" t="str">
        <f>IF($C476="B",VLOOKUP($A476,Bat!$A$4:$BC$2232,F$1,FALSE),VLOOKUP($A476,Pit!$A$4:$AZ$2108,F$2,FALSE))</f>
        <v>Robby Lee</v>
      </c>
      <c r="G476" s="16">
        <f>IF($C476="B",VLOOKUP($A476,Bat!$A$4:$BC$2232,G$1,FALSE),VLOOKUP($A476,Pit!$A$4:$AZ$2108,G$2,FALSE))</f>
        <v>18</v>
      </c>
      <c r="H476" s="16" t="str">
        <f>IF($C476="B",VLOOKUP($A476,Bat!$A$4:$BC$2232,H$1,FALSE),VLOOKUP($A476,Pit!$A$4:$AZ$2108,H$2,FALSE))</f>
        <v>R</v>
      </c>
      <c r="I476" s="16" t="str">
        <f>IF($C476="B",VLOOKUP($A476,Bat!$A$4:$BC$2232,I$1,FALSE),VLOOKUP($A476,Pit!$A$4:$AZ$2108,I$2,FALSE))</f>
        <v>R</v>
      </c>
      <c r="J476" s="16" t="str">
        <f>IF($C476="B",VLOOKUP($A476,Bat!$A$4:$BC$2232,J$1,FALSE),VLOOKUP($A476,Pit!$A$4:$AZ$2108,J$2,FALSE))</f>
        <v>High</v>
      </c>
      <c r="K476" s="17" t="str">
        <f>IF($C476="B",VLOOKUP($A476,Bat!$A$4:$BC$2232,K$1,FALSE),VLOOKUP($A476,Pit!$A$4:$AZ$2108,K$2,FALSE))</f>
        <v>Low</v>
      </c>
      <c r="L476" s="16">
        <f>IF($C476="B",VLOOKUP($A476,Bat!$A$4:$BC$2232,L$1,FALSE),VLOOKUP($A476,Pit!$A$4:$AZ$2108,L$2,FALSE))</f>
        <v>2</v>
      </c>
      <c r="M476" s="16">
        <f>IF($C476="B",VLOOKUP($A476,Bat!$A$4:$BC$2232,M$1,FALSE),VLOOKUP($A476,Pit!$A$4:$AZ$2108,M$2,FALSE))</f>
        <v>6</v>
      </c>
      <c r="N476" s="16">
        <f>IF($C476="B",VLOOKUP($A476,Bat!$A$4:$BC$2232,N$1,FALSE),VLOOKUP($A476,Pit!$A$4:$AZ$2108,N$2,FALSE))</f>
        <v>10</v>
      </c>
      <c r="O476" s="16">
        <f>IF($C476="B",VLOOKUP($A476,Bat!$A$4:$BC$2232,O$1,FALSE),VLOOKUP($A476,Pit!$A$4:$AZ$2108,O$2,FALSE))</f>
        <v>4</v>
      </c>
      <c r="P476" s="17">
        <f>IF($C476="B",VLOOKUP($A476,Bat!$A$4:$BC$2232,P$1,FALSE),VLOOKUP($A476,Pit!$A$4:$AZ$2108,P$2,FALSE))</f>
        <v>3</v>
      </c>
      <c r="Q476" s="36">
        <f>IF($C476="B",VLOOKUP($A476,Bat!$A$4:$BC$2232,Q$1,FALSE),VLOOKUP($A476,Pit!$A$4:$AZ$2108,Q$2,FALSE))</f>
        <v>5.7383081642779086</v>
      </c>
      <c r="R476" s="19">
        <f>IF($C476="B",VLOOKUP($A476,Bat!$A$4:$BC$2232,R$1,FALSE),VLOOKUP($A476,Pit!$A$4:$AZ$2108,R$2,FALSE))</f>
        <v>-0.10987923276004895</v>
      </c>
      <c r="S476" s="20">
        <f>IF($C476="B",VLOOKUP($A476,Bat!$A$4:$BC$2232,S$1,FALSE),VLOOKUP($A476,Pit!$A$4:$AZ$2108,S$2,FALSE))</f>
        <v>2000000</v>
      </c>
      <c r="T476" s="17" t="str">
        <f>VLOOKUP(IF($C476="B",VLOOKUP($A476,Bat!$A$4:$AT$2232,T$1,FALSE),VLOOKUP($A476,Pit!$A$4:$BD$2108,T$2,FALSE)),COND!$A$35:$B$41,2,FALSE)</f>
        <v>??</v>
      </c>
      <c r="U476" s="21">
        <f>IF($C476="B",VLOOKUP($A476,Bat!$A$4:$AR$1196,44,FALSE),VLOOKUP($A476,Pit!$A$4:$BB$1086,54,FALSE))</f>
        <v>0</v>
      </c>
      <c r="V476" s="16"/>
      <c r="W476" s="16">
        <f>IF(OR(U476=999,V476=999,AND(S476&gt;$S$3,S476&lt;&gt;"Slot")),"",IF(V476="",U476,V476))</f>
        <v>0</v>
      </c>
      <c r="X476" s="17" t="e">
        <f>RANK(R476,$R$5:$R$124)</f>
        <v>#N/A</v>
      </c>
      <c r="Y476" s="16" t="str">
        <f>IFERROR(VLOOKUP($D476,Results!$F$3:$L$1396,Y$1,FALSE),"")</f>
        <v/>
      </c>
      <c r="Z476" s="34" t="str">
        <f>IFERROR(IFERROR(IF(VLOOKUP($D476,Results!$F$3:$L$1396,Z$1+1,FALSE)=1,"S",""),"")&amp;VLOOKUP($D476,Results!$F$3:$L$1396,Z$1,FALSE),"")</f>
        <v/>
      </c>
      <c r="AA476" s="16" t="str">
        <f>IFERROR(VLOOKUP($D476,Results!$F$3:$L$1396,AA$1,FALSE),"")</f>
        <v/>
      </c>
      <c r="AB476" s="16" t="str">
        <f>IFERROR(VLOOKUP($D476,Results!$F$3:$L$1396,AB$1,FALSE),"")</f>
        <v/>
      </c>
      <c r="AC476" s="16" t="str">
        <f>IF(V476="","",Y476-V476)</f>
        <v/>
      </c>
    </row>
    <row r="477" spans="1:29" s="21" customFormat="1" x14ac:dyDescent="0.25">
      <c r="A477" s="21" t="s">
        <v>2500</v>
      </c>
      <c r="B477" s="16">
        <f>COUNTIF($A$5:$A$124,A477)</f>
        <v>0</v>
      </c>
      <c r="C477" s="16" t="str">
        <f>IF(OR(MID(A477,1,2)="SP",MID(A477,1,2)="MR",MID(A477,1,2)="CL",MID(A477,1,2)="RP"),"P","B")</f>
        <v>P</v>
      </c>
      <c r="D477" s="17">
        <f>IF($C477="B",VLOOKUP($A477,Bat!$A$4:$BC$2232,D$1,FALSE),VLOOKUP($A477,Pit!$A$4:$AZ$2108,D$2,FALSE))</f>
        <v>9303</v>
      </c>
      <c r="E477" s="16" t="str">
        <f>IF($C477="B",VLOOKUP($A477,Bat!$A$4:$BC$2232,E$1,FALSE),VLOOKUP($A477,Pit!$A$4:$AZ$2108,E$2,FALSE))</f>
        <v>SP</v>
      </c>
      <c r="F477" s="16" t="str">
        <f>IF($C477="B",VLOOKUP($A477,Bat!$A$4:$BC$2232,F$1,FALSE),VLOOKUP($A477,Pit!$A$4:$AZ$2108,F$2,FALSE))</f>
        <v>Masuhiro Sato</v>
      </c>
      <c r="G477" s="16">
        <f>IF($C477="B",VLOOKUP($A477,Bat!$A$4:$BC$2232,G$1,FALSE),VLOOKUP($A477,Pit!$A$4:$AZ$2108,G$2,FALSE))</f>
        <v>18</v>
      </c>
      <c r="H477" s="16" t="str">
        <f>IF($C477="B",VLOOKUP($A477,Bat!$A$4:$BC$2232,H$1,FALSE),VLOOKUP($A477,Pit!$A$4:$AZ$2108,H$2,FALSE))</f>
        <v>R</v>
      </c>
      <c r="I477" s="16" t="str">
        <f>IF($C477="B",VLOOKUP($A477,Bat!$A$4:$BC$2232,I$1,FALSE),VLOOKUP($A477,Pit!$A$4:$AZ$2108,I$2,FALSE))</f>
        <v>R</v>
      </c>
      <c r="J477" s="16" t="str">
        <f>IF($C477="B",VLOOKUP($A477,Bat!$A$4:$BC$2232,J$1,FALSE),VLOOKUP($A477,Pit!$A$4:$AZ$2108,J$2,FALSE))</f>
        <v>Normal</v>
      </c>
      <c r="K477" s="17" t="str">
        <f>IF($C477="B",VLOOKUP($A477,Bat!$A$4:$BC$2232,K$1,FALSE),VLOOKUP($A477,Pit!$A$4:$AZ$2108,K$2,FALSE))</f>
        <v>Low</v>
      </c>
      <c r="L477" s="16">
        <f>IF($C477="B",VLOOKUP($A477,Bat!$A$4:$BC$2232,L$1,FALSE),VLOOKUP($A477,Pit!$A$4:$AZ$2108,L$2,FALSE))</f>
        <v>3</v>
      </c>
      <c r="M477" s="16">
        <f>IF($C477="B",VLOOKUP($A477,Bat!$A$4:$BC$2232,M$1,FALSE),VLOOKUP($A477,Pit!$A$4:$AZ$2108,M$2,FALSE))</f>
        <v>4</v>
      </c>
      <c r="N477" s="16">
        <f>IF($C477="B",VLOOKUP($A477,Bat!$A$4:$BC$2232,N$1,FALSE),VLOOKUP($A477,Pit!$A$4:$AZ$2108,N$2,FALSE))</f>
        <v>4</v>
      </c>
      <c r="O477" s="16" t="str">
        <f>IF($C477="B",VLOOKUP($A477,Bat!$A$4:$BC$2232,O$1,FALSE),VLOOKUP($A477,Pit!$A$4:$AZ$2108,O$2,FALSE))</f>
        <v>86-88 Mph</v>
      </c>
      <c r="P477" s="17">
        <f>IF($C477="B",VLOOKUP($A477,Bat!$A$4:$BC$2232,P$1,FALSE),VLOOKUP($A477,Pit!$A$4:$AZ$2108,P$2,FALSE))</f>
        <v>8</v>
      </c>
      <c r="Q477" s="36">
        <f>IF($C477="B",VLOOKUP($A477,Bat!$A$4:$BC$2232,Q$1,FALSE),VLOOKUP($A477,Pit!$A$4:$AZ$2108,Q$2,FALSE))</f>
        <v>21.818955600374071</v>
      </c>
      <c r="R477" s="19">
        <f>IF($C477="B",VLOOKUP($A477,Bat!$A$4:$BC$2232,R$1,FALSE),VLOOKUP($A477,Pit!$A$4:$AZ$2108,R$2,FALSE))</f>
        <v>-0.11017909964015177</v>
      </c>
      <c r="S477" s="20">
        <f>IF($C477="B",VLOOKUP($A477,Bat!$A$4:$BC$2232,S$1,FALSE),VLOOKUP($A477,Pit!$A$4:$AZ$2108,S$2,FALSE))</f>
        <v>180000</v>
      </c>
      <c r="T477" s="17" t="str">
        <f>VLOOKUP(IF($C477="B",VLOOKUP($A477,Bat!$A$4:$AT$2232,T$1,FALSE),VLOOKUP($A477,Pit!$A$4:$BD$2108,T$2,FALSE)),COND!$A$35:$B$41,2,FALSE)</f>
        <v>??</v>
      </c>
      <c r="U477" s="21">
        <f>IF($C477="B",VLOOKUP($A477,Bat!$A$4:$AR$1196,44,FALSE),VLOOKUP($A477,Pit!$A$4:$BB$1086,54,FALSE))</f>
        <v>0</v>
      </c>
      <c r="V477" s="16"/>
      <c r="W477" s="16">
        <f>IF(OR(U477=999,V477=999,AND(S477&gt;$S$3,S477&lt;&gt;"Slot")),"",IF(V477="",U477,V477))</f>
        <v>0</v>
      </c>
      <c r="X477" s="17" t="e">
        <f>RANK(R477,$R$5:$R$124)</f>
        <v>#N/A</v>
      </c>
      <c r="Y477" s="16" t="str">
        <f>IFERROR(VLOOKUP($D477,Results!$F$3:$L$1396,Y$1,FALSE),"")</f>
        <v/>
      </c>
      <c r="Z477" s="34" t="str">
        <f>IFERROR(IFERROR(IF(VLOOKUP($D477,Results!$F$3:$L$1396,Z$1+1,FALSE)=1,"S",""),"")&amp;VLOOKUP($D477,Results!$F$3:$L$1396,Z$1,FALSE),"")</f>
        <v/>
      </c>
      <c r="AA477" s="16" t="str">
        <f>IFERROR(VLOOKUP($D477,Results!$F$3:$L$1396,AA$1,FALSE),"")</f>
        <v/>
      </c>
      <c r="AB477" s="16" t="str">
        <f>IFERROR(VLOOKUP($D477,Results!$F$3:$L$1396,AB$1,FALSE),"")</f>
        <v/>
      </c>
      <c r="AC477" s="16" t="str">
        <f>IF(V477="","",Y477-V477)</f>
        <v/>
      </c>
    </row>
    <row r="478" spans="1:29" s="21" customFormat="1" x14ac:dyDescent="0.25">
      <c r="A478" s="21" t="s">
        <v>2501</v>
      </c>
      <c r="B478" s="16">
        <f>COUNTIF($A$5:$A$124,A478)</f>
        <v>0</v>
      </c>
      <c r="C478" s="16" t="str">
        <f>IF(OR(MID(A478,1,2)="SP",MID(A478,1,2)="MR",MID(A478,1,2)="CL",MID(A478,1,2)="RP"),"P","B")</f>
        <v>P</v>
      </c>
      <c r="D478" s="17">
        <f>IF($C478="B",VLOOKUP($A478,Bat!$A$4:$BC$2232,D$1,FALSE),VLOOKUP($A478,Pit!$A$4:$AZ$2108,D$2,FALSE))</f>
        <v>4821</v>
      </c>
      <c r="E478" s="16" t="str">
        <f>IF($C478="B",VLOOKUP($A478,Bat!$A$4:$BC$2232,E$1,FALSE),VLOOKUP($A478,Pit!$A$4:$AZ$2108,E$2,FALSE))</f>
        <v>RP</v>
      </c>
      <c r="F478" s="16" t="str">
        <f>IF($C478="B",VLOOKUP($A478,Bat!$A$4:$BC$2232,F$1,FALSE),VLOOKUP($A478,Pit!$A$4:$AZ$2108,F$2,FALSE))</f>
        <v>Chance Jefferson</v>
      </c>
      <c r="G478" s="16">
        <f>IF($C478="B",VLOOKUP($A478,Bat!$A$4:$BC$2232,G$1,FALSE),VLOOKUP($A478,Pit!$A$4:$AZ$2108,G$2,FALSE))</f>
        <v>18</v>
      </c>
      <c r="H478" s="16" t="str">
        <f>IF($C478="B",VLOOKUP($A478,Bat!$A$4:$BC$2232,H$1,FALSE),VLOOKUP($A478,Pit!$A$4:$AZ$2108,H$2,FALSE))</f>
        <v>L</v>
      </c>
      <c r="I478" s="16" t="str">
        <f>IF($C478="B",VLOOKUP($A478,Bat!$A$4:$BC$2232,I$1,FALSE),VLOOKUP($A478,Pit!$A$4:$AZ$2108,I$2,FALSE))</f>
        <v>L</v>
      </c>
      <c r="J478" s="16" t="str">
        <f>IF($C478="B",VLOOKUP($A478,Bat!$A$4:$BC$2232,J$1,FALSE),VLOOKUP($A478,Pit!$A$4:$AZ$2108,J$2,FALSE))</f>
        <v>Normal</v>
      </c>
      <c r="K478" s="17" t="str">
        <f>IF($C478="B",VLOOKUP($A478,Bat!$A$4:$BC$2232,K$1,FALSE),VLOOKUP($A478,Pit!$A$4:$AZ$2108,K$2,FALSE))</f>
        <v>Very Low</v>
      </c>
      <c r="L478" s="16">
        <f>IF($C478="B",VLOOKUP($A478,Bat!$A$4:$BC$2232,L$1,FALSE),VLOOKUP($A478,Pit!$A$4:$AZ$2108,L$2,FALSE))</f>
        <v>4</v>
      </c>
      <c r="M478" s="16">
        <f>IF($C478="B",VLOOKUP($A478,Bat!$A$4:$BC$2232,M$1,FALSE),VLOOKUP($A478,Pit!$A$4:$AZ$2108,M$2,FALSE))</f>
        <v>5</v>
      </c>
      <c r="N478" s="16">
        <f>IF($C478="B",VLOOKUP($A478,Bat!$A$4:$BC$2232,N$1,FALSE),VLOOKUP($A478,Pit!$A$4:$AZ$2108,N$2,FALSE))</f>
        <v>3</v>
      </c>
      <c r="O478" s="16" t="str">
        <f>IF($C478="B",VLOOKUP($A478,Bat!$A$4:$BC$2232,O$1,FALSE),VLOOKUP($A478,Pit!$A$4:$AZ$2108,O$2,FALSE))</f>
        <v>88-90 Mph</v>
      </c>
      <c r="P478" s="17">
        <f>IF($C478="B",VLOOKUP($A478,Bat!$A$4:$BC$2232,P$1,FALSE),VLOOKUP($A478,Pit!$A$4:$AZ$2108,P$2,FALSE))</f>
        <v>4</v>
      </c>
      <c r="Q478" s="36">
        <f>IF($C478="B",VLOOKUP($A478,Bat!$A$4:$BC$2232,Q$1,FALSE),VLOOKUP($A478,Pit!$A$4:$AZ$2108,Q$2,FALSE))</f>
        <v>21.759702623191327</v>
      </c>
      <c r="R478" s="19">
        <f>IF($C478="B",VLOOKUP($A478,Bat!$A$4:$BC$2232,R$1,FALSE),VLOOKUP($A478,Pit!$A$4:$AZ$2108,R$2,FALSE))</f>
        <v>-0.11548015531862778</v>
      </c>
      <c r="S478" s="20">
        <f>IF($C478="B",VLOOKUP($A478,Bat!$A$4:$BC$2232,S$1,FALSE),VLOOKUP($A478,Pit!$A$4:$AZ$2108,S$2,FALSE))</f>
        <v>200000</v>
      </c>
      <c r="T478" s="17" t="str">
        <f>VLOOKUP(IF($C478="B",VLOOKUP($A478,Bat!$A$4:$AT$2232,T$1,FALSE),VLOOKUP($A478,Pit!$A$4:$BD$2108,T$2,FALSE)),COND!$A$35:$B$41,2,FALSE)</f>
        <v>??</v>
      </c>
      <c r="U478" s="21">
        <f>IF($C478="B",VLOOKUP($A478,Bat!$A$4:$AR$1196,44,FALSE),VLOOKUP($A478,Pit!$A$4:$BB$1086,54,FALSE))</f>
        <v>0</v>
      </c>
      <c r="V478" s="16"/>
      <c r="W478" s="16">
        <f>IF(OR(U478=999,V478=999,AND(S478&gt;$S$3,S478&lt;&gt;"Slot")),"",IF(V478="",U478,V478))</f>
        <v>0</v>
      </c>
      <c r="X478" s="17" t="e">
        <f>RANK(R478,$R$5:$R$124)</f>
        <v>#N/A</v>
      </c>
      <c r="Y478" s="16" t="str">
        <f>IFERROR(VLOOKUP($D478,Results!$F$3:$L$1396,Y$1,FALSE),"")</f>
        <v/>
      </c>
      <c r="Z478" s="34" t="str">
        <f>IFERROR(IFERROR(IF(VLOOKUP($D478,Results!$F$3:$L$1396,Z$1+1,FALSE)=1,"S",""),"")&amp;VLOOKUP($D478,Results!$F$3:$L$1396,Z$1,FALSE),"")</f>
        <v/>
      </c>
      <c r="AA478" s="16" t="str">
        <f>IFERROR(VLOOKUP($D478,Results!$F$3:$L$1396,AA$1,FALSE),"")</f>
        <v/>
      </c>
      <c r="AB478" s="16" t="str">
        <f>IFERROR(VLOOKUP($D478,Results!$F$3:$L$1396,AB$1,FALSE),"")</f>
        <v/>
      </c>
      <c r="AC478" s="16" t="str">
        <f>IF(V478="","",Y478-V478)</f>
        <v/>
      </c>
    </row>
    <row r="479" spans="1:29" s="21" customFormat="1" x14ac:dyDescent="0.25">
      <c r="A479" s="21" t="s">
        <v>2502</v>
      </c>
      <c r="B479" s="16">
        <f>COUNTIF($A$5:$A$124,A479)</f>
        <v>0</v>
      </c>
      <c r="C479" s="16" t="str">
        <f>IF(OR(MID(A479,1,2)="SP",MID(A479,1,2)="MR",MID(A479,1,2)="CL",MID(A479,1,2)="RP"),"P","B")</f>
        <v>P</v>
      </c>
      <c r="D479" s="17">
        <f>IF($C479="B",VLOOKUP($A479,Bat!$A$4:$BC$2232,D$1,FALSE),VLOOKUP($A479,Pit!$A$4:$AZ$2108,D$2,FALSE))</f>
        <v>6243</v>
      </c>
      <c r="E479" s="16" t="str">
        <f>IF($C479="B",VLOOKUP($A479,Bat!$A$4:$BC$2232,E$1,FALSE),VLOOKUP($A479,Pit!$A$4:$AZ$2108,E$2,FALSE))</f>
        <v>RP</v>
      </c>
      <c r="F479" s="16" t="str">
        <f>IF($C479="B",VLOOKUP($A479,Bat!$A$4:$BC$2232,F$1,FALSE),VLOOKUP($A479,Pit!$A$4:$AZ$2108,F$2,FALSE))</f>
        <v>Raymond Alloway</v>
      </c>
      <c r="G479" s="16">
        <f>IF($C479="B",VLOOKUP($A479,Bat!$A$4:$BC$2232,G$1,FALSE),VLOOKUP($A479,Pit!$A$4:$AZ$2108,G$2,FALSE))</f>
        <v>21</v>
      </c>
      <c r="H479" s="16" t="str">
        <f>IF($C479="B",VLOOKUP($A479,Bat!$A$4:$BC$2232,H$1,FALSE),VLOOKUP($A479,Pit!$A$4:$AZ$2108,H$2,FALSE))</f>
        <v>R</v>
      </c>
      <c r="I479" s="16" t="str">
        <f>IF($C479="B",VLOOKUP($A479,Bat!$A$4:$BC$2232,I$1,FALSE),VLOOKUP($A479,Pit!$A$4:$AZ$2108,I$2,FALSE))</f>
        <v>R</v>
      </c>
      <c r="J479" s="16" t="str">
        <f>IF($C479="B",VLOOKUP($A479,Bat!$A$4:$BC$2232,J$1,FALSE),VLOOKUP($A479,Pit!$A$4:$AZ$2108,J$2,FALSE))</f>
        <v>Low</v>
      </c>
      <c r="K479" s="17" t="str">
        <f>IF($C479="B",VLOOKUP($A479,Bat!$A$4:$BC$2232,K$1,FALSE),VLOOKUP($A479,Pit!$A$4:$AZ$2108,K$2,FALSE))</f>
        <v>High</v>
      </c>
      <c r="L479" s="16">
        <f>IF($C479="B",VLOOKUP($A479,Bat!$A$4:$BC$2232,L$1,FALSE),VLOOKUP($A479,Pit!$A$4:$AZ$2108,L$2,FALSE))</f>
        <v>4</v>
      </c>
      <c r="M479" s="16">
        <f>IF($C479="B",VLOOKUP($A479,Bat!$A$4:$BC$2232,M$1,FALSE),VLOOKUP($A479,Pit!$A$4:$AZ$2108,M$2,FALSE))</f>
        <v>4</v>
      </c>
      <c r="N479" s="16">
        <f>IF($C479="B",VLOOKUP($A479,Bat!$A$4:$BC$2232,N$1,FALSE),VLOOKUP($A479,Pit!$A$4:$AZ$2108,N$2,FALSE))</f>
        <v>3</v>
      </c>
      <c r="O479" s="16" t="str">
        <f>IF($C479="B",VLOOKUP($A479,Bat!$A$4:$BC$2232,O$1,FALSE),VLOOKUP($A479,Pit!$A$4:$AZ$2108,O$2,FALSE))</f>
        <v>95-97 Mph</v>
      </c>
      <c r="P479" s="17">
        <f>IF($C479="B",VLOOKUP($A479,Bat!$A$4:$BC$2232,P$1,FALSE),VLOOKUP($A479,Pit!$A$4:$AZ$2108,P$2,FALSE))</f>
        <v>6</v>
      </c>
      <c r="Q479" s="36">
        <f>IF($C479="B",VLOOKUP($A479,Bat!$A$4:$BC$2232,Q$1,FALSE),VLOOKUP($A479,Pit!$A$4:$AZ$2108,Q$2,FALSE))</f>
        <v>21.736079398735988</v>
      </c>
      <c r="R479" s="19">
        <f>IF($C479="B",VLOOKUP($A479,Bat!$A$4:$BC$2232,R$1,FALSE),VLOOKUP($A479,Pit!$A$4:$AZ$2108,R$2,FALSE))</f>
        <v>-0.11759360234014476</v>
      </c>
      <c r="S479" s="20">
        <f>IF($C479="B",VLOOKUP($A479,Bat!$A$4:$BC$2232,S$1,FALSE),VLOOKUP($A479,Pit!$A$4:$AZ$2108,S$2,FALSE))</f>
        <v>220000</v>
      </c>
      <c r="T479" s="17" t="str">
        <f>VLOOKUP(IF($C479="B",VLOOKUP($A479,Bat!$A$4:$AT$2232,T$1,FALSE),VLOOKUP($A479,Pit!$A$4:$BD$2108,T$2,FALSE)),COND!$A$35:$B$41,2,FALSE)</f>
        <v>??</v>
      </c>
      <c r="U479" s="21">
        <f>IF($C479="B",VLOOKUP($A479,Bat!$A$4:$AR$1196,44,FALSE),VLOOKUP($A479,Pit!$A$4:$BB$1086,54,FALSE))</f>
        <v>0</v>
      </c>
      <c r="V479" s="16"/>
      <c r="W479" s="16">
        <f>IF(OR(U479=999,V479=999,AND(S479&gt;$S$3,S479&lt;&gt;"Slot")),"",IF(V479="",U479,V479))</f>
        <v>0</v>
      </c>
      <c r="X479" s="17" t="e">
        <f>RANK(R479,$R$5:$R$124)</f>
        <v>#N/A</v>
      </c>
      <c r="Y479" s="16" t="str">
        <f>IFERROR(VLOOKUP($D479,Results!$F$3:$L$1396,Y$1,FALSE),"")</f>
        <v/>
      </c>
      <c r="Z479" s="34" t="str">
        <f>IFERROR(IFERROR(IF(VLOOKUP($D479,Results!$F$3:$L$1396,Z$1+1,FALSE)=1,"S",""),"")&amp;VLOOKUP($D479,Results!$F$3:$L$1396,Z$1,FALSE),"")</f>
        <v/>
      </c>
      <c r="AA479" s="16" t="str">
        <f>IFERROR(VLOOKUP($D479,Results!$F$3:$L$1396,AA$1,FALSE),"")</f>
        <v/>
      </c>
      <c r="AB479" s="16" t="str">
        <f>IFERROR(VLOOKUP($D479,Results!$F$3:$L$1396,AB$1,FALSE),"")</f>
        <v/>
      </c>
      <c r="AC479" s="16" t="str">
        <f>IF(V479="","",Y479-V479)</f>
        <v/>
      </c>
    </row>
    <row r="480" spans="1:29" s="21" customFormat="1" x14ac:dyDescent="0.25">
      <c r="A480" s="21" t="s">
        <v>2968</v>
      </c>
      <c r="B480" s="16">
        <f>COUNTIF($A$5:$A$124,A480)</f>
        <v>0</v>
      </c>
      <c r="C480" s="16" t="str">
        <f>IF(OR(MID(A480,1,2)="SP",MID(A480,1,2)="MR",MID(A480,1,2)="CL",MID(A480,1,2)="RP"),"P","B")</f>
        <v>B</v>
      </c>
      <c r="D480" s="17">
        <f>IF($C480="B",VLOOKUP($A480,Bat!$A$4:$BC$2232,D$1,FALSE),VLOOKUP($A480,Pit!$A$4:$AZ$2108,D$2,FALSE))</f>
        <v>6652</v>
      </c>
      <c r="E480" s="16" t="str">
        <f>IF($C480="B",VLOOKUP($A480,Bat!$A$4:$BC$2232,E$1,FALSE),VLOOKUP($A480,Pit!$A$4:$AZ$2108,E$2,FALSE))</f>
        <v>RF</v>
      </c>
      <c r="F480" s="16" t="str">
        <f>IF($C480="B",VLOOKUP($A480,Bat!$A$4:$BC$2232,F$1,FALSE),VLOOKUP($A480,Pit!$A$4:$AZ$2108,F$2,FALSE))</f>
        <v>Domingo Martínez</v>
      </c>
      <c r="G480" s="16">
        <f>IF($C480="B",VLOOKUP($A480,Bat!$A$4:$BC$2232,G$1,FALSE),VLOOKUP($A480,Pit!$A$4:$AZ$2108,G$2,FALSE))</f>
        <v>21</v>
      </c>
      <c r="H480" s="16" t="str">
        <f>IF($C480="B",VLOOKUP($A480,Bat!$A$4:$BC$2232,H$1,FALSE),VLOOKUP($A480,Pit!$A$4:$AZ$2108,H$2,FALSE))</f>
        <v>L</v>
      </c>
      <c r="I480" s="16" t="str">
        <f>IF($C480="B",VLOOKUP($A480,Bat!$A$4:$BC$2232,I$1,FALSE),VLOOKUP($A480,Pit!$A$4:$AZ$2108,I$2,FALSE))</f>
        <v>L</v>
      </c>
      <c r="J480" s="16" t="str">
        <f>IF($C480="B",VLOOKUP($A480,Bat!$A$4:$BC$2232,J$1,FALSE),VLOOKUP($A480,Pit!$A$4:$AZ$2108,J$2,FALSE))</f>
        <v>Low</v>
      </c>
      <c r="K480" s="17" t="str">
        <f>IF($C480="B",VLOOKUP($A480,Bat!$A$4:$BC$2232,K$1,FALSE),VLOOKUP($A480,Pit!$A$4:$AZ$2108,K$2,FALSE))</f>
        <v>Normal</v>
      </c>
      <c r="L480" s="16">
        <f>IF($C480="B",VLOOKUP($A480,Bat!$A$4:$BC$2232,L$1,FALSE),VLOOKUP($A480,Pit!$A$4:$AZ$2108,L$2,FALSE))</f>
        <v>4</v>
      </c>
      <c r="M480" s="16">
        <f>IF($C480="B",VLOOKUP($A480,Bat!$A$4:$BC$2232,M$1,FALSE),VLOOKUP($A480,Pit!$A$4:$AZ$2108,M$2,FALSE))</f>
        <v>6</v>
      </c>
      <c r="N480" s="16">
        <f>IF($C480="B",VLOOKUP($A480,Bat!$A$4:$BC$2232,N$1,FALSE),VLOOKUP($A480,Pit!$A$4:$AZ$2108,N$2,FALSE))</f>
        <v>2</v>
      </c>
      <c r="O480" s="16">
        <f>IF($C480="B",VLOOKUP($A480,Bat!$A$4:$BC$2232,O$1,FALSE),VLOOKUP($A480,Pit!$A$4:$AZ$2108,O$2,FALSE))</f>
        <v>4</v>
      </c>
      <c r="P480" s="17">
        <f>IF($C480="B",VLOOKUP($A480,Bat!$A$4:$BC$2232,P$1,FALSE),VLOOKUP($A480,Pit!$A$4:$AZ$2108,P$2,FALSE))</f>
        <v>2</v>
      </c>
      <c r="Q480" s="36">
        <f>IF($C480="B",VLOOKUP($A480,Bat!$A$4:$BC$2232,Q$1,FALSE),VLOOKUP($A480,Pit!$A$4:$AZ$2108,Q$2,FALSE))</f>
        <v>5.66950917099342</v>
      </c>
      <c r="R480" s="19">
        <f>IF($C480="B",VLOOKUP($A480,Bat!$A$4:$BC$2232,R$1,FALSE),VLOOKUP($A480,Pit!$A$4:$AZ$2108,R$2,FALSE))</f>
        <v>-0.11890385821683852</v>
      </c>
      <c r="S480" s="20">
        <f>IF($C480="B",VLOOKUP($A480,Bat!$A$4:$BC$2232,S$1,FALSE),VLOOKUP($A480,Pit!$A$4:$AZ$2108,S$2,FALSE))</f>
        <v>240000</v>
      </c>
      <c r="T480" s="17" t="str">
        <f>VLOOKUP(IF($C480="B",VLOOKUP($A480,Bat!$A$4:$AT$2232,T$1,FALSE),VLOOKUP($A480,Pit!$A$4:$BD$2108,T$2,FALSE)),COND!$A$35:$B$41,2,FALSE)</f>
        <v>??</v>
      </c>
      <c r="U480" s="21">
        <f>IF($C480="B",VLOOKUP($A480,Bat!$A$4:$AR$1196,44,FALSE),VLOOKUP($A480,Pit!$A$4:$BB$1086,54,FALSE))</f>
        <v>0</v>
      </c>
      <c r="V480" s="16"/>
      <c r="W480" s="16">
        <f>IF(OR(U480=999,V480=999,AND(S480&gt;$S$3,S480&lt;&gt;"Slot")),"",IF(V480="",U480,V480))</f>
        <v>0</v>
      </c>
      <c r="X480" s="17" t="e">
        <f>RANK(R480,$R$5:$R$124)</f>
        <v>#N/A</v>
      </c>
      <c r="Y480" s="16" t="str">
        <f>IFERROR(VLOOKUP($D480,Results!$F$3:$L$1396,Y$1,FALSE),"")</f>
        <v/>
      </c>
      <c r="Z480" s="34" t="str">
        <f>IFERROR(IFERROR(IF(VLOOKUP($D480,Results!$F$3:$L$1396,Z$1+1,FALSE)=1,"S",""),"")&amp;VLOOKUP($D480,Results!$F$3:$L$1396,Z$1,FALSE),"")</f>
        <v/>
      </c>
      <c r="AA480" s="16" t="str">
        <f>IFERROR(VLOOKUP($D480,Results!$F$3:$L$1396,AA$1,FALSE),"")</f>
        <v/>
      </c>
      <c r="AB480" s="16" t="str">
        <f>IFERROR(VLOOKUP($D480,Results!$F$3:$L$1396,AB$1,FALSE),"")</f>
        <v/>
      </c>
      <c r="AC480" s="16" t="str">
        <f>IF(V480="","",Y480-V480)</f>
        <v/>
      </c>
    </row>
    <row r="481" spans="1:29" s="21" customFormat="1" x14ac:dyDescent="0.25">
      <c r="A481" s="21" t="s">
        <v>2969</v>
      </c>
      <c r="B481" s="16">
        <f>COUNTIF($A$5:$A$124,A481)</f>
        <v>0</v>
      </c>
      <c r="C481" s="16" t="str">
        <f>IF(OR(MID(A481,1,2)="SP",MID(A481,1,2)="MR",MID(A481,1,2)="CL",MID(A481,1,2)="RP"),"P","B")</f>
        <v>B</v>
      </c>
      <c r="D481" s="17">
        <f>IF($C481="B",VLOOKUP($A481,Bat!$A$4:$BC$2232,D$1,FALSE),VLOOKUP($A481,Pit!$A$4:$AZ$2108,D$2,FALSE))</f>
        <v>7506</v>
      </c>
      <c r="E481" s="16" t="str">
        <f>IF($C481="B",VLOOKUP($A481,Bat!$A$4:$BC$2232,E$1,FALSE),VLOOKUP($A481,Pit!$A$4:$AZ$2108,E$2,FALSE))</f>
        <v>SS</v>
      </c>
      <c r="F481" s="16" t="str">
        <f>IF($C481="B",VLOOKUP($A481,Bat!$A$4:$BC$2232,F$1,FALSE),VLOOKUP($A481,Pit!$A$4:$AZ$2108,F$2,FALSE))</f>
        <v>Alejandro Gómez</v>
      </c>
      <c r="G481" s="16">
        <f>IF($C481="B",VLOOKUP($A481,Bat!$A$4:$BC$2232,G$1,FALSE),VLOOKUP($A481,Pit!$A$4:$AZ$2108,G$2,FALSE))</f>
        <v>21</v>
      </c>
      <c r="H481" s="16" t="str">
        <f>IF($C481="B",VLOOKUP($A481,Bat!$A$4:$BC$2232,H$1,FALSE),VLOOKUP($A481,Pit!$A$4:$AZ$2108,H$2,FALSE))</f>
        <v>L</v>
      </c>
      <c r="I481" s="16" t="str">
        <f>IF($C481="B",VLOOKUP($A481,Bat!$A$4:$BC$2232,I$1,FALSE),VLOOKUP($A481,Pit!$A$4:$AZ$2108,I$2,FALSE))</f>
        <v>R</v>
      </c>
      <c r="J481" s="16" t="str">
        <f>IF($C481="B",VLOOKUP($A481,Bat!$A$4:$BC$2232,J$1,FALSE),VLOOKUP($A481,Pit!$A$4:$AZ$2108,J$2,FALSE))</f>
        <v>Low</v>
      </c>
      <c r="K481" s="17" t="str">
        <f>IF($C481="B",VLOOKUP($A481,Bat!$A$4:$BC$2232,K$1,FALSE),VLOOKUP($A481,Pit!$A$4:$AZ$2108,K$2,FALSE))</f>
        <v>Very High</v>
      </c>
      <c r="L481" s="16">
        <f>IF($C481="B",VLOOKUP($A481,Bat!$A$4:$BC$2232,L$1,FALSE),VLOOKUP($A481,Pit!$A$4:$AZ$2108,L$2,FALSE))</f>
        <v>4</v>
      </c>
      <c r="M481" s="16">
        <f>IF($C481="B",VLOOKUP($A481,Bat!$A$4:$BC$2232,M$1,FALSE),VLOOKUP($A481,Pit!$A$4:$AZ$2108,M$2,FALSE))</f>
        <v>5</v>
      </c>
      <c r="N481" s="16">
        <f>IF($C481="B",VLOOKUP($A481,Bat!$A$4:$BC$2232,N$1,FALSE),VLOOKUP($A481,Pit!$A$4:$AZ$2108,N$2,FALSE))</f>
        <v>1</v>
      </c>
      <c r="O481" s="16">
        <f>IF($C481="B",VLOOKUP($A481,Bat!$A$4:$BC$2232,O$1,FALSE),VLOOKUP($A481,Pit!$A$4:$AZ$2108,O$2,FALSE))</f>
        <v>5</v>
      </c>
      <c r="P481" s="17">
        <f>IF($C481="B",VLOOKUP($A481,Bat!$A$4:$BC$2232,P$1,FALSE),VLOOKUP($A481,Pit!$A$4:$AZ$2108,P$2,FALSE))</f>
        <v>3</v>
      </c>
      <c r="Q481" s="36">
        <f>IF($C481="B",VLOOKUP($A481,Bat!$A$4:$BC$2232,Q$1,FALSE),VLOOKUP($A481,Pit!$A$4:$AZ$2108,Q$2,FALSE))</f>
        <v>5.6576291389914575</v>
      </c>
      <c r="R481" s="19">
        <f>IF($C481="B",VLOOKUP($A481,Bat!$A$4:$BC$2232,R$1,FALSE),VLOOKUP($A481,Pit!$A$4:$AZ$2108,R$2,FALSE))</f>
        <v>-0.12046220717100205</v>
      </c>
      <c r="S481" s="20">
        <f>IF($C481="B",VLOOKUP($A481,Bat!$A$4:$BC$2232,S$1,FALSE),VLOOKUP($A481,Pit!$A$4:$AZ$2108,S$2,FALSE))</f>
        <v>180000</v>
      </c>
      <c r="T481" s="17" t="str">
        <f>VLOOKUP(IF($C481="B",VLOOKUP($A481,Bat!$A$4:$AT$2232,T$1,FALSE),VLOOKUP($A481,Pit!$A$4:$BD$2108,T$2,FALSE)),COND!$A$35:$B$41,2,FALSE)</f>
        <v>??</v>
      </c>
      <c r="U481" s="21">
        <f>IF($C481="B",VLOOKUP($A481,Bat!$A$4:$AR$1196,44,FALSE),VLOOKUP($A481,Pit!$A$4:$BB$1086,54,FALSE))</f>
        <v>0</v>
      </c>
      <c r="V481" s="16"/>
      <c r="W481" s="16">
        <f>IF(OR(U481=999,V481=999,AND(S481&gt;$S$3,S481&lt;&gt;"Slot")),"",IF(V481="",U481,V481))</f>
        <v>0</v>
      </c>
      <c r="X481" s="17" t="e">
        <f>RANK(R481,$R$5:$R$124)</f>
        <v>#N/A</v>
      </c>
      <c r="Y481" s="16" t="str">
        <f>IFERROR(VLOOKUP($D481,Results!$F$3:$L$1396,Y$1,FALSE),"")</f>
        <v/>
      </c>
      <c r="Z481" s="34" t="str">
        <f>IFERROR(IFERROR(IF(VLOOKUP($D481,Results!$F$3:$L$1396,Z$1+1,FALSE)=1,"S",""),"")&amp;VLOOKUP($D481,Results!$F$3:$L$1396,Z$1,FALSE),"")</f>
        <v/>
      </c>
      <c r="AA481" s="16" t="str">
        <f>IFERROR(VLOOKUP($D481,Results!$F$3:$L$1396,AA$1,FALSE),"")</f>
        <v/>
      </c>
      <c r="AB481" s="16" t="str">
        <f>IFERROR(VLOOKUP($D481,Results!$F$3:$L$1396,AB$1,FALSE),"")</f>
        <v/>
      </c>
      <c r="AC481" s="16" t="str">
        <f>IF(V481="","",Y481-V481)</f>
        <v/>
      </c>
    </row>
    <row r="482" spans="1:29" s="21" customFormat="1" x14ac:dyDescent="0.25">
      <c r="A482" s="21" t="s">
        <v>2970</v>
      </c>
      <c r="B482" s="16">
        <f>COUNTIF($A$5:$A$124,A482)</f>
        <v>0</v>
      </c>
      <c r="C482" s="16" t="str">
        <f>IF(OR(MID(A482,1,2)="SP",MID(A482,1,2)="MR",MID(A482,1,2)="CL",MID(A482,1,2)="RP"),"P","B")</f>
        <v>B</v>
      </c>
      <c r="D482" s="17">
        <f>IF($C482="B",VLOOKUP($A482,Bat!$A$4:$BC$2232,D$1,FALSE),VLOOKUP($A482,Pit!$A$4:$AZ$2108,D$2,FALSE))</f>
        <v>8900</v>
      </c>
      <c r="E482" s="16" t="str">
        <f>IF($C482="B",VLOOKUP($A482,Bat!$A$4:$BC$2232,E$1,FALSE),VLOOKUP($A482,Pit!$A$4:$AZ$2108,E$2,FALSE))</f>
        <v>2B</v>
      </c>
      <c r="F482" s="16" t="str">
        <f>IF($C482="B",VLOOKUP($A482,Bat!$A$4:$BC$2232,F$1,FALSE),VLOOKUP($A482,Pit!$A$4:$AZ$2108,F$2,FALSE))</f>
        <v>Júlio López</v>
      </c>
      <c r="G482" s="16">
        <f>IF($C482="B",VLOOKUP($A482,Bat!$A$4:$BC$2232,G$1,FALSE),VLOOKUP($A482,Pit!$A$4:$AZ$2108,G$2,FALSE))</f>
        <v>21</v>
      </c>
      <c r="H482" s="16" t="str">
        <f>IF($C482="B",VLOOKUP($A482,Bat!$A$4:$BC$2232,H$1,FALSE),VLOOKUP($A482,Pit!$A$4:$AZ$2108,H$2,FALSE))</f>
        <v>R</v>
      </c>
      <c r="I482" s="16" t="str">
        <f>IF($C482="B",VLOOKUP($A482,Bat!$A$4:$BC$2232,I$1,FALSE),VLOOKUP($A482,Pit!$A$4:$AZ$2108,I$2,FALSE))</f>
        <v>R</v>
      </c>
      <c r="J482" s="16" t="str">
        <f>IF($C482="B",VLOOKUP($A482,Bat!$A$4:$BC$2232,J$1,FALSE),VLOOKUP($A482,Pit!$A$4:$AZ$2108,J$2,FALSE))</f>
        <v>Very Low</v>
      </c>
      <c r="K482" s="17" t="str">
        <f>IF($C482="B",VLOOKUP($A482,Bat!$A$4:$BC$2232,K$1,FALSE),VLOOKUP($A482,Pit!$A$4:$AZ$2108,K$2,FALSE))</f>
        <v>Very High</v>
      </c>
      <c r="L482" s="16">
        <f>IF($C482="B",VLOOKUP($A482,Bat!$A$4:$BC$2232,L$1,FALSE),VLOOKUP($A482,Pit!$A$4:$AZ$2108,L$2,FALSE))</f>
        <v>4</v>
      </c>
      <c r="M482" s="16">
        <f>IF($C482="B",VLOOKUP($A482,Bat!$A$4:$BC$2232,M$1,FALSE),VLOOKUP($A482,Pit!$A$4:$AZ$2108,M$2,FALSE))</f>
        <v>5</v>
      </c>
      <c r="N482" s="16">
        <f>IF($C482="B",VLOOKUP($A482,Bat!$A$4:$BC$2232,N$1,FALSE),VLOOKUP($A482,Pit!$A$4:$AZ$2108,N$2,FALSE))</f>
        <v>2</v>
      </c>
      <c r="O482" s="16">
        <f>IF($C482="B",VLOOKUP($A482,Bat!$A$4:$BC$2232,O$1,FALSE),VLOOKUP($A482,Pit!$A$4:$AZ$2108,O$2,FALSE))</f>
        <v>4</v>
      </c>
      <c r="P482" s="17">
        <f>IF($C482="B",VLOOKUP($A482,Bat!$A$4:$BC$2232,P$1,FALSE),VLOOKUP($A482,Pit!$A$4:$AZ$2108,P$2,FALSE))</f>
        <v>4</v>
      </c>
      <c r="Q482" s="36">
        <f>IF($C482="B",VLOOKUP($A482,Bat!$A$4:$BC$2232,Q$1,FALSE),VLOOKUP($A482,Pit!$A$4:$AZ$2108,Q$2,FALSE))</f>
        <v>5.6360819122486241</v>
      </c>
      <c r="R482" s="19">
        <f>IF($C482="B",VLOOKUP($A482,Bat!$A$4:$BC$2232,R$1,FALSE),VLOOKUP($A482,Pit!$A$4:$AZ$2108,R$2,FALSE))</f>
        <v>-0.12328863880471075</v>
      </c>
      <c r="S482" s="20">
        <f>IF($C482="B",VLOOKUP($A482,Bat!$A$4:$BC$2232,S$1,FALSE),VLOOKUP($A482,Pit!$A$4:$AZ$2108,S$2,FALSE))</f>
        <v>210000</v>
      </c>
      <c r="T482" s="17" t="str">
        <f>VLOOKUP(IF($C482="B",VLOOKUP($A482,Bat!$A$4:$AT$2232,T$1,FALSE),VLOOKUP($A482,Pit!$A$4:$BD$2108,T$2,FALSE)),COND!$A$35:$B$41,2,FALSE)</f>
        <v>??</v>
      </c>
      <c r="U482" s="21">
        <f>IF($C482="B",VLOOKUP($A482,Bat!$A$4:$AR$1196,44,FALSE),VLOOKUP($A482,Pit!$A$4:$BB$1086,54,FALSE))</f>
        <v>0</v>
      </c>
      <c r="V482" s="16"/>
      <c r="W482" s="16">
        <f>IF(OR(U482=999,V482=999,AND(S482&gt;$S$3,S482&lt;&gt;"Slot")),"",IF(V482="",U482,V482))</f>
        <v>0</v>
      </c>
      <c r="X482" s="17" t="e">
        <f>RANK(R482,$R$5:$R$124)</f>
        <v>#N/A</v>
      </c>
      <c r="Y482" s="16" t="str">
        <f>IFERROR(VLOOKUP($D482,Results!$F$3:$L$1396,Y$1,FALSE),"")</f>
        <v/>
      </c>
      <c r="Z482" s="34" t="str">
        <f>IFERROR(IFERROR(IF(VLOOKUP($D482,Results!$F$3:$L$1396,Z$1+1,FALSE)=1,"S",""),"")&amp;VLOOKUP($D482,Results!$F$3:$L$1396,Z$1,FALSE),"")</f>
        <v/>
      </c>
      <c r="AA482" s="16" t="str">
        <f>IFERROR(VLOOKUP($D482,Results!$F$3:$L$1396,AA$1,FALSE),"")</f>
        <v/>
      </c>
      <c r="AB482" s="16" t="str">
        <f>IFERROR(VLOOKUP($D482,Results!$F$3:$L$1396,AB$1,FALSE),"")</f>
        <v/>
      </c>
      <c r="AC482" s="16" t="str">
        <f>IF(V482="","",Y482-V482)</f>
        <v/>
      </c>
    </row>
    <row r="483" spans="1:29" s="21" customFormat="1" x14ac:dyDescent="0.25">
      <c r="A483" s="21" t="s">
        <v>2971</v>
      </c>
      <c r="B483" s="16">
        <f>COUNTIF($A$5:$A$124,A483)</f>
        <v>0</v>
      </c>
      <c r="C483" s="16" t="str">
        <f>IF(OR(MID(A483,1,2)="SP",MID(A483,1,2)="MR",MID(A483,1,2)="CL",MID(A483,1,2)="RP"),"P","B")</f>
        <v>B</v>
      </c>
      <c r="D483" s="17">
        <f>IF($C483="B",VLOOKUP($A483,Bat!$A$4:$BC$2232,D$1,FALSE),VLOOKUP($A483,Pit!$A$4:$AZ$2108,D$2,FALSE))</f>
        <v>10430</v>
      </c>
      <c r="E483" s="16" t="str">
        <f>IF($C483="B",VLOOKUP($A483,Bat!$A$4:$BC$2232,E$1,FALSE),VLOOKUP($A483,Pit!$A$4:$AZ$2108,E$2,FALSE))</f>
        <v>1B</v>
      </c>
      <c r="F483" s="16" t="str">
        <f>IF($C483="B",VLOOKUP($A483,Bat!$A$4:$BC$2232,F$1,FALSE),VLOOKUP($A483,Pit!$A$4:$AZ$2108,F$2,FALSE))</f>
        <v>Jason Ward</v>
      </c>
      <c r="G483" s="16">
        <f>IF($C483="B",VLOOKUP($A483,Bat!$A$4:$BC$2232,G$1,FALSE),VLOOKUP($A483,Pit!$A$4:$AZ$2108,G$2,FALSE))</f>
        <v>21</v>
      </c>
      <c r="H483" s="16" t="str">
        <f>IF($C483="B",VLOOKUP($A483,Bat!$A$4:$BC$2232,H$1,FALSE),VLOOKUP($A483,Pit!$A$4:$AZ$2108,H$2,FALSE))</f>
        <v>R</v>
      </c>
      <c r="I483" s="16" t="str">
        <f>IF($C483="B",VLOOKUP($A483,Bat!$A$4:$BC$2232,I$1,FALSE),VLOOKUP($A483,Pit!$A$4:$AZ$2108,I$2,FALSE))</f>
        <v>L</v>
      </c>
      <c r="J483" s="16" t="str">
        <f>IF($C483="B",VLOOKUP($A483,Bat!$A$4:$BC$2232,J$1,FALSE),VLOOKUP($A483,Pit!$A$4:$AZ$2108,J$2,FALSE))</f>
        <v>Normal</v>
      </c>
      <c r="K483" s="17" t="str">
        <f>IF($C483="B",VLOOKUP($A483,Bat!$A$4:$BC$2232,K$1,FALSE),VLOOKUP($A483,Pit!$A$4:$AZ$2108,K$2,FALSE))</f>
        <v>Normal</v>
      </c>
      <c r="L483" s="16">
        <f>IF($C483="B",VLOOKUP($A483,Bat!$A$4:$BC$2232,L$1,FALSE),VLOOKUP($A483,Pit!$A$4:$AZ$2108,L$2,FALSE))</f>
        <v>5</v>
      </c>
      <c r="M483" s="16">
        <f>IF($C483="B",VLOOKUP($A483,Bat!$A$4:$BC$2232,M$1,FALSE),VLOOKUP($A483,Pit!$A$4:$AZ$2108,M$2,FALSE))</f>
        <v>3</v>
      </c>
      <c r="N483" s="16">
        <f>IF($C483="B",VLOOKUP($A483,Bat!$A$4:$BC$2232,N$1,FALSE),VLOOKUP($A483,Pit!$A$4:$AZ$2108,N$2,FALSE))</f>
        <v>3</v>
      </c>
      <c r="O483" s="16">
        <f>IF($C483="B",VLOOKUP($A483,Bat!$A$4:$BC$2232,O$1,FALSE),VLOOKUP($A483,Pit!$A$4:$AZ$2108,O$2,FALSE))</f>
        <v>2</v>
      </c>
      <c r="P483" s="17">
        <f>IF($C483="B",VLOOKUP($A483,Bat!$A$4:$BC$2232,P$1,FALSE),VLOOKUP($A483,Pit!$A$4:$AZ$2108,P$2,FALSE))</f>
        <v>3</v>
      </c>
      <c r="Q483" s="36">
        <f>IF($C483="B",VLOOKUP($A483,Bat!$A$4:$BC$2232,Q$1,FALSE),VLOOKUP($A483,Pit!$A$4:$AZ$2108,Q$2,FALSE))</f>
        <v>5.6281242161873237</v>
      </c>
      <c r="R483" s="19">
        <f>IF($C483="B",VLOOKUP($A483,Bat!$A$4:$BC$2232,R$1,FALSE),VLOOKUP($A483,Pit!$A$4:$AZ$2108,R$2,FALSE))</f>
        <v>-0.12433248004458536</v>
      </c>
      <c r="S483" s="20">
        <f>IF($C483="B",VLOOKUP($A483,Bat!$A$4:$BC$2232,S$1,FALSE),VLOOKUP($A483,Pit!$A$4:$AZ$2108,S$2,FALSE))</f>
        <v>230000</v>
      </c>
      <c r="T483" s="17" t="str">
        <f>VLOOKUP(IF($C483="B",VLOOKUP($A483,Bat!$A$4:$AT$2232,T$1,FALSE),VLOOKUP($A483,Pit!$A$4:$BD$2108,T$2,FALSE)),COND!$A$35:$B$41,2,FALSE)</f>
        <v>??</v>
      </c>
      <c r="U483" s="21">
        <f>IF($C483="B",VLOOKUP($A483,Bat!$A$4:$AR$1196,44,FALSE),VLOOKUP($A483,Pit!$A$4:$BB$1086,54,FALSE))</f>
        <v>0</v>
      </c>
      <c r="V483" s="16"/>
      <c r="W483" s="16">
        <f>IF(OR(U483=999,V483=999,AND(S483&gt;$S$3,S483&lt;&gt;"Slot")),"",IF(V483="",U483,V483))</f>
        <v>0</v>
      </c>
      <c r="X483" s="17" t="e">
        <f>RANK(R483,$R$5:$R$124)</f>
        <v>#N/A</v>
      </c>
      <c r="Y483" s="16" t="str">
        <f>IFERROR(VLOOKUP($D483,Results!$F$3:$L$1396,Y$1,FALSE),"")</f>
        <v/>
      </c>
      <c r="Z483" s="34" t="str">
        <f>IFERROR(IFERROR(IF(VLOOKUP($D483,Results!$F$3:$L$1396,Z$1+1,FALSE)=1,"S",""),"")&amp;VLOOKUP($D483,Results!$F$3:$L$1396,Z$1,FALSE),"")</f>
        <v/>
      </c>
      <c r="AA483" s="16" t="str">
        <f>IFERROR(VLOOKUP($D483,Results!$F$3:$L$1396,AA$1,FALSE),"")</f>
        <v/>
      </c>
      <c r="AB483" s="16" t="str">
        <f>IFERROR(VLOOKUP($D483,Results!$F$3:$L$1396,AB$1,FALSE),"")</f>
        <v/>
      </c>
      <c r="AC483" s="16" t="str">
        <f>IF(V483="","",Y483-V483)</f>
        <v/>
      </c>
    </row>
    <row r="484" spans="1:29" s="21" customFormat="1" x14ac:dyDescent="0.25">
      <c r="A484" s="21" t="s">
        <v>2503</v>
      </c>
      <c r="B484" s="16">
        <f>COUNTIF($A$5:$A$124,A484)</f>
        <v>0</v>
      </c>
      <c r="C484" s="16" t="str">
        <f>IF(OR(MID(A484,1,2)="SP",MID(A484,1,2)="MR",MID(A484,1,2)="CL",MID(A484,1,2)="RP"),"P","B")</f>
        <v>P</v>
      </c>
      <c r="D484" s="17">
        <f>IF($C484="B",VLOOKUP($A484,Bat!$A$4:$BC$2232,D$1,FALSE),VLOOKUP($A484,Pit!$A$4:$AZ$2108,D$2,FALSE))</f>
        <v>4758</v>
      </c>
      <c r="E484" s="16" t="str">
        <f>IF($C484="B",VLOOKUP($A484,Bat!$A$4:$BC$2232,E$1,FALSE),VLOOKUP($A484,Pit!$A$4:$AZ$2108,E$2,FALSE))</f>
        <v>RP</v>
      </c>
      <c r="F484" s="16" t="str">
        <f>IF($C484="B",VLOOKUP($A484,Bat!$A$4:$BC$2232,F$1,FALSE),VLOOKUP($A484,Pit!$A$4:$AZ$2108,F$2,FALSE))</f>
        <v>Ted Hamilton</v>
      </c>
      <c r="G484" s="16">
        <f>IF($C484="B",VLOOKUP($A484,Bat!$A$4:$BC$2232,G$1,FALSE),VLOOKUP($A484,Pit!$A$4:$AZ$2108,G$2,FALSE))</f>
        <v>21</v>
      </c>
      <c r="H484" s="16" t="str">
        <f>IF($C484="B",VLOOKUP($A484,Bat!$A$4:$BC$2232,H$1,FALSE),VLOOKUP($A484,Pit!$A$4:$AZ$2108,H$2,FALSE))</f>
        <v>R</v>
      </c>
      <c r="I484" s="16" t="str">
        <f>IF($C484="B",VLOOKUP($A484,Bat!$A$4:$BC$2232,I$1,FALSE),VLOOKUP($A484,Pit!$A$4:$AZ$2108,I$2,FALSE))</f>
        <v>R</v>
      </c>
      <c r="J484" s="16" t="str">
        <f>IF($C484="B",VLOOKUP($A484,Bat!$A$4:$BC$2232,J$1,FALSE),VLOOKUP($A484,Pit!$A$4:$AZ$2108,J$2,FALSE))</f>
        <v>Normal</v>
      </c>
      <c r="K484" s="17" t="str">
        <f>IF($C484="B",VLOOKUP($A484,Bat!$A$4:$BC$2232,K$1,FALSE),VLOOKUP($A484,Pit!$A$4:$AZ$2108,K$2,FALSE))</f>
        <v>High</v>
      </c>
      <c r="L484" s="16">
        <f>IF($C484="B",VLOOKUP($A484,Bat!$A$4:$BC$2232,L$1,FALSE),VLOOKUP($A484,Pit!$A$4:$AZ$2108,L$2,FALSE))</f>
        <v>4</v>
      </c>
      <c r="M484" s="16">
        <f>IF($C484="B",VLOOKUP($A484,Bat!$A$4:$BC$2232,M$1,FALSE),VLOOKUP($A484,Pit!$A$4:$AZ$2108,M$2,FALSE))</f>
        <v>4</v>
      </c>
      <c r="N484" s="16">
        <f>IF($C484="B",VLOOKUP($A484,Bat!$A$4:$BC$2232,N$1,FALSE),VLOOKUP($A484,Pit!$A$4:$AZ$2108,N$2,FALSE))</f>
        <v>3</v>
      </c>
      <c r="O484" s="16" t="str">
        <f>IF($C484="B",VLOOKUP($A484,Bat!$A$4:$BC$2232,O$1,FALSE),VLOOKUP($A484,Pit!$A$4:$AZ$2108,O$2,FALSE))</f>
        <v>90-92 Mph</v>
      </c>
      <c r="P484" s="17">
        <f>IF($C484="B",VLOOKUP($A484,Bat!$A$4:$BC$2232,P$1,FALSE),VLOOKUP($A484,Pit!$A$4:$AZ$2108,P$2,FALSE))</f>
        <v>6</v>
      </c>
      <c r="Q484" s="36">
        <f>IF($C484="B",VLOOKUP($A484,Bat!$A$4:$BC$2232,Q$1,FALSE),VLOOKUP($A484,Pit!$A$4:$AZ$2108,Q$2,FALSE))</f>
        <v>21.609372714326412</v>
      </c>
      <c r="R484" s="19">
        <f>IF($C484="B",VLOOKUP($A484,Bat!$A$4:$BC$2232,R$1,FALSE),VLOOKUP($A484,Pit!$A$4:$AZ$2108,R$2,FALSE))</f>
        <v>-0.12892939036002268</v>
      </c>
      <c r="S484" s="20">
        <f>IF($C484="B",VLOOKUP($A484,Bat!$A$4:$BC$2232,S$1,FALSE),VLOOKUP($A484,Pit!$A$4:$AZ$2108,S$2,FALSE))</f>
        <v>180000</v>
      </c>
      <c r="T484" s="17" t="str">
        <f>VLOOKUP(IF($C484="B",VLOOKUP($A484,Bat!$A$4:$AT$2232,T$1,FALSE),VLOOKUP($A484,Pit!$A$4:$BD$2108,T$2,FALSE)),COND!$A$35:$B$41,2,FALSE)</f>
        <v>??</v>
      </c>
      <c r="U484" s="21">
        <f>IF($C484="B",VLOOKUP($A484,Bat!$A$4:$AR$1196,44,FALSE),VLOOKUP($A484,Pit!$A$4:$BB$1086,54,FALSE))</f>
        <v>0</v>
      </c>
      <c r="V484" s="16"/>
      <c r="W484" s="16">
        <f>IF(OR(U484=999,V484=999,AND(S484&gt;$S$3,S484&lt;&gt;"Slot")),"",IF(V484="",U484,V484))</f>
        <v>0</v>
      </c>
      <c r="X484" s="17" t="e">
        <f>RANK(R484,$R$5:$R$124)</f>
        <v>#N/A</v>
      </c>
      <c r="Y484" s="16" t="str">
        <f>IFERROR(VLOOKUP($D484,Results!$F$3:$L$1396,Y$1,FALSE),"")</f>
        <v/>
      </c>
      <c r="Z484" s="34" t="str">
        <f>IFERROR(IFERROR(IF(VLOOKUP($D484,Results!$F$3:$L$1396,Z$1+1,FALSE)=1,"S",""),"")&amp;VLOOKUP($D484,Results!$F$3:$L$1396,Z$1,FALSE),"")</f>
        <v/>
      </c>
      <c r="AA484" s="16" t="str">
        <f>IFERROR(VLOOKUP($D484,Results!$F$3:$L$1396,AA$1,FALSE),"")</f>
        <v/>
      </c>
      <c r="AB484" s="16" t="str">
        <f>IFERROR(VLOOKUP($D484,Results!$F$3:$L$1396,AB$1,FALSE),"")</f>
        <v/>
      </c>
      <c r="AC484" s="16" t="str">
        <f>IF(V484="","",Y484-V484)</f>
        <v/>
      </c>
    </row>
    <row r="485" spans="1:29" s="21" customFormat="1" x14ac:dyDescent="0.25">
      <c r="A485" s="21" t="s">
        <v>2972</v>
      </c>
      <c r="B485" s="16">
        <f>COUNTIF($A$5:$A$124,A485)</f>
        <v>0</v>
      </c>
      <c r="C485" s="16" t="str">
        <f>IF(OR(MID(A485,1,2)="SP",MID(A485,1,2)="MR",MID(A485,1,2)="CL",MID(A485,1,2)="RP"),"P","B")</f>
        <v>B</v>
      </c>
      <c r="D485" s="17">
        <f>IF($C485="B",VLOOKUP($A485,Bat!$A$4:$BC$2232,D$1,FALSE),VLOOKUP($A485,Pit!$A$4:$AZ$2108,D$2,FALSE))</f>
        <v>11848</v>
      </c>
      <c r="E485" s="16" t="str">
        <f>IF($C485="B",VLOOKUP($A485,Bat!$A$4:$BC$2232,E$1,FALSE),VLOOKUP($A485,Pit!$A$4:$AZ$2108,E$2,FALSE))</f>
        <v>SS</v>
      </c>
      <c r="F485" s="16" t="str">
        <f>IF($C485="B",VLOOKUP($A485,Bat!$A$4:$BC$2232,F$1,FALSE),VLOOKUP($A485,Pit!$A$4:$AZ$2108,F$2,FALSE))</f>
        <v>Tony López</v>
      </c>
      <c r="G485" s="16">
        <f>IF($C485="B",VLOOKUP($A485,Bat!$A$4:$BC$2232,G$1,FALSE),VLOOKUP($A485,Pit!$A$4:$AZ$2108,G$2,FALSE))</f>
        <v>21</v>
      </c>
      <c r="H485" s="16" t="str">
        <f>IF($C485="B",VLOOKUP($A485,Bat!$A$4:$BC$2232,H$1,FALSE),VLOOKUP($A485,Pit!$A$4:$AZ$2108,H$2,FALSE))</f>
        <v>L</v>
      </c>
      <c r="I485" s="16" t="str">
        <f>IF($C485="B",VLOOKUP($A485,Bat!$A$4:$BC$2232,I$1,FALSE),VLOOKUP($A485,Pit!$A$4:$AZ$2108,I$2,FALSE))</f>
        <v>R</v>
      </c>
      <c r="J485" s="16" t="str">
        <f>IF($C485="B",VLOOKUP($A485,Bat!$A$4:$BC$2232,J$1,FALSE),VLOOKUP($A485,Pit!$A$4:$AZ$2108,J$2,FALSE))</f>
        <v>High</v>
      </c>
      <c r="K485" s="17" t="str">
        <f>IF($C485="B",VLOOKUP($A485,Bat!$A$4:$BC$2232,K$1,FALSE),VLOOKUP($A485,Pit!$A$4:$AZ$2108,K$2,FALSE))</f>
        <v>Very High</v>
      </c>
      <c r="L485" s="16">
        <f>IF($C485="B",VLOOKUP($A485,Bat!$A$4:$BC$2232,L$1,FALSE),VLOOKUP($A485,Pit!$A$4:$AZ$2108,L$2,FALSE))</f>
        <v>4</v>
      </c>
      <c r="M485" s="16">
        <f>IF($C485="B",VLOOKUP($A485,Bat!$A$4:$BC$2232,M$1,FALSE),VLOOKUP($A485,Pit!$A$4:$AZ$2108,M$2,FALSE))</f>
        <v>3</v>
      </c>
      <c r="N485" s="16">
        <f>IF($C485="B",VLOOKUP($A485,Bat!$A$4:$BC$2232,N$1,FALSE),VLOOKUP($A485,Pit!$A$4:$AZ$2108,N$2,FALSE))</f>
        <v>1</v>
      </c>
      <c r="O485" s="16">
        <f>IF($C485="B",VLOOKUP($A485,Bat!$A$4:$BC$2232,O$1,FALSE),VLOOKUP($A485,Pit!$A$4:$AZ$2108,O$2,FALSE))</f>
        <v>4</v>
      </c>
      <c r="P485" s="17">
        <f>IF($C485="B",VLOOKUP($A485,Bat!$A$4:$BC$2232,P$1,FALSE),VLOOKUP($A485,Pit!$A$4:$AZ$2108,P$2,FALSE))</f>
        <v>4</v>
      </c>
      <c r="Q485" s="36">
        <f>IF($C485="B",VLOOKUP($A485,Bat!$A$4:$BC$2232,Q$1,FALSE),VLOOKUP($A485,Pit!$A$4:$AZ$2108,Q$2,FALSE))</f>
        <v>5.548946158528171</v>
      </c>
      <c r="R485" s="19">
        <f>IF($C485="B",VLOOKUP($A485,Bat!$A$4:$BC$2232,R$1,FALSE),VLOOKUP($A485,Pit!$A$4:$AZ$2108,R$2,FALSE))</f>
        <v>-0.13471856682662911</v>
      </c>
      <c r="S485" s="20">
        <f>IF($C485="B",VLOOKUP($A485,Bat!$A$4:$BC$2232,S$1,FALSE),VLOOKUP($A485,Pit!$A$4:$AZ$2108,S$2,FALSE))</f>
        <v>300000</v>
      </c>
      <c r="T485" s="17" t="str">
        <f>VLOOKUP(IF($C485="B",VLOOKUP($A485,Bat!$A$4:$AT$2232,T$1,FALSE),VLOOKUP($A485,Pit!$A$4:$BD$2108,T$2,FALSE)),COND!$A$35:$B$41,2,FALSE)</f>
        <v>??</v>
      </c>
      <c r="U485" s="21">
        <f>IF($C485="B",VLOOKUP($A485,Bat!$A$4:$AR$1196,44,FALSE),VLOOKUP($A485,Pit!$A$4:$BB$1086,54,FALSE))</f>
        <v>0</v>
      </c>
      <c r="V485" s="16"/>
      <c r="W485" s="16">
        <f>IF(OR(U485=999,V485=999,AND(S485&gt;$S$3,S485&lt;&gt;"Slot")),"",IF(V485="",U485,V485))</f>
        <v>0</v>
      </c>
      <c r="X485" s="17" t="e">
        <f>RANK(R485,$R$5:$R$124)</f>
        <v>#N/A</v>
      </c>
      <c r="Y485" s="16" t="str">
        <f>IFERROR(VLOOKUP($D485,Results!$F$3:$L$1396,Y$1,FALSE),"")</f>
        <v/>
      </c>
      <c r="Z485" s="34" t="str">
        <f>IFERROR(IFERROR(IF(VLOOKUP($D485,Results!$F$3:$L$1396,Z$1+1,FALSE)=1,"S",""),"")&amp;VLOOKUP($D485,Results!$F$3:$L$1396,Z$1,FALSE),"")</f>
        <v/>
      </c>
      <c r="AA485" s="16" t="str">
        <f>IFERROR(VLOOKUP($D485,Results!$F$3:$L$1396,AA$1,FALSE),"")</f>
        <v/>
      </c>
      <c r="AB485" s="16" t="str">
        <f>IFERROR(VLOOKUP($D485,Results!$F$3:$L$1396,AB$1,FALSE),"")</f>
        <v/>
      </c>
      <c r="AC485" s="16" t="str">
        <f>IF(V485="","",Y485-V485)</f>
        <v/>
      </c>
    </row>
    <row r="486" spans="1:29" s="21" customFormat="1" x14ac:dyDescent="0.25">
      <c r="A486" s="21" t="s">
        <v>2504</v>
      </c>
      <c r="B486" s="16">
        <f>COUNTIF($A$5:$A$124,A486)</f>
        <v>0</v>
      </c>
      <c r="C486" s="16" t="str">
        <f>IF(OR(MID(A486,1,2)="SP",MID(A486,1,2)="MR",MID(A486,1,2)="CL",MID(A486,1,2)="RP"),"P","B")</f>
        <v>P</v>
      </c>
      <c r="D486" s="17">
        <f>IF($C486="B",VLOOKUP($A486,Bat!$A$4:$BC$2232,D$1,FALSE),VLOOKUP($A486,Pit!$A$4:$AZ$2108,D$2,FALSE))</f>
        <v>4213</v>
      </c>
      <c r="E486" s="16" t="str">
        <f>IF($C486="B",VLOOKUP($A486,Bat!$A$4:$BC$2232,E$1,FALSE),VLOOKUP($A486,Pit!$A$4:$AZ$2108,E$2,FALSE))</f>
        <v>RP</v>
      </c>
      <c r="F486" s="16" t="str">
        <f>IF($C486="B",VLOOKUP($A486,Bat!$A$4:$BC$2232,F$1,FALSE),VLOOKUP($A486,Pit!$A$4:$AZ$2108,F$2,FALSE))</f>
        <v>Hikaru Sakai</v>
      </c>
      <c r="G486" s="16">
        <f>IF($C486="B",VLOOKUP($A486,Bat!$A$4:$BC$2232,G$1,FALSE),VLOOKUP($A486,Pit!$A$4:$AZ$2108,G$2,FALSE))</f>
        <v>21</v>
      </c>
      <c r="H486" s="16" t="str">
        <f>IF($C486="B",VLOOKUP($A486,Bat!$A$4:$BC$2232,H$1,FALSE),VLOOKUP($A486,Pit!$A$4:$AZ$2108,H$2,FALSE))</f>
        <v>R</v>
      </c>
      <c r="I486" s="16" t="str">
        <f>IF($C486="B",VLOOKUP($A486,Bat!$A$4:$BC$2232,I$1,FALSE),VLOOKUP($A486,Pit!$A$4:$AZ$2108,I$2,FALSE))</f>
        <v>R</v>
      </c>
      <c r="J486" s="16" t="str">
        <f>IF($C486="B",VLOOKUP($A486,Bat!$A$4:$BC$2232,J$1,FALSE),VLOOKUP($A486,Pit!$A$4:$AZ$2108,J$2,FALSE))</f>
        <v>Very Low</v>
      </c>
      <c r="K486" s="17" t="str">
        <f>IF($C486="B",VLOOKUP($A486,Bat!$A$4:$BC$2232,K$1,FALSE),VLOOKUP($A486,Pit!$A$4:$AZ$2108,K$2,FALSE))</f>
        <v>Low</v>
      </c>
      <c r="L486" s="16">
        <f>IF($C486="B",VLOOKUP($A486,Bat!$A$4:$BC$2232,L$1,FALSE),VLOOKUP($A486,Pit!$A$4:$AZ$2108,L$2,FALSE))</f>
        <v>4</v>
      </c>
      <c r="M486" s="16">
        <f>IF($C486="B",VLOOKUP($A486,Bat!$A$4:$BC$2232,M$1,FALSE),VLOOKUP($A486,Pit!$A$4:$AZ$2108,M$2,FALSE))</f>
        <v>5</v>
      </c>
      <c r="N486" s="16">
        <f>IF($C486="B",VLOOKUP($A486,Bat!$A$4:$BC$2232,N$1,FALSE),VLOOKUP($A486,Pit!$A$4:$AZ$2108,N$2,FALSE))</f>
        <v>3</v>
      </c>
      <c r="O486" s="16" t="str">
        <f>IF($C486="B",VLOOKUP($A486,Bat!$A$4:$BC$2232,O$1,FALSE),VLOOKUP($A486,Pit!$A$4:$AZ$2108,O$2,FALSE))</f>
        <v>89-91 Mph</v>
      </c>
      <c r="P486" s="17">
        <f>IF($C486="B",VLOOKUP($A486,Bat!$A$4:$BC$2232,P$1,FALSE),VLOOKUP($A486,Pit!$A$4:$AZ$2108,P$2,FALSE))</f>
        <v>3</v>
      </c>
      <c r="Q486" s="36">
        <f>IF($C486="B",VLOOKUP($A486,Bat!$A$4:$BC$2232,Q$1,FALSE),VLOOKUP($A486,Pit!$A$4:$AZ$2108,Q$2,FALSE))</f>
        <v>21.533826000969782</v>
      </c>
      <c r="R486" s="19">
        <f>IF($C486="B",VLOOKUP($A486,Bat!$A$4:$BC$2232,R$1,FALSE),VLOOKUP($A486,Pit!$A$4:$AZ$2108,R$2,FALSE))</f>
        <v>-0.13568816186603888</v>
      </c>
      <c r="S486" s="20">
        <f>IF($C486="B",VLOOKUP($A486,Bat!$A$4:$BC$2232,S$1,FALSE),VLOOKUP($A486,Pit!$A$4:$AZ$2108,S$2,FALSE))</f>
        <v>190000</v>
      </c>
      <c r="T486" s="17" t="str">
        <f>VLOOKUP(IF($C486="B",VLOOKUP($A486,Bat!$A$4:$AT$2232,T$1,FALSE),VLOOKUP($A486,Pit!$A$4:$BD$2108,T$2,FALSE)),COND!$A$35:$B$41,2,FALSE)</f>
        <v>??</v>
      </c>
      <c r="U486" s="21">
        <f>IF($C486="B",VLOOKUP($A486,Bat!$A$4:$AR$1196,44,FALSE),VLOOKUP($A486,Pit!$A$4:$BB$1086,54,FALSE))</f>
        <v>0</v>
      </c>
      <c r="V486" s="16"/>
      <c r="W486" s="16">
        <f>IF(OR(U486=999,V486=999,AND(S486&gt;$S$3,S486&lt;&gt;"Slot")),"",IF(V486="",U486,V486))</f>
        <v>0</v>
      </c>
      <c r="X486" s="17" t="e">
        <f>RANK(R486,$R$5:$R$124)</f>
        <v>#N/A</v>
      </c>
      <c r="Y486" s="16" t="str">
        <f>IFERROR(VLOOKUP($D486,Results!$F$3:$L$1396,Y$1,FALSE),"")</f>
        <v/>
      </c>
      <c r="Z486" s="34" t="str">
        <f>IFERROR(IFERROR(IF(VLOOKUP($D486,Results!$F$3:$L$1396,Z$1+1,FALSE)=1,"S",""),"")&amp;VLOOKUP($D486,Results!$F$3:$L$1396,Z$1,FALSE),"")</f>
        <v/>
      </c>
      <c r="AA486" s="16" t="str">
        <f>IFERROR(VLOOKUP($D486,Results!$F$3:$L$1396,AA$1,FALSE),"")</f>
        <v/>
      </c>
      <c r="AB486" s="16" t="str">
        <f>IFERROR(VLOOKUP($D486,Results!$F$3:$L$1396,AB$1,FALSE),"")</f>
        <v/>
      </c>
      <c r="AC486" s="16" t="str">
        <f>IF(V486="","",Y486-V486)</f>
        <v/>
      </c>
    </row>
    <row r="487" spans="1:29" s="21" customFormat="1" x14ac:dyDescent="0.25">
      <c r="A487" s="21" t="s">
        <v>2973</v>
      </c>
      <c r="B487" s="16">
        <f>COUNTIF($A$5:$A$124,A487)</f>
        <v>0</v>
      </c>
      <c r="C487" s="16" t="str">
        <f>IF(OR(MID(A487,1,2)="SP",MID(A487,1,2)="MR",MID(A487,1,2)="CL",MID(A487,1,2)="RP"),"P","B")</f>
        <v>B</v>
      </c>
      <c r="D487" s="17">
        <f>IF($C487="B",VLOOKUP($A487,Bat!$A$4:$BC$2232,D$1,FALSE),VLOOKUP($A487,Pit!$A$4:$AZ$2108,D$2,FALSE))</f>
        <v>4345</v>
      </c>
      <c r="E487" s="16" t="str">
        <f>IF($C487="B",VLOOKUP($A487,Bat!$A$4:$BC$2232,E$1,FALSE),VLOOKUP($A487,Pit!$A$4:$AZ$2108,E$2,FALSE))</f>
        <v>CF</v>
      </c>
      <c r="F487" s="16" t="str">
        <f>IF($C487="B",VLOOKUP($A487,Bat!$A$4:$BC$2232,F$1,FALSE),VLOOKUP($A487,Pit!$A$4:$AZ$2108,F$2,FALSE))</f>
        <v>Shunen Ageda</v>
      </c>
      <c r="G487" s="16">
        <f>IF($C487="B",VLOOKUP($A487,Bat!$A$4:$BC$2232,G$1,FALSE),VLOOKUP($A487,Pit!$A$4:$AZ$2108,G$2,FALSE))</f>
        <v>21</v>
      </c>
      <c r="H487" s="16" t="str">
        <f>IF($C487="B",VLOOKUP($A487,Bat!$A$4:$BC$2232,H$1,FALSE),VLOOKUP($A487,Pit!$A$4:$AZ$2108,H$2,FALSE))</f>
        <v>R</v>
      </c>
      <c r="I487" s="16" t="str">
        <f>IF($C487="B",VLOOKUP($A487,Bat!$A$4:$BC$2232,I$1,FALSE),VLOOKUP($A487,Pit!$A$4:$AZ$2108,I$2,FALSE))</f>
        <v>R</v>
      </c>
      <c r="J487" s="16" t="str">
        <f>IF($C487="B",VLOOKUP($A487,Bat!$A$4:$BC$2232,J$1,FALSE),VLOOKUP($A487,Pit!$A$4:$AZ$2108,J$2,FALSE))</f>
        <v>Very Low</v>
      </c>
      <c r="K487" s="17" t="str">
        <f>IF($C487="B",VLOOKUP($A487,Bat!$A$4:$BC$2232,K$1,FALSE),VLOOKUP($A487,Pit!$A$4:$AZ$2108,K$2,FALSE))</f>
        <v>Very High</v>
      </c>
      <c r="L487" s="16">
        <f>IF($C487="B",VLOOKUP($A487,Bat!$A$4:$BC$2232,L$1,FALSE),VLOOKUP($A487,Pit!$A$4:$AZ$2108,L$2,FALSE))</f>
        <v>4</v>
      </c>
      <c r="M487" s="16">
        <f>IF($C487="B",VLOOKUP($A487,Bat!$A$4:$BC$2232,M$1,FALSE),VLOOKUP($A487,Pit!$A$4:$AZ$2108,M$2,FALSE))</f>
        <v>4</v>
      </c>
      <c r="N487" s="16">
        <f>IF($C487="B",VLOOKUP($A487,Bat!$A$4:$BC$2232,N$1,FALSE),VLOOKUP($A487,Pit!$A$4:$AZ$2108,N$2,FALSE))</f>
        <v>2</v>
      </c>
      <c r="O487" s="16">
        <f>IF($C487="B",VLOOKUP($A487,Bat!$A$4:$BC$2232,O$1,FALSE),VLOOKUP($A487,Pit!$A$4:$AZ$2108,O$2,FALSE))</f>
        <v>4</v>
      </c>
      <c r="P487" s="17">
        <f>IF($C487="B",VLOOKUP($A487,Bat!$A$4:$BC$2232,P$1,FALSE),VLOOKUP($A487,Pit!$A$4:$AZ$2108,P$2,FALSE))</f>
        <v>3</v>
      </c>
      <c r="Q487" s="36">
        <f>IF($C487="B",VLOOKUP($A487,Bat!$A$4:$BC$2232,Q$1,FALSE),VLOOKUP($A487,Pit!$A$4:$AZ$2108,Q$2,FALSE))</f>
        <v>5.5082853684653559</v>
      </c>
      <c r="R487" s="19">
        <f>IF($C487="B",VLOOKUP($A487,Bat!$A$4:$BC$2232,R$1,FALSE),VLOOKUP($A487,Pit!$A$4:$AZ$2108,R$2,FALSE))</f>
        <v>-0.14005219721242124</v>
      </c>
      <c r="S487" s="20">
        <f>IF($C487="B",VLOOKUP($A487,Bat!$A$4:$BC$2232,S$1,FALSE),VLOOKUP($A487,Pit!$A$4:$AZ$2108,S$2,FALSE))</f>
        <v>190000</v>
      </c>
      <c r="T487" s="17" t="str">
        <f>VLOOKUP(IF($C487="B",VLOOKUP($A487,Bat!$A$4:$AT$2232,T$1,FALSE),VLOOKUP($A487,Pit!$A$4:$BD$2108,T$2,FALSE)),COND!$A$35:$B$41,2,FALSE)</f>
        <v>??</v>
      </c>
      <c r="U487" s="21">
        <f>IF($C487="B",VLOOKUP($A487,Bat!$A$4:$AR$1196,44,FALSE),VLOOKUP($A487,Pit!$A$4:$BB$1086,54,FALSE))</f>
        <v>0</v>
      </c>
      <c r="V487" s="16"/>
      <c r="W487" s="16">
        <f>IF(OR(U487=999,V487=999,AND(S487&gt;$S$3,S487&lt;&gt;"Slot")),"",IF(V487="",U487,V487))</f>
        <v>0</v>
      </c>
      <c r="X487" s="17" t="e">
        <f>RANK(R487,$R$5:$R$124)</f>
        <v>#N/A</v>
      </c>
      <c r="Y487" s="16" t="str">
        <f>IFERROR(VLOOKUP($D487,Results!$F$3:$L$1396,Y$1,FALSE),"")</f>
        <v/>
      </c>
      <c r="Z487" s="34" t="str">
        <f>IFERROR(IFERROR(IF(VLOOKUP($D487,Results!$F$3:$L$1396,Z$1+1,FALSE)=1,"S",""),"")&amp;VLOOKUP($D487,Results!$F$3:$L$1396,Z$1,FALSE),"")</f>
        <v/>
      </c>
      <c r="AA487" s="16" t="str">
        <f>IFERROR(VLOOKUP($D487,Results!$F$3:$L$1396,AA$1,FALSE),"")</f>
        <v/>
      </c>
      <c r="AB487" s="16" t="str">
        <f>IFERROR(VLOOKUP($D487,Results!$F$3:$L$1396,AB$1,FALSE),"")</f>
        <v/>
      </c>
      <c r="AC487" s="16" t="str">
        <f>IF(V487="","",Y487-V487)</f>
        <v/>
      </c>
    </row>
    <row r="488" spans="1:29" s="21" customFormat="1" x14ac:dyDescent="0.25">
      <c r="A488" s="21" t="s">
        <v>2505</v>
      </c>
      <c r="B488" s="16">
        <f>COUNTIF($A$5:$A$124,A488)</f>
        <v>0</v>
      </c>
      <c r="C488" s="16" t="str">
        <f>IF(OR(MID(A488,1,2)="SP",MID(A488,1,2)="MR",MID(A488,1,2)="CL",MID(A488,1,2)="RP"),"P","B")</f>
        <v>P</v>
      </c>
      <c r="D488" s="17">
        <f>IF($C488="B",VLOOKUP($A488,Bat!$A$4:$BC$2232,D$1,FALSE),VLOOKUP($A488,Pit!$A$4:$AZ$2108,D$2,FALSE))</f>
        <v>6256</v>
      </c>
      <c r="E488" s="16" t="str">
        <f>IF($C488="B",VLOOKUP($A488,Bat!$A$4:$BC$2232,E$1,FALSE),VLOOKUP($A488,Pit!$A$4:$AZ$2108,E$2,FALSE))</f>
        <v>SP</v>
      </c>
      <c r="F488" s="16" t="str">
        <f>IF($C488="B",VLOOKUP($A488,Bat!$A$4:$BC$2232,F$1,FALSE),VLOOKUP($A488,Pit!$A$4:$AZ$2108,F$2,FALSE))</f>
        <v>Matt Sewell</v>
      </c>
      <c r="G488" s="16">
        <f>IF($C488="B",VLOOKUP($A488,Bat!$A$4:$BC$2232,G$1,FALSE),VLOOKUP($A488,Pit!$A$4:$AZ$2108,G$2,FALSE))</f>
        <v>21</v>
      </c>
      <c r="H488" s="16" t="str">
        <f>IF($C488="B",VLOOKUP($A488,Bat!$A$4:$BC$2232,H$1,FALSE),VLOOKUP($A488,Pit!$A$4:$AZ$2108,H$2,FALSE))</f>
        <v>L</v>
      </c>
      <c r="I488" s="16" t="str">
        <f>IF($C488="B",VLOOKUP($A488,Bat!$A$4:$BC$2232,I$1,FALSE),VLOOKUP($A488,Pit!$A$4:$AZ$2108,I$2,FALSE))</f>
        <v>L</v>
      </c>
      <c r="J488" s="16" t="str">
        <f>IF($C488="B",VLOOKUP($A488,Bat!$A$4:$BC$2232,J$1,FALSE),VLOOKUP($A488,Pit!$A$4:$AZ$2108,J$2,FALSE))</f>
        <v>Low</v>
      </c>
      <c r="K488" s="17" t="str">
        <f>IF($C488="B",VLOOKUP($A488,Bat!$A$4:$BC$2232,K$1,FALSE),VLOOKUP($A488,Pit!$A$4:$AZ$2108,K$2,FALSE))</f>
        <v>High</v>
      </c>
      <c r="L488" s="16">
        <f>IF($C488="B",VLOOKUP($A488,Bat!$A$4:$BC$2232,L$1,FALSE),VLOOKUP($A488,Pit!$A$4:$AZ$2108,L$2,FALSE))</f>
        <v>4</v>
      </c>
      <c r="M488" s="16">
        <f>IF($C488="B",VLOOKUP($A488,Bat!$A$4:$BC$2232,M$1,FALSE),VLOOKUP($A488,Pit!$A$4:$AZ$2108,M$2,FALSE))</f>
        <v>4</v>
      </c>
      <c r="N488" s="16">
        <f>IF($C488="B",VLOOKUP($A488,Bat!$A$4:$BC$2232,N$1,FALSE),VLOOKUP($A488,Pit!$A$4:$AZ$2108,N$2,FALSE))</f>
        <v>3</v>
      </c>
      <c r="O488" s="16" t="str">
        <f>IF($C488="B",VLOOKUP($A488,Bat!$A$4:$BC$2232,O$1,FALSE),VLOOKUP($A488,Pit!$A$4:$AZ$2108,O$2,FALSE))</f>
        <v>93-95 Mph</v>
      </c>
      <c r="P488" s="17">
        <f>IF($C488="B",VLOOKUP($A488,Bat!$A$4:$BC$2232,P$1,FALSE),VLOOKUP($A488,Pit!$A$4:$AZ$2108,P$2,FALSE))</f>
        <v>7</v>
      </c>
      <c r="Q488" s="36">
        <f>IF($C488="B",VLOOKUP($A488,Bat!$A$4:$BC$2232,Q$1,FALSE),VLOOKUP($A488,Pit!$A$4:$AZ$2108,Q$2,FALSE))</f>
        <v>21.451284353322514</v>
      </c>
      <c r="R488" s="19">
        <f>IF($C488="B",VLOOKUP($A488,Bat!$A$4:$BC$2232,R$1,FALSE),VLOOKUP($A488,Pit!$A$4:$AZ$2108,R$2,FALSE))</f>
        <v>-0.14307273376057555</v>
      </c>
      <c r="S488" s="20">
        <f>IF($C488="B",VLOOKUP($A488,Bat!$A$4:$BC$2232,S$1,FALSE),VLOOKUP($A488,Pit!$A$4:$AZ$2108,S$2,FALSE))</f>
        <v>130000</v>
      </c>
      <c r="T488" s="17" t="str">
        <f>VLOOKUP(IF($C488="B",VLOOKUP($A488,Bat!$A$4:$AT$2232,T$1,FALSE),VLOOKUP($A488,Pit!$A$4:$BD$2108,T$2,FALSE)),COND!$A$35:$B$41,2,FALSE)</f>
        <v>??</v>
      </c>
      <c r="U488" s="21">
        <f>IF($C488="B",VLOOKUP($A488,Bat!$A$4:$AR$1196,44,FALSE),VLOOKUP($A488,Pit!$A$4:$BB$1086,54,FALSE))</f>
        <v>0</v>
      </c>
      <c r="V488" s="16"/>
      <c r="W488" s="16">
        <f>IF(OR(U488=999,V488=999,AND(S488&gt;$S$3,S488&lt;&gt;"Slot")),"",IF(V488="",U488,V488))</f>
        <v>0</v>
      </c>
      <c r="X488" s="17" t="e">
        <f>RANK(R488,$R$5:$R$124)</f>
        <v>#N/A</v>
      </c>
      <c r="Y488" s="16" t="str">
        <f>IFERROR(VLOOKUP($D488,Results!$F$3:$L$1396,Y$1,FALSE),"")</f>
        <v/>
      </c>
      <c r="Z488" s="34" t="str">
        <f>IFERROR(IFERROR(IF(VLOOKUP($D488,Results!$F$3:$L$1396,Z$1+1,FALSE)=1,"S",""),"")&amp;VLOOKUP($D488,Results!$F$3:$L$1396,Z$1,FALSE),"")</f>
        <v/>
      </c>
      <c r="AA488" s="16" t="str">
        <f>IFERROR(VLOOKUP($D488,Results!$F$3:$L$1396,AA$1,FALSE),"")</f>
        <v/>
      </c>
      <c r="AB488" s="16" t="str">
        <f>IFERROR(VLOOKUP($D488,Results!$F$3:$L$1396,AB$1,FALSE),"")</f>
        <v/>
      </c>
      <c r="AC488" s="16" t="str">
        <f>IF(V488="","",Y488-V488)</f>
        <v/>
      </c>
    </row>
    <row r="489" spans="1:29" s="21" customFormat="1" x14ac:dyDescent="0.25">
      <c r="A489" s="21" t="s">
        <v>2506</v>
      </c>
      <c r="B489" s="16">
        <f>COUNTIF($A$5:$A$124,A489)</f>
        <v>0</v>
      </c>
      <c r="C489" s="16" t="str">
        <f>IF(OR(MID(A489,1,2)="SP",MID(A489,1,2)="MR",MID(A489,1,2)="CL",MID(A489,1,2)="RP"),"P","B")</f>
        <v>P</v>
      </c>
      <c r="D489" s="17">
        <f>IF($C489="B",VLOOKUP($A489,Bat!$A$4:$BC$2232,D$1,FALSE),VLOOKUP($A489,Pit!$A$4:$AZ$2108,D$2,FALSE))</f>
        <v>8890</v>
      </c>
      <c r="E489" s="16" t="str">
        <f>IF($C489="B",VLOOKUP($A489,Bat!$A$4:$BC$2232,E$1,FALSE),VLOOKUP($A489,Pit!$A$4:$AZ$2108,E$2,FALSE))</f>
        <v>SP</v>
      </c>
      <c r="F489" s="16" t="str">
        <f>IF($C489="B",VLOOKUP($A489,Bat!$A$4:$BC$2232,F$1,FALSE),VLOOKUP($A489,Pit!$A$4:$AZ$2108,F$2,FALSE))</f>
        <v>Charles Patterson</v>
      </c>
      <c r="G489" s="16">
        <f>IF($C489="B",VLOOKUP($A489,Bat!$A$4:$BC$2232,G$1,FALSE),VLOOKUP($A489,Pit!$A$4:$AZ$2108,G$2,FALSE))</f>
        <v>21</v>
      </c>
      <c r="H489" s="16" t="str">
        <f>IF($C489="B",VLOOKUP($A489,Bat!$A$4:$BC$2232,H$1,FALSE),VLOOKUP($A489,Pit!$A$4:$AZ$2108,H$2,FALSE))</f>
        <v>R</v>
      </c>
      <c r="I489" s="16" t="str">
        <f>IF($C489="B",VLOOKUP($A489,Bat!$A$4:$BC$2232,I$1,FALSE),VLOOKUP($A489,Pit!$A$4:$AZ$2108,I$2,FALSE))</f>
        <v>R</v>
      </c>
      <c r="J489" s="16" t="str">
        <f>IF($C489="B",VLOOKUP($A489,Bat!$A$4:$BC$2232,J$1,FALSE),VLOOKUP($A489,Pit!$A$4:$AZ$2108,J$2,FALSE))</f>
        <v>Low</v>
      </c>
      <c r="K489" s="17" t="str">
        <f>IF($C489="B",VLOOKUP($A489,Bat!$A$4:$BC$2232,K$1,FALSE),VLOOKUP($A489,Pit!$A$4:$AZ$2108,K$2,FALSE))</f>
        <v>Normal</v>
      </c>
      <c r="L489" s="16">
        <f>IF($C489="B",VLOOKUP($A489,Bat!$A$4:$BC$2232,L$1,FALSE),VLOOKUP($A489,Pit!$A$4:$AZ$2108,L$2,FALSE))</f>
        <v>4</v>
      </c>
      <c r="M489" s="16">
        <f>IF($C489="B",VLOOKUP($A489,Bat!$A$4:$BC$2232,M$1,FALSE),VLOOKUP($A489,Pit!$A$4:$AZ$2108,M$2,FALSE))</f>
        <v>3</v>
      </c>
      <c r="N489" s="16">
        <f>IF($C489="B",VLOOKUP($A489,Bat!$A$4:$BC$2232,N$1,FALSE),VLOOKUP($A489,Pit!$A$4:$AZ$2108,N$2,FALSE))</f>
        <v>4</v>
      </c>
      <c r="O489" s="16" t="str">
        <f>IF($C489="B",VLOOKUP($A489,Bat!$A$4:$BC$2232,O$1,FALSE),VLOOKUP($A489,Pit!$A$4:$AZ$2108,O$2,FALSE))</f>
        <v>91-93 Mph</v>
      </c>
      <c r="P489" s="17">
        <f>IF($C489="B",VLOOKUP($A489,Bat!$A$4:$BC$2232,P$1,FALSE),VLOOKUP($A489,Pit!$A$4:$AZ$2108,P$2,FALSE))</f>
        <v>9</v>
      </c>
      <c r="Q489" s="36">
        <f>IF($C489="B",VLOOKUP($A489,Bat!$A$4:$BC$2232,Q$1,FALSE),VLOOKUP($A489,Pit!$A$4:$AZ$2108,Q$2,FALSE))</f>
        <v>21.419811206494373</v>
      </c>
      <c r="R489" s="19">
        <f>IF($C489="B",VLOOKUP($A489,Bat!$A$4:$BC$2232,R$1,FALSE),VLOOKUP($A489,Pit!$A$4:$AZ$2108,R$2,FALSE))</f>
        <v>-0.14588847250731002</v>
      </c>
      <c r="S489" s="20">
        <f>IF($C489="B",VLOOKUP($A489,Bat!$A$4:$BC$2232,S$1,FALSE),VLOOKUP($A489,Pit!$A$4:$AZ$2108,S$2,FALSE))</f>
        <v>230000</v>
      </c>
      <c r="T489" s="17" t="str">
        <f>VLOOKUP(IF($C489="B",VLOOKUP($A489,Bat!$A$4:$AT$2232,T$1,FALSE),VLOOKUP($A489,Pit!$A$4:$BD$2108,T$2,FALSE)),COND!$A$35:$B$41,2,FALSE)</f>
        <v>??</v>
      </c>
      <c r="U489" s="21">
        <f>IF($C489="B",VLOOKUP($A489,Bat!$A$4:$AR$1196,44,FALSE),VLOOKUP($A489,Pit!$A$4:$BB$1086,54,FALSE))</f>
        <v>0</v>
      </c>
      <c r="V489" s="16"/>
      <c r="W489" s="16">
        <f>IF(OR(U489=999,V489=999,AND(S489&gt;$S$3,S489&lt;&gt;"Slot")),"",IF(V489="",U489,V489))</f>
        <v>0</v>
      </c>
      <c r="X489" s="17" t="e">
        <f>RANK(R489,$R$5:$R$124)</f>
        <v>#N/A</v>
      </c>
      <c r="Y489" s="16" t="str">
        <f>IFERROR(VLOOKUP($D489,Results!$F$3:$L$1396,Y$1,FALSE),"")</f>
        <v/>
      </c>
      <c r="Z489" s="34" t="str">
        <f>IFERROR(IFERROR(IF(VLOOKUP($D489,Results!$F$3:$L$1396,Z$1+1,FALSE)=1,"S",""),"")&amp;VLOOKUP($D489,Results!$F$3:$L$1396,Z$1,FALSE),"")</f>
        <v/>
      </c>
      <c r="AA489" s="16" t="str">
        <f>IFERROR(VLOOKUP($D489,Results!$F$3:$L$1396,AA$1,FALSE),"")</f>
        <v/>
      </c>
      <c r="AB489" s="16" t="str">
        <f>IFERROR(VLOOKUP($D489,Results!$F$3:$L$1396,AB$1,FALSE),"")</f>
        <v/>
      </c>
      <c r="AC489" s="16" t="str">
        <f>IF(V489="","",Y489-V489)</f>
        <v/>
      </c>
    </row>
    <row r="490" spans="1:29" s="21" customFormat="1" x14ac:dyDescent="0.25">
      <c r="A490" s="21" t="s">
        <v>2974</v>
      </c>
      <c r="B490" s="16">
        <f>COUNTIF($A$5:$A$124,A490)</f>
        <v>0</v>
      </c>
      <c r="C490" s="16" t="str">
        <f>IF(OR(MID(A490,1,2)="SP",MID(A490,1,2)="MR",MID(A490,1,2)="CL",MID(A490,1,2)="RP"),"P","B")</f>
        <v>B</v>
      </c>
      <c r="D490" s="17">
        <f>IF($C490="B",VLOOKUP($A490,Bat!$A$4:$BC$2232,D$1,FALSE),VLOOKUP($A490,Pit!$A$4:$AZ$2108,D$2,FALSE))</f>
        <v>11826</v>
      </c>
      <c r="E490" s="16" t="str">
        <f>IF($C490="B",VLOOKUP($A490,Bat!$A$4:$BC$2232,E$1,FALSE),VLOOKUP($A490,Pit!$A$4:$AZ$2108,E$2,FALSE))</f>
        <v>2B</v>
      </c>
      <c r="F490" s="16" t="str">
        <f>IF($C490="B",VLOOKUP($A490,Bat!$A$4:$BC$2232,F$1,FALSE),VLOOKUP($A490,Pit!$A$4:$AZ$2108,F$2,FALSE))</f>
        <v>Lee Godwin</v>
      </c>
      <c r="G490" s="16">
        <f>IF($C490="B",VLOOKUP($A490,Bat!$A$4:$BC$2232,G$1,FALSE),VLOOKUP($A490,Pit!$A$4:$AZ$2108,G$2,FALSE))</f>
        <v>21</v>
      </c>
      <c r="H490" s="16" t="str">
        <f>IF($C490="B",VLOOKUP($A490,Bat!$A$4:$BC$2232,H$1,FALSE),VLOOKUP($A490,Pit!$A$4:$AZ$2108,H$2,FALSE))</f>
        <v>L</v>
      </c>
      <c r="I490" s="16" t="str">
        <f>IF($C490="B",VLOOKUP($A490,Bat!$A$4:$BC$2232,I$1,FALSE),VLOOKUP($A490,Pit!$A$4:$AZ$2108,I$2,FALSE))</f>
        <v>R</v>
      </c>
      <c r="J490" s="16" t="str">
        <f>IF($C490="B",VLOOKUP($A490,Bat!$A$4:$BC$2232,J$1,FALSE),VLOOKUP($A490,Pit!$A$4:$AZ$2108,J$2,FALSE))</f>
        <v>Normal</v>
      </c>
      <c r="K490" s="17" t="str">
        <f>IF($C490="B",VLOOKUP($A490,Bat!$A$4:$BC$2232,K$1,FALSE),VLOOKUP($A490,Pit!$A$4:$AZ$2108,K$2,FALSE))</f>
        <v>High</v>
      </c>
      <c r="L490" s="16">
        <f>IF($C490="B",VLOOKUP($A490,Bat!$A$4:$BC$2232,L$1,FALSE),VLOOKUP($A490,Pit!$A$4:$AZ$2108,L$2,FALSE))</f>
        <v>4</v>
      </c>
      <c r="M490" s="16">
        <f>IF($C490="B",VLOOKUP($A490,Bat!$A$4:$BC$2232,M$1,FALSE),VLOOKUP($A490,Pit!$A$4:$AZ$2108,M$2,FALSE))</f>
        <v>5</v>
      </c>
      <c r="N490" s="16">
        <f>IF($C490="B",VLOOKUP($A490,Bat!$A$4:$BC$2232,N$1,FALSE),VLOOKUP($A490,Pit!$A$4:$AZ$2108,N$2,FALSE))</f>
        <v>1</v>
      </c>
      <c r="O490" s="16">
        <f>IF($C490="B",VLOOKUP($A490,Bat!$A$4:$BC$2232,O$1,FALSE),VLOOKUP($A490,Pit!$A$4:$AZ$2108,O$2,FALSE))</f>
        <v>4</v>
      </c>
      <c r="P490" s="17">
        <f>IF($C490="B",VLOOKUP($A490,Bat!$A$4:$BC$2232,P$1,FALSE),VLOOKUP($A490,Pit!$A$4:$AZ$2108,P$2,FALSE))</f>
        <v>5</v>
      </c>
      <c r="Q490" s="36">
        <f>IF($C490="B",VLOOKUP($A490,Bat!$A$4:$BC$2232,Q$1,FALSE),VLOOKUP($A490,Pit!$A$4:$AZ$2108,Q$2,FALSE))</f>
        <v>5.4612339123644169</v>
      </c>
      <c r="R490" s="19">
        <f>IF($C490="B",VLOOKUP($A490,Bat!$A$4:$BC$2232,R$1,FALSE),VLOOKUP($A490,Pit!$A$4:$AZ$2108,R$2,FALSE))</f>
        <v>-0.14622411555360557</v>
      </c>
      <c r="S490" s="20">
        <f>IF($C490="B",VLOOKUP($A490,Bat!$A$4:$BC$2232,S$1,FALSE),VLOOKUP($A490,Pit!$A$4:$AZ$2108,S$2,FALSE))</f>
        <v>220000</v>
      </c>
      <c r="T490" s="17" t="str">
        <f>VLOOKUP(IF($C490="B",VLOOKUP($A490,Bat!$A$4:$AT$2232,T$1,FALSE),VLOOKUP($A490,Pit!$A$4:$BD$2108,T$2,FALSE)),COND!$A$35:$B$41,2,FALSE)</f>
        <v>??</v>
      </c>
      <c r="U490" s="21">
        <f>IF($C490="B",VLOOKUP($A490,Bat!$A$4:$AR$1196,44,FALSE),VLOOKUP($A490,Pit!$A$4:$BB$1086,54,FALSE))</f>
        <v>0</v>
      </c>
      <c r="V490" s="16"/>
      <c r="W490" s="16">
        <f>IF(OR(U490=999,V490=999,AND(S490&gt;$S$3,S490&lt;&gt;"Slot")),"",IF(V490="",U490,V490))</f>
        <v>0</v>
      </c>
      <c r="X490" s="17" t="e">
        <f>RANK(R490,$R$5:$R$124)</f>
        <v>#N/A</v>
      </c>
      <c r="Y490" s="16" t="str">
        <f>IFERROR(VLOOKUP($D490,Results!$F$3:$L$1396,Y$1,FALSE),"")</f>
        <v/>
      </c>
      <c r="Z490" s="34" t="str">
        <f>IFERROR(IFERROR(IF(VLOOKUP($D490,Results!$F$3:$L$1396,Z$1+1,FALSE)=1,"S",""),"")&amp;VLOOKUP($D490,Results!$F$3:$L$1396,Z$1,FALSE),"")</f>
        <v/>
      </c>
      <c r="AA490" s="16" t="str">
        <f>IFERROR(VLOOKUP($D490,Results!$F$3:$L$1396,AA$1,FALSE),"")</f>
        <v/>
      </c>
      <c r="AB490" s="16" t="str">
        <f>IFERROR(VLOOKUP($D490,Results!$F$3:$L$1396,AB$1,FALSE),"")</f>
        <v/>
      </c>
      <c r="AC490" s="16" t="str">
        <f>IF(V490="","",Y490-V490)</f>
        <v/>
      </c>
    </row>
    <row r="491" spans="1:29" s="21" customFormat="1" x14ac:dyDescent="0.25">
      <c r="A491" s="21" t="s">
        <v>2507</v>
      </c>
      <c r="B491" s="16">
        <f>COUNTIF($A$5:$A$124,A491)</f>
        <v>0</v>
      </c>
      <c r="C491" s="16" t="str">
        <f>IF(OR(MID(A491,1,2)="SP",MID(A491,1,2)="MR",MID(A491,1,2)="CL",MID(A491,1,2)="RP"),"P","B")</f>
        <v>P</v>
      </c>
      <c r="D491" s="17">
        <f>IF($C491="B",VLOOKUP($A491,Bat!$A$4:$BC$2232,D$1,FALSE),VLOOKUP($A491,Pit!$A$4:$AZ$2108,D$2,FALSE))</f>
        <v>4705</v>
      </c>
      <c r="E491" s="16" t="str">
        <f>IF($C491="B",VLOOKUP($A491,Bat!$A$4:$BC$2232,E$1,FALSE),VLOOKUP($A491,Pit!$A$4:$AZ$2108,E$2,FALSE))</f>
        <v>RP</v>
      </c>
      <c r="F491" s="16" t="str">
        <f>IF($C491="B",VLOOKUP($A491,Bat!$A$4:$BC$2232,F$1,FALSE),VLOOKUP($A491,Pit!$A$4:$AZ$2108,F$2,FALSE))</f>
        <v>Henry Baxter</v>
      </c>
      <c r="G491" s="16">
        <f>IF($C491="B",VLOOKUP($A491,Bat!$A$4:$BC$2232,G$1,FALSE),VLOOKUP($A491,Pit!$A$4:$AZ$2108,G$2,FALSE))</f>
        <v>18</v>
      </c>
      <c r="H491" s="16" t="str">
        <f>IF($C491="B",VLOOKUP($A491,Bat!$A$4:$BC$2232,H$1,FALSE),VLOOKUP($A491,Pit!$A$4:$AZ$2108,H$2,FALSE))</f>
        <v>R</v>
      </c>
      <c r="I491" s="16" t="str">
        <f>IF($C491="B",VLOOKUP($A491,Bat!$A$4:$BC$2232,I$1,FALSE),VLOOKUP($A491,Pit!$A$4:$AZ$2108,I$2,FALSE))</f>
        <v>R</v>
      </c>
      <c r="J491" s="16" t="str">
        <f>IF($C491="B",VLOOKUP($A491,Bat!$A$4:$BC$2232,J$1,FALSE),VLOOKUP($A491,Pit!$A$4:$AZ$2108,J$2,FALSE))</f>
        <v>Very Low</v>
      </c>
      <c r="K491" s="17" t="str">
        <f>IF($C491="B",VLOOKUP($A491,Bat!$A$4:$BC$2232,K$1,FALSE),VLOOKUP($A491,Pit!$A$4:$AZ$2108,K$2,FALSE))</f>
        <v>Very High</v>
      </c>
      <c r="L491" s="16">
        <f>IF($C491="B",VLOOKUP($A491,Bat!$A$4:$BC$2232,L$1,FALSE),VLOOKUP($A491,Pit!$A$4:$AZ$2108,L$2,FALSE))</f>
        <v>3</v>
      </c>
      <c r="M491" s="16">
        <f>IF($C491="B",VLOOKUP($A491,Bat!$A$4:$BC$2232,M$1,FALSE),VLOOKUP($A491,Pit!$A$4:$AZ$2108,M$2,FALSE))</f>
        <v>4</v>
      </c>
      <c r="N491" s="16">
        <f>IF($C491="B",VLOOKUP($A491,Bat!$A$4:$BC$2232,N$1,FALSE),VLOOKUP($A491,Pit!$A$4:$AZ$2108,N$2,FALSE))</f>
        <v>4</v>
      </c>
      <c r="O491" s="16" t="str">
        <f>IF($C491="B",VLOOKUP($A491,Bat!$A$4:$BC$2232,O$1,FALSE),VLOOKUP($A491,Pit!$A$4:$AZ$2108,O$2,FALSE))</f>
        <v>86-88 Mph</v>
      </c>
      <c r="P491" s="17">
        <f>IF($C491="B",VLOOKUP($A491,Bat!$A$4:$BC$2232,P$1,FALSE),VLOOKUP($A491,Pit!$A$4:$AZ$2108,P$2,FALSE))</f>
        <v>9</v>
      </c>
      <c r="Q491" s="36">
        <f>IF($C491="B",VLOOKUP($A491,Bat!$A$4:$BC$2232,Q$1,FALSE),VLOOKUP($A491,Pit!$A$4:$AZ$2108,Q$2,FALSE))</f>
        <v>21.414996507924354</v>
      </c>
      <c r="R491" s="19">
        <f>IF($C491="B",VLOOKUP($A491,Bat!$A$4:$BC$2232,R$1,FALSE),VLOOKUP($A491,Pit!$A$4:$AZ$2108,R$2,FALSE))</f>
        <v>-0.14631921854587673</v>
      </c>
      <c r="S491" s="20">
        <f>IF($C491="B",VLOOKUP($A491,Bat!$A$4:$BC$2232,S$1,FALSE),VLOOKUP($A491,Pit!$A$4:$AZ$2108,S$2,FALSE))</f>
        <v>1700000</v>
      </c>
      <c r="T491" s="17" t="str">
        <f>VLOOKUP(IF($C491="B",VLOOKUP($A491,Bat!$A$4:$AT$2232,T$1,FALSE),VLOOKUP($A491,Pit!$A$4:$BD$2108,T$2,FALSE)),COND!$A$35:$B$41,2,FALSE)</f>
        <v>??</v>
      </c>
      <c r="U491" s="21">
        <f>IF($C491="B",VLOOKUP($A491,Bat!$A$4:$AR$1196,44,FALSE),VLOOKUP($A491,Pit!$A$4:$BB$1086,54,FALSE))</f>
        <v>0</v>
      </c>
      <c r="V491" s="16"/>
      <c r="W491" s="16">
        <f>IF(OR(U491=999,V491=999,AND(S491&gt;$S$3,S491&lt;&gt;"Slot")),"",IF(V491="",U491,V491))</f>
        <v>0</v>
      </c>
      <c r="X491" s="17" t="e">
        <f>RANK(R491,$R$5:$R$124)</f>
        <v>#N/A</v>
      </c>
      <c r="Y491" s="16" t="str">
        <f>IFERROR(VLOOKUP($D491,Results!$F$3:$L$1396,Y$1,FALSE),"")</f>
        <v/>
      </c>
      <c r="Z491" s="34" t="str">
        <f>IFERROR(IFERROR(IF(VLOOKUP($D491,Results!$F$3:$L$1396,Z$1+1,FALSE)=1,"S",""),"")&amp;VLOOKUP($D491,Results!$F$3:$L$1396,Z$1,FALSE),"")</f>
        <v/>
      </c>
      <c r="AA491" s="16" t="str">
        <f>IFERROR(VLOOKUP($D491,Results!$F$3:$L$1396,AA$1,FALSE),"")</f>
        <v/>
      </c>
      <c r="AB491" s="16" t="str">
        <f>IFERROR(VLOOKUP($D491,Results!$F$3:$L$1396,AB$1,FALSE),"")</f>
        <v/>
      </c>
      <c r="AC491" s="16" t="str">
        <f>IF(V491="","",Y491-V491)</f>
        <v/>
      </c>
    </row>
    <row r="492" spans="1:29" s="21" customFormat="1" x14ac:dyDescent="0.25">
      <c r="A492" s="21" t="s">
        <v>2975</v>
      </c>
      <c r="B492" s="16">
        <f>COUNTIF($A$5:$A$124,A492)</f>
        <v>0</v>
      </c>
      <c r="C492" s="16" t="str">
        <f>IF(OR(MID(A492,1,2)="SP",MID(A492,1,2)="MR",MID(A492,1,2)="CL",MID(A492,1,2)="RP"),"P","B")</f>
        <v>B</v>
      </c>
      <c r="D492" s="17">
        <f>IF($C492="B",VLOOKUP($A492,Bat!$A$4:$BC$2232,D$1,FALSE),VLOOKUP($A492,Pit!$A$4:$AZ$2108,D$2,FALSE))</f>
        <v>5546</v>
      </c>
      <c r="E492" s="16" t="str">
        <f>IF($C492="B",VLOOKUP($A492,Bat!$A$4:$BC$2232,E$1,FALSE),VLOOKUP($A492,Pit!$A$4:$AZ$2108,E$2,FALSE))</f>
        <v>RF</v>
      </c>
      <c r="F492" s="16" t="str">
        <f>IF($C492="B",VLOOKUP($A492,Bat!$A$4:$BC$2232,F$1,FALSE),VLOOKUP($A492,Pit!$A$4:$AZ$2108,F$2,FALSE))</f>
        <v>Doyle Phillips</v>
      </c>
      <c r="G492" s="16">
        <f>IF($C492="B",VLOOKUP($A492,Bat!$A$4:$BC$2232,G$1,FALSE),VLOOKUP($A492,Pit!$A$4:$AZ$2108,G$2,FALSE))</f>
        <v>18</v>
      </c>
      <c r="H492" s="16" t="str">
        <f>IF($C492="B",VLOOKUP($A492,Bat!$A$4:$BC$2232,H$1,FALSE),VLOOKUP($A492,Pit!$A$4:$AZ$2108,H$2,FALSE))</f>
        <v>L</v>
      </c>
      <c r="I492" s="16" t="str">
        <f>IF($C492="B",VLOOKUP($A492,Bat!$A$4:$BC$2232,I$1,FALSE),VLOOKUP($A492,Pit!$A$4:$AZ$2108,I$2,FALSE))</f>
        <v>L</v>
      </c>
      <c r="J492" s="16" t="str">
        <f>IF($C492="B",VLOOKUP($A492,Bat!$A$4:$BC$2232,J$1,FALSE),VLOOKUP($A492,Pit!$A$4:$AZ$2108,J$2,FALSE))</f>
        <v>Very Low</v>
      </c>
      <c r="K492" s="17" t="str">
        <f>IF($C492="B",VLOOKUP($A492,Bat!$A$4:$BC$2232,K$1,FALSE),VLOOKUP($A492,Pit!$A$4:$AZ$2108,K$2,FALSE))</f>
        <v>Low</v>
      </c>
      <c r="L492" s="16">
        <f>IF($C492="B",VLOOKUP($A492,Bat!$A$4:$BC$2232,L$1,FALSE),VLOOKUP($A492,Pit!$A$4:$AZ$2108,L$2,FALSE))</f>
        <v>5</v>
      </c>
      <c r="M492" s="16">
        <f>IF($C492="B",VLOOKUP($A492,Bat!$A$4:$BC$2232,M$1,FALSE),VLOOKUP($A492,Pit!$A$4:$AZ$2108,M$2,FALSE))</f>
        <v>2</v>
      </c>
      <c r="N492" s="16">
        <f>IF($C492="B",VLOOKUP($A492,Bat!$A$4:$BC$2232,N$1,FALSE),VLOOKUP($A492,Pit!$A$4:$AZ$2108,N$2,FALSE))</f>
        <v>1</v>
      </c>
      <c r="O492" s="16">
        <f>IF($C492="B",VLOOKUP($A492,Bat!$A$4:$BC$2232,O$1,FALSE),VLOOKUP($A492,Pit!$A$4:$AZ$2108,O$2,FALSE))</f>
        <v>3</v>
      </c>
      <c r="P492" s="17">
        <f>IF($C492="B",VLOOKUP($A492,Bat!$A$4:$BC$2232,P$1,FALSE),VLOOKUP($A492,Pit!$A$4:$AZ$2108,P$2,FALSE))</f>
        <v>5</v>
      </c>
      <c r="Q492" s="36">
        <f>IF($C492="B",VLOOKUP($A492,Bat!$A$4:$BC$2232,Q$1,FALSE),VLOOKUP($A492,Pit!$A$4:$AZ$2108,Q$2,FALSE))</f>
        <v>5.4301430618940678</v>
      </c>
      <c r="R492" s="19">
        <f>IF($C492="B",VLOOKUP($A492,Bat!$A$4:$BC$2232,R$1,FALSE),VLOOKUP($A492,Pit!$A$4:$AZ$2108,R$2,FALSE))</f>
        <v>-0.15030242058733939</v>
      </c>
      <c r="S492" s="20">
        <f>IF($C492="B",VLOOKUP($A492,Bat!$A$4:$BC$2232,S$1,FALSE),VLOOKUP($A492,Pit!$A$4:$AZ$2108,S$2,FALSE))</f>
        <v>220000</v>
      </c>
      <c r="T492" s="17" t="str">
        <f>VLOOKUP(IF($C492="B",VLOOKUP($A492,Bat!$A$4:$AT$2232,T$1,FALSE),VLOOKUP($A492,Pit!$A$4:$BD$2108,T$2,FALSE)),COND!$A$35:$B$41,2,FALSE)</f>
        <v>??</v>
      </c>
      <c r="U492" s="21">
        <f>IF($C492="B",VLOOKUP($A492,Bat!$A$4:$AR$1196,44,FALSE),VLOOKUP($A492,Pit!$A$4:$BB$1086,54,FALSE))</f>
        <v>0</v>
      </c>
      <c r="V492" s="16"/>
      <c r="W492" s="16">
        <f>IF(OR(U492=999,V492=999,AND(S492&gt;$S$3,S492&lt;&gt;"Slot")),"",IF(V492="",U492,V492))</f>
        <v>0</v>
      </c>
      <c r="X492" s="17" t="e">
        <f>RANK(R492,$R$5:$R$124)</f>
        <v>#N/A</v>
      </c>
      <c r="Y492" s="16" t="str">
        <f>IFERROR(VLOOKUP($D492,Results!$F$3:$L$1396,Y$1,FALSE),"")</f>
        <v/>
      </c>
      <c r="Z492" s="34" t="str">
        <f>IFERROR(IFERROR(IF(VLOOKUP($D492,Results!$F$3:$L$1396,Z$1+1,FALSE)=1,"S",""),"")&amp;VLOOKUP($D492,Results!$F$3:$L$1396,Z$1,FALSE),"")</f>
        <v/>
      </c>
      <c r="AA492" s="16" t="str">
        <f>IFERROR(VLOOKUP($D492,Results!$F$3:$L$1396,AA$1,FALSE),"")</f>
        <v/>
      </c>
      <c r="AB492" s="16" t="str">
        <f>IFERROR(VLOOKUP($D492,Results!$F$3:$L$1396,AB$1,FALSE),"")</f>
        <v/>
      </c>
      <c r="AC492" s="16" t="str">
        <f>IF(V492="","",Y492-V492)</f>
        <v/>
      </c>
    </row>
    <row r="493" spans="1:29" s="21" customFormat="1" x14ac:dyDescent="0.25">
      <c r="A493" s="21" t="s">
        <v>2508</v>
      </c>
      <c r="B493" s="16">
        <f>COUNTIF($A$5:$A$124,A493)</f>
        <v>0</v>
      </c>
      <c r="C493" s="16" t="str">
        <f>IF(OR(MID(A493,1,2)="SP",MID(A493,1,2)="MR",MID(A493,1,2)="CL",MID(A493,1,2)="RP"),"P","B")</f>
        <v>P</v>
      </c>
      <c r="D493" s="17">
        <f>IF($C493="B",VLOOKUP($A493,Bat!$A$4:$BC$2232,D$1,FALSE),VLOOKUP($A493,Pit!$A$4:$AZ$2108,D$2,FALSE))</f>
        <v>3849</v>
      </c>
      <c r="E493" s="16" t="str">
        <f>IF($C493="B",VLOOKUP($A493,Bat!$A$4:$BC$2232,E$1,FALSE),VLOOKUP($A493,Pit!$A$4:$AZ$2108,E$2,FALSE))</f>
        <v>RP</v>
      </c>
      <c r="F493" s="16" t="str">
        <f>IF($C493="B",VLOOKUP($A493,Bat!$A$4:$BC$2232,F$1,FALSE),VLOOKUP($A493,Pit!$A$4:$AZ$2108,F$2,FALSE))</f>
        <v>Munemitsu Uchida</v>
      </c>
      <c r="G493" s="16">
        <f>IF($C493="B",VLOOKUP($A493,Bat!$A$4:$BC$2232,G$1,FALSE),VLOOKUP($A493,Pit!$A$4:$AZ$2108,G$2,FALSE))</f>
        <v>21</v>
      </c>
      <c r="H493" s="16" t="str">
        <f>IF($C493="B",VLOOKUP($A493,Bat!$A$4:$BC$2232,H$1,FALSE),VLOOKUP($A493,Pit!$A$4:$AZ$2108,H$2,FALSE))</f>
        <v>L</v>
      </c>
      <c r="I493" s="16" t="str">
        <f>IF($C493="B",VLOOKUP($A493,Bat!$A$4:$BC$2232,I$1,FALSE),VLOOKUP($A493,Pit!$A$4:$AZ$2108,I$2,FALSE))</f>
        <v>L</v>
      </c>
      <c r="J493" s="16" t="str">
        <f>IF($C493="B",VLOOKUP($A493,Bat!$A$4:$BC$2232,J$1,FALSE),VLOOKUP($A493,Pit!$A$4:$AZ$2108,J$2,FALSE))</f>
        <v>High</v>
      </c>
      <c r="K493" s="17" t="str">
        <f>IF($C493="B",VLOOKUP($A493,Bat!$A$4:$BC$2232,K$1,FALSE),VLOOKUP($A493,Pit!$A$4:$AZ$2108,K$2,FALSE))</f>
        <v>Low</v>
      </c>
      <c r="L493" s="16">
        <f>IF($C493="B",VLOOKUP($A493,Bat!$A$4:$BC$2232,L$1,FALSE),VLOOKUP($A493,Pit!$A$4:$AZ$2108,L$2,FALSE))</f>
        <v>5</v>
      </c>
      <c r="M493" s="16">
        <f>IF($C493="B",VLOOKUP($A493,Bat!$A$4:$BC$2232,M$1,FALSE),VLOOKUP($A493,Pit!$A$4:$AZ$2108,M$2,FALSE))</f>
        <v>4</v>
      </c>
      <c r="N493" s="16">
        <f>IF($C493="B",VLOOKUP($A493,Bat!$A$4:$BC$2232,N$1,FALSE),VLOOKUP($A493,Pit!$A$4:$AZ$2108,N$2,FALSE))</f>
        <v>2</v>
      </c>
      <c r="O493" s="16" t="str">
        <f>IF($C493="B",VLOOKUP($A493,Bat!$A$4:$BC$2232,O$1,FALSE),VLOOKUP($A493,Pit!$A$4:$AZ$2108,O$2,FALSE))</f>
        <v>92-94 Mph</v>
      </c>
      <c r="P493" s="17">
        <f>IF($C493="B",VLOOKUP($A493,Bat!$A$4:$BC$2232,P$1,FALSE),VLOOKUP($A493,Pit!$A$4:$AZ$2108,P$2,FALSE))</f>
        <v>6</v>
      </c>
      <c r="Q493" s="36">
        <f>IF($C493="B",VLOOKUP($A493,Bat!$A$4:$BC$2232,Q$1,FALSE),VLOOKUP($A493,Pit!$A$4:$AZ$2108,Q$2,FALSE))</f>
        <v>21.369192312479434</v>
      </c>
      <c r="R493" s="19">
        <f>IF($C493="B",VLOOKUP($A493,Bat!$A$4:$BC$2232,R$1,FALSE),VLOOKUP($A493,Pit!$A$4:$AZ$2108,R$2,FALSE))</f>
        <v>-0.15041708167286277</v>
      </c>
      <c r="S493" s="20">
        <f>IF($C493="B",VLOOKUP($A493,Bat!$A$4:$BC$2232,S$1,FALSE),VLOOKUP($A493,Pit!$A$4:$AZ$2108,S$2,FALSE))</f>
        <v>200000</v>
      </c>
      <c r="T493" s="17" t="str">
        <f>VLOOKUP(IF($C493="B",VLOOKUP($A493,Bat!$A$4:$AT$2232,T$1,FALSE),VLOOKUP($A493,Pit!$A$4:$BD$2108,T$2,FALSE)),COND!$A$35:$B$41,2,FALSE)</f>
        <v>??</v>
      </c>
      <c r="U493" s="21">
        <f>IF($C493="B",VLOOKUP($A493,Bat!$A$4:$AR$1196,44,FALSE),VLOOKUP($A493,Pit!$A$4:$BB$1086,54,FALSE))</f>
        <v>0</v>
      </c>
      <c r="V493" s="16"/>
      <c r="W493" s="16">
        <f>IF(OR(U493=999,V493=999,AND(S493&gt;$S$3,S493&lt;&gt;"Slot")),"",IF(V493="",U493,V493))</f>
        <v>0</v>
      </c>
      <c r="X493" s="17" t="e">
        <f>RANK(R493,$R$5:$R$124)</f>
        <v>#N/A</v>
      </c>
      <c r="Y493" s="16" t="str">
        <f>IFERROR(VLOOKUP($D493,Results!$F$3:$L$1396,Y$1,FALSE),"")</f>
        <v/>
      </c>
      <c r="Z493" s="34" t="str">
        <f>IFERROR(IFERROR(IF(VLOOKUP($D493,Results!$F$3:$L$1396,Z$1+1,FALSE)=1,"S",""),"")&amp;VLOOKUP($D493,Results!$F$3:$L$1396,Z$1,FALSE),"")</f>
        <v/>
      </c>
      <c r="AA493" s="16" t="str">
        <f>IFERROR(VLOOKUP($D493,Results!$F$3:$L$1396,AA$1,FALSE),"")</f>
        <v/>
      </c>
      <c r="AB493" s="16" t="str">
        <f>IFERROR(VLOOKUP($D493,Results!$F$3:$L$1396,AB$1,FALSE),"")</f>
        <v/>
      </c>
      <c r="AC493" s="16" t="str">
        <f>IF(V493="","",Y493-V493)</f>
        <v/>
      </c>
    </row>
    <row r="494" spans="1:29" s="21" customFormat="1" x14ac:dyDescent="0.25">
      <c r="A494" s="21" t="s">
        <v>2509</v>
      </c>
      <c r="B494" s="16">
        <f>COUNTIF($A$5:$A$124,A494)</f>
        <v>0</v>
      </c>
      <c r="C494" s="16" t="str">
        <f>IF(OR(MID(A494,1,2)="SP",MID(A494,1,2)="MR",MID(A494,1,2)="CL",MID(A494,1,2)="RP"),"P","B")</f>
        <v>P</v>
      </c>
      <c r="D494" s="17">
        <f>IF($C494="B",VLOOKUP($A494,Bat!$A$4:$BC$2232,D$1,FALSE),VLOOKUP($A494,Pit!$A$4:$AZ$2108,D$2,FALSE))</f>
        <v>6274</v>
      </c>
      <c r="E494" s="16" t="str">
        <f>IF($C494="B",VLOOKUP($A494,Bat!$A$4:$BC$2232,E$1,FALSE),VLOOKUP($A494,Pit!$A$4:$AZ$2108,E$2,FALSE))</f>
        <v>CL</v>
      </c>
      <c r="F494" s="16" t="str">
        <f>IF($C494="B",VLOOKUP($A494,Bat!$A$4:$BC$2232,F$1,FALSE),VLOOKUP($A494,Pit!$A$4:$AZ$2108,F$2,FALSE))</f>
        <v>Dave MacIntyre</v>
      </c>
      <c r="G494" s="16">
        <f>IF($C494="B",VLOOKUP($A494,Bat!$A$4:$BC$2232,G$1,FALSE),VLOOKUP($A494,Pit!$A$4:$AZ$2108,G$2,FALSE))</f>
        <v>21</v>
      </c>
      <c r="H494" s="16" t="str">
        <f>IF($C494="B",VLOOKUP($A494,Bat!$A$4:$BC$2232,H$1,FALSE),VLOOKUP($A494,Pit!$A$4:$AZ$2108,H$2,FALSE))</f>
        <v>R</v>
      </c>
      <c r="I494" s="16" t="str">
        <f>IF($C494="B",VLOOKUP($A494,Bat!$A$4:$BC$2232,I$1,FALSE),VLOOKUP($A494,Pit!$A$4:$AZ$2108,I$2,FALSE))</f>
        <v>R</v>
      </c>
      <c r="J494" s="16" t="str">
        <f>IF($C494="B",VLOOKUP($A494,Bat!$A$4:$BC$2232,J$1,FALSE),VLOOKUP($A494,Pit!$A$4:$AZ$2108,J$2,FALSE))</f>
        <v>High</v>
      </c>
      <c r="K494" s="17" t="str">
        <f>IF($C494="B",VLOOKUP($A494,Bat!$A$4:$BC$2232,K$1,FALSE),VLOOKUP($A494,Pit!$A$4:$AZ$2108,K$2,FALSE))</f>
        <v>High</v>
      </c>
      <c r="L494" s="16">
        <f>IF($C494="B",VLOOKUP($A494,Bat!$A$4:$BC$2232,L$1,FALSE),VLOOKUP($A494,Pit!$A$4:$AZ$2108,L$2,FALSE))</f>
        <v>5</v>
      </c>
      <c r="M494" s="16">
        <f>IF($C494="B",VLOOKUP($A494,Bat!$A$4:$BC$2232,M$1,FALSE),VLOOKUP($A494,Pit!$A$4:$AZ$2108,M$2,FALSE))</f>
        <v>4</v>
      </c>
      <c r="N494" s="16">
        <f>IF($C494="B",VLOOKUP($A494,Bat!$A$4:$BC$2232,N$1,FALSE),VLOOKUP($A494,Pit!$A$4:$AZ$2108,N$2,FALSE))</f>
        <v>2</v>
      </c>
      <c r="O494" s="16" t="str">
        <f>IF($C494="B",VLOOKUP($A494,Bat!$A$4:$BC$2232,O$1,FALSE),VLOOKUP($A494,Pit!$A$4:$AZ$2108,O$2,FALSE))</f>
        <v>94-96 Mph</v>
      </c>
      <c r="P494" s="17">
        <f>IF($C494="B",VLOOKUP($A494,Bat!$A$4:$BC$2232,P$1,FALSE),VLOOKUP($A494,Pit!$A$4:$AZ$2108,P$2,FALSE))</f>
        <v>6</v>
      </c>
      <c r="Q494" s="36">
        <f>IF($C494="B",VLOOKUP($A494,Bat!$A$4:$BC$2232,Q$1,FALSE),VLOOKUP($A494,Pit!$A$4:$AZ$2108,Q$2,FALSE))</f>
        <v>21.353640870291422</v>
      </c>
      <c r="R494" s="19">
        <f>IF($C494="B",VLOOKUP($A494,Bat!$A$4:$BC$2232,R$1,FALSE),VLOOKUP($A494,Pit!$A$4:$AZ$2108,R$2,FALSE))</f>
        <v>-0.15180838831835003</v>
      </c>
      <c r="S494" s="20">
        <f>IF($C494="B",VLOOKUP($A494,Bat!$A$4:$BC$2232,S$1,FALSE),VLOOKUP($A494,Pit!$A$4:$AZ$2108,S$2,FALSE))</f>
        <v>220000</v>
      </c>
      <c r="T494" s="17" t="str">
        <f>VLOOKUP(IF($C494="B",VLOOKUP($A494,Bat!$A$4:$AT$2232,T$1,FALSE),VLOOKUP($A494,Pit!$A$4:$BD$2108,T$2,FALSE)),COND!$A$35:$B$41,2,FALSE)</f>
        <v>??</v>
      </c>
      <c r="U494" s="21">
        <f>IF($C494="B",VLOOKUP($A494,Bat!$A$4:$AR$1196,44,FALSE),VLOOKUP($A494,Pit!$A$4:$BB$1086,54,FALSE))</f>
        <v>0</v>
      </c>
      <c r="V494" s="16"/>
      <c r="W494" s="16">
        <f>IF(OR(U494=999,V494=999,AND(S494&gt;$S$3,S494&lt;&gt;"Slot")),"",IF(V494="",U494,V494))</f>
        <v>0</v>
      </c>
      <c r="X494" s="17" t="e">
        <f>RANK(R494,$R$5:$R$124)</f>
        <v>#N/A</v>
      </c>
      <c r="Y494" s="16" t="str">
        <f>IFERROR(VLOOKUP($D494,Results!$F$3:$L$1396,Y$1,FALSE),"")</f>
        <v/>
      </c>
      <c r="Z494" s="34" t="str">
        <f>IFERROR(IFERROR(IF(VLOOKUP($D494,Results!$F$3:$L$1396,Z$1+1,FALSE)=1,"S",""),"")&amp;VLOOKUP($D494,Results!$F$3:$L$1396,Z$1,FALSE),"")</f>
        <v/>
      </c>
      <c r="AA494" s="16" t="str">
        <f>IFERROR(VLOOKUP($D494,Results!$F$3:$L$1396,AA$1,FALSE),"")</f>
        <v/>
      </c>
      <c r="AB494" s="16" t="str">
        <f>IFERROR(VLOOKUP($D494,Results!$F$3:$L$1396,AB$1,FALSE),"")</f>
        <v/>
      </c>
      <c r="AC494" s="16" t="str">
        <f>IF(V494="","",Y494-V494)</f>
        <v/>
      </c>
    </row>
    <row r="495" spans="1:29" s="21" customFormat="1" x14ac:dyDescent="0.25">
      <c r="A495" s="21" t="s">
        <v>2976</v>
      </c>
      <c r="B495" s="16">
        <f>COUNTIF($A$5:$A$124,A495)</f>
        <v>0</v>
      </c>
      <c r="C495" s="16" t="str">
        <f>IF(OR(MID(A495,1,2)="SP",MID(A495,1,2)="MR",MID(A495,1,2)="CL",MID(A495,1,2)="RP"),"P","B")</f>
        <v>B</v>
      </c>
      <c r="D495" s="17">
        <f>IF($C495="B",VLOOKUP($A495,Bat!$A$4:$BC$2232,D$1,FALSE),VLOOKUP($A495,Pit!$A$4:$AZ$2108,D$2,FALSE))</f>
        <v>4064</v>
      </c>
      <c r="E495" s="16" t="str">
        <f>IF($C495="B",VLOOKUP($A495,Bat!$A$4:$BC$2232,E$1,FALSE),VLOOKUP($A495,Pit!$A$4:$AZ$2108,E$2,FALSE))</f>
        <v>LF</v>
      </c>
      <c r="F495" s="16" t="str">
        <f>IF($C495="B",VLOOKUP($A495,Bat!$A$4:$BC$2232,F$1,FALSE),VLOOKUP($A495,Pit!$A$4:$AZ$2108,F$2,FALSE))</f>
        <v>Shihei Higashi</v>
      </c>
      <c r="G495" s="16">
        <f>IF($C495="B",VLOOKUP($A495,Bat!$A$4:$BC$2232,G$1,FALSE),VLOOKUP($A495,Pit!$A$4:$AZ$2108,G$2,FALSE))</f>
        <v>21</v>
      </c>
      <c r="H495" s="16" t="str">
        <f>IF($C495="B",VLOOKUP($A495,Bat!$A$4:$BC$2232,H$1,FALSE),VLOOKUP($A495,Pit!$A$4:$AZ$2108,H$2,FALSE))</f>
        <v>R</v>
      </c>
      <c r="I495" s="16" t="str">
        <f>IF($C495="B",VLOOKUP($A495,Bat!$A$4:$BC$2232,I$1,FALSE),VLOOKUP($A495,Pit!$A$4:$AZ$2108,I$2,FALSE))</f>
        <v>R</v>
      </c>
      <c r="J495" s="16" t="str">
        <f>IF($C495="B",VLOOKUP($A495,Bat!$A$4:$BC$2232,J$1,FALSE),VLOOKUP($A495,Pit!$A$4:$AZ$2108,J$2,FALSE))</f>
        <v>Low</v>
      </c>
      <c r="K495" s="17" t="str">
        <f>IF($C495="B",VLOOKUP($A495,Bat!$A$4:$BC$2232,K$1,FALSE),VLOOKUP($A495,Pit!$A$4:$AZ$2108,K$2,FALSE))</f>
        <v>Very Low</v>
      </c>
      <c r="L495" s="16">
        <f>IF($C495="B",VLOOKUP($A495,Bat!$A$4:$BC$2232,L$1,FALSE),VLOOKUP($A495,Pit!$A$4:$AZ$2108,L$2,FALSE))</f>
        <v>5</v>
      </c>
      <c r="M495" s="16">
        <f>IF($C495="B",VLOOKUP($A495,Bat!$A$4:$BC$2232,M$1,FALSE),VLOOKUP($A495,Pit!$A$4:$AZ$2108,M$2,FALSE))</f>
        <v>4</v>
      </c>
      <c r="N495" s="16">
        <f>IF($C495="B",VLOOKUP($A495,Bat!$A$4:$BC$2232,N$1,FALSE),VLOOKUP($A495,Pit!$A$4:$AZ$2108,N$2,FALSE))</f>
        <v>1</v>
      </c>
      <c r="O495" s="16">
        <f>IF($C495="B",VLOOKUP($A495,Bat!$A$4:$BC$2232,O$1,FALSE),VLOOKUP($A495,Pit!$A$4:$AZ$2108,O$2,FALSE))</f>
        <v>2</v>
      </c>
      <c r="P495" s="17">
        <f>IF($C495="B",VLOOKUP($A495,Bat!$A$4:$BC$2232,P$1,FALSE),VLOOKUP($A495,Pit!$A$4:$AZ$2108,P$2,FALSE))</f>
        <v>3</v>
      </c>
      <c r="Q495" s="36">
        <f>IF($C495="B",VLOOKUP($A495,Bat!$A$4:$BC$2232,Q$1,FALSE),VLOOKUP($A495,Pit!$A$4:$AZ$2108,Q$2,FALSE))</f>
        <v>5.3981683875793189</v>
      </c>
      <c r="R495" s="19">
        <f>IF($C495="B",VLOOKUP($A495,Bat!$A$4:$BC$2232,R$1,FALSE),VLOOKUP($A495,Pit!$A$4:$AZ$2108,R$2,FALSE))</f>
        <v>-0.15449666015419214</v>
      </c>
      <c r="S495" s="20">
        <f>IF($C495="B",VLOOKUP($A495,Bat!$A$4:$BC$2232,S$1,FALSE),VLOOKUP($A495,Pit!$A$4:$AZ$2108,S$2,FALSE))</f>
        <v>190000</v>
      </c>
      <c r="T495" s="17" t="str">
        <f>VLOOKUP(IF($C495="B",VLOOKUP($A495,Bat!$A$4:$AT$2232,T$1,FALSE),VLOOKUP($A495,Pit!$A$4:$BD$2108,T$2,FALSE)),COND!$A$35:$B$41,2,FALSE)</f>
        <v>??</v>
      </c>
      <c r="U495" s="21">
        <f>IF($C495="B",VLOOKUP($A495,Bat!$A$4:$AR$1196,44,FALSE),VLOOKUP($A495,Pit!$A$4:$BB$1086,54,FALSE))</f>
        <v>0</v>
      </c>
      <c r="V495" s="16"/>
      <c r="W495" s="16">
        <f>IF(OR(U495=999,V495=999,AND(S495&gt;$S$3,S495&lt;&gt;"Slot")),"",IF(V495="",U495,V495))</f>
        <v>0</v>
      </c>
      <c r="X495" s="17" t="e">
        <f>RANK(R495,$R$5:$R$124)</f>
        <v>#N/A</v>
      </c>
      <c r="Y495" s="16" t="str">
        <f>IFERROR(VLOOKUP($D495,Results!$F$3:$L$1396,Y$1,FALSE),"")</f>
        <v/>
      </c>
      <c r="Z495" s="34" t="str">
        <f>IFERROR(IFERROR(IF(VLOOKUP($D495,Results!$F$3:$L$1396,Z$1+1,FALSE)=1,"S",""),"")&amp;VLOOKUP($D495,Results!$F$3:$L$1396,Z$1,FALSE),"")</f>
        <v/>
      </c>
      <c r="AA495" s="16" t="str">
        <f>IFERROR(VLOOKUP($D495,Results!$F$3:$L$1396,AA$1,FALSE),"")</f>
        <v/>
      </c>
      <c r="AB495" s="16" t="str">
        <f>IFERROR(VLOOKUP($D495,Results!$F$3:$L$1396,AB$1,FALSE),"")</f>
        <v/>
      </c>
      <c r="AC495" s="16" t="str">
        <f>IF(V495="","",Y495-V495)</f>
        <v/>
      </c>
    </row>
    <row r="496" spans="1:29" s="21" customFormat="1" x14ac:dyDescent="0.25">
      <c r="A496" s="21" t="s">
        <v>2510</v>
      </c>
      <c r="B496" s="16">
        <f>COUNTIF($A$5:$A$124,A496)</f>
        <v>0</v>
      </c>
      <c r="C496" s="16" t="str">
        <f>IF(OR(MID(A496,1,2)="SP",MID(A496,1,2)="MR",MID(A496,1,2)="CL",MID(A496,1,2)="RP"),"P","B")</f>
        <v>P</v>
      </c>
      <c r="D496" s="17">
        <f>IF($C496="B",VLOOKUP($A496,Bat!$A$4:$BC$2232,D$1,FALSE),VLOOKUP($A496,Pit!$A$4:$AZ$2108,D$2,FALSE))</f>
        <v>8673</v>
      </c>
      <c r="E496" s="16" t="str">
        <f>IF($C496="B",VLOOKUP($A496,Bat!$A$4:$BC$2232,E$1,FALSE),VLOOKUP($A496,Pit!$A$4:$AZ$2108,E$2,FALSE))</f>
        <v>SP</v>
      </c>
      <c r="F496" s="16" t="str">
        <f>IF($C496="B",VLOOKUP($A496,Bat!$A$4:$BC$2232,F$1,FALSE),VLOOKUP($A496,Pit!$A$4:$AZ$2108,F$2,FALSE))</f>
        <v>Shunsho Sugiura</v>
      </c>
      <c r="G496" s="16">
        <f>IF($C496="B",VLOOKUP($A496,Bat!$A$4:$BC$2232,G$1,FALSE),VLOOKUP($A496,Pit!$A$4:$AZ$2108,G$2,FALSE))</f>
        <v>18</v>
      </c>
      <c r="H496" s="16" t="str">
        <f>IF($C496="B",VLOOKUP($A496,Bat!$A$4:$BC$2232,H$1,FALSE),VLOOKUP($A496,Pit!$A$4:$AZ$2108,H$2,FALSE))</f>
        <v>R</v>
      </c>
      <c r="I496" s="16" t="str">
        <f>IF($C496="B",VLOOKUP($A496,Bat!$A$4:$BC$2232,I$1,FALSE),VLOOKUP($A496,Pit!$A$4:$AZ$2108,I$2,FALSE))</f>
        <v>R</v>
      </c>
      <c r="J496" s="16" t="str">
        <f>IF($C496="B",VLOOKUP($A496,Bat!$A$4:$BC$2232,J$1,FALSE),VLOOKUP($A496,Pit!$A$4:$AZ$2108,J$2,FALSE))</f>
        <v>Very High</v>
      </c>
      <c r="K496" s="17" t="str">
        <f>IF($C496="B",VLOOKUP($A496,Bat!$A$4:$BC$2232,K$1,FALSE),VLOOKUP($A496,Pit!$A$4:$AZ$2108,K$2,FALSE))</f>
        <v>Very High</v>
      </c>
      <c r="L496" s="16">
        <f>IF($C496="B",VLOOKUP($A496,Bat!$A$4:$BC$2232,L$1,FALSE),VLOOKUP($A496,Pit!$A$4:$AZ$2108,L$2,FALSE))</f>
        <v>4</v>
      </c>
      <c r="M496" s="16">
        <f>IF($C496="B",VLOOKUP($A496,Bat!$A$4:$BC$2232,M$1,FALSE),VLOOKUP($A496,Pit!$A$4:$AZ$2108,M$2,FALSE))</f>
        <v>4</v>
      </c>
      <c r="N496" s="16">
        <f>IF($C496="B",VLOOKUP($A496,Bat!$A$4:$BC$2232,N$1,FALSE),VLOOKUP($A496,Pit!$A$4:$AZ$2108,N$2,FALSE))</f>
        <v>3</v>
      </c>
      <c r="O496" s="16" t="str">
        <f>IF($C496="B",VLOOKUP($A496,Bat!$A$4:$BC$2232,O$1,FALSE),VLOOKUP($A496,Pit!$A$4:$AZ$2108,O$2,FALSE))</f>
        <v>92-94 Mph</v>
      </c>
      <c r="P496" s="17">
        <f>IF($C496="B",VLOOKUP($A496,Bat!$A$4:$BC$2232,P$1,FALSE),VLOOKUP($A496,Pit!$A$4:$AZ$2108,P$2,FALSE))</f>
        <v>4</v>
      </c>
      <c r="Q496" s="36">
        <f>IF($C496="B",VLOOKUP($A496,Bat!$A$4:$BC$2232,Q$1,FALSE),VLOOKUP($A496,Pit!$A$4:$AZ$2108,Q$2,FALSE))</f>
        <v>21.307750011020275</v>
      </c>
      <c r="R496" s="19">
        <f>IF($C496="B",VLOOKUP($A496,Bat!$A$4:$BC$2232,R$1,FALSE),VLOOKUP($A496,Pit!$A$4:$AZ$2108,R$2,FALSE))</f>
        <v>-0.15591400480710765</v>
      </c>
      <c r="S496" s="20">
        <f>IF($C496="B",VLOOKUP($A496,Bat!$A$4:$BC$2232,S$1,FALSE),VLOOKUP($A496,Pit!$A$4:$AZ$2108,S$2,FALSE))</f>
        <v>2400000</v>
      </c>
      <c r="T496" s="17" t="str">
        <f>VLOOKUP(IF($C496="B",VLOOKUP($A496,Bat!$A$4:$AT$2232,T$1,FALSE),VLOOKUP($A496,Pit!$A$4:$BD$2108,T$2,FALSE)),COND!$A$35:$B$41,2,FALSE)</f>
        <v>??</v>
      </c>
      <c r="U496" s="21">
        <f>IF($C496="B",VLOOKUP($A496,Bat!$A$4:$AR$1196,44,FALSE),VLOOKUP($A496,Pit!$A$4:$BB$1086,54,FALSE))</f>
        <v>0</v>
      </c>
      <c r="V496" s="16"/>
      <c r="W496" s="16">
        <f>IF(OR(U496=999,V496=999,AND(S496&gt;$S$3,S496&lt;&gt;"Slot")),"",IF(V496="",U496,V496))</f>
        <v>0</v>
      </c>
      <c r="X496" s="17" t="e">
        <f>RANK(R496,$R$5:$R$124)</f>
        <v>#N/A</v>
      </c>
      <c r="Y496" s="16" t="str">
        <f>IFERROR(VLOOKUP($D496,Results!$F$3:$L$1396,Y$1,FALSE),"")</f>
        <v/>
      </c>
      <c r="Z496" s="34" t="str">
        <f>IFERROR(IFERROR(IF(VLOOKUP($D496,Results!$F$3:$L$1396,Z$1+1,FALSE)=1,"S",""),"")&amp;VLOOKUP($D496,Results!$F$3:$L$1396,Z$1,FALSE),"")</f>
        <v/>
      </c>
      <c r="AA496" s="16" t="str">
        <f>IFERROR(VLOOKUP($D496,Results!$F$3:$L$1396,AA$1,FALSE),"")</f>
        <v/>
      </c>
      <c r="AB496" s="16" t="str">
        <f>IFERROR(VLOOKUP($D496,Results!$F$3:$L$1396,AB$1,FALSE),"")</f>
        <v/>
      </c>
      <c r="AC496" s="16" t="str">
        <f>IF(V496="","",Y496-V496)</f>
        <v/>
      </c>
    </row>
    <row r="497" spans="1:29" s="21" customFormat="1" x14ac:dyDescent="0.25">
      <c r="A497" s="21" t="s">
        <v>2977</v>
      </c>
      <c r="B497" s="16">
        <f>COUNTIF($A$5:$A$124,A497)</f>
        <v>0</v>
      </c>
      <c r="C497" s="16" t="str">
        <f>IF(OR(MID(A497,1,2)="SP",MID(A497,1,2)="MR",MID(A497,1,2)="CL",MID(A497,1,2)="RP"),"P","B")</f>
        <v>B</v>
      </c>
      <c r="D497" s="17">
        <f>IF($C497="B",VLOOKUP($A497,Bat!$A$4:$BC$2232,D$1,FALSE),VLOOKUP($A497,Pit!$A$4:$AZ$2108,D$2,FALSE))</f>
        <v>10095</v>
      </c>
      <c r="E497" s="16" t="str">
        <f>IF($C497="B",VLOOKUP($A497,Bat!$A$4:$BC$2232,E$1,FALSE),VLOOKUP($A497,Pit!$A$4:$AZ$2108,E$2,FALSE))</f>
        <v>2B</v>
      </c>
      <c r="F497" s="16" t="str">
        <f>IF($C497="B",VLOOKUP($A497,Bat!$A$4:$BC$2232,F$1,FALSE),VLOOKUP($A497,Pit!$A$4:$AZ$2108,F$2,FALSE))</f>
        <v>Juan Luis Pérez</v>
      </c>
      <c r="G497" s="16">
        <f>IF($C497="B",VLOOKUP($A497,Bat!$A$4:$BC$2232,G$1,FALSE),VLOOKUP($A497,Pit!$A$4:$AZ$2108,G$2,FALSE))</f>
        <v>21</v>
      </c>
      <c r="H497" s="16" t="str">
        <f>IF($C497="B",VLOOKUP($A497,Bat!$A$4:$BC$2232,H$1,FALSE),VLOOKUP($A497,Pit!$A$4:$AZ$2108,H$2,FALSE))</f>
        <v>R</v>
      </c>
      <c r="I497" s="16" t="str">
        <f>IF($C497="B",VLOOKUP($A497,Bat!$A$4:$BC$2232,I$1,FALSE),VLOOKUP($A497,Pit!$A$4:$AZ$2108,I$2,FALSE))</f>
        <v>R</v>
      </c>
      <c r="J497" s="16" t="str">
        <f>IF($C497="B",VLOOKUP($A497,Bat!$A$4:$BC$2232,J$1,FALSE),VLOOKUP($A497,Pit!$A$4:$AZ$2108,J$2,FALSE))</f>
        <v>High</v>
      </c>
      <c r="K497" s="17" t="str">
        <f>IF($C497="B",VLOOKUP($A497,Bat!$A$4:$BC$2232,K$1,FALSE),VLOOKUP($A497,Pit!$A$4:$AZ$2108,K$2,FALSE))</f>
        <v>High</v>
      </c>
      <c r="L497" s="16">
        <f>IF($C497="B",VLOOKUP($A497,Bat!$A$4:$BC$2232,L$1,FALSE),VLOOKUP($A497,Pit!$A$4:$AZ$2108,L$2,FALSE))</f>
        <v>3</v>
      </c>
      <c r="M497" s="16">
        <f>IF($C497="B",VLOOKUP($A497,Bat!$A$4:$BC$2232,M$1,FALSE),VLOOKUP($A497,Pit!$A$4:$AZ$2108,M$2,FALSE))</f>
        <v>4</v>
      </c>
      <c r="N497" s="16">
        <f>IF($C497="B",VLOOKUP($A497,Bat!$A$4:$BC$2232,N$1,FALSE),VLOOKUP($A497,Pit!$A$4:$AZ$2108,N$2,FALSE))</f>
        <v>4</v>
      </c>
      <c r="O497" s="16">
        <f>IF($C497="B",VLOOKUP($A497,Bat!$A$4:$BC$2232,O$1,FALSE),VLOOKUP($A497,Pit!$A$4:$AZ$2108,O$2,FALSE))</f>
        <v>5</v>
      </c>
      <c r="P497" s="17">
        <f>IF($C497="B",VLOOKUP($A497,Bat!$A$4:$BC$2232,P$1,FALSE),VLOOKUP($A497,Pit!$A$4:$AZ$2108,P$2,FALSE))</f>
        <v>4</v>
      </c>
      <c r="Q497" s="36">
        <f>IF($C497="B",VLOOKUP($A497,Bat!$A$4:$BC$2232,Q$1,FALSE),VLOOKUP($A497,Pit!$A$4:$AZ$2108,Q$2,FALSE))</f>
        <v>5.3736248618511384</v>
      </c>
      <c r="R497" s="19">
        <f>IF($C497="B",VLOOKUP($A497,Bat!$A$4:$BC$2232,R$1,FALSE),VLOOKUP($A497,Pit!$A$4:$AZ$2108,R$2,FALSE))</f>
        <v>-0.15771612771485843</v>
      </c>
      <c r="S497" s="20">
        <f>IF($C497="B",VLOOKUP($A497,Bat!$A$4:$BC$2232,S$1,FALSE),VLOOKUP($A497,Pit!$A$4:$AZ$2108,S$2,FALSE))</f>
        <v>220000</v>
      </c>
      <c r="T497" s="17" t="str">
        <f>VLOOKUP(IF($C497="B",VLOOKUP($A497,Bat!$A$4:$AT$2232,T$1,FALSE),VLOOKUP($A497,Pit!$A$4:$BD$2108,T$2,FALSE)),COND!$A$35:$B$41,2,FALSE)</f>
        <v>??</v>
      </c>
      <c r="U497" s="21">
        <f>IF($C497="B",VLOOKUP($A497,Bat!$A$4:$AR$1196,44,FALSE),VLOOKUP($A497,Pit!$A$4:$BB$1086,54,FALSE))</f>
        <v>0</v>
      </c>
      <c r="V497" s="16"/>
      <c r="W497" s="16">
        <f>IF(OR(U497=999,V497=999,AND(S497&gt;$S$3,S497&lt;&gt;"Slot")),"",IF(V497="",U497,V497))</f>
        <v>0</v>
      </c>
      <c r="X497" s="17" t="e">
        <f>RANK(R497,$R$5:$R$124)</f>
        <v>#N/A</v>
      </c>
      <c r="Y497" s="16" t="str">
        <f>IFERROR(VLOOKUP($D497,Results!$F$3:$L$1396,Y$1,FALSE),"")</f>
        <v/>
      </c>
      <c r="Z497" s="34" t="str">
        <f>IFERROR(IFERROR(IF(VLOOKUP($D497,Results!$F$3:$L$1396,Z$1+1,FALSE)=1,"S",""),"")&amp;VLOOKUP($D497,Results!$F$3:$L$1396,Z$1,FALSE),"")</f>
        <v/>
      </c>
      <c r="AA497" s="16" t="str">
        <f>IFERROR(VLOOKUP($D497,Results!$F$3:$L$1396,AA$1,FALSE),"")</f>
        <v/>
      </c>
      <c r="AB497" s="16" t="str">
        <f>IFERROR(VLOOKUP($D497,Results!$F$3:$L$1396,AB$1,FALSE),"")</f>
        <v/>
      </c>
      <c r="AC497" s="16" t="str">
        <f>IF(V497="","",Y497-V497)</f>
        <v/>
      </c>
    </row>
    <row r="498" spans="1:29" s="21" customFormat="1" x14ac:dyDescent="0.25">
      <c r="A498" s="21" t="s">
        <v>2978</v>
      </c>
      <c r="B498" s="16">
        <f>COUNTIF($A$5:$A$124,A498)</f>
        <v>0</v>
      </c>
      <c r="C498" s="16" t="str">
        <f>IF(OR(MID(A498,1,2)="SP",MID(A498,1,2)="MR",MID(A498,1,2)="CL",MID(A498,1,2)="RP"),"P","B")</f>
        <v>B</v>
      </c>
      <c r="D498" s="17">
        <f>IF($C498="B",VLOOKUP($A498,Bat!$A$4:$BC$2232,D$1,FALSE),VLOOKUP($A498,Pit!$A$4:$AZ$2108,D$2,FALSE))</f>
        <v>9950</v>
      </c>
      <c r="E498" s="16" t="str">
        <f>IF($C498="B",VLOOKUP($A498,Bat!$A$4:$BC$2232,E$1,FALSE),VLOOKUP($A498,Pit!$A$4:$AZ$2108,E$2,FALSE))</f>
        <v>2B</v>
      </c>
      <c r="F498" s="16" t="str">
        <f>IF($C498="B",VLOOKUP($A498,Bat!$A$4:$BC$2232,F$1,FALSE),VLOOKUP($A498,Pit!$A$4:$AZ$2108,F$2,FALSE))</f>
        <v>Landon Stone</v>
      </c>
      <c r="G498" s="16">
        <f>IF($C498="B",VLOOKUP($A498,Bat!$A$4:$BC$2232,G$1,FALSE),VLOOKUP($A498,Pit!$A$4:$AZ$2108,G$2,FALSE))</f>
        <v>21</v>
      </c>
      <c r="H498" s="16" t="str">
        <f>IF($C498="B",VLOOKUP($A498,Bat!$A$4:$BC$2232,H$1,FALSE),VLOOKUP($A498,Pit!$A$4:$AZ$2108,H$2,FALSE))</f>
        <v>R</v>
      </c>
      <c r="I498" s="16" t="str">
        <f>IF($C498="B",VLOOKUP($A498,Bat!$A$4:$BC$2232,I$1,FALSE),VLOOKUP($A498,Pit!$A$4:$AZ$2108,I$2,FALSE))</f>
        <v>R</v>
      </c>
      <c r="J498" s="16" t="str">
        <f>IF($C498="B",VLOOKUP($A498,Bat!$A$4:$BC$2232,J$1,FALSE),VLOOKUP($A498,Pit!$A$4:$AZ$2108,J$2,FALSE))</f>
        <v>Normal</v>
      </c>
      <c r="K498" s="17" t="str">
        <f>IF($C498="B",VLOOKUP($A498,Bat!$A$4:$BC$2232,K$1,FALSE),VLOOKUP($A498,Pit!$A$4:$AZ$2108,K$2,FALSE))</f>
        <v>High</v>
      </c>
      <c r="L498" s="16">
        <f>IF($C498="B",VLOOKUP($A498,Bat!$A$4:$BC$2232,L$1,FALSE),VLOOKUP($A498,Pit!$A$4:$AZ$2108,L$2,FALSE))</f>
        <v>4</v>
      </c>
      <c r="M498" s="16">
        <f>IF($C498="B",VLOOKUP($A498,Bat!$A$4:$BC$2232,M$1,FALSE),VLOOKUP($A498,Pit!$A$4:$AZ$2108,M$2,FALSE))</f>
        <v>2</v>
      </c>
      <c r="N498" s="16">
        <f>IF($C498="B",VLOOKUP($A498,Bat!$A$4:$BC$2232,N$1,FALSE),VLOOKUP($A498,Pit!$A$4:$AZ$2108,N$2,FALSE))</f>
        <v>1</v>
      </c>
      <c r="O498" s="16">
        <f>IF($C498="B",VLOOKUP($A498,Bat!$A$4:$BC$2232,O$1,FALSE),VLOOKUP($A498,Pit!$A$4:$AZ$2108,O$2,FALSE))</f>
        <v>5</v>
      </c>
      <c r="P498" s="17">
        <f>IF($C498="B",VLOOKUP($A498,Bat!$A$4:$BC$2232,P$1,FALSE),VLOOKUP($A498,Pit!$A$4:$AZ$2108,P$2,FALSE))</f>
        <v>5</v>
      </c>
      <c r="Q498" s="36">
        <f>IF($C498="B",VLOOKUP($A498,Bat!$A$4:$BC$2232,Q$1,FALSE),VLOOKUP($A498,Pit!$A$4:$AZ$2108,Q$2,FALSE))</f>
        <v>5.3599125039880775</v>
      </c>
      <c r="R498" s="19">
        <f>IF($C498="B",VLOOKUP($A498,Bat!$A$4:$BC$2232,R$1,FALSE),VLOOKUP($A498,Pit!$A$4:$AZ$2108,R$2,FALSE))</f>
        <v>-0.15951482981696447</v>
      </c>
      <c r="S498" s="20">
        <f>IF($C498="B",VLOOKUP($A498,Bat!$A$4:$BC$2232,S$1,FALSE),VLOOKUP($A498,Pit!$A$4:$AZ$2108,S$2,FALSE))</f>
        <v>210000</v>
      </c>
      <c r="T498" s="17" t="str">
        <f>VLOOKUP(IF($C498="B",VLOOKUP($A498,Bat!$A$4:$AT$2232,T$1,FALSE),VLOOKUP($A498,Pit!$A$4:$BD$2108,T$2,FALSE)),COND!$A$35:$B$41,2,FALSE)</f>
        <v>??</v>
      </c>
      <c r="U498" s="21">
        <f>IF($C498="B",VLOOKUP($A498,Bat!$A$4:$AR$1196,44,FALSE),VLOOKUP($A498,Pit!$A$4:$BB$1086,54,FALSE))</f>
        <v>0</v>
      </c>
      <c r="V498" s="16"/>
      <c r="W498" s="16">
        <f>IF(OR(U498=999,V498=999,AND(S498&gt;$S$3,S498&lt;&gt;"Slot")),"",IF(V498="",U498,V498))</f>
        <v>0</v>
      </c>
      <c r="X498" s="17" t="e">
        <f>RANK(R498,$R$5:$R$124)</f>
        <v>#N/A</v>
      </c>
      <c r="Y498" s="16" t="str">
        <f>IFERROR(VLOOKUP($D498,Results!$F$3:$L$1396,Y$1,FALSE),"")</f>
        <v/>
      </c>
      <c r="Z498" s="34" t="str">
        <f>IFERROR(IFERROR(IF(VLOOKUP($D498,Results!$F$3:$L$1396,Z$1+1,FALSE)=1,"S",""),"")&amp;VLOOKUP($D498,Results!$F$3:$L$1396,Z$1,FALSE),"")</f>
        <v/>
      </c>
      <c r="AA498" s="16" t="str">
        <f>IFERROR(VLOOKUP($D498,Results!$F$3:$L$1396,AA$1,FALSE),"")</f>
        <v/>
      </c>
      <c r="AB498" s="16" t="str">
        <f>IFERROR(VLOOKUP($D498,Results!$F$3:$L$1396,AB$1,FALSE),"")</f>
        <v/>
      </c>
      <c r="AC498" s="16" t="str">
        <f>IF(V498="","",Y498-V498)</f>
        <v/>
      </c>
    </row>
    <row r="499" spans="1:29" s="21" customFormat="1" x14ac:dyDescent="0.25">
      <c r="A499" s="21" t="s">
        <v>2511</v>
      </c>
      <c r="B499" s="16">
        <f>COUNTIF($A$5:$A$124,A499)</f>
        <v>0</v>
      </c>
      <c r="C499" s="16" t="str">
        <f>IF(OR(MID(A499,1,2)="SP",MID(A499,1,2)="MR",MID(A499,1,2)="CL",MID(A499,1,2)="RP"),"P","B")</f>
        <v>P</v>
      </c>
      <c r="D499" s="17">
        <f>IF($C499="B",VLOOKUP($A499,Bat!$A$4:$BC$2232,D$1,FALSE),VLOOKUP($A499,Pit!$A$4:$AZ$2108,D$2,FALSE))</f>
        <v>10827</v>
      </c>
      <c r="E499" s="16" t="str">
        <f>IF($C499="B",VLOOKUP($A499,Bat!$A$4:$BC$2232,E$1,FALSE),VLOOKUP($A499,Pit!$A$4:$AZ$2108,E$2,FALSE))</f>
        <v>RP</v>
      </c>
      <c r="F499" s="16" t="str">
        <f>IF($C499="B",VLOOKUP($A499,Bat!$A$4:$BC$2232,F$1,FALSE),VLOOKUP($A499,Pit!$A$4:$AZ$2108,F$2,FALSE))</f>
        <v>Simone Mensaraz</v>
      </c>
      <c r="G499" s="16">
        <f>IF($C499="B",VLOOKUP($A499,Bat!$A$4:$BC$2232,G$1,FALSE),VLOOKUP($A499,Pit!$A$4:$AZ$2108,G$2,FALSE))</f>
        <v>21</v>
      </c>
      <c r="H499" s="16" t="str">
        <f>IF($C499="B",VLOOKUP($A499,Bat!$A$4:$BC$2232,H$1,FALSE),VLOOKUP($A499,Pit!$A$4:$AZ$2108,H$2,FALSE))</f>
        <v>L</v>
      </c>
      <c r="I499" s="16" t="str">
        <f>IF($C499="B",VLOOKUP($A499,Bat!$A$4:$BC$2232,I$1,FALSE),VLOOKUP($A499,Pit!$A$4:$AZ$2108,I$2,FALSE))</f>
        <v>L</v>
      </c>
      <c r="J499" s="16" t="str">
        <f>IF($C499="B",VLOOKUP($A499,Bat!$A$4:$BC$2232,J$1,FALSE),VLOOKUP($A499,Pit!$A$4:$AZ$2108,J$2,FALSE))</f>
        <v>Very Low</v>
      </c>
      <c r="K499" s="17" t="str">
        <f>IF($C499="B",VLOOKUP($A499,Bat!$A$4:$BC$2232,K$1,FALSE),VLOOKUP($A499,Pit!$A$4:$AZ$2108,K$2,FALSE))</f>
        <v>Very Low</v>
      </c>
      <c r="L499" s="16">
        <f>IF($C499="B",VLOOKUP($A499,Bat!$A$4:$BC$2232,L$1,FALSE),VLOOKUP($A499,Pit!$A$4:$AZ$2108,L$2,FALSE))</f>
        <v>4</v>
      </c>
      <c r="M499" s="16">
        <f>IF($C499="B",VLOOKUP($A499,Bat!$A$4:$BC$2232,M$1,FALSE),VLOOKUP($A499,Pit!$A$4:$AZ$2108,M$2,FALSE))</f>
        <v>4</v>
      </c>
      <c r="N499" s="16">
        <f>IF($C499="B",VLOOKUP($A499,Bat!$A$4:$BC$2232,N$1,FALSE),VLOOKUP($A499,Pit!$A$4:$AZ$2108,N$2,FALSE))</f>
        <v>4</v>
      </c>
      <c r="O499" s="16" t="str">
        <f>IF($C499="B",VLOOKUP($A499,Bat!$A$4:$BC$2232,O$1,FALSE),VLOOKUP($A499,Pit!$A$4:$AZ$2108,O$2,FALSE))</f>
        <v>90-92 Mph</v>
      </c>
      <c r="P499" s="17">
        <f>IF($C499="B",VLOOKUP($A499,Bat!$A$4:$BC$2232,P$1,FALSE),VLOOKUP($A499,Pit!$A$4:$AZ$2108,P$2,FALSE))</f>
        <v>4</v>
      </c>
      <c r="Q499" s="36">
        <f>IF($C499="B",VLOOKUP($A499,Bat!$A$4:$BC$2232,Q$1,FALSE),VLOOKUP($A499,Pit!$A$4:$AZ$2108,Q$2,FALSE))</f>
        <v>21.233623025255394</v>
      </c>
      <c r="R499" s="19">
        <f>IF($C499="B",VLOOKUP($A499,Bat!$A$4:$BC$2232,R$1,FALSE),VLOOKUP($A499,Pit!$A$4:$AZ$2108,R$2,FALSE))</f>
        <v>-0.16254576066986062</v>
      </c>
      <c r="S499" s="20">
        <f>IF($C499="B",VLOOKUP($A499,Bat!$A$4:$BC$2232,S$1,FALSE),VLOOKUP($A499,Pit!$A$4:$AZ$2108,S$2,FALSE))</f>
        <v>180000</v>
      </c>
      <c r="T499" s="17" t="str">
        <f>VLOOKUP(IF($C499="B",VLOOKUP($A499,Bat!$A$4:$AT$2232,T$1,FALSE),VLOOKUP($A499,Pit!$A$4:$BD$2108,T$2,FALSE)),COND!$A$35:$B$41,2,FALSE)</f>
        <v>??</v>
      </c>
      <c r="U499" s="21">
        <f>IF($C499="B",VLOOKUP($A499,Bat!$A$4:$AR$1196,44,FALSE),VLOOKUP($A499,Pit!$A$4:$BB$1086,54,FALSE))</f>
        <v>0</v>
      </c>
      <c r="V499" s="16"/>
      <c r="W499" s="16">
        <f>IF(OR(U499=999,V499=999,AND(S499&gt;$S$3,S499&lt;&gt;"Slot")),"",IF(V499="",U499,V499))</f>
        <v>0</v>
      </c>
      <c r="X499" s="17" t="e">
        <f>RANK(R499,$R$5:$R$124)</f>
        <v>#N/A</v>
      </c>
      <c r="Y499" s="16" t="str">
        <f>IFERROR(VLOOKUP($D499,Results!$F$3:$L$1396,Y$1,FALSE),"")</f>
        <v/>
      </c>
      <c r="Z499" s="34" t="str">
        <f>IFERROR(IFERROR(IF(VLOOKUP($D499,Results!$F$3:$L$1396,Z$1+1,FALSE)=1,"S",""),"")&amp;VLOOKUP($D499,Results!$F$3:$L$1396,Z$1,FALSE),"")</f>
        <v/>
      </c>
      <c r="AA499" s="16" t="str">
        <f>IFERROR(VLOOKUP($D499,Results!$F$3:$L$1396,AA$1,FALSE),"")</f>
        <v/>
      </c>
      <c r="AB499" s="16" t="str">
        <f>IFERROR(VLOOKUP($D499,Results!$F$3:$L$1396,AB$1,FALSE),"")</f>
        <v/>
      </c>
      <c r="AC499" s="16" t="str">
        <f>IF(V499="","",Y499-V499)</f>
        <v/>
      </c>
    </row>
    <row r="500" spans="1:29" s="21" customFormat="1" x14ac:dyDescent="0.25">
      <c r="A500" s="21" t="s">
        <v>2512</v>
      </c>
      <c r="B500" s="16">
        <f>COUNTIF($A$5:$A$124,A500)</f>
        <v>0</v>
      </c>
      <c r="C500" s="16" t="str">
        <f>IF(OR(MID(A500,1,2)="SP",MID(A500,1,2)="MR",MID(A500,1,2)="CL",MID(A500,1,2)="RP"),"P","B")</f>
        <v>P</v>
      </c>
      <c r="D500" s="17">
        <f>IF($C500="B",VLOOKUP($A500,Bat!$A$4:$BC$2232,D$1,FALSE),VLOOKUP($A500,Pit!$A$4:$AZ$2108,D$2,FALSE))</f>
        <v>5473</v>
      </c>
      <c r="E500" s="16" t="str">
        <f>IF($C500="B",VLOOKUP($A500,Bat!$A$4:$BC$2232,E$1,FALSE),VLOOKUP($A500,Pit!$A$4:$AZ$2108,E$2,FALSE))</f>
        <v>SP</v>
      </c>
      <c r="F500" s="16" t="str">
        <f>IF($C500="B",VLOOKUP($A500,Bat!$A$4:$BC$2232,F$1,FALSE),VLOOKUP($A500,Pit!$A$4:$AZ$2108,F$2,FALSE))</f>
        <v>José Pérez</v>
      </c>
      <c r="G500" s="16">
        <f>IF($C500="B",VLOOKUP($A500,Bat!$A$4:$BC$2232,G$1,FALSE),VLOOKUP($A500,Pit!$A$4:$AZ$2108,G$2,FALSE))</f>
        <v>18</v>
      </c>
      <c r="H500" s="16" t="str">
        <f>IF($C500="B",VLOOKUP($A500,Bat!$A$4:$BC$2232,H$1,FALSE),VLOOKUP($A500,Pit!$A$4:$AZ$2108,H$2,FALSE))</f>
        <v>L</v>
      </c>
      <c r="I500" s="16" t="str">
        <f>IF($C500="B",VLOOKUP($A500,Bat!$A$4:$BC$2232,I$1,FALSE),VLOOKUP($A500,Pit!$A$4:$AZ$2108,I$2,FALSE))</f>
        <v>L</v>
      </c>
      <c r="J500" s="16" t="str">
        <f>IF($C500="B",VLOOKUP($A500,Bat!$A$4:$BC$2232,J$1,FALSE),VLOOKUP($A500,Pit!$A$4:$AZ$2108,J$2,FALSE))</f>
        <v>Normal</v>
      </c>
      <c r="K500" s="17" t="str">
        <f>IF($C500="B",VLOOKUP($A500,Bat!$A$4:$BC$2232,K$1,FALSE),VLOOKUP($A500,Pit!$A$4:$AZ$2108,K$2,FALSE))</f>
        <v>Normal</v>
      </c>
      <c r="L500" s="16">
        <f>IF($C500="B",VLOOKUP($A500,Bat!$A$4:$BC$2232,L$1,FALSE),VLOOKUP($A500,Pit!$A$4:$AZ$2108,L$2,FALSE))</f>
        <v>3</v>
      </c>
      <c r="M500" s="16">
        <f>IF($C500="B",VLOOKUP($A500,Bat!$A$4:$BC$2232,M$1,FALSE),VLOOKUP($A500,Pit!$A$4:$AZ$2108,M$2,FALSE))</f>
        <v>5</v>
      </c>
      <c r="N500" s="16">
        <f>IF($C500="B",VLOOKUP($A500,Bat!$A$4:$BC$2232,N$1,FALSE),VLOOKUP($A500,Pit!$A$4:$AZ$2108,N$2,FALSE))</f>
        <v>3</v>
      </c>
      <c r="O500" s="16" t="str">
        <f>IF($C500="B",VLOOKUP($A500,Bat!$A$4:$BC$2232,O$1,FALSE),VLOOKUP($A500,Pit!$A$4:$AZ$2108,O$2,FALSE))</f>
        <v>86-88 Mph</v>
      </c>
      <c r="P500" s="17">
        <f>IF($C500="B",VLOOKUP($A500,Bat!$A$4:$BC$2232,P$1,FALSE),VLOOKUP($A500,Pit!$A$4:$AZ$2108,P$2,FALSE))</f>
        <v>8</v>
      </c>
      <c r="Q500" s="36">
        <f>IF($C500="B",VLOOKUP($A500,Bat!$A$4:$BC$2232,Q$1,FALSE),VLOOKUP($A500,Pit!$A$4:$AZ$2108,Q$2,FALSE))</f>
        <v>21.19107610586029</v>
      </c>
      <c r="R500" s="19">
        <f>IF($C500="B",VLOOKUP($A500,Bat!$A$4:$BC$2232,R$1,FALSE),VLOOKUP($A500,Pit!$A$4:$AZ$2108,R$2,FALSE))</f>
        <v>-0.16635221225060512</v>
      </c>
      <c r="S500" s="20">
        <f>IF($C500="B",VLOOKUP($A500,Bat!$A$4:$BC$2232,S$1,FALSE),VLOOKUP($A500,Pit!$A$4:$AZ$2108,S$2,FALSE))</f>
        <v>200000</v>
      </c>
      <c r="T500" s="17" t="str">
        <f>VLOOKUP(IF($C500="B",VLOOKUP($A500,Bat!$A$4:$AT$2232,T$1,FALSE),VLOOKUP($A500,Pit!$A$4:$BD$2108,T$2,FALSE)),COND!$A$35:$B$41,2,FALSE)</f>
        <v>??</v>
      </c>
      <c r="U500" s="21">
        <f>IF($C500="B",VLOOKUP($A500,Bat!$A$4:$AR$1196,44,FALSE),VLOOKUP($A500,Pit!$A$4:$BB$1086,54,FALSE))</f>
        <v>0</v>
      </c>
      <c r="V500" s="16"/>
      <c r="W500" s="16">
        <f>IF(OR(U500=999,V500=999,AND(S500&gt;$S$3,S500&lt;&gt;"Slot")),"",IF(V500="",U500,V500))</f>
        <v>0</v>
      </c>
      <c r="X500" s="17" t="e">
        <f>RANK(R500,$R$5:$R$124)</f>
        <v>#N/A</v>
      </c>
      <c r="Y500" s="16" t="str">
        <f>IFERROR(VLOOKUP($D500,Results!$F$3:$L$1396,Y$1,FALSE),"")</f>
        <v/>
      </c>
      <c r="Z500" s="34" t="str">
        <f>IFERROR(IFERROR(IF(VLOOKUP($D500,Results!$F$3:$L$1396,Z$1+1,FALSE)=1,"S",""),"")&amp;VLOOKUP($D500,Results!$F$3:$L$1396,Z$1,FALSE),"")</f>
        <v/>
      </c>
      <c r="AA500" s="16" t="str">
        <f>IFERROR(VLOOKUP($D500,Results!$F$3:$L$1396,AA$1,FALSE),"")</f>
        <v/>
      </c>
      <c r="AB500" s="16" t="str">
        <f>IFERROR(VLOOKUP($D500,Results!$F$3:$L$1396,AB$1,FALSE),"")</f>
        <v/>
      </c>
      <c r="AC500" s="16" t="str">
        <f>IF(V500="","",Y500-V500)</f>
        <v/>
      </c>
    </row>
    <row r="501" spans="1:29" s="21" customFormat="1" x14ac:dyDescent="0.25">
      <c r="A501" s="21" t="s">
        <v>3162</v>
      </c>
      <c r="B501" s="16">
        <f>COUNTIF($A$5:$A$124,A501)</f>
        <v>0</v>
      </c>
      <c r="C501" s="16" t="str">
        <f>IF(OR(MID(A501,1,2)="SP",MID(A501,1,2)="MR",MID(A501,1,2)="CL",MID(A501,1,2)="RP"),"P","B")</f>
        <v>P</v>
      </c>
      <c r="D501" s="17">
        <f>IF($C501="B",VLOOKUP($A501,Bat!$A$4:$BC$2232,D$1,FALSE),VLOOKUP($A501,Pit!$A$4:$AZ$2108,D$2,FALSE))</f>
        <v>4258</v>
      </c>
      <c r="E501" s="16" t="str">
        <f>IF($C501="B",VLOOKUP($A501,Bat!$A$4:$BC$2232,E$1,FALSE),VLOOKUP($A501,Pit!$A$4:$AZ$2108,E$2,FALSE))</f>
        <v>SP</v>
      </c>
      <c r="F501" s="16" t="str">
        <f>IF($C501="B",VLOOKUP($A501,Bat!$A$4:$BC$2232,F$1,FALSE),VLOOKUP($A501,Pit!$A$4:$AZ$2108,F$2,FALSE))</f>
        <v>Josuke Kanno</v>
      </c>
      <c r="G501" s="16">
        <f>IF($C501="B",VLOOKUP($A501,Bat!$A$4:$BC$2232,G$1,FALSE),VLOOKUP($A501,Pit!$A$4:$AZ$2108,G$2,FALSE))</f>
        <v>21</v>
      </c>
      <c r="H501" s="16" t="str">
        <f>IF($C501="B",VLOOKUP($A501,Bat!$A$4:$BC$2232,H$1,FALSE),VLOOKUP($A501,Pit!$A$4:$AZ$2108,H$2,FALSE))</f>
        <v>R</v>
      </c>
      <c r="I501" s="16" t="str">
        <f>IF($C501="B",VLOOKUP($A501,Bat!$A$4:$BC$2232,I$1,FALSE),VLOOKUP($A501,Pit!$A$4:$AZ$2108,I$2,FALSE))</f>
        <v>R</v>
      </c>
      <c r="J501" s="16" t="str">
        <f>IF($C501="B",VLOOKUP($A501,Bat!$A$4:$BC$2232,J$1,FALSE),VLOOKUP($A501,Pit!$A$4:$AZ$2108,J$2,FALSE))</f>
        <v>Very High</v>
      </c>
      <c r="K501" s="17" t="str">
        <f>IF($C501="B",VLOOKUP($A501,Bat!$A$4:$BC$2232,K$1,FALSE),VLOOKUP($A501,Pit!$A$4:$AZ$2108,K$2,FALSE))</f>
        <v>Low</v>
      </c>
      <c r="L501" s="16">
        <f>IF($C501="B",VLOOKUP($A501,Bat!$A$4:$BC$2232,L$1,FALSE),VLOOKUP($A501,Pit!$A$4:$AZ$2108,L$2,FALSE))</f>
        <v>3</v>
      </c>
      <c r="M501" s="16">
        <f>IF($C501="B",VLOOKUP($A501,Bat!$A$4:$BC$2232,M$1,FALSE),VLOOKUP($A501,Pit!$A$4:$AZ$2108,M$2,FALSE))</f>
        <v>5</v>
      </c>
      <c r="N501" s="16">
        <f>IF($C501="B",VLOOKUP($A501,Bat!$A$4:$BC$2232,N$1,FALSE),VLOOKUP($A501,Pit!$A$4:$AZ$2108,N$2,FALSE))</f>
        <v>3</v>
      </c>
      <c r="O501" s="16" t="str">
        <f>IF($C501="B",VLOOKUP($A501,Bat!$A$4:$BC$2232,O$1,FALSE),VLOOKUP($A501,Pit!$A$4:$AZ$2108,O$2,FALSE))</f>
        <v>90-92 Mph</v>
      </c>
      <c r="P501" s="17">
        <f>IF($C501="B",VLOOKUP($A501,Bat!$A$4:$BC$2232,P$1,FALSE),VLOOKUP($A501,Pit!$A$4:$AZ$2108,P$2,FALSE))</f>
        <v>8</v>
      </c>
      <c r="Q501" s="36">
        <f>IF($C501="B",VLOOKUP($A501,Bat!$A$4:$BC$2232,Q$1,FALSE),VLOOKUP($A501,Pit!$A$4:$AZ$2108,Q$2,FALSE))</f>
        <v>21.150061904393446</v>
      </c>
      <c r="R501" s="19">
        <f>IF($C501="B",VLOOKUP($A501,Bat!$A$4:$BC$2232,R$1,FALSE),VLOOKUP($A501,Pit!$A$4:$AZ$2108,R$2,FALSE))</f>
        <v>-0.17002153953037069</v>
      </c>
      <c r="S501" s="20">
        <f>IF($C501="B",VLOOKUP($A501,Bat!$A$4:$BC$2232,S$1,FALSE),VLOOKUP($A501,Pit!$A$4:$AZ$2108,S$2,FALSE))</f>
        <v>220000</v>
      </c>
      <c r="T501" s="17" t="str">
        <f>VLOOKUP(IF($C501="B",VLOOKUP($A501,Bat!$A$4:$AT$2232,T$1,FALSE),VLOOKUP($A501,Pit!$A$4:$BD$2108,T$2,FALSE)),COND!$A$35:$B$41,2,FALSE)</f>
        <v>??</v>
      </c>
      <c r="U501" s="21">
        <f>IF($C501="B",VLOOKUP($A501,Bat!$A$4:$AR$1196,44,FALSE),VLOOKUP($A501,Pit!$A$4:$BB$1086,54,FALSE))</f>
        <v>0</v>
      </c>
      <c r="V501" s="16"/>
      <c r="W501" s="16">
        <f>IF(OR(U501=999,V501=999,AND(S501&gt;$S$3,S501&lt;&gt;"Slot")),"",IF(V501="",U501,V501))</f>
        <v>0</v>
      </c>
      <c r="X501" s="17" t="e">
        <f>RANK(R501,$R$5:$R$124)</f>
        <v>#N/A</v>
      </c>
      <c r="Y501" s="16" t="str">
        <f>IFERROR(VLOOKUP($D501,Results!$F$3:$L$1396,Y$1,FALSE),"")</f>
        <v/>
      </c>
      <c r="Z501" s="34" t="str">
        <f>IFERROR(IFERROR(IF(VLOOKUP($D501,Results!$F$3:$L$1396,Z$1+1,FALSE)=1,"S",""),"")&amp;VLOOKUP($D501,Results!$F$3:$L$1396,Z$1,FALSE),"")</f>
        <v/>
      </c>
      <c r="AA501" s="16" t="str">
        <f>IFERROR(VLOOKUP($D501,Results!$F$3:$L$1396,AA$1,FALSE),"")</f>
        <v/>
      </c>
      <c r="AB501" s="16" t="str">
        <f>IFERROR(VLOOKUP($D501,Results!$F$3:$L$1396,AB$1,FALSE),"")</f>
        <v/>
      </c>
      <c r="AC501" s="16" t="str">
        <f>IF(V501="","",Y501-V501)</f>
        <v/>
      </c>
    </row>
    <row r="502" spans="1:29" s="21" customFormat="1" x14ac:dyDescent="0.25">
      <c r="A502" s="21" t="s">
        <v>2513</v>
      </c>
      <c r="B502" s="16">
        <f>COUNTIF($A$5:$A$124,A502)</f>
        <v>0</v>
      </c>
      <c r="C502" s="16" t="str">
        <f>IF(OR(MID(A502,1,2)="SP",MID(A502,1,2)="MR",MID(A502,1,2)="CL",MID(A502,1,2)="RP"),"P","B")</f>
        <v>P</v>
      </c>
      <c r="D502" s="17">
        <f>IF($C502="B",VLOOKUP($A502,Bat!$A$4:$BC$2232,D$1,FALSE),VLOOKUP($A502,Pit!$A$4:$AZ$2108,D$2,FALSE))</f>
        <v>8445</v>
      </c>
      <c r="E502" s="16" t="str">
        <f>IF($C502="B",VLOOKUP($A502,Bat!$A$4:$BC$2232,E$1,FALSE),VLOOKUP($A502,Pit!$A$4:$AZ$2108,E$2,FALSE))</f>
        <v>SP</v>
      </c>
      <c r="F502" s="16" t="str">
        <f>IF($C502="B",VLOOKUP($A502,Bat!$A$4:$BC$2232,F$1,FALSE),VLOOKUP($A502,Pit!$A$4:$AZ$2108,F$2,FALSE))</f>
        <v>Scott McJannett</v>
      </c>
      <c r="G502" s="16">
        <f>IF($C502="B",VLOOKUP($A502,Bat!$A$4:$BC$2232,G$1,FALSE),VLOOKUP($A502,Pit!$A$4:$AZ$2108,G$2,FALSE))</f>
        <v>21</v>
      </c>
      <c r="H502" s="16" t="str">
        <f>IF($C502="B",VLOOKUP($A502,Bat!$A$4:$BC$2232,H$1,FALSE),VLOOKUP($A502,Pit!$A$4:$AZ$2108,H$2,FALSE))</f>
        <v>R</v>
      </c>
      <c r="I502" s="16" t="str">
        <f>IF($C502="B",VLOOKUP($A502,Bat!$A$4:$BC$2232,I$1,FALSE),VLOOKUP($A502,Pit!$A$4:$AZ$2108,I$2,FALSE))</f>
        <v>R</v>
      </c>
      <c r="J502" s="16" t="str">
        <f>IF($C502="B",VLOOKUP($A502,Bat!$A$4:$BC$2232,J$1,FALSE),VLOOKUP($A502,Pit!$A$4:$AZ$2108,J$2,FALSE))</f>
        <v>Normal</v>
      </c>
      <c r="K502" s="17" t="str">
        <f>IF($C502="B",VLOOKUP($A502,Bat!$A$4:$BC$2232,K$1,FALSE),VLOOKUP($A502,Pit!$A$4:$AZ$2108,K$2,FALSE))</f>
        <v>Low</v>
      </c>
      <c r="L502" s="16">
        <f>IF($C502="B",VLOOKUP($A502,Bat!$A$4:$BC$2232,L$1,FALSE),VLOOKUP($A502,Pit!$A$4:$AZ$2108,L$2,FALSE))</f>
        <v>2</v>
      </c>
      <c r="M502" s="16">
        <f>IF($C502="B",VLOOKUP($A502,Bat!$A$4:$BC$2232,M$1,FALSE),VLOOKUP($A502,Pit!$A$4:$AZ$2108,M$2,FALSE))</f>
        <v>5</v>
      </c>
      <c r="N502" s="16">
        <f>IF($C502="B",VLOOKUP($A502,Bat!$A$4:$BC$2232,N$1,FALSE),VLOOKUP($A502,Pit!$A$4:$AZ$2108,N$2,FALSE))</f>
        <v>4</v>
      </c>
      <c r="O502" s="16" t="str">
        <f>IF($C502="B",VLOOKUP($A502,Bat!$A$4:$BC$2232,O$1,FALSE),VLOOKUP($A502,Pit!$A$4:$AZ$2108,O$2,FALSE))</f>
        <v>93-95 Mph</v>
      </c>
      <c r="P502" s="17">
        <f>IF($C502="B",VLOOKUP($A502,Bat!$A$4:$BC$2232,P$1,FALSE),VLOOKUP($A502,Pit!$A$4:$AZ$2108,P$2,FALSE))</f>
        <v>8</v>
      </c>
      <c r="Q502" s="36">
        <f>IF($C502="B",VLOOKUP($A502,Bat!$A$4:$BC$2232,Q$1,FALSE),VLOOKUP($A502,Pit!$A$4:$AZ$2108,Q$2,FALSE))</f>
        <v>21.143790400059359</v>
      </c>
      <c r="R502" s="19">
        <f>IF($C502="B",VLOOKUP($A502,Bat!$A$4:$BC$2232,R$1,FALSE),VLOOKUP($A502,Pit!$A$4:$AZ$2108,R$2,FALSE))</f>
        <v>-0.1705826184034249</v>
      </c>
      <c r="S502" s="20">
        <f>IF($C502="B",VLOOKUP($A502,Bat!$A$4:$BC$2232,S$1,FALSE),VLOOKUP($A502,Pit!$A$4:$AZ$2108,S$2,FALSE))</f>
        <v>200000</v>
      </c>
      <c r="T502" s="17" t="str">
        <f>VLOOKUP(IF($C502="B",VLOOKUP($A502,Bat!$A$4:$AT$2232,T$1,FALSE),VLOOKUP($A502,Pit!$A$4:$BD$2108,T$2,FALSE)),COND!$A$35:$B$41,2,FALSE)</f>
        <v>??</v>
      </c>
      <c r="U502" s="21">
        <f>IF($C502="B",VLOOKUP($A502,Bat!$A$4:$AR$1196,44,FALSE),VLOOKUP($A502,Pit!$A$4:$BB$1086,54,FALSE))</f>
        <v>0</v>
      </c>
      <c r="V502" s="16"/>
      <c r="W502" s="16">
        <f>IF(OR(U502=999,V502=999,AND(S502&gt;$S$3,S502&lt;&gt;"Slot")),"",IF(V502="",U502,V502))</f>
        <v>0</v>
      </c>
      <c r="X502" s="17" t="e">
        <f>RANK(R502,$R$5:$R$124)</f>
        <v>#N/A</v>
      </c>
      <c r="Y502" s="16" t="str">
        <f>IFERROR(VLOOKUP($D502,Results!$F$3:$L$1396,Y$1,FALSE),"")</f>
        <v/>
      </c>
      <c r="Z502" s="34" t="str">
        <f>IFERROR(IFERROR(IF(VLOOKUP($D502,Results!$F$3:$L$1396,Z$1+1,FALSE)=1,"S",""),"")&amp;VLOOKUP($D502,Results!$F$3:$L$1396,Z$1,FALSE),"")</f>
        <v/>
      </c>
      <c r="AA502" s="16" t="str">
        <f>IFERROR(VLOOKUP($D502,Results!$F$3:$L$1396,AA$1,FALSE),"")</f>
        <v/>
      </c>
      <c r="AB502" s="16" t="str">
        <f>IFERROR(VLOOKUP($D502,Results!$F$3:$L$1396,AB$1,FALSE),"")</f>
        <v/>
      </c>
      <c r="AC502" s="16" t="str">
        <f>IF(V502="","",Y502-V502)</f>
        <v/>
      </c>
    </row>
    <row r="503" spans="1:29" s="21" customFormat="1" x14ac:dyDescent="0.25">
      <c r="A503" s="21" t="s">
        <v>2514</v>
      </c>
      <c r="B503" s="16">
        <f>COUNTIF($A$5:$A$124,A503)</f>
        <v>0</v>
      </c>
      <c r="C503" s="16" t="str">
        <f>IF(OR(MID(A503,1,2)="SP",MID(A503,1,2)="MR",MID(A503,1,2)="CL",MID(A503,1,2)="RP"),"P","B")</f>
        <v>P</v>
      </c>
      <c r="D503" s="17">
        <f>IF($C503="B",VLOOKUP($A503,Bat!$A$4:$BC$2232,D$1,FALSE),VLOOKUP($A503,Pit!$A$4:$AZ$2108,D$2,FALSE))</f>
        <v>10981</v>
      </c>
      <c r="E503" s="16" t="str">
        <f>IF($C503="B",VLOOKUP($A503,Bat!$A$4:$BC$2232,E$1,FALSE),VLOOKUP($A503,Pit!$A$4:$AZ$2108,E$2,FALSE))</f>
        <v>SP</v>
      </c>
      <c r="F503" s="16" t="str">
        <f>IF($C503="B",VLOOKUP($A503,Bat!$A$4:$BC$2232,F$1,FALSE),VLOOKUP($A503,Pit!$A$4:$AZ$2108,F$2,FALSE))</f>
        <v>Jason Hicks</v>
      </c>
      <c r="G503" s="16">
        <f>IF($C503="B",VLOOKUP($A503,Bat!$A$4:$BC$2232,G$1,FALSE),VLOOKUP($A503,Pit!$A$4:$AZ$2108,G$2,FALSE))</f>
        <v>20</v>
      </c>
      <c r="H503" s="16" t="str">
        <f>IF($C503="B",VLOOKUP($A503,Bat!$A$4:$BC$2232,H$1,FALSE),VLOOKUP($A503,Pit!$A$4:$AZ$2108,H$2,FALSE))</f>
        <v>S</v>
      </c>
      <c r="I503" s="16" t="str">
        <f>IF($C503="B",VLOOKUP($A503,Bat!$A$4:$BC$2232,I$1,FALSE),VLOOKUP($A503,Pit!$A$4:$AZ$2108,I$2,FALSE))</f>
        <v>R</v>
      </c>
      <c r="J503" s="16" t="str">
        <f>IF($C503="B",VLOOKUP($A503,Bat!$A$4:$BC$2232,J$1,FALSE),VLOOKUP($A503,Pit!$A$4:$AZ$2108,J$2,FALSE))</f>
        <v>Low</v>
      </c>
      <c r="K503" s="17" t="str">
        <f>IF($C503="B",VLOOKUP($A503,Bat!$A$4:$BC$2232,K$1,FALSE),VLOOKUP($A503,Pit!$A$4:$AZ$2108,K$2,FALSE))</f>
        <v>Normal</v>
      </c>
      <c r="L503" s="16">
        <f>IF($C503="B",VLOOKUP($A503,Bat!$A$4:$BC$2232,L$1,FALSE),VLOOKUP($A503,Pit!$A$4:$AZ$2108,L$2,FALSE))</f>
        <v>4</v>
      </c>
      <c r="M503" s="16">
        <f>IF($C503="B",VLOOKUP($A503,Bat!$A$4:$BC$2232,M$1,FALSE),VLOOKUP($A503,Pit!$A$4:$AZ$2108,M$2,FALSE))</f>
        <v>4</v>
      </c>
      <c r="N503" s="16">
        <f>IF($C503="B",VLOOKUP($A503,Bat!$A$4:$BC$2232,N$1,FALSE),VLOOKUP($A503,Pit!$A$4:$AZ$2108,N$2,FALSE))</f>
        <v>3</v>
      </c>
      <c r="O503" s="16" t="str">
        <f>IF($C503="B",VLOOKUP($A503,Bat!$A$4:$BC$2232,O$1,FALSE),VLOOKUP($A503,Pit!$A$4:$AZ$2108,O$2,FALSE))</f>
        <v>93-95 Mph</v>
      </c>
      <c r="P503" s="17">
        <f>IF($C503="B",VLOOKUP($A503,Bat!$A$4:$BC$2232,P$1,FALSE),VLOOKUP($A503,Pit!$A$4:$AZ$2108,P$2,FALSE))</f>
        <v>8</v>
      </c>
      <c r="Q503" s="36">
        <f>IF($C503="B",VLOOKUP($A503,Bat!$A$4:$BC$2232,Q$1,FALSE),VLOOKUP($A503,Pit!$A$4:$AZ$2108,Q$2,FALSE))</f>
        <v>21.101760417625204</v>
      </c>
      <c r="R503" s="19">
        <f>IF($C503="B",VLOOKUP($A503,Bat!$A$4:$BC$2232,R$1,FALSE),VLOOKUP($A503,Pit!$A$4:$AZ$2108,R$2,FALSE))</f>
        <v>-0.17434282232299617</v>
      </c>
      <c r="S503" s="20">
        <f>IF($C503="B",VLOOKUP($A503,Bat!$A$4:$BC$2232,S$1,FALSE),VLOOKUP($A503,Pit!$A$4:$AZ$2108,S$2,FALSE))</f>
        <v>210000</v>
      </c>
      <c r="T503" s="17" t="str">
        <f>VLOOKUP(IF($C503="B",VLOOKUP($A503,Bat!$A$4:$AT$2232,T$1,FALSE),VLOOKUP($A503,Pit!$A$4:$BD$2108,T$2,FALSE)),COND!$A$35:$B$41,2,FALSE)</f>
        <v>??</v>
      </c>
      <c r="U503" s="21">
        <f>IF($C503="B",VLOOKUP($A503,Bat!$A$4:$AR$1196,44,FALSE),VLOOKUP($A503,Pit!$A$4:$BB$1086,54,FALSE))</f>
        <v>0</v>
      </c>
      <c r="V503" s="16"/>
      <c r="W503" s="16">
        <f>IF(OR(U503=999,V503=999,AND(S503&gt;$S$3,S503&lt;&gt;"Slot")),"",IF(V503="",U503,V503))</f>
        <v>0</v>
      </c>
      <c r="X503" s="17" t="e">
        <f>RANK(R503,$R$5:$R$124)</f>
        <v>#N/A</v>
      </c>
      <c r="Y503" s="16" t="str">
        <f>IFERROR(VLOOKUP($D503,Results!$F$3:$L$1396,Y$1,FALSE),"")</f>
        <v/>
      </c>
      <c r="Z503" s="34" t="str">
        <f>IFERROR(IFERROR(IF(VLOOKUP($D503,Results!$F$3:$L$1396,Z$1+1,FALSE)=1,"S",""),"")&amp;VLOOKUP($D503,Results!$F$3:$L$1396,Z$1,FALSE),"")</f>
        <v/>
      </c>
      <c r="AA503" s="16" t="str">
        <f>IFERROR(VLOOKUP($D503,Results!$F$3:$L$1396,AA$1,FALSE),"")</f>
        <v/>
      </c>
      <c r="AB503" s="16" t="str">
        <f>IFERROR(VLOOKUP($D503,Results!$F$3:$L$1396,AB$1,FALSE),"")</f>
        <v/>
      </c>
      <c r="AC503" s="16" t="str">
        <f>IF(V503="","",Y503-V503)</f>
        <v/>
      </c>
    </row>
    <row r="504" spans="1:29" s="21" customFormat="1" x14ac:dyDescent="0.25">
      <c r="A504" s="21" t="s">
        <v>2979</v>
      </c>
      <c r="B504" s="16">
        <f>COUNTIF($A$5:$A$124,A504)</f>
        <v>0</v>
      </c>
      <c r="C504" s="16" t="str">
        <f>IF(OR(MID(A504,1,2)="SP",MID(A504,1,2)="MR",MID(A504,1,2)="CL",MID(A504,1,2)="RP"),"P","B")</f>
        <v>B</v>
      </c>
      <c r="D504" s="17">
        <f>IF($C504="B",VLOOKUP($A504,Bat!$A$4:$BC$2232,D$1,FALSE),VLOOKUP($A504,Pit!$A$4:$AZ$2108,D$2,FALSE))</f>
        <v>11482</v>
      </c>
      <c r="E504" s="16" t="str">
        <f>IF($C504="B",VLOOKUP($A504,Bat!$A$4:$BC$2232,E$1,FALSE),VLOOKUP($A504,Pit!$A$4:$AZ$2108,E$2,FALSE))</f>
        <v>LF</v>
      </c>
      <c r="F504" s="16" t="str">
        <f>IF($C504="B",VLOOKUP($A504,Bat!$A$4:$BC$2232,F$1,FALSE),VLOOKUP($A504,Pit!$A$4:$AZ$2108,F$2,FALSE))</f>
        <v>Ángel García</v>
      </c>
      <c r="G504" s="16">
        <f>IF($C504="B",VLOOKUP($A504,Bat!$A$4:$BC$2232,G$1,FALSE),VLOOKUP($A504,Pit!$A$4:$AZ$2108,G$2,FALSE))</f>
        <v>21</v>
      </c>
      <c r="H504" s="16" t="str">
        <f>IF($C504="B",VLOOKUP($A504,Bat!$A$4:$BC$2232,H$1,FALSE),VLOOKUP($A504,Pit!$A$4:$AZ$2108,H$2,FALSE))</f>
        <v>L</v>
      </c>
      <c r="I504" s="16" t="str">
        <f>IF($C504="B",VLOOKUP($A504,Bat!$A$4:$BC$2232,I$1,FALSE),VLOOKUP($A504,Pit!$A$4:$AZ$2108,I$2,FALSE))</f>
        <v>L</v>
      </c>
      <c r="J504" s="16" t="str">
        <f>IF($C504="B",VLOOKUP($A504,Bat!$A$4:$BC$2232,J$1,FALSE),VLOOKUP($A504,Pit!$A$4:$AZ$2108,J$2,FALSE))</f>
        <v>High</v>
      </c>
      <c r="K504" s="17" t="str">
        <f>IF($C504="B",VLOOKUP($A504,Bat!$A$4:$BC$2232,K$1,FALSE),VLOOKUP($A504,Pit!$A$4:$AZ$2108,K$2,FALSE))</f>
        <v>Normal</v>
      </c>
      <c r="L504" s="16">
        <f>IF($C504="B",VLOOKUP($A504,Bat!$A$4:$BC$2232,L$1,FALSE),VLOOKUP($A504,Pit!$A$4:$AZ$2108,L$2,FALSE))</f>
        <v>5</v>
      </c>
      <c r="M504" s="16">
        <f>IF($C504="B",VLOOKUP($A504,Bat!$A$4:$BC$2232,M$1,FALSE),VLOOKUP($A504,Pit!$A$4:$AZ$2108,M$2,FALSE))</f>
        <v>5</v>
      </c>
      <c r="N504" s="16">
        <f>IF($C504="B",VLOOKUP($A504,Bat!$A$4:$BC$2232,N$1,FALSE),VLOOKUP($A504,Pit!$A$4:$AZ$2108,N$2,FALSE))</f>
        <v>2</v>
      </c>
      <c r="O504" s="16">
        <f>IF($C504="B",VLOOKUP($A504,Bat!$A$4:$BC$2232,O$1,FALSE),VLOOKUP($A504,Pit!$A$4:$AZ$2108,O$2,FALSE))</f>
        <v>1</v>
      </c>
      <c r="P504" s="17">
        <f>IF($C504="B",VLOOKUP($A504,Bat!$A$4:$BC$2232,P$1,FALSE),VLOOKUP($A504,Pit!$A$4:$AZ$2108,P$2,FALSE))</f>
        <v>2</v>
      </c>
      <c r="Q504" s="36">
        <f>IF($C504="B",VLOOKUP($A504,Bat!$A$4:$BC$2232,Q$1,FALSE),VLOOKUP($A504,Pit!$A$4:$AZ$2108,Q$2,FALSE))</f>
        <v>5.2436580300864888</v>
      </c>
      <c r="R504" s="19">
        <f>IF($C504="B",VLOOKUP($A504,Bat!$A$4:$BC$2232,R$1,FALSE),VLOOKUP($A504,Pit!$A$4:$AZ$2108,R$2,FALSE))</f>
        <v>-0.17476437104643619</v>
      </c>
      <c r="S504" s="20">
        <f>IF($C504="B",VLOOKUP($A504,Bat!$A$4:$BC$2232,S$1,FALSE),VLOOKUP($A504,Pit!$A$4:$AZ$2108,S$2,FALSE))</f>
        <v>200000</v>
      </c>
      <c r="T504" s="17" t="str">
        <f>VLOOKUP(IF($C504="B",VLOOKUP($A504,Bat!$A$4:$AT$2232,T$1,FALSE),VLOOKUP($A504,Pit!$A$4:$BD$2108,T$2,FALSE)),COND!$A$35:$B$41,2,FALSE)</f>
        <v>??</v>
      </c>
      <c r="U504" s="21">
        <f>IF($C504="B",VLOOKUP($A504,Bat!$A$4:$AR$1196,44,FALSE),VLOOKUP($A504,Pit!$A$4:$BB$1086,54,FALSE))</f>
        <v>0</v>
      </c>
      <c r="V504" s="16"/>
      <c r="W504" s="16">
        <f>IF(OR(U504=999,V504=999,AND(S504&gt;$S$3,S504&lt;&gt;"Slot")),"",IF(V504="",U504,V504))</f>
        <v>0</v>
      </c>
      <c r="X504" s="17" t="e">
        <f>RANK(R504,$R$5:$R$124)</f>
        <v>#N/A</v>
      </c>
      <c r="Y504" s="16" t="str">
        <f>IFERROR(VLOOKUP($D504,Results!$F$3:$L$1396,Y$1,FALSE),"")</f>
        <v/>
      </c>
      <c r="Z504" s="34" t="str">
        <f>IFERROR(IFERROR(IF(VLOOKUP($D504,Results!$F$3:$L$1396,Z$1+1,FALSE)=1,"S",""),"")&amp;VLOOKUP($D504,Results!$F$3:$L$1396,Z$1,FALSE),"")</f>
        <v/>
      </c>
      <c r="AA504" s="16" t="str">
        <f>IFERROR(VLOOKUP($D504,Results!$F$3:$L$1396,AA$1,FALSE),"")</f>
        <v/>
      </c>
      <c r="AB504" s="16" t="str">
        <f>IFERROR(VLOOKUP($D504,Results!$F$3:$L$1396,AB$1,FALSE),"")</f>
        <v/>
      </c>
      <c r="AC504" s="16" t="str">
        <f>IF(V504="","",Y504-V504)</f>
        <v/>
      </c>
    </row>
    <row r="505" spans="1:29" s="21" customFormat="1" x14ac:dyDescent="0.25">
      <c r="A505" s="21" t="s">
        <v>2515</v>
      </c>
      <c r="B505" s="16">
        <f>COUNTIF($A$5:$A$124,A505)</f>
        <v>0</v>
      </c>
      <c r="C505" s="16" t="str">
        <f>IF(OR(MID(A505,1,2)="SP",MID(A505,1,2)="MR",MID(A505,1,2)="CL",MID(A505,1,2)="RP"),"P","B")</f>
        <v>P</v>
      </c>
      <c r="D505" s="17">
        <f>IF($C505="B",VLOOKUP($A505,Bat!$A$4:$BC$2232,D$1,FALSE),VLOOKUP($A505,Pit!$A$4:$AZ$2108,D$2,FALSE))</f>
        <v>9971</v>
      </c>
      <c r="E505" s="16" t="str">
        <f>IF($C505="B",VLOOKUP($A505,Bat!$A$4:$BC$2232,E$1,FALSE),VLOOKUP($A505,Pit!$A$4:$AZ$2108,E$2,FALSE))</f>
        <v>RP</v>
      </c>
      <c r="F505" s="16" t="str">
        <f>IF($C505="B",VLOOKUP($A505,Bat!$A$4:$BC$2232,F$1,FALSE),VLOOKUP($A505,Pit!$A$4:$AZ$2108,F$2,FALSE))</f>
        <v>Wesley Martin</v>
      </c>
      <c r="G505" s="16">
        <f>IF($C505="B",VLOOKUP($A505,Bat!$A$4:$BC$2232,G$1,FALSE),VLOOKUP($A505,Pit!$A$4:$AZ$2108,G$2,FALSE))</f>
        <v>21</v>
      </c>
      <c r="H505" s="16" t="str">
        <f>IF($C505="B",VLOOKUP($A505,Bat!$A$4:$BC$2232,H$1,FALSE),VLOOKUP($A505,Pit!$A$4:$AZ$2108,H$2,FALSE))</f>
        <v>L</v>
      </c>
      <c r="I505" s="16" t="str">
        <f>IF($C505="B",VLOOKUP($A505,Bat!$A$4:$BC$2232,I$1,FALSE),VLOOKUP($A505,Pit!$A$4:$AZ$2108,I$2,FALSE))</f>
        <v>L</v>
      </c>
      <c r="J505" s="16" t="str">
        <f>IF($C505="B",VLOOKUP($A505,Bat!$A$4:$BC$2232,J$1,FALSE),VLOOKUP($A505,Pit!$A$4:$AZ$2108,J$2,FALSE))</f>
        <v>Normal</v>
      </c>
      <c r="K505" s="17" t="str">
        <f>IF($C505="B",VLOOKUP($A505,Bat!$A$4:$BC$2232,K$1,FALSE),VLOOKUP($A505,Pit!$A$4:$AZ$2108,K$2,FALSE))</f>
        <v>Normal</v>
      </c>
      <c r="L505" s="16">
        <f>IF($C505="B",VLOOKUP($A505,Bat!$A$4:$BC$2232,L$1,FALSE),VLOOKUP($A505,Pit!$A$4:$AZ$2108,L$2,FALSE))</f>
        <v>4</v>
      </c>
      <c r="M505" s="16">
        <f>IF($C505="B",VLOOKUP($A505,Bat!$A$4:$BC$2232,M$1,FALSE),VLOOKUP($A505,Pit!$A$4:$AZ$2108,M$2,FALSE))</f>
        <v>4</v>
      </c>
      <c r="N505" s="16">
        <f>IF($C505="B",VLOOKUP($A505,Bat!$A$4:$BC$2232,N$1,FALSE),VLOOKUP($A505,Pit!$A$4:$AZ$2108,N$2,FALSE))</f>
        <v>3</v>
      </c>
      <c r="O505" s="16" t="str">
        <f>IF($C505="B",VLOOKUP($A505,Bat!$A$4:$BC$2232,O$1,FALSE),VLOOKUP($A505,Pit!$A$4:$AZ$2108,O$2,FALSE))</f>
        <v>92-94 Mph</v>
      </c>
      <c r="P505" s="17">
        <f>IF($C505="B",VLOOKUP($A505,Bat!$A$4:$BC$2232,P$1,FALSE),VLOOKUP($A505,Pit!$A$4:$AZ$2108,P$2,FALSE))</f>
        <v>6</v>
      </c>
      <c r="Q505" s="36">
        <f>IF($C505="B",VLOOKUP($A505,Bat!$A$4:$BC$2232,Q$1,FALSE),VLOOKUP($A505,Pit!$A$4:$AZ$2108,Q$2,FALSE))</f>
        <v>21.006087522605704</v>
      </c>
      <c r="R505" s="19">
        <f>IF($C505="B",VLOOKUP($A505,Bat!$A$4:$BC$2232,R$1,FALSE),VLOOKUP($A505,Pit!$A$4:$AZ$2108,R$2,FALSE))</f>
        <v>-0.18290217862091163</v>
      </c>
      <c r="S505" s="20">
        <f>IF($C505="B",VLOOKUP($A505,Bat!$A$4:$BC$2232,S$1,FALSE),VLOOKUP($A505,Pit!$A$4:$AZ$2108,S$2,FALSE))</f>
        <v>240000</v>
      </c>
      <c r="T505" s="17" t="str">
        <f>VLOOKUP(IF($C505="B",VLOOKUP($A505,Bat!$A$4:$AT$2232,T$1,FALSE),VLOOKUP($A505,Pit!$A$4:$BD$2108,T$2,FALSE)),COND!$A$35:$B$41,2,FALSE)</f>
        <v>??</v>
      </c>
      <c r="U505" s="21">
        <f>IF($C505="B",VLOOKUP($A505,Bat!$A$4:$AR$1196,44,FALSE),VLOOKUP($A505,Pit!$A$4:$BB$1086,54,FALSE))</f>
        <v>0</v>
      </c>
      <c r="V505" s="16"/>
      <c r="W505" s="16">
        <f>IF(OR(U505=999,V505=999,AND(S505&gt;$S$3,S505&lt;&gt;"Slot")),"",IF(V505="",U505,V505))</f>
        <v>0</v>
      </c>
      <c r="X505" s="17" t="e">
        <f>RANK(R505,$R$5:$R$124)</f>
        <v>#N/A</v>
      </c>
      <c r="Y505" s="16" t="str">
        <f>IFERROR(VLOOKUP($D505,Results!$F$3:$L$1396,Y$1,FALSE),"")</f>
        <v/>
      </c>
      <c r="Z505" s="34" t="str">
        <f>IFERROR(IFERROR(IF(VLOOKUP($D505,Results!$F$3:$L$1396,Z$1+1,FALSE)=1,"S",""),"")&amp;VLOOKUP($D505,Results!$F$3:$L$1396,Z$1,FALSE),"")</f>
        <v/>
      </c>
      <c r="AA505" s="16" t="str">
        <f>IFERROR(VLOOKUP($D505,Results!$F$3:$L$1396,AA$1,FALSE),"")</f>
        <v/>
      </c>
      <c r="AB505" s="16" t="str">
        <f>IFERROR(VLOOKUP($D505,Results!$F$3:$L$1396,AB$1,FALSE),"")</f>
        <v/>
      </c>
      <c r="AC505" s="16" t="str">
        <f>IF(V505="","",Y505-V505)</f>
        <v/>
      </c>
    </row>
    <row r="506" spans="1:29" s="21" customFormat="1" x14ac:dyDescent="0.25">
      <c r="A506" s="21" t="s">
        <v>2516</v>
      </c>
      <c r="B506" s="16">
        <f>COUNTIF($A$5:$A$124,A506)</f>
        <v>0</v>
      </c>
      <c r="C506" s="16" t="str">
        <f>IF(OR(MID(A506,1,2)="SP",MID(A506,1,2)="MR",MID(A506,1,2)="CL",MID(A506,1,2)="RP"),"P","B")</f>
        <v>P</v>
      </c>
      <c r="D506" s="17">
        <f>IF($C506="B",VLOOKUP($A506,Bat!$A$4:$BC$2232,D$1,FALSE),VLOOKUP($A506,Pit!$A$4:$AZ$2108,D$2,FALSE))</f>
        <v>4793</v>
      </c>
      <c r="E506" s="16" t="str">
        <f>IF($C506="B",VLOOKUP($A506,Bat!$A$4:$BC$2232,E$1,FALSE),VLOOKUP($A506,Pit!$A$4:$AZ$2108,E$2,FALSE))</f>
        <v>SP</v>
      </c>
      <c r="F506" s="16" t="str">
        <f>IF($C506="B",VLOOKUP($A506,Bat!$A$4:$BC$2232,F$1,FALSE),VLOOKUP($A506,Pit!$A$4:$AZ$2108,F$2,FALSE))</f>
        <v>Chance Johnston</v>
      </c>
      <c r="G506" s="16">
        <f>IF($C506="B",VLOOKUP($A506,Bat!$A$4:$BC$2232,G$1,FALSE),VLOOKUP($A506,Pit!$A$4:$AZ$2108,G$2,FALSE))</f>
        <v>18</v>
      </c>
      <c r="H506" s="16" t="str">
        <f>IF($C506="B",VLOOKUP($A506,Bat!$A$4:$BC$2232,H$1,FALSE),VLOOKUP($A506,Pit!$A$4:$AZ$2108,H$2,FALSE))</f>
        <v>R</v>
      </c>
      <c r="I506" s="16" t="str">
        <f>IF($C506="B",VLOOKUP($A506,Bat!$A$4:$BC$2232,I$1,FALSE),VLOOKUP($A506,Pit!$A$4:$AZ$2108,I$2,FALSE))</f>
        <v>L</v>
      </c>
      <c r="J506" s="16" t="str">
        <f>IF($C506="B",VLOOKUP($A506,Bat!$A$4:$BC$2232,J$1,FALSE),VLOOKUP($A506,Pit!$A$4:$AZ$2108,J$2,FALSE))</f>
        <v>Low</v>
      </c>
      <c r="K506" s="17" t="str">
        <f>IF($C506="B",VLOOKUP($A506,Bat!$A$4:$BC$2232,K$1,FALSE),VLOOKUP($A506,Pit!$A$4:$AZ$2108,K$2,FALSE))</f>
        <v>Normal</v>
      </c>
      <c r="L506" s="16">
        <f>IF($C506="B",VLOOKUP($A506,Bat!$A$4:$BC$2232,L$1,FALSE),VLOOKUP($A506,Pit!$A$4:$AZ$2108,L$2,FALSE))</f>
        <v>3</v>
      </c>
      <c r="M506" s="16">
        <f>IF($C506="B",VLOOKUP($A506,Bat!$A$4:$BC$2232,M$1,FALSE),VLOOKUP($A506,Pit!$A$4:$AZ$2108,M$2,FALSE))</f>
        <v>5</v>
      </c>
      <c r="N506" s="16">
        <f>IF($C506="B",VLOOKUP($A506,Bat!$A$4:$BC$2232,N$1,FALSE),VLOOKUP($A506,Pit!$A$4:$AZ$2108,N$2,FALSE))</f>
        <v>3</v>
      </c>
      <c r="O506" s="16" t="str">
        <f>IF($C506="B",VLOOKUP($A506,Bat!$A$4:$BC$2232,O$1,FALSE),VLOOKUP($A506,Pit!$A$4:$AZ$2108,O$2,FALSE))</f>
        <v>88-90 Mph</v>
      </c>
      <c r="P506" s="17">
        <f>IF($C506="B",VLOOKUP($A506,Bat!$A$4:$BC$2232,P$1,FALSE),VLOOKUP($A506,Pit!$A$4:$AZ$2108,P$2,FALSE))</f>
        <v>6</v>
      </c>
      <c r="Q506" s="36">
        <f>IF($C506="B",VLOOKUP($A506,Bat!$A$4:$BC$2232,Q$1,FALSE),VLOOKUP($A506,Pit!$A$4:$AZ$2108,Q$2,FALSE))</f>
        <v>20.985845548504322</v>
      </c>
      <c r="R506" s="19">
        <f>IF($C506="B",VLOOKUP($A506,Bat!$A$4:$BC$2232,R$1,FALSE),VLOOKUP($A506,Pit!$A$4:$AZ$2108,R$2,FALSE))</f>
        <v>-0.18471312276001794</v>
      </c>
      <c r="S506" s="20">
        <f>IF($C506="B",VLOOKUP($A506,Bat!$A$4:$BC$2232,S$1,FALSE),VLOOKUP($A506,Pit!$A$4:$AZ$2108,S$2,FALSE))</f>
        <v>220000</v>
      </c>
      <c r="T506" s="17" t="str">
        <f>VLOOKUP(IF($C506="B",VLOOKUP($A506,Bat!$A$4:$AT$2232,T$1,FALSE),VLOOKUP($A506,Pit!$A$4:$BD$2108,T$2,FALSE)),COND!$A$35:$B$41,2,FALSE)</f>
        <v>??</v>
      </c>
      <c r="U506" s="21">
        <f>IF($C506="B",VLOOKUP($A506,Bat!$A$4:$AR$1196,44,FALSE),VLOOKUP($A506,Pit!$A$4:$BB$1086,54,FALSE))</f>
        <v>0</v>
      </c>
      <c r="V506" s="16"/>
      <c r="W506" s="16">
        <f>IF(OR(U506=999,V506=999,AND(S506&gt;$S$3,S506&lt;&gt;"Slot")),"",IF(V506="",U506,V506))</f>
        <v>0</v>
      </c>
      <c r="X506" s="17" t="e">
        <f>RANK(R506,$R$5:$R$124)</f>
        <v>#N/A</v>
      </c>
      <c r="Y506" s="16" t="str">
        <f>IFERROR(VLOOKUP($D506,Results!$F$3:$L$1396,Y$1,FALSE),"")</f>
        <v/>
      </c>
      <c r="Z506" s="34" t="str">
        <f>IFERROR(IFERROR(IF(VLOOKUP($D506,Results!$F$3:$L$1396,Z$1+1,FALSE)=1,"S",""),"")&amp;VLOOKUP($D506,Results!$F$3:$L$1396,Z$1,FALSE),"")</f>
        <v/>
      </c>
      <c r="AA506" s="16" t="str">
        <f>IFERROR(VLOOKUP($D506,Results!$F$3:$L$1396,AA$1,FALSE),"")</f>
        <v/>
      </c>
      <c r="AB506" s="16" t="str">
        <f>IFERROR(VLOOKUP($D506,Results!$F$3:$L$1396,AB$1,FALSE),"")</f>
        <v/>
      </c>
      <c r="AC506" s="16" t="str">
        <f>IF(V506="","",Y506-V506)</f>
        <v/>
      </c>
    </row>
    <row r="507" spans="1:29" s="21" customFormat="1" x14ac:dyDescent="0.25">
      <c r="A507" s="21" t="s">
        <v>2517</v>
      </c>
      <c r="B507" s="16">
        <f>COUNTIF($A$5:$A$124,A507)</f>
        <v>0</v>
      </c>
      <c r="C507" s="16" t="str">
        <f>IF(OR(MID(A507,1,2)="SP",MID(A507,1,2)="MR",MID(A507,1,2)="CL",MID(A507,1,2)="RP"),"P","B")</f>
        <v>P</v>
      </c>
      <c r="D507" s="17">
        <f>IF($C507="B",VLOOKUP($A507,Bat!$A$4:$BC$2232,D$1,FALSE),VLOOKUP($A507,Pit!$A$4:$AZ$2108,D$2,FALSE))</f>
        <v>13679</v>
      </c>
      <c r="E507" s="16" t="str">
        <f>IF($C507="B",VLOOKUP($A507,Bat!$A$4:$BC$2232,E$1,FALSE),VLOOKUP($A507,Pit!$A$4:$AZ$2108,E$2,FALSE))</f>
        <v>RP</v>
      </c>
      <c r="F507" s="16" t="str">
        <f>IF($C507="B",VLOOKUP($A507,Bat!$A$4:$BC$2232,F$1,FALSE),VLOOKUP($A507,Pit!$A$4:$AZ$2108,F$2,FALSE))</f>
        <v>Archie Tassell</v>
      </c>
      <c r="G507" s="16">
        <f>IF($C507="B",VLOOKUP($A507,Bat!$A$4:$BC$2232,G$1,FALSE),VLOOKUP($A507,Pit!$A$4:$AZ$2108,G$2,FALSE))</f>
        <v>18</v>
      </c>
      <c r="H507" s="16" t="str">
        <f>IF($C507="B",VLOOKUP($A507,Bat!$A$4:$BC$2232,H$1,FALSE),VLOOKUP($A507,Pit!$A$4:$AZ$2108,H$2,FALSE))</f>
        <v>L</v>
      </c>
      <c r="I507" s="16" t="str">
        <f>IF($C507="B",VLOOKUP($A507,Bat!$A$4:$BC$2232,I$1,FALSE),VLOOKUP($A507,Pit!$A$4:$AZ$2108,I$2,FALSE))</f>
        <v>R</v>
      </c>
      <c r="J507" s="16" t="str">
        <f>IF($C507="B",VLOOKUP($A507,Bat!$A$4:$BC$2232,J$1,FALSE),VLOOKUP($A507,Pit!$A$4:$AZ$2108,J$2,FALSE))</f>
        <v>Low</v>
      </c>
      <c r="K507" s="17" t="str">
        <f>IF($C507="B",VLOOKUP($A507,Bat!$A$4:$BC$2232,K$1,FALSE),VLOOKUP($A507,Pit!$A$4:$AZ$2108,K$2,FALSE))</f>
        <v>High</v>
      </c>
      <c r="L507" s="16">
        <f>IF($C507="B",VLOOKUP($A507,Bat!$A$4:$BC$2232,L$1,FALSE),VLOOKUP($A507,Pit!$A$4:$AZ$2108,L$2,FALSE))</f>
        <v>3</v>
      </c>
      <c r="M507" s="16">
        <f>IF($C507="B",VLOOKUP($A507,Bat!$A$4:$BC$2232,M$1,FALSE),VLOOKUP($A507,Pit!$A$4:$AZ$2108,M$2,FALSE))</f>
        <v>4</v>
      </c>
      <c r="N507" s="16">
        <f>IF($C507="B",VLOOKUP($A507,Bat!$A$4:$BC$2232,N$1,FALSE),VLOOKUP($A507,Pit!$A$4:$AZ$2108,N$2,FALSE))</f>
        <v>4</v>
      </c>
      <c r="O507" s="16" t="str">
        <f>IF($C507="B",VLOOKUP($A507,Bat!$A$4:$BC$2232,O$1,FALSE),VLOOKUP($A507,Pit!$A$4:$AZ$2108,O$2,FALSE))</f>
        <v>86-88 Mph</v>
      </c>
      <c r="P507" s="17">
        <f>IF($C507="B",VLOOKUP($A507,Bat!$A$4:$BC$2232,P$1,FALSE),VLOOKUP($A507,Pit!$A$4:$AZ$2108,P$2,FALSE))</f>
        <v>4</v>
      </c>
      <c r="Q507" s="36">
        <f>IF($C507="B",VLOOKUP($A507,Bat!$A$4:$BC$2232,Q$1,FALSE),VLOOKUP($A507,Pit!$A$4:$AZ$2108,Q$2,FALSE))</f>
        <v>20.928882820355369</v>
      </c>
      <c r="R507" s="19">
        <f>IF($C507="B",VLOOKUP($A507,Bat!$A$4:$BC$2232,R$1,FALSE),VLOOKUP($A507,Pit!$A$4:$AZ$2108,R$2,FALSE))</f>
        <v>-0.18980928176961839</v>
      </c>
      <c r="S507" s="20">
        <f>IF($C507="B",VLOOKUP($A507,Bat!$A$4:$BC$2232,S$1,FALSE),VLOOKUP($A507,Pit!$A$4:$AZ$2108,S$2,FALSE))</f>
        <v>2800000</v>
      </c>
      <c r="T507" s="17" t="str">
        <f>VLOOKUP(IF($C507="B",VLOOKUP($A507,Bat!$A$4:$AT$2232,T$1,FALSE),VLOOKUP($A507,Pit!$A$4:$BD$2108,T$2,FALSE)),COND!$A$35:$B$41,2,FALSE)</f>
        <v>??</v>
      </c>
      <c r="U507" s="21">
        <f>IF($C507="B",VLOOKUP($A507,Bat!$A$4:$AR$1196,44,FALSE),VLOOKUP($A507,Pit!$A$4:$BB$1086,54,FALSE))</f>
        <v>0</v>
      </c>
      <c r="V507" s="16"/>
      <c r="W507" s="16">
        <f>IF(OR(U507=999,V507=999,AND(S507&gt;$S$3,S507&lt;&gt;"Slot")),"",IF(V507="",U507,V507))</f>
        <v>0</v>
      </c>
      <c r="X507" s="17" t="e">
        <f>RANK(R507,$R$5:$R$124)</f>
        <v>#N/A</v>
      </c>
      <c r="Y507" s="16" t="str">
        <f>IFERROR(VLOOKUP($D507,Results!$F$3:$L$1396,Y$1,FALSE),"")</f>
        <v/>
      </c>
      <c r="Z507" s="34" t="str">
        <f>IFERROR(IFERROR(IF(VLOOKUP($D507,Results!$F$3:$L$1396,Z$1+1,FALSE)=1,"S",""),"")&amp;VLOOKUP($D507,Results!$F$3:$L$1396,Z$1,FALSE),"")</f>
        <v/>
      </c>
      <c r="AA507" s="16" t="str">
        <f>IFERROR(VLOOKUP($D507,Results!$F$3:$L$1396,AA$1,FALSE),"")</f>
        <v/>
      </c>
      <c r="AB507" s="16" t="str">
        <f>IFERROR(VLOOKUP($D507,Results!$F$3:$L$1396,AB$1,FALSE),"")</f>
        <v/>
      </c>
      <c r="AC507" s="16" t="str">
        <f>IF(V507="","",Y507-V507)</f>
        <v/>
      </c>
    </row>
    <row r="508" spans="1:29" s="21" customFormat="1" x14ac:dyDescent="0.25">
      <c r="A508" s="21" t="s">
        <v>2980</v>
      </c>
      <c r="B508" s="16">
        <f>COUNTIF($A$5:$A$124,A508)</f>
        <v>0</v>
      </c>
      <c r="C508" s="16" t="str">
        <f>IF(OR(MID(A508,1,2)="SP",MID(A508,1,2)="MR",MID(A508,1,2)="CL",MID(A508,1,2)="RP"),"P","B")</f>
        <v>B</v>
      </c>
      <c r="D508" s="17">
        <f>IF($C508="B",VLOOKUP($A508,Bat!$A$4:$BC$2232,D$1,FALSE),VLOOKUP($A508,Pit!$A$4:$AZ$2108,D$2,FALSE))</f>
        <v>9561</v>
      </c>
      <c r="E508" s="16" t="str">
        <f>IF($C508="B",VLOOKUP($A508,Bat!$A$4:$BC$2232,E$1,FALSE),VLOOKUP($A508,Pit!$A$4:$AZ$2108,E$2,FALSE))</f>
        <v>C</v>
      </c>
      <c r="F508" s="16" t="str">
        <f>IF($C508="B",VLOOKUP($A508,Bat!$A$4:$BC$2232,F$1,FALSE),VLOOKUP($A508,Pit!$A$4:$AZ$2108,F$2,FALSE))</f>
        <v>Tatsuzo Ohayashi</v>
      </c>
      <c r="G508" s="16">
        <f>IF($C508="B",VLOOKUP($A508,Bat!$A$4:$BC$2232,G$1,FALSE),VLOOKUP($A508,Pit!$A$4:$AZ$2108,G$2,FALSE))</f>
        <v>21</v>
      </c>
      <c r="H508" s="16" t="str">
        <f>IF($C508="B",VLOOKUP($A508,Bat!$A$4:$BC$2232,H$1,FALSE),VLOOKUP($A508,Pit!$A$4:$AZ$2108,H$2,FALSE))</f>
        <v>L</v>
      </c>
      <c r="I508" s="16" t="str">
        <f>IF($C508="B",VLOOKUP($A508,Bat!$A$4:$BC$2232,I$1,FALSE),VLOOKUP($A508,Pit!$A$4:$AZ$2108,I$2,FALSE))</f>
        <v>L</v>
      </c>
      <c r="J508" s="16" t="str">
        <f>IF($C508="B",VLOOKUP($A508,Bat!$A$4:$BC$2232,J$1,FALSE),VLOOKUP($A508,Pit!$A$4:$AZ$2108,J$2,FALSE))</f>
        <v>Very Low</v>
      </c>
      <c r="K508" s="17" t="str">
        <f>IF($C508="B",VLOOKUP($A508,Bat!$A$4:$BC$2232,K$1,FALSE),VLOOKUP($A508,Pit!$A$4:$AZ$2108,K$2,FALSE))</f>
        <v>Very High</v>
      </c>
      <c r="L508" s="16">
        <f>IF($C508="B",VLOOKUP($A508,Bat!$A$4:$BC$2232,L$1,FALSE),VLOOKUP($A508,Pit!$A$4:$AZ$2108,L$2,FALSE))</f>
        <v>3</v>
      </c>
      <c r="M508" s="16">
        <f>IF($C508="B",VLOOKUP($A508,Bat!$A$4:$BC$2232,M$1,FALSE),VLOOKUP($A508,Pit!$A$4:$AZ$2108,M$2,FALSE))</f>
        <v>4</v>
      </c>
      <c r="N508" s="16">
        <f>IF($C508="B",VLOOKUP($A508,Bat!$A$4:$BC$2232,N$1,FALSE),VLOOKUP($A508,Pit!$A$4:$AZ$2108,N$2,FALSE))</f>
        <v>5</v>
      </c>
      <c r="O508" s="16">
        <f>IF($C508="B",VLOOKUP($A508,Bat!$A$4:$BC$2232,O$1,FALSE),VLOOKUP($A508,Pit!$A$4:$AZ$2108,O$2,FALSE))</f>
        <v>7</v>
      </c>
      <c r="P508" s="17">
        <f>IF($C508="B",VLOOKUP($A508,Bat!$A$4:$BC$2232,P$1,FALSE),VLOOKUP($A508,Pit!$A$4:$AZ$2108,P$2,FALSE))</f>
        <v>2</v>
      </c>
      <c r="Q508" s="36">
        <f>IF($C508="B",VLOOKUP($A508,Bat!$A$4:$BC$2232,Q$1,FALSE),VLOOKUP($A508,Pit!$A$4:$AZ$2108,Q$2,FALSE))</f>
        <v>5.1262753051795382</v>
      </c>
      <c r="R508" s="19">
        <f>IF($C508="B",VLOOKUP($A508,Bat!$A$4:$BC$2232,R$1,FALSE),VLOOKUP($A508,Pit!$A$4:$AZ$2108,R$2,FALSE))</f>
        <v>-0.19016190924880741</v>
      </c>
      <c r="S508" s="20">
        <f>IF($C508="B",VLOOKUP($A508,Bat!$A$4:$BC$2232,S$1,FALSE),VLOOKUP($A508,Pit!$A$4:$AZ$2108,S$2,FALSE))</f>
        <v>140000</v>
      </c>
      <c r="T508" s="17" t="str">
        <f>VLOOKUP(IF($C508="B",VLOOKUP($A508,Bat!$A$4:$AT$2232,T$1,FALSE),VLOOKUP($A508,Pit!$A$4:$BD$2108,T$2,FALSE)),COND!$A$35:$B$41,2,FALSE)</f>
        <v>??</v>
      </c>
      <c r="U508" s="21">
        <f>IF($C508="B",VLOOKUP($A508,Bat!$A$4:$AR$1196,44,FALSE),VLOOKUP($A508,Pit!$A$4:$BB$1086,54,FALSE))</f>
        <v>0</v>
      </c>
      <c r="V508" s="16"/>
      <c r="W508" s="16">
        <f>IF(OR(U508=999,V508=999,AND(S508&gt;$S$3,S508&lt;&gt;"Slot")),"",IF(V508="",U508,V508))</f>
        <v>0</v>
      </c>
      <c r="X508" s="17" t="e">
        <f>RANK(R508,$R$5:$R$124)</f>
        <v>#N/A</v>
      </c>
      <c r="Y508" s="16" t="str">
        <f>IFERROR(VLOOKUP($D508,Results!$F$3:$L$1396,Y$1,FALSE),"")</f>
        <v/>
      </c>
      <c r="Z508" s="34" t="str">
        <f>IFERROR(IFERROR(IF(VLOOKUP($D508,Results!$F$3:$L$1396,Z$1+1,FALSE)=1,"S",""),"")&amp;VLOOKUP($D508,Results!$F$3:$L$1396,Z$1,FALSE),"")</f>
        <v/>
      </c>
      <c r="AA508" s="16" t="str">
        <f>IFERROR(VLOOKUP($D508,Results!$F$3:$L$1396,AA$1,FALSE),"")</f>
        <v/>
      </c>
      <c r="AB508" s="16" t="str">
        <f>IFERROR(VLOOKUP($D508,Results!$F$3:$L$1396,AB$1,FALSE),"")</f>
        <v/>
      </c>
      <c r="AC508" s="16" t="str">
        <f>IF(V508="","",Y508-V508)</f>
        <v/>
      </c>
    </row>
    <row r="509" spans="1:29" s="21" customFormat="1" x14ac:dyDescent="0.25">
      <c r="A509" s="21" t="s">
        <v>2981</v>
      </c>
      <c r="B509" s="16">
        <f>COUNTIF($A$5:$A$124,A509)</f>
        <v>0</v>
      </c>
      <c r="C509" s="16" t="str">
        <f>IF(OR(MID(A509,1,2)="SP",MID(A509,1,2)="MR",MID(A509,1,2)="CL",MID(A509,1,2)="RP"),"P","B")</f>
        <v>B</v>
      </c>
      <c r="D509" s="17">
        <f>IF($C509="B",VLOOKUP($A509,Bat!$A$4:$BC$2232,D$1,FALSE),VLOOKUP($A509,Pit!$A$4:$AZ$2108,D$2,FALSE))</f>
        <v>7537</v>
      </c>
      <c r="E509" s="16" t="str">
        <f>IF($C509="B",VLOOKUP($A509,Bat!$A$4:$BC$2232,E$1,FALSE),VLOOKUP($A509,Pit!$A$4:$AZ$2108,E$2,FALSE))</f>
        <v>2B</v>
      </c>
      <c r="F509" s="16" t="str">
        <f>IF($C509="B",VLOOKUP($A509,Bat!$A$4:$BC$2232,F$1,FALSE),VLOOKUP($A509,Pit!$A$4:$AZ$2108,F$2,FALSE))</f>
        <v>Mike Perkins</v>
      </c>
      <c r="G509" s="16">
        <f>IF($C509="B",VLOOKUP($A509,Bat!$A$4:$BC$2232,G$1,FALSE),VLOOKUP($A509,Pit!$A$4:$AZ$2108,G$2,FALSE))</f>
        <v>21</v>
      </c>
      <c r="H509" s="16" t="str">
        <f>IF($C509="B",VLOOKUP($A509,Bat!$A$4:$BC$2232,H$1,FALSE),VLOOKUP($A509,Pit!$A$4:$AZ$2108,H$2,FALSE))</f>
        <v>R</v>
      </c>
      <c r="I509" s="16" t="str">
        <f>IF($C509="B",VLOOKUP($A509,Bat!$A$4:$BC$2232,I$1,FALSE),VLOOKUP($A509,Pit!$A$4:$AZ$2108,I$2,FALSE))</f>
        <v>R</v>
      </c>
      <c r="J509" s="16" t="str">
        <f>IF($C509="B",VLOOKUP($A509,Bat!$A$4:$BC$2232,J$1,FALSE),VLOOKUP($A509,Pit!$A$4:$AZ$2108,J$2,FALSE))</f>
        <v>Normal</v>
      </c>
      <c r="K509" s="17" t="str">
        <f>IF($C509="B",VLOOKUP($A509,Bat!$A$4:$BC$2232,K$1,FALSE),VLOOKUP($A509,Pit!$A$4:$AZ$2108,K$2,FALSE))</f>
        <v>Normal</v>
      </c>
      <c r="L509" s="16">
        <f>IF($C509="B",VLOOKUP($A509,Bat!$A$4:$BC$2232,L$1,FALSE),VLOOKUP($A509,Pit!$A$4:$AZ$2108,L$2,FALSE))</f>
        <v>4</v>
      </c>
      <c r="M509" s="16">
        <f>IF($C509="B",VLOOKUP($A509,Bat!$A$4:$BC$2232,M$1,FALSE),VLOOKUP($A509,Pit!$A$4:$AZ$2108,M$2,FALSE))</f>
        <v>2</v>
      </c>
      <c r="N509" s="16">
        <f>IF($C509="B",VLOOKUP($A509,Bat!$A$4:$BC$2232,N$1,FALSE),VLOOKUP($A509,Pit!$A$4:$AZ$2108,N$2,FALSE))</f>
        <v>2</v>
      </c>
      <c r="O509" s="16">
        <f>IF($C509="B",VLOOKUP($A509,Bat!$A$4:$BC$2232,O$1,FALSE),VLOOKUP($A509,Pit!$A$4:$AZ$2108,O$2,FALSE))</f>
        <v>5</v>
      </c>
      <c r="P509" s="17">
        <f>IF($C509="B",VLOOKUP($A509,Bat!$A$4:$BC$2232,P$1,FALSE),VLOOKUP($A509,Pit!$A$4:$AZ$2108,P$2,FALSE))</f>
        <v>3</v>
      </c>
      <c r="Q509" s="36">
        <f>IF($C509="B",VLOOKUP($A509,Bat!$A$4:$BC$2232,Q$1,FALSE),VLOOKUP($A509,Pit!$A$4:$AZ$2108,Q$2,FALSE))</f>
        <v>5.1075113990719831</v>
      </c>
      <c r="R509" s="19">
        <f>IF($C509="B",VLOOKUP($A509,Bat!$A$4:$BC$2232,R$1,FALSE),VLOOKUP($A509,Pit!$A$4:$AZ$2108,R$2,FALSE))</f>
        <v>-0.19262324213527612</v>
      </c>
      <c r="S509" s="20">
        <f>IF($C509="B",VLOOKUP($A509,Bat!$A$4:$BC$2232,S$1,FALSE),VLOOKUP($A509,Pit!$A$4:$AZ$2108,S$2,FALSE))</f>
        <v>190000</v>
      </c>
      <c r="T509" s="17" t="str">
        <f>VLOOKUP(IF($C509="B",VLOOKUP($A509,Bat!$A$4:$AT$2232,T$1,FALSE),VLOOKUP($A509,Pit!$A$4:$BD$2108,T$2,FALSE)),COND!$A$35:$B$41,2,FALSE)</f>
        <v>??</v>
      </c>
      <c r="U509" s="21">
        <f>IF($C509="B",VLOOKUP($A509,Bat!$A$4:$AR$1196,44,FALSE),VLOOKUP($A509,Pit!$A$4:$BB$1086,54,FALSE))</f>
        <v>0</v>
      </c>
      <c r="V509" s="16"/>
      <c r="W509" s="16">
        <f>IF(OR(U509=999,V509=999,AND(S509&gt;$S$3,S509&lt;&gt;"Slot")),"",IF(V509="",U509,V509))</f>
        <v>0</v>
      </c>
      <c r="X509" s="17" t="e">
        <f>RANK(R509,$R$5:$R$124)</f>
        <v>#N/A</v>
      </c>
      <c r="Y509" s="16" t="str">
        <f>IFERROR(VLOOKUP($D509,Results!$F$3:$L$1396,Y$1,FALSE),"")</f>
        <v/>
      </c>
      <c r="Z509" s="34" t="str">
        <f>IFERROR(IFERROR(IF(VLOOKUP($D509,Results!$F$3:$L$1396,Z$1+1,FALSE)=1,"S",""),"")&amp;VLOOKUP($D509,Results!$F$3:$L$1396,Z$1,FALSE),"")</f>
        <v/>
      </c>
      <c r="AA509" s="16" t="str">
        <f>IFERROR(VLOOKUP($D509,Results!$F$3:$L$1396,AA$1,FALSE),"")</f>
        <v/>
      </c>
      <c r="AB509" s="16" t="str">
        <f>IFERROR(VLOOKUP($D509,Results!$F$3:$L$1396,AB$1,FALSE),"")</f>
        <v/>
      </c>
      <c r="AC509" s="16" t="str">
        <f>IF(V509="","",Y509-V509)</f>
        <v/>
      </c>
    </row>
    <row r="510" spans="1:29" s="21" customFormat="1" x14ac:dyDescent="0.25">
      <c r="A510" s="21" t="s">
        <v>2518</v>
      </c>
      <c r="B510" s="16">
        <f>COUNTIF($A$5:$A$124,A510)</f>
        <v>0</v>
      </c>
      <c r="C510" s="16" t="str">
        <f>IF(OR(MID(A510,1,2)="SP",MID(A510,1,2)="MR",MID(A510,1,2)="CL",MID(A510,1,2)="RP"),"P","B")</f>
        <v>P</v>
      </c>
      <c r="D510" s="17">
        <f>IF($C510="B",VLOOKUP($A510,Bat!$A$4:$BC$2232,D$1,FALSE),VLOOKUP($A510,Pit!$A$4:$AZ$2108,D$2,FALSE))</f>
        <v>3952</v>
      </c>
      <c r="E510" s="16" t="str">
        <f>IF($C510="B",VLOOKUP($A510,Bat!$A$4:$BC$2232,E$1,FALSE),VLOOKUP($A510,Pit!$A$4:$AZ$2108,E$2,FALSE))</f>
        <v>RP</v>
      </c>
      <c r="F510" s="16" t="str">
        <f>IF($C510="B",VLOOKUP($A510,Bat!$A$4:$BC$2232,F$1,FALSE),VLOOKUP($A510,Pit!$A$4:$AZ$2108,F$2,FALSE))</f>
        <v>Satoru Matsuo</v>
      </c>
      <c r="G510" s="16">
        <f>IF($C510="B",VLOOKUP($A510,Bat!$A$4:$BC$2232,G$1,FALSE),VLOOKUP($A510,Pit!$A$4:$AZ$2108,G$2,FALSE))</f>
        <v>21</v>
      </c>
      <c r="H510" s="16" t="str">
        <f>IF($C510="B",VLOOKUP($A510,Bat!$A$4:$BC$2232,H$1,FALSE),VLOOKUP($A510,Pit!$A$4:$AZ$2108,H$2,FALSE))</f>
        <v>L</v>
      </c>
      <c r="I510" s="16" t="str">
        <f>IF($C510="B",VLOOKUP($A510,Bat!$A$4:$BC$2232,I$1,FALSE),VLOOKUP($A510,Pit!$A$4:$AZ$2108,I$2,FALSE))</f>
        <v>L</v>
      </c>
      <c r="J510" s="16" t="str">
        <f>IF($C510="B",VLOOKUP($A510,Bat!$A$4:$BC$2232,J$1,FALSE),VLOOKUP($A510,Pit!$A$4:$AZ$2108,J$2,FALSE))</f>
        <v>Very Low</v>
      </c>
      <c r="K510" s="17" t="str">
        <f>IF($C510="B",VLOOKUP($A510,Bat!$A$4:$BC$2232,K$1,FALSE),VLOOKUP($A510,Pit!$A$4:$AZ$2108,K$2,FALSE))</f>
        <v>High</v>
      </c>
      <c r="L510" s="16">
        <f>IF($C510="B",VLOOKUP($A510,Bat!$A$4:$BC$2232,L$1,FALSE),VLOOKUP($A510,Pit!$A$4:$AZ$2108,L$2,FALSE))</f>
        <v>4</v>
      </c>
      <c r="M510" s="16">
        <f>IF($C510="B",VLOOKUP($A510,Bat!$A$4:$BC$2232,M$1,FALSE),VLOOKUP($A510,Pit!$A$4:$AZ$2108,M$2,FALSE))</f>
        <v>4</v>
      </c>
      <c r="N510" s="16">
        <f>IF($C510="B",VLOOKUP($A510,Bat!$A$4:$BC$2232,N$1,FALSE),VLOOKUP($A510,Pit!$A$4:$AZ$2108,N$2,FALSE))</f>
        <v>3</v>
      </c>
      <c r="O510" s="16" t="str">
        <f>IF($C510="B",VLOOKUP($A510,Bat!$A$4:$BC$2232,O$1,FALSE),VLOOKUP($A510,Pit!$A$4:$AZ$2108,O$2,FALSE))</f>
        <v>97-99 Mph</v>
      </c>
      <c r="P510" s="17">
        <f>IF($C510="B",VLOOKUP($A510,Bat!$A$4:$BC$2232,P$1,FALSE),VLOOKUP($A510,Pit!$A$4:$AZ$2108,P$2,FALSE))</f>
        <v>6</v>
      </c>
      <c r="Q510" s="36">
        <f>IF($C510="B",VLOOKUP($A510,Bat!$A$4:$BC$2232,Q$1,FALSE),VLOOKUP($A510,Pit!$A$4:$AZ$2108,Q$2,FALSE))</f>
        <v>20.854528850042733</v>
      </c>
      <c r="R510" s="19">
        <f>IF($C510="B",VLOOKUP($A510,Bat!$A$4:$BC$2232,R$1,FALSE),VLOOKUP($A510,Pit!$A$4:$AZ$2108,R$2,FALSE))</f>
        <v>-0.19646134475925361</v>
      </c>
      <c r="S510" s="20">
        <f>IF($C510="B",VLOOKUP($A510,Bat!$A$4:$BC$2232,S$1,FALSE),VLOOKUP($A510,Pit!$A$4:$AZ$2108,S$2,FALSE))</f>
        <v>220000</v>
      </c>
      <c r="T510" s="17" t="str">
        <f>VLOOKUP(IF($C510="B",VLOOKUP($A510,Bat!$A$4:$AT$2232,T$1,FALSE),VLOOKUP($A510,Pit!$A$4:$BD$2108,T$2,FALSE)),COND!$A$35:$B$41,2,FALSE)</f>
        <v>??</v>
      </c>
      <c r="U510" s="21">
        <f>IF($C510="B",VLOOKUP($A510,Bat!$A$4:$AR$1196,44,FALSE),VLOOKUP($A510,Pit!$A$4:$BB$1086,54,FALSE))</f>
        <v>0</v>
      </c>
      <c r="V510" s="16"/>
      <c r="W510" s="16">
        <f>IF(OR(U510=999,V510=999,AND(S510&gt;$S$3,S510&lt;&gt;"Slot")),"",IF(V510="",U510,V510))</f>
        <v>0</v>
      </c>
      <c r="X510" s="17" t="e">
        <f>RANK(R510,$R$5:$R$124)</f>
        <v>#N/A</v>
      </c>
      <c r="Y510" s="16" t="str">
        <f>IFERROR(VLOOKUP($D510,Results!$F$3:$L$1396,Y$1,FALSE),"")</f>
        <v/>
      </c>
      <c r="Z510" s="34" t="str">
        <f>IFERROR(IFERROR(IF(VLOOKUP($D510,Results!$F$3:$L$1396,Z$1+1,FALSE)=1,"S",""),"")&amp;VLOOKUP($D510,Results!$F$3:$L$1396,Z$1,FALSE),"")</f>
        <v/>
      </c>
      <c r="AA510" s="16" t="str">
        <f>IFERROR(VLOOKUP($D510,Results!$F$3:$L$1396,AA$1,FALSE),"")</f>
        <v/>
      </c>
      <c r="AB510" s="16" t="str">
        <f>IFERROR(VLOOKUP($D510,Results!$F$3:$L$1396,AB$1,FALSE),"")</f>
        <v/>
      </c>
      <c r="AC510" s="16" t="str">
        <f>IF(V510="","",Y510-V510)</f>
        <v/>
      </c>
    </row>
    <row r="511" spans="1:29" s="21" customFormat="1" x14ac:dyDescent="0.25">
      <c r="A511" s="21" t="s">
        <v>2982</v>
      </c>
      <c r="B511" s="16">
        <f>COUNTIF($A$5:$A$124,A511)</f>
        <v>0</v>
      </c>
      <c r="C511" s="16" t="str">
        <f>IF(OR(MID(A511,1,2)="SP",MID(A511,1,2)="MR",MID(A511,1,2)="CL",MID(A511,1,2)="RP"),"P","B")</f>
        <v>B</v>
      </c>
      <c r="D511" s="17">
        <f>IF($C511="B",VLOOKUP($A511,Bat!$A$4:$BC$2232,D$1,FALSE),VLOOKUP($A511,Pit!$A$4:$AZ$2108,D$2,FALSE))</f>
        <v>6736</v>
      </c>
      <c r="E511" s="16" t="str">
        <f>IF($C511="B",VLOOKUP($A511,Bat!$A$4:$BC$2232,E$1,FALSE),VLOOKUP($A511,Pit!$A$4:$AZ$2108,E$2,FALSE))</f>
        <v>SS</v>
      </c>
      <c r="F511" s="16" t="str">
        <f>IF($C511="B",VLOOKUP($A511,Bat!$A$4:$BC$2232,F$1,FALSE),VLOOKUP($A511,Pit!$A$4:$AZ$2108,F$2,FALSE))</f>
        <v>Ivan Dhu</v>
      </c>
      <c r="G511" s="16">
        <f>IF($C511="B",VLOOKUP($A511,Bat!$A$4:$BC$2232,G$1,FALSE),VLOOKUP($A511,Pit!$A$4:$AZ$2108,G$2,FALSE))</f>
        <v>21</v>
      </c>
      <c r="H511" s="16" t="str">
        <f>IF($C511="B",VLOOKUP($A511,Bat!$A$4:$BC$2232,H$1,FALSE),VLOOKUP($A511,Pit!$A$4:$AZ$2108,H$2,FALSE))</f>
        <v>L</v>
      </c>
      <c r="I511" s="16" t="str">
        <f>IF($C511="B",VLOOKUP($A511,Bat!$A$4:$BC$2232,I$1,FALSE),VLOOKUP($A511,Pit!$A$4:$AZ$2108,I$2,FALSE))</f>
        <v>R</v>
      </c>
      <c r="J511" s="16" t="str">
        <f>IF($C511="B",VLOOKUP($A511,Bat!$A$4:$BC$2232,J$1,FALSE),VLOOKUP($A511,Pit!$A$4:$AZ$2108,J$2,FALSE))</f>
        <v>Very Low</v>
      </c>
      <c r="K511" s="17" t="str">
        <f>IF($C511="B",VLOOKUP($A511,Bat!$A$4:$BC$2232,K$1,FALSE),VLOOKUP($A511,Pit!$A$4:$AZ$2108,K$2,FALSE))</f>
        <v>Normal</v>
      </c>
      <c r="L511" s="16">
        <f>IF($C511="B",VLOOKUP($A511,Bat!$A$4:$BC$2232,L$1,FALSE),VLOOKUP($A511,Pit!$A$4:$AZ$2108,L$2,FALSE))</f>
        <v>4</v>
      </c>
      <c r="M511" s="16">
        <f>IF($C511="B",VLOOKUP($A511,Bat!$A$4:$BC$2232,M$1,FALSE),VLOOKUP($A511,Pit!$A$4:$AZ$2108,M$2,FALSE))</f>
        <v>5</v>
      </c>
      <c r="N511" s="16">
        <f>IF($C511="B",VLOOKUP($A511,Bat!$A$4:$BC$2232,N$1,FALSE),VLOOKUP($A511,Pit!$A$4:$AZ$2108,N$2,FALSE))</f>
        <v>1</v>
      </c>
      <c r="O511" s="16">
        <f>IF($C511="B",VLOOKUP($A511,Bat!$A$4:$BC$2232,O$1,FALSE),VLOOKUP($A511,Pit!$A$4:$AZ$2108,O$2,FALSE))</f>
        <v>5</v>
      </c>
      <c r="P511" s="17">
        <f>IF($C511="B",VLOOKUP($A511,Bat!$A$4:$BC$2232,P$1,FALSE),VLOOKUP($A511,Pit!$A$4:$AZ$2108,P$2,FALSE))</f>
        <v>2</v>
      </c>
      <c r="Q511" s="36">
        <f>IF($C511="B",VLOOKUP($A511,Bat!$A$4:$BC$2232,Q$1,FALSE),VLOOKUP($A511,Pit!$A$4:$AZ$2108,Q$2,FALSE))</f>
        <v>5.0545826568448531</v>
      </c>
      <c r="R511" s="19">
        <f>IF($C511="B",VLOOKUP($A511,Bat!$A$4:$BC$2232,R$1,FALSE),VLOOKUP($A511,Pit!$A$4:$AZ$2108,R$2,FALSE))</f>
        <v>-0.19956610643742725</v>
      </c>
      <c r="S511" s="20">
        <f>IF($C511="B",VLOOKUP($A511,Bat!$A$4:$BC$2232,S$1,FALSE),VLOOKUP($A511,Pit!$A$4:$AZ$2108,S$2,FALSE))</f>
        <v>200000</v>
      </c>
      <c r="T511" s="17" t="str">
        <f>VLOOKUP(IF($C511="B",VLOOKUP($A511,Bat!$A$4:$AT$2232,T$1,FALSE),VLOOKUP($A511,Pit!$A$4:$BD$2108,T$2,FALSE)),COND!$A$35:$B$41,2,FALSE)</f>
        <v>??</v>
      </c>
      <c r="U511" s="21">
        <f>IF($C511="B",VLOOKUP($A511,Bat!$A$4:$AR$1196,44,FALSE),VLOOKUP($A511,Pit!$A$4:$BB$1086,54,FALSE))</f>
        <v>0</v>
      </c>
      <c r="V511" s="16"/>
      <c r="W511" s="16">
        <f>IF(OR(U511=999,V511=999,AND(S511&gt;$S$3,S511&lt;&gt;"Slot")),"",IF(V511="",U511,V511))</f>
        <v>0</v>
      </c>
      <c r="X511" s="17" t="e">
        <f>RANK(R511,$R$5:$R$124)</f>
        <v>#N/A</v>
      </c>
      <c r="Y511" s="16" t="str">
        <f>IFERROR(VLOOKUP($D511,Results!$F$3:$L$1396,Y$1,FALSE),"")</f>
        <v/>
      </c>
      <c r="Z511" s="34" t="str">
        <f>IFERROR(IFERROR(IF(VLOOKUP($D511,Results!$F$3:$L$1396,Z$1+1,FALSE)=1,"S",""),"")&amp;VLOOKUP($D511,Results!$F$3:$L$1396,Z$1,FALSE),"")</f>
        <v/>
      </c>
      <c r="AA511" s="16" t="str">
        <f>IFERROR(VLOOKUP($D511,Results!$F$3:$L$1396,AA$1,FALSE),"")</f>
        <v/>
      </c>
      <c r="AB511" s="16" t="str">
        <f>IFERROR(VLOOKUP($D511,Results!$F$3:$L$1396,AB$1,FALSE),"")</f>
        <v/>
      </c>
      <c r="AC511" s="16" t="str">
        <f>IF(V511="","",Y511-V511)</f>
        <v/>
      </c>
    </row>
    <row r="512" spans="1:29" s="21" customFormat="1" x14ac:dyDescent="0.25">
      <c r="A512" s="21" t="s">
        <v>2519</v>
      </c>
      <c r="B512" s="16">
        <f>COUNTIF($A$5:$A$124,A512)</f>
        <v>0</v>
      </c>
      <c r="C512" s="16" t="str">
        <f>IF(OR(MID(A512,1,2)="SP",MID(A512,1,2)="MR",MID(A512,1,2)="CL",MID(A512,1,2)="RP"),"P","B")</f>
        <v>P</v>
      </c>
      <c r="D512" s="17">
        <f>IF($C512="B",VLOOKUP($A512,Bat!$A$4:$BC$2232,D$1,FALSE),VLOOKUP($A512,Pit!$A$4:$AZ$2108,D$2,FALSE))</f>
        <v>10375</v>
      </c>
      <c r="E512" s="16" t="str">
        <f>IF($C512="B",VLOOKUP($A512,Bat!$A$4:$BC$2232,E$1,FALSE),VLOOKUP($A512,Pit!$A$4:$AZ$2108,E$2,FALSE))</f>
        <v>RP</v>
      </c>
      <c r="F512" s="16" t="str">
        <f>IF($C512="B",VLOOKUP($A512,Bat!$A$4:$BC$2232,F$1,FALSE),VLOOKUP($A512,Pit!$A$4:$AZ$2108,F$2,FALSE))</f>
        <v>Bruce Klein</v>
      </c>
      <c r="G512" s="16">
        <f>IF($C512="B",VLOOKUP($A512,Bat!$A$4:$BC$2232,G$1,FALSE),VLOOKUP($A512,Pit!$A$4:$AZ$2108,G$2,FALSE))</f>
        <v>21</v>
      </c>
      <c r="H512" s="16" t="str">
        <f>IF($C512="B",VLOOKUP($A512,Bat!$A$4:$BC$2232,H$1,FALSE),VLOOKUP($A512,Pit!$A$4:$AZ$2108,H$2,FALSE))</f>
        <v>R</v>
      </c>
      <c r="I512" s="16" t="str">
        <f>IF($C512="B",VLOOKUP($A512,Bat!$A$4:$BC$2232,I$1,FALSE),VLOOKUP($A512,Pit!$A$4:$AZ$2108,I$2,FALSE))</f>
        <v>R</v>
      </c>
      <c r="J512" s="16" t="str">
        <f>IF($C512="B",VLOOKUP($A512,Bat!$A$4:$BC$2232,J$1,FALSE),VLOOKUP($A512,Pit!$A$4:$AZ$2108,J$2,FALSE))</f>
        <v>Normal</v>
      </c>
      <c r="K512" s="17" t="str">
        <f>IF($C512="B",VLOOKUP($A512,Bat!$A$4:$BC$2232,K$1,FALSE),VLOOKUP($A512,Pit!$A$4:$AZ$2108,K$2,FALSE))</f>
        <v>Low</v>
      </c>
      <c r="L512" s="16">
        <f>IF($C512="B",VLOOKUP($A512,Bat!$A$4:$BC$2232,L$1,FALSE),VLOOKUP($A512,Pit!$A$4:$AZ$2108,L$2,FALSE))</f>
        <v>5</v>
      </c>
      <c r="M512" s="16">
        <f>IF($C512="B",VLOOKUP($A512,Bat!$A$4:$BC$2232,M$1,FALSE),VLOOKUP($A512,Pit!$A$4:$AZ$2108,M$2,FALSE))</f>
        <v>4</v>
      </c>
      <c r="N512" s="16">
        <f>IF($C512="B",VLOOKUP($A512,Bat!$A$4:$BC$2232,N$1,FALSE),VLOOKUP($A512,Pit!$A$4:$AZ$2108,N$2,FALSE))</f>
        <v>2</v>
      </c>
      <c r="O512" s="16" t="str">
        <f>IF($C512="B",VLOOKUP($A512,Bat!$A$4:$BC$2232,O$1,FALSE),VLOOKUP($A512,Pit!$A$4:$AZ$2108,O$2,FALSE))</f>
        <v>94-96 Mph</v>
      </c>
      <c r="P512" s="17">
        <f>IF($C512="B",VLOOKUP($A512,Bat!$A$4:$BC$2232,P$1,FALSE),VLOOKUP($A512,Pit!$A$4:$AZ$2108,P$2,FALSE))</f>
        <v>7</v>
      </c>
      <c r="Q512" s="36">
        <f>IF($C512="B",VLOOKUP($A512,Bat!$A$4:$BC$2232,Q$1,FALSE),VLOOKUP($A512,Pit!$A$4:$AZ$2108,Q$2,FALSE))</f>
        <v>20.805897687478378</v>
      </c>
      <c r="R512" s="19">
        <f>IF($C512="B",VLOOKUP($A512,Bat!$A$4:$BC$2232,R$1,FALSE),VLOOKUP($A512,Pit!$A$4:$AZ$2108,R$2,FALSE))</f>
        <v>-0.20081212193062822</v>
      </c>
      <c r="S512" s="20">
        <f>IF($C512="B",VLOOKUP($A512,Bat!$A$4:$BC$2232,S$1,FALSE),VLOOKUP($A512,Pit!$A$4:$AZ$2108,S$2,FALSE))</f>
        <v>190000</v>
      </c>
      <c r="T512" s="17" t="str">
        <f>VLOOKUP(IF($C512="B",VLOOKUP($A512,Bat!$A$4:$AT$2232,T$1,FALSE),VLOOKUP($A512,Pit!$A$4:$BD$2108,T$2,FALSE)),COND!$A$35:$B$41,2,FALSE)</f>
        <v>??</v>
      </c>
      <c r="U512" s="21">
        <f>IF($C512="B",VLOOKUP($A512,Bat!$A$4:$AR$1196,44,FALSE),VLOOKUP($A512,Pit!$A$4:$BB$1086,54,FALSE))</f>
        <v>0</v>
      </c>
      <c r="V512" s="16"/>
      <c r="W512" s="16">
        <f>IF(OR(U512=999,V512=999,AND(S512&gt;$S$3,S512&lt;&gt;"Slot")),"",IF(V512="",U512,V512))</f>
        <v>0</v>
      </c>
      <c r="X512" s="17" t="e">
        <f>RANK(R512,$R$5:$R$124)</f>
        <v>#N/A</v>
      </c>
      <c r="Y512" s="16" t="str">
        <f>IFERROR(VLOOKUP($D512,Results!$F$3:$L$1396,Y$1,FALSE),"")</f>
        <v/>
      </c>
      <c r="Z512" s="34" t="str">
        <f>IFERROR(IFERROR(IF(VLOOKUP($D512,Results!$F$3:$L$1396,Z$1+1,FALSE)=1,"S",""),"")&amp;VLOOKUP($D512,Results!$F$3:$L$1396,Z$1,FALSE),"")</f>
        <v/>
      </c>
      <c r="AA512" s="16" t="str">
        <f>IFERROR(VLOOKUP($D512,Results!$F$3:$L$1396,AA$1,FALSE),"")</f>
        <v/>
      </c>
      <c r="AB512" s="16" t="str">
        <f>IFERROR(VLOOKUP($D512,Results!$F$3:$L$1396,AB$1,FALSE),"")</f>
        <v/>
      </c>
      <c r="AC512" s="16" t="str">
        <f>IF(V512="","",Y512-V512)</f>
        <v/>
      </c>
    </row>
    <row r="513" spans="1:29" s="21" customFormat="1" x14ac:dyDescent="0.25">
      <c r="A513" s="21" t="s">
        <v>2520</v>
      </c>
      <c r="B513" s="16">
        <f>COUNTIF($A$5:$A$124,A513)</f>
        <v>0</v>
      </c>
      <c r="C513" s="16" t="str">
        <f>IF(OR(MID(A513,1,2)="SP",MID(A513,1,2)="MR",MID(A513,1,2)="CL",MID(A513,1,2)="RP"),"P","B")</f>
        <v>P</v>
      </c>
      <c r="D513" s="17">
        <f>IF($C513="B",VLOOKUP($A513,Bat!$A$4:$BC$2232,D$1,FALSE),VLOOKUP($A513,Pit!$A$4:$AZ$2108,D$2,FALSE))</f>
        <v>5733</v>
      </c>
      <c r="E513" s="16" t="str">
        <f>IF($C513="B",VLOOKUP($A513,Bat!$A$4:$BC$2232,E$1,FALSE),VLOOKUP($A513,Pit!$A$4:$AZ$2108,E$2,FALSE))</f>
        <v>RP</v>
      </c>
      <c r="F513" s="16" t="str">
        <f>IF($C513="B",VLOOKUP($A513,Bat!$A$4:$BC$2232,F$1,FALSE),VLOOKUP($A513,Pit!$A$4:$AZ$2108,F$2,FALSE))</f>
        <v>Gustavo Padilla</v>
      </c>
      <c r="G513" s="16">
        <f>IF($C513="B",VLOOKUP($A513,Bat!$A$4:$BC$2232,G$1,FALSE),VLOOKUP($A513,Pit!$A$4:$AZ$2108,G$2,FALSE))</f>
        <v>21</v>
      </c>
      <c r="H513" s="16" t="str">
        <f>IF($C513="B",VLOOKUP($A513,Bat!$A$4:$BC$2232,H$1,FALSE),VLOOKUP($A513,Pit!$A$4:$AZ$2108,H$2,FALSE))</f>
        <v>R</v>
      </c>
      <c r="I513" s="16" t="str">
        <f>IF($C513="B",VLOOKUP($A513,Bat!$A$4:$BC$2232,I$1,FALSE),VLOOKUP($A513,Pit!$A$4:$AZ$2108,I$2,FALSE))</f>
        <v>R</v>
      </c>
      <c r="J513" s="16" t="str">
        <f>IF($C513="B",VLOOKUP($A513,Bat!$A$4:$BC$2232,J$1,FALSE),VLOOKUP($A513,Pit!$A$4:$AZ$2108,J$2,FALSE))</f>
        <v>Normal</v>
      </c>
      <c r="K513" s="17" t="str">
        <f>IF($C513="B",VLOOKUP($A513,Bat!$A$4:$BC$2232,K$1,FALSE),VLOOKUP($A513,Pit!$A$4:$AZ$2108,K$2,FALSE))</f>
        <v>Normal</v>
      </c>
      <c r="L513" s="16">
        <f>IF($C513="B",VLOOKUP($A513,Bat!$A$4:$BC$2232,L$1,FALSE),VLOOKUP($A513,Pit!$A$4:$AZ$2108,L$2,FALSE))</f>
        <v>4</v>
      </c>
      <c r="M513" s="16">
        <f>IF($C513="B",VLOOKUP($A513,Bat!$A$4:$BC$2232,M$1,FALSE),VLOOKUP($A513,Pit!$A$4:$AZ$2108,M$2,FALSE))</f>
        <v>4</v>
      </c>
      <c r="N513" s="16">
        <f>IF($C513="B",VLOOKUP($A513,Bat!$A$4:$BC$2232,N$1,FALSE),VLOOKUP($A513,Pit!$A$4:$AZ$2108,N$2,FALSE))</f>
        <v>3</v>
      </c>
      <c r="O513" s="16" t="str">
        <f>IF($C513="B",VLOOKUP($A513,Bat!$A$4:$BC$2232,O$1,FALSE),VLOOKUP($A513,Pit!$A$4:$AZ$2108,O$2,FALSE))</f>
        <v>94-96 Mph</v>
      </c>
      <c r="P513" s="17">
        <f>IF($C513="B",VLOOKUP($A513,Bat!$A$4:$BC$2232,P$1,FALSE),VLOOKUP($A513,Pit!$A$4:$AZ$2108,P$2,FALSE))</f>
        <v>7</v>
      </c>
      <c r="Q513" s="36">
        <f>IF($C513="B",VLOOKUP($A513,Bat!$A$4:$BC$2232,Q$1,FALSE),VLOOKUP($A513,Pit!$A$4:$AZ$2108,Q$2,FALSE))</f>
        <v>20.801047139149581</v>
      </c>
      <c r="R513" s="19">
        <f>IF($C513="B",VLOOKUP($A513,Bat!$A$4:$BC$2232,R$1,FALSE),VLOOKUP($A513,Pit!$A$4:$AZ$2108,R$2,FALSE))</f>
        <v>-0.20124607526064892</v>
      </c>
      <c r="S513" s="20">
        <f>IF($C513="B",VLOOKUP($A513,Bat!$A$4:$BC$2232,S$1,FALSE),VLOOKUP($A513,Pit!$A$4:$AZ$2108,S$2,FALSE))</f>
        <v>220000</v>
      </c>
      <c r="T513" s="17" t="str">
        <f>VLOOKUP(IF($C513="B",VLOOKUP($A513,Bat!$A$4:$AT$2232,T$1,FALSE),VLOOKUP($A513,Pit!$A$4:$BD$2108,T$2,FALSE)),COND!$A$35:$B$41,2,FALSE)</f>
        <v>??</v>
      </c>
      <c r="U513" s="21">
        <f>IF($C513="B",VLOOKUP($A513,Bat!$A$4:$AR$1196,44,FALSE),VLOOKUP($A513,Pit!$A$4:$BB$1086,54,FALSE))</f>
        <v>0</v>
      </c>
      <c r="V513" s="16"/>
      <c r="W513" s="16">
        <f>IF(OR(U513=999,V513=999,AND(S513&gt;$S$3,S513&lt;&gt;"Slot")),"",IF(V513="",U513,V513))</f>
        <v>0</v>
      </c>
      <c r="X513" s="17" t="e">
        <f>RANK(R513,$R$5:$R$124)</f>
        <v>#N/A</v>
      </c>
      <c r="Y513" s="16" t="str">
        <f>IFERROR(VLOOKUP($D513,Results!$F$3:$L$1396,Y$1,FALSE),"")</f>
        <v/>
      </c>
      <c r="Z513" s="34" t="str">
        <f>IFERROR(IFERROR(IF(VLOOKUP($D513,Results!$F$3:$L$1396,Z$1+1,FALSE)=1,"S",""),"")&amp;VLOOKUP($D513,Results!$F$3:$L$1396,Z$1,FALSE),"")</f>
        <v/>
      </c>
      <c r="AA513" s="16" t="str">
        <f>IFERROR(VLOOKUP($D513,Results!$F$3:$L$1396,AA$1,FALSE),"")</f>
        <v/>
      </c>
      <c r="AB513" s="16" t="str">
        <f>IFERROR(VLOOKUP($D513,Results!$F$3:$L$1396,AB$1,FALSE),"")</f>
        <v/>
      </c>
      <c r="AC513" s="16" t="str">
        <f>IF(V513="","",Y513-V513)</f>
        <v/>
      </c>
    </row>
    <row r="514" spans="1:29" s="21" customFormat="1" x14ac:dyDescent="0.25">
      <c r="A514" s="21" t="s">
        <v>2983</v>
      </c>
      <c r="B514" s="16">
        <f>COUNTIF($A$5:$A$124,A514)</f>
        <v>0</v>
      </c>
      <c r="C514" s="16" t="str">
        <f>IF(OR(MID(A514,1,2)="SP",MID(A514,1,2)="MR",MID(A514,1,2)="CL",MID(A514,1,2)="RP"),"P","B")</f>
        <v>B</v>
      </c>
      <c r="D514" s="17">
        <f>IF($C514="B",VLOOKUP($A514,Bat!$A$4:$BC$2232,D$1,FALSE),VLOOKUP($A514,Pit!$A$4:$AZ$2108,D$2,FALSE))</f>
        <v>10423</v>
      </c>
      <c r="E514" s="16" t="str">
        <f>IF($C514="B",VLOOKUP($A514,Bat!$A$4:$BC$2232,E$1,FALSE),VLOOKUP($A514,Pit!$A$4:$AZ$2108,E$2,FALSE))</f>
        <v>2B</v>
      </c>
      <c r="F514" s="16" t="str">
        <f>IF($C514="B",VLOOKUP($A514,Bat!$A$4:$BC$2232,F$1,FALSE),VLOOKUP($A514,Pit!$A$4:$AZ$2108,F$2,FALSE))</f>
        <v>Rodrigo Chávez</v>
      </c>
      <c r="G514" s="16">
        <f>IF($C514="B",VLOOKUP($A514,Bat!$A$4:$BC$2232,G$1,FALSE),VLOOKUP($A514,Pit!$A$4:$AZ$2108,G$2,FALSE))</f>
        <v>21</v>
      </c>
      <c r="H514" s="16" t="str">
        <f>IF($C514="B",VLOOKUP($A514,Bat!$A$4:$BC$2232,H$1,FALSE),VLOOKUP($A514,Pit!$A$4:$AZ$2108,H$2,FALSE))</f>
        <v>R</v>
      </c>
      <c r="I514" s="16" t="str">
        <f>IF($C514="B",VLOOKUP($A514,Bat!$A$4:$BC$2232,I$1,FALSE),VLOOKUP($A514,Pit!$A$4:$AZ$2108,I$2,FALSE))</f>
        <v>R</v>
      </c>
      <c r="J514" s="16" t="str">
        <f>IF($C514="B",VLOOKUP($A514,Bat!$A$4:$BC$2232,J$1,FALSE),VLOOKUP($A514,Pit!$A$4:$AZ$2108,J$2,FALSE))</f>
        <v>High</v>
      </c>
      <c r="K514" s="17" t="str">
        <f>IF($C514="B",VLOOKUP($A514,Bat!$A$4:$BC$2232,K$1,FALSE),VLOOKUP($A514,Pit!$A$4:$AZ$2108,K$2,FALSE))</f>
        <v>High</v>
      </c>
      <c r="L514" s="16">
        <f>IF($C514="B",VLOOKUP($A514,Bat!$A$4:$BC$2232,L$1,FALSE),VLOOKUP($A514,Pit!$A$4:$AZ$2108,L$2,FALSE))</f>
        <v>3</v>
      </c>
      <c r="M514" s="16">
        <f>IF($C514="B",VLOOKUP($A514,Bat!$A$4:$BC$2232,M$1,FALSE),VLOOKUP($A514,Pit!$A$4:$AZ$2108,M$2,FALSE))</f>
        <v>7</v>
      </c>
      <c r="N514" s="16">
        <f>IF($C514="B",VLOOKUP($A514,Bat!$A$4:$BC$2232,N$1,FALSE),VLOOKUP($A514,Pit!$A$4:$AZ$2108,N$2,FALSE))</f>
        <v>3</v>
      </c>
      <c r="O514" s="16">
        <f>IF($C514="B",VLOOKUP($A514,Bat!$A$4:$BC$2232,O$1,FALSE),VLOOKUP($A514,Pit!$A$4:$AZ$2108,O$2,FALSE))</f>
        <v>5</v>
      </c>
      <c r="P514" s="17">
        <f>IF($C514="B",VLOOKUP($A514,Bat!$A$4:$BC$2232,P$1,FALSE),VLOOKUP($A514,Pit!$A$4:$AZ$2108,P$2,FALSE))</f>
        <v>4</v>
      </c>
      <c r="Q514" s="36">
        <f>IF($C514="B",VLOOKUP($A514,Bat!$A$4:$BC$2232,Q$1,FALSE),VLOOKUP($A514,Pit!$A$4:$AZ$2108,Q$2,FALSE))</f>
        <v>5.0332844479919006</v>
      </c>
      <c r="R514" s="19">
        <f>IF($C514="B",VLOOKUP($A514,Bat!$A$4:$BC$2232,R$1,FALSE),VLOOKUP($A514,Pit!$A$4:$AZ$2108,R$2,FALSE))</f>
        <v>-0.20235987344799355</v>
      </c>
      <c r="S514" s="20">
        <f>IF($C514="B",VLOOKUP($A514,Bat!$A$4:$BC$2232,S$1,FALSE),VLOOKUP($A514,Pit!$A$4:$AZ$2108,S$2,FALSE))</f>
        <v>190000</v>
      </c>
      <c r="T514" s="17" t="str">
        <f>VLOOKUP(IF($C514="B",VLOOKUP($A514,Bat!$A$4:$AT$2232,T$1,FALSE),VLOOKUP($A514,Pit!$A$4:$BD$2108,T$2,FALSE)),COND!$A$35:$B$41,2,FALSE)</f>
        <v>??</v>
      </c>
      <c r="U514" s="21">
        <f>IF($C514="B",VLOOKUP($A514,Bat!$A$4:$AR$1196,44,FALSE),VLOOKUP($A514,Pit!$A$4:$BB$1086,54,FALSE))</f>
        <v>0</v>
      </c>
      <c r="V514" s="16"/>
      <c r="W514" s="16">
        <f>IF(OR(U514=999,V514=999,AND(S514&gt;$S$3,S514&lt;&gt;"Slot")),"",IF(V514="",U514,V514))</f>
        <v>0</v>
      </c>
      <c r="X514" s="17" t="e">
        <f>RANK(R514,$R$5:$R$124)</f>
        <v>#N/A</v>
      </c>
      <c r="Y514" s="16" t="str">
        <f>IFERROR(VLOOKUP($D514,Results!$F$3:$L$1396,Y$1,FALSE),"")</f>
        <v/>
      </c>
      <c r="Z514" s="34" t="str">
        <f>IFERROR(IFERROR(IF(VLOOKUP($D514,Results!$F$3:$L$1396,Z$1+1,FALSE)=1,"S",""),"")&amp;VLOOKUP($D514,Results!$F$3:$L$1396,Z$1,FALSE),"")</f>
        <v/>
      </c>
      <c r="AA514" s="16" t="str">
        <f>IFERROR(VLOOKUP($D514,Results!$F$3:$L$1396,AA$1,FALSE),"")</f>
        <v/>
      </c>
      <c r="AB514" s="16" t="str">
        <f>IFERROR(VLOOKUP($D514,Results!$F$3:$L$1396,AB$1,FALSE),"")</f>
        <v/>
      </c>
      <c r="AC514" s="16" t="str">
        <f>IF(V514="","",Y514-V514)</f>
        <v/>
      </c>
    </row>
    <row r="515" spans="1:29" s="21" customFormat="1" x14ac:dyDescent="0.25">
      <c r="A515" s="21" t="s">
        <v>2521</v>
      </c>
      <c r="B515" s="16">
        <f>COUNTIF($A$5:$A$124,A515)</f>
        <v>0</v>
      </c>
      <c r="C515" s="16" t="str">
        <f>IF(OR(MID(A515,1,2)="SP",MID(A515,1,2)="MR",MID(A515,1,2)="CL",MID(A515,1,2)="RP"),"P","B")</f>
        <v>P</v>
      </c>
      <c r="D515" s="17">
        <f>IF($C515="B",VLOOKUP($A515,Bat!$A$4:$BC$2232,D$1,FALSE),VLOOKUP($A515,Pit!$A$4:$AZ$2108,D$2,FALSE))</f>
        <v>6878</v>
      </c>
      <c r="E515" s="16" t="str">
        <f>IF($C515="B",VLOOKUP($A515,Bat!$A$4:$BC$2232,E$1,FALSE),VLOOKUP($A515,Pit!$A$4:$AZ$2108,E$2,FALSE))</f>
        <v>RP</v>
      </c>
      <c r="F515" s="16" t="str">
        <f>IF($C515="B",VLOOKUP($A515,Bat!$A$4:$BC$2232,F$1,FALSE),VLOOKUP($A515,Pit!$A$4:$AZ$2108,F$2,FALSE))</f>
        <v>Isaac Sperring</v>
      </c>
      <c r="G515" s="16">
        <f>IF($C515="B",VLOOKUP($A515,Bat!$A$4:$BC$2232,G$1,FALSE),VLOOKUP($A515,Pit!$A$4:$AZ$2108,G$2,FALSE))</f>
        <v>21</v>
      </c>
      <c r="H515" s="16" t="str">
        <f>IF($C515="B",VLOOKUP($A515,Bat!$A$4:$BC$2232,H$1,FALSE),VLOOKUP($A515,Pit!$A$4:$AZ$2108,H$2,FALSE))</f>
        <v>R</v>
      </c>
      <c r="I515" s="16" t="str">
        <f>IF($C515="B",VLOOKUP($A515,Bat!$A$4:$BC$2232,I$1,FALSE),VLOOKUP($A515,Pit!$A$4:$AZ$2108,I$2,FALSE))</f>
        <v>R</v>
      </c>
      <c r="J515" s="16" t="str">
        <f>IF($C515="B",VLOOKUP($A515,Bat!$A$4:$BC$2232,J$1,FALSE),VLOOKUP($A515,Pit!$A$4:$AZ$2108,J$2,FALSE))</f>
        <v>Low</v>
      </c>
      <c r="K515" s="17" t="str">
        <f>IF($C515="B",VLOOKUP($A515,Bat!$A$4:$BC$2232,K$1,FALSE),VLOOKUP($A515,Pit!$A$4:$AZ$2108,K$2,FALSE))</f>
        <v>Normal</v>
      </c>
      <c r="L515" s="16">
        <f>IF($C515="B",VLOOKUP($A515,Bat!$A$4:$BC$2232,L$1,FALSE),VLOOKUP($A515,Pit!$A$4:$AZ$2108,L$2,FALSE))</f>
        <v>4</v>
      </c>
      <c r="M515" s="16">
        <f>IF($C515="B",VLOOKUP($A515,Bat!$A$4:$BC$2232,M$1,FALSE),VLOOKUP($A515,Pit!$A$4:$AZ$2108,M$2,FALSE))</f>
        <v>4</v>
      </c>
      <c r="N515" s="16">
        <f>IF($C515="B",VLOOKUP($A515,Bat!$A$4:$BC$2232,N$1,FALSE),VLOOKUP($A515,Pit!$A$4:$AZ$2108,N$2,FALSE))</f>
        <v>3</v>
      </c>
      <c r="O515" s="16" t="str">
        <f>IF($C515="B",VLOOKUP($A515,Bat!$A$4:$BC$2232,O$1,FALSE),VLOOKUP($A515,Pit!$A$4:$AZ$2108,O$2,FALSE))</f>
        <v>92-94 Mph</v>
      </c>
      <c r="P515" s="17">
        <f>IF($C515="B",VLOOKUP($A515,Bat!$A$4:$BC$2232,P$1,FALSE),VLOOKUP($A515,Pit!$A$4:$AZ$2108,P$2,FALSE))</f>
        <v>8</v>
      </c>
      <c r="Q515" s="36">
        <f>IF($C515="B",VLOOKUP($A515,Bat!$A$4:$BC$2232,Q$1,FALSE),VLOOKUP($A515,Pit!$A$4:$AZ$2108,Q$2,FALSE))</f>
        <v>20.735254065975809</v>
      </c>
      <c r="R515" s="19">
        <f>IF($C515="B",VLOOKUP($A515,Bat!$A$4:$BC$2232,R$1,FALSE),VLOOKUP($A515,Pit!$A$4:$AZ$2108,R$2,FALSE))</f>
        <v>-0.20713223931071087</v>
      </c>
      <c r="S515" s="20">
        <f>IF($C515="B",VLOOKUP($A515,Bat!$A$4:$BC$2232,S$1,FALSE),VLOOKUP($A515,Pit!$A$4:$AZ$2108,S$2,FALSE))</f>
        <v>140000</v>
      </c>
      <c r="T515" s="17" t="str">
        <f>VLOOKUP(IF($C515="B",VLOOKUP($A515,Bat!$A$4:$AT$2232,T$1,FALSE),VLOOKUP($A515,Pit!$A$4:$BD$2108,T$2,FALSE)),COND!$A$35:$B$41,2,FALSE)</f>
        <v>??</v>
      </c>
      <c r="U515" s="21">
        <f>IF($C515="B",VLOOKUP($A515,Bat!$A$4:$AR$1196,44,FALSE),VLOOKUP($A515,Pit!$A$4:$BB$1086,54,FALSE))</f>
        <v>0</v>
      </c>
      <c r="V515" s="16"/>
      <c r="W515" s="16">
        <f>IF(OR(U515=999,V515=999,AND(S515&gt;$S$3,S515&lt;&gt;"Slot")),"",IF(V515="",U515,V515))</f>
        <v>0</v>
      </c>
      <c r="X515" s="17" t="e">
        <f>RANK(R515,$R$5:$R$124)</f>
        <v>#N/A</v>
      </c>
      <c r="Y515" s="16" t="str">
        <f>IFERROR(VLOOKUP($D515,Results!$F$3:$L$1396,Y$1,FALSE),"")</f>
        <v/>
      </c>
      <c r="Z515" s="34" t="str">
        <f>IFERROR(IFERROR(IF(VLOOKUP($D515,Results!$F$3:$L$1396,Z$1+1,FALSE)=1,"S",""),"")&amp;VLOOKUP($D515,Results!$F$3:$L$1396,Z$1,FALSE),"")</f>
        <v/>
      </c>
      <c r="AA515" s="16" t="str">
        <f>IFERROR(VLOOKUP($D515,Results!$F$3:$L$1396,AA$1,FALSE),"")</f>
        <v/>
      </c>
      <c r="AB515" s="16" t="str">
        <f>IFERROR(VLOOKUP($D515,Results!$F$3:$L$1396,AB$1,FALSE),"")</f>
        <v/>
      </c>
      <c r="AC515" s="16" t="str">
        <f>IF(V515="","",Y515-V515)</f>
        <v/>
      </c>
    </row>
    <row r="516" spans="1:29" s="21" customFormat="1" x14ac:dyDescent="0.25">
      <c r="A516" s="21" t="s">
        <v>2522</v>
      </c>
      <c r="B516" s="16">
        <f>COUNTIF($A$5:$A$124,A516)</f>
        <v>0</v>
      </c>
      <c r="C516" s="16" t="str">
        <f>IF(OR(MID(A516,1,2)="SP",MID(A516,1,2)="MR",MID(A516,1,2)="CL",MID(A516,1,2)="RP"),"P","B")</f>
        <v>P</v>
      </c>
      <c r="D516" s="17">
        <f>IF($C516="B",VLOOKUP($A516,Bat!$A$4:$BC$2232,D$1,FALSE),VLOOKUP($A516,Pit!$A$4:$AZ$2108,D$2,FALSE))</f>
        <v>4734</v>
      </c>
      <c r="E516" s="16" t="str">
        <f>IF($C516="B",VLOOKUP($A516,Bat!$A$4:$BC$2232,E$1,FALSE),VLOOKUP($A516,Pit!$A$4:$AZ$2108,E$2,FALSE))</f>
        <v>SP</v>
      </c>
      <c r="F516" s="16" t="str">
        <f>IF($C516="B",VLOOKUP($A516,Bat!$A$4:$BC$2232,F$1,FALSE),VLOOKUP($A516,Pit!$A$4:$AZ$2108,F$2,FALSE))</f>
        <v>Clement Godfrey</v>
      </c>
      <c r="G516" s="16">
        <f>IF($C516="B",VLOOKUP($A516,Bat!$A$4:$BC$2232,G$1,FALSE),VLOOKUP($A516,Pit!$A$4:$AZ$2108,G$2,FALSE))</f>
        <v>21</v>
      </c>
      <c r="H516" s="16" t="str">
        <f>IF($C516="B",VLOOKUP($A516,Bat!$A$4:$BC$2232,H$1,FALSE),VLOOKUP($A516,Pit!$A$4:$AZ$2108,H$2,FALSE))</f>
        <v>L</v>
      </c>
      <c r="I516" s="16" t="str">
        <f>IF($C516="B",VLOOKUP($A516,Bat!$A$4:$BC$2232,I$1,FALSE),VLOOKUP($A516,Pit!$A$4:$AZ$2108,I$2,FALSE))</f>
        <v>L</v>
      </c>
      <c r="J516" s="16" t="str">
        <f>IF($C516="B",VLOOKUP($A516,Bat!$A$4:$BC$2232,J$1,FALSE),VLOOKUP($A516,Pit!$A$4:$AZ$2108,J$2,FALSE))</f>
        <v>Very Low</v>
      </c>
      <c r="K516" s="17" t="str">
        <f>IF($C516="B",VLOOKUP($A516,Bat!$A$4:$BC$2232,K$1,FALSE),VLOOKUP($A516,Pit!$A$4:$AZ$2108,K$2,FALSE))</f>
        <v>Low</v>
      </c>
      <c r="L516" s="16">
        <f>IF($C516="B",VLOOKUP($A516,Bat!$A$4:$BC$2232,L$1,FALSE),VLOOKUP($A516,Pit!$A$4:$AZ$2108,L$2,FALSE))</f>
        <v>3</v>
      </c>
      <c r="M516" s="16">
        <f>IF($C516="B",VLOOKUP($A516,Bat!$A$4:$BC$2232,M$1,FALSE),VLOOKUP($A516,Pit!$A$4:$AZ$2108,M$2,FALSE))</f>
        <v>4</v>
      </c>
      <c r="N516" s="16">
        <f>IF($C516="B",VLOOKUP($A516,Bat!$A$4:$BC$2232,N$1,FALSE),VLOOKUP($A516,Pit!$A$4:$AZ$2108,N$2,FALSE))</f>
        <v>4</v>
      </c>
      <c r="O516" s="16" t="str">
        <f>IF($C516="B",VLOOKUP($A516,Bat!$A$4:$BC$2232,O$1,FALSE),VLOOKUP($A516,Pit!$A$4:$AZ$2108,O$2,FALSE))</f>
        <v>91-93 Mph</v>
      </c>
      <c r="P516" s="17">
        <f>IF($C516="B",VLOOKUP($A516,Bat!$A$4:$BC$2232,P$1,FALSE),VLOOKUP($A516,Pit!$A$4:$AZ$2108,P$2,FALSE))</f>
        <v>8</v>
      </c>
      <c r="Q516" s="36">
        <f>IF($C516="B",VLOOKUP($A516,Bat!$A$4:$BC$2232,Q$1,FALSE),VLOOKUP($A516,Pit!$A$4:$AZ$2108,Q$2,FALSE))</f>
        <v>20.586303010085363</v>
      </c>
      <c r="R516" s="19">
        <f>IF($C516="B",VLOOKUP($A516,Bat!$A$4:$BC$2232,R$1,FALSE),VLOOKUP($A516,Pit!$A$4:$AZ$2108,R$2,FALSE))</f>
        <v>-0.22045811554825112</v>
      </c>
      <c r="S516" s="20">
        <f>IF($C516="B",VLOOKUP($A516,Bat!$A$4:$BC$2232,S$1,FALSE),VLOOKUP($A516,Pit!$A$4:$AZ$2108,S$2,FALSE))</f>
        <v>230000</v>
      </c>
      <c r="T516" s="17" t="str">
        <f>VLOOKUP(IF($C516="B",VLOOKUP($A516,Bat!$A$4:$AT$2232,T$1,FALSE),VLOOKUP($A516,Pit!$A$4:$BD$2108,T$2,FALSE)),COND!$A$35:$B$41,2,FALSE)</f>
        <v>??</v>
      </c>
      <c r="U516" s="21">
        <f>IF($C516="B",VLOOKUP($A516,Bat!$A$4:$AR$1196,44,FALSE),VLOOKUP($A516,Pit!$A$4:$BB$1086,54,FALSE))</f>
        <v>0</v>
      </c>
      <c r="V516" s="16"/>
      <c r="W516" s="16">
        <f>IF(OR(U516=999,V516=999,AND(S516&gt;$S$3,S516&lt;&gt;"Slot")),"",IF(V516="",U516,V516))</f>
        <v>0</v>
      </c>
      <c r="X516" s="17" t="e">
        <f>RANK(R516,$R$5:$R$124)</f>
        <v>#N/A</v>
      </c>
      <c r="Y516" s="16" t="str">
        <f>IFERROR(VLOOKUP($D516,Results!$F$3:$L$1396,Y$1,FALSE),"")</f>
        <v/>
      </c>
      <c r="Z516" s="34" t="str">
        <f>IFERROR(IFERROR(IF(VLOOKUP($D516,Results!$F$3:$L$1396,Z$1+1,FALSE)=1,"S",""),"")&amp;VLOOKUP($D516,Results!$F$3:$L$1396,Z$1,FALSE),"")</f>
        <v/>
      </c>
      <c r="AA516" s="16" t="str">
        <f>IFERROR(VLOOKUP($D516,Results!$F$3:$L$1396,AA$1,FALSE),"")</f>
        <v/>
      </c>
      <c r="AB516" s="16" t="str">
        <f>IFERROR(VLOOKUP($D516,Results!$F$3:$L$1396,AB$1,FALSE),"")</f>
        <v/>
      </c>
      <c r="AC516" s="16" t="str">
        <f>IF(V516="","",Y516-V516)</f>
        <v/>
      </c>
    </row>
    <row r="517" spans="1:29" s="21" customFormat="1" x14ac:dyDescent="0.25">
      <c r="A517" s="21" t="s">
        <v>2984</v>
      </c>
      <c r="B517" s="16">
        <f>COUNTIF($A$5:$A$124,A517)</f>
        <v>0</v>
      </c>
      <c r="C517" s="16" t="str">
        <f>IF(OR(MID(A517,1,2)="SP",MID(A517,1,2)="MR",MID(A517,1,2)="CL",MID(A517,1,2)="RP"),"P","B")</f>
        <v>B</v>
      </c>
      <c r="D517" s="17">
        <f>IF($C517="B",VLOOKUP($A517,Bat!$A$4:$BC$2232,D$1,FALSE),VLOOKUP($A517,Pit!$A$4:$AZ$2108,D$2,FALSE))</f>
        <v>4926</v>
      </c>
      <c r="E517" s="16" t="str">
        <f>IF($C517="B",VLOOKUP($A517,Bat!$A$4:$BC$2232,E$1,FALSE),VLOOKUP($A517,Pit!$A$4:$AZ$2108,E$2,FALSE))</f>
        <v>3B</v>
      </c>
      <c r="F517" s="16" t="str">
        <f>IF($C517="B",VLOOKUP($A517,Bat!$A$4:$BC$2232,F$1,FALSE),VLOOKUP($A517,Pit!$A$4:$AZ$2108,F$2,FALSE))</f>
        <v>Juan Féliz</v>
      </c>
      <c r="G517" s="16">
        <f>IF($C517="B",VLOOKUP($A517,Bat!$A$4:$BC$2232,G$1,FALSE),VLOOKUP($A517,Pit!$A$4:$AZ$2108,G$2,FALSE))</f>
        <v>18</v>
      </c>
      <c r="H517" s="16" t="str">
        <f>IF($C517="B",VLOOKUP($A517,Bat!$A$4:$BC$2232,H$1,FALSE),VLOOKUP($A517,Pit!$A$4:$AZ$2108,H$2,FALSE))</f>
        <v>R</v>
      </c>
      <c r="I517" s="16" t="str">
        <f>IF($C517="B",VLOOKUP($A517,Bat!$A$4:$BC$2232,I$1,FALSE),VLOOKUP($A517,Pit!$A$4:$AZ$2108,I$2,FALSE))</f>
        <v>R</v>
      </c>
      <c r="J517" s="16" t="str">
        <f>IF($C517="B",VLOOKUP($A517,Bat!$A$4:$BC$2232,J$1,FALSE),VLOOKUP($A517,Pit!$A$4:$AZ$2108,J$2,FALSE))</f>
        <v>Low</v>
      </c>
      <c r="K517" s="17" t="str">
        <f>IF($C517="B",VLOOKUP($A517,Bat!$A$4:$BC$2232,K$1,FALSE),VLOOKUP($A517,Pit!$A$4:$AZ$2108,K$2,FALSE))</f>
        <v>Low</v>
      </c>
      <c r="L517" s="16">
        <f>IF($C517="B",VLOOKUP($A517,Bat!$A$4:$BC$2232,L$1,FALSE),VLOOKUP($A517,Pit!$A$4:$AZ$2108,L$2,FALSE))</f>
        <v>4</v>
      </c>
      <c r="M517" s="16">
        <f>IF($C517="B",VLOOKUP($A517,Bat!$A$4:$BC$2232,M$1,FALSE),VLOOKUP($A517,Pit!$A$4:$AZ$2108,M$2,FALSE))</f>
        <v>4</v>
      </c>
      <c r="N517" s="16">
        <f>IF($C517="B",VLOOKUP($A517,Bat!$A$4:$BC$2232,N$1,FALSE),VLOOKUP($A517,Pit!$A$4:$AZ$2108,N$2,FALSE))</f>
        <v>6</v>
      </c>
      <c r="O517" s="16">
        <f>IF($C517="B",VLOOKUP($A517,Bat!$A$4:$BC$2232,O$1,FALSE),VLOOKUP($A517,Pit!$A$4:$AZ$2108,O$2,FALSE))</f>
        <v>1</v>
      </c>
      <c r="P517" s="17">
        <f>IF($C517="B",VLOOKUP($A517,Bat!$A$4:$BC$2232,P$1,FALSE),VLOOKUP($A517,Pit!$A$4:$AZ$2108,P$2,FALSE))</f>
        <v>3</v>
      </c>
      <c r="Q517" s="36">
        <f>IF($C517="B",VLOOKUP($A517,Bat!$A$4:$BC$2232,Q$1,FALSE),VLOOKUP($A517,Pit!$A$4:$AZ$2108,Q$2,FALSE))</f>
        <v>4.8287446538000722</v>
      </c>
      <c r="R517" s="19">
        <f>IF($C517="B",VLOOKUP($A517,Bat!$A$4:$BC$2232,R$1,FALSE),VLOOKUP($A517,Pit!$A$4:$AZ$2108,R$2,FALSE))</f>
        <v>-0.22919013571589</v>
      </c>
      <c r="S517" s="20">
        <f>IF($C517="B",VLOOKUP($A517,Bat!$A$4:$BC$2232,S$1,FALSE),VLOOKUP($A517,Pit!$A$4:$AZ$2108,S$2,FALSE))</f>
        <v>190000</v>
      </c>
      <c r="T517" s="17" t="str">
        <f>VLOOKUP(IF($C517="B",VLOOKUP($A517,Bat!$A$4:$AT$2232,T$1,FALSE),VLOOKUP($A517,Pit!$A$4:$BD$2108,T$2,FALSE)),COND!$A$35:$B$41,2,FALSE)</f>
        <v>??</v>
      </c>
      <c r="U517" s="21">
        <f>IF($C517="B",VLOOKUP($A517,Bat!$A$4:$AR$1196,44,FALSE),VLOOKUP($A517,Pit!$A$4:$BB$1086,54,FALSE))</f>
        <v>0</v>
      </c>
      <c r="V517" s="16"/>
      <c r="W517" s="16">
        <f>IF(OR(U517=999,V517=999,AND(S517&gt;$S$3,S517&lt;&gt;"Slot")),"",IF(V517="",U517,V517))</f>
        <v>0</v>
      </c>
      <c r="X517" s="17" t="e">
        <f>RANK(R517,$R$5:$R$124)</f>
        <v>#N/A</v>
      </c>
      <c r="Y517" s="16" t="str">
        <f>IFERROR(VLOOKUP($D517,Results!$F$3:$L$1396,Y$1,FALSE),"")</f>
        <v/>
      </c>
      <c r="Z517" s="34" t="str">
        <f>IFERROR(IFERROR(IF(VLOOKUP($D517,Results!$F$3:$L$1396,Z$1+1,FALSE)=1,"S",""),"")&amp;VLOOKUP($D517,Results!$F$3:$L$1396,Z$1,FALSE),"")</f>
        <v/>
      </c>
      <c r="AA517" s="16" t="str">
        <f>IFERROR(VLOOKUP($D517,Results!$F$3:$L$1396,AA$1,FALSE),"")</f>
        <v/>
      </c>
      <c r="AB517" s="16" t="str">
        <f>IFERROR(VLOOKUP($D517,Results!$F$3:$L$1396,AB$1,FALSE),"")</f>
        <v/>
      </c>
      <c r="AC517" s="16" t="str">
        <f>IF(V517="","",Y517-V517)</f>
        <v/>
      </c>
    </row>
    <row r="518" spans="1:29" s="21" customFormat="1" x14ac:dyDescent="0.25">
      <c r="A518" s="21" t="s">
        <v>2985</v>
      </c>
      <c r="B518" s="16">
        <f>COUNTIF($A$5:$A$124,A518)</f>
        <v>0</v>
      </c>
      <c r="C518" s="16" t="str">
        <f>IF(OR(MID(A518,1,2)="SP",MID(A518,1,2)="MR",MID(A518,1,2)="CL",MID(A518,1,2)="RP"),"P","B")</f>
        <v>B</v>
      </c>
      <c r="D518" s="17">
        <f>IF($C518="B",VLOOKUP($A518,Bat!$A$4:$BC$2232,D$1,FALSE),VLOOKUP($A518,Pit!$A$4:$AZ$2108,D$2,FALSE))</f>
        <v>3327</v>
      </c>
      <c r="E518" s="16" t="str">
        <f>IF($C518="B",VLOOKUP($A518,Bat!$A$4:$BC$2232,E$1,FALSE),VLOOKUP($A518,Pit!$A$4:$AZ$2108,E$2,FALSE))</f>
        <v>SS</v>
      </c>
      <c r="F518" s="16" t="str">
        <f>IF($C518="B",VLOOKUP($A518,Bat!$A$4:$BC$2232,F$1,FALSE),VLOOKUP($A518,Pit!$A$4:$AZ$2108,F$2,FALSE))</f>
        <v>Roberto Salazar</v>
      </c>
      <c r="G518" s="16">
        <f>IF($C518="B",VLOOKUP($A518,Bat!$A$4:$BC$2232,G$1,FALSE),VLOOKUP($A518,Pit!$A$4:$AZ$2108,G$2,FALSE))</f>
        <v>18</v>
      </c>
      <c r="H518" s="16" t="str">
        <f>IF($C518="B",VLOOKUP($A518,Bat!$A$4:$BC$2232,H$1,FALSE),VLOOKUP($A518,Pit!$A$4:$AZ$2108,H$2,FALSE))</f>
        <v>R</v>
      </c>
      <c r="I518" s="16" t="str">
        <f>IF($C518="B",VLOOKUP($A518,Bat!$A$4:$BC$2232,I$1,FALSE),VLOOKUP($A518,Pit!$A$4:$AZ$2108,I$2,FALSE))</f>
        <v>R</v>
      </c>
      <c r="J518" s="16" t="str">
        <f>IF($C518="B",VLOOKUP($A518,Bat!$A$4:$BC$2232,J$1,FALSE),VLOOKUP($A518,Pit!$A$4:$AZ$2108,J$2,FALSE))</f>
        <v>Very High</v>
      </c>
      <c r="K518" s="17" t="str">
        <f>IF($C518="B",VLOOKUP($A518,Bat!$A$4:$BC$2232,K$1,FALSE),VLOOKUP($A518,Pit!$A$4:$AZ$2108,K$2,FALSE))</f>
        <v>Very High</v>
      </c>
      <c r="L518" s="16">
        <f>IF($C518="B",VLOOKUP($A518,Bat!$A$4:$BC$2232,L$1,FALSE),VLOOKUP($A518,Pit!$A$4:$AZ$2108,L$2,FALSE))</f>
        <v>4</v>
      </c>
      <c r="M518" s="16">
        <f>IF($C518="B",VLOOKUP($A518,Bat!$A$4:$BC$2232,M$1,FALSE),VLOOKUP($A518,Pit!$A$4:$AZ$2108,M$2,FALSE))</f>
        <v>2</v>
      </c>
      <c r="N518" s="16">
        <f>IF($C518="B",VLOOKUP($A518,Bat!$A$4:$BC$2232,N$1,FALSE),VLOOKUP($A518,Pit!$A$4:$AZ$2108,N$2,FALSE))</f>
        <v>1</v>
      </c>
      <c r="O518" s="16">
        <f>IF($C518="B",VLOOKUP($A518,Bat!$A$4:$BC$2232,O$1,FALSE),VLOOKUP($A518,Pit!$A$4:$AZ$2108,O$2,FALSE))</f>
        <v>6</v>
      </c>
      <c r="P518" s="17">
        <f>IF($C518="B",VLOOKUP($A518,Bat!$A$4:$BC$2232,P$1,FALSE),VLOOKUP($A518,Pit!$A$4:$AZ$2108,P$2,FALSE))</f>
        <v>4</v>
      </c>
      <c r="Q518" s="36">
        <f>IF($C518="B",VLOOKUP($A518,Bat!$A$4:$BC$2232,Q$1,FALSE),VLOOKUP($A518,Pit!$A$4:$AZ$2108,Q$2,FALSE))</f>
        <v>4.8273353597969768</v>
      </c>
      <c r="R518" s="19">
        <f>IF($C518="B",VLOOKUP($A518,Bat!$A$4:$BC$2232,R$1,FALSE),VLOOKUP($A518,Pit!$A$4:$AZ$2108,R$2,FALSE))</f>
        <v>-0.22937499816705764</v>
      </c>
      <c r="S518" s="20">
        <f>IF($C518="B",VLOOKUP($A518,Bat!$A$4:$BC$2232,S$1,FALSE),VLOOKUP($A518,Pit!$A$4:$AZ$2108,S$2,FALSE))</f>
        <v>2200000</v>
      </c>
      <c r="T518" s="17" t="str">
        <f>VLOOKUP(IF($C518="B",VLOOKUP($A518,Bat!$A$4:$AT$2232,T$1,FALSE),VLOOKUP($A518,Pit!$A$4:$BD$2108,T$2,FALSE)),COND!$A$35:$B$41,2,FALSE)</f>
        <v>??</v>
      </c>
      <c r="U518" s="21">
        <f>IF($C518="B",VLOOKUP($A518,Bat!$A$4:$AR$1196,44,FALSE),VLOOKUP($A518,Pit!$A$4:$BB$1086,54,FALSE))</f>
        <v>0</v>
      </c>
      <c r="V518" s="16"/>
      <c r="W518" s="16">
        <f>IF(OR(U518=999,V518=999,AND(S518&gt;$S$3,S518&lt;&gt;"Slot")),"",IF(V518="",U518,V518))</f>
        <v>0</v>
      </c>
      <c r="X518" s="17" t="e">
        <f>RANK(R518,$R$5:$R$124)</f>
        <v>#N/A</v>
      </c>
      <c r="Y518" s="16" t="str">
        <f>IFERROR(VLOOKUP($D518,Results!$F$3:$L$1396,Y$1,FALSE),"")</f>
        <v/>
      </c>
      <c r="Z518" s="34" t="str">
        <f>IFERROR(IFERROR(IF(VLOOKUP($D518,Results!$F$3:$L$1396,Z$1+1,FALSE)=1,"S",""),"")&amp;VLOOKUP($D518,Results!$F$3:$L$1396,Z$1,FALSE),"")</f>
        <v/>
      </c>
      <c r="AA518" s="16" t="str">
        <f>IFERROR(VLOOKUP($D518,Results!$F$3:$L$1396,AA$1,FALSE),"")</f>
        <v/>
      </c>
      <c r="AB518" s="16" t="str">
        <f>IFERROR(VLOOKUP($D518,Results!$F$3:$L$1396,AB$1,FALSE),"")</f>
        <v/>
      </c>
      <c r="AC518" s="16" t="str">
        <f>IF(V518="","",Y518-V518)</f>
        <v/>
      </c>
    </row>
    <row r="519" spans="1:29" s="21" customFormat="1" x14ac:dyDescent="0.25">
      <c r="A519" s="21" t="s">
        <v>2523</v>
      </c>
      <c r="B519" s="16">
        <f>COUNTIF($A$5:$A$124,A519)</f>
        <v>0</v>
      </c>
      <c r="C519" s="16" t="str">
        <f>IF(OR(MID(A519,1,2)="SP",MID(A519,1,2)="MR",MID(A519,1,2)="CL",MID(A519,1,2)="RP"),"P","B")</f>
        <v>P</v>
      </c>
      <c r="D519" s="17">
        <f>IF($C519="B",VLOOKUP($A519,Bat!$A$4:$BC$2232,D$1,FALSE),VLOOKUP($A519,Pit!$A$4:$AZ$2108,D$2,FALSE))</f>
        <v>7304</v>
      </c>
      <c r="E519" s="16" t="str">
        <f>IF($C519="B",VLOOKUP($A519,Bat!$A$4:$BC$2232,E$1,FALSE),VLOOKUP($A519,Pit!$A$4:$AZ$2108,E$2,FALSE))</f>
        <v>RP</v>
      </c>
      <c r="F519" s="16" t="str">
        <f>IF($C519="B",VLOOKUP($A519,Bat!$A$4:$BC$2232,F$1,FALSE),VLOOKUP($A519,Pit!$A$4:$AZ$2108,F$2,FALSE))</f>
        <v>Akio Kichida</v>
      </c>
      <c r="G519" s="16">
        <f>IF($C519="B",VLOOKUP($A519,Bat!$A$4:$BC$2232,G$1,FALSE),VLOOKUP($A519,Pit!$A$4:$AZ$2108,G$2,FALSE))</f>
        <v>21</v>
      </c>
      <c r="H519" s="16" t="str">
        <f>IF($C519="B",VLOOKUP($A519,Bat!$A$4:$BC$2232,H$1,FALSE),VLOOKUP($A519,Pit!$A$4:$AZ$2108,H$2,FALSE))</f>
        <v>R</v>
      </c>
      <c r="I519" s="16" t="str">
        <f>IF($C519="B",VLOOKUP($A519,Bat!$A$4:$BC$2232,I$1,FALSE),VLOOKUP($A519,Pit!$A$4:$AZ$2108,I$2,FALSE))</f>
        <v>R</v>
      </c>
      <c r="J519" s="16" t="str">
        <f>IF($C519="B",VLOOKUP($A519,Bat!$A$4:$BC$2232,J$1,FALSE),VLOOKUP($A519,Pit!$A$4:$AZ$2108,J$2,FALSE))</f>
        <v>Low</v>
      </c>
      <c r="K519" s="17" t="str">
        <f>IF($C519="B",VLOOKUP($A519,Bat!$A$4:$BC$2232,K$1,FALSE),VLOOKUP($A519,Pit!$A$4:$AZ$2108,K$2,FALSE))</f>
        <v>Normal</v>
      </c>
      <c r="L519" s="16">
        <f>IF($C519="B",VLOOKUP($A519,Bat!$A$4:$BC$2232,L$1,FALSE),VLOOKUP($A519,Pit!$A$4:$AZ$2108,L$2,FALSE))</f>
        <v>4</v>
      </c>
      <c r="M519" s="16">
        <f>IF($C519="B",VLOOKUP($A519,Bat!$A$4:$BC$2232,M$1,FALSE),VLOOKUP($A519,Pit!$A$4:$AZ$2108,M$2,FALSE))</f>
        <v>4</v>
      </c>
      <c r="N519" s="16">
        <f>IF($C519="B",VLOOKUP($A519,Bat!$A$4:$BC$2232,N$1,FALSE),VLOOKUP($A519,Pit!$A$4:$AZ$2108,N$2,FALSE))</f>
        <v>3</v>
      </c>
      <c r="O519" s="16" t="str">
        <f>IF($C519="B",VLOOKUP($A519,Bat!$A$4:$BC$2232,O$1,FALSE),VLOOKUP($A519,Pit!$A$4:$AZ$2108,O$2,FALSE))</f>
        <v>90-92 Mph</v>
      </c>
      <c r="P519" s="17">
        <f>IF($C519="B",VLOOKUP($A519,Bat!$A$4:$BC$2232,P$1,FALSE),VLOOKUP($A519,Pit!$A$4:$AZ$2108,P$2,FALSE))</f>
        <v>9</v>
      </c>
      <c r="Q519" s="36">
        <f>IF($C519="B",VLOOKUP($A519,Bat!$A$4:$BC$2232,Q$1,FALSE),VLOOKUP($A519,Pit!$A$4:$AZ$2108,Q$2,FALSE))</f>
        <v>20.433718179186627</v>
      </c>
      <c r="R519" s="19">
        <f>IF($C519="B",VLOOKUP($A519,Bat!$A$4:$BC$2232,R$1,FALSE),VLOOKUP($A519,Pit!$A$4:$AZ$2108,R$2,FALSE))</f>
        <v>-0.23410908673557906</v>
      </c>
      <c r="S519" s="20">
        <f>IF($C519="B",VLOOKUP($A519,Bat!$A$4:$BC$2232,S$1,FALSE),VLOOKUP($A519,Pit!$A$4:$AZ$2108,S$2,FALSE))</f>
        <v>210000</v>
      </c>
      <c r="T519" s="17" t="str">
        <f>VLOOKUP(IF($C519="B",VLOOKUP($A519,Bat!$A$4:$AT$2232,T$1,FALSE),VLOOKUP($A519,Pit!$A$4:$BD$2108,T$2,FALSE)),COND!$A$35:$B$41,2,FALSE)</f>
        <v>??</v>
      </c>
      <c r="U519" s="21">
        <f>IF($C519="B",VLOOKUP($A519,Bat!$A$4:$AR$1196,44,FALSE),VLOOKUP($A519,Pit!$A$4:$BB$1086,54,FALSE))</f>
        <v>0</v>
      </c>
      <c r="V519" s="16"/>
      <c r="W519" s="16">
        <f>IF(OR(U519=999,V519=999,AND(S519&gt;$S$3,S519&lt;&gt;"Slot")),"",IF(V519="",U519,V519))</f>
        <v>0</v>
      </c>
      <c r="X519" s="17" t="e">
        <f>RANK(R519,$R$5:$R$124)</f>
        <v>#N/A</v>
      </c>
      <c r="Y519" s="16" t="str">
        <f>IFERROR(VLOOKUP($D519,Results!$F$3:$L$1396,Y$1,FALSE),"")</f>
        <v/>
      </c>
      <c r="Z519" s="34" t="str">
        <f>IFERROR(IFERROR(IF(VLOOKUP($D519,Results!$F$3:$L$1396,Z$1+1,FALSE)=1,"S",""),"")&amp;VLOOKUP($D519,Results!$F$3:$L$1396,Z$1,FALSE),"")</f>
        <v/>
      </c>
      <c r="AA519" s="16" t="str">
        <f>IFERROR(VLOOKUP($D519,Results!$F$3:$L$1396,AA$1,FALSE),"")</f>
        <v/>
      </c>
      <c r="AB519" s="16" t="str">
        <f>IFERROR(VLOOKUP($D519,Results!$F$3:$L$1396,AB$1,FALSE),"")</f>
        <v/>
      </c>
      <c r="AC519" s="16" t="str">
        <f>IF(V519="","",Y519-V519)</f>
        <v/>
      </c>
    </row>
    <row r="520" spans="1:29" s="21" customFormat="1" x14ac:dyDescent="0.25">
      <c r="A520" s="21" t="s">
        <v>2524</v>
      </c>
      <c r="B520" s="16">
        <f>COUNTIF($A$5:$A$124,A520)</f>
        <v>0</v>
      </c>
      <c r="C520" s="16" t="str">
        <f>IF(OR(MID(A520,1,2)="SP",MID(A520,1,2)="MR",MID(A520,1,2)="CL",MID(A520,1,2)="RP"),"P","B")</f>
        <v>P</v>
      </c>
      <c r="D520" s="17">
        <f>IF($C520="B",VLOOKUP($A520,Bat!$A$4:$BC$2232,D$1,FALSE),VLOOKUP($A520,Pit!$A$4:$AZ$2108,D$2,FALSE))</f>
        <v>4901</v>
      </c>
      <c r="E520" s="16" t="str">
        <f>IF($C520="B",VLOOKUP($A520,Bat!$A$4:$BC$2232,E$1,FALSE),VLOOKUP($A520,Pit!$A$4:$AZ$2108,E$2,FALSE))</f>
        <v>RP</v>
      </c>
      <c r="F520" s="16" t="str">
        <f>IF($C520="B",VLOOKUP($A520,Bat!$A$4:$BC$2232,F$1,FALSE),VLOOKUP($A520,Pit!$A$4:$AZ$2108,F$2,FALSE))</f>
        <v>Ed Williams</v>
      </c>
      <c r="G520" s="16">
        <f>IF($C520="B",VLOOKUP($A520,Bat!$A$4:$BC$2232,G$1,FALSE),VLOOKUP($A520,Pit!$A$4:$AZ$2108,G$2,FALSE))</f>
        <v>18</v>
      </c>
      <c r="H520" s="16" t="str">
        <f>IF($C520="B",VLOOKUP($A520,Bat!$A$4:$BC$2232,H$1,FALSE),VLOOKUP($A520,Pit!$A$4:$AZ$2108,H$2,FALSE))</f>
        <v>L</v>
      </c>
      <c r="I520" s="16" t="str">
        <f>IF($C520="B",VLOOKUP($A520,Bat!$A$4:$BC$2232,I$1,FALSE),VLOOKUP($A520,Pit!$A$4:$AZ$2108,I$2,FALSE))</f>
        <v>R</v>
      </c>
      <c r="J520" s="16" t="str">
        <f>IF($C520="B",VLOOKUP($A520,Bat!$A$4:$BC$2232,J$1,FALSE),VLOOKUP($A520,Pit!$A$4:$AZ$2108,J$2,FALSE))</f>
        <v>Normal</v>
      </c>
      <c r="K520" s="17" t="str">
        <f>IF($C520="B",VLOOKUP($A520,Bat!$A$4:$BC$2232,K$1,FALSE),VLOOKUP($A520,Pit!$A$4:$AZ$2108,K$2,FALSE))</f>
        <v>High</v>
      </c>
      <c r="L520" s="16">
        <f>IF($C520="B",VLOOKUP($A520,Bat!$A$4:$BC$2232,L$1,FALSE),VLOOKUP($A520,Pit!$A$4:$AZ$2108,L$2,FALSE))</f>
        <v>3</v>
      </c>
      <c r="M520" s="16">
        <f>IF($C520="B",VLOOKUP($A520,Bat!$A$4:$BC$2232,M$1,FALSE),VLOOKUP($A520,Pit!$A$4:$AZ$2108,M$2,FALSE))</f>
        <v>4</v>
      </c>
      <c r="N520" s="16">
        <f>IF($C520="B",VLOOKUP($A520,Bat!$A$4:$BC$2232,N$1,FALSE),VLOOKUP($A520,Pit!$A$4:$AZ$2108,N$2,FALSE))</f>
        <v>4</v>
      </c>
      <c r="O520" s="16" t="str">
        <f>IF($C520="B",VLOOKUP($A520,Bat!$A$4:$BC$2232,O$1,FALSE),VLOOKUP($A520,Pit!$A$4:$AZ$2108,O$2,FALSE))</f>
        <v>91-93 Mph</v>
      </c>
      <c r="P520" s="17">
        <f>IF($C520="B",VLOOKUP($A520,Bat!$A$4:$BC$2232,P$1,FALSE),VLOOKUP($A520,Pit!$A$4:$AZ$2108,P$2,FALSE))</f>
        <v>4</v>
      </c>
      <c r="Q520" s="36">
        <f>IF($C520="B",VLOOKUP($A520,Bat!$A$4:$BC$2232,Q$1,FALSE),VLOOKUP($A520,Pit!$A$4:$AZ$2108,Q$2,FALSE))</f>
        <v>20.418955600374073</v>
      </c>
      <c r="R520" s="19">
        <f>IF($C520="B",VLOOKUP($A520,Bat!$A$4:$BC$2232,R$1,FALSE),VLOOKUP($A520,Pit!$A$4:$AZ$2108,R$2,FALSE))</f>
        <v>-0.23542981787794656</v>
      </c>
      <c r="S520" s="20">
        <f>IF($C520="B",VLOOKUP($A520,Bat!$A$4:$BC$2232,S$1,FALSE),VLOOKUP($A520,Pit!$A$4:$AZ$2108,S$2,FALSE))</f>
        <v>190000</v>
      </c>
      <c r="T520" s="17" t="str">
        <f>VLOOKUP(IF($C520="B",VLOOKUP($A520,Bat!$A$4:$AT$2232,T$1,FALSE),VLOOKUP($A520,Pit!$A$4:$BD$2108,T$2,FALSE)),COND!$A$35:$B$41,2,FALSE)</f>
        <v>??</v>
      </c>
      <c r="U520" s="21">
        <f>IF($C520="B",VLOOKUP($A520,Bat!$A$4:$AR$1196,44,FALSE),VLOOKUP($A520,Pit!$A$4:$BB$1086,54,FALSE))</f>
        <v>0</v>
      </c>
      <c r="V520" s="16"/>
      <c r="W520" s="16">
        <f>IF(OR(U520=999,V520=999,AND(S520&gt;$S$3,S520&lt;&gt;"Slot")),"",IF(V520="",U520,V520))</f>
        <v>0</v>
      </c>
      <c r="X520" s="17" t="e">
        <f>RANK(R520,$R$5:$R$124)</f>
        <v>#N/A</v>
      </c>
      <c r="Y520" s="16" t="str">
        <f>IFERROR(VLOOKUP($D520,Results!$F$3:$L$1396,Y$1,FALSE),"")</f>
        <v/>
      </c>
      <c r="Z520" s="34" t="str">
        <f>IFERROR(IFERROR(IF(VLOOKUP($D520,Results!$F$3:$L$1396,Z$1+1,FALSE)=1,"S",""),"")&amp;VLOOKUP($D520,Results!$F$3:$L$1396,Z$1,FALSE),"")</f>
        <v/>
      </c>
      <c r="AA520" s="16" t="str">
        <f>IFERROR(VLOOKUP($D520,Results!$F$3:$L$1396,AA$1,FALSE),"")</f>
        <v/>
      </c>
      <c r="AB520" s="16" t="str">
        <f>IFERROR(VLOOKUP($D520,Results!$F$3:$L$1396,AB$1,FALSE),"")</f>
        <v/>
      </c>
      <c r="AC520" s="16" t="str">
        <f>IF(V520="","",Y520-V520)</f>
        <v/>
      </c>
    </row>
    <row r="521" spans="1:29" s="21" customFormat="1" x14ac:dyDescent="0.25">
      <c r="A521" s="21" t="s">
        <v>2525</v>
      </c>
      <c r="B521" s="16">
        <f>COUNTIF($A$5:$A$124,A521)</f>
        <v>0</v>
      </c>
      <c r="C521" s="16" t="str">
        <f>IF(OR(MID(A521,1,2)="SP",MID(A521,1,2)="MR",MID(A521,1,2)="CL",MID(A521,1,2)="RP"),"P","B")</f>
        <v>P</v>
      </c>
      <c r="D521" s="17">
        <f>IF($C521="B",VLOOKUP($A521,Bat!$A$4:$BC$2232,D$1,FALSE),VLOOKUP($A521,Pit!$A$4:$AZ$2108,D$2,FALSE))</f>
        <v>9385</v>
      </c>
      <c r="E521" s="16" t="str">
        <f>IF($C521="B",VLOOKUP($A521,Bat!$A$4:$BC$2232,E$1,FALSE),VLOOKUP($A521,Pit!$A$4:$AZ$2108,E$2,FALSE))</f>
        <v>RP</v>
      </c>
      <c r="F521" s="16" t="str">
        <f>IF($C521="B",VLOOKUP($A521,Bat!$A$4:$BC$2232,F$1,FALSE),VLOOKUP($A521,Pit!$A$4:$AZ$2108,F$2,FALSE))</f>
        <v>Takeji Kimura</v>
      </c>
      <c r="G521" s="16">
        <f>IF($C521="B",VLOOKUP($A521,Bat!$A$4:$BC$2232,G$1,FALSE),VLOOKUP($A521,Pit!$A$4:$AZ$2108,G$2,FALSE))</f>
        <v>18</v>
      </c>
      <c r="H521" s="16" t="str">
        <f>IF($C521="B",VLOOKUP($A521,Bat!$A$4:$BC$2232,H$1,FALSE),VLOOKUP($A521,Pit!$A$4:$AZ$2108,H$2,FALSE))</f>
        <v>L</v>
      </c>
      <c r="I521" s="16" t="str">
        <f>IF($C521="B",VLOOKUP($A521,Bat!$A$4:$BC$2232,I$1,FALSE),VLOOKUP($A521,Pit!$A$4:$AZ$2108,I$2,FALSE))</f>
        <v>L</v>
      </c>
      <c r="J521" s="16" t="str">
        <f>IF($C521="B",VLOOKUP($A521,Bat!$A$4:$BC$2232,J$1,FALSE),VLOOKUP($A521,Pit!$A$4:$AZ$2108,J$2,FALSE))</f>
        <v>Normal</v>
      </c>
      <c r="K521" s="17" t="str">
        <f>IF($C521="B",VLOOKUP($A521,Bat!$A$4:$BC$2232,K$1,FALSE),VLOOKUP($A521,Pit!$A$4:$AZ$2108,K$2,FALSE))</f>
        <v>Normal</v>
      </c>
      <c r="L521" s="16">
        <f>IF($C521="B",VLOOKUP($A521,Bat!$A$4:$BC$2232,L$1,FALSE),VLOOKUP($A521,Pit!$A$4:$AZ$2108,L$2,FALSE))</f>
        <v>4</v>
      </c>
      <c r="M521" s="16">
        <f>IF($C521="B",VLOOKUP($A521,Bat!$A$4:$BC$2232,M$1,FALSE),VLOOKUP($A521,Pit!$A$4:$AZ$2108,M$2,FALSE))</f>
        <v>5</v>
      </c>
      <c r="N521" s="16">
        <f>IF($C521="B",VLOOKUP($A521,Bat!$A$4:$BC$2232,N$1,FALSE),VLOOKUP($A521,Pit!$A$4:$AZ$2108,N$2,FALSE))</f>
        <v>2</v>
      </c>
      <c r="O521" s="16" t="str">
        <f>IF($C521="B",VLOOKUP($A521,Bat!$A$4:$BC$2232,O$1,FALSE),VLOOKUP($A521,Pit!$A$4:$AZ$2108,O$2,FALSE))</f>
        <v>87-89 Mph</v>
      </c>
      <c r="P521" s="17">
        <f>IF($C521="B",VLOOKUP($A521,Bat!$A$4:$BC$2232,P$1,FALSE),VLOOKUP($A521,Pit!$A$4:$AZ$2108,P$2,FALSE))</f>
        <v>5</v>
      </c>
      <c r="Q521" s="36">
        <f>IF($C521="B",VLOOKUP($A521,Bat!$A$4:$BC$2232,Q$1,FALSE),VLOOKUP($A521,Pit!$A$4:$AZ$2108,Q$2,FALSE))</f>
        <v>20.357075338378053</v>
      </c>
      <c r="R521" s="19">
        <f>IF($C521="B",VLOOKUP($A521,Bat!$A$4:$BC$2232,R$1,FALSE),VLOOKUP($A521,Pit!$A$4:$AZ$2108,R$2,FALSE))</f>
        <v>-0.2409659230634783</v>
      </c>
      <c r="S521" s="20">
        <f>IF($C521="B",VLOOKUP($A521,Bat!$A$4:$BC$2232,S$1,FALSE),VLOOKUP($A521,Pit!$A$4:$AZ$2108,S$2,FALSE))</f>
        <v>190000</v>
      </c>
      <c r="T521" s="17" t="str">
        <f>VLOOKUP(IF($C521="B",VLOOKUP($A521,Bat!$A$4:$AT$2232,T$1,FALSE),VLOOKUP($A521,Pit!$A$4:$BD$2108,T$2,FALSE)),COND!$A$35:$B$41,2,FALSE)</f>
        <v>??</v>
      </c>
      <c r="U521" s="21">
        <f>IF($C521="B",VLOOKUP($A521,Bat!$A$4:$AR$1196,44,FALSE),VLOOKUP($A521,Pit!$A$4:$BB$1086,54,FALSE))</f>
        <v>0</v>
      </c>
      <c r="V521" s="16"/>
      <c r="W521" s="16">
        <f>IF(OR(U521=999,V521=999,AND(S521&gt;$S$3,S521&lt;&gt;"Slot")),"",IF(V521="",U521,V521))</f>
        <v>0</v>
      </c>
      <c r="X521" s="17" t="e">
        <f>RANK(R521,$R$5:$R$124)</f>
        <v>#N/A</v>
      </c>
      <c r="Y521" s="16" t="str">
        <f>IFERROR(VLOOKUP($D521,Results!$F$3:$L$1396,Y$1,FALSE),"")</f>
        <v/>
      </c>
      <c r="Z521" s="34" t="str">
        <f>IFERROR(IFERROR(IF(VLOOKUP($D521,Results!$F$3:$L$1396,Z$1+1,FALSE)=1,"S",""),"")&amp;VLOOKUP($D521,Results!$F$3:$L$1396,Z$1,FALSE),"")</f>
        <v/>
      </c>
      <c r="AA521" s="16" t="str">
        <f>IFERROR(VLOOKUP($D521,Results!$F$3:$L$1396,AA$1,FALSE),"")</f>
        <v/>
      </c>
      <c r="AB521" s="16" t="str">
        <f>IFERROR(VLOOKUP($D521,Results!$F$3:$L$1396,AB$1,FALSE),"")</f>
        <v/>
      </c>
      <c r="AC521" s="16" t="str">
        <f>IF(V521="","",Y521-V521)</f>
        <v/>
      </c>
    </row>
    <row r="522" spans="1:29" s="21" customFormat="1" x14ac:dyDescent="0.25">
      <c r="A522" s="21" t="s">
        <v>2747</v>
      </c>
      <c r="B522" s="16">
        <f>COUNTIF($A$5:$A$124,A522)</f>
        <v>0</v>
      </c>
      <c r="C522" s="16" t="str">
        <f>IF(OR(MID(A522,1,2)="SP",MID(A522,1,2)="MR",MID(A522,1,2)="CL",MID(A522,1,2)="RP"),"P","B")</f>
        <v>B</v>
      </c>
      <c r="D522" s="17">
        <f>IF($C522="B",VLOOKUP($A522,Bat!$A$4:$BC$2232,D$1,FALSE),VLOOKUP($A522,Pit!$A$4:$AZ$2108,D$2,FALSE))</f>
        <v>11513</v>
      </c>
      <c r="E522" s="16" t="str">
        <f>IF($C522="B",VLOOKUP($A522,Bat!$A$4:$BC$2232,E$1,FALSE),VLOOKUP($A522,Pit!$A$4:$AZ$2108,E$2,FALSE))</f>
        <v>LF</v>
      </c>
      <c r="F522" s="16" t="str">
        <f>IF($C522="B",VLOOKUP($A522,Bat!$A$4:$BC$2232,F$1,FALSE),VLOOKUP($A522,Pit!$A$4:$AZ$2108,F$2,FALSE))</f>
        <v>Héctor Santos</v>
      </c>
      <c r="G522" s="16">
        <f>IF($C522="B",VLOOKUP($A522,Bat!$A$4:$BC$2232,G$1,FALSE),VLOOKUP($A522,Pit!$A$4:$AZ$2108,G$2,FALSE))</f>
        <v>21</v>
      </c>
      <c r="H522" s="16" t="str">
        <f>IF($C522="B",VLOOKUP($A522,Bat!$A$4:$BC$2232,H$1,FALSE),VLOOKUP($A522,Pit!$A$4:$AZ$2108,H$2,FALSE))</f>
        <v>R</v>
      </c>
      <c r="I522" s="16" t="str">
        <f>IF($C522="B",VLOOKUP($A522,Bat!$A$4:$BC$2232,I$1,FALSE),VLOOKUP($A522,Pit!$A$4:$AZ$2108,I$2,FALSE))</f>
        <v>R</v>
      </c>
      <c r="J522" s="16" t="str">
        <f>IF($C522="B",VLOOKUP($A522,Bat!$A$4:$BC$2232,J$1,FALSE),VLOOKUP($A522,Pit!$A$4:$AZ$2108,J$2,FALSE))</f>
        <v>Very Low</v>
      </c>
      <c r="K522" s="17" t="str">
        <f>IF($C522="B",VLOOKUP($A522,Bat!$A$4:$BC$2232,K$1,FALSE),VLOOKUP($A522,Pit!$A$4:$AZ$2108,K$2,FALSE))</f>
        <v>Normal</v>
      </c>
      <c r="L522" s="16">
        <f>IF($C522="B",VLOOKUP($A522,Bat!$A$4:$BC$2232,L$1,FALSE),VLOOKUP($A522,Pit!$A$4:$AZ$2108,L$2,FALSE))</f>
        <v>4</v>
      </c>
      <c r="M522" s="16">
        <f>IF($C522="B",VLOOKUP($A522,Bat!$A$4:$BC$2232,M$1,FALSE),VLOOKUP($A522,Pit!$A$4:$AZ$2108,M$2,FALSE))</f>
        <v>1</v>
      </c>
      <c r="N522" s="16">
        <f>IF($C522="B",VLOOKUP($A522,Bat!$A$4:$BC$2232,N$1,FALSE),VLOOKUP($A522,Pit!$A$4:$AZ$2108,N$2,FALSE))</f>
        <v>3</v>
      </c>
      <c r="O522" s="16">
        <f>IF($C522="B",VLOOKUP($A522,Bat!$A$4:$BC$2232,O$1,FALSE),VLOOKUP($A522,Pit!$A$4:$AZ$2108,O$2,FALSE))</f>
        <v>5</v>
      </c>
      <c r="P522" s="17">
        <f>IF($C522="B",VLOOKUP($A522,Bat!$A$4:$BC$2232,P$1,FALSE),VLOOKUP($A522,Pit!$A$4:$AZ$2108,P$2,FALSE))</f>
        <v>4</v>
      </c>
      <c r="Q522" s="36">
        <f>IF($C522="B",VLOOKUP($A522,Bat!$A$4:$BC$2232,Q$1,FALSE),VLOOKUP($A522,Pit!$A$4:$AZ$2108,Q$2,FALSE))</f>
        <v>4.7130634510361089</v>
      </c>
      <c r="R522" s="19">
        <f>IF($C522="B",VLOOKUP($A522,Bat!$A$4:$BC$2232,R$1,FALSE),VLOOKUP($A522,Pit!$A$4:$AZ$2108,R$2,FALSE))</f>
        <v>-0.2443644787912134</v>
      </c>
      <c r="S522" s="20">
        <f>IF($C522="B",VLOOKUP($A522,Bat!$A$4:$BC$2232,S$1,FALSE),VLOOKUP($A522,Pit!$A$4:$AZ$2108,S$2,FALSE))</f>
        <v>105000</v>
      </c>
      <c r="T522" s="17" t="str">
        <f>VLOOKUP(IF($C522="B",VLOOKUP($A522,Bat!$A$4:$AT$2232,T$1,FALSE),VLOOKUP($A522,Pit!$A$4:$BD$2108,T$2,FALSE)),COND!$A$35:$B$41,2,FALSE)</f>
        <v>??</v>
      </c>
      <c r="U522" s="21">
        <f>IF($C522="B",VLOOKUP($A522,Bat!$A$4:$AR$1196,44,FALSE),VLOOKUP($A522,Pit!$A$4:$BB$1086,54,FALSE))</f>
        <v>0</v>
      </c>
      <c r="V522" s="16"/>
      <c r="W522" s="16">
        <f>IF(OR(U522=999,V522=999,AND(S522&gt;$S$3,S522&lt;&gt;"Slot")),"",IF(V522="",U522,V522))</f>
        <v>0</v>
      </c>
      <c r="X522" s="17" t="e">
        <f>RANK(R522,$R$5:$R$124)</f>
        <v>#N/A</v>
      </c>
      <c r="Y522" s="16" t="str">
        <f>IFERROR(VLOOKUP($D522,Results!$F$3:$L$1396,Y$1,FALSE),"")</f>
        <v/>
      </c>
      <c r="Z522" s="34" t="str">
        <f>IFERROR(IFERROR(IF(VLOOKUP($D522,Results!$F$3:$L$1396,Z$1+1,FALSE)=1,"S",""),"")&amp;VLOOKUP($D522,Results!$F$3:$L$1396,Z$1,FALSE),"")</f>
        <v/>
      </c>
      <c r="AA522" s="16" t="str">
        <f>IFERROR(VLOOKUP($D522,Results!$F$3:$L$1396,AA$1,FALSE),"")</f>
        <v/>
      </c>
      <c r="AB522" s="16" t="str">
        <f>IFERROR(VLOOKUP($D522,Results!$F$3:$L$1396,AB$1,FALSE),"")</f>
        <v/>
      </c>
      <c r="AC522" s="16" t="str">
        <f>IF(V522="","",Y522-V522)</f>
        <v/>
      </c>
    </row>
    <row r="523" spans="1:29" s="21" customFormat="1" x14ac:dyDescent="0.25">
      <c r="A523" s="21" t="s">
        <v>2986</v>
      </c>
      <c r="B523" s="16">
        <f>COUNTIF($A$5:$A$124,A523)</f>
        <v>0</v>
      </c>
      <c r="C523" s="16" t="str">
        <f>IF(OR(MID(A523,1,2)="SP",MID(A523,1,2)="MR",MID(A523,1,2)="CL",MID(A523,1,2)="RP"),"P","B")</f>
        <v>B</v>
      </c>
      <c r="D523" s="17">
        <f>IF($C523="B",VLOOKUP($A523,Bat!$A$4:$BC$2232,D$1,FALSE),VLOOKUP($A523,Pit!$A$4:$AZ$2108,D$2,FALSE))</f>
        <v>4355</v>
      </c>
      <c r="E523" s="16" t="str">
        <f>IF($C523="B",VLOOKUP($A523,Bat!$A$4:$BC$2232,E$1,FALSE),VLOOKUP($A523,Pit!$A$4:$AZ$2108,E$2,FALSE))</f>
        <v>2B</v>
      </c>
      <c r="F523" s="16" t="str">
        <f>IF($C523="B",VLOOKUP($A523,Bat!$A$4:$BC$2232,F$1,FALSE),VLOOKUP($A523,Pit!$A$4:$AZ$2108,F$2,FALSE))</f>
        <v>Sumitomo Ine</v>
      </c>
      <c r="G523" s="16">
        <f>IF($C523="B",VLOOKUP($A523,Bat!$A$4:$BC$2232,G$1,FALSE),VLOOKUP($A523,Pit!$A$4:$AZ$2108,G$2,FALSE))</f>
        <v>21</v>
      </c>
      <c r="H523" s="16" t="str">
        <f>IF($C523="B",VLOOKUP($A523,Bat!$A$4:$BC$2232,H$1,FALSE),VLOOKUP($A523,Pit!$A$4:$AZ$2108,H$2,FALSE))</f>
        <v>R</v>
      </c>
      <c r="I523" s="16" t="str">
        <f>IF($C523="B",VLOOKUP($A523,Bat!$A$4:$BC$2232,I$1,FALSE),VLOOKUP($A523,Pit!$A$4:$AZ$2108,I$2,FALSE))</f>
        <v>R</v>
      </c>
      <c r="J523" s="16" t="str">
        <f>IF($C523="B",VLOOKUP($A523,Bat!$A$4:$BC$2232,J$1,FALSE),VLOOKUP($A523,Pit!$A$4:$AZ$2108,J$2,FALSE))</f>
        <v>Very Low</v>
      </c>
      <c r="K523" s="17" t="str">
        <f>IF($C523="B",VLOOKUP($A523,Bat!$A$4:$BC$2232,K$1,FALSE),VLOOKUP($A523,Pit!$A$4:$AZ$2108,K$2,FALSE))</f>
        <v>Normal</v>
      </c>
      <c r="L523" s="16">
        <f>IF($C523="B",VLOOKUP($A523,Bat!$A$4:$BC$2232,L$1,FALSE),VLOOKUP($A523,Pit!$A$4:$AZ$2108,L$2,FALSE))</f>
        <v>4</v>
      </c>
      <c r="M523" s="16">
        <f>IF($C523="B",VLOOKUP($A523,Bat!$A$4:$BC$2232,M$1,FALSE),VLOOKUP($A523,Pit!$A$4:$AZ$2108,M$2,FALSE))</f>
        <v>3</v>
      </c>
      <c r="N523" s="16">
        <f>IF($C523="B",VLOOKUP($A523,Bat!$A$4:$BC$2232,N$1,FALSE),VLOOKUP($A523,Pit!$A$4:$AZ$2108,N$2,FALSE))</f>
        <v>2</v>
      </c>
      <c r="O523" s="16">
        <f>IF($C523="B",VLOOKUP($A523,Bat!$A$4:$BC$2232,O$1,FALSE),VLOOKUP($A523,Pit!$A$4:$AZ$2108,O$2,FALSE))</f>
        <v>5</v>
      </c>
      <c r="P523" s="17">
        <f>IF($C523="B",VLOOKUP($A523,Bat!$A$4:$BC$2232,P$1,FALSE),VLOOKUP($A523,Pit!$A$4:$AZ$2108,P$2,FALSE))</f>
        <v>3</v>
      </c>
      <c r="Q523" s="36">
        <f>IF($C523="B",VLOOKUP($A523,Bat!$A$4:$BC$2232,Q$1,FALSE),VLOOKUP($A523,Pit!$A$4:$AZ$2108,Q$2,FALSE))</f>
        <v>4.707157301800855</v>
      </c>
      <c r="R523" s="19">
        <f>IF($C523="B",VLOOKUP($A523,Bat!$A$4:$BC$2232,R$1,FALSE),VLOOKUP($A523,Pit!$A$4:$AZ$2108,R$2,FALSE))</f>
        <v>-0.24513921083590581</v>
      </c>
      <c r="S523" s="20">
        <f>IF($C523="B",VLOOKUP($A523,Bat!$A$4:$BC$2232,S$1,FALSE),VLOOKUP($A523,Pit!$A$4:$AZ$2108,S$2,FALSE))</f>
        <v>220000</v>
      </c>
      <c r="T523" s="17" t="str">
        <f>VLOOKUP(IF($C523="B",VLOOKUP($A523,Bat!$A$4:$AT$2232,T$1,FALSE),VLOOKUP($A523,Pit!$A$4:$BD$2108,T$2,FALSE)),COND!$A$35:$B$41,2,FALSE)</f>
        <v>??</v>
      </c>
      <c r="U523" s="21">
        <f>IF($C523="B",VLOOKUP($A523,Bat!$A$4:$AR$1196,44,FALSE),VLOOKUP($A523,Pit!$A$4:$BB$1086,54,FALSE))</f>
        <v>0</v>
      </c>
      <c r="V523" s="16"/>
      <c r="W523" s="16">
        <f>IF(OR(U523=999,V523=999,AND(S523&gt;$S$3,S523&lt;&gt;"Slot")),"",IF(V523="",U523,V523))</f>
        <v>0</v>
      </c>
      <c r="X523" s="17" t="e">
        <f>RANK(R523,$R$5:$R$124)</f>
        <v>#N/A</v>
      </c>
      <c r="Y523" s="16" t="str">
        <f>IFERROR(VLOOKUP($D523,Results!$F$3:$L$1396,Y$1,FALSE),"")</f>
        <v/>
      </c>
      <c r="Z523" s="34" t="str">
        <f>IFERROR(IFERROR(IF(VLOOKUP($D523,Results!$F$3:$L$1396,Z$1+1,FALSE)=1,"S",""),"")&amp;VLOOKUP($D523,Results!$F$3:$L$1396,Z$1,FALSE),"")</f>
        <v/>
      </c>
      <c r="AA523" s="16" t="str">
        <f>IFERROR(VLOOKUP($D523,Results!$F$3:$L$1396,AA$1,FALSE),"")</f>
        <v/>
      </c>
      <c r="AB523" s="16" t="str">
        <f>IFERROR(VLOOKUP($D523,Results!$F$3:$L$1396,AB$1,FALSE),"")</f>
        <v/>
      </c>
      <c r="AC523" s="16" t="str">
        <f>IF(V523="","",Y523-V523)</f>
        <v/>
      </c>
    </row>
    <row r="524" spans="1:29" s="21" customFormat="1" x14ac:dyDescent="0.25">
      <c r="A524" s="21" t="s">
        <v>2526</v>
      </c>
      <c r="B524" s="16">
        <f>COUNTIF($A$5:$A$124,A524)</f>
        <v>0</v>
      </c>
      <c r="C524" s="16" t="str">
        <f>IF(OR(MID(A524,1,2)="SP",MID(A524,1,2)="MR",MID(A524,1,2)="CL",MID(A524,1,2)="RP"),"P","B")</f>
        <v>P</v>
      </c>
      <c r="D524" s="17">
        <f>IF($C524="B",VLOOKUP($A524,Bat!$A$4:$BC$2232,D$1,FALSE),VLOOKUP($A524,Pit!$A$4:$AZ$2108,D$2,FALSE))</f>
        <v>5191</v>
      </c>
      <c r="E524" s="16" t="str">
        <f>IF($C524="B",VLOOKUP($A524,Bat!$A$4:$BC$2232,E$1,FALSE),VLOOKUP($A524,Pit!$A$4:$AZ$2108,E$2,FALSE))</f>
        <v>RP</v>
      </c>
      <c r="F524" s="16" t="str">
        <f>IF($C524="B",VLOOKUP($A524,Bat!$A$4:$BC$2232,F$1,FALSE),VLOOKUP($A524,Pit!$A$4:$AZ$2108,F$2,FALSE))</f>
        <v>Mike Landreth</v>
      </c>
      <c r="G524" s="16">
        <f>IF($C524="B",VLOOKUP($A524,Bat!$A$4:$BC$2232,G$1,FALSE),VLOOKUP($A524,Pit!$A$4:$AZ$2108,G$2,FALSE))</f>
        <v>18</v>
      </c>
      <c r="H524" s="16" t="str">
        <f>IF($C524="B",VLOOKUP($A524,Bat!$A$4:$BC$2232,H$1,FALSE),VLOOKUP($A524,Pit!$A$4:$AZ$2108,H$2,FALSE))</f>
        <v>R</v>
      </c>
      <c r="I524" s="16" t="str">
        <f>IF($C524="B",VLOOKUP($A524,Bat!$A$4:$BC$2232,I$1,FALSE),VLOOKUP($A524,Pit!$A$4:$AZ$2108,I$2,FALSE))</f>
        <v>R</v>
      </c>
      <c r="J524" s="16" t="str">
        <f>IF($C524="B",VLOOKUP($A524,Bat!$A$4:$BC$2232,J$1,FALSE),VLOOKUP($A524,Pit!$A$4:$AZ$2108,J$2,FALSE))</f>
        <v>Normal</v>
      </c>
      <c r="K524" s="17" t="str">
        <f>IF($C524="B",VLOOKUP($A524,Bat!$A$4:$BC$2232,K$1,FALSE),VLOOKUP($A524,Pit!$A$4:$AZ$2108,K$2,FALSE))</f>
        <v>Normal</v>
      </c>
      <c r="L524" s="16">
        <f>IF($C524="B",VLOOKUP($A524,Bat!$A$4:$BC$2232,L$1,FALSE),VLOOKUP($A524,Pit!$A$4:$AZ$2108,L$2,FALSE))</f>
        <v>4</v>
      </c>
      <c r="M524" s="16">
        <f>IF($C524="B",VLOOKUP($A524,Bat!$A$4:$BC$2232,M$1,FALSE),VLOOKUP($A524,Pit!$A$4:$AZ$2108,M$2,FALSE))</f>
        <v>7</v>
      </c>
      <c r="N524" s="16">
        <f>IF($C524="B",VLOOKUP($A524,Bat!$A$4:$BC$2232,N$1,FALSE),VLOOKUP($A524,Pit!$A$4:$AZ$2108,N$2,FALSE))</f>
        <v>4</v>
      </c>
      <c r="O524" s="16" t="str">
        <f>IF($C524="B",VLOOKUP($A524,Bat!$A$4:$BC$2232,O$1,FALSE),VLOOKUP($A524,Pit!$A$4:$AZ$2108,O$2,FALSE))</f>
        <v>88-90 Mph</v>
      </c>
      <c r="P524" s="17">
        <f>IF($C524="B",VLOOKUP($A524,Bat!$A$4:$BC$2232,P$1,FALSE),VLOOKUP($A524,Pit!$A$4:$AZ$2108,P$2,FALSE))</f>
        <v>4</v>
      </c>
      <c r="Q524" s="36">
        <f>IF($C524="B",VLOOKUP($A524,Bat!$A$4:$BC$2232,Q$1,FALSE),VLOOKUP($A524,Pit!$A$4:$AZ$2108,Q$2,FALSE))</f>
        <v>20.302121536233521</v>
      </c>
      <c r="R524" s="19">
        <f>IF($C524="B",VLOOKUP($A524,Bat!$A$4:$BC$2232,R$1,FALSE),VLOOKUP($A524,Pit!$A$4:$AZ$2108,R$2,FALSE))</f>
        <v>-0.24588235391240704</v>
      </c>
      <c r="S524" s="20">
        <f>IF($C524="B",VLOOKUP($A524,Bat!$A$4:$BC$2232,S$1,FALSE),VLOOKUP($A524,Pit!$A$4:$AZ$2108,S$2,FALSE))</f>
        <v>210000</v>
      </c>
      <c r="T524" s="17" t="str">
        <f>VLOOKUP(IF($C524="B",VLOOKUP($A524,Bat!$A$4:$AT$2232,T$1,FALSE),VLOOKUP($A524,Pit!$A$4:$BD$2108,T$2,FALSE)),COND!$A$35:$B$41,2,FALSE)</f>
        <v>??</v>
      </c>
      <c r="U524" s="21">
        <f>IF($C524="B",VLOOKUP($A524,Bat!$A$4:$AR$1196,44,FALSE),VLOOKUP($A524,Pit!$A$4:$BB$1086,54,FALSE))</f>
        <v>0</v>
      </c>
      <c r="V524" s="16"/>
      <c r="W524" s="16">
        <f>IF(OR(U524=999,V524=999,AND(S524&gt;$S$3,S524&lt;&gt;"Slot")),"",IF(V524="",U524,V524))</f>
        <v>0</v>
      </c>
      <c r="X524" s="17" t="e">
        <f>RANK(R524,$R$5:$R$124)</f>
        <v>#N/A</v>
      </c>
      <c r="Y524" s="16" t="str">
        <f>IFERROR(VLOOKUP($D524,Results!$F$3:$L$1396,Y$1,FALSE),"")</f>
        <v/>
      </c>
      <c r="Z524" s="34" t="str">
        <f>IFERROR(IFERROR(IF(VLOOKUP($D524,Results!$F$3:$L$1396,Z$1+1,FALSE)=1,"S",""),"")&amp;VLOOKUP($D524,Results!$F$3:$L$1396,Z$1,FALSE),"")</f>
        <v/>
      </c>
      <c r="AA524" s="16" t="str">
        <f>IFERROR(VLOOKUP($D524,Results!$F$3:$L$1396,AA$1,FALSE),"")</f>
        <v/>
      </c>
      <c r="AB524" s="16" t="str">
        <f>IFERROR(VLOOKUP($D524,Results!$F$3:$L$1396,AB$1,FALSE),"")</f>
        <v/>
      </c>
      <c r="AC524" s="16" t="str">
        <f>IF(V524="","",Y524-V524)</f>
        <v/>
      </c>
    </row>
    <row r="525" spans="1:29" s="21" customFormat="1" x14ac:dyDescent="0.25">
      <c r="A525" s="21" t="s">
        <v>2527</v>
      </c>
      <c r="B525" s="16">
        <f>COUNTIF($A$5:$A$124,A525)</f>
        <v>0</v>
      </c>
      <c r="C525" s="16" t="str">
        <f>IF(OR(MID(A525,1,2)="SP",MID(A525,1,2)="MR",MID(A525,1,2)="CL",MID(A525,1,2)="RP"),"P","B")</f>
        <v>P</v>
      </c>
      <c r="D525" s="17">
        <f>IF($C525="B",VLOOKUP($A525,Bat!$A$4:$BC$2232,D$1,FALSE),VLOOKUP($A525,Pit!$A$4:$AZ$2108,D$2,FALSE))</f>
        <v>3987</v>
      </c>
      <c r="E525" s="16" t="str">
        <f>IF($C525="B",VLOOKUP($A525,Bat!$A$4:$BC$2232,E$1,FALSE),VLOOKUP($A525,Pit!$A$4:$AZ$2108,E$2,FALSE))</f>
        <v>RP</v>
      </c>
      <c r="F525" s="16" t="str">
        <f>IF($C525="B",VLOOKUP($A525,Bat!$A$4:$BC$2232,F$1,FALSE),VLOOKUP($A525,Pit!$A$4:$AZ$2108,F$2,FALSE))</f>
        <v>Masahiro Fujimoto</v>
      </c>
      <c r="G525" s="16">
        <f>IF($C525="B",VLOOKUP($A525,Bat!$A$4:$BC$2232,G$1,FALSE),VLOOKUP($A525,Pit!$A$4:$AZ$2108,G$2,FALSE))</f>
        <v>21</v>
      </c>
      <c r="H525" s="16" t="str">
        <f>IF($C525="B",VLOOKUP($A525,Bat!$A$4:$BC$2232,H$1,FALSE),VLOOKUP($A525,Pit!$A$4:$AZ$2108,H$2,FALSE))</f>
        <v>R</v>
      </c>
      <c r="I525" s="16" t="str">
        <f>IF($C525="B",VLOOKUP($A525,Bat!$A$4:$BC$2232,I$1,FALSE),VLOOKUP($A525,Pit!$A$4:$AZ$2108,I$2,FALSE))</f>
        <v>R</v>
      </c>
      <c r="J525" s="16" t="str">
        <f>IF($C525="B",VLOOKUP($A525,Bat!$A$4:$BC$2232,J$1,FALSE),VLOOKUP($A525,Pit!$A$4:$AZ$2108,J$2,FALSE))</f>
        <v>Very Low</v>
      </c>
      <c r="K525" s="17" t="str">
        <f>IF($C525="B",VLOOKUP($A525,Bat!$A$4:$BC$2232,K$1,FALSE),VLOOKUP($A525,Pit!$A$4:$AZ$2108,K$2,FALSE))</f>
        <v>Very High</v>
      </c>
      <c r="L525" s="16">
        <f>IF($C525="B",VLOOKUP($A525,Bat!$A$4:$BC$2232,L$1,FALSE),VLOOKUP($A525,Pit!$A$4:$AZ$2108,L$2,FALSE))</f>
        <v>4</v>
      </c>
      <c r="M525" s="16">
        <f>IF($C525="B",VLOOKUP($A525,Bat!$A$4:$BC$2232,M$1,FALSE),VLOOKUP($A525,Pit!$A$4:$AZ$2108,M$2,FALSE))</f>
        <v>4</v>
      </c>
      <c r="N525" s="16">
        <f>IF($C525="B",VLOOKUP($A525,Bat!$A$4:$BC$2232,N$1,FALSE),VLOOKUP($A525,Pit!$A$4:$AZ$2108,N$2,FALSE))</f>
        <v>3</v>
      </c>
      <c r="O525" s="16" t="str">
        <f>IF($C525="B",VLOOKUP($A525,Bat!$A$4:$BC$2232,O$1,FALSE),VLOOKUP($A525,Pit!$A$4:$AZ$2108,O$2,FALSE))</f>
        <v>92-94 Mph</v>
      </c>
      <c r="P525" s="17">
        <f>IF($C525="B",VLOOKUP($A525,Bat!$A$4:$BC$2232,P$1,FALSE),VLOOKUP($A525,Pit!$A$4:$AZ$2108,P$2,FALSE))</f>
        <v>7</v>
      </c>
      <c r="Q525" s="36">
        <f>IF($C525="B",VLOOKUP($A525,Bat!$A$4:$BC$2232,Q$1,FALSE),VLOOKUP($A525,Pit!$A$4:$AZ$2108,Q$2,FALSE))</f>
        <v>20.285254065975806</v>
      </c>
      <c r="R525" s="19">
        <f>IF($C525="B",VLOOKUP($A525,Bat!$A$4:$BC$2232,R$1,FALSE),VLOOKUP($A525,Pit!$A$4:$AZ$2108,R$2,FALSE))</f>
        <v>-0.24739139874428806</v>
      </c>
      <c r="S525" s="20">
        <f>IF($C525="B",VLOOKUP($A525,Bat!$A$4:$BC$2232,S$1,FALSE),VLOOKUP($A525,Pit!$A$4:$AZ$2108,S$2,FALSE))</f>
        <v>220000</v>
      </c>
      <c r="T525" s="17" t="str">
        <f>VLOOKUP(IF($C525="B",VLOOKUP($A525,Bat!$A$4:$AT$2232,T$1,FALSE),VLOOKUP($A525,Pit!$A$4:$BD$2108,T$2,FALSE)),COND!$A$35:$B$41,2,FALSE)</f>
        <v>??</v>
      </c>
      <c r="U525" s="21">
        <f>IF($C525="B",VLOOKUP($A525,Bat!$A$4:$AR$1196,44,FALSE),VLOOKUP($A525,Pit!$A$4:$BB$1086,54,FALSE))</f>
        <v>0</v>
      </c>
      <c r="V525" s="16"/>
      <c r="W525" s="16">
        <f>IF(OR(U525=999,V525=999,AND(S525&gt;$S$3,S525&lt;&gt;"Slot")),"",IF(V525="",U525,V525))</f>
        <v>0</v>
      </c>
      <c r="X525" s="17" t="e">
        <f>RANK(R525,$R$5:$R$124)</f>
        <v>#N/A</v>
      </c>
      <c r="Y525" s="16" t="str">
        <f>IFERROR(VLOOKUP($D525,Results!$F$3:$L$1396,Y$1,FALSE),"")</f>
        <v/>
      </c>
      <c r="Z525" s="34" t="str">
        <f>IFERROR(IFERROR(IF(VLOOKUP($D525,Results!$F$3:$L$1396,Z$1+1,FALSE)=1,"S",""),"")&amp;VLOOKUP($D525,Results!$F$3:$L$1396,Z$1,FALSE),"")</f>
        <v/>
      </c>
      <c r="AA525" s="16" t="str">
        <f>IFERROR(VLOOKUP($D525,Results!$F$3:$L$1396,AA$1,FALSE),"")</f>
        <v/>
      </c>
      <c r="AB525" s="16" t="str">
        <f>IFERROR(VLOOKUP($D525,Results!$F$3:$L$1396,AB$1,FALSE),"")</f>
        <v/>
      </c>
      <c r="AC525" s="16" t="str">
        <f>IF(V525="","",Y525-V525)</f>
        <v/>
      </c>
    </row>
    <row r="526" spans="1:29" s="21" customFormat="1" x14ac:dyDescent="0.25">
      <c r="A526" s="21" t="s">
        <v>2987</v>
      </c>
      <c r="B526" s="16">
        <f>COUNTIF($A$5:$A$124,A526)</f>
        <v>0</v>
      </c>
      <c r="C526" s="16" t="str">
        <f>IF(OR(MID(A526,1,2)="SP",MID(A526,1,2)="MR",MID(A526,1,2)="CL",MID(A526,1,2)="RP"),"P","B")</f>
        <v>B</v>
      </c>
      <c r="D526" s="17">
        <f>IF($C526="B",VLOOKUP($A526,Bat!$A$4:$BC$2232,D$1,FALSE),VLOOKUP($A526,Pit!$A$4:$AZ$2108,D$2,FALSE))</f>
        <v>5101</v>
      </c>
      <c r="E526" s="16" t="str">
        <f>IF($C526="B",VLOOKUP($A526,Bat!$A$4:$BC$2232,E$1,FALSE),VLOOKUP($A526,Pit!$A$4:$AZ$2108,E$2,FALSE))</f>
        <v>1B</v>
      </c>
      <c r="F526" s="16" t="str">
        <f>IF($C526="B",VLOOKUP($A526,Bat!$A$4:$BC$2232,F$1,FALSE),VLOOKUP($A526,Pit!$A$4:$AZ$2108,F$2,FALSE))</f>
        <v>Martino Chavarriaga</v>
      </c>
      <c r="G526" s="16">
        <f>IF($C526="B",VLOOKUP($A526,Bat!$A$4:$BC$2232,G$1,FALSE),VLOOKUP($A526,Pit!$A$4:$AZ$2108,G$2,FALSE))</f>
        <v>18</v>
      </c>
      <c r="H526" s="16" t="str">
        <f>IF($C526="B",VLOOKUP($A526,Bat!$A$4:$BC$2232,H$1,FALSE),VLOOKUP($A526,Pit!$A$4:$AZ$2108,H$2,FALSE))</f>
        <v>R</v>
      </c>
      <c r="I526" s="16" t="str">
        <f>IF($C526="B",VLOOKUP($A526,Bat!$A$4:$BC$2232,I$1,FALSE),VLOOKUP($A526,Pit!$A$4:$AZ$2108,I$2,FALSE))</f>
        <v>R</v>
      </c>
      <c r="J526" s="16" t="str">
        <f>IF($C526="B",VLOOKUP($A526,Bat!$A$4:$BC$2232,J$1,FALSE),VLOOKUP($A526,Pit!$A$4:$AZ$2108,J$2,FALSE))</f>
        <v>High</v>
      </c>
      <c r="K526" s="17" t="str">
        <f>IF($C526="B",VLOOKUP($A526,Bat!$A$4:$BC$2232,K$1,FALSE),VLOOKUP($A526,Pit!$A$4:$AZ$2108,K$2,FALSE))</f>
        <v>Very Low</v>
      </c>
      <c r="L526" s="16">
        <f>IF($C526="B",VLOOKUP($A526,Bat!$A$4:$BC$2232,L$1,FALSE),VLOOKUP($A526,Pit!$A$4:$AZ$2108,L$2,FALSE))</f>
        <v>3</v>
      </c>
      <c r="M526" s="16">
        <f>IF($C526="B",VLOOKUP($A526,Bat!$A$4:$BC$2232,M$1,FALSE),VLOOKUP($A526,Pit!$A$4:$AZ$2108,M$2,FALSE))</f>
        <v>7</v>
      </c>
      <c r="N526" s="16">
        <f>IF($C526="B",VLOOKUP($A526,Bat!$A$4:$BC$2232,N$1,FALSE),VLOOKUP($A526,Pit!$A$4:$AZ$2108,N$2,FALSE))</f>
        <v>4</v>
      </c>
      <c r="O526" s="16">
        <f>IF($C526="B",VLOOKUP($A526,Bat!$A$4:$BC$2232,O$1,FALSE),VLOOKUP($A526,Pit!$A$4:$AZ$2108,O$2,FALSE))</f>
        <v>6</v>
      </c>
      <c r="P526" s="17">
        <f>IF($C526="B",VLOOKUP($A526,Bat!$A$4:$BC$2232,P$1,FALSE),VLOOKUP($A526,Pit!$A$4:$AZ$2108,P$2,FALSE))</f>
        <v>2</v>
      </c>
      <c r="Q526" s="36">
        <f>IF($C526="B",VLOOKUP($A526,Bat!$A$4:$BC$2232,Q$1,FALSE),VLOOKUP($A526,Pit!$A$4:$AZ$2108,Q$2,FALSE))</f>
        <v>4.6782336176631976</v>
      </c>
      <c r="R526" s="19">
        <f>IF($C526="B",VLOOKUP($A526,Bat!$A$4:$BC$2232,R$1,FALSE),VLOOKUP($A526,Pit!$A$4:$AZ$2108,R$2,FALSE))</f>
        <v>-0.24893324042429651</v>
      </c>
      <c r="S526" s="20">
        <f>IF($C526="B",VLOOKUP($A526,Bat!$A$4:$BC$2232,S$1,FALSE),VLOOKUP($A526,Pit!$A$4:$AZ$2108,S$2,FALSE))</f>
        <v>180000</v>
      </c>
      <c r="T526" s="17" t="str">
        <f>VLOOKUP(IF($C526="B",VLOOKUP($A526,Bat!$A$4:$AT$2232,T$1,FALSE),VLOOKUP($A526,Pit!$A$4:$BD$2108,T$2,FALSE)),COND!$A$35:$B$41,2,FALSE)</f>
        <v>??</v>
      </c>
      <c r="U526" s="21">
        <f>IF($C526="B",VLOOKUP($A526,Bat!$A$4:$AR$1196,44,FALSE),VLOOKUP($A526,Pit!$A$4:$BB$1086,54,FALSE))</f>
        <v>0</v>
      </c>
      <c r="V526" s="16"/>
      <c r="W526" s="16">
        <f>IF(OR(U526=999,V526=999,AND(S526&gt;$S$3,S526&lt;&gt;"Slot")),"",IF(V526="",U526,V526))</f>
        <v>0</v>
      </c>
      <c r="X526" s="17" t="e">
        <f>RANK(R526,$R$5:$R$124)</f>
        <v>#N/A</v>
      </c>
      <c r="Y526" s="16" t="str">
        <f>IFERROR(VLOOKUP($D526,Results!$F$3:$L$1396,Y$1,FALSE),"")</f>
        <v/>
      </c>
      <c r="Z526" s="34" t="str">
        <f>IFERROR(IFERROR(IF(VLOOKUP($D526,Results!$F$3:$L$1396,Z$1+1,FALSE)=1,"S",""),"")&amp;VLOOKUP($D526,Results!$F$3:$L$1396,Z$1,FALSE),"")</f>
        <v/>
      </c>
      <c r="AA526" s="16" t="str">
        <f>IFERROR(VLOOKUP($D526,Results!$F$3:$L$1396,AA$1,FALSE),"")</f>
        <v/>
      </c>
      <c r="AB526" s="16" t="str">
        <f>IFERROR(VLOOKUP($D526,Results!$F$3:$L$1396,AB$1,FALSE),"")</f>
        <v/>
      </c>
      <c r="AC526" s="16" t="str">
        <f>IF(V526="","",Y526-V526)</f>
        <v/>
      </c>
    </row>
    <row r="527" spans="1:29" s="21" customFormat="1" x14ac:dyDescent="0.25">
      <c r="A527" s="21" t="s">
        <v>2988</v>
      </c>
      <c r="B527" s="16">
        <f>COUNTIF($A$5:$A$124,A527)</f>
        <v>0</v>
      </c>
      <c r="C527" s="16" t="str">
        <f>IF(OR(MID(A527,1,2)="SP",MID(A527,1,2)="MR",MID(A527,1,2)="CL",MID(A527,1,2)="RP"),"P","B")</f>
        <v>B</v>
      </c>
      <c r="D527" s="17">
        <f>IF($C527="B",VLOOKUP($A527,Bat!$A$4:$BC$2232,D$1,FALSE),VLOOKUP($A527,Pit!$A$4:$AZ$2108,D$2,FALSE))</f>
        <v>7791</v>
      </c>
      <c r="E527" s="16" t="str">
        <f>IF($C527="B",VLOOKUP($A527,Bat!$A$4:$BC$2232,E$1,FALSE),VLOOKUP($A527,Pit!$A$4:$AZ$2108,E$2,FALSE))</f>
        <v>1B</v>
      </c>
      <c r="F527" s="16" t="str">
        <f>IF($C527="B",VLOOKUP($A527,Bat!$A$4:$BC$2232,F$1,FALSE),VLOOKUP($A527,Pit!$A$4:$AZ$2108,F$2,FALSE))</f>
        <v>Pat Irvin</v>
      </c>
      <c r="G527" s="16">
        <f>IF($C527="B",VLOOKUP($A527,Bat!$A$4:$BC$2232,G$1,FALSE),VLOOKUP($A527,Pit!$A$4:$AZ$2108,G$2,FALSE))</f>
        <v>21</v>
      </c>
      <c r="H527" s="16" t="str">
        <f>IF($C527="B",VLOOKUP($A527,Bat!$A$4:$BC$2232,H$1,FALSE),VLOOKUP($A527,Pit!$A$4:$AZ$2108,H$2,FALSE))</f>
        <v>R</v>
      </c>
      <c r="I527" s="16" t="str">
        <f>IF($C527="B",VLOOKUP($A527,Bat!$A$4:$BC$2232,I$1,FALSE),VLOOKUP($A527,Pit!$A$4:$AZ$2108,I$2,FALSE))</f>
        <v>R</v>
      </c>
      <c r="J527" s="16" t="str">
        <f>IF($C527="B",VLOOKUP($A527,Bat!$A$4:$BC$2232,J$1,FALSE),VLOOKUP($A527,Pit!$A$4:$AZ$2108,J$2,FALSE))</f>
        <v>Low</v>
      </c>
      <c r="K527" s="17" t="str">
        <f>IF($C527="B",VLOOKUP($A527,Bat!$A$4:$BC$2232,K$1,FALSE),VLOOKUP($A527,Pit!$A$4:$AZ$2108,K$2,FALSE))</f>
        <v>Low</v>
      </c>
      <c r="L527" s="16">
        <f>IF($C527="B",VLOOKUP($A527,Bat!$A$4:$BC$2232,L$1,FALSE),VLOOKUP($A527,Pit!$A$4:$AZ$2108,L$2,FALSE))</f>
        <v>5</v>
      </c>
      <c r="M527" s="16">
        <f>IF($C527="B",VLOOKUP($A527,Bat!$A$4:$BC$2232,M$1,FALSE),VLOOKUP($A527,Pit!$A$4:$AZ$2108,M$2,FALSE))</f>
        <v>5</v>
      </c>
      <c r="N527" s="16">
        <f>IF($C527="B",VLOOKUP($A527,Bat!$A$4:$BC$2232,N$1,FALSE),VLOOKUP($A527,Pit!$A$4:$AZ$2108,N$2,FALSE))</f>
        <v>1</v>
      </c>
      <c r="O527" s="16">
        <f>IF($C527="B",VLOOKUP($A527,Bat!$A$4:$BC$2232,O$1,FALSE),VLOOKUP($A527,Pit!$A$4:$AZ$2108,O$2,FALSE))</f>
        <v>2</v>
      </c>
      <c r="P527" s="17">
        <f>IF($C527="B",VLOOKUP($A527,Bat!$A$4:$BC$2232,P$1,FALSE),VLOOKUP($A527,Pit!$A$4:$AZ$2108,P$2,FALSE))</f>
        <v>3</v>
      </c>
      <c r="Q527" s="36">
        <f>IF($C527="B",VLOOKUP($A527,Bat!$A$4:$BC$2232,Q$1,FALSE),VLOOKUP($A527,Pit!$A$4:$AZ$2108,Q$2,FALSE))</f>
        <v>4.6608869430037609</v>
      </c>
      <c r="R527" s="19">
        <f>IF($C527="B",VLOOKUP($A527,Bat!$A$4:$BC$2232,R$1,FALSE),VLOOKUP($A527,Pit!$A$4:$AZ$2108,R$2,FALSE))</f>
        <v>-0.25120866967476341</v>
      </c>
      <c r="S527" s="20">
        <f>IF($C527="B",VLOOKUP($A527,Bat!$A$4:$BC$2232,S$1,FALSE),VLOOKUP($A527,Pit!$A$4:$AZ$2108,S$2,FALSE))</f>
        <v>220000</v>
      </c>
      <c r="T527" s="17" t="str">
        <f>VLOOKUP(IF($C527="B",VLOOKUP($A527,Bat!$A$4:$AT$2232,T$1,FALSE),VLOOKUP($A527,Pit!$A$4:$BD$2108,T$2,FALSE)),COND!$A$35:$B$41,2,FALSE)</f>
        <v>??</v>
      </c>
      <c r="U527" s="21">
        <f>IF($C527="B",VLOOKUP($A527,Bat!$A$4:$AR$1196,44,FALSE),VLOOKUP($A527,Pit!$A$4:$BB$1086,54,FALSE))</f>
        <v>0</v>
      </c>
      <c r="V527" s="16"/>
      <c r="W527" s="16">
        <f>IF(OR(U527=999,V527=999,AND(S527&gt;$S$3,S527&lt;&gt;"Slot")),"",IF(V527="",U527,V527))</f>
        <v>0</v>
      </c>
      <c r="X527" s="17" t="e">
        <f>RANK(R527,$R$5:$R$124)</f>
        <v>#N/A</v>
      </c>
      <c r="Y527" s="16" t="str">
        <f>IFERROR(VLOOKUP($D527,Results!$F$3:$L$1396,Y$1,FALSE),"")</f>
        <v/>
      </c>
      <c r="Z527" s="34" t="str">
        <f>IFERROR(IFERROR(IF(VLOOKUP($D527,Results!$F$3:$L$1396,Z$1+1,FALSE)=1,"S",""),"")&amp;VLOOKUP($D527,Results!$F$3:$L$1396,Z$1,FALSE),"")</f>
        <v/>
      </c>
      <c r="AA527" s="16" t="str">
        <f>IFERROR(VLOOKUP($D527,Results!$F$3:$L$1396,AA$1,FALSE),"")</f>
        <v/>
      </c>
      <c r="AB527" s="16" t="str">
        <f>IFERROR(VLOOKUP($D527,Results!$F$3:$L$1396,AB$1,FALSE),"")</f>
        <v/>
      </c>
      <c r="AC527" s="16" t="str">
        <f>IF(V527="","",Y527-V527)</f>
        <v/>
      </c>
    </row>
    <row r="528" spans="1:29" s="21" customFormat="1" x14ac:dyDescent="0.25">
      <c r="A528" s="21" t="s">
        <v>2989</v>
      </c>
      <c r="B528" s="16">
        <f>COUNTIF($A$5:$A$124,A528)</f>
        <v>0</v>
      </c>
      <c r="C528" s="16" t="str">
        <f>IF(OR(MID(A528,1,2)="SP",MID(A528,1,2)="MR",MID(A528,1,2)="CL",MID(A528,1,2)="RP"),"P","B")</f>
        <v>B</v>
      </c>
      <c r="D528" s="17">
        <f>IF($C528="B",VLOOKUP($A528,Bat!$A$4:$BC$2232,D$1,FALSE),VLOOKUP($A528,Pit!$A$4:$AZ$2108,D$2,FALSE))</f>
        <v>7030</v>
      </c>
      <c r="E528" s="16" t="str">
        <f>IF($C528="B",VLOOKUP($A528,Bat!$A$4:$BC$2232,E$1,FALSE),VLOOKUP($A528,Pit!$A$4:$AZ$2108,E$2,FALSE))</f>
        <v>C</v>
      </c>
      <c r="F528" s="16" t="str">
        <f>IF($C528="B",VLOOKUP($A528,Bat!$A$4:$BC$2232,F$1,FALSE),VLOOKUP($A528,Pit!$A$4:$AZ$2108,F$2,FALSE))</f>
        <v>Jim Bullen</v>
      </c>
      <c r="G528" s="16">
        <f>IF($C528="B",VLOOKUP($A528,Bat!$A$4:$BC$2232,G$1,FALSE),VLOOKUP($A528,Pit!$A$4:$AZ$2108,G$2,FALSE))</f>
        <v>21</v>
      </c>
      <c r="H528" s="16" t="str">
        <f>IF($C528="B",VLOOKUP($A528,Bat!$A$4:$BC$2232,H$1,FALSE),VLOOKUP($A528,Pit!$A$4:$AZ$2108,H$2,FALSE))</f>
        <v>R</v>
      </c>
      <c r="I528" s="16" t="str">
        <f>IF($C528="B",VLOOKUP($A528,Bat!$A$4:$BC$2232,I$1,FALSE),VLOOKUP($A528,Pit!$A$4:$AZ$2108,I$2,FALSE))</f>
        <v>R</v>
      </c>
      <c r="J528" s="16" t="str">
        <f>IF($C528="B",VLOOKUP($A528,Bat!$A$4:$BC$2232,J$1,FALSE),VLOOKUP($A528,Pit!$A$4:$AZ$2108,J$2,FALSE))</f>
        <v>Very Low</v>
      </c>
      <c r="K528" s="17" t="str">
        <f>IF($C528="B",VLOOKUP($A528,Bat!$A$4:$BC$2232,K$1,FALSE),VLOOKUP($A528,Pit!$A$4:$AZ$2108,K$2,FALSE))</f>
        <v>Normal</v>
      </c>
      <c r="L528" s="16">
        <f>IF($C528="B",VLOOKUP($A528,Bat!$A$4:$BC$2232,L$1,FALSE),VLOOKUP($A528,Pit!$A$4:$AZ$2108,L$2,FALSE))</f>
        <v>4</v>
      </c>
      <c r="M528" s="16">
        <f>IF($C528="B",VLOOKUP($A528,Bat!$A$4:$BC$2232,M$1,FALSE),VLOOKUP($A528,Pit!$A$4:$AZ$2108,M$2,FALSE))</f>
        <v>4</v>
      </c>
      <c r="N528" s="16">
        <f>IF($C528="B",VLOOKUP($A528,Bat!$A$4:$BC$2232,N$1,FALSE),VLOOKUP($A528,Pit!$A$4:$AZ$2108,N$2,FALSE))</f>
        <v>1</v>
      </c>
      <c r="O528" s="16">
        <f>IF($C528="B",VLOOKUP($A528,Bat!$A$4:$BC$2232,O$1,FALSE),VLOOKUP($A528,Pit!$A$4:$AZ$2108,O$2,FALSE))</f>
        <v>6</v>
      </c>
      <c r="P528" s="17">
        <f>IF($C528="B",VLOOKUP($A528,Bat!$A$4:$BC$2232,P$1,FALSE),VLOOKUP($A528,Pit!$A$4:$AZ$2108,P$2,FALSE))</f>
        <v>4</v>
      </c>
      <c r="Q528" s="36">
        <f>IF($C528="B",VLOOKUP($A528,Bat!$A$4:$BC$2232,Q$1,FALSE),VLOOKUP($A528,Pit!$A$4:$AZ$2108,Q$2,FALSE))</f>
        <v>4.6443331698318904</v>
      </c>
      <c r="R528" s="19">
        <f>IF($C528="B",VLOOKUP($A528,Bat!$A$4:$BC$2232,R$1,FALSE),VLOOKUP($A528,Pit!$A$4:$AZ$2108,R$2,FALSE))</f>
        <v>-0.25338009102325665</v>
      </c>
      <c r="S528" s="20">
        <f>IF($C528="B",VLOOKUP($A528,Bat!$A$4:$BC$2232,S$1,FALSE),VLOOKUP($A528,Pit!$A$4:$AZ$2108,S$2,FALSE))</f>
        <v>190000</v>
      </c>
      <c r="T528" s="17" t="str">
        <f>VLOOKUP(IF($C528="B",VLOOKUP($A528,Bat!$A$4:$AT$2232,T$1,FALSE),VLOOKUP($A528,Pit!$A$4:$BD$2108,T$2,FALSE)),COND!$A$35:$B$41,2,FALSE)</f>
        <v>??</v>
      </c>
      <c r="U528" s="21">
        <f>IF($C528="B",VLOOKUP($A528,Bat!$A$4:$AR$1196,44,FALSE),VLOOKUP($A528,Pit!$A$4:$BB$1086,54,FALSE))</f>
        <v>0</v>
      </c>
      <c r="V528" s="16"/>
      <c r="W528" s="16">
        <f>IF(OR(U528=999,V528=999,AND(S528&gt;$S$3,S528&lt;&gt;"Slot")),"",IF(V528="",U528,V528))</f>
        <v>0</v>
      </c>
      <c r="X528" s="17" t="e">
        <f>RANK(R528,$R$5:$R$124)</f>
        <v>#N/A</v>
      </c>
      <c r="Y528" s="16" t="str">
        <f>IFERROR(VLOOKUP($D528,Results!$F$3:$L$1396,Y$1,FALSE),"")</f>
        <v/>
      </c>
      <c r="Z528" s="34" t="str">
        <f>IFERROR(IFERROR(IF(VLOOKUP($D528,Results!$F$3:$L$1396,Z$1+1,FALSE)=1,"S",""),"")&amp;VLOOKUP($D528,Results!$F$3:$L$1396,Z$1,FALSE),"")</f>
        <v/>
      </c>
      <c r="AA528" s="16" t="str">
        <f>IFERROR(VLOOKUP($D528,Results!$F$3:$L$1396,AA$1,FALSE),"")</f>
        <v/>
      </c>
      <c r="AB528" s="16" t="str">
        <f>IFERROR(VLOOKUP($D528,Results!$F$3:$L$1396,AB$1,FALSE),"")</f>
        <v/>
      </c>
      <c r="AC528" s="16" t="str">
        <f>IF(V528="","",Y528-V528)</f>
        <v/>
      </c>
    </row>
    <row r="529" spans="1:29" s="21" customFormat="1" x14ac:dyDescent="0.25">
      <c r="A529" s="21" t="s">
        <v>2528</v>
      </c>
      <c r="B529" s="16">
        <f>COUNTIF($A$5:$A$124,A529)</f>
        <v>0</v>
      </c>
      <c r="C529" s="16" t="str">
        <f>IF(OR(MID(A529,1,2)="SP",MID(A529,1,2)="MR",MID(A529,1,2)="CL",MID(A529,1,2)="RP"),"P","B")</f>
        <v>P</v>
      </c>
      <c r="D529" s="17">
        <f>IF($C529="B",VLOOKUP($A529,Bat!$A$4:$BC$2232,D$1,FALSE),VLOOKUP($A529,Pit!$A$4:$AZ$2108,D$2,FALSE))</f>
        <v>6881</v>
      </c>
      <c r="E529" s="16" t="str">
        <f>IF($C529="B",VLOOKUP($A529,Bat!$A$4:$BC$2232,E$1,FALSE),VLOOKUP($A529,Pit!$A$4:$AZ$2108,E$2,FALSE))</f>
        <v>RP</v>
      </c>
      <c r="F529" s="16" t="str">
        <f>IF($C529="B",VLOOKUP($A529,Bat!$A$4:$BC$2232,F$1,FALSE),VLOOKUP($A529,Pit!$A$4:$AZ$2108,F$2,FALSE))</f>
        <v>Mototsune Abe</v>
      </c>
      <c r="G529" s="16">
        <f>IF($C529="B",VLOOKUP($A529,Bat!$A$4:$BC$2232,G$1,FALSE),VLOOKUP($A529,Pit!$A$4:$AZ$2108,G$2,FALSE))</f>
        <v>21</v>
      </c>
      <c r="H529" s="16" t="str">
        <f>IF($C529="B",VLOOKUP($A529,Bat!$A$4:$BC$2232,H$1,FALSE),VLOOKUP($A529,Pit!$A$4:$AZ$2108,H$2,FALSE))</f>
        <v>R</v>
      </c>
      <c r="I529" s="16" t="str">
        <f>IF($C529="B",VLOOKUP($A529,Bat!$A$4:$BC$2232,I$1,FALSE),VLOOKUP($A529,Pit!$A$4:$AZ$2108,I$2,FALSE))</f>
        <v>L</v>
      </c>
      <c r="J529" s="16" t="str">
        <f>IF($C529="B",VLOOKUP($A529,Bat!$A$4:$BC$2232,J$1,FALSE),VLOOKUP($A529,Pit!$A$4:$AZ$2108,J$2,FALSE))</f>
        <v>Normal</v>
      </c>
      <c r="K529" s="17" t="str">
        <f>IF($C529="B",VLOOKUP($A529,Bat!$A$4:$BC$2232,K$1,FALSE),VLOOKUP($A529,Pit!$A$4:$AZ$2108,K$2,FALSE))</f>
        <v>Normal</v>
      </c>
      <c r="L529" s="16">
        <f>IF($C529="B",VLOOKUP($A529,Bat!$A$4:$BC$2232,L$1,FALSE),VLOOKUP($A529,Pit!$A$4:$AZ$2108,L$2,FALSE))</f>
        <v>3</v>
      </c>
      <c r="M529" s="16">
        <f>IF($C529="B",VLOOKUP($A529,Bat!$A$4:$BC$2232,M$1,FALSE),VLOOKUP($A529,Pit!$A$4:$AZ$2108,M$2,FALSE))</f>
        <v>4</v>
      </c>
      <c r="N529" s="16">
        <f>IF($C529="B",VLOOKUP($A529,Bat!$A$4:$BC$2232,N$1,FALSE),VLOOKUP($A529,Pit!$A$4:$AZ$2108,N$2,FALSE))</f>
        <v>4</v>
      </c>
      <c r="O529" s="16" t="str">
        <f>IF($C529="B",VLOOKUP($A529,Bat!$A$4:$BC$2232,O$1,FALSE),VLOOKUP($A529,Pit!$A$4:$AZ$2108,O$2,FALSE))</f>
        <v>90-92 Mph</v>
      </c>
      <c r="P529" s="17">
        <f>IF($C529="B",VLOOKUP($A529,Bat!$A$4:$BC$2232,P$1,FALSE),VLOOKUP($A529,Pit!$A$4:$AZ$2108,P$2,FALSE))</f>
        <v>3</v>
      </c>
      <c r="Q529" s="36">
        <f>IF($C529="B",VLOOKUP($A529,Bat!$A$4:$BC$2232,Q$1,FALSE),VLOOKUP($A529,Pit!$A$4:$AZ$2108,Q$2,FALSE))</f>
        <v>20.201987859581095</v>
      </c>
      <c r="R529" s="19">
        <f>IF($C529="B",VLOOKUP($A529,Bat!$A$4:$BC$2232,R$1,FALSE),VLOOKUP($A529,Pit!$A$4:$AZ$2108,R$2,FALSE))</f>
        <v>-0.25484079314134095</v>
      </c>
      <c r="S529" s="20">
        <f>IF($C529="B",VLOOKUP($A529,Bat!$A$4:$BC$2232,S$1,FALSE),VLOOKUP($A529,Pit!$A$4:$AZ$2108,S$2,FALSE))</f>
        <v>190000</v>
      </c>
      <c r="T529" s="17" t="str">
        <f>VLOOKUP(IF($C529="B",VLOOKUP($A529,Bat!$A$4:$AT$2232,T$1,FALSE),VLOOKUP($A529,Pit!$A$4:$BD$2108,T$2,FALSE)),COND!$A$35:$B$41,2,FALSE)</f>
        <v>??</v>
      </c>
      <c r="U529" s="21">
        <f>IF($C529="B",VLOOKUP($A529,Bat!$A$4:$AR$1196,44,FALSE),VLOOKUP($A529,Pit!$A$4:$BB$1086,54,FALSE))</f>
        <v>0</v>
      </c>
      <c r="V529" s="16"/>
      <c r="W529" s="16">
        <f>IF(OR(U529=999,V529=999,AND(S529&gt;$S$3,S529&lt;&gt;"Slot")),"",IF(V529="",U529,V529))</f>
        <v>0</v>
      </c>
      <c r="X529" s="17" t="e">
        <f>RANK(R529,$R$5:$R$124)</f>
        <v>#N/A</v>
      </c>
      <c r="Y529" s="16" t="str">
        <f>IFERROR(VLOOKUP($D529,Results!$F$3:$L$1396,Y$1,FALSE),"")</f>
        <v/>
      </c>
      <c r="Z529" s="34" t="str">
        <f>IFERROR(IFERROR(IF(VLOOKUP($D529,Results!$F$3:$L$1396,Z$1+1,FALSE)=1,"S",""),"")&amp;VLOOKUP($D529,Results!$F$3:$L$1396,Z$1,FALSE),"")</f>
        <v/>
      </c>
      <c r="AA529" s="16" t="str">
        <f>IFERROR(VLOOKUP($D529,Results!$F$3:$L$1396,AA$1,FALSE),"")</f>
        <v/>
      </c>
      <c r="AB529" s="16" t="str">
        <f>IFERROR(VLOOKUP($D529,Results!$F$3:$L$1396,AB$1,FALSE),"")</f>
        <v/>
      </c>
      <c r="AC529" s="16" t="str">
        <f>IF(V529="","",Y529-V529)</f>
        <v/>
      </c>
    </row>
    <row r="530" spans="1:29" s="21" customFormat="1" x14ac:dyDescent="0.25">
      <c r="A530" s="21" t="s">
        <v>2990</v>
      </c>
      <c r="B530" s="16">
        <f>COUNTIF($A$5:$A$124,A530)</f>
        <v>0</v>
      </c>
      <c r="C530" s="16" t="str">
        <f>IF(OR(MID(A530,1,2)="SP",MID(A530,1,2)="MR",MID(A530,1,2)="CL",MID(A530,1,2)="RP"),"P","B")</f>
        <v>B</v>
      </c>
      <c r="D530" s="17">
        <f>IF($C530="B",VLOOKUP($A530,Bat!$A$4:$BC$2232,D$1,FALSE),VLOOKUP($A530,Pit!$A$4:$AZ$2108,D$2,FALSE))</f>
        <v>6686</v>
      </c>
      <c r="E530" s="16" t="str">
        <f>IF($C530="B",VLOOKUP($A530,Bat!$A$4:$BC$2232,E$1,FALSE),VLOOKUP($A530,Pit!$A$4:$AZ$2108,E$2,FALSE))</f>
        <v>SS</v>
      </c>
      <c r="F530" s="16" t="str">
        <f>IF($C530="B",VLOOKUP($A530,Bat!$A$4:$BC$2232,F$1,FALSE),VLOOKUP($A530,Pit!$A$4:$AZ$2108,F$2,FALSE))</f>
        <v>Brian Beamish</v>
      </c>
      <c r="G530" s="16">
        <f>IF($C530="B",VLOOKUP($A530,Bat!$A$4:$BC$2232,G$1,FALSE),VLOOKUP($A530,Pit!$A$4:$AZ$2108,G$2,FALSE))</f>
        <v>21</v>
      </c>
      <c r="H530" s="16" t="str">
        <f>IF($C530="B",VLOOKUP($A530,Bat!$A$4:$BC$2232,H$1,FALSE),VLOOKUP($A530,Pit!$A$4:$AZ$2108,H$2,FALSE))</f>
        <v>R</v>
      </c>
      <c r="I530" s="16" t="str">
        <f>IF($C530="B",VLOOKUP($A530,Bat!$A$4:$BC$2232,I$1,FALSE),VLOOKUP($A530,Pit!$A$4:$AZ$2108,I$2,FALSE))</f>
        <v>R</v>
      </c>
      <c r="J530" s="16" t="str">
        <f>IF($C530="B",VLOOKUP($A530,Bat!$A$4:$BC$2232,J$1,FALSE),VLOOKUP($A530,Pit!$A$4:$AZ$2108,J$2,FALSE))</f>
        <v>Low</v>
      </c>
      <c r="K530" s="17" t="str">
        <f>IF($C530="B",VLOOKUP($A530,Bat!$A$4:$BC$2232,K$1,FALSE),VLOOKUP($A530,Pit!$A$4:$AZ$2108,K$2,FALSE))</f>
        <v>Very Low</v>
      </c>
      <c r="L530" s="16">
        <f>IF($C530="B",VLOOKUP($A530,Bat!$A$4:$BC$2232,L$1,FALSE),VLOOKUP($A530,Pit!$A$4:$AZ$2108,L$2,FALSE))</f>
        <v>5</v>
      </c>
      <c r="M530" s="16">
        <f>IF($C530="B",VLOOKUP($A530,Bat!$A$4:$BC$2232,M$1,FALSE),VLOOKUP($A530,Pit!$A$4:$AZ$2108,M$2,FALSE))</f>
        <v>2</v>
      </c>
      <c r="N530" s="16">
        <f>IF($C530="B",VLOOKUP($A530,Bat!$A$4:$BC$2232,N$1,FALSE),VLOOKUP($A530,Pit!$A$4:$AZ$2108,N$2,FALSE))</f>
        <v>1</v>
      </c>
      <c r="O530" s="16">
        <f>IF($C530="B",VLOOKUP($A530,Bat!$A$4:$BC$2232,O$1,FALSE),VLOOKUP($A530,Pit!$A$4:$AZ$2108,O$2,FALSE))</f>
        <v>3</v>
      </c>
      <c r="P530" s="17">
        <f>IF($C530="B",VLOOKUP($A530,Bat!$A$4:$BC$2232,P$1,FALSE),VLOOKUP($A530,Pit!$A$4:$AZ$2108,P$2,FALSE))</f>
        <v>5</v>
      </c>
      <c r="Q530" s="36">
        <f>IF($C530="B",VLOOKUP($A530,Bat!$A$4:$BC$2232,Q$1,FALSE),VLOOKUP($A530,Pit!$A$4:$AZ$2108,Q$2,FALSE))</f>
        <v>4.6290653121810026</v>
      </c>
      <c r="R530" s="19">
        <f>IF($C530="B",VLOOKUP($A530,Bat!$A$4:$BC$2232,R$1,FALSE),VLOOKUP($A530,Pit!$A$4:$AZ$2108,R$2,FALSE))</f>
        <v>-0.25538283394504746</v>
      </c>
      <c r="S530" s="20">
        <f>IF($C530="B",VLOOKUP($A530,Bat!$A$4:$BC$2232,S$1,FALSE),VLOOKUP($A530,Pit!$A$4:$AZ$2108,S$2,FALSE))</f>
        <v>220000</v>
      </c>
      <c r="T530" s="17" t="str">
        <f>VLOOKUP(IF($C530="B",VLOOKUP($A530,Bat!$A$4:$AT$2232,T$1,FALSE),VLOOKUP($A530,Pit!$A$4:$BD$2108,T$2,FALSE)),COND!$A$35:$B$41,2,FALSE)</f>
        <v>??</v>
      </c>
      <c r="U530" s="21">
        <f>IF($C530="B",VLOOKUP($A530,Bat!$A$4:$AR$1196,44,FALSE),VLOOKUP($A530,Pit!$A$4:$BB$1086,54,FALSE))</f>
        <v>0</v>
      </c>
      <c r="V530" s="16"/>
      <c r="W530" s="16">
        <f>IF(OR(U530=999,V530=999,AND(S530&gt;$S$3,S530&lt;&gt;"Slot")),"",IF(V530="",U530,V530))</f>
        <v>0</v>
      </c>
      <c r="X530" s="17" t="e">
        <f>RANK(R530,$R$5:$R$124)</f>
        <v>#N/A</v>
      </c>
      <c r="Y530" s="16" t="str">
        <f>IFERROR(VLOOKUP($D530,Results!$F$3:$L$1396,Y$1,FALSE),"")</f>
        <v/>
      </c>
      <c r="Z530" s="34" t="str">
        <f>IFERROR(IFERROR(IF(VLOOKUP($D530,Results!$F$3:$L$1396,Z$1+1,FALSE)=1,"S",""),"")&amp;VLOOKUP($D530,Results!$F$3:$L$1396,Z$1,FALSE),"")</f>
        <v/>
      </c>
      <c r="AA530" s="16" t="str">
        <f>IFERROR(VLOOKUP($D530,Results!$F$3:$L$1396,AA$1,FALSE),"")</f>
        <v/>
      </c>
      <c r="AB530" s="16" t="str">
        <f>IFERROR(VLOOKUP($D530,Results!$F$3:$L$1396,AB$1,FALSE),"")</f>
        <v/>
      </c>
      <c r="AC530" s="16" t="str">
        <f>IF(V530="","",Y530-V530)</f>
        <v/>
      </c>
    </row>
    <row r="531" spans="1:29" s="21" customFormat="1" x14ac:dyDescent="0.25">
      <c r="A531" s="21" t="s">
        <v>2529</v>
      </c>
      <c r="B531" s="16">
        <f>COUNTIF($A$5:$A$124,A531)</f>
        <v>0</v>
      </c>
      <c r="C531" s="16" t="str">
        <f>IF(OR(MID(A531,1,2)="SP",MID(A531,1,2)="MR",MID(A531,1,2)="CL",MID(A531,1,2)="RP"),"P","B")</f>
        <v>P</v>
      </c>
      <c r="D531" s="17">
        <f>IF($C531="B",VLOOKUP($A531,Bat!$A$4:$BC$2232,D$1,FALSE),VLOOKUP($A531,Pit!$A$4:$AZ$2108,D$2,FALSE))</f>
        <v>10316</v>
      </c>
      <c r="E531" s="16" t="str">
        <f>IF($C531="B",VLOOKUP($A531,Bat!$A$4:$BC$2232,E$1,FALSE),VLOOKUP($A531,Pit!$A$4:$AZ$2108,E$2,FALSE))</f>
        <v>CL</v>
      </c>
      <c r="F531" s="16" t="str">
        <f>IF($C531="B",VLOOKUP($A531,Bat!$A$4:$BC$2232,F$1,FALSE),VLOOKUP($A531,Pit!$A$4:$AZ$2108,F$2,FALSE))</f>
        <v>Ronald Johnston</v>
      </c>
      <c r="G531" s="16">
        <f>IF($C531="B",VLOOKUP($A531,Bat!$A$4:$BC$2232,G$1,FALSE),VLOOKUP($A531,Pit!$A$4:$AZ$2108,G$2,FALSE))</f>
        <v>21</v>
      </c>
      <c r="H531" s="16" t="str">
        <f>IF($C531="B",VLOOKUP($A531,Bat!$A$4:$BC$2232,H$1,FALSE),VLOOKUP($A531,Pit!$A$4:$AZ$2108,H$2,FALSE))</f>
        <v>R</v>
      </c>
      <c r="I531" s="16" t="str">
        <f>IF($C531="B",VLOOKUP($A531,Bat!$A$4:$BC$2232,I$1,FALSE),VLOOKUP($A531,Pit!$A$4:$AZ$2108,I$2,FALSE))</f>
        <v>R</v>
      </c>
      <c r="J531" s="16" t="str">
        <f>IF($C531="B",VLOOKUP($A531,Bat!$A$4:$BC$2232,J$1,FALSE),VLOOKUP($A531,Pit!$A$4:$AZ$2108,J$2,FALSE))</f>
        <v>High</v>
      </c>
      <c r="K531" s="17" t="str">
        <f>IF($C531="B",VLOOKUP($A531,Bat!$A$4:$BC$2232,K$1,FALSE),VLOOKUP($A531,Pit!$A$4:$AZ$2108,K$2,FALSE))</f>
        <v>High</v>
      </c>
      <c r="L531" s="16">
        <f>IF($C531="B",VLOOKUP($A531,Bat!$A$4:$BC$2232,L$1,FALSE),VLOOKUP($A531,Pit!$A$4:$AZ$2108,L$2,FALSE))</f>
        <v>5</v>
      </c>
      <c r="M531" s="16">
        <f>IF($C531="B",VLOOKUP($A531,Bat!$A$4:$BC$2232,M$1,FALSE),VLOOKUP($A531,Pit!$A$4:$AZ$2108,M$2,FALSE))</f>
        <v>7</v>
      </c>
      <c r="N531" s="16">
        <f>IF($C531="B",VLOOKUP($A531,Bat!$A$4:$BC$2232,N$1,FALSE),VLOOKUP($A531,Pit!$A$4:$AZ$2108,N$2,FALSE))</f>
        <v>3</v>
      </c>
      <c r="O531" s="16" t="str">
        <f>IF($C531="B",VLOOKUP($A531,Bat!$A$4:$BC$2232,O$1,FALSE),VLOOKUP($A531,Pit!$A$4:$AZ$2108,O$2,FALSE))</f>
        <v>93-95 Mph</v>
      </c>
      <c r="P531" s="17">
        <f>IF($C531="B",VLOOKUP($A531,Bat!$A$4:$BC$2232,P$1,FALSE),VLOOKUP($A531,Pit!$A$4:$AZ$2108,P$2,FALSE))</f>
        <v>3</v>
      </c>
      <c r="Q531" s="36">
        <f>IF($C531="B",VLOOKUP($A531,Bat!$A$4:$BC$2232,Q$1,FALSE),VLOOKUP($A531,Pit!$A$4:$AZ$2108,Q$2,FALSE))</f>
        <v>20.183071557774625</v>
      </c>
      <c r="R531" s="19">
        <f>IF($C531="B",VLOOKUP($A531,Bat!$A$4:$BC$2232,R$1,FALSE),VLOOKUP($A531,Pit!$A$4:$AZ$2108,R$2,FALSE))</f>
        <v>-0.25653313627538621</v>
      </c>
      <c r="S531" s="20">
        <f>IF($C531="B",VLOOKUP($A531,Bat!$A$4:$BC$2232,S$1,FALSE),VLOOKUP($A531,Pit!$A$4:$AZ$2108,S$2,FALSE))</f>
        <v>200000</v>
      </c>
      <c r="T531" s="17" t="str">
        <f>VLOOKUP(IF($C531="B",VLOOKUP($A531,Bat!$A$4:$AT$2232,T$1,FALSE),VLOOKUP($A531,Pit!$A$4:$BD$2108,T$2,FALSE)),COND!$A$35:$B$41,2,FALSE)</f>
        <v>??</v>
      </c>
      <c r="U531" s="21">
        <f>IF($C531="B",VLOOKUP($A531,Bat!$A$4:$AR$1196,44,FALSE),VLOOKUP($A531,Pit!$A$4:$BB$1086,54,FALSE))</f>
        <v>0</v>
      </c>
      <c r="V531" s="16"/>
      <c r="W531" s="16">
        <f>IF(OR(U531=999,V531=999,AND(S531&gt;$S$3,S531&lt;&gt;"Slot")),"",IF(V531="",U531,V531))</f>
        <v>0</v>
      </c>
      <c r="X531" s="17" t="e">
        <f>RANK(R531,$R$5:$R$124)</f>
        <v>#N/A</v>
      </c>
      <c r="Y531" s="16" t="str">
        <f>IFERROR(VLOOKUP($D531,Results!$F$3:$L$1396,Y$1,FALSE),"")</f>
        <v/>
      </c>
      <c r="Z531" s="34" t="str">
        <f>IFERROR(IFERROR(IF(VLOOKUP($D531,Results!$F$3:$L$1396,Z$1+1,FALSE)=1,"S",""),"")&amp;VLOOKUP($D531,Results!$F$3:$L$1396,Z$1,FALSE),"")</f>
        <v/>
      </c>
      <c r="AA531" s="16" t="str">
        <f>IFERROR(VLOOKUP($D531,Results!$F$3:$L$1396,AA$1,FALSE),"")</f>
        <v/>
      </c>
      <c r="AB531" s="16" t="str">
        <f>IFERROR(VLOOKUP($D531,Results!$F$3:$L$1396,AB$1,FALSE),"")</f>
        <v/>
      </c>
      <c r="AC531" s="16" t="str">
        <f>IF(V531="","",Y531-V531)</f>
        <v/>
      </c>
    </row>
    <row r="532" spans="1:29" s="21" customFormat="1" x14ac:dyDescent="0.25">
      <c r="A532" s="21" t="s">
        <v>2991</v>
      </c>
      <c r="B532" s="16">
        <f>COUNTIF($A$5:$A$124,A532)</f>
        <v>0</v>
      </c>
      <c r="C532" s="16" t="str">
        <f>IF(OR(MID(A532,1,2)="SP",MID(A532,1,2)="MR",MID(A532,1,2)="CL",MID(A532,1,2)="RP"),"P","B")</f>
        <v>B</v>
      </c>
      <c r="D532" s="17">
        <f>IF($C532="B",VLOOKUP($A532,Bat!$A$4:$BC$2232,D$1,FALSE),VLOOKUP($A532,Pit!$A$4:$AZ$2108,D$2,FALSE))</f>
        <v>4877</v>
      </c>
      <c r="E532" s="16" t="str">
        <f>IF($C532="B",VLOOKUP($A532,Bat!$A$4:$BC$2232,E$1,FALSE),VLOOKUP($A532,Pit!$A$4:$AZ$2108,E$2,FALSE))</f>
        <v>LF</v>
      </c>
      <c r="F532" s="16" t="str">
        <f>IF($C532="B",VLOOKUP($A532,Bat!$A$4:$BC$2232,F$1,FALSE),VLOOKUP($A532,Pit!$A$4:$AZ$2108,F$2,FALSE))</f>
        <v>Jeff Tillman</v>
      </c>
      <c r="G532" s="16">
        <f>IF($C532="B",VLOOKUP($A532,Bat!$A$4:$BC$2232,G$1,FALSE),VLOOKUP($A532,Pit!$A$4:$AZ$2108,G$2,FALSE))</f>
        <v>18</v>
      </c>
      <c r="H532" s="16" t="str">
        <f>IF($C532="B",VLOOKUP($A532,Bat!$A$4:$BC$2232,H$1,FALSE),VLOOKUP($A532,Pit!$A$4:$AZ$2108,H$2,FALSE))</f>
        <v>L</v>
      </c>
      <c r="I532" s="16" t="str">
        <f>IF($C532="B",VLOOKUP($A532,Bat!$A$4:$BC$2232,I$1,FALSE),VLOOKUP($A532,Pit!$A$4:$AZ$2108,I$2,FALSE))</f>
        <v>R</v>
      </c>
      <c r="J532" s="16" t="str">
        <f>IF($C532="B",VLOOKUP($A532,Bat!$A$4:$BC$2232,J$1,FALSE),VLOOKUP($A532,Pit!$A$4:$AZ$2108,J$2,FALSE))</f>
        <v>High</v>
      </c>
      <c r="K532" s="17" t="str">
        <f>IF($C532="B",VLOOKUP($A532,Bat!$A$4:$BC$2232,K$1,FALSE),VLOOKUP($A532,Pit!$A$4:$AZ$2108,K$2,FALSE))</f>
        <v>Very Low</v>
      </c>
      <c r="L532" s="16">
        <f>IF($C532="B",VLOOKUP($A532,Bat!$A$4:$BC$2232,L$1,FALSE),VLOOKUP($A532,Pit!$A$4:$AZ$2108,L$2,FALSE))</f>
        <v>4</v>
      </c>
      <c r="M532" s="16">
        <f>IF($C532="B",VLOOKUP($A532,Bat!$A$4:$BC$2232,M$1,FALSE),VLOOKUP($A532,Pit!$A$4:$AZ$2108,M$2,FALSE))</f>
        <v>7</v>
      </c>
      <c r="N532" s="16">
        <f>IF($C532="B",VLOOKUP($A532,Bat!$A$4:$BC$2232,N$1,FALSE),VLOOKUP($A532,Pit!$A$4:$AZ$2108,N$2,FALSE))</f>
        <v>4</v>
      </c>
      <c r="O532" s="16">
        <f>IF($C532="B",VLOOKUP($A532,Bat!$A$4:$BC$2232,O$1,FALSE),VLOOKUP($A532,Pit!$A$4:$AZ$2108,O$2,FALSE))</f>
        <v>1</v>
      </c>
      <c r="P532" s="17">
        <f>IF($C532="B",VLOOKUP($A532,Bat!$A$4:$BC$2232,P$1,FALSE),VLOOKUP($A532,Pit!$A$4:$AZ$2108,P$2,FALSE))</f>
        <v>5</v>
      </c>
      <c r="Q532" s="36">
        <f>IF($C532="B",VLOOKUP($A532,Bat!$A$4:$BC$2232,Q$1,FALSE),VLOOKUP($A532,Pit!$A$4:$AZ$2108,Q$2,FALSE))</f>
        <v>4.6063907462794891</v>
      </c>
      <c r="R532" s="19">
        <f>IF($C532="B",VLOOKUP($A532,Bat!$A$4:$BC$2232,R$1,FALSE),VLOOKUP($A532,Pit!$A$4:$AZ$2108,R$2,FALSE))</f>
        <v>-0.25835714294126044</v>
      </c>
      <c r="S532" s="20">
        <f>IF($C532="B",VLOOKUP($A532,Bat!$A$4:$BC$2232,S$1,FALSE),VLOOKUP($A532,Pit!$A$4:$AZ$2108,S$2,FALSE))</f>
        <v>200000</v>
      </c>
      <c r="T532" s="17" t="str">
        <f>VLOOKUP(IF($C532="B",VLOOKUP($A532,Bat!$A$4:$AT$2232,T$1,FALSE),VLOOKUP($A532,Pit!$A$4:$BD$2108,T$2,FALSE)),COND!$A$35:$B$41,2,FALSE)</f>
        <v>??</v>
      </c>
      <c r="U532" s="21">
        <f>IF($C532="B",VLOOKUP($A532,Bat!$A$4:$AR$1196,44,FALSE),VLOOKUP($A532,Pit!$A$4:$BB$1086,54,FALSE))</f>
        <v>0</v>
      </c>
      <c r="V532" s="16"/>
      <c r="W532" s="16">
        <f>IF(OR(U532=999,V532=999,AND(S532&gt;$S$3,S532&lt;&gt;"Slot")),"",IF(V532="",U532,V532))</f>
        <v>0</v>
      </c>
      <c r="X532" s="17" t="e">
        <f>RANK(R532,$R$5:$R$124)</f>
        <v>#N/A</v>
      </c>
      <c r="Y532" s="16" t="str">
        <f>IFERROR(VLOOKUP($D532,Results!$F$3:$L$1396,Y$1,FALSE),"")</f>
        <v/>
      </c>
      <c r="Z532" s="34" t="str">
        <f>IFERROR(IFERROR(IF(VLOOKUP($D532,Results!$F$3:$L$1396,Z$1+1,FALSE)=1,"S",""),"")&amp;VLOOKUP($D532,Results!$F$3:$L$1396,Z$1,FALSE),"")</f>
        <v/>
      </c>
      <c r="AA532" s="16" t="str">
        <f>IFERROR(VLOOKUP($D532,Results!$F$3:$L$1396,AA$1,FALSE),"")</f>
        <v/>
      </c>
      <c r="AB532" s="16" t="str">
        <f>IFERROR(VLOOKUP($D532,Results!$F$3:$L$1396,AB$1,FALSE),"")</f>
        <v/>
      </c>
      <c r="AC532" s="16" t="str">
        <f>IF(V532="","",Y532-V532)</f>
        <v/>
      </c>
    </row>
    <row r="533" spans="1:29" s="21" customFormat="1" x14ac:dyDescent="0.25">
      <c r="A533" s="21" t="s">
        <v>2530</v>
      </c>
      <c r="B533" s="16">
        <f>COUNTIF($A$5:$A$124,A533)</f>
        <v>0</v>
      </c>
      <c r="C533" s="16" t="str">
        <f>IF(OR(MID(A533,1,2)="SP",MID(A533,1,2)="MR",MID(A533,1,2)="CL",MID(A533,1,2)="RP"),"P","B")</f>
        <v>P</v>
      </c>
      <c r="D533" s="17">
        <f>IF($C533="B",VLOOKUP($A533,Bat!$A$4:$BC$2232,D$1,FALSE),VLOOKUP($A533,Pit!$A$4:$AZ$2108,D$2,FALSE))</f>
        <v>10726</v>
      </c>
      <c r="E533" s="16" t="str">
        <f>IF($C533="B",VLOOKUP($A533,Bat!$A$4:$BC$2232,E$1,FALSE),VLOOKUP($A533,Pit!$A$4:$AZ$2108,E$2,FALSE))</f>
        <v>SP</v>
      </c>
      <c r="F533" s="16" t="str">
        <f>IF($C533="B",VLOOKUP($A533,Bat!$A$4:$BC$2232,F$1,FALSE),VLOOKUP($A533,Pit!$A$4:$AZ$2108,F$2,FALSE))</f>
        <v>César Féliz</v>
      </c>
      <c r="G533" s="16">
        <f>IF($C533="B",VLOOKUP($A533,Bat!$A$4:$BC$2232,G$1,FALSE),VLOOKUP($A533,Pit!$A$4:$AZ$2108,G$2,FALSE))</f>
        <v>21</v>
      </c>
      <c r="H533" s="16" t="str">
        <f>IF($C533="B",VLOOKUP($A533,Bat!$A$4:$BC$2232,H$1,FALSE),VLOOKUP($A533,Pit!$A$4:$AZ$2108,H$2,FALSE))</f>
        <v>R</v>
      </c>
      <c r="I533" s="16" t="str">
        <f>IF($C533="B",VLOOKUP($A533,Bat!$A$4:$BC$2232,I$1,FALSE),VLOOKUP($A533,Pit!$A$4:$AZ$2108,I$2,FALSE))</f>
        <v>R</v>
      </c>
      <c r="J533" s="16" t="str">
        <f>IF($C533="B",VLOOKUP($A533,Bat!$A$4:$BC$2232,J$1,FALSE),VLOOKUP($A533,Pit!$A$4:$AZ$2108,J$2,FALSE))</f>
        <v>Very Low</v>
      </c>
      <c r="K533" s="17" t="str">
        <f>IF($C533="B",VLOOKUP($A533,Bat!$A$4:$BC$2232,K$1,FALSE),VLOOKUP($A533,Pit!$A$4:$AZ$2108,K$2,FALSE))</f>
        <v>Low</v>
      </c>
      <c r="L533" s="16">
        <f>IF($C533="B",VLOOKUP($A533,Bat!$A$4:$BC$2232,L$1,FALSE),VLOOKUP($A533,Pit!$A$4:$AZ$2108,L$2,FALSE))</f>
        <v>3</v>
      </c>
      <c r="M533" s="16">
        <f>IF($C533="B",VLOOKUP($A533,Bat!$A$4:$BC$2232,M$1,FALSE),VLOOKUP($A533,Pit!$A$4:$AZ$2108,M$2,FALSE))</f>
        <v>4</v>
      </c>
      <c r="N533" s="16">
        <f>IF($C533="B",VLOOKUP($A533,Bat!$A$4:$BC$2232,N$1,FALSE),VLOOKUP($A533,Pit!$A$4:$AZ$2108,N$2,FALSE))</f>
        <v>4</v>
      </c>
      <c r="O533" s="16" t="str">
        <f>IF($C533="B",VLOOKUP($A533,Bat!$A$4:$BC$2232,O$1,FALSE),VLOOKUP($A533,Pit!$A$4:$AZ$2108,O$2,FALSE))</f>
        <v>92-94 Mph</v>
      </c>
      <c r="P533" s="17">
        <f>IF($C533="B",VLOOKUP($A533,Bat!$A$4:$BC$2232,P$1,FALSE),VLOOKUP($A533,Pit!$A$4:$AZ$2108,P$2,FALSE))</f>
        <v>6</v>
      </c>
      <c r="Q533" s="36">
        <f>IF($C533="B",VLOOKUP($A533,Bat!$A$4:$BC$2232,Q$1,FALSE),VLOOKUP($A533,Pit!$A$4:$AZ$2108,Q$2,FALSE))</f>
        <v>20.144145434833227</v>
      </c>
      <c r="R533" s="19">
        <f>IF($C533="B",VLOOKUP($A533,Bat!$A$4:$BC$2232,R$1,FALSE),VLOOKUP($A533,Pit!$A$4:$AZ$2108,R$2,FALSE))</f>
        <v>-0.26001565403011673</v>
      </c>
      <c r="S533" s="20">
        <f>IF($C533="B",VLOOKUP($A533,Bat!$A$4:$BC$2232,S$1,FALSE),VLOOKUP($A533,Pit!$A$4:$AZ$2108,S$2,FALSE))</f>
        <v>180000</v>
      </c>
      <c r="T533" s="17" t="str">
        <f>VLOOKUP(IF($C533="B",VLOOKUP($A533,Bat!$A$4:$AT$2232,T$1,FALSE),VLOOKUP($A533,Pit!$A$4:$BD$2108,T$2,FALSE)),COND!$A$35:$B$41,2,FALSE)</f>
        <v>??</v>
      </c>
      <c r="U533" s="21">
        <f>IF($C533="B",VLOOKUP($A533,Bat!$A$4:$AR$1196,44,FALSE),VLOOKUP($A533,Pit!$A$4:$BB$1086,54,FALSE))</f>
        <v>0</v>
      </c>
      <c r="V533" s="16"/>
      <c r="W533" s="16">
        <f>IF(OR(U533=999,V533=999,AND(S533&gt;$S$3,S533&lt;&gt;"Slot")),"",IF(V533="",U533,V533))</f>
        <v>0</v>
      </c>
      <c r="X533" s="17" t="e">
        <f>RANK(R533,$R$5:$R$124)</f>
        <v>#N/A</v>
      </c>
      <c r="Y533" s="16" t="str">
        <f>IFERROR(VLOOKUP($D533,Results!$F$3:$L$1396,Y$1,FALSE),"")</f>
        <v/>
      </c>
      <c r="Z533" s="34" t="str">
        <f>IFERROR(IFERROR(IF(VLOOKUP($D533,Results!$F$3:$L$1396,Z$1+1,FALSE)=1,"S",""),"")&amp;VLOOKUP($D533,Results!$F$3:$L$1396,Z$1,FALSE),"")</f>
        <v/>
      </c>
      <c r="AA533" s="16" t="str">
        <f>IFERROR(VLOOKUP($D533,Results!$F$3:$L$1396,AA$1,FALSE),"")</f>
        <v/>
      </c>
      <c r="AB533" s="16" t="str">
        <f>IFERROR(VLOOKUP($D533,Results!$F$3:$L$1396,AB$1,FALSE),"")</f>
        <v/>
      </c>
      <c r="AC533" s="16" t="str">
        <f>IF(V533="","",Y533-V533)</f>
        <v/>
      </c>
    </row>
    <row r="534" spans="1:29" s="21" customFormat="1" x14ac:dyDescent="0.25">
      <c r="A534" s="21" t="s">
        <v>2992</v>
      </c>
      <c r="B534" s="16">
        <f>COUNTIF($A$5:$A$124,A534)</f>
        <v>0</v>
      </c>
      <c r="C534" s="16" t="str">
        <f>IF(OR(MID(A534,1,2)="SP",MID(A534,1,2)="MR",MID(A534,1,2)="CL",MID(A534,1,2)="RP"),"P","B")</f>
        <v>B</v>
      </c>
      <c r="D534" s="17">
        <f>IF($C534="B",VLOOKUP($A534,Bat!$A$4:$BC$2232,D$1,FALSE),VLOOKUP($A534,Pit!$A$4:$AZ$2108,D$2,FALSE))</f>
        <v>5090</v>
      </c>
      <c r="E534" s="16" t="str">
        <f>IF($C534="B",VLOOKUP($A534,Bat!$A$4:$BC$2232,E$1,FALSE),VLOOKUP($A534,Pit!$A$4:$AZ$2108,E$2,FALSE))</f>
        <v>CF</v>
      </c>
      <c r="F534" s="16" t="str">
        <f>IF($C534="B",VLOOKUP($A534,Bat!$A$4:$BC$2232,F$1,FALSE),VLOOKUP($A534,Pit!$A$4:$AZ$2108,F$2,FALSE))</f>
        <v>Jeremy Hill</v>
      </c>
      <c r="G534" s="16">
        <f>IF($C534="B",VLOOKUP($A534,Bat!$A$4:$BC$2232,G$1,FALSE),VLOOKUP($A534,Pit!$A$4:$AZ$2108,G$2,FALSE))</f>
        <v>18</v>
      </c>
      <c r="H534" s="16" t="str">
        <f>IF($C534="B",VLOOKUP($A534,Bat!$A$4:$BC$2232,H$1,FALSE),VLOOKUP($A534,Pit!$A$4:$AZ$2108,H$2,FALSE))</f>
        <v>R</v>
      </c>
      <c r="I534" s="16" t="str">
        <f>IF($C534="B",VLOOKUP($A534,Bat!$A$4:$BC$2232,I$1,FALSE),VLOOKUP($A534,Pit!$A$4:$AZ$2108,I$2,FALSE))</f>
        <v>R</v>
      </c>
      <c r="J534" s="16" t="str">
        <f>IF($C534="B",VLOOKUP($A534,Bat!$A$4:$BC$2232,J$1,FALSE),VLOOKUP($A534,Pit!$A$4:$AZ$2108,J$2,FALSE))</f>
        <v>Low</v>
      </c>
      <c r="K534" s="17" t="str">
        <f>IF($C534="B",VLOOKUP($A534,Bat!$A$4:$BC$2232,K$1,FALSE),VLOOKUP($A534,Pit!$A$4:$AZ$2108,K$2,FALSE))</f>
        <v>Very High</v>
      </c>
      <c r="L534" s="16">
        <f>IF($C534="B",VLOOKUP($A534,Bat!$A$4:$BC$2232,L$1,FALSE),VLOOKUP($A534,Pit!$A$4:$AZ$2108,L$2,FALSE))</f>
        <v>3</v>
      </c>
      <c r="M534" s="16">
        <f>IF($C534="B",VLOOKUP($A534,Bat!$A$4:$BC$2232,M$1,FALSE),VLOOKUP($A534,Pit!$A$4:$AZ$2108,M$2,FALSE))</f>
        <v>7</v>
      </c>
      <c r="N534" s="16">
        <f>IF($C534="B",VLOOKUP($A534,Bat!$A$4:$BC$2232,N$1,FALSE),VLOOKUP($A534,Pit!$A$4:$AZ$2108,N$2,FALSE))</f>
        <v>4</v>
      </c>
      <c r="O534" s="16">
        <f>IF($C534="B",VLOOKUP($A534,Bat!$A$4:$BC$2232,O$1,FALSE),VLOOKUP($A534,Pit!$A$4:$AZ$2108,O$2,FALSE))</f>
        <v>3</v>
      </c>
      <c r="P534" s="17">
        <f>IF($C534="B",VLOOKUP($A534,Bat!$A$4:$BC$2232,P$1,FALSE),VLOOKUP($A534,Pit!$A$4:$AZ$2108,P$2,FALSE))</f>
        <v>6</v>
      </c>
      <c r="Q534" s="36">
        <f>IF($C534="B",VLOOKUP($A534,Bat!$A$4:$BC$2232,Q$1,FALSE),VLOOKUP($A534,Pit!$A$4:$AZ$2108,Q$2,FALSE))</f>
        <v>4.5765050346054279</v>
      </c>
      <c r="R534" s="19">
        <f>IF($C534="B",VLOOKUP($A534,Bat!$A$4:$BC$2232,R$1,FALSE),VLOOKUP($A534,Pit!$A$4:$AZ$2108,R$2,FALSE))</f>
        <v>-0.26227736533830553</v>
      </c>
      <c r="S534" s="20">
        <f>IF($C534="B",VLOOKUP($A534,Bat!$A$4:$BC$2232,S$1,FALSE),VLOOKUP($A534,Pit!$A$4:$AZ$2108,S$2,FALSE))</f>
        <v>500000</v>
      </c>
      <c r="T534" s="17" t="str">
        <f>VLOOKUP(IF($C534="B",VLOOKUP($A534,Bat!$A$4:$AT$2232,T$1,FALSE),VLOOKUP($A534,Pit!$A$4:$BD$2108,T$2,FALSE)),COND!$A$35:$B$41,2,FALSE)</f>
        <v>??</v>
      </c>
      <c r="U534" s="21">
        <f>IF($C534="B",VLOOKUP($A534,Bat!$A$4:$AR$1196,44,FALSE),VLOOKUP($A534,Pit!$A$4:$BB$1086,54,FALSE))</f>
        <v>0</v>
      </c>
      <c r="V534" s="16"/>
      <c r="W534" s="16">
        <f>IF(OR(U534=999,V534=999,AND(S534&gt;$S$3,S534&lt;&gt;"Slot")),"",IF(V534="",U534,V534))</f>
        <v>0</v>
      </c>
      <c r="X534" s="17" t="e">
        <f>RANK(R534,$R$5:$R$124)</f>
        <v>#N/A</v>
      </c>
      <c r="Y534" s="16" t="str">
        <f>IFERROR(VLOOKUP($D534,Results!$F$3:$L$1396,Y$1,FALSE),"")</f>
        <v/>
      </c>
      <c r="Z534" s="34" t="str">
        <f>IFERROR(IFERROR(IF(VLOOKUP($D534,Results!$F$3:$L$1396,Z$1+1,FALSE)=1,"S",""),"")&amp;VLOOKUP($D534,Results!$F$3:$L$1396,Z$1,FALSE),"")</f>
        <v/>
      </c>
      <c r="AA534" s="16" t="str">
        <f>IFERROR(VLOOKUP($D534,Results!$F$3:$L$1396,AA$1,FALSE),"")</f>
        <v/>
      </c>
      <c r="AB534" s="16" t="str">
        <f>IFERROR(VLOOKUP($D534,Results!$F$3:$L$1396,AB$1,FALSE),"")</f>
        <v/>
      </c>
      <c r="AC534" s="16" t="str">
        <f>IF(V534="","",Y534-V534)</f>
        <v/>
      </c>
    </row>
    <row r="535" spans="1:29" s="21" customFormat="1" x14ac:dyDescent="0.25">
      <c r="A535" s="21" t="s">
        <v>2531</v>
      </c>
      <c r="B535" s="16">
        <f>COUNTIF($A$5:$A$124,A535)</f>
        <v>0</v>
      </c>
      <c r="C535" s="16" t="str">
        <f>IF(OR(MID(A535,1,2)="SP",MID(A535,1,2)="MR",MID(A535,1,2)="CL",MID(A535,1,2)="RP"),"P","B")</f>
        <v>P</v>
      </c>
      <c r="D535" s="17">
        <f>IF($C535="B",VLOOKUP($A535,Bat!$A$4:$BC$2232,D$1,FALSE),VLOOKUP($A535,Pit!$A$4:$AZ$2108,D$2,FALSE))</f>
        <v>4475</v>
      </c>
      <c r="E535" s="16" t="str">
        <f>IF($C535="B",VLOOKUP($A535,Bat!$A$4:$BC$2232,E$1,FALSE),VLOOKUP($A535,Pit!$A$4:$AZ$2108,E$2,FALSE))</f>
        <v>RP</v>
      </c>
      <c r="F535" s="16" t="str">
        <f>IF($C535="B",VLOOKUP($A535,Bat!$A$4:$BC$2232,F$1,FALSE),VLOOKUP($A535,Pit!$A$4:$AZ$2108,F$2,FALSE))</f>
        <v>Tsuginori Otsuka</v>
      </c>
      <c r="G535" s="16">
        <f>IF($C535="B",VLOOKUP($A535,Bat!$A$4:$BC$2232,G$1,FALSE),VLOOKUP($A535,Pit!$A$4:$AZ$2108,G$2,FALSE))</f>
        <v>21</v>
      </c>
      <c r="H535" s="16" t="str">
        <f>IF($C535="B",VLOOKUP($A535,Bat!$A$4:$BC$2232,H$1,FALSE),VLOOKUP($A535,Pit!$A$4:$AZ$2108,H$2,FALSE))</f>
        <v>R</v>
      </c>
      <c r="I535" s="16" t="str">
        <f>IF($C535="B",VLOOKUP($A535,Bat!$A$4:$BC$2232,I$1,FALSE),VLOOKUP($A535,Pit!$A$4:$AZ$2108,I$2,FALSE))</f>
        <v>R</v>
      </c>
      <c r="J535" s="16" t="str">
        <f>IF($C535="B",VLOOKUP($A535,Bat!$A$4:$BC$2232,J$1,FALSE),VLOOKUP($A535,Pit!$A$4:$AZ$2108,J$2,FALSE))</f>
        <v>Low</v>
      </c>
      <c r="K535" s="17" t="str">
        <f>IF($C535="B",VLOOKUP($A535,Bat!$A$4:$BC$2232,K$1,FALSE),VLOOKUP($A535,Pit!$A$4:$AZ$2108,K$2,FALSE))</f>
        <v>Very High</v>
      </c>
      <c r="L535" s="16">
        <f>IF($C535="B",VLOOKUP($A535,Bat!$A$4:$BC$2232,L$1,FALSE),VLOOKUP($A535,Pit!$A$4:$AZ$2108,L$2,FALSE))</f>
        <v>4</v>
      </c>
      <c r="M535" s="16">
        <f>IF($C535="B",VLOOKUP($A535,Bat!$A$4:$BC$2232,M$1,FALSE),VLOOKUP($A535,Pit!$A$4:$AZ$2108,M$2,FALSE))</f>
        <v>4</v>
      </c>
      <c r="N535" s="16">
        <f>IF($C535="B",VLOOKUP($A535,Bat!$A$4:$BC$2232,N$1,FALSE),VLOOKUP($A535,Pit!$A$4:$AZ$2108,N$2,FALSE))</f>
        <v>3</v>
      </c>
      <c r="O535" s="16" t="str">
        <f>IF($C535="B",VLOOKUP($A535,Bat!$A$4:$BC$2232,O$1,FALSE),VLOOKUP($A535,Pit!$A$4:$AZ$2108,O$2,FALSE))</f>
        <v>89-91 Mph</v>
      </c>
      <c r="P535" s="17">
        <f>IF($C535="B",VLOOKUP($A535,Bat!$A$4:$BC$2232,P$1,FALSE),VLOOKUP($A535,Pit!$A$4:$AZ$2108,P$2,FALSE))</f>
        <v>3</v>
      </c>
      <c r="Q535" s="36">
        <f>IF($C535="B",VLOOKUP($A535,Bat!$A$4:$BC$2232,Q$1,FALSE),VLOOKUP($A535,Pit!$A$4:$AZ$2108,Q$2,FALSE))</f>
        <v>20.116523621884042</v>
      </c>
      <c r="R535" s="19">
        <f>IF($C535="B",VLOOKUP($A535,Bat!$A$4:$BC$2232,R$1,FALSE),VLOOKUP($A535,Pit!$A$4:$AZ$2108,R$2,FALSE))</f>
        <v>-0.26248683396648492</v>
      </c>
      <c r="S535" s="20">
        <f>IF($C535="B",VLOOKUP($A535,Bat!$A$4:$BC$2232,S$1,FALSE),VLOOKUP($A535,Pit!$A$4:$AZ$2108,S$2,FALSE))</f>
        <v>130000</v>
      </c>
      <c r="T535" s="17" t="str">
        <f>VLOOKUP(IF($C535="B",VLOOKUP($A535,Bat!$A$4:$AT$2232,T$1,FALSE),VLOOKUP($A535,Pit!$A$4:$BD$2108,T$2,FALSE)),COND!$A$35:$B$41,2,FALSE)</f>
        <v>??</v>
      </c>
      <c r="U535" s="21">
        <f>IF($C535="B",VLOOKUP($A535,Bat!$A$4:$AR$1196,44,FALSE),VLOOKUP($A535,Pit!$A$4:$BB$1086,54,FALSE))</f>
        <v>0</v>
      </c>
      <c r="V535" s="16"/>
      <c r="W535" s="16">
        <f>IF(OR(U535=999,V535=999,AND(S535&gt;$S$3,S535&lt;&gt;"Slot")),"",IF(V535="",U535,V535))</f>
        <v>0</v>
      </c>
      <c r="X535" s="17" t="e">
        <f>RANK(R535,$R$5:$R$124)</f>
        <v>#N/A</v>
      </c>
      <c r="Y535" s="16" t="str">
        <f>IFERROR(VLOOKUP($D535,Results!$F$3:$L$1396,Y$1,FALSE),"")</f>
        <v/>
      </c>
      <c r="Z535" s="34" t="str">
        <f>IFERROR(IFERROR(IF(VLOOKUP($D535,Results!$F$3:$L$1396,Z$1+1,FALSE)=1,"S",""),"")&amp;VLOOKUP($D535,Results!$F$3:$L$1396,Z$1,FALSE),"")</f>
        <v/>
      </c>
      <c r="AA535" s="16" t="str">
        <f>IFERROR(VLOOKUP($D535,Results!$F$3:$L$1396,AA$1,FALSE),"")</f>
        <v/>
      </c>
      <c r="AB535" s="16" t="str">
        <f>IFERROR(VLOOKUP($D535,Results!$F$3:$L$1396,AB$1,FALSE),"")</f>
        <v/>
      </c>
      <c r="AC535" s="16" t="str">
        <f>IF(V535="","",Y535-V535)</f>
        <v/>
      </c>
    </row>
    <row r="536" spans="1:29" s="21" customFormat="1" x14ac:dyDescent="0.25">
      <c r="A536" s="21" t="s">
        <v>2532</v>
      </c>
      <c r="B536" s="16">
        <f>COUNTIF($A$5:$A$124,A536)</f>
        <v>0</v>
      </c>
      <c r="C536" s="16" t="str">
        <f>IF(OR(MID(A536,1,2)="SP",MID(A536,1,2)="MR",MID(A536,1,2)="CL",MID(A536,1,2)="RP"),"P","B")</f>
        <v>P</v>
      </c>
      <c r="D536" s="17">
        <f>IF($C536="B",VLOOKUP($A536,Bat!$A$4:$BC$2232,D$1,FALSE),VLOOKUP($A536,Pit!$A$4:$AZ$2108,D$2,FALSE))</f>
        <v>11510</v>
      </c>
      <c r="E536" s="16" t="str">
        <f>IF($C536="B",VLOOKUP($A536,Bat!$A$4:$BC$2232,E$1,FALSE),VLOOKUP($A536,Pit!$A$4:$AZ$2108,E$2,FALSE))</f>
        <v>RP</v>
      </c>
      <c r="F536" s="16" t="str">
        <f>IF($C536="B",VLOOKUP($A536,Bat!$A$4:$BC$2232,F$1,FALSE),VLOOKUP($A536,Pit!$A$4:$AZ$2108,F$2,FALSE))</f>
        <v>Oliver González</v>
      </c>
      <c r="G536" s="16">
        <f>IF($C536="B",VLOOKUP($A536,Bat!$A$4:$BC$2232,G$1,FALSE),VLOOKUP($A536,Pit!$A$4:$AZ$2108,G$2,FALSE))</f>
        <v>21</v>
      </c>
      <c r="H536" s="16" t="str">
        <f>IF($C536="B",VLOOKUP($A536,Bat!$A$4:$BC$2232,H$1,FALSE),VLOOKUP($A536,Pit!$A$4:$AZ$2108,H$2,FALSE))</f>
        <v>S</v>
      </c>
      <c r="I536" s="16" t="str">
        <f>IF($C536="B",VLOOKUP($A536,Bat!$A$4:$BC$2232,I$1,FALSE),VLOOKUP($A536,Pit!$A$4:$AZ$2108,I$2,FALSE))</f>
        <v>R</v>
      </c>
      <c r="J536" s="16" t="str">
        <f>IF($C536="B",VLOOKUP($A536,Bat!$A$4:$BC$2232,J$1,FALSE),VLOOKUP($A536,Pit!$A$4:$AZ$2108,J$2,FALSE))</f>
        <v>Normal</v>
      </c>
      <c r="K536" s="17" t="str">
        <f>IF($C536="B",VLOOKUP($A536,Bat!$A$4:$BC$2232,K$1,FALSE),VLOOKUP($A536,Pit!$A$4:$AZ$2108,K$2,FALSE))</f>
        <v>Low</v>
      </c>
      <c r="L536" s="16">
        <f>IF($C536="B",VLOOKUP($A536,Bat!$A$4:$BC$2232,L$1,FALSE),VLOOKUP($A536,Pit!$A$4:$AZ$2108,L$2,FALSE))</f>
        <v>4</v>
      </c>
      <c r="M536" s="16">
        <f>IF($C536="B",VLOOKUP($A536,Bat!$A$4:$BC$2232,M$1,FALSE),VLOOKUP($A536,Pit!$A$4:$AZ$2108,M$2,FALSE))</f>
        <v>4</v>
      </c>
      <c r="N536" s="16">
        <f>IF($C536="B",VLOOKUP($A536,Bat!$A$4:$BC$2232,N$1,FALSE),VLOOKUP($A536,Pit!$A$4:$AZ$2108,N$2,FALSE))</f>
        <v>3</v>
      </c>
      <c r="O536" s="16" t="str">
        <f>IF($C536="B",VLOOKUP($A536,Bat!$A$4:$BC$2232,O$1,FALSE),VLOOKUP($A536,Pit!$A$4:$AZ$2108,O$2,FALSE))</f>
        <v>93-95 Mph</v>
      </c>
      <c r="P536" s="17">
        <f>IF($C536="B",VLOOKUP($A536,Bat!$A$4:$BC$2232,P$1,FALSE),VLOOKUP($A536,Pit!$A$4:$AZ$2108,P$2,FALSE))</f>
        <v>8</v>
      </c>
      <c r="Q536" s="36">
        <f>IF($C536="B",VLOOKUP($A536,Bat!$A$4:$BC$2232,Q$1,FALSE),VLOOKUP($A536,Pit!$A$4:$AZ$2108,Q$2,FALSE))</f>
        <v>20.102385417625204</v>
      </c>
      <c r="R536" s="19">
        <f>IF($C536="B",VLOOKUP($A536,Bat!$A$4:$BC$2232,R$1,FALSE),VLOOKUP($A536,Pit!$A$4:$AZ$2108,R$2,FALSE))</f>
        <v>-0.263751705565065</v>
      </c>
      <c r="S536" s="20">
        <f>IF($C536="B",VLOOKUP($A536,Bat!$A$4:$BC$2232,S$1,FALSE),VLOOKUP($A536,Pit!$A$4:$AZ$2108,S$2,FALSE))</f>
        <v>180000</v>
      </c>
      <c r="T536" s="17" t="str">
        <f>VLOOKUP(IF($C536="B",VLOOKUP($A536,Bat!$A$4:$AT$2232,T$1,FALSE),VLOOKUP($A536,Pit!$A$4:$BD$2108,T$2,FALSE)),COND!$A$35:$B$41,2,FALSE)</f>
        <v>??</v>
      </c>
      <c r="U536" s="21">
        <f>IF($C536="B",VLOOKUP($A536,Bat!$A$4:$AR$1196,44,FALSE),VLOOKUP($A536,Pit!$A$4:$BB$1086,54,FALSE))</f>
        <v>0</v>
      </c>
      <c r="V536" s="16"/>
      <c r="W536" s="16">
        <f>IF(OR(U536=999,V536=999,AND(S536&gt;$S$3,S536&lt;&gt;"Slot")),"",IF(V536="",U536,V536))</f>
        <v>0</v>
      </c>
      <c r="X536" s="17" t="e">
        <f>RANK(R536,$R$5:$R$124)</f>
        <v>#N/A</v>
      </c>
      <c r="Y536" s="16" t="str">
        <f>IFERROR(VLOOKUP($D536,Results!$F$3:$L$1396,Y$1,FALSE),"")</f>
        <v/>
      </c>
      <c r="Z536" s="34" t="str">
        <f>IFERROR(IFERROR(IF(VLOOKUP($D536,Results!$F$3:$L$1396,Z$1+1,FALSE)=1,"S",""),"")&amp;VLOOKUP($D536,Results!$F$3:$L$1396,Z$1,FALSE),"")</f>
        <v/>
      </c>
      <c r="AA536" s="16" t="str">
        <f>IFERROR(VLOOKUP($D536,Results!$F$3:$L$1396,AA$1,FALSE),"")</f>
        <v/>
      </c>
      <c r="AB536" s="16" t="str">
        <f>IFERROR(VLOOKUP($D536,Results!$F$3:$L$1396,AB$1,FALSE),"")</f>
        <v/>
      </c>
      <c r="AC536" s="16" t="str">
        <f>IF(V536="","",Y536-V536)</f>
        <v/>
      </c>
    </row>
    <row r="537" spans="1:29" s="21" customFormat="1" x14ac:dyDescent="0.25">
      <c r="A537" s="21" t="s">
        <v>2533</v>
      </c>
      <c r="B537" s="16">
        <f>COUNTIF($A$5:$A$124,A537)</f>
        <v>0</v>
      </c>
      <c r="C537" s="16" t="str">
        <f>IF(OR(MID(A537,1,2)="SP",MID(A537,1,2)="MR",MID(A537,1,2)="CL",MID(A537,1,2)="RP"),"P","B")</f>
        <v>P</v>
      </c>
      <c r="D537" s="17">
        <f>IF($C537="B",VLOOKUP($A537,Bat!$A$4:$BC$2232,D$1,FALSE),VLOOKUP($A537,Pit!$A$4:$AZ$2108,D$2,FALSE))</f>
        <v>10456</v>
      </c>
      <c r="E537" s="16" t="str">
        <f>IF($C537="B",VLOOKUP($A537,Bat!$A$4:$BC$2232,E$1,FALSE),VLOOKUP($A537,Pit!$A$4:$AZ$2108,E$2,FALSE))</f>
        <v>CL</v>
      </c>
      <c r="F537" s="16" t="str">
        <f>IF($C537="B",VLOOKUP($A537,Bat!$A$4:$BC$2232,F$1,FALSE),VLOOKUP($A537,Pit!$A$4:$AZ$2108,F$2,FALSE))</f>
        <v>Jerry James</v>
      </c>
      <c r="G537" s="16">
        <f>IF($C537="B",VLOOKUP($A537,Bat!$A$4:$BC$2232,G$1,FALSE),VLOOKUP($A537,Pit!$A$4:$AZ$2108,G$2,FALSE))</f>
        <v>21</v>
      </c>
      <c r="H537" s="16" t="str">
        <f>IF($C537="B",VLOOKUP($A537,Bat!$A$4:$BC$2232,H$1,FALSE),VLOOKUP($A537,Pit!$A$4:$AZ$2108,H$2,FALSE))</f>
        <v>S</v>
      </c>
      <c r="I537" s="16" t="str">
        <f>IF($C537="B",VLOOKUP($A537,Bat!$A$4:$BC$2232,I$1,FALSE),VLOOKUP($A537,Pit!$A$4:$AZ$2108,I$2,FALSE))</f>
        <v>R</v>
      </c>
      <c r="J537" s="16" t="str">
        <f>IF($C537="B",VLOOKUP($A537,Bat!$A$4:$BC$2232,J$1,FALSE),VLOOKUP($A537,Pit!$A$4:$AZ$2108,J$2,FALSE))</f>
        <v>Very Low</v>
      </c>
      <c r="K537" s="17" t="str">
        <f>IF($C537="B",VLOOKUP($A537,Bat!$A$4:$BC$2232,K$1,FALSE),VLOOKUP($A537,Pit!$A$4:$AZ$2108,K$2,FALSE))</f>
        <v>High</v>
      </c>
      <c r="L537" s="16">
        <f>IF($C537="B",VLOOKUP($A537,Bat!$A$4:$BC$2232,L$1,FALSE),VLOOKUP($A537,Pit!$A$4:$AZ$2108,L$2,FALSE))</f>
        <v>4</v>
      </c>
      <c r="M537" s="16">
        <f>IF($C537="B",VLOOKUP($A537,Bat!$A$4:$BC$2232,M$1,FALSE),VLOOKUP($A537,Pit!$A$4:$AZ$2108,M$2,FALSE))</f>
        <v>3</v>
      </c>
      <c r="N537" s="16">
        <f>IF($C537="B",VLOOKUP($A537,Bat!$A$4:$BC$2232,N$1,FALSE),VLOOKUP($A537,Pit!$A$4:$AZ$2108,N$2,FALSE))</f>
        <v>4</v>
      </c>
      <c r="O537" s="16" t="str">
        <f>IF($C537="B",VLOOKUP($A537,Bat!$A$4:$BC$2232,O$1,FALSE),VLOOKUP($A537,Pit!$A$4:$AZ$2108,O$2,FALSE))</f>
        <v>94-96 Mph</v>
      </c>
      <c r="P537" s="17">
        <f>IF($C537="B",VLOOKUP($A537,Bat!$A$4:$BC$2232,P$1,FALSE),VLOOKUP($A537,Pit!$A$4:$AZ$2108,P$2,FALSE))</f>
        <v>2</v>
      </c>
      <c r="Q537" s="36">
        <f>IF($C537="B",VLOOKUP($A537,Bat!$A$4:$BC$2232,Q$1,FALSE),VLOOKUP($A537,Pit!$A$4:$AZ$2108,Q$2,FALSE))</f>
        <v>20.079884912323898</v>
      </c>
      <c r="R537" s="19">
        <f>IF($C537="B",VLOOKUP($A537,Bat!$A$4:$BC$2232,R$1,FALSE),VLOOKUP($A537,Pit!$A$4:$AZ$2108,R$2,FALSE))</f>
        <v>-0.26576470874342345</v>
      </c>
      <c r="S537" s="20">
        <f>IF($C537="B",VLOOKUP($A537,Bat!$A$4:$BC$2232,S$1,FALSE),VLOOKUP($A537,Pit!$A$4:$AZ$2108,S$2,FALSE))</f>
        <v>220000</v>
      </c>
      <c r="T537" s="17" t="str">
        <f>VLOOKUP(IF($C537="B",VLOOKUP($A537,Bat!$A$4:$AT$2232,T$1,FALSE),VLOOKUP($A537,Pit!$A$4:$BD$2108,T$2,FALSE)),COND!$A$35:$B$41,2,FALSE)</f>
        <v>??</v>
      </c>
      <c r="U537" s="21">
        <f>IF($C537="B",VLOOKUP($A537,Bat!$A$4:$AR$1196,44,FALSE),VLOOKUP($A537,Pit!$A$4:$BB$1086,54,FALSE))</f>
        <v>0</v>
      </c>
      <c r="V537" s="16"/>
      <c r="W537" s="16">
        <f>IF(OR(U537=999,V537=999,AND(S537&gt;$S$3,S537&lt;&gt;"Slot")),"",IF(V537="",U537,V537))</f>
        <v>0</v>
      </c>
      <c r="X537" s="17" t="e">
        <f>RANK(R537,$R$5:$R$124)</f>
        <v>#N/A</v>
      </c>
      <c r="Y537" s="16" t="str">
        <f>IFERROR(VLOOKUP($D537,Results!$F$3:$L$1396,Y$1,FALSE),"")</f>
        <v/>
      </c>
      <c r="Z537" s="34" t="str">
        <f>IFERROR(IFERROR(IF(VLOOKUP($D537,Results!$F$3:$L$1396,Z$1+1,FALSE)=1,"S",""),"")&amp;VLOOKUP($D537,Results!$F$3:$L$1396,Z$1,FALSE),"")</f>
        <v/>
      </c>
      <c r="AA537" s="16" t="str">
        <f>IFERROR(VLOOKUP($D537,Results!$F$3:$L$1396,AA$1,FALSE),"")</f>
        <v/>
      </c>
      <c r="AB537" s="16" t="str">
        <f>IFERROR(VLOOKUP($D537,Results!$F$3:$L$1396,AB$1,FALSE),"")</f>
        <v/>
      </c>
      <c r="AC537" s="16" t="str">
        <f>IF(V537="","",Y537-V537)</f>
        <v/>
      </c>
    </row>
    <row r="538" spans="1:29" s="21" customFormat="1" x14ac:dyDescent="0.25">
      <c r="A538" s="21" t="s">
        <v>2534</v>
      </c>
      <c r="B538" s="16">
        <f>COUNTIF($A$5:$A$124,A538)</f>
        <v>0</v>
      </c>
      <c r="C538" s="16" t="str">
        <f>IF(OR(MID(A538,1,2)="SP",MID(A538,1,2)="MR",MID(A538,1,2)="CL",MID(A538,1,2)="RP"),"P","B")</f>
        <v>P</v>
      </c>
      <c r="D538" s="17">
        <f>IF($C538="B",VLOOKUP($A538,Bat!$A$4:$BC$2232,D$1,FALSE),VLOOKUP($A538,Pit!$A$4:$AZ$2108,D$2,FALSE))</f>
        <v>13695</v>
      </c>
      <c r="E538" s="16" t="str">
        <f>IF($C538="B",VLOOKUP($A538,Bat!$A$4:$BC$2232,E$1,FALSE),VLOOKUP($A538,Pit!$A$4:$AZ$2108,E$2,FALSE))</f>
        <v>RP</v>
      </c>
      <c r="F538" s="16" t="str">
        <f>IF($C538="B",VLOOKUP($A538,Bat!$A$4:$BC$2232,F$1,FALSE),VLOOKUP($A538,Pit!$A$4:$AZ$2108,F$2,FALSE))</f>
        <v>Joji Ito</v>
      </c>
      <c r="G538" s="16">
        <f>IF($C538="B",VLOOKUP($A538,Bat!$A$4:$BC$2232,G$1,FALSE),VLOOKUP($A538,Pit!$A$4:$AZ$2108,G$2,FALSE))</f>
        <v>18</v>
      </c>
      <c r="H538" s="16" t="str">
        <f>IF($C538="B",VLOOKUP($A538,Bat!$A$4:$BC$2232,H$1,FALSE),VLOOKUP($A538,Pit!$A$4:$AZ$2108,H$2,FALSE))</f>
        <v>S</v>
      </c>
      <c r="I538" s="16" t="str">
        <f>IF($C538="B",VLOOKUP($A538,Bat!$A$4:$BC$2232,I$1,FALSE),VLOOKUP($A538,Pit!$A$4:$AZ$2108,I$2,FALSE))</f>
        <v>R</v>
      </c>
      <c r="J538" s="16" t="str">
        <f>IF($C538="B",VLOOKUP($A538,Bat!$A$4:$BC$2232,J$1,FALSE),VLOOKUP($A538,Pit!$A$4:$AZ$2108,J$2,FALSE))</f>
        <v>High</v>
      </c>
      <c r="K538" s="17" t="str">
        <f>IF($C538="B",VLOOKUP($A538,Bat!$A$4:$BC$2232,K$1,FALSE),VLOOKUP($A538,Pit!$A$4:$AZ$2108,K$2,FALSE))</f>
        <v>Normal</v>
      </c>
      <c r="L538" s="16">
        <f>IF($C538="B",VLOOKUP($A538,Bat!$A$4:$BC$2232,L$1,FALSE),VLOOKUP($A538,Pit!$A$4:$AZ$2108,L$2,FALSE))</f>
        <v>4</v>
      </c>
      <c r="M538" s="16">
        <f>IF($C538="B",VLOOKUP($A538,Bat!$A$4:$BC$2232,M$1,FALSE),VLOOKUP($A538,Pit!$A$4:$AZ$2108,M$2,FALSE))</f>
        <v>4</v>
      </c>
      <c r="N538" s="16">
        <f>IF($C538="B",VLOOKUP($A538,Bat!$A$4:$BC$2232,N$1,FALSE),VLOOKUP($A538,Pit!$A$4:$AZ$2108,N$2,FALSE))</f>
        <v>3</v>
      </c>
      <c r="O538" s="16" t="str">
        <f>IF($C538="B",VLOOKUP($A538,Bat!$A$4:$BC$2232,O$1,FALSE),VLOOKUP($A538,Pit!$A$4:$AZ$2108,O$2,FALSE))</f>
        <v>86-88 Mph</v>
      </c>
      <c r="P538" s="17">
        <f>IF($C538="B",VLOOKUP($A538,Bat!$A$4:$BC$2232,P$1,FALSE),VLOOKUP($A538,Pit!$A$4:$AZ$2108,P$2,FALSE))</f>
        <v>4</v>
      </c>
      <c r="Q538" s="36">
        <f>IF($C538="B",VLOOKUP($A538,Bat!$A$4:$BC$2232,Q$1,FALSE),VLOOKUP($A538,Pit!$A$4:$AZ$2108,Q$2,FALSE))</f>
        <v>20.053300010469261</v>
      </c>
      <c r="R538" s="19">
        <f>IF($C538="B",VLOOKUP($A538,Bat!$A$4:$BC$2232,R$1,FALSE),VLOOKUP($A538,Pit!$A$4:$AZ$2108,R$2,FALSE))</f>
        <v>-0.26814312163740528</v>
      </c>
      <c r="S538" s="20">
        <f>IF($C538="B",VLOOKUP($A538,Bat!$A$4:$BC$2232,S$1,FALSE),VLOOKUP($A538,Pit!$A$4:$AZ$2108,S$2,FALSE))</f>
        <v>200000</v>
      </c>
      <c r="T538" s="17" t="str">
        <f>VLOOKUP(IF($C538="B",VLOOKUP($A538,Bat!$A$4:$AT$2232,T$1,FALSE),VLOOKUP($A538,Pit!$A$4:$BD$2108,T$2,FALSE)),COND!$A$35:$B$41,2,FALSE)</f>
        <v>??</v>
      </c>
      <c r="U538" s="21">
        <f>IF($C538="B",VLOOKUP($A538,Bat!$A$4:$AR$1196,44,FALSE),VLOOKUP($A538,Pit!$A$4:$BB$1086,54,FALSE))</f>
        <v>0</v>
      </c>
      <c r="V538" s="16"/>
      <c r="W538" s="16">
        <f>IF(OR(U538=999,V538=999,AND(S538&gt;$S$3,S538&lt;&gt;"Slot")),"",IF(V538="",U538,V538))</f>
        <v>0</v>
      </c>
      <c r="X538" s="17" t="e">
        <f>RANK(R538,$R$5:$R$124)</f>
        <v>#N/A</v>
      </c>
      <c r="Y538" s="16" t="str">
        <f>IFERROR(VLOOKUP($D538,Results!$F$3:$L$1396,Y$1,FALSE),"")</f>
        <v/>
      </c>
      <c r="Z538" s="34" t="str">
        <f>IFERROR(IFERROR(IF(VLOOKUP($D538,Results!$F$3:$L$1396,Z$1+1,FALSE)=1,"S",""),"")&amp;VLOOKUP($D538,Results!$F$3:$L$1396,Z$1,FALSE),"")</f>
        <v/>
      </c>
      <c r="AA538" s="16" t="str">
        <f>IFERROR(VLOOKUP($D538,Results!$F$3:$L$1396,AA$1,FALSE),"")</f>
        <v/>
      </c>
      <c r="AB538" s="16" t="str">
        <f>IFERROR(VLOOKUP($D538,Results!$F$3:$L$1396,AB$1,FALSE),"")</f>
        <v/>
      </c>
      <c r="AC538" s="16" t="str">
        <f>IF(V538="","",Y538-V538)</f>
        <v/>
      </c>
    </row>
    <row r="539" spans="1:29" s="21" customFormat="1" x14ac:dyDescent="0.25">
      <c r="A539" s="21" t="s">
        <v>2535</v>
      </c>
      <c r="B539" s="16">
        <f>COUNTIF($A$5:$A$124,A539)</f>
        <v>0</v>
      </c>
      <c r="C539" s="16" t="str">
        <f>IF(OR(MID(A539,1,2)="SP",MID(A539,1,2)="MR",MID(A539,1,2)="CL",MID(A539,1,2)="RP"),"P","B")</f>
        <v>P</v>
      </c>
      <c r="D539" s="17">
        <f>IF($C539="B",VLOOKUP($A539,Bat!$A$4:$BC$2232,D$1,FALSE),VLOOKUP($A539,Pit!$A$4:$AZ$2108,D$2,FALSE))</f>
        <v>6587</v>
      </c>
      <c r="E539" s="16" t="str">
        <f>IF($C539="B",VLOOKUP($A539,Bat!$A$4:$BC$2232,E$1,FALSE),VLOOKUP($A539,Pit!$A$4:$AZ$2108,E$2,FALSE))</f>
        <v>RP</v>
      </c>
      <c r="F539" s="16" t="str">
        <f>IF($C539="B",VLOOKUP($A539,Bat!$A$4:$BC$2232,F$1,FALSE),VLOOKUP($A539,Pit!$A$4:$AZ$2108,F$2,FALSE))</f>
        <v>Shigetaka Nakanishi</v>
      </c>
      <c r="G539" s="16">
        <f>IF($C539="B",VLOOKUP($A539,Bat!$A$4:$BC$2232,G$1,FALSE),VLOOKUP($A539,Pit!$A$4:$AZ$2108,G$2,FALSE))</f>
        <v>21</v>
      </c>
      <c r="H539" s="16" t="str">
        <f>IF($C539="B",VLOOKUP($A539,Bat!$A$4:$BC$2232,H$1,FALSE),VLOOKUP($A539,Pit!$A$4:$AZ$2108,H$2,FALSE))</f>
        <v>L</v>
      </c>
      <c r="I539" s="16" t="str">
        <f>IF($C539="B",VLOOKUP($A539,Bat!$A$4:$BC$2232,I$1,FALSE),VLOOKUP($A539,Pit!$A$4:$AZ$2108,I$2,FALSE))</f>
        <v>R</v>
      </c>
      <c r="J539" s="16" t="str">
        <f>IF($C539="B",VLOOKUP($A539,Bat!$A$4:$BC$2232,J$1,FALSE),VLOOKUP($A539,Pit!$A$4:$AZ$2108,J$2,FALSE))</f>
        <v>Very High</v>
      </c>
      <c r="K539" s="17" t="str">
        <f>IF($C539="B",VLOOKUP($A539,Bat!$A$4:$BC$2232,K$1,FALSE),VLOOKUP($A539,Pit!$A$4:$AZ$2108,K$2,FALSE))</f>
        <v>High</v>
      </c>
      <c r="L539" s="16">
        <f>IF($C539="B",VLOOKUP($A539,Bat!$A$4:$BC$2232,L$1,FALSE),VLOOKUP($A539,Pit!$A$4:$AZ$2108,L$2,FALSE))</f>
        <v>4</v>
      </c>
      <c r="M539" s="16">
        <f>IF($C539="B",VLOOKUP($A539,Bat!$A$4:$BC$2232,M$1,FALSE),VLOOKUP($A539,Pit!$A$4:$AZ$2108,M$2,FALSE))</f>
        <v>4</v>
      </c>
      <c r="N539" s="16">
        <f>IF($C539="B",VLOOKUP($A539,Bat!$A$4:$BC$2232,N$1,FALSE),VLOOKUP($A539,Pit!$A$4:$AZ$2108,N$2,FALSE))</f>
        <v>3</v>
      </c>
      <c r="O539" s="16" t="str">
        <f>IF($C539="B",VLOOKUP($A539,Bat!$A$4:$BC$2232,O$1,FALSE),VLOOKUP($A539,Pit!$A$4:$AZ$2108,O$2,FALSE))</f>
        <v>93-95 Mph</v>
      </c>
      <c r="P539" s="17">
        <f>IF($C539="B",VLOOKUP($A539,Bat!$A$4:$BC$2232,P$1,FALSE),VLOOKUP($A539,Pit!$A$4:$AZ$2108,P$2,FALSE))</f>
        <v>2</v>
      </c>
      <c r="Q539" s="36">
        <f>IF($C539="B",VLOOKUP($A539,Bat!$A$4:$BC$2232,Q$1,FALSE),VLOOKUP($A539,Pit!$A$4:$AZ$2108,Q$2,FALSE))</f>
        <v>20.04154194153482</v>
      </c>
      <c r="R539" s="19">
        <f>IF($C539="B",VLOOKUP($A539,Bat!$A$4:$BC$2232,R$1,FALSE),VLOOKUP($A539,Pit!$A$4:$AZ$2108,R$2,FALSE))</f>
        <v>-0.26919505490821116</v>
      </c>
      <c r="S539" s="20">
        <f>IF($C539="B",VLOOKUP($A539,Bat!$A$4:$BC$2232,S$1,FALSE),VLOOKUP($A539,Pit!$A$4:$AZ$2108,S$2,FALSE))</f>
        <v>120000</v>
      </c>
      <c r="T539" s="17" t="str">
        <f>VLOOKUP(IF($C539="B",VLOOKUP($A539,Bat!$A$4:$AT$2232,T$1,FALSE),VLOOKUP($A539,Pit!$A$4:$BD$2108,T$2,FALSE)),COND!$A$35:$B$41,2,FALSE)</f>
        <v>??</v>
      </c>
      <c r="U539" s="21">
        <f>IF($C539="B",VLOOKUP($A539,Bat!$A$4:$AR$1196,44,FALSE),VLOOKUP($A539,Pit!$A$4:$BB$1086,54,FALSE))</f>
        <v>0</v>
      </c>
      <c r="V539" s="16"/>
      <c r="W539" s="16">
        <f>IF(OR(U539=999,V539=999,AND(S539&gt;$S$3,S539&lt;&gt;"Slot")),"",IF(V539="",U539,V539))</f>
        <v>0</v>
      </c>
      <c r="X539" s="17" t="e">
        <f>RANK(R539,$R$5:$R$124)</f>
        <v>#N/A</v>
      </c>
      <c r="Y539" s="16" t="str">
        <f>IFERROR(VLOOKUP($D539,Results!$F$3:$L$1396,Y$1,FALSE),"")</f>
        <v/>
      </c>
      <c r="Z539" s="34" t="str">
        <f>IFERROR(IFERROR(IF(VLOOKUP($D539,Results!$F$3:$L$1396,Z$1+1,FALSE)=1,"S",""),"")&amp;VLOOKUP($D539,Results!$F$3:$L$1396,Z$1,FALSE),"")</f>
        <v/>
      </c>
      <c r="AA539" s="16" t="str">
        <f>IFERROR(VLOOKUP($D539,Results!$F$3:$L$1396,AA$1,FALSE),"")</f>
        <v/>
      </c>
      <c r="AB539" s="16" t="str">
        <f>IFERROR(VLOOKUP($D539,Results!$F$3:$L$1396,AB$1,FALSE),"")</f>
        <v/>
      </c>
      <c r="AC539" s="16" t="str">
        <f>IF(V539="","",Y539-V539)</f>
        <v/>
      </c>
    </row>
    <row r="540" spans="1:29" s="21" customFormat="1" x14ac:dyDescent="0.25">
      <c r="A540" s="21" t="s">
        <v>2536</v>
      </c>
      <c r="B540" s="16">
        <f>COUNTIF($A$5:$A$124,A540)</f>
        <v>0</v>
      </c>
      <c r="C540" s="16" t="str">
        <f>IF(OR(MID(A540,1,2)="SP",MID(A540,1,2)="MR",MID(A540,1,2)="CL",MID(A540,1,2)="RP"),"P","B")</f>
        <v>P</v>
      </c>
      <c r="D540" s="17">
        <f>IF($C540="B",VLOOKUP($A540,Bat!$A$4:$BC$2232,D$1,FALSE),VLOOKUP($A540,Pit!$A$4:$AZ$2108,D$2,FALSE))</f>
        <v>7616</v>
      </c>
      <c r="E540" s="16" t="str">
        <f>IF($C540="B",VLOOKUP($A540,Bat!$A$4:$BC$2232,E$1,FALSE),VLOOKUP($A540,Pit!$A$4:$AZ$2108,E$2,FALSE))</f>
        <v>RP</v>
      </c>
      <c r="F540" s="16" t="str">
        <f>IF($C540="B",VLOOKUP($A540,Bat!$A$4:$BC$2232,F$1,FALSE),VLOOKUP($A540,Pit!$A$4:$AZ$2108,F$2,FALSE))</f>
        <v>Britt Dorsey</v>
      </c>
      <c r="G540" s="16">
        <f>IF($C540="B",VLOOKUP($A540,Bat!$A$4:$BC$2232,G$1,FALSE),VLOOKUP($A540,Pit!$A$4:$AZ$2108,G$2,FALSE))</f>
        <v>21</v>
      </c>
      <c r="H540" s="16" t="str">
        <f>IF($C540="B",VLOOKUP($A540,Bat!$A$4:$BC$2232,H$1,FALSE),VLOOKUP($A540,Pit!$A$4:$AZ$2108,H$2,FALSE))</f>
        <v>R</v>
      </c>
      <c r="I540" s="16" t="str">
        <f>IF($C540="B",VLOOKUP($A540,Bat!$A$4:$BC$2232,I$1,FALSE),VLOOKUP($A540,Pit!$A$4:$AZ$2108,I$2,FALSE))</f>
        <v>R</v>
      </c>
      <c r="J540" s="16" t="str">
        <f>IF($C540="B",VLOOKUP($A540,Bat!$A$4:$BC$2232,J$1,FALSE),VLOOKUP($A540,Pit!$A$4:$AZ$2108,J$2,FALSE))</f>
        <v>Very Low</v>
      </c>
      <c r="K540" s="17" t="str">
        <f>IF($C540="B",VLOOKUP($A540,Bat!$A$4:$BC$2232,K$1,FALSE),VLOOKUP($A540,Pit!$A$4:$AZ$2108,K$2,FALSE))</f>
        <v>Normal</v>
      </c>
      <c r="L540" s="16">
        <f>IF($C540="B",VLOOKUP($A540,Bat!$A$4:$BC$2232,L$1,FALSE),VLOOKUP($A540,Pit!$A$4:$AZ$2108,L$2,FALSE))</f>
        <v>4</v>
      </c>
      <c r="M540" s="16">
        <f>IF($C540="B",VLOOKUP($A540,Bat!$A$4:$BC$2232,M$1,FALSE),VLOOKUP($A540,Pit!$A$4:$AZ$2108,M$2,FALSE))</f>
        <v>5</v>
      </c>
      <c r="N540" s="16">
        <f>IF($C540="B",VLOOKUP($A540,Bat!$A$4:$BC$2232,N$1,FALSE),VLOOKUP($A540,Pit!$A$4:$AZ$2108,N$2,FALSE))</f>
        <v>6</v>
      </c>
      <c r="O540" s="16" t="str">
        <f>IF($C540="B",VLOOKUP($A540,Bat!$A$4:$BC$2232,O$1,FALSE),VLOOKUP($A540,Pit!$A$4:$AZ$2108,O$2,FALSE))</f>
        <v>88-90 Mph</v>
      </c>
      <c r="P540" s="17">
        <f>IF($C540="B",VLOOKUP($A540,Bat!$A$4:$BC$2232,P$1,FALSE),VLOOKUP($A540,Pit!$A$4:$AZ$2108,P$2,FALSE))</f>
        <v>4</v>
      </c>
      <c r="Q540" s="36">
        <f>IF($C540="B",VLOOKUP($A540,Bat!$A$4:$BC$2232,Q$1,FALSE),VLOOKUP($A540,Pit!$A$4:$AZ$2108,Q$2,FALSE))</f>
        <v>20.036048055032921</v>
      </c>
      <c r="R540" s="19">
        <f>IF($C540="B",VLOOKUP($A540,Bat!$A$4:$BC$2232,R$1,FALSE),VLOOKUP($A540,Pit!$A$4:$AZ$2108,R$2,FALSE))</f>
        <v>-0.26968656435841099</v>
      </c>
      <c r="S540" s="20">
        <f>IF($C540="B",VLOOKUP($A540,Bat!$A$4:$BC$2232,S$1,FALSE),VLOOKUP($A540,Pit!$A$4:$AZ$2108,S$2,FALSE))</f>
        <v>95000</v>
      </c>
      <c r="T540" s="17" t="str">
        <f>VLOOKUP(IF($C540="B",VLOOKUP($A540,Bat!$A$4:$AT$2232,T$1,FALSE),VLOOKUP($A540,Pit!$A$4:$BD$2108,T$2,FALSE)),COND!$A$35:$B$41,2,FALSE)</f>
        <v>??</v>
      </c>
      <c r="U540" s="21">
        <f>IF($C540="B",VLOOKUP($A540,Bat!$A$4:$AR$1196,44,FALSE),VLOOKUP($A540,Pit!$A$4:$BB$1086,54,FALSE))</f>
        <v>0</v>
      </c>
      <c r="V540" s="16"/>
      <c r="W540" s="16">
        <f>IF(OR(U540=999,V540=999,AND(S540&gt;$S$3,S540&lt;&gt;"Slot")),"",IF(V540="",U540,V540))</f>
        <v>0</v>
      </c>
      <c r="X540" s="17" t="e">
        <f>RANK(R540,$R$5:$R$124)</f>
        <v>#N/A</v>
      </c>
      <c r="Y540" s="16" t="str">
        <f>IFERROR(VLOOKUP($D540,Results!$F$3:$L$1396,Y$1,FALSE),"")</f>
        <v/>
      </c>
      <c r="Z540" s="34" t="str">
        <f>IFERROR(IFERROR(IF(VLOOKUP($D540,Results!$F$3:$L$1396,Z$1+1,FALSE)=1,"S",""),"")&amp;VLOOKUP($D540,Results!$F$3:$L$1396,Z$1,FALSE),"")</f>
        <v/>
      </c>
      <c r="AA540" s="16" t="str">
        <f>IFERROR(VLOOKUP($D540,Results!$F$3:$L$1396,AA$1,FALSE),"")</f>
        <v/>
      </c>
      <c r="AB540" s="16" t="str">
        <f>IFERROR(VLOOKUP($D540,Results!$F$3:$L$1396,AB$1,FALSE),"")</f>
        <v/>
      </c>
      <c r="AC540" s="16" t="str">
        <f>IF(V540="","",Y540-V540)</f>
        <v/>
      </c>
    </row>
    <row r="541" spans="1:29" s="21" customFormat="1" x14ac:dyDescent="0.25">
      <c r="A541" s="21" t="s">
        <v>2537</v>
      </c>
      <c r="B541" s="16">
        <f>COUNTIF($A$5:$A$124,A541)</f>
        <v>0</v>
      </c>
      <c r="C541" s="16" t="str">
        <f>IF(OR(MID(A541,1,2)="SP",MID(A541,1,2)="MR",MID(A541,1,2)="CL",MID(A541,1,2)="RP"),"P","B")</f>
        <v>P</v>
      </c>
      <c r="D541" s="17">
        <f>IF($C541="B",VLOOKUP($A541,Bat!$A$4:$BC$2232,D$1,FALSE),VLOOKUP($A541,Pit!$A$4:$AZ$2108,D$2,FALSE))</f>
        <v>3842</v>
      </c>
      <c r="E541" s="16" t="str">
        <f>IF($C541="B",VLOOKUP($A541,Bat!$A$4:$BC$2232,E$1,FALSE),VLOOKUP($A541,Pit!$A$4:$AZ$2108,E$2,FALSE))</f>
        <v>RP</v>
      </c>
      <c r="F541" s="16" t="str">
        <f>IF($C541="B",VLOOKUP($A541,Bat!$A$4:$BC$2232,F$1,FALSE),VLOOKUP($A541,Pit!$A$4:$AZ$2108,F$2,FALSE))</f>
        <v>Shosuke Daisen</v>
      </c>
      <c r="G541" s="16">
        <f>IF($C541="B",VLOOKUP($A541,Bat!$A$4:$BC$2232,G$1,FALSE),VLOOKUP($A541,Pit!$A$4:$AZ$2108,G$2,FALSE))</f>
        <v>21</v>
      </c>
      <c r="H541" s="16" t="str">
        <f>IF($C541="B",VLOOKUP($A541,Bat!$A$4:$BC$2232,H$1,FALSE),VLOOKUP($A541,Pit!$A$4:$AZ$2108,H$2,FALSE))</f>
        <v>L</v>
      </c>
      <c r="I541" s="16" t="str">
        <f>IF($C541="B",VLOOKUP($A541,Bat!$A$4:$BC$2232,I$1,FALSE),VLOOKUP($A541,Pit!$A$4:$AZ$2108,I$2,FALSE))</f>
        <v>L</v>
      </c>
      <c r="J541" s="16" t="str">
        <f>IF($C541="B",VLOOKUP($A541,Bat!$A$4:$BC$2232,J$1,FALSE),VLOOKUP($A541,Pit!$A$4:$AZ$2108,J$2,FALSE))</f>
        <v>Low</v>
      </c>
      <c r="K541" s="17" t="str">
        <f>IF($C541="B",VLOOKUP($A541,Bat!$A$4:$BC$2232,K$1,FALSE),VLOOKUP($A541,Pit!$A$4:$AZ$2108,K$2,FALSE))</f>
        <v>Normal</v>
      </c>
      <c r="L541" s="16">
        <f>IF($C541="B",VLOOKUP($A541,Bat!$A$4:$BC$2232,L$1,FALSE),VLOOKUP($A541,Pit!$A$4:$AZ$2108,L$2,FALSE))</f>
        <v>4</v>
      </c>
      <c r="M541" s="16">
        <f>IF($C541="B",VLOOKUP($A541,Bat!$A$4:$BC$2232,M$1,FALSE),VLOOKUP($A541,Pit!$A$4:$AZ$2108,M$2,FALSE))</f>
        <v>3</v>
      </c>
      <c r="N541" s="16">
        <f>IF($C541="B",VLOOKUP($A541,Bat!$A$4:$BC$2232,N$1,FALSE),VLOOKUP($A541,Pit!$A$4:$AZ$2108,N$2,FALSE))</f>
        <v>4</v>
      </c>
      <c r="O541" s="16" t="str">
        <f>IF($C541="B",VLOOKUP($A541,Bat!$A$4:$BC$2232,O$1,FALSE),VLOOKUP($A541,Pit!$A$4:$AZ$2108,O$2,FALSE))</f>
        <v>95-97 Mph</v>
      </c>
      <c r="P541" s="17">
        <f>IF($C541="B",VLOOKUP($A541,Bat!$A$4:$BC$2232,P$1,FALSE),VLOOKUP($A541,Pit!$A$4:$AZ$2108,P$2,FALSE))</f>
        <v>4</v>
      </c>
      <c r="Q541" s="36">
        <f>IF($C541="B",VLOOKUP($A541,Bat!$A$4:$BC$2232,Q$1,FALSE),VLOOKUP($A541,Pit!$A$4:$AZ$2108,Q$2,FALSE))</f>
        <v>20.020606225550342</v>
      </c>
      <c r="R541" s="19">
        <f>IF($C541="B",VLOOKUP($A541,Bat!$A$4:$BC$2232,R$1,FALSE),VLOOKUP($A541,Pit!$A$4:$AZ$2108,R$2,FALSE))</f>
        <v>-0.27106806452526716</v>
      </c>
      <c r="S541" s="20">
        <f>IF($C541="B",VLOOKUP($A541,Bat!$A$4:$BC$2232,S$1,FALSE),VLOOKUP($A541,Pit!$A$4:$AZ$2108,S$2,FALSE))</f>
        <v>200000</v>
      </c>
      <c r="T541" s="17" t="str">
        <f>VLOOKUP(IF($C541="B",VLOOKUP($A541,Bat!$A$4:$AT$2232,T$1,FALSE),VLOOKUP($A541,Pit!$A$4:$BD$2108,T$2,FALSE)),COND!$A$35:$B$41,2,FALSE)</f>
        <v>??</v>
      </c>
      <c r="U541" s="21">
        <f>IF($C541="B",VLOOKUP($A541,Bat!$A$4:$AR$1196,44,FALSE),VLOOKUP($A541,Pit!$A$4:$BB$1086,54,FALSE))</f>
        <v>0</v>
      </c>
      <c r="V541" s="16"/>
      <c r="W541" s="16">
        <f>IF(OR(U541=999,V541=999,AND(S541&gt;$S$3,S541&lt;&gt;"Slot")),"",IF(V541="",U541,V541))</f>
        <v>0</v>
      </c>
      <c r="X541" s="17" t="e">
        <f>RANK(R541,$R$5:$R$124)</f>
        <v>#N/A</v>
      </c>
      <c r="Y541" s="16" t="str">
        <f>IFERROR(VLOOKUP($D541,Results!$F$3:$L$1396,Y$1,FALSE),"")</f>
        <v/>
      </c>
      <c r="Z541" s="34" t="str">
        <f>IFERROR(IFERROR(IF(VLOOKUP($D541,Results!$F$3:$L$1396,Z$1+1,FALSE)=1,"S",""),"")&amp;VLOOKUP($D541,Results!$F$3:$L$1396,Z$1,FALSE),"")</f>
        <v/>
      </c>
      <c r="AA541" s="16" t="str">
        <f>IFERROR(VLOOKUP($D541,Results!$F$3:$L$1396,AA$1,FALSE),"")</f>
        <v/>
      </c>
      <c r="AB541" s="16" t="str">
        <f>IFERROR(VLOOKUP($D541,Results!$F$3:$L$1396,AB$1,FALSE),"")</f>
        <v/>
      </c>
      <c r="AC541" s="16" t="str">
        <f>IF(V541="","",Y541-V541)</f>
        <v/>
      </c>
    </row>
    <row r="542" spans="1:29" s="21" customFormat="1" x14ac:dyDescent="0.25">
      <c r="A542" s="21" t="s">
        <v>2538</v>
      </c>
      <c r="B542" s="16">
        <f>COUNTIF($A$5:$A$124,A542)</f>
        <v>0</v>
      </c>
      <c r="C542" s="16" t="str">
        <f>IF(OR(MID(A542,1,2)="SP",MID(A542,1,2)="MR",MID(A542,1,2)="CL",MID(A542,1,2)="RP"),"P","B")</f>
        <v>P</v>
      </c>
      <c r="D542" s="17">
        <f>IF($C542="B",VLOOKUP($A542,Bat!$A$4:$BC$2232,D$1,FALSE),VLOOKUP($A542,Pit!$A$4:$AZ$2108,D$2,FALSE))</f>
        <v>4473</v>
      </c>
      <c r="E542" s="16" t="str">
        <f>IF($C542="B",VLOOKUP($A542,Bat!$A$4:$BC$2232,E$1,FALSE),VLOOKUP($A542,Pit!$A$4:$AZ$2108,E$2,FALSE))</f>
        <v>RP</v>
      </c>
      <c r="F542" s="16" t="str">
        <f>IF($C542="B",VLOOKUP($A542,Bat!$A$4:$BC$2232,F$1,FALSE),VLOOKUP($A542,Pit!$A$4:$AZ$2108,F$2,FALSE))</f>
        <v>Nobukazu Tanaka</v>
      </c>
      <c r="G542" s="16">
        <f>IF($C542="B",VLOOKUP($A542,Bat!$A$4:$BC$2232,G$1,FALSE),VLOOKUP($A542,Pit!$A$4:$AZ$2108,G$2,FALSE))</f>
        <v>21</v>
      </c>
      <c r="H542" s="16" t="str">
        <f>IF($C542="B",VLOOKUP($A542,Bat!$A$4:$BC$2232,H$1,FALSE),VLOOKUP($A542,Pit!$A$4:$AZ$2108,H$2,FALSE))</f>
        <v>R</v>
      </c>
      <c r="I542" s="16" t="str">
        <f>IF($C542="B",VLOOKUP($A542,Bat!$A$4:$BC$2232,I$1,FALSE),VLOOKUP($A542,Pit!$A$4:$AZ$2108,I$2,FALSE))</f>
        <v>R</v>
      </c>
      <c r="J542" s="16" t="str">
        <f>IF($C542="B",VLOOKUP($A542,Bat!$A$4:$BC$2232,J$1,FALSE),VLOOKUP($A542,Pit!$A$4:$AZ$2108,J$2,FALSE))</f>
        <v>Very Low</v>
      </c>
      <c r="K542" s="17" t="str">
        <f>IF($C542="B",VLOOKUP($A542,Bat!$A$4:$BC$2232,K$1,FALSE),VLOOKUP($A542,Pit!$A$4:$AZ$2108,K$2,FALSE))</f>
        <v>Very High</v>
      </c>
      <c r="L542" s="16">
        <f>IF($C542="B",VLOOKUP($A542,Bat!$A$4:$BC$2232,L$1,FALSE),VLOOKUP($A542,Pit!$A$4:$AZ$2108,L$2,FALSE))</f>
        <v>4</v>
      </c>
      <c r="M542" s="16">
        <f>IF($C542="B",VLOOKUP($A542,Bat!$A$4:$BC$2232,M$1,FALSE),VLOOKUP($A542,Pit!$A$4:$AZ$2108,M$2,FALSE))</f>
        <v>4</v>
      </c>
      <c r="N542" s="16">
        <f>IF($C542="B",VLOOKUP($A542,Bat!$A$4:$BC$2232,N$1,FALSE),VLOOKUP($A542,Pit!$A$4:$AZ$2108,N$2,FALSE))</f>
        <v>3</v>
      </c>
      <c r="O542" s="16" t="str">
        <f>IF($C542="B",VLOOKUP($A542,Bat!$A$4:$BC$2232,O$1,FALSE),VLOOKUP($A542,Pit!$A$4:$AZ$2108,O$2,FALSE))</f>
        <v>91-93 Mph</v>
      </c>
      <c r="P542" s="17">
        <f>IF($C542="B",VLOOKUP($A542,Bat!$A$4:$BC$2232,P$1,FALSE),VLOOKUP($A542,Pit!$A$4:$AZ$2108,P$2,FALSE))</f>
        <v>10</v>
      </c>
      <c r="Q542" s="36">
        <f>IF($C542="B",VLOOKUP($A542,Bat!$A$4:$BC$2232,Q$1,FALSE),VLOOKUP($A542,Pit!$A$4:$AZ$2108,Q$2,FALSE))</f>
        <v>19.935254065975808</v>
      </c>
      <c r="R542" s="19">
        <f>IF($C542="B",VLOOKUP($A542,Bat!$A$4:$BC$2232,R$1,FALSE),VLOOKUP($A542,Pit!$A$4:$AZ$2108,R$2,FALSE))</f>
        <v>-0.27870407830373661</v>
      </c>
      <c r="S542" s="20">
        <f>IF($C542="B",VLOOKUP($A542,Bat!$A$4:$BC$2232,S$1,FALSE),VLOOKUP($A542,Pit!$A$4:$AZ$2108,S$2,FALSE))</f>
        <v>190000</v>
      </c>
      <c r="T542" s="17" t="str">
        <f>VLOOKUP(IF($C542="B",VLOOKUP($A542,Bat!$A$4:$AT$2232,T$1,FALSE),VLOOKUP($A542,Pit!$A$4:$BD$2108,T$2,FALSE)),COND!$A$35:$B$41,2,FALSE)</f>
        <v>??</v>
      </c>
      <c r="U542" s="21">
        <f>IF($C542="B",VLOOKUP($A542,Bat!$A$4:$AR$1196,44,FALSE),VLOOKUP($A542,Pit!$A$4:$BB$1086,54,FALSE))</f>
        <v>0</v>
      </c>
      <c r="V542" s="16"/>
      <c r="W542" s="16">
        <f>IF(OR(U542=999,V542=999,AND(S542&gt;$S$3,S542&lt;&gt;"Slot")),"",IF(V542="",U542,V542))</f>
        <v>0</v>
      </c>
      <c r="X542" s="17" t="e">
        <f>RANK(R542,$R$5:$R$124)</f>
        <v>#N/A</v>
      </c>
      <c r="Y542" s="16" t="str">
        <f>IFERROR(VLOOKUP($D542,Results!$F$3:$L$1396,Y$1,FALSE),"")</f>
        <v/>
      </c>
      <c r="Z542" s="34" t="str">
        <f>IFERROR(IFERROR(IF(VLOOKUP($D542,Results!$F$3:$L$1396,Z$1+1,FALSE)=1,"S",""),"")&amp;VLOOKUP($D542,Results!$F$3:$L$1396,Z$1,FALSE),"")</f>
        <v/>
      </c>
      <c r="AA542" s="16" t="str">
        <f>IFERROR(VLOOKUP($D542,Results!$F$3:$L$1396,AA$1,FALSE),"")</f>
        <v/>
      </c>
      <c r="AB542" s="16" t="str">
        <f>IFERROR(VLOOKUP($D542,Results!$F$3:$L$1396,AB$1,FALSE),"")</f>
        <v/>
      </c>
      <c r="AC542" s="16" t="str">
        <f>IF(V542="","",Y542-V542)</f>
        <v/>
      </c>
    </row>
    <row r="543" spans="1:29" s="21" customFormat="1" x14ac:dyDescent="0.25">
      <c r="A543" s="21" t="s">
        <v>2539</v>
      </c>
      <c r="B543" s="16">
        <f>COUNTIF($A$5:$A$124,A543)</f>
        <v>0</v>
      </c>
      <c r="C543" s="16" t="str">
        <f>IF(OR(MID(A543,1,2)="SP",MID(A543,1,2)="MR",MID(A543,1,2)="CL",MID(A543,1,2)="RP"),"P","B")</f>
        <v>P</v>
      </c>
      <c r="D543" s="17">
        <f>IF($C543="B",VLOOKUP($A543,Bat!$A$4:$BC$2232,D$1,FALSE),VLOOKUP($A543,Pit!$A$4:$AZ$2108,D$2,FALSE))</f>
        <v>13780</v>
      </c>
      <c r="E543" s="16" t="str">
        <f>IF($C543="B",VLOOKUP($A543,Bat!$A$4:$BC$2232,E$1,FALSE),VLOOKUP($A543,Pit!$A$4:$AZ$2108,E$2,FALSE))</f>
        <v>RP</v>
      </c>
      <c r="F543" s="16" t="str">
        <f>IF($C543="B",VLOOKUP($A543,Bat!$A$4:$BC$2232,F$1,FALSE),VLOOKUP($A543,Pit!$A$4:$AZ$2108,F$2,FALSE))</f>
        <v>Ramón Esparza</v>
      </c>
      <c r="G543" s="16">
        <f>IF($C543="B",VLOOKUP($A543,Bat!$A$4:$BC$2232,G$1,FALSE),VLOOKUP($A543,Pit!$A$4:$AZ$2108,G$2,FALSE))</f>
        <v>21</v>
      </c>
      <c r="H543" s="16" t="str">
        <f>IF($C543="B",VLOOKUP($A543,Bat!$A$4:$BC$2232,H$1,FALSE),VLOOKUP($A543,Pit!$A$4:$AZ$2108,H$2,FALSE))</f>
        <v>R</v>
      </c>
      <c r="I543" s="16" t="str">
        <f>IF($C543="B",VLOOKUP($A543,Bat!$A$4:$BC$2232,I$1,FALSE),VLOOKUP($A543,Pit!$A$4:$AZ$2108,I$2,FALSE))</f>
        <v>L</v>
      </c>
      <c r="J543" s="16" t="str">
        <f>IF($C543="B",VLOOKUP($A543,Bat!$A$4:$BC$2232,J$1,FALSE),VLOOKUP($A543,Pit!$A$4:$AZ$2108,J$2,FALSE))</f>
        <v>Very Low</v>
      </c>
      <c r="K543" s="17" t="str">
        <f>IF($C543="B",VLOOKUP($A543,Bat!$A$4:$BC$2232,K$1,FALSE),VLOOKUP($A543,Pit!$A$4:$AZ$2108,K$2,FALSE))</f>
        <v>Very High</v>
      </c>
      <c r="L543" s="16">
        <f>IF($C543="B",VLOOKUP($A543,Bat!$A$4:$BC$2232,L$1,FALSE),VLOOKUP($A543,Pit!$A$4:$AZ$2108,L$2,FALSE))</f>
        <v>4</v>
      </c>
      <c r="M543" s="16">
        <f>IF($C543="B",VLOOKUP($A543,Bat!$A$4:$BC$2232,M$1,FALSE),VLOOKUP($A543,Pit!$A$4:$AZ$2108,M$2,FALSE))</f>
        <v>4</v>
      </c>
      <c r="N543" s="16">
        <f>IF($C543="B",VLOOKUP($A543,Bat!$A$4:$BC$2232,N$1,FALSE),VLOOKUP($A543,Pit!$A$4:$AZ$2108,N$2,FALSE))</f>
        <v>3</v>
      </c>
      <c r="O543" s="16" t="str">
        <f>IF($C543="B",VLOOKUP($A543,Bat!$A$4:$BC$2232,O$1,FALSE),VLOOKUP($A543,Pit!$A$4:$AZ$2108,O$2,FALSE))</f>
        <v>89-91 Mph</v>
      </c>
      <c r="P543" s="17">
        <f>IF($C543="B",VLOOKUP($A543,Bat!$A$4:$BC$2232,P$1,FALSE),VLOOKUP($A543,Pit!$A$4:$AZ$2108,P$2,FALSE))</f>
        <v>8</v>
      </c>
      <c r="Q543" s="36">
        <f>IF($C543="B",VLOOKUP($A543,Bat!$A$4:$BC$2232,Q$1,FALSE),VLOOKUP($A543,Pit!$A$4:$AZ$2108,Q$2,FALSE))</f>
        <v>19.935254065975808</v>
      </c>
      <c r="R543" s="19">
        <f>IF($C543="B",VLOOKUP($A543,Bat!$A$4:$BC$2232,R$1,FALSE),VLOOKUP($A543,Pit!$A$4:$AZ$2108,R$2,FALSE))</f>
        <v>-0.27870407830373661</v>
      </c>
      <c r="S543" s="20">
        <f>IF($C543="B",VLOOKUP($A543,Bat!$A$4:$BC$2232,S$1,FALSE),VLOOKUP($A543,Pit!$A$4:$AZ$2108,S$2,FALSE))</f>
        <v>230000</v>
      </c>
      <c r="T543" s="17" t="str">
        <f>VLOOKUP(IF($C543="B",VLOOKUP($A543,Bat!$A$4:$AT$2232,T$1,FALSE),VLOOKUP($A543,Pit!$A$4:$BD$2108,T$2,FALSE)),COND!$A$35:$B$41,2,FALSE)</f>
        <v>??</v>
      </c>
      <c r="U543" s="21">
        <f>IF($C543="B",VLOOKUP($A543,Bat!$A$4:$AR$1196,44,FALSE),VLOOKUP($A543,Pit!$A$4:$BB$1086,54,FALSE))</f>
        <v>0</v>
      </c>
      <c r="V543" s="16"/>
      <c r="W543" s="16">
        <f>IF(OR(U543=999,V543=999,AND(S543&gt;$S$3,S543&lt;&gt;"Slot")),"",IF(V543="",U543,V543))</f>
        <v>0</v>
      </c>
      <c r="X543" s="17" t="e">
        <f>RANK(R543,$R$5:$R$124)</f>
        <v>#N/A</v>
      </c>
      <c r="Y543" s="16" t="str">
        <f>IFERROR(VLOOKUP($D543,Results!$F$3:$L$1396,Y$1,FALSE),"")</f>
        <v/>
      </c>
      <c r="Z543" s="34" t="str">
        <f>IFERROR(IFERROR(IF(VLOOKUP($D543,Results!$F$3:$L$1396,Z$1+1,FALSE)=1,"S",""),"")&amp;VLOOKUP($D543,Results!$F$3:$L$1396,Z$1,FALSE),"")</f>
        <v/>
      </c>
      <c r="AA543" s="16" t="str">
        <f>IFERROR(VLOOKUP($D543,Results!$F$3:$L$1396,AA$1,FALSE),"")</f>
        <v/>
      </c>
      <c r="AB543" s="16" t="str">
        <f>IFERROR(VLOOKUP($D543,Results!$F$3:$L$1396,AB$1,FALSE),"")</f>
        <v/>
      </c>
      <c r="AC543" s="16" t="str">
        <f>IF(V543="","",Y543-V543)</f>
        <v/>
      </c>
    </row>
    <row r="544" spans="1:29" s="21" customFormat="1" x14ac:dyDescent="0.25">
      <c r="A544" s="21" t="s">
        <v>2993</v>
      </c>
      <c r="B544" s="16">
        <f>COUNTIF($A$5:$A$124,A544)</f>
        <v>0</v>
      </c>
      <c r="C544" s="16" t="str">
        <f>IF(OR(MID(A544,1,2)="SP",MID(A544,1,2)="MR",MID(A544,1,2)="CL",MID(A544,1,2)="RP"),"P","B")</f>
        <v>B</v>
      </c>
      <c r="D544" s="17">
        <f>IF($C544="B",VLOOKUP($A544,Bat!$A$4:$BC$2232,D$1,FALSE),VLOOKUP($A544,Pit!$A$4:$AZ$2108,D$2,FALSE))</f>
        <v>10539</v>
      </c>
      <c r="E544" s="16" t="str">
        <f>IF($C544="B",VLOOKUP($A544,Bat!$A$4:$BC$2232,E$1,FALSE),VLOOKUP($A544,Pit!$A$4:$AZ$2108,E$2,FALSE))</f>
        <v>C</v>
      </c>
      <c r="F544" s="16" t="str">
        <f>IF($C544="B",VLOOKUP($A544,Bat!$A$4:$BC$2232,F$1,FALSE),VLOOKUP($A544,Pit!$A$4:$AZ$2108,F$2,FALSE))</f>
        <v>Zuleide Disqu</v>
      </c>
      <c r="G544" s="16">
        <f>IF($C544="B",VLOOKUP($A544,Bat!$A$4:$BC$2232,G$1,FALSE),VLOOKUP($A544,Pit!$A$4:$AZ$2108,G$2,FALSE))</f>
        <v>21</v>
      </c>
      <c r="H544" s="16" t="str">
        <f>IF($C544="B",VLOOKUP($A544,Bat!$A$4:$BC$2232,H$1,FALSE),VLOOKUP($A544,Pit!$A$4:$AZ$2108,H$2,FALSE))</f>
        <v>R</v>
      </c>
      <c r="I544" s="16" t="str">
        <f>IF($C544="B",VLOOKUP($A544,Bat!$A$4:$BC$2232,I$1,FALSE),VLOOKUP($A544,Pit!$A$4:$AZ$2108,I$2,FALSE))</f>
        <v>R</v>
      </c>
      <c r="J544" s="16" t="str">
        <f>IF($C544="B",VLOOKUP($A544,Bat!$A$4:$BC$2232,J$1,FALSE),VLOOKUP($A544,Pit!$A$4:$AZ$2108,J$2,FALSE))</f>
        <v>Very Low</v>
      </c>
      <c r="K544" s="17" t="str">
        <f>IF($C544="B",VLOOKUP($A544,Bat!$A$4:$BC$2232,K$1,FALSE),VLOOKUP($A544,Pit!$A$4:$AZ$2108,K$2,FALSE))</f>
        <v>High</v>
      </c>
      <c r="L544" s="16">
        <f>IF($C544="B",VLOOKUP($A544,Bat!$A$4:$BC$2232,L$1,FALSE),VLOOKUP($A544,Pit!$A$4:$AZ$2108,L$2,FALSE))</f>
        <v>4</v>
      </c>
      <c r="M544" s="16">
        <f>IF($C544="B",VLOOKUP($A544,Bat!$A$4:$BC$2232,M$1,FALSE),VLOOKUP($A544,Pit!$A$4:$AZ$2108,M$2,FALSE))</f>
        <v>3</v>
      </c>
      <c r="N544" s="16">
        <f>IF($C544="B",VLOOKUP($A544,Bat!$A$4:$BC$2232,N$1,FALSE),VLOOKUP($A544,Pit!$A$4:$AZ$2108,N$2,FALSE))</f>
        <v>4</v>
      </c>
      <c r="O544" s="16">
        <f>IF($C544="B",VLOOKUP($A544,Bat!$A$4:$BC$2232,O$1,FALSE),VLOOKUP($A544,Pit!$A$4:$AZ$2108,O$2,FALSE))</f>
        <v>3</v>
      </c>
      <c r="P544" s="17">
        <f>IF($C544="B",VLOOKUP($A544,Bat!$A$4:$BC$2232,P$1,FALSE),VLOOKUP($A544,Pit!$A$4:$AZ$2108,P$2,FALSE))</f>
        <v>2</v>
      </c>
      <c r="Q544" s="36">
        <f>IF($C544="B",VLOOKUP($A544,Bat!$A$4:$BC$2232,Q$1,FALSE),VLOOKUP($A544,Pit!$A$4:$AZ$2108,Q$2,FALSE))</f>
        <v>4.4406381410969669</v>
      </c>
      <c r="R544" s="19">
        <f>IF($C544="B",VLOOKUP($A544,Bat!$A$4:$BC$2232,R$1,FALSE),VLOOKUP($A544,Pit!$A$4:$AZ$2108,R$2,FALSE))</f>
        <v>-0.2800995421951844</v>
      </c>
      <c r="S544" s="20">
        <f>IF($C544="B",VLOOKUP($A544,Bat!$A$4:$BC$2232,S$1,FALSE),VLOOKUP($A544,Pit!$A$4:$AZ$2108,S$2,FALSE))</f>
        <v>210000</v>
      </c>
      <c r="T544" s="17" t="str">
        <f>VLOOKUP(IF($C544="B",VLOOKUP($A544,Bat!$A$4:$AT$2232,T$1,FALSE),VLOOKUP($A544,Pit!$A$4:$BD$2108,T$2,FALSE)),COND!$A$35:$B$41,2,FALSE)</f>
        <v>??</v>
      </c>
      <c r="U544" s="21">
        <f>IF($C544="B",VLOOKUP($A544,Bat!$A$4:$AR$1196,44,FALSE),VLOOKUP($A544,Pit!$A$4:$BB$1086,54,FALSE))</f>
        <v>0</v>
      </c>
      <c r="V544" s="16"/>
      <c r="W544" s="16">
        <f>IF(OR(U544=999,V544=999,AND(S544&gt;$S$3,S544&lt;&gt;"Slot")),"",IF(V544="",U544,V544))</f>
        <v>0</v>
      </c>
      <c r="X544" s="17" t="e">
        <f>RANK(R544,$R$5:$R$124)</f>
        <v>#N/A</v>
      </c>
      <c r="Y544" s="16" t="str">
        <f>IFERROR(VLOOKUP($D544,Results!$F$3:$L$1396,Y$1,FALSE),"")</f>
        <v/>
      </c>
      <c r="Z544" s="34" t="str">
        <f>IFERROR(IFERROR(IF(VLOOKUP($D544,Results!$F$3:$L$1396,Z$1+1,FALSE)=1,"S",""),"")&amp;VLOOKUP($D544,Results!$F$3:$L$1396,Z$1,FALSE),"")</f>
        <v/>
      </c>
      <c r="AA544" s="16" t="str">
        <f>IFERROR(VLOOKUP($D544,Results!$F$3:$L$1396,AA$1,FALSE),"")</f>
        <v/>
      </c>
      <c r="AB544" s="16" t="str">
        <f>IFERROR(VLOOKUP($D544,Results!$F$3:$L$1396,AB$1,FALSE),"")</f>
        <v/>
      </c>
      <c r="AC544" s="16" t="str">
        <f>IF(V544="","",Y544-V544)</f>
        <v/>
      </c>
    </row>
    <row r="545" spans="1:29" s="21" customFormat="1" x14ac:dyDescent="0.25">
      <c r="A545" s="21" t="s">
        <v>2540</v>
      </c>
      <c r="B545" s="16">
        <f>COUNTIF($A$5:$A$124,A545)</f>
        <v>0</v>
      </c>
      <c r="C545" s="16" t="str">
        <f>IF(OR(MID(A545,1,2)="SP",MID(A545,1,2)="MR",MID(A545,1,2)="CL",MID(A545,1,2)="RP"),"P","B")</f>
        <v>P</v>
      </c>
      <c r="D545" s="17">
        <f>IF($C545="B",VLOOKUP($A545,Bat!$A$4:$BC$2232,D$1,FALSE),VLOOKUP($A545,Pit!$A$4:$AZ$2108,D$2,FALSE))</f>
        <v>6589</v>
      </c>
      <c r="E545" s="16" t="str">
        <f>IF($C545="B",VLOOKUP($A545,Bat!$A$4:$BC$2232,E$1,FALSE),VLOOKUP($A545,Pit!$A$4:$AZ$2108,E$2,FALSE))</f>
        <v>RP</v>
      </c>
      <c r="F545" s="16" t="str">
        <f>IF($C545="B",VLOOKUP($A545,Bat!$A$4:$BC$2232,F$1,FALSE),VLOOKUP($A545,Pit!$A$4:$AZ$2108,F$2,FALSE))</f>
        <v>Ieyoshi Asano</v>
      </c>
      <c r="G545" s="16">
        <f>IF($C545="B",VLOOKUP($A545,Bat!$A$4:$BC$2232,G$1,FALSE),VLOOKUP($A545,Pit!$A$4:$AZ$2108,G$2,FALSE))</f>
        <v>21</v>
      </c>
      <c r="H545" s="16" t="str">
        <f>IF($C545="B",VLOOKUP($A545,Bat!$A$4:$BC$2232,H$1,FALSE),VLOOKUP($A545,Pit!$A$4:$AZ$2108,H$2,FALSE))</f>
        <v>R</v>
      </c>
      <c r="I545" s="16" t="str">
        <f>IF($C545="B",VLOOKUP($A545,Bat!$A$4:$BC$2232,I$1,FALSE),VLOOKUP($A545,Pit!$A$4:$AZ$2108,I$2,FALSE))</f>
        <v>R</v>
      </c>
      <c r="J545" s="16" t="str">
        <f>IF($C545="B",VLOOKUP($A545,Bat!$A$4:$BC$2232,J$1,FALSE),VLOOKUP($A545,Pit!$A$4:$AZ$2108,J$2,FALSE))</f>
        <v>Normal</v>
      </c>
      <c r="K545" s="17" t="str">
        <f>IF($C545="B",VLOOKUP($A545,Bat!$A$4:$BC$2232,K$1,FALSE),VLOOKUP($A545,Pit!$A$4:$AZ$2108,K$2,FALSE))</f>
        <v>Low</v>
      </c>
      <c r="L545" s="16">
        <f>IF($C545="B",VLOOKUP($A545,Bat!$A$4:$BC$2232,L$1,FALSE),VLOOKUP($A545,Pit!$A$4:$AZ$2108,L$2,FALSE))</f>
        <v>4</v>
      </c>
      <c r="M545" s="16">
        <f>IF($C545="B",VLOOKUP($A545,Bat!$A$4:$BC$2232,M$1,FALSE),VLOOKUP($A545,Pit!$A$4:$AZ$2108,M$2,FALSE))</f>
        <v>3</v>
      </c>
      <c r="N545" s="16">
        <f>IF($C545="B",VLOOKUP($A545,Bat!$A$4:$BC$2232,N$1,FALSE),VLOOKUP($A545,Pit!$A$4:$AZ$2108,N$2,FALSE))</f>
        <v>4</v>
      </c>
      <c r="O545" s="16" t="str">
        <f>IF($C545="B",VLOOKUP($A545,Bat!$A$4:$BC$2232,O$1,FALSE),VLOOKUP($A545,Pit!$A$4:$AZ$2108,O$2,FALSE))</f>
        <v>92-94 Mph</v>
      </c>
      <c r="P545" s="17">
        <f>IF($C545="B",VLOOKUP($A545,Bat!$A$4:$BC$2232,P$1,FALSE),VLOOKUP($A545,Pit!$A$4:$AZ$2108,P$2,FALSE))</f>
        <v>3</v>
      </c>
      <c r="Q545" s="36">
        <f>IF($C545="B",VLOOKUP($A545,Bat!$A$4:$BC$2232,Q$1,FALSE),VLOOKUP($A545,Pit!$A$4:$AZ$2108,Q$2,FALSE))</f>
        <v>19.85078838696263</v>
      </c>
      <c r="R545" s="19">
        <f>IF($C545="B",VLOOKUP($A545,Bat!$A$4:$BC$2232,R$1,FALSE),VLOOKUP($A545,Pit!$A$4:$AZ$2108,R$2,FALSE))</f>
        <v>-0.28626078327719628</v>
      </c>
      <c r="S545" s="20">
        <f>IF($C545="B",VLOOKUP($A545,Bat!$A$4:$BC$2232,S$1,FALSE),VLOOKUP($A545,Pit!$A$4:$AZ$2108,S$2,FALSE))</f>
        <v>210000</v>
      </c>
      <c r="T545" s="17" t="str">
        <f>VLOOKUP(IF($C545="B",VLOOKUP($A545,Bat!$A$4:$AT$2232,T$1,FALSE),VLOOKUP($A545,Pit!$A$4:$BD$2108,T$2,FALSE)),COND!$A$35:$B$41,2,FALSE)</f>
        <v>??</v>
      </c>
      <c r="U545" s="21">
        <f>IF($C545="B",VLOOKUP($A545,Bat!$A$4:$AR$1196,44,FALSE),VLOOKUP($A545,Pit!$A$4:$BB$1086,54,FALSE))</f>
        <v>0</v>
      </c>
      <c r="V545" s="16"/>
      <c r="W545" s="16">
        <f>IF(OR(U545=999,V545=999,AND(S545&gt;$S$3,S545&lt;&gt;"Slot")),"",IF(V545="",U545,V545))</f>
        <v>0</v>
      </c>
      <c r="X545" s="17" t="e">
        <f>RANK(R545,$R$5:$R$124)</f>
        <v>#N/A</v>
      </c>
      <c r="Y545" s="16" t="str">
        <f>IFERROR(VLOOKUP($D545,Results!$F$3:$L$1396,Y$1,FALSE),"")</f>
        <v/>
      </c>
      <c r="Z545" s="34" t="str">
        <f>IFERROR(IFERROR(IF(VLOOKUP($D545,Results!$F$3:$L$1396,Z$1+1,FALSE)=1,"S",""),"")&amp;VLOOKUP($D545,Results!$F$3:$L$1396,Z$1,FALSE),"")</f>
        <v/>
      </c>
      <c r="AA545" s="16" t="str">
        <f>IFERROR(VLOOKUP($D545,Results!$F$3:$L$1396,AA$1,FALSE),"")</f>
        <v/>
      </c>
      <c r="AB545" s="16" t="str">
        <f>IFERROR(VLOOKUP($D545,Results!$F$3:$L$1396,AB$1,FALSE),"")</f>
        <v/>
      </c>
      <c r="AC545" s="16" t="str">
        <f>IF(V545="","",Y545-V545)</f>
        <v/>
      </c>
    </row>
    <row r="546" spans="1:29" s="21" customFormat="1" x14ac:dyDescent="0.25">
      <c r="A546" s="21" t="s">
        <v>2492</v>
      </c>
      <c r="B546" s="16">
        <f>COUNTIF($A$5:$A$124,A546)</f>
        <v>0</v>
      </c>
      <c r="C546" s="16" t="str">
        <f>IF(OR(MID(A546,1,2)="SP",MID(A546,1,2)="MR",MID(A546,1,2)="CL",MID(A546,1,2)="RP"),"P","B")</f>
        <v>B</v>
      </c>
      <c r="D546" s="17">
        <f>IF($C546="B",VLOOKUP($A546,Bat!$A$4:$BC$2232,D$1,FALSE),VLOOKUP($A546,Pit!$A$4:$AZ$2108,D$2,FALSE))</f>
        <v>4086</v>
      </c>
      <c r="E546" s="16" t="str">
        <f>IF($C546="B",VLOOKUP($A546,Bat!$A$4:$BC$2232,E$1,FALSE),VLOOKUP($A546,Pit!$A$4:$AZ$2108,E$2,FALSE))</f>
        <v>SS</v>
      </c>
      <c r="F546" s="16" t="str">
        <f>IF($C546="B",VLOOKUP($A546,Bat!$A$4:$BC$2232,F$1,FALSE),VLOOKUP($A546,Pit!$A$4:$AZ$2108,F$2,FALSE))</f>
        <v>Tomoyuki Iitsuka</v>
      </c>
      <c r="G546" s="16">
        <f>IF($C546="B",VLOOKUP($A546,Bat!$A$4:$BC$2232,G$1,FALSE),VLOOKUP($A546,Pit!$A$4:$AZ$2108,G$2,FALSE))</f>
        <v>21</v>
      </c>
      <c r="H546" s="16" t="str">
        <f>IF($C546="B",VLOOKUP($A546,Bat!$A$4:$BC$2232,H$1,FALSE),VLOOKUP($A546,Pit!$A$4:$AZ$2108,H$2,FALSE))</f>
        <v>R</v>
      </c>
      <c r="I546" s="16" t="str">
        <f>IF($C546="B",VLOOKUP($A546,Bat!$A$4:$BC$2232,I$1,FALSE),VLOOKUP($A546,Pit!$A$4:$AZ$2108,I$2,FALSE))</f>
        <v>R</v>
      </c>
      <c r="J546" s="16" t="str">
        <f>IF($C546="B",VLOOKUP($A546,Bat!$A$4:$BC$2232,J$1,FALSE),VLOOKUP($A546,Pit!$A$4:$AZ$2108,J$2,FALSE))</f>
        <v>Very High</v>
      </c>
      <c r="K546" s="17" t="str">
        <f>IF($C546="B",VLOOKUP($A546,Bat!$A$4:$BC$2232,K$1,FALSE),VLOOKUP($A546,Pit!$A$4:$AZ$2108,K$2,FALSE))</f>
        <v>Low</v>
      </c>
      <c r="L546" s="16">
        <f>IF($C546="B",VLOOKUP($A546,Bat!$A$4:$BC$2232,L$1,FALSE),VLOOKUP($A546,Pit!$A$4:$AZ$2108,L$2,FALSE))</f>
        <v>3</v>
      </c>
      <c r="M546" s="16">
        <f>IF($C546="B",VLOOKUP($A546,Bat!$A$4:$BC$2232,M$1,FALSE),VLOOKUP($A546,Pit!$A$4:$AZ$2108,M$2,FALSE))</f>
        <v>3</v>
      </c>
      <c r="N546" s="16">
        <f>IF($C546="B",VLOOKUP($A546,Bat!$A$4:$BC$2232,N$1,FALSE),VLOOKUP($A546,Pit!$A$4:$AZ$2108,N$2,FALSE))</f>
        <v>4</v>
      </c>
      <c r="O546" s="16">
        <f>IF($C546="B",VLOOKUP($A546,Bat!$A$4:$BC$2232,O$1,FALSE),VLOOKUP($A546,Pit!$A$4:$AZ$2108,O$2,FALSE))</f>
        <v>4</v>
      </c>
      <c r="P546" s="17">
        <f>IF($C546="B",VLOOKUP($A546,Bat!$A$4:$BC$2232,P$1,FALSE),VLOOKUP($A546,Pit!$A$4:$AZ$2108,P$2,FALSE))</f>
        <v>4</v>
      </c>
      <c r="Q546" s="36">
        <f>IF($C546="B",VLOOKUP($A546,Bat!$A$4:$BC$2232,Q$1,FALSE),VLOOKUP($A546,Pit!$A$4:$AZ$2108,Q$2,FALSE))</f>
        <v>4.3899017987531659</v>
      </c>
      <c r="R546" s="19">
        <f>IF($C546="B",VLOOKUP($A546,Bat!$A$4:$BC$2232,R$1,FALSE),VLOOKUP($A546,Pit!$A$4:$AZ$2108,R$2,FALSE))</f>
        <v>-0.28675482107124156</v>
      </c>
      <c r="S546" s="20">
        <f>IF($C546="B",VLOOKUP($A546,Bat!$A$4:$BC$2232,S$1,FALSE),VLOOKUP($A546,Pit!$A$4:$AZ$2108,S$2,FALSE))</f>
        <v>1900000</v>
      </c>
      <c r="T546" s="17" t="str">
        <f>VLOOKUP(IF($C546="B",VLOOKUP($A546,Bat!$A$4:$AT$2232,T$1,FALSE),VLOOKUP($A546,Pit!$A$4:$BD$2108,T$2,FALSE)),COND!$A$35:$B$41,2,FALSE)</f>
        <v>??</v>
      </c>
      <c r="U546" s="21">
        <f>IF($C546="B",VLOOKUP($A546,Bat!$A$4:$AR$1196,44,FALSE),VLOOKUP($A546,Pit!$A$4:$BB$1086,54,FALSE))</f>
        <v>0</v>
      </c>
      <c r="V546" s="16"/>
      <c r="W546" s="16">
        <f>IF(OR(U546=999,V546=999,AND(S546&gt;$S$3,S546&lt;&gt;"Slot")),"",IF(V546="",U546,V546))</f>
        <v>0</v>
      </c>
      <c r="X546" s="17" t="e">
        <f>RANK(R546,$R$5:$R$124)</f>
        <v>#N/A</v>
      </c>
      <c r="Y546" s="16" t="str">
        <f>IFERROR(VLOOKUP($D546,Results!$F$3:$L$1396,Y$1,FALSE),"")</f>
        <v/>
      </c>
      <c r="Z546" s="34" t="str">
        <f>IFERROR(IFERROR(IF(VLOOKUP($D546,Results!$F$3:$L$1396,Z$1+1,FALSE)=1,"S",""),"")&amp;VLOOKUP($D546,Results!$F$3:$L$1396,Z$1,FALSE),"")</f>
        <v/>
      </c>
      <c r="AA546" s="16" t="str">
        <f>IFERROR(VLOOKUP($D546,Results!$F$3:$L$1396,AA$1,FALSE),"")</f>
        <v/>
      </c>
      <c r="AB546" s="16" t="str">
        <f>IFERROR(VLOOKUP($D546,Results!$F$3:$L$1396,AB$1,FALSE),"")</f>
        <v/>
      </c>
      <c r="AC546" s="16" t="str">
        <f>IF(V546="","",Y546-V546)</f>
        <v/>
      </c>
    </row>
    <row r="547" spans="1:29" s="21" customFormat="1" x14ac:dyDescent="0.25">
      <c r="A547" s="21" t="s">
        <v>2541</v>
      </c>
      <c r="B547" s="16">
        <f>COUNTIF($A$5:$A$124,A547)</f>
        <v>0</v>
      </c>
      <c r="C547" s="16" t="str">
        <f>IF(OR(MID(A547,1,2)="SP",MID(A547,1,2)="MR",MID(A547,1,2)="CL",MID(A547,1,2)="RP"),"P","B")</f>
        <v>P</v>
      </c>
      <c r="D547" s="17">
        <f>IF($C547="B",VLOOKUP($A547,Bat!$A$4:$BC$2232,D$1,FALSE),VLOOKUP($A547,Pit!$A$4:$AZ$2108,D$2,FALSE))</f>
        <v>13793</v>
      </c>
      <c r="E547" s="16" t="str">
        <f>IF($C547="B",VLOOKUP($A547,Bat!$A$4:$BC$2232,E$1,FALSE),VLOOKUP($A547,Pit!$A$4:$AZ$2108,E$2,FALSE))</f>
        <v>RP</v>
      </c>
      <c r="F547" s="16" t="str">
        <f>IF($C547="B",VLOOKUP($A547,Bat!$A$4:$BC$2232,F$1,FALSE),VLOOKUP($A547,Pit!$A$4:$AZ$2108,F$2,FALSE))</f>
        <v>Shun Hakui</v>
      </c>
      <c r="G547" s="16">
        <f>IF($C547="B",VLOOKUP($A547,Bat!$A$4:$BC$2232,G$1,FALSE),VLOOKUP($A547,Pit!$A$4:$AZ$2108,G$2,FALSE))</f>
        <v>21</v>
      </c>
      <c r="H547" s="16" t="str">
        <f>IF($C547="B",VLOOKUP($A547,Bat!$A$4:$BC$2232,H$1,FALSE),VLOOKUP($A547,Pit!$A$4:$AZ$2108,H$2,FALSE))</f>
        <v>L</v>
      </c>
      <c r="I547" s="16" t="str">
        <f>IF($C547="B",VLOOKUP($A547,Bat!$A$4:$BC$2232,I$1,FALSE),VLOOKUP($A547,Pit!$A$4:$AZ$2108,I$2,FALSE))</f>
        <v>L</v>
      </c>
      <c r="J547" s="16" t="str">
        <f>IF($C547="B",VLOOKUP($A547,Bat!$A$4:$BC$2232,J$1,FALSE),VLOOKUP($A547,Pit!$A$4:$AZ$2108,J$2,FALSE))</f>
        <v>Very Low</v>
      </c>
      <c r="K547" s="17" t="str">
        <f>IF($C547="B",VLOOKUP($A547,Bat!$A$4:$BC$2232,K$1,FALSE),VLOOKUP($A547,Pit!$A$4:$AZ$2108,K$2,FALSE))</f>
        <v>High</v>
      </c>
      <c r="L547" s="16">
        <f>IF($C547="B",VLOOKUP($A547,Bat!$A$4:$BC$2232,L$1,FALSE),VLOOKUP($A547,Pit!$A$4:$AZ$2108,L$2,FALSE))</f>
        <v>4</v>
      </c>
      <c r="M547" s="16">
        <f>IF($C547="B",VLOOKUP($A547,Bat!$A$4:$BC$2232,M$1,FALSE),VLOOKUP($A547,Pit!$A$4:$AZ$2108,M$2,FALSE))</f>
        <v>4</v>
      </c>
      <c r="N547" s="16">
        <f>IF($C547="B",VLOOKUP($A547,Bat!$A$4:$BC$2232,N$1,FALSE),VLOOKUP($A547,Pit!$A$4:$AZ$2108,N$2,FALSE))</f>
        <v>3</v>
      </c>
      <c r="O547" s="16" t="str">
        <f>IF($C547="B",VLOOKUP($A547,Bat!$A$4:$BC$2232,O$1,FALSE),VLOOKUP($A547,Pit!$A$4:$AZ$2108,O$2,FALSE))</f>
        <v>92-94 Mph</v>
      </c>
      <c r="P547" s="17">
        <f>IF($C547="B",VLOOKUP($A547,Bat!$A$4:$BC$2232,P$1,FALSE),VLOOKUP($A547,Pit!$A$4:$AZ$2108,P$2,FALSE))</f>
        <v>8</v>
      </c>
      <c r="Q547" s="36">
        <f>IF($C547="B",VLOOKUP($A547,Bat!$A$4:$BC$2232,Q$1,FALSE),VLOOKUP($A547,Pit!$A$4:$AZ$2108,Q$2,FALSE))</f>
        <v>19.835254065975811</v>
      </c>
      <c r="R547" s="19">
        <f>IF($C547="B",VLOOKUP($A547,Bat!$A$4:$BC$2232,R$1,FALSE),VLOOKUP($A547,Pit!$A$4:$AZ$2108,R$2,FALSE))</f>
        <v>-0.28765055817786461</v>
      </c>
      <c r="S547" s="20">
        <f>IF($C547="B",VLOOKUP($A547,Bat!$A$4:$BC$2232,S$1,FALSE),VLOOKUP($A547,Pit!$A$4:$AZ$2108,S$2,FALSE))</f>
        <v>105000</v>
      </c>
      <c r="T547" s="17" t="str">
        <f>VLOOKUP(IF($C547="B",VLOOKUP($A547,Bat!$A$4:$AT$2232,T$1,FALSE),VLOOKUP($A547,Pit!$A$4:$BD$2108,T$2,FALSE)),COND!$A$35:$B$41,2,FALSE)</f>
        <v>??</v>
      </c>
      <c r="U547" s="21">
        <f>IF($C547="B",VLOOKUP($A547,Bat!$A$4:$AR$1196,44,FALSE),VLOOKUP($A547,Pit!$A$4:$BB$1086,54,FALSE))</f>
        <v>0</v>
      </c>
      <c r="V547" s="16"/>
      <c r="W547" s="16">
        <f>IF(OR(U547=999,V547=999,AND(S547&gt;$S$3,S547&lt;&gt;"Slot")),"",IF(V547="",U547,V547))</f>
        <v>0</v>
      </c>
      <c r="X547" s="17" t="e">
        <f>RANK(R547,$R$5:$R$124)</f>
        <v>#N/A</v>
      </c>
      <c r="Y547" s="16" t="str">
        <f>IFERROR(VLOOKUP($D547,Results!$F$3:$L$1396,Y$1,FALSE),"")</f>
        <v/>
      </c>
      <c r="Z547" s="34" t="str">
        <f>IFERROR(IFERROR(IF(VLOOKUP($D547,Results!$F$3:$L$1396,Z$1+1,FALSE)=1,"S",""),"")&amp;VLOOKUP($D547,Results!$F$3:$L$1396,Z$1,FALSE),"")</f>
        <v/>
      </c>
      <c r="AA547" s="16" t="str">
        <f>IFERROR(VLOOKUP($D547,Results!$F$3:$L$1396,AA$1,FALSE),"")</f>
        <v/>
      </c>
      <c r="AB547" s="16" t="str">
        <f>IFERROR(VLOOKUP($D547,Results!$F$3:$L$1396,AB$1,FALSE),"")</f>
        <v/>
      </c>
      <c r="AC547" s="16" t="str">
        <f>IF(V547="","",Y547-V547)</f>
        <v/>
      </c>
    </row>
    <row r="548" spans="1:29" s="21" customFormat="1" x14ac:dyDescent="0.25">
      <c r="A548" s="21" t="s">
        <v>2994</v>
      </c>
      <c r="B548" s="16">
        <f>COUNTIF($A$5:$A$124,A548)</f>
        <v>0</v>
      </c>
      <c r="C548" s="16" t="str">
        <f>IF(OR(MID(A548,1,2)="SP",MID(A548,1,2)="MR",MID(A548,1,2)="CL",MID(A548,1,2)="RP"),"P","B")</f>
        <v>B</v>
      </c>
      <c r="D548" s="17">
        <f>IF($C548="B",VLOOKUP($A548,Bat!$A$4:$BC$2232,D$1,FALSE),VLOOKUP($A548,Pit!$A$4:$AZ$2108,D$2,FALSE))</f>
        <v>8620</v>
      </c>
      <c r="E548" s="16" t="str">
        <f>IF($C548="B",VLOOKUP($A548,Bat!$A$4:$BC$2232,E$1,FALSE),VLOOKUP($A548,Pit!$A$4:$AZ$2108,E$2,FALSE))</f>
        <v>2B</v>
      </c>
      <c r="F548" s="16" t="str">
        <f>IF($C548="B",VLOOKUP($A548,Bat!$A$4:$BC$2232,F$1,FALSE),VLOOKUP($A548,Pit!$A$4:$AZ$2108,F$2,FALSE))</f>
        <v>Dave Miller</v>
      </c>
      <c r="G548" s="16">
        <f>IF($C548="B",VLOOKUP($A548,Bat!$A$4:$BC$2232,G$1,FALSE),VLOOKUP($A548,Pit!$A$4:$AZ$2108,G$2,FALSE))</f>
        <v>21</v>
      </c>
      <c r="H548" s="16" t="str">
        <f>IF($C548="B",VLOOKUP($A548,Bat!$A$4:$BC$2232,H$1,FALSE),VLOOKUP($A548,Pit!$A$4:$AZ$2108,H$2,FALSE))</f>
        <v>R</v>
      </c>
      <c r="I548" s="16" t="str">
        <f>IF($C548="B",VLOOKUP($A548,Bat!$A$4:$BC$2232,I$1,FALSE),VLOOKUP($A548,Pit!$A$4:$AZ$2108,I$2,FALSE))</f>
        <v>R</v>
      </c>
      <c r="J548" s="16" t="str">
        <f>IF($C548="B",VLOOKUP($A548,Bat!$A$4:$BC$2232,J$1,FALSE),VLOOKUP($A548,Pit!$A$4:$AZ$2108,J$2,FALSE))</f>
        <v>Very Low</v>
      </c>
      <c r="K548" s="17" t="str">
        <f>IF($C548="B",VLOOKUP($A548,Bat!$A$4:$BC$2232,K$1,FALSE),VLOOKUP($A548,Pit!$A$4:$AZ$2108,K$2,FALSE))</f>
        <v>Low</v>
      </c>
      <c r="L548" s="16">
        <f>IF($C548="B",VLOOKUP($A548,Bat!$A$4:$BC$2232,L$1,FALSE),VLOOKUP($A548,Pit!$A$4:$AZ$2108,L$2,FALSE))</f>
        <v>5</v>
      </c>
      <c r="M548" s="16">
        <f>IF($C548="B",VLOOKUP($A548,Bat!$A$4:$BC$2232,M$1,FALSE),VLOOKUP($A548,Pit!$A$4:$AZ$2108,M$2,FALSE))</f>
        <v>4</v>
      </c>
      <c r="N548" s="16">
        <f>IF($C548="B",VLOOKUP($A548,Bat!$A$4:$BC$2232,N$1,FALSE),VLOOKUP($A548,Pit!$A$4:$AZ$2108,N$2,FALSE))</f>
        <v>1</v>
      </c>
      <c r="O548" s="16">
        <f>IF($C548="B",VLOOKUP($A548,Bat!$A$4:$BC$2232,O$1,FALSE),VLOOKUP($A548,Pit!$A$4:$AZ$2108,O$2,FALSE))</f>
        <v>1</v>
      </c>
      <c r="P548" s="17">
        <f>IF($C548="B",VLOOKUP($A548,Bat!$A$4:$BC$2232,P$1,FALSE),VLOOKUP($A548,Pit!$A$4:$AZ$2108,P$2,FALSE))</f>
        <v>5</v>
      </c>
      <c r="Q548" s="36">
        <f>IF($C548="B",VLOOKUP($A548,Bat!$A$4:$BC$2232,Q$1,FALSE),VLOOKUP($A548,Pit!$A$4:$AZ$2108,Q$2,FALSE))</f>
        <v>4.3693809103893892</v>
      </c>
      <c r="R548" s="19">
        <f>IF($C548="B",VLOOKUP($A548,Bat!$A$4:$BC$2232,R$1,FALSE),VLOOKUP($A548,Pit!$A$4:$AZ$2108,R$2,FALSE))</f>
        <v>-0.28944662399861709</v>
      </c>
      <c r="S548" s="20">
        <f>IF($C548="B",VLOOKUP($A548,Bat!$A$4:$BC$2232,S$1,FALSE),VLOOKUP($A548,Pit!$A$4:$AZ$2108,S$2,FALSE))</f>
        <v>210000</v>
      </c>
      <c r="T548" s="17" t="str">
        <f>VLOOKUP(IF($C548="B",VLOOKUP($A548,Bat!$A$4:$AT$2232,T$1,FALSE),VLOOKUP($A548,Pit!$A$4:$BD$2108,T$2,FALSE)),COND!$A$35:$B$41,2,FALSE)</f>
        <v>??</v>
      </c>
      <c r="U548" s="21">
        <f>IF($C548="B",VLOOKUP($A548,Bat!$A$4:$AR$1196,44,FALSE),VLOOKUP($A548,Pit!$A$4:$BB$1086,54,FALSE))</f>
        <v>0</v>
      </c>
      <c r="V548" s="16"/>
      <c r="W548" s="16">
        <f>IF(OR(U548=999,V548=999,AND(S548&gt;$S$3,S548&lt;&gt;"Slot")),"",IF(V548="",U548,V548))</f>
        <v>0</v>
      </c>
      <c r="X548" s="17" t="e">
        <f>RANK(R548,$R$5:$R$124)</f>
        <v>#N/A</v>
      </c>
      <c r="Y548" s="16" t="str">
        <f>IFERROR(VLOOKUP($D548,Results!$F$3:$L$1396,Y$1,FALSE),"")</f>
        <v/>
      </c>
      <c r="Z548" s="34" t="str">
        <f>IFERROR(IFERROR(IF(VLOOKUP($D548,Results!$F$3:$L$1396,Z$1+1,FALSE)=1,"S",""),"")&amp;VLOOKUP($D548,Results!$F$3:$L$1396,Z$1,FALSE),"")</f>
        <v/>
      </c>
      <c r="AA548" s="16" t="str">
        <f>IFERROR(VLOOKUP($D548,Results!$F$3:$L$1396,AA$1,FALSE),"")</f>
        <v/>
      </c>
      <c r="AB548" s="16" t="str">
        <f>IFERROR(VLOOKUP($D548,Results!$F$3:$L$1396,AB$1,FALSE),"")</f>
        <v/>
      </c>
      <c r="AC548" s="16" t="str">
        <f>IF(V548="","",Y548-V548)</f>
        <v/>
      </c>
    </row>
    <row r="549" spans="1:29" s="21" customFormat="1" x14ac:dyDescent="0.25">
      <c r="A549" s="21" t="s">
        <v>2542</v>
      </c>
      <c r="B549" s="16">
        <f>COUNTIF($A$5:$A$124,A549)</f>
        <v>0</v>
      </c>
      <c r="C549" s="16" t="str">
        <f>IF(OR(MID(A549,1,2)="SP",MID(A549,1,2)="MR",MID(A549,1,2)="CL",MID(A549,1,2)="RP"),"P","B")</f>
        <v>P</v>
      </c>
      <c r="D549" s="17">
        <f>IF($C549="B",VLOOKUP($A549,Bat!$A$4:$BC$2232,D$1,FALSE),VLOOKUP($A549,Pit!$A$4:$AZ$2108,D$2,FALSE))</f>
        <v>9789</v>
      </c>
      <c r="E549" s="16" t="str">
        <f>IF($C549="B",VLOOKUP($A549,Bat!$A$4:$BC$2232,E$1,FALSE),VLOOKUP($A549,Pit!$A$4:$AZ$2108,E$2,FALSE))</f>
        <v>RP</v>
      </c>
      <c r="F549" s="16" t="str">
        <f>IF($C549="B",VLOOKUP($A549,Bat!$A$4:$BC$2232,F$1,FALSE),VLOOKUP($A549,Pit!$A$4:$AZ$2108,F$2,FALSE))</f>
        <v>Patrick Stinson</v>
      </c>
      <c r="G549" s="16">
        <f>IF($C549="B",VLOOKUP($A549,Bat!$A$4:$BC$2232,G$1,FALSE),VLOOKUP($A549,Pit!$A$4:$AZ$2108,G$2,FALSE))</f>
        <v>21</v>
      </c>
      <c r="H549" s="16" t="str">
        <f>IF($C549="B",VLOOKUP($A549,Bat!$A$4:$BC$2232,H$1,FALSE),VLOOKUP($A549,Pit!$A$4:$AZ$2108,H$2,FALSE))</f>
        <v>R</v>
      </c>
      <c r="I549" s="16" t="str">
        <f>IF($C549="B",VLOOKUP($A549,Bat!$A$4:$BC$2232,I$1,FALSE),VLOOKUP($A549,Pit!$A$4:$AZ$2108,I$2,FALSE))</f>
        <v>R</v>
      </c>
      <c r="J549" s="16" t="str">
        <f>IF($C549="B",VLOOKUP($A549,Bat!$A$4:$BC$2232,J$1,FALSE),VLOOKUP($A549,Pit!$A$4:$AZ$2108,J$2,FALSE))</f>
        <v>Very Low</v>
      </c>
      <c r="K549" s="17" t="str">
        <f>IF($C549="B",VLOOKUP($A549,Bat!$A$4:$BC$2232,K$1,FALSE),VLOOKUP($A549,Pit!$A$4:$AZ$2108,K$2,FALSE))</f>
        <v>Very High</v>
      </c>
      <c r="L549" s="16">
        <f>IF($C549="B",VLOOKUP($A549,Bat!$A$4:$BC$2232,L$1,FALSE),VLOOKUP($A549,Pit!$A$4:$AZ$2108,L$2,FALSE))</f>
        <v>3</v>
      </c>
      <c r="M549" s="16">
        <f>IF($C549="B",VLOOKUP($A549,Bat!$A$4:$BC$2232,M$1,FALSE),VLOOKUP($A549,Pit!$A$4:$AZ$2108,M$2,FALSE))</f>
        <v>4</v>
      </c>
      <c r="N549" s="16">
        <f>IF($C549="B",VLOOKUP($A549,Bat!$A$4:$BC$2232,N$1,FALSE),VLOOKUP($A549,Pit!$A$4:$AZ$2108,N$2,FALSE))</f>
        <v>4</v>
      </c>
      <c r="O549" s="16" t="str">
        <f>IF($C549="B",VLOOKUP($A549,Bat!$A$4:$BC$2232,O$1,FALSE),VLOOKUP($A549,Pit!$A$4:$AZ$2108,O$2,FALSE))</f>
        <v>87-89 Mph</v>
      </c>
      <c r="P549" s="17">
        <f>IF($C549="B",VLOOKUP($A549,Bat!$A$4:$BC$2232,P$1,FALSE),VLOOKUP($A549,Pit!$A$4:$AZ$2108,P$2,FALSE))</f>
        <v>4</v>
      </c>
      <c r="Q549" s="36">
        <f>IF($C549="B",VLOOKUP($A549,Bat!$A$4:$BC$2232,Q$1,FALSE),VLOOKUP($A549,Pit!$A$4:$AZ$2108,Q$2,FALSE))</f>
        <v>19.784487859581098</v>
      </c>
      <c r="R549" s="19">
        <f>IF($C549="B",VLOOKUP($A549,Bat!$A$4:$BC$2232,R$1,FALSE),VLOOKUP($A549,Pit!$A$4:$AZ$2108,R$2,FALSE))</f>
        <v>-0.29219234661582594</v>
      </c>
      <c r="S549" s="20">
        <f>IF($C549="B",VLOOKUP($A549,Bat!$A$4:$BC$2232,S$1,FALSE),VLOOKUP($A549,Pit!$A$4:$AZ$2108,S$2,FALSE))</f>
        <v>105000</v>
      </c>
      <c r="T549" s="17" t="str">
        <f>VLOOKUP(IF($C549="B",VLOOKUP($A549,Bat!$A$4:$AT$2232,T$1,FALSE),VLOOKUP($A549,Pit!$A$4:$BD$2108,T$2,FALSE)),COND!$A$35:$B$41,2,FALSE)</f>
        <v>??</v>
      </c>
      <c r="U549" s="21">
        <f>IF($C549="B",VLOOKUP($A549,Bat!$A$4:$AR$1196,44,FALSE),VLOOKUP($A549,Pit!$A$4:$BB$1086,54,FALSE))</f>
        <v>0</v>
      </c>
      <c r="V549" s="16"/>
      <c r="W549" s="16">
        <f>IF(OR(U549=999,V549=999,AND(S549&gt;$S$3,S549&lt;&gt;"Slot")),"",IF(V549="",U549,V549))</f>
        <v>0</v>
      </c>
      <c r="X549" s="17" t="e">
        <f>RANK(R549,$R$5:$R$124)</f>
        <v>#N/A</v>
      </c>
      <c r="Y549" s="16" t="str">
        <f>IFERROR(VLOOKUP($D549,Results!$F$3:$L$1396,Y$1,FALSE),"")</f>
        <v/>
      </c>
      <c r="Z549" s="34" t="str">
        <f>IFERROR(IFERROR(IF(VLOOKUP($D549,Results!$F$3:$L$1396,Z$1+1,FALSE)=1,"S",""),"")&amp;VLOOKUP($D549,Results!$F$3:$L$1396,Z$1,FALSE),"")</f>
        <v/>
      </c>
      <c r="AA549" s="16" t="str">
        <f>IFERROR(VLOOKUP($D549,Results!$F$3:$L$1396,AA$1,FALSE),"")</f>
        <v/>
      </c>
      <c r="AB549" s="16" t="str">
        <f>IFERROR(VLOOKUP($D549,Results!$F$3:$L$1396,AB$1,FALSE),"")</f>
        <v/>
      </c>
      <c r="AC549" s="16" t="str">
        <f>IF(V549="","",Y549-V549)</f>
        <v/>
      </c>
    </row>
    <row r="550" spans="1:29" s="21" customFormat="1" x14ac:dyDescent="0.25">
      <c r="A550" s="21" t="s">
        <v>2543</v>
      </c>
      <c r="B550" s="16">
        <f>COUNTIF($A$5:$A$124,A550)</f>
        <v>0</v>
      </c>
      <c r="C550" s="16" t="str">
        <f>IF(OR(MID(A550,1,2)="SP",MID(A550,1,2)="MR",MID(A550,1,2)="CL",MID(A550,1,2)="RP"),"P","B")</f>
        <v>P</v>
      </c>
      <c r="D550" s="17">
        <f>IF($C550="B",VLOOKUP($A550,Bat!$A$4:$BC$2232,D$1,FALSE),VLOOKUP($A550,Pit!$A$4:$AZ$2108,D$2,FALSE))</f>
        <v>8627</v>
      </c>
      <c r="E550" s="16" t="str">
        <f>IF($C550="B",VLOOKUP($A550,Bat!$A$4:$BC$2232,E$1,FALSE),VLOOKUP($A550,Pit!$A$4:$AZ$2108,E$2,FALSE))</f>
        <v>RP</v>
      </c>
      <c r="F550" s="16" t="str">
        <f>IF($C550="B",VLOOKUP($A550,Bat!$A$4:$BC$2232,F$1,FALSE),VLOOKUP($A550,Pit!$A$4:$AZ$2108,F$2,FALSE))</f>
        <v>Yasuhiro Hagiwara</v>
      </c>
      <c r="G550" s="16">
        <f>IF($C550="B",VLOOKUP($A550,Bat!$A$4:$BC$2232,G$1,FALSE),VLOOKUP($A550,Pit!$A$4:$AZ$2108,G$2,FALSE))</f>
        <v>18</v>
      </c>
      <c r="H550" s="16" t="str">
        <f>IF($C550="B",VLOOKUP($A550,Bat!$A$4:$BC$2232,H$1,FALSE),VLOOKUP($A550,Pit!$A$4:$AZ$2108,H$2,FALSE))</f>
        <v>L</v>
      </c>
      <c r="I550" s="16" t="str">
        <f>IF($C550="B",VLOOKUP($A550,Bat!$A$4:$BC$2232,I$1,FALSE),VLOOKUP($A550,Pit!$A$4:$AZ$2108,I$2,FALSE))</f>
        <v>L</v>
      </c>
      <c r="J550" s="16" t="str">
        <f>IF($C550="B",VLOOKUP($A550,Bat!$A$4:$BC$2232,J$1,FALSE),VLOOKUP($A550,Pit!$A$4:$AZ$2108,J$2,FALSE))</f>
        <v>Normal</v>
      </c>
      <c r="K550" s="17" t="str">
        <f>IF($C550="B",VLOOKUP($A550,Bat!$A$4:$BC$2232,K$1,FALSE),VLOOKUP($A550,Pit!$A$4:$AZ$2108,K$2,FALSE))</f>
        <v>Normal</v>
      </c>
      <c r="L550" s="16">
        <f>IF($C550="B",VLOOKUP($A550,Bat!$A$4:$BC$2232,L$1,FALSE),VLOOKUP($A550,Pit!$A$4:$AZ$2108,L$2,FALSE))</f>
        <v>4</v>
      </c>
      <c r="M550" s="16">
        <f>IF($C550="B",VLOOKUP($A550,Bat!$A$4:$BC$2232,M$1,FALSE),VLOOKUP($A550,Pit!$A$4:$AZ$2108,M$2,FALSE))</f>
        <v>4</v>
      </c>
      <c r="N550" s="16">
        <f>IF($C550="B",VLOOKUP($A550,Bat!$A$4:$BC$2232,N$1,FALSE),VLOOKUP($A550,Pit!$A$4:$AZ$2108,N$2,FALSE))</f>
        <v>3</v>
      </c>
      <c r="O550" s="16" t="str">
        <f>IF($C550="B",VLOOKUP($A550,Bat!$A$4:$BC$2232,O$1,FALSE),VLOOKUP($A550,Pit!$A$4:$AZ$2108,O$2,FALSE))</f>
        <v>86-88 Mph</v>
      </c>
      <c r="P550" s="17">
        <f>IF($C550="B",VLOOKUP($A550,Bat!$A$4:$BC$2232,P$1,FALSE),VLOOKUP($A550,Pit!$A$4:$AZ$2108,P$2,FALSE))</f>
        <v>3</v>
      </c>
      <c r="Q550" s="36">
        <f>IF($C550="B",VLOOKUP($A550,Bat!$A$4:$BC$2232,Q$1,FALSE),VLOOKUP($A550,Pit!$A$4:$AZ$2108,Q$2,FALSE))</f>
        <v>19.75330001046926</v>
      </c>
      <c r="R550" s="19">
        <f>IF($C550="B",VLOOKUP($A550,Bat!$A$4:$BC$2232,R$1,FALSE),VLOOKUP($A550,Pit!$A$4:$AZ$2108,R$2,FALSE))</f>
        <v>-0.29498256125979</v>
      </c>
      <c r="S550" s="20">
        <f>IF($C550="B",VLOOKUP($A550,Bat!$A$4:$BC$2232,S$1,FALSE),VLOOKUP($A550,Pit!$A$4:$AZ$2108,S$2,FALSE))</f>
        <v>200000</v>
      </c>
      <c r="T550" s="17" t="str">
        <f>VLOOKUP(IF($C550="B",VLOOKUP($A550,Bat!$A$4:$AT$2232,T$1,FALSE),VLOOKUP($A550,Pit!$A$4:$BD$2108,T$2,FALSE)),COND!$A$35:$B$41,2,FALSE)</f>
        <v>??</v>
      </c>
      <c r="U550" s="21">
        <f>IF($C550="B",VLOOKUP($A550,Bat!$A$4:$AR$1196,44,FALSE),VLOOKUP($A550,Pit!$A$4:$BB$1086,54,FALSE))</f>
        <v>0</v>
      </c>
      <c r="V550" s="16"/>
      <c r="W550" s="16">
        <f>IF(OR(U550=999,V550=999,AND(S550&gt;$S$3,S550&lt;&gt;"Slot")),"",IF(V550="",U550,V550))</f>
        <v>0</v>
      </c>
      <c r="X550" s="17" t="e">
        <f>RANK(R550,$R$5:$R$124)</f>
        <v>#N/A</v>
      </c>
      <c r="Y550" s="16" t="str">
        <f>IFERROR(VLOOKUP($D550,Results!$F$3:$L$1396,Y$1,FALSE),"")</f>
        <v/>
      </c>
      <c r="Z550" s="34" t="str">
        <f>IFERROR(IFERROR(IF(VLOOKUP($D550,Results!$F$3:$L$1396,Z$1+1,FALSE)=1,"S",""),"")&amp;VLOOKUP($D550,Results!$F$3:$L$1396,Z$1,FALSE),"")</f>
        <v/>
      </c>
      <c r="AA550" s="16" t="str">
        <f>IFERROR(VLOOKUP($D550,Results!$F$3:$L$1396,AA$1,FALSE),"")</f>
        <v/>
      </c>
      <c r="AB550" s="16" t="str">
        <f>IFERROR(VLOOKUP($D550,Results!$F$3:$L$1396,AB$1,FALSE),"")</f>
        <v/>
      </c>
      <c r="AC550" s="16" t="str">
        <f>IF(V550="","",Y550-V550)</f>
        <v/>
      </c>
    </row>
    <row r="551" spans="1:29" s="21" customFormat="1" x14ac:dyDescent="0.25">
      <c r="A551" s="21" t="s">
        <v>2995</v>
      </c>
      <c r="B551" s="16">
        <f>COUNTIF($A$5:$A$124,A551)</f>
        <v>0</v>
      </c>
      <c r="C551" s="16" t="str">
        <f>IF(OR(MID(A551,1,2)="SP",MID(A551,1,2)="MR",MID(A551,1,2)="CL",MID(A551,1,2)="RP"),"P","B")</f>
        <v>B</v>
      </c>
      <c r="D551" s="17">
        <f>IF($C551="B",VLOOKUP($A551,Bat!$A$4:$BC$2232,D$1,FALSE),VLOOKUP($A551,Pit!$A$4:$AZ$2108,D$2,FALSE))</f>
        <v>4091</v>
      </c>
      <c r="E551" s="16" t="str">
        <f>IF($C551="B",VLOOKUP($A551,Bat!$A$4:$BC$2232,E$1,FALSE),VLOOKUP($A551,Pit!$A$4:$AZ$2108,E$2,FALSE))</f>
        <v>1B</v>
      </c>
      <c r="F551" s="16" t="str">
        <f>IF($C551="B",VLOOKUP($A551,Bat!$A$4:$BC$2232,F$1,FALSE),VLOOKUP($A551,Pit!$A$4:$AZ$2108,F$2,FALSE))</f>
        <v>Kingo Ichikawa</v>
      </c>
      <c r="G551" s="16">
        <f>IF($C551="B",VLOOKUP($A551,Bat!$A$4:$BC$2232,G$1,FALSE),VLOOKUP($A551,Pit!$A$4:$AZ$2108,G$2,FALSE))</f>
        <v>21</v>
      </c>
      <c r="H551" s="16" t="str">
        <f>IF($C551="B",VLOOKUP($A551,Bat!$A$4:$BC$2232,H$1,FALSE),VLOOKUP($A551,Pit!$A$4:$AZ$2108,H$2,FALSE))</f>
        <v>R</v>
      </c>
      <c r="I551" s="16" t="str">
        <f>IF($C551="B",VLOOKUP($A551,Bat!$A$4:$BC$2232,I$1,FALSE),VLOOKUP($A551,Pit!$A$4:$AZ$2108,I$2,FALSE))</f>
        <v>L</v>
      </c>
      <c r="J551" s="16" t="str">
        <f>IF($C551="B",VLOOKUP($A551,Bat!$A$4:$BC$2232,J$1,FALSE),VLOOKUP($A551,Pit!$A$4:$AZ$2108,J$2,FALSE))</f>
        <v>Very High</v>
      </c>
      <c r="K551" s="17" t="str">
        <f>IF($C551="B",VLOOKUP($A551,Bat!$A$4:$BC$2232,K$1,FALSE),VLOOKUP($A551,Pit!$A$4:$AZ$2108,K$2,FALSE))</f>
        <v>Normal</v>
      </c>
      <c r="L551" s="16">
        <f>IF($C551="B",VLOOKUP($A551,Bat!$A$4:$BC$2232,L$1,FALSE),VLOOKUP($A551,Pit!$A$4:$AZ$2108,L$2,FALSE))</f>
        <v>4</v>
      </c>
      <c r="M551" s="16">
        <f>IF($C551="B",VLOOKUP($A551,Bat!$A$4:$BC$2232,M$1,FALSE),VLOOKUP($A551,Pit!$A$4:$AZ$2108,M$2,FALSE))</f>
        <v>6</v>
      </c>
      <c r="N551" s="16">
        <f>IF($C551="B",VLOOKUP($A551,Bat!$A$4:$BC$2232,N$1,FALSE),VLOOKUP($A551,Pit!$A$4:$AZ$2108,N$2,FALSE))</f>
        <v>4</v>
      </c>
      <c r="O551" s="16">
        <f>IF($C551="B",VLOOKUP($A551,Bat!$A$4:$BC$2232,O$1,FALSE),VLOOKUP($A551,Pit!$A$4:$AZ$2108,O$2,FALSE))</f>
        <v>2</v>
      </c>
      <c r="P551" s="17">
        <f>IF($C551="B",VLOOKUP($A551,Bat!$A$4:$BC$2232,P$1,FALSE),VLOOKUP($A551,Pit!$A$4:$AZ$2108,P$2,FALSE))</f>
        <v>2</v>
      </c>
      <c r="Q551" s="36">
        <f>IF($C551="B",VLOOKUP($A551,Bat!$A$4:$BC$2232,Q$1,FALSE),VLOOKUP($A551,Pit!$A$4:$AZ$2108,Q$2,FALSE))</f>
        <v>4.3046523457530554</v>
      </c>
      <c r="R551" s="19">
        <f>IF($C551="B",VLOOKUP($A551,Bat!$A$4:$BC$2232,R$1,FALSE),VLOOKUP($A551,Pit!$A$4:$AZ$2108,R$2,FALSE))</f>
        <v>-0.29793731585776978</v>
      </c>
      <c r="S551" s="20">
        <f>IF($C551="B",VLOOKUP($A551,Bat!$A$4:$BC$2232,S$1,FALSE),VLOOKUP($A551,Pit!$A$4:$AZ$2108,S$2,FALSE))</f>
        <v>190000</v>
      </c>
      <c r="T551" s="17" t="str">
        <f>VLOOKUP(IF($C551="B",VLOOKUP($A551,Bat!$A$4:$AT$2232,T$1,FALSE),VLOOKUP($A551,Pit!$A$4:$BD$2108,T$2,FALSE)),COND!$A$35:$B$41,2,FALSE)</f>
        <v>??</v>
      </c>
      <c r="U551" s="21">
        <f>IF($C551="B",VLOOKUP($A551,Bat!$A$4:$AR$1196,44,FALSE),VLOOKUP($A551,Pit!$A$4:$BB$1086,54,FALSE))</f>
        <v>0</v>
      </c>
      <c r="V551" s="16"/>
      <c r="W551" s="16">
        <f>IF(OR(U551=999,V551=999,AND(S551&gt;$S$3,S551&lt;&gt;"Slot")),"",IF(V551="",U551,V551))</f>
        <v>0</v>
      </c>
      <c r="X551" s="17" t="e">
        <f>RANK(R551,$R$5:$R$124)</f>
        <v>#N/A</v>
      </c>
      <c r="Y551" s="16" t="str">
        <f>IFERROR(VLOOKUP($D551,Results!$F$3:$L$1396,Y$1,FALSE),"")</f>
        <v/>
      </c>
      <c r="Z551" s="34" t="str">
        <f>IFERROR(IFERROR(IF(VLOOKUP($D551,Results!$F$3:$L$1396,Z$1+1,FALSE)=1,"S",""),"")&amp;VLOOKUP($D551,Results!$F$3:$L$1396,Z$1,FALSE),"")</f>
        <v/>
      </c>
      <c r="AA551" s="16" t="str">
        <f>IFERROR(VLOOKUP($D551,Results!$F$3:$L$1396,AA$1,FALSE),"")</f>
        <v/>
      </c>
      <c r="AB551" s="16" t="str">
        <f>IFERROR(VLOOKUP($D551,Results!$F$3:$L$1396,AB$1,FALSE),"")</f>
        <v/>
      </c>
      <c r="AC551" s="16" t="str">
        <f>IF(V551="","",Y551-V551)</f>
        <v/>
      </c>
    </row>
    <row r="552" spans="1:29" s="21" customFormat="1" x14ac:dyDescent="0.25">
      <c r="A552" s="21" t="s">
        <v>2544</v>
      </c>
      <c r="B552" s="16">
        <f>COUNTIF($A$5:$A$124,A552)</f>
        <v>0</v>
      </c>
      <c r="C552" s="16" t="str">
        <f>IF(OR(MID(A552,1,2)="SP",MID(A552,1,2)="MR",MID(A552,1,2)="CL",MID(A552,1,2)="RP"),"P","B")</f>
        <v>P</v>
      </c>
      <c r="D552" s="17">
        <f>IF($C552="B",VLOOKUP($A552,Bat!$A$4:$BC$2232,D$1,FALSE),VLOOKUP($A552,Pit!$A$4:$AZ$2108,D$2,FALSE))</f>
        <v>5268</v>
      </c>
      <c r="E552" s="16" t="str">
        <f>IF($C552="B",VLOOKUP($A552,Bat!$A$4:$BC$2232,E$1,FALSE),VLOOKUP($A552,Pit!$A$4:$AZ$2108,E$2,FALSE))</f>
        <v>SP</v>
      </c>
      <c r="F552" s="16" t="str">
        <f>IF($C552="B",VLOOKUP($A552,Bat!$A$4:$BC$2232,F$1,FALSE),VLOOKUP($A552,Pit!$A$4:$AZ$2108,F$2,FALSE))</f>
        <v>Ben McLaughlin</v>
      </c>
      <c r="G552" s="16">
        <f>IF($C552="B",VLOOKUP($A552,Bat!$A$4:$BC$2232,G$1,FALSE),VLOOKUP($A552,Pit!$A$4:$AZ$2108,G$2,FALSE))</f>
        <v>18</v>
      </c>
      <c r="H552" s="16" t="str">
        <f>IF($C552="B",VLOOKUP($A552,Bat!$A$4:$BC$2232,H$1,FALSE),VLOOKUP($A552,Pit!$A$4:$AZ$2108,H$2,FALSE))</f>
        <v>L</v>
      </c>
      <c r="I552" s="16" t="str">
        <f>IF($C552="B",VLOOKUP($A552,Bat!$A$4:$BC$2232,I$1,FALSE),VLOOKUP($A552,Pit!$A$4:$AZ$2108,I$2,FALSE))</f>
        <v>L</v>
      </c>
      <c r="J552" s="16" t="str">
        <f>IF($C552="B",VLOOKUP($A552,Bat!$A$4:$BC$2232,J$1,FALSE),VLOOKUP($A552,Pit!$A$4:$AZ$2108,J$2,FALSE))</f>
        <v>Normal</v>
      </c>
      <c r="K552" s="17" t="str">
        <f>IF($C552="B",VLOOKUP($A552,Bat!$A$4:$BC$2232,K$1,FALSE),VLOOKUP($A552,Pit!$A$4:$AZ$2108,K$2,FALSE))</f>
        <v>Low</v>
      </c>
      <c r="L552" s="16">
        <f>IF($C552="B",VLOOKUP($A552,Bat!$A$4:$BC$2232,L$1,FALSE),VLOOKUP($A552,Pit!$A$4:$AZ$2108,L$2,FALSE))</f>
        <v>4</v>
      </c>
      <c r="M552" s="16">
        <f>IF($C552="B",VLOOKUP($A552,Bat!$A$4:$BC$2232,M$1,FALSE),VLOOKUP($A552,Pit!$A$4:$AZ$2108,M$2,FALSE))</f>
        <v>5</v>
      </c>
      <c r="N552" s="16">
        <f>IF($C552="B",VLOOKUP($A552,Bat!$A$4:$BC$2232,N$1,FALSE),VLOOKUP($A552,Pit!$A$4:$AZ$2108,N$2,FALSE))</f>
        <v>2</v>
      </c>
      <c r="O552" s="16" t="str">
        <f>IF($C552="B",VLOOKUP($A552,Bat!$A$4:$BC$2232,O$1,FALSE),VLOOKUP($A552,Pit!$A$4:$AZ$2108,O$2,FALSE))</f>
        <v>90-92 Mph</v>
      </c>
      <c r="P552" s="17">
        <f>IF($C552="B",VLOOKUP($A552,Bat!$A$4:$BC$2232,P$1,FALSE),VLOOKUP($A552,Pit!$A$4:$AZ$2108,P$2,FALSE))</f>
        <v>6</v>
      </c>
      <c r="Q552" s="36">
        <f>IF($C552="B",VLOOKUP($A552,Bat!$A$4:$BC$2232,Q$1,FALSE),VLOOKUP($A552,Pit!$A$4:$AZ$2108,Q$2,FALSE))</f>
        <v>19.715825338378053</v>
      </c>
      <c r="R552" s="19">
        <f>IF($C552="B",VLOOKUP($A552,Bat!$A$4:$BC$2232,R$1,FALSE),VLOOKUP($A552,Pit!$A$4:$AZ$2108,R$2,FALSE))</f>
        <v>-0.29833522525632539</v>
      </c>
      <c r="S552" s="20">
        <f>IF($C552="B",VLOOKUP($A552,Bat!$A$4:$BC$2232,S$1,FALSE),VLOOKUP($A552,Pit!$A$4:$AZ$2108,S$2,FALSE))</f>
        <v>240000</v>
      </c>
      <c r="T552" s="17" t="str">
        <f>VLOOKUP(IF($C552="B",VLOOKUP($A552,Bat!$A$4:$AT$2232,T$1,FALSE),VLOOKUP($A552,Pit!$A$4:$BD$2108,T$2,FALSE)),COND!$A$35:$B$41,2,FALSE)</f>
        <v>??</v>
      </c>
      <c r="U552" s="21">
        <f>IF($C552="B",VLOOKUP($A552,Bat!$A$4:$AR$1196,44,FALSE),VLOOKUP($A552,Pit!$A$4:$BB$1086,54,FALSE))</f>
        <v>0</v>
      </c>
      <c r="V552" s="16"/>
      <c r="W552" s="16">
        <f>IF(OR(U552=999,V552=999,AND(S552&gt;$S$3,S552&lt;&gt;"Slot")),"",IF(V552="",U552,V552))</f>
        <v>0</v>
      </c>
      <c r="X552" s="17" t="e">
        <f>RANK(R552,$R$5:$R$124)</f>
        <v>#N/A</v>
      </c>
      <c r="Y552" s="16" t="str">
        <f>IFERROR(VLOOKUP($D552,Results!$F$3:$L$1396,Y$1,FALSE),"")</f>
        <v/>
      </c>
      <c r="Z552" s="34" t="str">
        <f>IFERROR(IFERROR(IF(VLOOKUP($D552,Results!$F$3:$L$1396,Z$1+1,FALSE)=1,"S",""),"")&amp;VLOOKUP($D552,Results!$F$3:$L$1396,Z$1,FALSE),"")</f>
        <v/>
      </c>
      <c r="AA552" s="16" t="str">
        <f>IFERROR(VLOOKUP($D552,Results!$F$3:$L$1396,AA$1,FALSE),"")</f>
        <v/>
      </c>
      <c r="AB552" s="16" t="str">
        <f>IFERROR(VLOOKUP($D552,Results!$F$3:$L$1396,AB$1,FALSE),"")</f>
        <v/>
      </c>
      <c r="AC552" s="16" t="str">
        <f>IF(V552="","",Y552-V552)</f>
        <v/>
      </c>
    </row>
    <row r="553" spans="1:29" s="21" customFormat="1" x14ac:dyDescent="0.25">
      <c r="A553" s="21" t="s">
        <v>2545</v>
      </c>
      <c r="B553" s="16">
        <f>COUNTIF($A$5:$A$124,A553)</f>
        <v>0</v>
      </c>
      <c r="C553" s="16" t="str">
        <f>IF(OR(MID(A553,1,2)="SP",MID(A553,1,2)="MR",MID(A553,1,2)="CL",MID(A553,1,2)="RP"),"P","B")</f>
        <v>P</v>
      </c>
      <c r="D553" s="17">
        <f>IF($C553="B",VLOOKUP($A553,Bat!$A$4:$BC$2232,D$1,FALSE),VLOOKUP($A553,Pit!$A$4:$AZ$2108,D$2,FALSE))</f>
        <v>13767</v>
      </c>
      <c r="E553" s="16" t="str">
        <f>IF($C553="B",VLOOKUP($A553,Bat!$A$4:$BC$2232,E$1,FALSE),VLOOKUP($A553,Pit!$A$4:$AZ$2108,E$2,FALSE))</f>
        <v>RP</v>
      </c>
      <c r="F553" s="16" t="str">
        <f>IF($C553="B",VLOOKUP($A553,Bat!$A$4:$BC$2232,F$1,FALSE),VLOOKUP($A553,Pit!$A$4:$AZ$2108,F$2,FALSE))</f>
        <v>Rob Darke</v>
      </c>
      <c r="G553" s="16">
        <f>IF($C553="B",VLOOKUP($A553,Bat!$A$4:$BC$2232,G$1,FALSE),VLOOKUP($A553,Pit!$A$4:$AZ$2108,G$2,FALSE))</f>
        <v>21</v>
      </c>
      <c r="H553" s="16" t="str">
        <f>IF($C553="B",VLOOKUP($A553,Bat!$A$4:$BC$2232,H$1,FALSE),VLOOKUP($A553,Pit!$A$4:$AZ$2108,H$2,FALSE))</f>
        <v>L</v>
      </c>
      <c r="I553" s="16" t="str">
        <f>IF($C553="B",VLOOKUP($A553,Bat!$A$4:$BC$2232,I$1,FALSE),VLOOKUP($A553,Pit!$A$4:$AZ$2108,I$2,FALSE))</f>
        <v>L</v>
      </c>
      <c r="J553" s="16" t="str">
        <f>IF($C553="B",VLOOKUP($A553,Bat!$A$4:$BC$2232,J$1,FALSE),VLOOKUP($A553,Pit!$A$4:$AZ$2108,J$2,FALSE))</f>
        <v>Low</v>
      </c>
      <c r="K553" s="17" t="str">
        <f>IF($C553="B",VLOOKUP($A553,Bat!$A$4:$BC$2232,K$1,FALSE),VLOOKUP($A553,Pit!$A$4:$AZ$2108,K$2,FALSE))</f>
        <v>Very High</v>
      </c>
      <c r="L553" s="16">
        <f>IF($C553="B",VLOOKUP($A553,Bat!$A$4:$BC$2232,L$1,FALSE),VLOOKUP($A553,Pit!$A$4:$AZ$2108,L$2,FALSE))</f>
        <v>4</v>
      </c>
      <c r="M553" s="16">
        <f>IF($C553="B",VLOOKUP($A553,Bat!$A$4:$BC$2232,M$1,FALSE),VLOOKUP($A553,Pit!$A$4:$AZ$2108,M$2,FALSE))</f>
        <v>4</v>
      </c>
      <c r="N553" s="16">
        <f>IF($C553="B",VLOOKUP($A553,Bat!$A$4:$BC$2232,N$1,FALSE),VLOOKUP($A553,Pit!$A$4:$AZ$2108,N$2,FALSE))</f>
        <v>3</v>
      </c>
      <c r="O553" s="16" t="str">
        <f>IF($C553="B",VLOOKUP($A553,Bat!$A$4:$BC$2232,O$1,FALSE),VLOOKUP($A553,Pit!$A$4:$AZ$2108,O$2,FALSE))</f>
        <v>89-91 Mph</v>
      </c>
      <c r="P553" s="17">
        <f>IF($C553="B",VLOOKUP($A553,Bat!$A$4:$BC$2232,P$1,FALSE),VLOOKUP($A553,Pit!$A$4:$AZ$2108,P$2,FALSE))</f>
        <v>4</v>
      </c>
      <c r="Q553" s="36">
        <f>IF($C553="B",VLOOKUP($A553,Bat!$A$4:$BC$2232,Q$1,FALSE),VLOOKUP($A553,Pit!$A$4:$AZ$2108,Q$2,FALSE))</f>
        <v>19.700991362677016</v>
      </c>
      <c r="R553" s="19">
        <f>IF($C553="B",VLOOKUP($A553,Bat!$A$4:$BC$2232,R$1,FALSE),VLOOKUP($A553,Pit!$A$4:$AZ$2108,R$2,FALSE))</f>
        <v>-0.29966234390695179</v>
      </c>
      <c r="S553" s="20">
        <f>IF($C553="B",VLOOKUP($A553,Bat!$A$4:$BC$2232,S$1,FALSE),VLOOKUP($A553,Pit!$A$4:$AZ$2108,S$2,FALSE))</f>
        <v>210000</v>
      </c>
      <c r="T553" s="17" t="str">
        <f>VLOOKUP(IF($C553="B",VLOOKUP($A553,Bat!$A$4:$AT$2232,T$1,FALSE),VLOOKUP($A553,Pit!$A$4:$BD$2108,T$2,FALSE)),COND!$A$35:$B$41,2,FALSE)</f>
        <v>??</v>
      </c>
      <c r="U553" s="21">
        <f>IF($C553="B",VLOOKUP($A553,Bat!$A$4:$AR$1196,44,FALSE),VLOOKUP($A553,Pit!$A$4:$BB$1086,54,FALSE))</f>
        <v>0</v>
      </c>
      <c r="V553" s="16"/>
      <c r="W553" s="16">
        <f>IF(OR(U553=999,V553=999,AND(S553&gt;$S$3,S553&lt;&gt;"Slot")),"",IF(V553="",U553,V553))</f>
        <v>0</v>
      </c>
      <c r="X553" s="17" t="e">
        <f>RANK(R553,$R$5:$R$124)</f>
        <v>#N/A</v>
      </c>
      <c r="Y553" s="16" t="str">
        <f>IFERROR(VLOOKUP($D553,Results!$F$3:$L$1396,Y$1,FALSE),"")</f>
        <v/>
      </c>
      <c r="Z553" s="34" t="str">
        <f>IFERROR(IFERROR(IF(VLOOKUP($D553,Results!$F$3:$L$1396,Z$1+1,FALSE)=1,"S",""),"")&amp;VLOOKUP($D553,Results!$F$3:$L$1396,Z$1,FALSE),"")</f>
        <v/>
      </c>
      <c r="AA553" s="16" t="str">
        <f>IFERROR(VLOOKUP($D553,Results!$F$3:$L$1396,AA$1,FALSE),"")</f>
        <v/>
      </c>
      <c r="AB553" s="16" t="str">
        <f>IFERROR(VLOOKUP($D553,Results!$F$3:$L$1396,AB$1,FALSE),"")</f>
        <v/>
      </c>
      <c r="AC553" s="16" t="str">
        <f>IF(V553="","",Y553-V553)</f>
        <v/>
      </c>
    </row>
    <row r="554" spans="1:29" s="21" customFormat="1" x14ac:dyDescent="0.25">
      <c r="A554" s="21" t="s">
        <v>2996</v>
      </c>
      <c r="B554" s="16">
        <f>COUNTIF($A$5:$A$124,A554)</f>
        <v>0</v>
      </c>
      <c r="C554" s="16" t="str">
        <f>IF(OR(MID(A554,1,2)="SP",MID(A554,1,2)="MR",MID(A554,1,2)="CL",MID(A554,1,2)="RP"),"P","B")</f>
        <v>B</v>
      </c>
      <c r="D554" s="17">
        <f>IF($C554="B",VLOOKUP($A554,Bat!$A$4:$BC$2232,D$1,FALSE),VLOOKUP($A554,Pit!$A$4:$AZ$2108,D$2,FALSE))</f>
        <v>9388</v>
      </c>
      <c r="E554" s="16" t="str">
        <f>IF($C554="B",VLOOKUP($A554,Bat!$A$4:$BC$2232,E$1,FALSE),VLOOKUP($A554,Pit!$A$4:$AZ$2108,E$2,FALSE))</f>
        <v>CF</v>
      </c>
      <c r="F554" s="16" t="str">
        <f>IF($C554="B",VLOOKUP($A554,Bat!$A$4:$BC$2232,F$1,FALSE),VLOOKUP($A554,Pit!$A$4:$AZ$2108,F$2,FALSE))</f>
        <v>Senzo Kokura</v>
      </c>
      <c r="G554" s="16">
        <f>IF($C554="B",VLOOKUP($A554,Bat!$A$4:$BC$2232,G$1,FALSE),VLOOKUP($A554,Pit!$A$4:$AZ$2108,G$2,FALSE))</f>
        <v>18</v>
      </c>
      <c r="H554" s="16" t="str">
        <f>IF($C554="B",VLOOKUP($A554,Bat!$A$4:$BC$2232,H$1,FALSE),VLOOKUP($A554,Pit!$A$4:$AZ$2108,H$2,FALSE))</f>
        <v>R</v>
      </c>
      <c r="I554" s="16" t="str">
        <f>IF($C554="B",VLOOKUP($A554,Bat!$A$4:$BC$2232,I$1,FALSE),VLOOKUP($A554,Pit!$A$4:$AZ$2108,I$2,FALSE))</f>
        <v>R</v>
      </c>
      <c r="J554" s="16" t="str">
        <f>IF($C554="B",VLOOKUP($A554,Bat!$A$4:$BC$2232,J$1,FALSE),VLOOKUP($A554,Pit!$A$4:$AZ$2108,J$2,FALSE))</f>
        <v>High</v>
      </c>
      <c r="K554" s="17" t="str">
        <f>IF($C554="B",VLOOKUP($A554,Bat!$A$4:$BC$2232,K$1,FALSE),VLOOKUP($A554,Pit!$A$4:$AZ$2108,K$2,FALSE))</f>
        <v>High</v>
      </c>
      <c r="L554" s="16">
        <f>IF($C554="B",VLOOKUP($A554,Bat!$A$4:$BC$2232,L$1,FALSE),VLOOKUP($A554,Pit!$A$4:$AZ$2108,L$2,FALSE))</f>
        <v>4</v>
      </c>
      <c r="M554" s="16">
        <f>IF($C554="B",VLOOKUP($A554,Bat!$A$4:$BC$2232,M$1,FALSE),VLOOKUP($A554,Pit!$A$4:$AZ$2108,M$2,FALSE))</f>
        <v>5</v>
      </c>
      <c r="N554" s="16">
        <f>IF($C554="B",VLOOKUP($A554,Bat!$A$4:$BC$2232,N$1,FALSE),VLOOKUP($A554,Pit!$A$4:$AZ$2108,N$2,FALSE))</f>
        <v>2</v>
      </c>
      <c r="O554" s="16">
        <f>IF($C554="B",VLOOKUP($A554,Bat!$A$4:$BC$2232,O$1,FALSE),VLOOKUP($A554,Pit!$A$4:$AZ$2108,O$2,FALSE))</f>
        <v>4</v>
      </c>
      <c r="P554" s="17">
        <f>IF($C554="B",VLOOKUP($A554,Bat!$A$4:$BC$2232,P$1,FALSE),VLOOKUP($A554,Pit!$A$4:$AZ$2108,P$2,FALSE))</f>
        <v>3</v>
      </c>
      <c r="Q554" s="36">
        <f>IF($C554="B",VLOOKUP($A554,Bat!$A$4:$BC$2232,Q$1,FALSE),VLOOKUP($A554,Pit!$A$4:$AZ$2108,Q$2,FALSE))</f>
        <v>4.2714712358661826</v>
      </c>
      <c r="R554" s="19">
        <f>IF($C554="B",VLOOKUP($A554,Bat!$A$4:$BC$2232,R$1,FALSE),VLOOKUP($A554,Pit!$A$4:$AZ$2108,R$2,FALSE))</f>
        <v>-0.30228980816432682</v>
      </c>
      <c r="S554" s="20">
        <f>IF($C554="B",VLOOKUP($A554,Bat!$A$4:$BC$2232,S$1,FALSE),VLOOKUP($A554,Pit!$A$4:$AZ$2108,S$2,FALSE))</f>
        <v>230000</v>
      </c>
      <c r="T554" s="17" t="str">
        <f>VLOOKUP(IF($C554="B",VLOOKUP($A554,Bat!$A$4:$AT$2232,T$1,FALSE),VLOOKUP($A554,Pit!$A$4:$BD$2108,T$2,FALSE)),COND!$A$35:$B$41,2,FALSE)</f>
        <v>??</v>
      </c>
      <c r="U554" s="21">
        <f>IF($C554="B",VLOOKUP($A554,Bat!$A$4:$AR$1196,44,FALSE),VLOOKUP($A554,Pit!$A$4:$BB$1086,54,FALSE))</f>
        <v>0</v>
      </c>
      <c r="V554" s="16"/>
      <c r="W554" s="16">
        <f>IF(OR(U554=999,V554=999,AND(S554&gt;$S$3,S554&lt;&gt;"Slot")),"",IF(V554="",U554,V554))</f>
        <v>0</v>
      </c>
      <c r="X554" s="17" t="e">
        <f>RANK(R554,$R$5:$R$124)</f>
        <v>#N/A</v>
      </c>
      <c r="Y554" s="16" t="str">
        <f>IFERROR(VLOOKUP($D554,Results!$F$3:$L$1396,Y$1,FALSE),"")</f>
        <v/>
      </c>
      <c r="Z554" s="34" t="str">
        <f>IFERROR(IFERROR(IF(VLOOKUP($D554,Results!$F$3:$L$1396,Z$1+1,FALSE)=1,"S",""),"")&amp;VLOOKUP($D554,Results!$F$3:$L$1396,Z$1,FALSE),"")</f>
        <v/>
      </c>
      <c r="AA554" s="16" t="str">
        <f>IFERROR(VLOOKUP($D554,Results!$F$3:$L$1396,AA$1,FALSE),"")</f>
        <v/>
      </c>
      <c r="AB554" s="16" t="str">
        <f>IFERROR(VLOOKUP($D554,Results!$F$3:$L$1396,AB$1,FALSE),"")</f>
        <v/>
      </c>
      <c r="AC554" s="16" t="str">
        <f>IF(V554="","",Y554-V554)</f>
        <v/>
      </c>
    </row>
    <row r="555" spans="1:29" s="21" customFormat="1" x14ac:dyDescent="0.25">
      <c r="A555" s="21" t="s">
        <v>2997</v>
      </c>
      <c r="B555" s="16">
        <f>COUNTIF($A$5:$A$124,A555)</f>
        <v>0</v>
      </c>
      <c r="C555" s="16" t="str">
        <f>IF(OR(MID(A555,1,2)="SP",MID(A555,1,2)="MR",MID(A555,1,2)="CL",MID(A555,1,2)="RP"),"P","B")</f>
        <v>B</v>
      </c>
      <c r="D555" s="17">
        <f>IF($C555="B",VLOOKUP($A555,Bat!$A$4:$BC$2232,D$1,FALSE),VLOOKUP($A555,Pit!$A$4:$AZ$2108,D$2,FALSE))</f>
        <v>4752</v>
      </c>
      <c r="E555" s="16" t="str">
        <f>IF($C555="B",VLOOKUP($A555,Bat!$A$4:$BC$2232,E$1,FALSE),VLOOKUP($A555,Pit!$A$4:$AZ$2108,E$2,FALSE))</f>
        <v>CF</v>
      </c>
      <c r="F555" s="16" t="str">
        <f>IF($C555="B",VLOOKUP($A555,Bat!$A$4:$BC$2232,F$1,FALSE),VLOOKUP($A555,Pit!$A$4:$AZ$2108,F$2,FALSE))</f>
        <v>Cris Gutiérrez</v>
      </c>
      <c r="G555" s="16">
        <f>IF($C555="B",VLOOKUP($A555,Bat!$A$4:$BC$2232,G$1,FALSE),VLOOKUP($A555,Pit!$A$4:$AZ$2108,G$2,FALSE))</f>
        <v>21</v>
      </c>
      <c r="H555" s="16" t="str">
        <f>IF($C555="B",VLOOKUP($A555,Bat!$A$4:$BC$2232,H$1,FALSE),VLOOKUP($A555,Pit!$A$4:$AZ$2108,H$2,FALSE))</f>
        <v>R</v>
      </c>
      <c r="I555" s="16" t="str">
        <f>IF($C555="B",VLOOKUP($A555,Bat!$A$4:$BC$2232,I$1,FALSE),VLOOKUP($A555,Pit!$A$4:$AZ$2108,I$2,FALSE))</f>
        <v>R</v>
      </c>
      <c r="J555" s="16" t="str">
        <f>IF($C555="B",VLOOKUP($A555,Bat!$A$4:$BC$2232,J$1,FALSE),VLOOKUP($A555,Pit!$A$4:$AZ$2108,J$2,FALSE))</f>
        <v>Low</v>
      </c>
      <c r="K555" s="17" t="str">
        <f>IF($C555="B",VLOOKUP($A555,Bat!$A$4:$BC$2232,K$1,FALSE),VLOOKUP($A555,Pit!$A$4:$AZ$2108,K$2,FALSE))</f>
        <v>Normal</v>
      </c>
      <c r="L555" s="16">
        <f>IF($C555="B",VLOOKUP($A555,Bat!$A$4:$BC$2232,L$1,FALSE),VLOOKUP($A555,Pit!$A$4:$AZ$2108,L$2,FALSE))</f>
        <v>3</v>
      </c>
      <c r="M555" s="16">
        <f>IF($C555="B",VLOOKUP($A555,Bat!$A$4:$BC$2232,M$1,FALSE),VLOOKUP($A555,Pit!$A$4:$AZ$2108,M$2,FALSE))</f>
        <v>3</v>
      </c>
      <c r="N555" s="16">
        <f>IF($C555="B",VLOOKUP($A555,Bat!$A$4:$BC$2232,N$1,FALSE),VLOOKUP($A555,Pit!$A$4:$AZ$2108,N$2,FALSE))</f>
        <v>3</v>
      </c>
      <c r="O555" s="16">
        <f>IF($C555="B",VLOOKUP($A555,Bat!$A$4:$BC$2232,O$1,FALSE),VLOOKUP($A555,Pit!$A$4:$AZ$2108,O$2,FALSE))</f>
        <v>7</v>
      </c>
      <c r="P555" s="17">
        <f>IF($C555="B",VLOOKUP($A555,Bat!$A$4:$BC$2232,P$1,FALSE),VLOOKUP($A555,Pit!$A$4:$AZ$2108,P$2,FALSE))</f>
        <v>3</v>
      </c>
      <c r="Q555" s="36">
        <f>IF($C555="B",VLOOKUP($A555,Bat!$A$4:$BC$2232,Q$1,FALSE),VLOOKUP($A555,Pit!$A$4:$AZ$2108,Q$2,FALSE))</f>
        <v>4.215893651534854</v>
      </c>
      <c r="R555" s="19">
        <f>IF($C555="B",VLOOKUP($A555,Bat!$A$4:$BC$2232,R$1,FALSE),VLOOKUP($A555,Pit!$A$4:$AZ$2108,R$2,FALSE))</f>
        <v>-0.30958013115363808</v>
      </c>
      <c r="S555" s="20">
        <f>IF($C555="B",VLOOKUP($A555,Bat!$A$4:$BC$2232,S$1,FALSE),VLOOKUP($A555,Pit!$A$4:$AZ$2108,S$2,FALSE))</f>
        <v>210000</v>
      </c>
      <c r="T555" s="17" t="str">
        <f>VLOOKUP(IF($C555="B",VLOOKUP($A555,Bat!$A$4:$AT$2232,T$1,FALSE),VLOOKUP($A555,Pit!$A$4:$BD$2108,T$2,FALSE)),COND!$A$35:$B$41,2,FALSE)</f>
        <v>??</v>
      </c>
      <c r="U555" s="21">
        <f>IF($C555="B",VLOOKUP($A555,Bat!$A$4:$AR$1196,44,FALSE),VLOOKUP($A555,Pit!$A$4:$BB$1086,54,FALSE))</f>
        <v>0</v>
      </c>
      <c r="V555" s="16"/>
      <c r="W555" s="16">
        <f>IF(OR(U555=999,V555=999,AND(S555&gt;$S$3,S555&lt;&gt;"Slot")),"",IF(V555="",U555,V555))</f>
        <v>0</v>
      </c>
      <c r="X555" s="17" t="e">
        <f>RANK(R555,$R$5:$R$124)</f>
        <v>#N/A</v>
      </c>
      <c r="Y555" s="16" t="str">
        <f>IFERROR(VLOOKUP($D555,Results!$F$3:$L$1396,Y$1,FALSE),"")</f>
        <v/>
      </c>
      <c r="Z555" s="34" t="str">
        <f>IFERROR(IFERROR(IF(VLOOKUP($D555,Results!$F$3:$L$1396,Z$1+1,FALSE)=1,"S",""),"")&amp;VLOOKUP($D555,Results!$F$3:$L$1396,Z$1,FALSE),"")</f>
        <v/>
      </c>
      <c r="AA555" s="16" t="str">
        <f>IFERROR(VLOOKUP($D555,Results!$F$3:$L$1396,AA$1,FALSE),"")</f>
        <v/>
      </c>
      <c r="AB555" s="16" t="str">
        <f>IFERROR(VLOOKUP($D555,Results!$F$3:$L$1396,AB$1,FALSE),"")</f>
        <v/>
      </c>
      <c r="AC555" s="16" t="str">
        <f>IF(V555="","",Y555-V555)</f>
        <v/>
      </c>
    </row>
    <row r="556" spans="1:29" s="21" customFormat="1" x14ac:dyDescent="0.25">
      <c r="A556" s="21" t="s">
        <v>2546</v>
      </c>
      <c r="B556" s="16">
        <f>COUNTIF($A$5:$A$124,A556)</f>
        <v>0</v>
      </c>
      <c r="C556" s="16" t="str">
        <f>IF(OR(MID(A556,1,2)="SP",MID(A556,1,2)="MR",MID(A556,1,2)="CL",MID(A556,1,2)="RP"),"P","B")</f>
        <v>P</v>
      </c>
      <c r="D556" s="17">
        <f>IF($C556="B",VLOOKUP($A556,Bat!$A$4:$BC$2232,D$1,FALSE),VLOOKUP($A556,Pit!$A$4:$AZ$2108,D$2,FALSE))</f>
        <v>9585</v>
      </c>
      <c r="E556" s="16" t="str">
        <f>IF($C556="B",VLOOKUP($A556,Bat!$A$4:$BC$2232,E$1,FALSE),VLOOKUP($A556,Pit!$A$4:$AZ$2108,E$2,FALSE))</f>
        <v>RP</v>
      </c>
      <c r="F556" s="16" t="str">
        <f>IF($C556="B",VLOOKUP($A556,Bat!$A$4:$BC$2232,F$1,FALSE),VLOOKUP($A556,Pit!$A$4:$AZ$2108,F$2,FALSE))</f>
        <v>Dusty Ball</v>
      </c>
      <c r="G556" s="16">
        <f>IF($C556="B",VLOOKUP($A556,Bat!$A$4:$BC$2232,G$1,FALSE),VLOOKUP($A556,Pit!$A$4:$AZ$2108,G$2,FALSE))</f>
        <v>21</v>
      </c>
      <c r="H556" s="16" t="str">
        <f>IF($C556="B",VLOOKUP($A556,Bat!$A$4:$BC$2232,H$1,FALSE),VLOOKUP($A556,Pit!$A$4:$AZ$2108,H$2,FALSE))</f>
        <v>L</v>
      </c>
      <c r="I556" s="16" t="str">
        <f>IF($C556="B",VLOOKUP($A556,Bat!$A$4:$BC$2232,I$1,FALSE),VLOOKUP($A556,Pit!$A$4:$AZ$2108,I$2,FALSE))</f>
        <v>L</v>
      </c>
      <c r="J556" s="16" t="str">
        <f>IF($C556="B",VLOOKUP($A556,Bat!$A$4:$BC$2232,J$1,FALSE),VLOOKUP($A556,Pit!$A$4:$AZ$2108,J$2,FALSE))</f>
        <v>High</v>
      </c>
      <c r="K556" s="17" t="str">
        <f>IF($C556="B",VLOOKUP($A556,Bat!$A$4:$BC$2232,K$1,FALSE),VLOOKUP($A556,Pit!$A$4:$AZ$2108,K$2,FALSE))</f>
        <v>Low</v>
      </c>
      <c r="L556" s="16">
        <f>IF($C556="B",VLOOKUP($A556,Bat!$A$4:$BC$2232,L$1,FALSE),VLOOKUP($A556,Pit!$A$4:$AZ$2108,L$2,FALSE))</f>
        <v>4</v>
      </c>
      <c r="M556" s="16">
        <f>IF($C556="B",VLOOKUP($A556,Bat!$A$4:$BC$2232,M$1,FALSE),VLOOKUP($A556,Pit!$A$4:$AZ$2108,M$2,FALSE))</f>
        <v>4</v>
      </c>
      <c r="N556" s="16">
        <f>IF($C556="B",VLOOKUP($A556,Bat!$A$4:$BC$2232,N$1,FALSE),VLOOKUP($A556,Pit!$A$4:$AZ$2108,N$2,FALSE))</f>
        <v>3</v>
      </c>
      <c r="O556" s="16" t="str">
        <f>IF($C556="B",VLOOKUP($A556,Bat!$A$4:$BC$2232,O$1,FALSE),VLOOKUP($A556,Pit!$A$4:$AZ$2108,O$2,FALSE))</f>
        <v>92-94 Mph</v>
      </c>
      <c r="P556" s="17">
        <f>IF($C556="B",VLOOKUP($A556,Bat!$A$4:$BC$2232,P$1,FALSE),VLOOKUP($A556,Pit!$A$4:$AZ$2108,P$2,FALSE))</f>
        <v>3</v>
      </c>
      <c r="Q556" s="36">
        <f>IF($C556="B",VLOOKUP($A556,Bat!$A$4:$BC$2232,Q$1,FALSE),VLOOKUP($A556,Pit!$A$4:$AZ$2108,Q$2,FALSE))</f>
        <v>19.546359336555305</v>
      </c>
      <c r="R556" s="19">
        <f>IF($C556="B",VLOOKUP($A556,Bat!$A$4:$BC$2232,R$1,FALSE),VLOOKUP($A556,Pit!$A$4:$AZ$2108,R$2,FALSE))</f>
        <v>-0.3134964670028873</v>
      </c>
      <c r="S556" s="20">
        <f>IF($C556="B",VLOOKUP($A556,Bat!$A$4:$BC$2232,S$1,FALSE),VLOOKUP($A556,Pit!$A$4:$AZ$2108,S$2,FALSE))</f>
        <v>200000</v>
      </c>
      <c r="T556" s="17" t="str">
        <f>VLOOKUP(IF($C556="B",VLOOKUP($A556,Bat!$A$4:$AT$2232,T$1,FALSE),VLOOKUP($A556,Pit!$A$4:$BD$2108,T$2,FALSE)),COND!$A$35:$B$41,2,FALSE)</f>
        <v>??</v>
      </c>
      <c r="U556" s="21">
        <f>IF($C556="B",VLOOKUP($A556,Bat!$A$4:$AR$1196,44,FALSE),VLOOKUP($A556,Pit!$A$4:$BB$1086,54,FALSE))</f>
        <v>0</v>
      </c>
      <c r="V556" s="16"/>
      <c r="W556" s="16">
        <f>IF(OR(U556=999,V556=999,AND(S556&gt;$S$3,S556&lt;&gt;"Slot")),"",IF(V556="",U556,V556))</f>
        <v>0</v>
      </c>
      <c r="X556" s="17" t="e">
        <f>RANK(R556,$R$5:$R$124)</f>
        <v>#N/A</v>
      </c>
      <c r="Y556" s="16" t="str">
        <f>IFERROR(VLOOKUP($D556,Results!$F$3:$L$1396,Y$1,FALSE),"")</f>
        <v/>
      </c>
      <c r="Z556" s="34" t="str">
        <f>IFERROR(IFERROR(IF(VLOOKUP($D556,Results!$F$3:$L$1396,Z$1+1,FALSE)=1,"S",""),"")&amp;VLOOKUP($D556,Results!$F$3:$L$1396,Z$1,FALSE),"")</f>
        <v/>
      </c>
      <c r="AA556" s="16" t="str">
        <f>IFERROR(VLOOKUP($D556,Results!$F$3:$L$1396,AA$1,FALSE),"")</f>
        <v/>
      </c>
      <c r="AB556" s="16" t="str">
        <f>IFERROR(VLOOKUP($D556,Results!$F$3:$L$1396,AB$1,FALSE),"")</f>
        <v/>
      </c>
      <c r="AC556" s="16" t="str">
        <f>IF(V556="","",Y556-V556)</f>
        <v/>
      </c>
    </row>
    <row r="557" spans="1:29" s="21" customFormat="1" x14ac:dyDescent="0.25">
      <c r="A557" s="21" t="s">
        <v>2547</v>
      </c>
      <c r="B557" s="16">
        <f>COUNTIF($A$5:$A$124,A557)</f>
        <v>0</v>
      </c>
      <c r="C557" s="16" t="str">
        <f>IF(OR(MID(A557,1,2)="SP",MID(A557,1,2)="MR",MID(A557,1,2)="CL",MID(A557,1,2)="RP"),"P","B")</f>
        <v>P</v>
      </c>
      <c r="D557" s="17">
        <f>IF($C557="B",VLOOKUP($A557,Bat!$A$4:$BC$2232,D$1,FALSE),VLOOKUP($A557,Pit!$A$4:$AZ$2108,D$2,FALSE))</f>
        <v>9138</v>
      </c>
      <c r="E557" s="16" t="str">
        <f>IF($C557="B",VLOOKUP($A557,Bat!$A$4:$BC$2232,E$1,FALSE),VLOOKUP($A557,Pit!$A$4:$AZ$2108,E$2,FALSE))</f>
        <v>RP</v>
      </c>
      <c r="F557" s="16" t="str">
        <f>IF($C557="B",VLOOKUP($A557,Bat!$A$4:$BC$2232,F$1,FALSE),VLOOKUP($A557,Pit!$A$4:$AZ$2108,F$2,FALSE))</f>
        <v>Tyler Craig</v>
      </c>
      <c r="G557" s="16">
        <f>IF($C557="B",VLOOKUP($A557,Bat!$A$4:$BC$2232,G$1,FALSE),VLOOKUP($A557,Pit!$A$4:$AZ$2108,G$2,FALSE))</f>
        <v>21</v>
      </c>
      <c r="H557" s="16" t="str">
        <f>IF($C557="B",VLOOKUP($A557,Bat!$A$4:$BC$2232,H$1,FALSE),VLOOKUP($A557,Pit!$A$4:$AZ$2108,H$2,FALSE))</f>
        <v>R</v>
      </c>
      <c r="I557" s="16" t="str">
        <f>IF($C557="B",VLOOKUP($A557,Bat!$A$4:$BC$2232,I$1,FALSE),VLOOKUP($A557,Pit!$A$4:$AZ$2108,I$2,FALSE))</f>
        <v>R</v>
      </c>
      <c r="J557" s="16" t="str">
        <f>IF($C557="B",VLOOKUP($A557,Bat!$A$4:$BC$2232,J$1,FALSE),VLOOKUP($A557,Pit!$A$4:$AZ$2108,J$2,FALSE))</f>
        <v>Very Low</v>
      </c>
      <c r="K557" s="17" t="str">
        <f>IF($C557="B",VLOOKUP($A557,Bat!$A$4:$BC$2232,K$1,FALSE),VLOOKUP($A557,Pit!$A$4:$AZ$2108,K$2,FALSE))</f>
        <v>Normal</v>
      </c>
      <c r="L557" s="16">
        <f>IF($C557="B",VLOOKUP($A557,Bat!$A$4:$BC$2232,L$1,FALSE),VLOOKUP($A557,Pit!$A$4:$AZ$2108,L$2,FALSE))</f>
        <v>4</v>
      </c>
      <c r="M557" s="16">
        <f>IF($C557="B",VLOOKUP($A557,Bat!$A$4:$BC$2232,M$1,FALSE),VLOOKUP($A557,Pit!$A$4:$AZ$2108,M$2,FALSE))</f>
        <v>4</v>
      </c>
      <c r="N557" s="16">
        <f>IF($C557="B",VLOOKUP($A557,Bat!$A$4:$BC$2232,N$1,FALSE),VLOOKUP($A557,Pit!$A$4:$AZ$2108,N$2,FALSE))</f>
        <v>3</v>
      </c>
      <c r="O557" s="16" t="str">
        <f>IF($C557="B",VLOOKUP($A557,Bat!$A$4:$BC$2232,O$1,FALSE),VLOOKUP($A557,Pit!$A$4:$AZ$2108,O$2,FALSE))</f>
        <v>88-90 Mph</v>
      </c>
      <c r="P557" s="17">
        <f>IF($C557="B",VLOOKUP($A557,Bat!$A$4:$BC$2232,P$1,FALSE),VLOOKUP($A557,Pit!$A$4:$AZ$2108,P$2,FALSE))</f>
        <v>7</v>
      </c>
      <c r="Q557" s="36">
        <f>IF($C557="B",VLOOKUP($A557,Bat!$A$4:$BC$2232,Q$1,FALSE),VLOOKUP($A557,Pit!$A$4:$AZ$2108,Q$2,FALSE))</f>
        <v>19.535254065975806</v>
      </c>
      <c r="R557" s="19">
        <f>IF($C557="B",VLOOKUP($A557,Bat!$A$4:$BC$2232,R$1,FALSE),VLOOKUP($A557,Pit!$A$4:$AZ$2108,R$2,FALSE))</f>
        <v>-0.31448999780024961</v>
      </c>
      <c r="S557" s="20">
        <f>IF($C557="B",VLOOKUP($A557,Bat!$A$4:$BC$2232,S$1,FALSE),VLOOKUP($A557,Pit!$A$4:$AZ$2108,S$2,FALSE))</f>
        <v>210000</v>
      </c>
      <c r="T557" s="17" t="str">
        <f>VLOOKUP(IF($C557="B",VLOOKUP($A557,Bat!$A$4:$AT$2232,T$1,FALSE),VLOOKUP($A557,Pit!$A$4:$BD$2108,T$2,FALSE)),COND!$A$35:$B$41,2,FALSE)</f>
        <v>??</v>
      </c>
      <c r="U557" s="21">
        <f>IF($C557="B",VLOOKUP($A557,Bat!$A$4:$AR$1196,44,FALSE),VLOOKUP($A557,Pit!$A$4:$BB$1086,54,FALSE))</f>
        <v>0</v>
      </c>
      <c r="V557" s="16"/>
      <c r="W557" s="16">
        <f>IF(OR(U557=999,V557=999,AND(S557&gt;$S$3,S557&lt;&gt;"Slot")),"",IF(V557="",U557,V557))</f>
        <v>0</v>
      </c>
      <c r="X557" s="17" t="e">
        <f>RANK(R557,$R$5:$R$124)</f>
        <v>#N/A</v>
      </c>
      <c r="Y557" s="16" t="str">
        <f>IFERROR(VLOOKUP($D557,Results!$F$3:$L$1396,Y$1,FALSE),"")</f>
        <v/>
      </c>
      <c r="Z557" s="34" t="str">
        <f>IFERROR(IFERROR(IF(VLOOKUP($D557,Results!$F$3:$L$1396,Z$1+1,FALSE)=1,"S",""),"")&amp;VLOOKUP($D557,Results!$F$3:$L$1396,Z$1,FALSE),"")</f>
        <v/>
      </c>
      <c r="AA557" s="16" t="str">
        <f>IFERROR(VLOOKUP($D557,Results!$F$3:$L$1396,AA$1,FALSE),"")</f>
        <v/>
      </c>
      <c r="AB557" s="16" t="str">
        <f>IFERROR(VLOOKUP($D557,Results!$F$3:$L$1396,AB$1,FALSE),"")</f>
        <v/>
      </c>
      <c r="AC557" s="16" t="str">
        <f>IF(V557="","",Y557-V557)</f>
        <v/>
      </c>
    </row>
    <row r="558" spans="1:29" s="21" customFormat="1" x14ac:dyDescent="0.25">
      <c r="A558" s="21" t="s">
        <v>2998</v>
      </c>
      <c r="B558" s="16">
        <f>COUNTIF($A$5:$A$124,A558)</f>
        <v>0</v>
      </c>
      <c r="C558" s="16" t="str">
        <f>IF(OR(MID(A558,1,2)="SP",MID(A558,1,2)="MR",MID(A558,1,2)="CL",MID(A558,1,2)="RP"),"P","B")</f>
        <v>B</v>
      </c>
      <c r="D558" s="17">
        <f>IF($C558="B",VLOOKUP($A558,Bat!$A$4:$BC$2232,D$1,FALSE),VLOOKUP($A558,Pit!$A$4:$AZ$2108,D$2,FALSE))</f>
        <v>6558</v>
      </c>
      <c r="E558" s="16" t="str">
        <f>IF($C558="B",VLOOKUP($A558,Bat!$A$4:$BC$2232,E$1,FALSE),VLOOKUP($A558,Pit!$A$4:$AZ$2108,E$2,FALSE))</f>
        <v>2B</v>
      </c>
      <c r="F558" s="16" t="str">
        <f>IF($C558="B",VLOOKUP($A558,Bat!$A$4:$BC$2232,F$1,FALSE),VLOOKUP($A558,Pit!$A$4:$AZ$2108,F$2,FALSE))</f>
        <v>Mitchell Longchamps</v>
      </c>
      <c r="G558" s="16">
        <f>IF($C558="B",VLOOKUP($A558,Bat!$A$4:$BC$2232,G$1,FALSE),VLOOKUP($A558,Pit!$A$4:$AZ$2108,G$2,FALSE))</f>
        <v>21</v>
      </c>
      <c r="H558" s="16" t="str">
        <f>IF($C558="B",VLOOKUP($A558,Bat!$A$4:$BC$2232,H$1,FALSE),VLOOKUP($A558,Pit!$A$4:$AZ$2108,H$2,FALSE))</f>
        <v>S</v>
      </c>
      <c r="I558" s="16" t="str">
        <f>IF($C558="B",VLOOKUP($A558,Bat!$A$4:$BC$2232,I$1,FALSE),VLOOKUP($A558,Pit!$A$4:$AZ$2108,I$2,FALSE))</f>
        <v>R</v>
      </c>
      <c r="J558" s="16" t="str">
        <f>IF($C558="B",VLOOKUP($A558,Bat!$A$4:$BC$2232,J$1,FALSE),VLOOKUP($A558,Pit!$A$4:$AZ$2108,J$2,FALSE))</f>
        <v>Very Low</v>
      </c>
      <c r="K558" s="17" t="str">
        <f>IF($C558="B",VLOOKUP($A558,Bat!$A$4:$BC$2232,K$1,FALSE),VLOOKUP($A558,Pit!$A$4:$AZ$2108,K$2,FALSE))</f>
        <v>Very Low</v>
      </c>
      <c r="L558" s="16">
        <f>IF($C558="B",VLOOKUP($A558,Bat!$A$4:$BC$2232,L$1,FALSE),VLOOKUP($A558,Pit!$A$4:$AZ$2108,L$2,FALSE))</f>
        <v>3</v>
      </c>
      <c r="M558" s="16">
        <f>IF($C558="B",VLOOKUP($A558,Bat!$A$4:$BC$2232,M$1,FALSE),VLOOKUP($A558,Pit!$A$4:$AZ$2108,M$2,FALSE))</f>
        <v>5</v>
      </c>
      <c r="N558" s="16">
        <f>IF($C558="B",VLOOKUP($A558,Bat!$A$4:$BC$2232,N$1,FALSE),VLOOKUP($A558,Pit!$A$4:$AZ$2108,N$2,FALSE))</f>
        <v>3</v>
      </c>
      <c r="O558" s="16">
        <f>IF($C558="B",VLOOKUP($A558,Bat!$A$4:$BC$2232,O$1,FALSE),VLOOKUP($A558,Pit!$A$4:$AZ$2108,O$2,FALSE))</f>
        <v>6</v>
      </c>
      <c r="P558" s="17">
        <f>IF($C558="B",VLOOKUP($A558,Bat!$A$4:$BC$2232,P$1,FALSE),VLOOKUP($A558,Pit!$A$4:$AZ$2108,P$2,FALSE))</f>
        <v>3</v>
      </c>
      <c r="Q558" s="36">
        <f>IF($C558="B",VLOOKUP($A558,Bat!$A$4:$BC$2232,Q$1,FALSE),VLOOKUP($A558,Pit!$A$4:$AZ$2108,Q$2,FALSE))</f>
        <v>4.1592086399180443</v>
      </c>
      <c r="R558" s="19">
        <f>IF($C558="B",VLOOKUP($A558,Bat!$A$4:$BC$2232,R$1,FALSE),VLOOKUP($A558,Pit!$A$4:$AZ$2108,R$2,FALSE))</f>
        <v>-0.31701571958936026</v>
      </c>
      <c r="S558" s="20">
        <f>IF($C558="B",VLOOKUP($A558,Bat!$A$4:$BC$2232,S$1,FALSE),VLOOKUP($A558,Pit!$A$4:$AZ$2108,S$2,FALSE))</f>
        <v>240000</v>
      </c>
      <c r="T558" s="17" t="str">
        <f>VLOOKUP(IF($C558="B",VLOOKUP($A558,Bat!$A$4:$AT$2232,T$1,FALSE),VLOOKUP($A558,Pit!$A$4:$BD$2108,T$2,FALSE)),COND!$A$35:$B$41,2,FALSE)</f>
        <v>??</v>
      </c>
      <c r="U558" s="21">
        <f>IF($C558="B",VLOOKUP($A558,Bat!$A$4:$AR$1196,44,FALSE),VLOOKUP($A558,Pit!$A$4:$BB$1086,54,FALSE))</f>
        <v>0</v>
      </c>
      <c r="V558" s="16"/>
      <c r="W558" s="16">
        <f>IF(OR(U558=999,V558=999,AND(S558&gt;$S$3,S558&lt;&gt;"Slot")),"",IF(V558="",U558,V558))</f>
        <v>0</v>
      </c>
      <c r="X558" s="17" t="e">
        <f>RANK(R558,$R$5:$R$124)</f>
        <v>#N/A</v>
      </c>
      <c r="Y558" s="16" t="str">
        <f>IFERROR(VLOOKUP($D558,Results!$F$3:$L$1396,Y$1,FALSE),"")</f>
        <v/>
      </c>
      <c r="Z558" s="34" t="str">
        <f>IFERROR(IFERROR(IF(VLOOKUP($D558,Results!$F$3:$L$1396,Z$1+1,FALSE)=1,"S",""),"")&amp;VLOOKUP($D558,Results!$F$3:$L$1396,Z$1,FALSE),"")</f>
        <v/>
      </c>
      <c r="AA558" s="16" t="str">
        <f>IFERROR(VLOOKUP($D558,Results!$F$3:$L$1396,AA$1,FALSE),"")</f>
        <v/>
      </c>
      <c r="AB558" s="16" t="str">
        <f>IFERROR(VLOOKUP($D558,Results!$F$3:$L$1396,AB$1,FALSE),"")</f>
        <v/>
      </c>
      <c r="AC558" s="16" t="str">
        <f>IF(V558="","",Y558-V558)</f>
        <v/>
      </c>
    </row>
    <row r="559" spans="1:29" s="21" customFormat="1" x14ac:dyDescent="0.25">
      <c r="A559" s="21" t="s">
        <v>3163</v>
      </c>
      <c r="B559" s="16">
        <f>COUNTIF($A$5:$A$124,A559)</f>
        <v>0</v>
      </c>
      <c r="C559" s="16" t="str">
        <f>IF(OR(MID(A559,1,2)="SP",MID(A559,1,2)="MR",MID(A559,1,2)="CL",MID(A559,1,2)="RP"),"P","B")</f>
        <v>P</v>
      </c>
      <c r="D559" s="17">
        <f>IF($C559="B",VLOOKUP($A559,Bat!$A$4:$BC$2232,D$1,FALSE),VLOOKUP($A559,Pit!$A$4:$AZ$2108,D$2,FALSE))</f>
        <v>4583</v>
      </c>
      <c r="E559" s="16" t="str">
        <f>IF($C559="B",VLOOKUP($A559,Bat!$A$4:$BC$2232,E$1,FALSE),VLOOKUP($A559,Pit!$A$4:$AZ$2108,E$2,FALSE))</f>
        <v>SP</v>
      </c>
      <c r="F559" s="16" t="str">
        <f>IF($C559="B",VLOOKUP($A559,Bat!$A$4:$BC$2232,F$1,FALSE),VLOOKUP($A559,Pit!$A$4:$AZ$2108,F$2,FALSE))</f>
        <v>Nakamaro Kato</v>
      </c>
      <c r="G559" s="16">
        <f>IF($C559="B",VLOOKUP($A559,Bat!$A$4:$BC$2232,G$1,FALSE),VLOOKUP($A559,Pit!$A$4:$AZ$2108,G$2,FALSE))</f>
        <v>21</v>
      </c>
      <c r="H559" s="16" t="str">
        <f>IF($C559="B",VLOOKUP($A559,Bat!$A$4:$BC$2232,H$1,FALSE),VLOOKUP($A559,Pit!$A$4:$AZ$2108,H$2,FALSE))</f>
        <v>L</v>
      </c>
      <c r="I559" s="16" t="str">
        <f>IF($C559="B",VLOOKUP($A559,Bat!$A$4:$BC$2232,I$1,FALSE),VLOOKUP($A559,Pit!$A$4:$AZ$2108,I$2,FALSE))</f>
        <v>L</v>
      </c>
      <c r="J559" s="16" t="str">
        <f>IF($C559="B",VLOOKUP($A559,Bat!$A$4:$BC$2232,J$1,FALSE),VLOOKUP($A559,Pit!$A$4:$AZ$2108,J$2,FALSE))</f>
        <v>Very Low</v>
      </c>
      <c r="K559" s="17" t="str">
        <f>IF($C559="B",VLOOKUP($A559,Bat!$A$4:$BC$2232,K$1,FALSE),VLOOKUP($A559,Pit!$A$4:$AZ$2108,K$2,FALSE))</f>
        <v>Normal</v>
      </c>
      <c r="L559" s="16">
        <f>IF($C559="B",VLOOKUP($A559,Bat!$A$4:$BC$2232,L$1,FALSE),VLOOKUP($A559,Pit!$A$4:$AZ$2108,L$2,FALSE))</f>
        <v>4</v>
      </c>
      <c r="M559" s="16">
        <f>IF($C559="B",VLOOKUP($A559,Bat!$A$4:$BC$2232,M$1,FALSE),VLOOKUP($A559,Pit!$A$4:$AZ$2108,M$2,FALSE))</f>
        <v>4</v>
      </c>
      <c r="N559" s="16">
        <f>IF($C559="B",VLOOKUP($A559,Bat!$A$4:$BC$2232,N$1,FALSE),VLOOKUP($A559,Pit!$A$4:$AZ$2108,N$2,FALSE))</f>
        <v>3</v>
      </c>
      <c r="O559" s="16" t="str">
        <f>IF($C559="B",VLOOKUP($A559,Bat!$A$4:$BC$2232,O$1,FALSE),VLOOKUP($A559,Pit!$A$4:$AZ$2108,O$2,FALSE))</f>
        <v>90-92 Mph</v>
      </c>
      <c r="P559" s="17">
        <f>IF($C559="B",VLOOKUP($A559,Bat!$A$4:$BC$2232,P$1,FALSE),VLOOKUP($A559,Pit!$A$4:$AZ$2108,P$2,FALSE))</f>
        <v>6</v>
      </c>
      <c r="Q559" s="36">
        <f>IF($C559="B",VLOOKUP($A559,Bat!$A$4:$BC$2232,Q$1,FALSE),VLOOKUP($A559,Pit!$A$4:$AZ$2108,Q$2,FALSE))</f>
        <v>19.468122714326412</v>
      </c>
      <c r="R559" s="19">
        <f>IF($C559="B",VLOOKUP($A559,Bat!$A$4:$BC$2232,R$1,FALSE),VLOOKUP($A559,Pit!$A$4:$AZ$2108,R$2,FALSE))</f>
        <v>-0.32049589066479289</v>
      </c>
      <c r="S559" s="20">
        <f>IF($C559="B",VLOOKUP($A559,Bat!$A$4:$BC$2232,S$1,FALSE),VLOOKUP($A559,Pit!$A$4:$AZ$2108,S$2,FALSE))</f>
        <v>230000</v>
      </c>
      <c r="T559" s="17" t="str">
        <f>VLOOKUP(IF($C559="B",VLOOKUP($A559,Bat!$A$4:$AT$2232,T$1,FALSE),VLOOKUP($A559,Pit!$A$4:$BD$2108,T$2,FALSE)),COND!$A$35:$B$41,2,FALSE)</f>
        <v>??</v>
      </c>
      <c r="U559" s="21">
        <f>IF($C559="B",VLOOKUP($A559,Bat!$A$4:$AR$1196,44,FALSE),VLOOKUP($A559,Pit!$A$4:$BB$1086,54,FALSE))</f>
        <v>0</v>
      </c>
      <c r="V559" s="16"/>
      <c r="W559" s="16">
        <f>IF(OR(U559=999,V559=999,AND(S559&gt;$S$3,S559&lt;&gt;"Slot")),"",IF(V559="",U559,V559))</f>
        <v>0</v>
      </c>
      <c r="X559" s="17" t="e">
        <f>RANK(R559,$R$5:$R$124)</f>
        <v>#N/A</v>
      </c>
      <c r="Y559" s="16" t="str">
        <f>IFERROR(VLOOKUP($D559,Results!$F$3:$L$1396,Y$1,FALSE),"")</f>
        <v/>
      </c>
      <c r="Z559" s="34" t="str">
        <f>IFERROR(IFERROR(IF(VLOOKUP($D559,Results!$F$3:$L$1396,Z$1+1,FALSE)=1,"S",""),"")&amp;VLOOKUP($D559,Results!$F$3:$L$1396,Z$1,FALSE),"")</f>
        <v/>
      </c>
      <c r="AA559" s="16" t="str">
        <f>IFERROR(VLOOKUP($D559,Results!$F$3:$L$1396,AA$1,FALSE),"")</f>
        <v/>
      </c>
      <c r="AB559" s="16" t="str">
        <f>IFERROR(VLOOKUP($D559,Results!$F$3:$L$1396,AB$1,FALSE),"")</f>
        <v/>
      </c>
      <c r="AC559" s="16" t="str">
        <f>IF(V559="","",Y559-V559)</f>
        <v/>
      </c>
    </row>
    <row r="560" spans="1:29" s="21" customFormat="1" x14ac:dyDescent="0.25">
      <c r="A560" s="21" t="s">
        <v>2999</v>
      </c>
      <c r="B560" s="16">
        <f>COUNTIF($A$5:$A$124,A560)</f>
        <v>0</v>
      </c>
      <c r="C560" s="16" t="str">
        <f>IF(OR(MID(A560,1,2)="SP",MID(A560,1,2)="MR",MID(A560,1,2)="CL",MID(A560,1,2)="RP"),"P","B")</f>
        <v>B</v>
      </c>
      <c r="D560" s="17">
        <f>IF($C560="B",VLOOKUP($A560,Bat!$A$4:$BC$2232,D$1,FALSE),VLOOKUP($A560,Pit!$A$4:$AZ$2108,D$2,FALSE))</f>
        <v>8865</v>
      </c>
      <c r="E560" s="16" t="str">
        <f>IF($C560="B",VLOOKUP($A560,Bat!$A$4:$BC$2232,E$1,FALSE),VLOOKUP($A560,Pit!$A$4:$AZ$2108,E$2,FALSE))</f>
        <v>2B</v>
      </c>
      <c r="F560" s="16" t="str">
        <f>IF($C560="B",VLOOKUP($A560,Bat!$A$4:$BC$2232,F$1,FALSE),VLOOKUP($A560,Pit!$A$4:$AZ$2108,F$2,FALSE))</f>
        <v>Alejandro Castellanos</v>
      </c>
      <c r="G560" s="16">
        <f>IF($C560="B",VLOOKUP($A560,Bat!$A$4:$BC$2232,G$1,FALSE),VLOOKUP($A560,Pit!$A$4:$AZ$2108,G$2,FALSE))</f>
        <v>21</v>
      </c>
      <c r="H560" s="16" t="str">
        <f>IF($C560="B",VLOOKUP($A560,Bat!$A$4:$BC$2232,H$1,FALSE),VLOOKUP($A560,Pit!$A$4:$AZ$2108,H$2,FALSE))</f>
        <v>R</v>
      </c>
      <c r="I560" s="16" t="str">
        <f>IF($C560="B",VLOOKUP($A560,Bat!$A$4:$BC$2232,I$1,FALSE),VLOOKUP($A560,Pit!$A$4:$AZ$2108,I$2,FALSE))</f>
        <v>R</v>
      </c>
      <c r="J560" s="16" t="str">
        <f>IF($C560="B",VLOOKUP($A560,Bat!$A$4:$BC$2232,J$1,FALSE),VLOOKUP($A560,Pit!$A$4:$AZ$2108,J$2,FALSE))</f>
        <v>High</v>
      </c>
      <c r="K560" s="17" t="str">
        <f>IF($C560="B",VLOOKUP($A560,Bat!$A$4:$BC$2232,K$1,FALSE),VLOOKUP($A560,Pit!$A$4:$AZ$2108,K$2,FALSE))</f>
        <v>High</v>
      </c>
      <c r="L560" s="16">
        <f>IF($C560="B",VLOOKUP($A560,Bat!$A$4:$BC$2232,L$1,FALSE),VLOOKUP($A560,Pit!$A$4:$AZ$2108,L$2,FALSE))</f>
        <v>4</v>
      </c>
      <c r="M560" s="16">
        <f>IF($C560="B",VLOOKUP($A560,Bat!$A$4:$BC$2232,M$1,FALSE),VLOOKUP($A560,Pit!$A$4:$AZ$2108,M$2,FALSE))</f>
        <v>4</v>
      </c>
      <c r="N560" s="16">
        <f>IF($C560="B",VLOOKUP($A560,Bat!$A$4:$BC$2232,N$1,FALSE),VLOOKUP($A560,Pit!$A$4:$AZ$2108,N$2,FALSE))</f>
        <v>2</v>
      </c>
      <c r="O560" s="16">
        <f>IF($C560="B",VLOOKUP($A560,Bat!$A$4:$BC$2232,O$1,FALSE),VLOOKUP($A560,Pit!$A$4:$AZ$2108,O$2,FALSE))</f>
        <v>3</v>
      </c>
      <c r="P560" s="17">
        <f>IF($C560="B",VLOOKUP($A560,Bat!$A$4:$BC$2232,P$1,FALSE),VLOOKUP($A560,Pit!$A$4:$AZ$2108,P$2,FALSE))</f>
        <v>2</v>
      </c>
      <c r="Q560" s="36">
        <f>IF($C560="B",VLOOKUP($A560,Bat!$A$4:$BC$2232,Q$1,FALSE),VLOOKUP($A560,Pit!$A$4:$AZ$2108,Q$2,FALSE))</f>
        <v>4.0817078624381953</v>
      </c>
      <c r="R560" s="19">
        <f>IF($C560="B",VLOOKUP($A560,Bat!$A$4:$BC$2232,R$1,FALSE),VLOOKUP($A560,Pit!$A$4:$AZ$2108,R$2,FALSE))</f>
        <v>-0.32718179115487722</v>
      </c>
      <c r="S560" s="20">
        <f>IF($C560="B",VLOOKUP($A560,Bat!$A$4:$BC$2232,S$1,FALSE),VLOOKUP($A560,Pit!$A$4:$AZ$2108,S$2,FALSE))</f>
        <v>190000</v>
      </c>
      <c r="T560" s="17" t="str">
        <f>VLOOKUP(IF($C560="B",VLOOKUP($A560,Bat!$A$4:$AT$2232,T$1,FALSE),VLOOKUP($A560,Pit!$A$4:$BD$2108,T$2,FALSE)),COND!$A$35:$B$41,2,FALSE)</f>
        <v>??</v>
      </c>
      <c r="U560" s="21">
        <f>IF($C560="B",VLOOKUP($A560,Bat!$A$4:$AR$1196,44,FALSE),VLOOKUP($A560,Pit!$A$4:$BB$1086,54,FALSE))</f>
        <v>0</v>
      </c>
      <c r="V560" s="16"/>
      <c r="W560" s="16">
        <f>IF(OR(U560=999,V560=999,AND(S560&gt;$S$3,S560&lt;&gt;"Slot")),"",IF(V560="",U560,V560))</f>
        <v>0</v>
      </c>
      <c r="X560" s="17" t="e">
        <f>RANK(R560,$R$5:$R$124)</f>
        <v>#N/A</v>
      </c>
      <c r="Y560" s="16" t="str">
        <f>IFERROR(VLOOKUP($D560,Results!$F$3:$L$1396,Y$1,FALSE),"")</f>
        <v/>
      </c>
      <c r="Z560" s="34" t="str">
        <f>IFERROR(IFERROR(IF(VLOOKUP($D560,Results!$F$3:$L$1396,Z$1+1,FALSE)=1,"S",""),"")&amp;VLOOKUP($D560,Results!$F$3:$L$1396,Z$1,FALSE),"")</f>
        <v/>
      </c>
      <c r="AA560" s="16" t="str">
        <f>IFERROR(VLOOKUP($D560,Results!$F$3:$L$1396,AA$1,FALSE),"")</f>
        <v/>
      </c>
      <c r="AB560" s="16" t="str">
        <f>IFERROR(VLOOKUP($D560,Results!$F$3:$L$1396,AB$1,FALSE),"")</f>
        <v/>
      </c>
      <c r="AC560" s="16" t="str">
        <f>IF(V560="","",Y560-V560)</f>
        <v/>
      </c>
    </row>
    <row r="561" spans="1:29" s="21" customFormat="1" x14ac:dyDescent="0.25">
      <c r="A561" s="21" t="s">
        <v>2548</v>
      </c>
      <c r="B561" s="16">
        <f>COUNTIF($A$5:$A$124,A561)</f>
        <v>0</v>
      </c>
      <c r="C561" s="16" t="str">
        <f>IF(OR(MID(A561,1,2)="SP",MID(A561,1,2)="MR",MID(A561,1,2)="CL",MID(A561,1,2)="RP"),"P","B")</f>
        <v>P</v>
      </c>
      <c r="D561" s="17">
        <f>IF($C561="B",VLOOKUP($A561,Bat!$A$4:$BC$2232,D$1,FALSE),VLOOKUP($A561,Pit!$A$4:$AZ$2108,D$2,FALSE))</f>
        <v>4997</v>
      </c>
      <c r="E561" s="16" t="str">
        <f>IF($C561="B",VLOOKUP($A561,Bat!$A$4:$BC$2232,E$1,FALSE),VLOOKUP($A561,Pit!$A$4:$AZ$2108,E$2,FALSE))</f>
        <v>RP</v>
      </c>
      <c r="F561" s="16" t="str">
        <f>IF($C561="B",VLOOKUP($A561,Bat!$A$4:$BC$2232,F$1,FALSE),VLOOKUP($A561,Pit!$A$4:$AZ$2108,F$2,FALSE))</f>
        <v>Daniel Tatum</v>
      </c>
      <c r="G561" s="16">
        <f>IF($C561="B",VLOOKUP($A561,Bat!$A$4:$BC$2232,G$1,FALSE),VLOOKUP($A561,Pit!$A$4:$AZ$2108,G$2,FALSE))</f>
        <v>18</v>
      </c>
      <c r="H561" s="16" t="str">
        <f>IF($C561="B",VLOOKUP($A561,Bat!$A$4:$BC$2232,H$1,FALSE),VLOOKUP($A561,Pit!$A$4:$AZ$2108,H$2,FALSE))</f>
        <v>R</v>
      </c>
      <c r="I561" s="16" t="str">
        <f>IF($C561="B",VLOOKUP($A561,Bat!$A$4:$BC$2232,I$1,FALSE),VLOOKUP($A561,Pit!$A$4:$AZ$2108,I$2,FALSE))</f>
        <v>R</v>
      </c>
      <c r="J561" s="16" t="str">
        <f>IF($C561="B",VLOOKUP($A561,Bat!$A$4:$BC$2232,J$1,FALSE),VLOOKUP($A561,Pit!$A$4:$AZ$2108,J$2,FALSE))</f>
        <v>Very High</v>
      </c>
      <c r="K561" s="17" t="str">
        <f>IF($C561="B",VLOOKUP($A561,Bat!$A$4:$BC$2232,K$1,FALSE),VLOOKUP($A561,Pit!$A$4:$AZ$2108,K$2,FALSE))</f>
        <v>Low</v>
      </c>
      <c r="L561" s="16">
        <f>IF($C561="B",VLOOKUP($A561,Bat!$A$4:$BC$2232,L$1,FALSE),VLOOKUP($A561,Pit!$A$4:$AZ$2108,L$2,FALSE))</f>
        <v>2</v>
      </c>
      <c r="M561" s="16">
        <f>IF($C561="B",VLOOKUP($A561,Bat!$A$4:$BC$2232,M$1,FALSE),VLOOKUP($A561,Pit!$A$4:$AZ$2108,M$2,FALSE))</f>
        <v>5</v>
      </c>
      <c r="N561" s="16">
        <f>IF($C561="B",VLOOKUP($A561,Bat!$A$4:$BC$2232,N$1,FALSE),VLOOKUP($A561,Pit!$A$4:$AZ$2108,N$2,FALSE))</f>
        <v>3</v>
      </c>
      <c r="O561" s="16" t="str">
        <f>IF($C561="B",VLOOKUP($A561,Bat!$A$4:$BC$2232,O$1,FALSE),VLOOKUP($A561,Pit!$A$4:$AZ$2108,O$2,FALSE))</f>
        <v>84-86 Mph</v>
      </c>
      <c r="P561" s="17">
        <f>IF($C561="B",VLOOKUP($A561,Bat!$A$4:$BC$2232,P$1,FALSE),VLOOKUP($A561,Pit!$A$4:$AZ$2108,P$2,FALSE))</f>
        <v>6</v>
      </c>
      <c r="Q561" s="36">
        <f>IF($C561="B",VLOOKUP($A561,Bat!$A$4:$BC$2232,Q$1,FALSE),VLOOKUP($A561,Pit!$A$4:$AZ$2108,Q$2,FALSE))</f>
        <v>19.390558187300009</v>
      </c>
      <c r="R561" s="19">
        <f>IF($C561="B",VLOOKUP($A561,Bat!$A$4:$BC$2232,R$1,FALSE),VLOOKUP($A561,Pit!$A$4:$AZ$2108,R$2,FALSE))</f>
        <v>-0.32743518546467282</v>
      </c>
      <c r="S561" s="20">
        <f>IF($C561="B",VLOOKUP($A561,Bat!$A$4:$BC$2232,S$1,FALSE),VLOOKUP($A561,Pit!$A$4:$AZ$2108,S$2,FALSE))</f>
        <v>210000</v>
      </c>
      <c r="T561" s="17" t="str">
        <f>VLOOKUP(IF($C561="B",VLOOKUP($A561,Bat!$A$4:$AT$2232,T$1,FALSE),VLOOKUP($A561,Pit!$A$4:$BD$2108,T$2,FALSE)),COND!$A$35:$B$41,2,FALSE)</f>
        <v>??</v>
      </c>
      <c r="U561" s="21">
        <f>IF($C561="B",VLOOKUP($A561,Bat!$A$4:$AR$1196,44,FALSE),VLOOKUP($A561,Pit!$A$4:$BB$1086,54,FALSE))</f>
        <v>0</v>
      </c>
      <c r="V561" s="16"/>
      <c r="W561" s="16">
        <f>IF(OR(U561=999,V561=999,AND(S561&gt;$S$3,S561&lt;&gt;"Slot")),"",IF(V561="",U561,V561))</f>
        <v>0</v>
      </c>
      <c r="X561" s="17" t="e">
        <f>RANK(R561,$R$5:$R$124)</f>
        <v>#N/A</v>
      </c>
      <c r="Y561" s="16" t="str">
        <f>IFERROR(VLOOKUP($D561,Results!$F$3:$L$1396,Y$1,FALSE),"")</f>
        <v/>
      </c>
      <c r="Z561" s="34" t="str">
        <f>IFERROR(IFERROR(IF(VLOOKUP($D561,Results!$F$3:$L$1396,Z$1+1,FALSE)=1,"S",""),"")&amp;VLOOKUP($D561,Results!$F$3:$L$1396,Z$1,FALSE),"")</f>
        <v/>
      </c>
      <c r="AA561" s="16" t="str">
        <f>IFERROR(VLOOKUP($D561,Results!$F$3:$L$1396,AA$1,FALSE),"")</f>
        <v/>
      </c>
      <c r="AB561" s="16" t="str">
        <f>IFERROR(VLOOKUP($D561,Results!$F$3:$L$1396,AB$1,FALSE),"")</f>
        <v/>
      </c>
      <c r="AC561" s="16" t="str">
        <f>IF(V561="","",Y561-V561)</f>
        <v/>
      </c>
    </row>
    <row r="562" spans="1:29" s="21" customFormat="1" x14ac:dyDescent="0.25">
      <c r="A562" s="21" t="s">
        <v>2549</v>
      </c>
      <c r="B562" s="16">
        <f>COUNTIF($A$5:$A$124,A562)</f>
        <v>0</v>
      </c>
      <c r="C562" s="16" t="str">
        <f>IF(OR(MID(A562,1,2)="SP",MID(A562,1,2)="MR",MID(A562,1,2)="CL",MID(A562,1,2)="RP"),"P","B")</f>
        <v>P</v>
      </c>
      <c r="D562" s="17">
        <f>IF($C562="B",VLOOKUP($A562,Bat!$A$4:$BC$2232,D$1,FALSE),VLOOKUP($A562,Pit!$A$4:$AZ$2108,D$2,FALSE))</f>
        <v>11523</v>
      </c>
      <c r="E562" s="16" t="str">
        <f>IF($C562="B",VLOOKUP($A562,Bat!$A$4:$BC$2232,E$1,FALSE),VLOOKUP($A562,Pit!$A$4:$AZ$2108,E$2,FALSE))</f>
        <v>RP</v>
      </c>
      <c r="F562" s="16" t="str">
        <f>IF($C562="B",VLOOKUP($A562,Bat!$A$4:$BC$2232,F$1,FALSE),VLOOKUP($A562,Pit!$A$4:$AZ$2108,F$2,FALSE))</f>
        <v>Erik Decker</v>
      </c>
      <c r="G562" s="16">
        <f>IF($C562="B",VLOOKUP($A562,Bat!$A$4:$BC$2232,G$1,FALSE),VLOOKUP($A562,Pit!$A$4:$AZ$2108,G$2,FALSE))</f>
        <v>21</v>
      </c>
      <c r="H562" s="16" t="str">
        <f>IF($C562="B",VLOOKUP($A562,Bat!$A$4:$BC$2232,H$1,FALSE),VLOOKUP($A562,Pit!$A$4:$AZ$2108,H$2,FALSE))</f>
        <v>R</v>
      </c>
      <c r="I562" s="16" t="str">
        <f>IF($C562="B",VLOOKUP($A562,Bat!$A$4:$BC$2232,I$1,FALSE),VLOOKUP($A562,Pit!$A$4:$AZ$2108,I$2,FALSE))</f>
        <v>R</v>
      </c>
      <c r="J562" s="16" t="str">
        <f>IF($C562="B",VLOOKUP($A562,Bat!$A$4:$BC$2232,J$1,FALSE),VLOOKUP($A562,Pit!$A$4:$AZ$2108,J$2,FALSE))</f>
        <v>Normal</v>
      </c>
      <c r="K562" s="17" t="str">
        <f>IF($C562="B",VLOOKUP($A562,Bat!$A$4:$BC$2232,K$1,FALSE),VLOOKUP($A562,Pit!$A$4:$AZ$2108,K$2,FALSE))</f>
        <v>High</v>
      </c>
      <c r="L562" s="16">
        <f>IF($C562="B",VLOOKUP($A562,Bat!$A$4:$BC$2232,L$1,FALSE),VLOOKUP($A562,Pit!$A$4:$AZ$2108,L$2,FALSE))</f>
        <v>4</v>
      </c>
      <c r="M562" s="16">
        <f>IF($C562="B",VLOOKUP($A562,Bat!$A$4:$BC$2232,M$1,FALSE),VLOOKUP($A562,Pit!$A$4:$AZ$2108,M$2,FALSE))</f>
        <v>4</v>
      </c>
      <c r="N562" s="16">
        <f>IF($C562="B",VLOOKUP($A562,Bat!$A$4:$BC$2232,N$1,FALSE),VLOOKUP($A562,Pit!$A$4:$AZ$2108,N$2,FALSE))</f>
        <v>3</v>
      </c>
      <c r="O562" s="16" t="str">
        <f>IF($C562="B",VLOOKUP($A562,Bat!$A$4:$BC$2232,O$1,FALSE),VLOOKUP($A562,Pit!$A$4:$AZ$2108,O$2,FALSE))</f>
        <v>93-95 Mph</v>
      </c>
      <c r="P562" s="17">
        <f>IF($C562="B",VLOOKUP($A562,Bat!$A$4:$BC$2232,P$1,FALSE),VLOOKUP($A562,Pit!$A$4:$AZ$2108,P$2,FALSE))</f>
        <v>4</v>
      </c>
      <c r="Q562" s="36">
        <f>IF($C562="B",VLOOKUP($A562,Bat!$A$4:$BC$2232,Q$1,FALSE),VLOOKUP($A562,Pit!$A$4:$AZ$2108,Q$2,FALSE))</f>
        <v>19.367374212431145</v>
      </c>
      <c r="R562" s="19">
        <f>IF($C562="B",VLOOKUP($A562,Bat!$A$4:$BC$2232,R$1,FALSE),VLOOKUP($A562,Pit!$A$4:$AZ$2108,R$2,FALSE))</f>
        <v>-0.3295093351103387</v>
      </c>
      <c r="S562" s="20">
        <f>IF($C562="B",VLOOKUP($A562,Bat!$A$4:$BC$2232,S$1,FALSE),VLOOKUP($A562,Pit!$A$4:$AZ$2108,S$2,FALSE))</f>
        <v>210000</v>
      </c>
      <c r="T562" s="17" t="str">
        <f>VLOOKUP(IF($C562="B",VLOOKUP($A562,Bat!$A$4:$AT$2232,T$1,FALSE),VLOOKUP($A562,Pit!$A$4:$BD$2108,T$2,FALSE)),COND!$A$35:$B$41,2,FALSE)</f>
        <v>??</v>
      </c>
      <c r="U562" s="21">
        <f>IF($C562="B",VLOOKUP($A562,Bat!$A$4:$AR$1196,44,FALSE),VLOOKUP($A562,Pit!$A$4:$BB$1086,54,FALSE))</f>
        <v>0</v>
      </c>
      <c r="V562" s="16"/>
      <c r="W562" s="16">
        <f>IF(OR(U562=999,V562=999,AND(S562&gt;$S$3,S562&lt;&gt;"Slot")),"",IF(V562="",U562,V562))</f>
        <v>0</v>
      </c>
      <c r="X562" s="17" t="e">
        <f>RANK(R562,$R$5:$R$124)</f>
        <v>#N/A</v>
      </c>
      <c r="Y562" s="16" t="str">
        <f>IFERROR(VLOOKUP($D562,Results!$F$3:$L$1396,Y$1,FALSE),"")</f>
        <v/>
      </c>
      <c r="Z562" s="34" t="str">
        <f>IFERROR(IFERROR(IF(VLOOKUP($D562,Results!$F$3:$L$1396,Z$1+1,FALSE)=1,"S",""),"")&amp;VLOOKUP($D562,Results!$F$3:$L$1396,Z$1,FALSE),"")</f>
        <v/>
      </c>
      <c r="AA562" s="16" t="str">
        <f>IFERROR(VLOOKUP($D562,Results!$F$3:$L$1396,AA$1,FALSE),"")</f>
        <v/>
      </c>
      <c r="AB562" s="16" t="str">
        <f>IFERROR(VLOOKUP($D562,Results!$F$3:$L$1396,AB$1,FALSE),"")</f>
        <v/>
      </c>
      <c r="AC562" s="16" t="str">
        <f>IF(V562="","",Y562-V562)</f>
        <v/>
      </c>
    </row>
    <row r="563" spans="1:29" s="21" customFormat="1" x14ac:dyDescent="0.25">
      <c r="A563" s="21" t="s">
        <v>3000</v>
      </c>
      <c r="B563" s="16">
        <f>COUNTIF($A$5:$A$124,A563)</f>
        <v>0</v>
      </c>
      <c r="C563" s="16" t="str">
        <f>IF(OR(MID(A563,1,2)="SP",MID(A563,1,2)="MR",MID(A563,1,2)="CL",MID(A563,1,2)="RP"),"P","B")</f>
        <v>B</v>
      </c>
      <c r="D563" s="17">
        <f>IF($C563="B",VLOOKUP($A563,Bat!$A$4:$BC$2232,D$1,FALSE),VLOOKUP($A563,Pit!$A$4:$AZ$2108,D$2,FALSE))</f>
        <v>8609</v>
      </c>
      <c r="E563" s="16" t="str">
        <f>IF($C563="B",VLOOKUP($A563,Bat!$A$4:$BC$2232,E$1,FALSE),VLOOKUP($A563,Pit!$A$4:$AZ$2108,E$2,FALSE))</f>
        <v>C</v>
      </c>
      <c r="F563" s="16" t="str">
        <f>IF($C563="B",VLOOKUP($A563,Bat!$A$4:$BC$2232,F$1,FALSE),VLOOKUP($A563,Pit!$A$4:$AZ$2108,F$2,FALSE))</f>
        <v>Pat Lewis</v>
      </c>
      <c r="G563" s="16">
        <f>IF($C563="B",VLOOKUP($A563,Bat!$A$4:$BC$2232,G$1,FALSE),VLOOKUP($A563,Pit!$A$4:$AZ$2108,G$2,FALSE))</f>
        <v>21</v>
      </c>
      <c r="H563" s="16" t="str">
        <f>IF($C563="B",VLOOKUP($A563,Bat!$A$4:$BC$2232,H$1,FALSE),VLOOKUP($A563,Pit!$A$4:$AZ$2108,H$2,FALSE))</f>
        <v>R</v>
      </c>
      <c r="I563" s="16" t="str">
        <f>IF($C563="B",VLOOKUP($A563,Bat!$A$4:$BC$2232,I$1,FALSE),VLOOKUP($A563,Pit!$A$4:$AZ$2108,I$2,FALSE))</f>
        <v>R</v>
      </c>
      <c r="J563" s="16" t="str">
        <f>IF($C563="B",VLOOKUP($A563,Bat!$A$4:$BC$2232,J$1,FALSE),VLOOKUP($A563,Pit!$A$4:$AZ$2108,J$2,FALSE))</f>
        <v>Low</v>
      </c>
      <c r="K563" s="17" t="str">
        <f>IF($C563="B",VLOOKUP($A563,Bat!$A$4:$BC$2232,K$1,FALSE),VLOOKUP($A563,Pit!$A$4:$AZ$2108,K$2,FALSE))</f>
        <v>Very High</v>
      </c>
      <c r="L563" s="16">
        <f>IF($C563="B",VLOOKUP($A563,Bat!$A$4:$BC$2232,L$1,FALSE),VLOOKUP($A563,Pit!$A$4:$AZ$2108,L$2,FALSE))</f>
        <v>4</v>
      </c>
      <c r="M563" s="16">
        <f>IF($C563="B",VLOOKUP($A563,Bat!$A$4:$BC$2232,M$1,FALSE),VLOOKUP($A563,Pit!$A$4:$AZ$2108,M$2,FALSE))</f>
        <v>4</v>
      </c>
      <c r="N563" s="16">
        <f>IF($C563="B",VLOOKUP($A563,Bat!$A$4:$BC$2232,N$1,FALSE),VLOOKUP($A563,Pit!$A$4:$AZ$2108,N$2,FALSE))</f>
        <v>2</v>
      </c>
      <c r="O563" s="16">
        <f>IF($C563="B",VLOOKUP($A563,Bat!$A$4:$BC$2232,O$1,FALSE),VLOOKUP($A563,Pit!$A$4:$AZ$2108,O$2,FALSE))</f>
        <v>3</v>
      </c>
      <c r="P563" s="17">
        <f>IF($C563="B",VLOOKUP($A563,Bat!$A$4:$BC$2232,P$1,FALSE),VLOOKUP($A563,Pit!$A$4:$AZ$2108,P$2,FALSE))</f>
        <v>4</v>
      </c>
      <c r="Q563" s="36">
        <f>IF($C563="B",VLOOKUP($A563,Bat!$A$4:$BC$2232,Q$1,FALSE),VLOOKUP($A563,Pit!$A$4:$AZ$2108,Q$2,FALSE))</f>
        <v>4.0576623307347033</v>
      </c>
      <c r="R563" s="19">
        <f>IF($C563="B",VLOOKUP($A563,Bat!$A$4:$BC$2232,R$1,FALSE),VLOOKUP($A563,Pit!$A$4:$AZ$2108,R$2,FALSE))</f>
        <v>-0.33033593494643032</v>
      </c>
      <c r="S563" s="20">
        <f>IF($C563="B",VLOOKUP($A563,Bat!$A$4:$BC$2232,S$1,FALSE),VLOOKUP($A563,Pit!$A$4:$AZ$2108,S$2,FALSE))</f>
        <v>220000</v>
      </c>
      <c r="T563" s="17" t="str">
        <f>VLOOKUP(IF($C563="B",VLOOKUP($A563,Bat!$A$4:$AT$2232,T$1,FALSE),VLOOKUP($A563,Pit!$A$4:$BD$2108,T$2,FALSE)),COND!$A$35:$B$41,2,FALSE)</f>
        <v>??</v>
      </c>
      <c r="U563" s="21">
        <f>IF($C563="B",VLOOKUP($A563,Bat!$A$4:$AR$1196,44,FALSE),VLOOKUP($A563,Pit!$A$4:$BB$1086,54,FALSE))</f>
        <v>0</v>
      </c>
      <c r="V563" s="16"/>
      <c r="W563" s="16">
        <f>IF(OR(U563=999,V563=999,AND(S563&gt;$S$3,S563&lt;&gt;"Slot")),"",IF(V563="",U563,V563))</f>
        <v>0</v>
      </c>
      <c r="X563" s="17" t="e">
        <f>RANK(R563,$R$5:$R$124)</f>
        <v>#N/A</v>
      </c>
      <c r="Y563" s="16" t="str">
        <f>IFERROR(VLOOKUP($D563,Results!$F$3:$L$1396,Y$1,FALSE),"")</f>
        <v/>
      </c>
      <c r="Z563" s="34" t="str">
        <f>IFERROR(IFERROR(IF(VLOOKUP($D563,Results!$F$3:$L$1396,Z$1+1,FALSE)=1,"S",""),"")&amp;VLOOKUP($D563,Results!$F$3:$L$1396,Z$1,FALSE),"")</f>
        <v/>
      </c>
      <c r="AA563" s="16" t="str">
        <f>IFERROR(VLOOKUP($D563,Results!$F$3:$L$1396,AA$1,FALSE),"")</f>
        <v/>
      </c>
      <c r="AB563" s="16" t="str">
        <f>IFERROR(VLOOKUP($D563,Results!$F$3:$L$1396,AB$1,FALSE),"")</f>
        <v/>
      </c>
      <c r="AC563" s="16" t="str">
        <f>IF(V563="","",Y563-V563)</f>
        <v/>
      </c>
    </row>
    <row r="564" spans="1:29" s="21" customFormat="1" x14ac:dyDescent="0.25">
      <c r="A564" s="21" t="s">
        <v>3001</v>
      </c>
      <c r="B564" s="16">
        <f>COUNTIF($A$5:$A$124,A564)</f>
        <v>0</v>
      </c>
      <c r="C564" s="16" t="str">
        <f>IF(OR(MID(A564,1,2)="SP",MID(A564,1,2)="MR",MID(A564,1,2)="CL",MID(A564,1,2)="RP"),"P","B")</f>
        <v>B</v>
      </c>
      <c r="D564" s="17">
        <f>IF($C564="B",VLOOKUP($A564,Bat!$A$4:$BC$2232,D$1,FALSE),VLOOKUP($A564,Pit!$A$4:$AZ$2108,D$2,FALSE))</f>
        <v>5474</v>
      </c>
      <c r="E564" s="16" t="str">
        <f>IF($C564="B",VLOOKUP($A564,Bat!$A$4:$BC$2232,E$1,FALSE),VLOOKUP($A564,Pit!$A$4:$AZ$2108,E$2,FALSE))</f>
        <v>SS</v>
      </c>
      <c r="F564" s="16" t="str">
        <f>IF($C564="B",VLOOKUP($A564,Bat!$A$4:$BC$2232,F$1,FALSE),VLOOKUP($A564,Pit!$A$4:$AZ$2108,F$2,FALSE))</f>
        <v>Gary Davis</v>
      </c>
      <c r="G564" s="16">
        <f>IF($C564="B",VLOOKUP($A564,Bat!$A$4:$BC$2232,G$1,FALSE),VLOOKUP($A564,Pit!$A$4:$AZ$2108,G$2,FALSE))</f>
        <v>18</v>
      </c>
      <c r="H564" s="16" t="str">
        <f>IF($C564="B",VLOOKUP($A564,Bat!$A$4:$BC$2232,H$1,FALSE),VLOOKUP($A564,Pit!$A$4:$AZ$2108,H$2,FALSE))</f>
        <v>R</v>
      </c>
      <c r="I564" s="16" t="str">
        <f>IF($C564="B",VLOOKUP($A564,Bat!$A$4:$BC$2232,I$1,FALSE),VLOOKUP($A564,Pit!$A$4:$AZ$2108,I$2,FALSE))</f>
        <v>R</v>
      </c>
      <c r="J564" s="16" t="str">
        <f>IF($C564="B",VLOOKUP($A564,Bat!$A$4:$BC$2232,J$1,FALSE),VLOOKUP($A564,Pit!$A$4:$AZ$2108,J$2,FALSE))</f>
        <v>Normal</v>
      </c>
      <c r="K564" s="17" t="str">
        <f>IF($C564="B",VLOOKUP($A564,Bat!$A$4:$BC$2232,K$1,FALSE),VLOOKUP($A564,Pit!$A$4:$AZ$2108,K$2,FALSE))</f>
        <v>Normal</v>
      </c>
      <c r="L564" s="16">
        <f>IF($C564="B",VLOOKUP($A564,Bat!$A$4:$BC$2232,L$1,FALSE),VLOOKUP($A564,Pit!$A$4:$AZ$2108,L$2,FALSE))</f>
        <v>3</v>
      </c>
      <c r="M564" s="16">
        <f>IF($C564="B",VLOOKUP($A564,Bat!$A$4:$BC$2232,M$1,FALSE),VLOOKUP($A564,Pit!$A$4:$AZ$2108,M$2,FALSE))</f>
        <v>3</v>
      </c>
      <c r="N564" s="16">
        <f>IF($C564="B",VLOOKUP($A564,Bat!$A$4:$BC$2232,N$1,FALSE),VLOOKUP($A564,Pit!$A$4:$AZ$2108,N$2,FALSE))</f>
        <v>3</v>
      </c>
      <c r="O564" s="16">
        <f>IF($C564="B",VLOOKUP($A564,Bat!$A$4:$BC$2232,O$1,FALSE),VLOOKUP($A564,Pit!$A$4:$AZ$2108,O$2,FALSE))</f>
        <v>6</v>
      </c>
      <c r="P564" s="17">
        <f>IF($C564="B",VLOOKUP($A564,Bat!$A$4:$BC$2232,P$1,FALSE),VLOOKUP($A564,Pit!$A$4:$AZ$2108,P$2,FALSE))</f>
        <v>5</v>
      </c>
      <c r="Q564" s="36">
        <f>IF($C564="B",VLOOKUP($A564,Bat!$A$4:$BC$2232,Q$1,FALSE),VLOOKUP($A564,Pit!$A$4:$AZ$2108,Q$2,FALSE))</f>
        <v>4.0560284041506263</v>
      </c>
      <c r="R564" s="19">
        <f>IF($C564="B",VLOOKUP($A564,Bat!$A$4:$BC$2232,R$1,FALSE),VLOOKUP($A564,Pit!$A$4:$AZ$2108,R$2,FALSE))</f>
        <v>-0.33055026330708254</v>
      </c>
      <c r="S564" s="20">
        <f>IF($C564="B",VLOOKUP($A564,Bat!$A$4:$BC$2232,S$1,FALSE),VLOOKUP($A564,Pit!$A$4:$AZ$2108,S$2,FALSE))</f>
        <v>290000</v>
      </c>
      <c r="T564" s="17" t="str">
        <f>VLOOKUP(IF($C564="B",VLOOKUP($A564,Bat!$A$4:$AT$2232,T$1,FALSE),VLOOKUP($A564,Pit!$A$4:$BD$2108,T$2,FALSE)),COND!$A$35:$B$41,2,FALSE)</f>
        <v>??</v>
      </c>
      <c r="U564" s="21">
        <f>IF($C564="B",VLOOKUP($A564,Bat!$A$4:$AR$1196,44,FALSE),VLOOKUP($A564,Pit!$A$4:$BB$1086,54,FALSE))</f>
        <v>0</v>
      </c>
      <c r="V564" s="16"/>
      <c r="W564" s="16">
        <f>IF(OR(U564=999,V564=999,AND(S564&gt;$S$3,S564&lt;&gt;"Slot")),"",IF(V564="",U564,V564))</f>
        <v>0</v>
      </c>
      <c r="X564" s="17" t="e">
        <f>RANK(R564,$R$5:$R$124)</f>
        <v>#N/A</v>
      </c>
      <c r="Y564" s="16" t="str">
        <f>IFERROR(VLOOKUP($D564,Results!$F$3:$L$1396,Y$1,FALSE),"")</f>
        <v/>
      </c>
      <c r="Z564" s="34" t="str">
        <f>IFERROR(IFERROR(IF(VLOOKUP($D564,Results!$F$3:$L$1396,Z$1+1,FALSE)=1,"S",""),"")&amp;VLOOKUP($D564,Results!$F$3:$L$1396,Z$1,FALSE),"")</f>
        <v/>
      </c>
      <c r="AA564" s="16" t="str">
        <f>IFERROR(VLOOKUP($D564,Results!$F$3:$L$1396,AA$1,FALSE),"")</f>
        <v/>
      </c>
      <c r="AB564" s="16" t="str">
        <f>IFERROR(VLOOKUP($D564,Results!$F$3:$L$1396,AB$1,FALSE),"")</f>
        <v/>
      </c>
      <c r="AC564" s="16" t="str">
        <f>IF(V564="","",Y564-V564)</f>
        <v/>
      </c>
    </row>
    <row r="565" spans="1:29" s="21" customFormat="1" x14ac:dyDescent="0.25">
      <c r="A565" s="21" t="s">
        <v>2550</v>
      </c>
      <c r="B565" s="16">
        <f>COUNTIF($A$5:$A$124,A565)</f>
        <v>0</v>
      </c>
      <c r="C565" s="16" t="str">
        <f>IF(OR(MID(A565,1,2)="SP",MID(A565,1,2)="MR",MID(A565,1,2)="CL",MID(A565,1,2)="RP"),"P","B")</f>
        <v>P</v>
      </c>
      <c r="D565" s="17">
        <f>IF($C565="B",VLOOKUP($A565,Bat!$A$4:$BC$2232,D$1,FALSE),VLOOKUP($A565,Pit!$A$4:$AZ$2108,D$2,FALSE))</f>
        <v>9845</v>
      </c>
      <c r="E565" s="16" t="str">
        <f>IF($C565="B",VLOOKUP($A565,Bat!$A$4:$BC$2232,E$1,FALSE),VLOOKUP($A565,Pit!$A$4:$AZ$2108,E$2,FALSE))</f>
        <v>RP</v>
      </c>
      <c r="F565" s="16" t="str">
        <f>IF($C565="B",VLOOKUP($A565,Bat!$A$4:$BC$2232,F$1,FALSE),VLOOKUP($A565,Pit!$A$4:$AZ$2108,F$2,FALSE))</f>
        <v>Kyung-wan Kim</v>
      </c>
      <c r="G565" s="16">
        <f>IF($C565="B",VLOOKUP($A565,Bat!$A$4:$BC$2232,G$1,FALSE),VLOOKUP($A565,Pit!$A$4:$AZ$2108,G$2,FALSE))</f>
        <v>21</v>
      </c>
      <c r="H565" s="16" t="str">
        <f>IF($C565="B",VLOOKUP($A565,Bat!$A$4:$BC$2232,H$1,FALSE),VLOOKUP($A565,Pit!$A$4:$AZ$2108,H$2,FALSE))</f>
        <v>R</v>
      </c>
      <c r="I565" s="16" t="str">
        <f>IF($C565="B",VLOOKUP($A565,Bat!$A$4:$BC$2232,I$1,FALSE),VLOOKUP($A565,Pit!$A$4:$AZ$2108,I$2,FALSE))</f>
        <v>R</v>
      </c>
      <c r="J565" s="16" t="str">
        <f>IF($C565="B",VLOOKUP($A565,Bat!$A$4:$BC$2232,J$1,FALSE),VLOOKUP($A565,Pit!$A$4:$AZ$2108,J$2,FALSE))</f>
        <v>Very Low</v>
      </c>
      <c r="K565" s="17" t="str">
        <f>IF($C565="B",VLOOKUP($A565,Bat!$A$4:$BC$2232,K$1,FALSE),VLOOKUP($A565,Pit!$A$4:$AZ$2108,K$2,FALSE))</f>
        <v>Low</v>
      </c>
      <c r="L565" s="16">
        <f>IF($C565="B",VLOOKUP($A565,Bat!$A$4:$BC$2232,L$1,FALSE),VLOOKUP($A565,Pit!$A$4:$AZ$2108,L$2,FALSE))</f>
        <v>4</v>
      </c>
      <c r="M565" s="16">
        <f>IF($C565="B",VLOOKUP($A565,Bat!$A$4:$BC$2232,M$1,FALSE),VLOOKUP($A565,Pit!$A$4:$AZ$2108,M$2,FALSE))</f>
        <v>4</v>
      </c>
      <c r="N565" s="16">
        <f>IF($C565="B",VLOOKUP($A565,Bat!$A$4:$BC$2232,N$1,FALSE),VLOOKUP($A565,Pit!$A$4:$AZ$2108,N$2,FALSE))</f>
        <v>3</v>
      </c>
      <c r="O565" s="16" t="str">
        <f>IF($C565="B",VLOOKUP($A565,Bat!$A$4:$BC$2232,O$1,FALSE),VLOOKUP($A565,Pit!$A$4:$AZ$2108,O$2,FALSE))</f>
        <v>92-94 Mph</v>
      </c>
      <c r="P565" s="17">
        <f>IF($C565="B",VLOOKUP($A565,Bat!$A$4:$BC$2232,P$1,FALSE),VLOOKUP($A565,Pit!$A$4:$AZ$2108,P$2,FALSE))</f>
        <v>9</v>
      </c>
      <c r="Q565" s="36">
        <f>IF($C565="B",VLOOKUP($A565,Bat!$A$4:$BC$2232,Q$1,FALSE),VLOOKUP($A565,Pit!$A$4:$AZ$2108,Q$2,FALSE))</f>
        <v>19.274192330877639</v>
      </c>
      <c r="R565" s="19">
        <f>IF($C565="B",VLOOKUP($A565,Bat!$A$4:$BC$2232,R$1,FALSE),VLOOKUP($A565,Pit!$A$4:$AZ$2108,R$2,FALSE))</f>
        <v>-0.33784583338985702</v>
      </c>
      <c r="S565" s="20">
        <f>IF($C565="B",VLOOKUP($A565,Bat!$A$4:$BC$2232,S$1,FALSE),VLOOKUP($A565,Pit!$A$4:$AZ$2108,S$2,FALSE))</f>
        <v>200000</v>
      </c>
      <c r="T565" s="17" t="str">
        <f>VLOOKUP(IF($C565="B",VLOOKUP($A565,Bat!$A$4:$AT$2232,T$1,FALSE),VLOOKUP($A565,Pit!$A$4:$BD$2108,T$2,FALSE)),COND!$A$35:$B$41,2,FALSE)</f>
        <v>??</v>
      </c>
      <c r="U565" s="21">
        <f>IF($C565="B",VLOOKUP($A565,Bat!$A$4:$AR$1196,44,FALSE),VLOOKUP($A565,Pit!$A$4:$BB$1086,54,FALSE))</f>
        <v>0</v>
      </c>
      <c r="V565" s="16"/>
      <c r="W565" s="16">
        <f>IF(OR(U565=999,V565=999,AND(S565&gt;$S$3,S565&lt;&gt;"Slot")),"",IF(V565="",U565,V565))</f>
        <v>0</v>
      </c>
      <c r="X565" s="17" t="e">
        <f>RANK(R565,$R$5:$R$124)</f>
        <v>#N/A</v>
      </c>
      <c r="Y565" s="16" t="str">
        <f>IFERROR(VLOOKUP($D565,Results!$F$3:$L$1396,Y$1,FALSE),"")</f>
        <v/>
      </c>
      <c r="Z565" s="34" t="str">
        <f>IFERROR(IFERROR(IF(VLOOKUP($D565,Results!$F$3:$L$1396,Z$1+1,FALSE)=1,"S",""),"")&amp;VLOOKUP($D565,Results!$F$3:$L$1396,Z$1,FALSE),"")</f>
        <v/>
      </c>
      <c r="AA565" s="16" t="str">
        <f>IFERROR(VLOOKUP($D565,Results!$F$3:$L$1396,AA$1,FALSE),"")</f>
        <v/>
      </c>
      <c r="AB565" s="16" t="str">
        <f>IFERROR(VLOOKUP($D565,Results!$F$3:$L$1396,AB$1,FALSE),"")</f>
        <v/>
      </c>
      <c r="AC565" s="16" t="str">
        <f>IF(V565="","",Y565-V565)</f>
        <v/>
      </c>
    </row>
    <row r="566" spans="1:29" s="21" customFormat="1" x14ac:dyDescent="0.25">
      <c r="A566" s="21" t="s">
        <v>3002</v>
      </c>
      <c r="B566" s="16">
        <f>COUNTIF($A$5:$A$124,A566)</f>
        <v>0</v>
      </c>
      <c r="C566" s="16" t="str">
        <f>IF(OR(MID(A566,1,2)="SP",MID(A566,1,2)="MR",MID(A566,1,2)="CL",MID(A566,1,2)="RP"),"P","B")</f>
        <v>B</v>
      </c>
      <c r="D566" s="17">
        <f>IF($C566="B",VLOOKUP($A566,Bat!$A$4:$BC$2232,D$1,FALSE),VLOOKUP($A566,Pit!$A$4:$AZ$2108,D$2,FALSE))</f>
        <v>6576</v>
      </c>
      <c r="E566" s="16" t="str">
        <f>IF($C566="B",VLOOKUP($A566,Bat!$A$4:$BC$2232,E$1,FALSE),VLOOKUP($A566,Pit!$A$4:$AZ$2108,E$2,FALSE))</f>
        <v>2B</v>
      </c>
      <c r="F566" s="16" t="str">
        <f>IF($C566="B",VLOOKUP($A566,Bat!$A$4:$BC$2232,F$1,FALSE),VLOOKUP($A566,Pit!$A$4:$AZ$2108,F$2,FALSE))</f>
        <v>Richie King</v>
      </c>
      <c r="G566" s="16">
        <f>IF($C566="B",VLOOKUP($A566,Bat!$A$4:$BC$2232,G$1,FALSE),VLOOKUP($A566,Pit!$A$4:$AZ$2108,G$2,FALSE))</f>
        <v>20</v>
      </c>
      <c r="H566" s="16" t="str">
        <f>IF($C566="B",VLOOKUP($A566,Bat!$A$4:$BC$2232,H$1,FALSE),VLOOKUP($A566,Pit!$A$4:$AZ$2108,H$2,FALSE))</f>
        <v>R</v>
      </c>
      <c r="I566" s="16" t="str">
        <f>IF($C566="B",VLOOKUP($A566,Bat!$A$4:$BC$2232,I$1,FALSE),VLOOKUP($A566,Pit!$A$4:$AZ$2108,I$2,FALSE))</f>
        <v>R</v>
      </c>
      <c r="J566" s="16" t="str">
        <f>IF($C566="B",VLOOKUP($A566,Bat!$A$4:$BC$2232,J$1,FALSE),VLOOKUP($A566,Pit!$A$4:$AZ$2108,J$2,FALSE))</f>
        <v>Very High</v>
      </c>
      <c r="K566" s="17" t="str">
        <f>IF($C566="B",VLOOKUP($A566,Bat!$A$4:$BC$2232,K$1,FALSE),VLOOKUP($A566,Pit!$A$4:$AZ$2108,K$2,FALSE))</f>
        <v>Very Low</v>
      </c>
      <c r="L566" s="16">
        <f>IF($C566="B",VLOOKUP($A566,Bat!$A$4:$BC$2232,L$1,FALSE),VLOOKUP($A566,Pit!$A$4:$AZ$2108,L$2,FALSE))</f>
        <v>5</v>
      </c>
      <c r="M566" s="16">
        <f>IF($C566="B",VLOOKUP($A566,Bat!$A$4:$BC$2232,M$1,FALSE),VLOOKUP($A566,Pit!$A$4:$AZ$2108,M$2,FALSE))</f>
        <v>4</v>
      </c>
      <c r="N566" s="16">
        <f>IF($C566="B",VLOOKUP($A566,Bat!$A$4:$BC$2232,N$1,FALSE),VLOOKUP($A566,Pit!$A$4:$AZ$2108,N$2,FALSE))</f>
        <v>1</v>
      </c>
      <c r="O566" s="16">
        <f>IF($C566="B",VLOOKUP($A566,Bat!$A$4:$BC$2232,O$1,FALSE),VLOOKUP($A566,Pit!$A$4:$AZ$2108,O$2,FALSE))</f>
        <v>1</v>
      </c>
      <c r="P566" s="17">
        <f>IF($C566="B",VLOOKUP($A566,Bat!$A$4:$BC$2232,P$1,FALSE),VLOOKUP($A566,Pit!$A$4:$AZ$2108,P$2,FALSE))</f>
        <v>3</v>
      </c>
      <c r="Q566" s="36">
        <f>IF($C566="B",VLOOKUP($A566,Bat!$A$4:$BC$2232,Q$1,FALSE),VLOOKUP($A566,Pit!$A$4:$AZ$2108,Q$2,FALSE))</f>
        <v>3.9853965698623703</v>
      </c>
      <c r="R566" s="19">
        <f>IF($C566="B",VLOOKUP($A566,Bat!$A$4:$BC$2232,R$1,FALSE),VLOOKUP($A566,Pit!$A$4:$AZ$2108,R$2,FALSE))</f>
        <v>-0.33981530948503663</v>
      </c>
      <c r="S566" s="20">
        <f>IF($C566="B",VLOOKUP($A566,Bat!$A$4:$BC$2232,S$1,FALSE),VLOOKUP($A566,Pit!$A$4:$AZ$2108,S$2,FALSE))</f>
        <v>210000</v>
      </c>
      <c r="T566" s="17" t="str">
        <f>VLOOKUP(IF($C566="B",VLOOKUP($A566,Bat!$A$4:$AT$2232,T$1,FALSE),VLOOKUP($A566,Pit!$A$4:$BD$2108,T$2,FALSE)),COND!$A$35:$B$41,2,FALSE)</f>
        <v>??</v>
      </c>
      <c r="U566" s="21">
        <f>IF($C566="B",VLOOKUP($A566,Bat!$A$4:$AR$1196,44,FALSE),VLOOKUP($A566,Pit!$A$4:$BB$1086,54,FALSE))</f>
        <v>0</v>
      </c>
      <c r="V566" s="16"/>
      <c r="W566" s="16">
        <f>IF(OR(U566=999,V566=999,AND(S566&gt;$S$3,S566&lt;&gt;"Slot")),"",IF(V566="",U566,V566))</f>
        <v>0</v>
      </c>
      <c r="X566" s="17" t="e">
        <f>RANK(R566,$R$5:$R$124)</f>
        <v>#N/A</v>
      </c>
      <c r="Y566" s="16" t="str">
        <f>IFERROR(VLOOKUP($D566,Results!$F$3:$L$1396,Y$1,FALSE),"")</f>
        <v/>
      </c>
      <c r="Z566" s="34" t="str">
        <f>IFERROR(IFERROR(IF(VLOOKUP($D566,Results!$F$3:$L$1396,Z$1+1,FALSE)=1,"S",""),"")&amp;VLOOKUP($D566,Results!$F$3:$L$1396,Z$1,FALSE),"")</f>
        <v/>
      </c>
      <c r="AA566" s="16" t="str">
        <f>IFERROR(VLOOKUP($D566,Results!$F$3:$L$1396,AA$1,FALSE),"")</f>
        <v/>
      </c>
      <c r="AB566" s="16" t="str">
        <f>IFERROR(VLOOKUP($D566,Results!$F$3:$L$1396,AB$1,FALSE),"")</f>
        <v/>
      </c>
      <c r="AC566" s="16" t="str">
        <f>IF(V566="","",Y566-V566)</f>
        <v/>
      </c>
    </row>
    <row r="567" spans="1:29" s="21" customFormat="1" x14ac:dyDescent="0.25">
      <c r="A567" s="21" t="s">
        <v>2551</v>
      </c>
      <c r="B567" s="16">
        <f>COUNTIF($A$5:$A$124,A567)</f>
        <v>0</v>
      </c>
      <c r="C567" s="16" t="str">
        <f>IF(OR(MID(A567,1,2)="SP",MID(A567,1,2)="MR",MID(A567,1,2)="CL",MID(A567,1,2)="RP"),"P","B")</f>
        <v>P</v>
      </c>
      <c r="D567" s="17">
        <f>IF($C567="B",VLOOKUP($A567,Bat!$A$4:$BC$2232,D$1,FALSE),VLOOKUP($A567,Pit!$A$4:$AZ$2108,D$2,FALSE))</f>
        <v>5000</v>
      </c>
      <c r="E567" s="16" t="str">
        <f>IF($C567="B",VLOOKUP($A567,Bat!$A$4:$BC$2232,E$1,FALSE),VLOOKUP($A567,Pit!$A$4:$AZ$2108,E$2,FALSE))</f>
        <v>RP</v>
      </c>
      <c r="F567" s="16" t="str">
        <f>IF($C567="B",VLOOKUP($A567,Bat!$A$4:$BC$2232,F$1,FALSE),VLOOKUP($A567,Pit!$A$4:$AZ$2108,F$2,FALSE))</f>
        <v>Paul Sharp</v>
      </c>
      <c r="G567" s="16">
        <f>IF($C567="B",VLOOKUP($A567,Bat!$A$4:$BC$2232,G$1,FALSE),VLOOKUP($A567,Pit!$A$4:$AZ$2108,G$2,FALSE))</f>
        <v>18</v>
      </c>
      <c r="H567" s="16" t="str">
        <f>IF($C567="B",VLOOKUP($A567,Bat!$A$4:$BC$2232,H$1,FALSE),VLOOKUP($A567,Pit!$A$4:$AZ$2108,H$2,FALSE))</f>
        <v>S</v>
      </c>
      <c r="I567" s="16" t="str">
        <f>IF($C567="B",VLOOKUP($A567,Bat!$A$4:$BC$2232,I$1,FALSE),VLOOKUP($A567,Pit!$A$4:$AZ$2108,I$2,FALSE))</f>
        <v>R</v>
      </c>
      <c r="J567" s="16" t="str">
        <f>IF($C567="B",VLOOKUP($A567,Bat!$A$4:$BC$2232,J$1,FALSE),VLOOKUP($A567,Pit!$A$4:$AZ$2108,J$2,FALSE))</f>
        <v>Normal</v>
      </c>
      <c r="K567" s="17" t="str">
        <f>IF($C567="B",VLOOKUP($A567,Bat!$A$4:$BC$2232,K$1,FALSE),VLOOKUP($A567,Pit!$A$4:$AZ$2108,K$2,FALSE))</f>
        <v>Very Low</v>
      </c>
      <c r="L567" s="16">
        <f>IF($C567="B",VLOOKUP($A567,Bat!$A$4:$BC$2232,L$1,FALSE),VLOOKUP($A567,Pit!$A$4:$AZ$2108,L$2,FALSE))</f>
        <v>3</v>
      </c>
      <c r="M567" s="16">
        <f>IF($C567="B",VLOOKUP($A567,Bat!$A$4:$BC$2232,M$1,FALSE),VLOOKUP($A567,Pit!$A$4:$AZ$2108,M$2,FALSE))</f>
        <v>6</v>
      </c>
      <c r="N567" s="16">
        <f>IF($C567="B",VLOOKUP($A567,Bat!$A$4:$BC$2232,N$1,FALSE),VLOOKUP($A567,Pit!$A$4:$AZ$2108,N$2,FALSE))</f>
        <v>2</v>
      </c>
      <c r="O567" s="16" t="str">
        <f>IF($C567="B",VLOOKUP($A567,Bat!$A$4:$BC$2232,O$1,FALSE),VLOOKUP($A567,Pit!$A$4:$AZ$2108,O$2,FALSE))</f>
        <v>88-90 Mph</v>
      </c>
      <c r="P567" s="17">
        <f>IF($C567="B",VLOOKUP($A567,Bat!$A$4:$BC$2232,P$1,FALSE),VLOOKUP($A567,Pit!$A$4:$AZ$2108,P$2,FALSE))</f>
        <v>6</v>
      </c>
      <c r="Q567" s="36">
        <f>IF($C567="B",VLOOKUP($A567,Bat!$A$4:$BC$2232,Q$1,FALSE),VLOOKUP($A567,Pit!$A$4:$AZ$2108,Q$2,FALSE))</f>
        <v>19.250872165539111</v>
      </c>
      <c r="R567" s="19">
        <f>IF($C567="B",VLOOKUP($A567,Bat!$A$4:$BC$2232,R$1,FALSE),VLOOKUP($A567,Pit!$A$4:$AZ$2108,R$2,FALSE))</f>
        <v>-0.33993216728848191</v>
      </c>
      <c r="S567" s="20">
        <f>IF($C567="B",VLOOKUP($A567,Bat!$A$4:$BC$2232,S$1,FALSE),VLOOKUP($A567,Pit!$A$4:$AZ$2108,S$2,FALSE))</f>
        <v>220000</v>
      </c>
      <c r="T567" s="17" t="str">
        <f>VLOOKUP(IF($C567="B",VLOOKUP($A567,Bat!$A$4:$AT$2232,T$1,FALSE),VLOOKUP($A567,Pit!$A$4:$BD$2108,T$2,FALSE)),COND!$A$35:$B$41,2,FALSE)</f>
        <v>??</v>
      </c>
      <c r="U567" s="21">
        <f>IF($C567="B",VLOOKUP($A567,Bat!$A$4:$AR$1196,44,FALSE),VLOOKUP($A567,Pit!$A$4:$BB$1086,54,FALSE))</f>
        <v>0</v>
      </c>
      <c r="V567" s="16"/>
      <c r="W567" s="16">
        <f>IF(OR(U567=999,V567=999,AND(S567&gt;$S$3,S567&lt;&gt;"Slot")),"",IF(V567="",U567,V567))</f>
        <v>0</v>
      </c>
      <c r="X567" s="17" t="e">
        <f>RANK(R567,$R$5:$R$124)</f>
        <v>#N/A</v>
      </c>
      <c r="Y567" s="16" t="str">
        <f>IFERROR(VLOOKUP($D567,Results!$F$3:$L$1396,Y$1,FALSE),"")</f>
        <v/>
      </c>
      <c r="Z567" s="34" t="str">
        <f>IFERROR(IFERROR(IF(VLOOKUP($D567,Results!$F$3:$L$1396,Z$1+1,FALSE)=1,"S",""),"")&amp;VLOOKUP($D567,Results!$F$3:$L$1396,Z$1,FALSE),"")</f>
        <v/>
      </c>
      <c r="AA567" s="16" t="str">
        <f>IFERROR(VLOOKUP($D567,Results!$F$3:$L$1396,AA$1,FALSE),"")</f>
        <v/>
      </c>
      <c r="AB567" s="16" t="str">
        <f>IFERROR(VLOOKUP($D567,Results!$F$3:$L$1396,AB$1,FALSE),"")</f>
        <v/>
      </c>
      <c r="AC567" s="16" t="str">
        <f>IF(V567="","",Y567-V567)</f>
        <v/>
      </c>
    </row>
    <row r="568" spans="1:29" s="21" customFormat="1" x14ac:dyDescent="0.25">
      <c r="A568" s="21" t="s">
        <v>3003</v>
      </c>
      <c r="B568" s="16">
        <f>COUNTIF($A$5:$A$124,A568)</f>
        <v>0</v>
      </c>
      <c r="C568" s="16" t="str">
        <f>IF(OR(MID(A568,1,2)="SP",MID(A568,1,2)="MR",MID(A568,1,2)="CL",MID(A568,1,2)="RP"),"P","B")</f>
        <v>B</v>
      </c>
      <c r="D568" s="17">
        <f>IF($C568="B",VLOOKUP($A568,Bat!$A$4:$BC$2232,D$1,FALSE),VLOOKUP($A568,Pit!$A$4:$AZ$2108,D$2,FALSE))</f>
        <v>5295</v>
      </c>
      <c r="E568" s="16" t="str">
        <f>IF($C568="B",VLOOKUP($A568,Bat!$A$4:$BC$2232,E$1,FALSE),VLOOKUP($A568,Pit!$A$4:$AZ$2108,E$2,FALSE))</f>
        <v>SS</v>
      </c>
      <c r="F568" s="16" t="str">
        <f>IF($C568="B",VLOOKUP($A568,Bat!$A$4:$BC$2232,F$1,FALSE),VLOOKUP($A568,Pit!$A$4:$AZ$2108,F$2,FALSE))</f>
        <v>Alfonso Reyna</v>
      </c>
      <c r="G568" s="16">
        <f>IF($C568="B",VLOOKUP($A568,Bat!$A$4:$BC$2232,G$1,FALSE),VLOOKUP($A568,Pit!$A$4:$AZ$2108,G$2,FALSE))</f>
        <v>18</v>
      </c>
      <c r="H568" s="16" t="str">
        <f>IF($C568="B",VLOOKUP($A568,Bat!$A$4:$BC$2232,H$1,FALSE),VLOOKUP($A568,Pit!$A$4:$AZ$2108,H$2,FALSE))</f>
        <v>S</v>
      </c>
      <c r="I568" s="16" t="str">
        <f>IF($C568="B",VLOOKUP($A568,Bat!$A$4:$BC$2232,I$1,FALSE),VLOOKUP($A568,Pit!$A$4:$AZ$2108,I$2,FALSE))</f>
        <v>R</v>
      </c>
      <c r="J568" s="16" t="str">
        <f>IF($C568="B",VLOOKUP($A568,Bat!$A$4:$BC$2232,J$1,FALSE),VLOOKUP($A568,Pit!$A$4:$AZ$2108,J$2,FALSE))</f>
        <v>Low</v>
      </c>
      <c r="K568" s="17" t="str">
        <f>IF($C568="B",VLOOKUP($A568,Bat!$A$4:$BC$2232,K$1,FALSE),VLOOKUP($A568,Pit!$A$4:$AZ$2108,K$2,FALSE))</f>
        <v>High</v>
      </c>
      <c r="L568" s="16">
        <f>IF($C568="B",VLOOKUP($A568,Bat!$A$4:$BC$2232,L$1,FALSE),VLOOKUP($A568,Pit!$A$4:$AZ$2108,L$2,FALSE))</f>
        <v>3</v>
      </c>
      <c r="M568" s="16">
        <f>IF($C568="B",VLOOKUP($A568,Bat!$A$4:$BC$2232,M$1,FALSE),VLOOKUP($A568,Pit!$A$4:$AZ$2108,M$2,FALSE))</f>
        <v>6</v>
      </c>
      <c r="N568" s="16">
        <f>IF($C568="B",VLOOKUP($A568,Bat!$A$4:$BC$2232,N$1,FALSE),VLOOKUP($A568,Pit!$A$4:$AZ$2108,N$2,FALSE))</f>
        <v>2</v>
      </c>
      <c r="O568" s="16">
        <f>IF($C568="B",VLOOKUP($A568,Bat!$A$4:$BC$2232,O$1,FALSE),VLOOKUP($A568,Pit!$A$4:$AZ$2108,O$2,FALSE))</f>
        <v>5</v>
      </c>
      <c r="P568" s="17">
        <f>IF($C568="B",VLOOKUP($A568,Bat!$A$4:$BC$2232,P$1,FALSE),VLOOKUP($A568,Pit!$A$4:$AZ$2108,P$2,FALSE))</f>
        <v>6</v>
      </c>
      <c r="Q568" s="36">
        <f>IF($C568="B",VLOOKUP($A568,Bat!$A$4:$BC$2232,Q$1,FALSE),VLOOKUP($A568,Pit!$A$4:$AZ$2108,Q$2,FALSE))</f>
        <v>3.9740046284358632</v>
      </c>
      <c r="R568" s="19">
        <f>IF($C568="B",VLOOKUP($A568,Bat!$A$4:$BC$2232,R$1,FALSE),VLOOKUP($A568,Pit!$A$4:$AZ$2108,R$2,FALSE))</f>
        <v>-0.34130963374316631</v>
      </c>
      <c r="S568" s="20">
        <f>IF($C568="B",VLOOKUP($A568,Bat!$A$4:$BC$2232,S$1,FALSE),VLOOKUP($A568,Pit!$A$4:$AZ$2108,S$2,FALSE))</f>
        <v>105000</v>
      </c>
      <c r="T568" s="17" t="str">
        <f>VLOOKUP(IF($C568="B",VLOOKUP($A568,Bat!$A$4:$AT$2232,T$1,FALSE),VLOOKUP($A568,Pit!$A$4:$BD$2108,T$2,FALSE)),COND!$A$35:$B$41,2,FALSE)</f>
        <v>??</v>
      </c>
      <c r="U568" s="21">
        <f>IF($C568="B",VLOOKUP($A568,Bat!$A$4:$AR$1196,44,FALSE),VLOOKUP($A568,Pit!$A$4:$BB$1086,54,FALSE))</f>
        <v>0</v>
      </c>
      <c r="V568" s="16"/>
      <c r="W568" s="16">
        <f>IF(OR(U568=999,V568=999,AND(S568&gt;$S$3,S568&lt;&gt;"Slot")),"",IF(V568="",U568,V568))</f>
        <v>0</v>
      </c>
      <c r="X568" s="17" t="e">
        <f>RANK(R568,$R$5:$R$124)</f>
        <v>#N/A</v>
      </c>
      <c r="Y568" s="16" t="str">
        <f>IFERROR(VLOOKUP($D568,Results!$F$3:$L$1396,Y$1,FALSE),"")</f>
        <v/>
      </c>
      <c r="Z568" s="34" t="str">
        <f>IFERROR(IFERROR(IF(VLOOKUP($D568,Results!$F$3:$L$1396,Z$1+1,FALSE)=1,"S",""),"")&amp;VLOOKUP($D568,Results!$F$3:$L$1396,Z$1,FALSE),"")</f>
        <v/>
      </c>
      <c r="AA568" s="16" t="str">
        <f>IFERROR(VLOOKUP($D568,Results!$F$3:$L$1396,AA$1,FALSE),"")</f>
        <v/>
      </c>
      <c r="AB568" s="16" t="str">
        <f>IFERROR(VLOOKUP($D568,Results!$F$3:$L$1396,AB$1,FALSE),"")</f>
        <v/>
      </c>
      <c r="AC568" s="16" t="str">
        <f>IF(V568="","",Y568-V568)</f>
        <v/>
      </c>
    </row>
    <row r="569" spans="1:29" s="21" customFormat="1" x14ac:dyDescent="0.25">
      <c r="A569" s="21" t="s">
        <v>2552</v>
      </c>
      <c r="B569" s="16">
        <f>COUNTIF($A$5:$A$124,A569)</f>
        <v>0</v>
      </c>
      <c r="C569" s="16" t="str">
        <f>IF(OR(MID(A569,1,2)="SP",MID(A569,1,2)="MR",MID(A569,1,2)="CL",MID(A569,1,2)="RP"),"P","B")</f>
        <v>P</v>
      </c>
      <c r="D569" s="17">
        <f>IF($C569="B",VLOOKUP($A569,Bat!$A$4:$BC$2232,D$1,FALSE),VLOOKUP($A569,Pit!$A$4:$AZ$2108,D$2,FALSE))</f>
        <v>11529</v>
      </c>
      <c r="E569" s="16" t="str">
        <f>IF($C569="B",VLOOKUP($A569,Bat!$A$4:$BC$2232,E$1,FALSE),VLOOKUP($A569,Pit!$A$4:$AZ$2108,E$2,FALSE))</f>
        <v>SP</v>
      </c>
      <c r="F569" s="16" t="str">
        <f>IF($C569="B",VLOOKUP($A569,Bat!$A$4:$BC$2232,F$1,FALSE),VLOOKUP($A569,Pit!$A$4:$AZ$2108,F$2,FALSE))</f>
        <v>Floyd Jackson</v>
      </c>
      <c r="G569" s="16">
        <f>IF($C569="B",VLOOKUP($A569,Bat!$A$4:$BC$2232,G$1,FALSE),VLOOKUP($A569,Pit!$A$4:$AZ$2108,G$2,FALSE))</f>
        <v>21</v>
      </c>
      <c r="H569" s="16" t="str">
        <f>IF($C569="B",VLOOKUP($A569,Bat!$A$4:$BC$2232,H$1,FALSE),VLOOKUP($A569,Pit!$A$4:$AZ$2108,H$2,FALSE))</f>
        <v>R</v>
      </c>
      <c r="I569" s="16" t="str">
        <f>IF($C569="B",VLOOKUP($A569,Bat!$A$4:$BC$2232,I$1,FALSE),VLOOKUP($A569,Pit!$A$4:$AZ$2108,I$2,FALSE))</f>
        <v>R</v>
      </c>
      <c r="J569" s="16" t="str">
        <f>IF($C569="B",VLOOKUP($A569,Bat!$A$4:$BC$2232,J$1,FALSE),VLOOKUP($A569,Pit!$A$4:$AZ$2108,J$2,FALSE))</f>
        <v>Very Low</v>
      </c>
      <c r="K569" s="17" t="str">
        <f>IF($C569="B",VLOOKUP($A569,Bat!$A$4:$BC$2232,K$1,FALSE),VLOOKUP($A569,Pit!$A$4:$AZ$2108,K$2,FALSE))</f>
        <v>Normal</v>
      </c>
      <c r="L569" s="16">
        <f>IF($C569="B",VLOOKUP($A569,Bat!$A$4:$BC$2232,L$1,FALSE),VLOOKUP($A569,Pit!$A$4:$AZ$2108,L$2,FALSE))</f>
        <v>4</v>
      </c>
      <c r="M569" s="16">
        <f>IF($C569="B",VLOOKUP($A569,Bat!$A$4:$BC$2232,M$1,FALSE),VLOOKUP($A569,Pit!$A$4:$AZ$2108,M$2,FALSE))</f>
        <v>4</v>
      </c>
      <c r="N569" s="16">
        <f>IF($C569="B",VLOOKUP($A569,Bat!$A$4:$BC$2232,N$1,FALSE),VLOOKUP($A569,Pit!$A$4:$AZ$2108,N$2,FALSE))</f>
        <v>3</v>
      </c>
      <c r="O569" s="16" t="str">
        <f>IF($C569="B",VLOOKUP($A569,Bat!$A$4:$BC$2232,O$1,FALSE),VLOOKUP($A569,Pit!$A$4:$AZ$2108,O$2,FALSE))</f>
        <v>92-94 Mph</v>
      </c>
      <c r="P569" s="17">
        <f>IF($C569="B",VLOOKUP($A569,Bat!$A$4:$BC$2232,P$1,FALSE),VLOOKUP($A569,Pit!$A$4:$AZ$2108,P$2,FALSE))</f>
        <v>10</v>
      </c>
      <c r="Q569" s="36">
        <f>IF($C569="B",VLOOKUP($A569,Bat!$A$4:$BC$2232,Q$1,FALSE),VLOOKUP($A569,Pit!$A$4:$AZ$2108,Q$2,FALSE))</f>
        <v>19.185254065975808</v>
      </c>
      <c r="R569" s="19">
        <f>IF($C569="B",VLOOKUP($A569,Bat!$A$4:$BC$2232,R$1,FALSE),VLOOKUP($A569,Pit!$A$4:$AZ$2108,R$2,FALSE))</f>
        <v>-0.34580267735969816</v>
      </c>
      <c r="S569" s="20">
        <f>IF($C569="B",VLOOKUP($A569,Bat!$A$4:$BC$2232,S$1,FALSE),VLOOKUP($A569,Pit!$A$4:$AZ$2108,S$2,FALSE))</f>
        <v>230000</v>
      </c>
      <c r="T569" s="17" t="str">
        <f>VLOOKUP(IF($C569="B",VLOOKUP($A569,Bat!$A$4:$AT$2232,T$1,FALSE),VLOOKUP($A569,Pit!$A$4:$BD$2108,T$2,FALSE)),COND!$A$35:$B$41,2,FALSE)</f>
        <v>??</v>
      </c>
      <c r="U569" s="21">
        <f>IF($C569="B",VLOOKUP($A569,Bat!$A$4:$AR$1196,44,FALSE),VLOOKUP($A569,Pit!$A$4:$BB$1086,54,FALSE))</f>
        <v>0</v>
      </c>
      <c r="V569" s="16"/>
      <c r="W569" s="16">
        <f>IF(OR(U569=999,V569=999,AND(S569&gt;$S$3,S569&lt;&gt;"Slot")),"",IF(V569="",U569,V569))</f>
        <v>0</v>
      </c>
      <c r="X569" s="17" t="e">
        <f>RANK(R569,$R$5:$R$124)</f>
        <v>#N/A</v>
      </c>
      <c r="Y569" s="16" t="str">
        <f>IFERROR(VLOOKUP($D569,Results!$F$3:$L$1396,Y$1,FALSE),"")</f>
        <v/>
      </c>
      <c r="Z569" s="34" t="str">
        <f>IFERROR(IFERROR(IF(VLOOKUP($D569,Results!$F$3:$L$1396,Z$1+1,FALSE)=1,"S",""),"")&amp;VLOOKUP($D569,Results!$F$3:$L$1396,Z$1,FALSE),"")</f>
        <v/>
      </c>
      <c r="AA569" s="16" t="str">
        <f>IFERROR(VLOOKUP($D569,Results!$F$3:$L$1396,AA$1,FALSE),"")</f>
        <v/>
      </c>
      <c r="AB569" s="16" t="str">
        <f>IFERROR(VLOOKUP($D569,Results!$F$3:$L$1396,AB$1,FALSE),"")</f>
        <v/>
      </c>
      <c r="AC569" s="16" t="str">
        <f>IF(V569="","",Y569-V569)</f>
        <v/>
      </c>
    </row>
    <row r="570" spans="1:29" s="21" customFormat="1" x14ac:dyDescent="0.25">
      <c r="A570" s="21" t="s">
        <v>3004</v>
      </c>
      <c r="B570" s="16">
        <f>COUNTIF($A$5:$A$124,A570)</f>
        <v>0</v>
      </c>
      <c r="C570" s="16" t="str">
        <f>IF(OR(MID(A570,1,2)="SP",MID(A570,1,2)="MR",MID(A570,1,2)="CL",MID(A570,1,2)="RP"),"P","B")</f>
        <v>B</v>
      </c>
      <c r="D570" s="17">
        <f>IF($C570="B",VLOOKUP($A570,Bat!$A$4:$BC$2232,D$1,FALSE),VLOOKUP($A570,Pit!$A$4:$AZ$2108,D$2,FALSE))</f>
        <v>7276</v>
      </c>
      <c r="E570" s="16" t="str">
        <f>IF($C570="B",VLOOKUP($A570,Bat!$A$4:$BC$2232,E$1,FALSE),VLOOKUP($A570,Pit!$A$4:$AZ$2108,E$2,FALSE))</f>
        <v>CF</v>
      </c>
      <c r="F570" s="16" t="str">
        <f>IF($C570="B",VLOOKUP($A570,Bat!$A$4:$BC$2232,F$1,FALSE),VLOOKUP($A570,Pit!$A$4:$AZ$2108,F$2,FALSE))</f>
        <v>Carlton Laitinen</v>
      </c>
      <c r="G570" s="16">
        <f>IF($C570="B",VLOOKUP($A570,Bat!$A$4:$BC$2232,G$1,FALSE),VLOOKUP($A570,Pit!$A$4:$AZ$2108,G$2,FALSE))</f>
        <v>21</v>
      </c>
      <c r="H570" s="16" t="str">
        <f>IF($C570="B",VLOOKUP($A570,Bat!$A$4:$BC$2232,H$1,FALSE),VLOOKUP($A570,Pit!$A$4:$AZ$2108,H$2,FALSE))</f>
        <v>R</v>
      </c>
      <c r="I570" s="16" t="str">
        <f>IF($C570="B",VLOOKUP($A570,Bat!$A$4:$BC$2232,I$1,FALSE),VLOOKUP($A570,Pit!$A$4:$AZ$2108,I$2,FALSE))</f>
        <v>R</v>
      </c>
      <c r="J570" s="16" t="str">
        <f>IF($C570="B",VLOOKUP($A570,Bat!$A$4:$BC$2232,J$1,FALSE),VLOOKUP($A570,Pit!$A$4:$AZ$2108,J$2,FALSE))</f>
        <v>Very Low</v>
      </c>
      <c r="K570" s="17" t="str">
        <f>IF($C570="B",VLOOKUP($A570,Bat!$A$4:$BC$2232,K$1,FALSE),VLOOKUP($A570,Pit!$A$4:$AZ$2108,K$2,FALSE))</f>
        <v>Very Low</v>
      </c>
      <c r="L570" s="16">
        <f>IF($C570="B",VLOOKUP($A570,Bat!$A$4:$BC$2232,L$1,FALSE),VLOOKUP($A570,Pit!$A$4:$AZ$2108,L$2,FALSE))</f>
        <v>3</v>
      </c>
      <c r="M570" s="16">
        <f>IF($C570="B",VLOOKUP($A570,Bat!$A$4:$BC$2232,M$1,FALSE),VLOOKUP($A570,Pit!$A$4:$AZ$2108,M$2,FALSE))</f>
        <v>3</v>
      </c>
      <c r="N570" s="16">
        <f>IF($C570="B",VLOOKUP($A570,Bat!$A$4:$BC$2232,N$1,FALSE),VLOOKUP($A570,Pit!$A$4:$AZ$2108,N$2,FALSE))</f>
        <v>6</v>
      </c>
      <c r="O570" s="16">
        <f>IF($C570="B",VLOOKUP($A570,Bat!$A$4:$BC$2232,O$1,FALSE),VLOOKUP($A570,Pit!$A$4:$AZ$2108,O$2,FALSE))</f>
        <v>4</v>
      </c>
      <c r="P570" s="17">
        <f>IF($C570="B",VLOOKUP($A570,Bat!$A$4:$BC$2232,P$1,FALSE),VLOOKUP($A570,Pit!$A$4:$AZ$2108,P$2,FALSE))</f>
        <v>4</v>
      </c>
      <c r="Q570" s="36">
        <f>IF($C570="B",VLOOKUP($A570,Bat!$A$4:$BC$2232,Q$1,FALSE),VLOOKUP($A570,Pit!$A$4:$AZ$2108,Q$2,FALSE))</f>
        <v>3.8836574480297186</v>
      </c>
      <c r="R570" s="19">
        <f>IF($C570="B",VLOOKUP($A570,Bat!$A$4:$BC$2232,R$1,FALSE),VLOOKUP($A570,Pit!$A$4:$AZ$2108,R$2,FALSE))</f>
        <v>-0.35316081681020517</v>
      </c>
      <c r="S570" s="20">
        <f>IF($C570="B",VLOOKUP($A570,Bat!$A$4:$BC$2232,S$1,FALSE),VLOOKUP($A570,Pit!$A$4:$AZ$2108,S$2,FALSE))</f>
        <v>180000</v>
      </c>
      <c r="T570" s="17" t="str">
        <f>VLOOKUP(IF($C570="B",VLOOKUP($A570,Bat!$A$4:$AT$2232,T$1,FALSE),VLOOKUP($A570,Pit!$A$4:$BD$2108,T$2,FALSE)),COND!$A$35:$B$41,2,FALSE)</f>
        <v>??</v>
      </c>
      <c r="U570" s="21">
        <f>IF($C570="B",VLOOKUP($A570,Bat!$A$4:$AR$1196,44,FALSE),VLOOKUP($A570,Pit!$A$4:$BB$1086,54,FALSE))</f>
        <v>0</v>
      </c>
      <c r="V570" s="16"/>
      <c r="W570" s="16">
        <f>IF(OR(U570=999,V570=999,AND(S570&gt;$S$3,S570&lt;&gt;"Slot")),"",IF(V570="",U570,V570))</f>
        <v>0</v>
      </c>
      <c r="X570" s="17" t="e">
        <f>RANK(R570,$R$5:$R$124)</f>
        <v>#N/A</v>
      </c>
      <c r="Y570" s="16" t="str">
        <f>IFERROR(VLOOKUP($D570,Results!$F$3:$L$1396,Y$1,FALSE),"")</f>
        <v/>
      </c>
      <c r="Z570" s="34" t="str">
        <f>IFERROR(IFERROR(IF(VLOOKUP($D570,Results!$F$3:$L$1396,Z$1+1,FALSE)=1,"S",""),"")&amp;VLOOKUP($D570,Results!$F$3:$L$1396,Z$1,FALSE),"")</f>
        <v/>
      </c>
      <c r="AA570" s="16" t="str">
        <f>IFERROR(VLOOKUP($D570,Results!$F$3:$L$1396,AA$1,FALSE),"")</f>
        <v/>
      </c>
      <c r="AB570" s="16" t="str">
        <f>IFERROR(VLOOKUP($D570,Results!$F$3:$L$1396,AB$1,FALSE),"")</f>
        <v/>
      </c>
      <c r="AC570" s="16" t="str">
        <f>IF(V570="","",Y570-V570)</f>
        <v/>
      </c>
    </row>
    <row r="571" spans="1:29" s="21" customFormat="1" x14ac:dyDescent="0.25">
      <c r="A571" s="21" t="s">
        <v>2553</v>
      </c>
      <c r="B571" s="16">
        <f>COUNTIF($A$5:$A$124,A571)</f>
        <v>0</v>
      </c>
      <c r="C571" s="16" t="str">
        <f>IF(OR(MID(A571,1,2)="SP",MID(A571,1,2)="MR",MID(A571,1,2)="CL",MID(A571,1,2)="RP"),"P","B")</f>
        <v>P</v>
      </c>
      <c r="D571" s="17">
        <f>IF($C571="B",VLOOKUP($A571,Bat!$A$4:$BC$2232,D$1,FALSE),VLOOKUP($A571,Pit!$A$4:$AZ$2108,D$2,FALSE))</f>
        <v>5793</v>
      </c>
      <c r="E571" s="16" t="str">
        <f>IF($C571="B",VLOOKUP($A571,Bat!$A$4:$BC$2232,E$1,FALSE),VLOOKUP($A571,Pit!$A$4:$AZ$2108,E$2,FALSE))</f>
        <v>RP</v>
      </c>
      <c r="F571" s="16" t="str">
        <f>IF($C571="B",VLOOKUP($A571,Bat!$A$4:$BC$2232,F$1,FALSE),VLOOKUP($A571,Pit!$A$4:$AZ$2108,F$2,FALSE))</f>
        <v>Danny Thompson</v>
      </c>
      <c r="G571" s="16">
        <f>IF($C571="B",VLOOKUP($A571,Bat!$A$4:$BC$2232,G$1,FALSE),VLOOKUP($A571,Pit!$A$4:$AZ$2108,G$2,FALSE))</f>
        <v>21</v>
      </c>
      <c r="H571" s="16" t="str">
        <f>IF($C571="B",VLOOKUP($A571,Bat!$A$4:$BC$2232,H$1,FALSE),VLOOKUP($A571,Pit!$A$4:$AZ$2108,H$2,FALSE))</f>
        <v>R</v>
      </c>
      <c r="I571" s="16" t="str">
        <f>IF($C571="B",VLOOKUP($A571,Bat!$A$4:$BC$2232,I$1,FALSE),VLOOKUP($A571,Pit!$A$4:$AZ$2108,I$2,FALSE))</f>
        <v>R</v>
      </c>
      <c r="J571" s="16" t="str">
        <f>IF($C571="B",VLOOKUP($A571,Bat!$A$4:$BC$2232,J$1,FALSE),VLOOKUP($A571,Pit!$A$4:$AZ$2108,J$2,FALSE))</f>
        <v>Low</v>
      </c>
      <c r="K571" s="17" t="str">
        <f>IF($C571="B",VLOOKUP($A571,Bat!$A$4:$BC$2232,K$1,FALSE),VLOOKUP($A571,Pit!$A$4:$AZ$2108,K$2,FALSE))</f>
        <v>Very Low</v>
      </c>
      <c r="L571" s="16">
        <f>IF($C571="B",VLOOKUP($A571,Bat!$A$4:$BC$2232,L$1,FALSE),VLOOKUP($A571,Pit!$A$4:$AZ$2108,L$2,FALSE))</f>
        <v>4</v>
      </c>
      <c r="M571" s="16">
        <f>IF($C571="B",VLOOKUP($A571,Bat!$A$4:$BC$2232,M$1,FALSE),VLOOKUP($A571,Pit!$A$4:$AZ$2108,M$2,FALSE))</f>
        <v>5</v>
      </c>
      <c r="N571" s="16">
        <f>IF($C571="B",VLOOKUP($A571,Bat!$A$4:$BC$2232,N$1,FALSE),VLOOKUP($A571,Pit!$A$4:$AZ$2108,N$2,FALSE))</f>
        <v>2</v>
      </c>
      <c r="O571" s="16" t="str">
        <f>IF($C571="B",VLOOKUP($A571,Bat!$A$4:$BC$2232,O$1,FALSE),VLOOKUP($A571,Pit!$A$4:$AZ$2108,O$2,FALSE))</f>
        <v>94-96 Mph</v>
      </c>
      <c r="P571" s="17">
        <f>IF($C571="B",VLOOKUP($A571,Bat!$A$4:$BC$2232,P$1,FALSE),VLOOKUP($A571,Pit!$A$4:$AZ$2108,P$2,FALSE))</f>
        <v>5</v>
      </c>
      <c r="Q571" s="36">
        <f>IF($C571="B",VLOOKUP($A571,Bat!$A$4:$BC$2232,Q$1,FALSE),VLOOKUP($A571,Pit!$A$4:$AZ$2108,Q$2,FALSE))</f>
        <v>19.082454493131507</v>
      </c>
      <c r="R571" s="19">
        <f>IF($C571="B",VLOOKUP($A571,Bat!$A$4:$BC$2232,R$1,FALSE),VLOOKUP($A571,Pit!$A$4:$AZ$2108,R$2,FALSE))</f>
        <v>-0.35499962045490335</v>
      </c>
      <c r="S571" s="20">
        <f>IF($C571="B",VLOOKUP($A571,Bat!$A$4:$BC$2232,S$1,FALSE),VLOOKUP($A571,Pit!$A$4:$AZ$2108,S$2,FALSE))</f>
        <v>180000</v>
      </c>
      <c r="T571" s="17" t="str">
        <f>VLOOKUP(IF($C571="B",VLOOKUP($A571,Bat!$A$4:$AT$2232,T$1,FALSE),VLOOKUP($A571,Pit!$A$4:$BD$2108,T$2,FALSE)),COND!$A$35:$B$41,2,FALSE)</f>
        <v>??</v>
      </c>
      <c r="U571" s="21">
        <f>IF($C571="B",VLOOKUP($A571,Bat!$A$4:$AR$1196,44,FALSE),VLOOKUP($A571,Pit!$A$4:$BB$1086,54,FALSE))</f>
        <v>0</v>
      </c>
      <c r="V571" s="16"/>
      <c r="W571" s="16">
        <f>IF(OR(U571=999,V571=999,AND(S571&gt;$S$3,S571&lt;&gt;"Slot")),"",IF(V571="",U571,V571))</f>
        <v>0</v>
      </c>
      <c r="X571" s="17" t="e">
        <f>RANK(R571,$R$5:$R$124)</f>
        <v>#N/A</v>
      </c>
      <c r="Y571" s="16" t="str">
        <f>IFERROR(VLOOKUP($D571,Results!$F$3:$L$1396,Y$1,FALSE),"")</f>
        <v/>
      </c>
      <c r="Z571" s="34" t="str">
        <f>IFERROR(IFERROR(IF(VLOOKUP($D571,Results!$F$3:$L$1396,Z$1+1,FALSE)=1,"S",""),"")&amp;VLOOKUP($D571,Results!$F$3:$L$1396,Z$1,FALSE),"")</f>
        <v/>
      </c>
      <c r="AA571" s="16" t="str">
        <f>IFERROR(VLOOKUP($D571,Results!$F$3:$L$1396,AA$1,FALSE),"")</f>
        <v/>
      </c>
      <c r="AB571" s="16" t="str">
        <f>IFERROR(VLOOKUP($D571,Results!$F$3:$L$1396,AB$1,FALSE),"")</f>
        <v/>
      </c>
      <c r="AC571" s="16" t="str">
        <f>IF(V571="","",Y571-V571)</f>
        <v/>
      </c>
    </row>
    <row r="572" spans="1:29" s="21" customFormat="1" x14ac:dyDescent="0.25">
      <c r="A572" s="21" t="s">
        <v>3005</v>
      </c>
      <c r="B572" s="16">
        <f>COUNTIF($A$5:$A$124,A572)</f>
        <v>0</v>
      </c>
      <c r="C572" s="16" t="str">
        <f>IF(OR(MID(A572,1,2)="SP",MID(A572,1,2)="MR",MID(A572,1,2)="CL",MID(A572,1,2)="RP"),"P","B")</f>
        <v>B</v>
      </c>
      <c r="D572" s="17">
        <f>IF($C572="B",VLOOKUP($A572,Bat!$A$4:$BC$2232,D$1,FALSE),VLOOKUP($A572,Pit!$A$4:$AZ$2108,D$2,FALSE))</f>
        <v>7109</v>
      </c>
      <c r="E572" s="16" t="str">
        <f>IF($C572="B",VLOOKUP($A572,Bat!$A$4:$BC$2232,E$1,FALSE),VLOOKUP($A572,Pit!$A$4:$AZ$2108,E$2,FALSE))</f>
        <v>LF</v>
      </c>
      <c r="F572" s="16" t="str">
        <f>IF($C572="B",VLOOKUP($A572,Bat!$A$4:$BC$2232,F$1,FALSE),VLOOKUP($A572,Pit!$A$4:$AZ$2108,F$2,FALSE))</f>
        <v>Carlos Martínez</v>
      </c>
      <c r="G572" s="16">
        <f>IF($C572="B",VLOOKUP($A572,Bat!$A$4:$BC$2232,G$1,FALSE),VLOOKUP($A572,Pit!$A$4:$AZ$2108,G$2,FALSE))</f>
        <v>20</v>
      </c>
      <c r="H572" s="16" t="str">
        <f>IF($C572="B",VLOOKUP($A572,Bat!$A$4:$BC$2232,H$1,FALSE),VLOOKUP($A572,Pit!$A$4:$AZ$2108,H$2,FALSE))</f>
        <v>L</v>
      </c>
      <c r="I572" s="16" t="str">
        <f>IF($C572="B",VLOOKUP($A572,Bat!$A$4:$BC$2232,I$1,FALSE),VLOOKUP($A572,Pit!$A$4:$AZ$2108,I$2,FALSE))</f>
        <v>L</v>
      </c>
      <c r="J572" s="16" t="str">
        <f>IF($C572="B",VLOOKUP($A572,Bat!$A$4:$BC$2232,J$1,FALSE),VLOOKUP($A572,Pit!$A$4:$AZ$2108,J$2,FALSE))</f>
        <v>Normal</v>
      </c>
      <c r="K572" s="17" t="str">
        <f>IF($C572="B",VLOOKUP($A572,Bat!$A$4:$BC$2232,K$1,FALSE),VLOOKUP($A572,Pit!$A$4:$AZ$2108,K$2,FALSE))</f>
        <v>Very High</v>
      </c>
      <c r="L572" s="16">
        <f>IF($C572="B",VLOOKUP($A572,Bat!$A$4:$BC$2232,L$1,FALSE),VLOOKUP($A572,Pit!$A$4:$AZ$2108,L$2,FALSE))</f>
        <v>3</v>
      </c>
      <c r="M572" s="16">
        <f>IF($C572="B",VLOOKUP($A572,Bat!$A$4:$BC$2232,M$1,FALSE),VLOOKUP($A572,Pit!$A$4:$AZ$2108,M$2,FALSE))</f>
        <v>7</v>
      </c>
      <c r="N572" s="16">
        <f>IF($C572="B",VLOOKUP($A572,Bat!$A$4:$BC$2232,N$1,FALSE),VLOOKUP($A572,Pit!$A$4:$AZ$2108,N$2,FALSE))</f>
        <v>2</v>
      </c>
      <c r="O572" s="16">
        <f>IF($C572="B",VLOOKUP($A572,Bat!$A$4:$BC$2232,O$1,FALSE),VLOOKUP($A572,Pit!$A$4:$AZ$2108,O$2,FALSE))</f>
        <v>6</v>
      </c>
      <c r="P572" s="17">
        <f>IF($C572="B",VLOOKUP($A572,Bat!$A$4:$BC$2232,P$1,FALSE),VLOOKUP($A572,Pit!$A$4:$AZ$2108,P$2,FALSE))</f>
        <v>3</v>
      </c>
      <c r="Q572" s="36">
        <f>IF($C572="B",VLOOKUP($A572,Bat!$A$4:$BC$2232,Q$1,FALSE),VLOOKUP($A572,Pit!$A$4:$AZ$2108,Q$2,FALSE))</f>
        <v>3.8574213984385723</v>
      </c>
      <c r="R572" s="19">
        <f>IF($C572="B",VLOOKUP($A572,Bat!$A$4:$BC$2232,R$1,FALSE),VLOOKUP($A572,Pit!$A$4:$AZ$2108,R$2,FALSE))</f>
        <v>-0.35660229915932606</v>
      </c>
      <c r="S572" s="20">
        <f>IF($C572="B",VLOOKUP($A572,Bat!$A$4:$BC$2232,S$1,FALSE),VLOOKUP($A572,Pit!$A$4:$AZ$2108,S$2,FALSE))</f>
        <v>1600000</v>
      </c>
      <c r="T572" s="17" t="str">
        <f>VLOOKUP(IF($C572="B",VLOOKUP($A572,Bat!$A$4:$AT$2232,T$1,FALSE),VLOOKUP($A572,Pit!$A$4:$BD$2108,T$2,FALSE)),COND!$A$35:$B$41,2,FALSE)</f>
        <v>??</v>
      </c>
      <c r="U572" s="21">
        <f>IF($C572="B",VLOOKUP($A572,Bat!$A$4:$AR$1196,44,FALSE),VLOOKUP($A572,Pit!$A$4:$BB$1086,54,FALSE))</f>
        <v>0</v>
      </c>
      <c r="V572" s="16"/>
      <c r="W572" s="16">
        <f>IF(OR(U572=999,V572=999,AND(S572&gt;$S$3,S572&lt;&gt;"Slot")),"",IF(V572="",U572,V572))</f>
        <v>0</v>
      </c>
      <c r="X572" s="17" t="e">
        <f>RANK(R572,$R$5:$R$124)</f>
        <v>#N/A</v>
      </c>
      <c r="Y572" s="16" t="str">
        <f>IFERROR(VLOOKUP($D572,Results!$F$3:$L$1396,Y$1,FALSE),"")</f>
        <v/>
      </c>
      <c r="Z572" s="34" t="str">
        <f>IFERROR(IFERROR(IF(VLOOKUP($D572,Results!$F$3:$L$1396,Z$1+1,FALSE)=1,"S",""),"")&amp;VLOOKUP($D572,Results!$F$3:$L$1396,Z$1,FALSE),"")</f>
        <v/>
      </c>
      <c r="AA572" s="16" t="str">
        <f>IFERROR(VLOOKUP($D572,Results!$F$3:$L$1396,AA$1,FALSE),"")</f>
        <v/>
      </c>
      <c r="AB572" s="16" t="str">
        <f>IFERROR(VLOOKUP($D572,Results!$F$3:$L$1396,AB$1,FALSE),"")</f>
        <v/>
      </c>
      <c r="AC572" s="16" t="str">
        <f>IF(V572="","",Y572-V572)</f>
        <v/>
      </c>
    </row>
    <row r="573" spans="1:29" s="21" customFormat="1" x14ac:dyDescent="0.25">
      <c r="A573" s="21" t="s">
        <v>3006</v>
      </c>
      <c r="B573" s="16">
        <f>COUNTIF($A$5:$A$124,A573)</f>
        <v>0</v>
      </c>
      <c r="C573" s="16" t="str">
        <f>IF(OR(MID(A573,1,2)="SP",MID(A573,1,2)="MR",MID(A573,1,2)="CL",MID(A573,1,2)="RP"),"P","B")</f>
        <v>B</v>
      </c>
      <c r="D573" s="17">
        <f>IF($C573="B",VLOOKUP($A573,Bat!$A$4:$BC$2232,D$1,FALSE),VLOOKUP($A573,Pit!$A$4:$AZ$2108,D$2,FALSE))</f>
        <v>7790</v>
      </c>
      <c r="E573" s="16" t="str">
        <f>IF($C573="B",VLOOKUP($A573,Bat!$A$4:$BC$2232,E$1,FALSE),VLOOKUP($A573,Pit!$A$4:$AZ$2108,E$2,FALSE))</f>
        <v>CF</v>
      </c>
      <c r="F573" s="16" t="str">
        <f>IF($C573="B",VLOOKUP($A573,Bat!$A$4:$BC$2232,F$1,FALSE),VLOOKUP($A573,Pit!$A$4:$AZ$2108,F$2,FALSE))</f>
        <v>Jayson Butler</v>
      </c>
      <c r="G573" s="16">
        <f>IF($C573="B",VLOOKUP($A573,Bat!$A$4:$BC$2232,G$1,FALSE),VLOOKUP($A573,Pit!$A$4:$AZ$2108,G$2,FALSE))</f>
        <v>21</v>
      </c>
      <c r="H573" s="16" t="str">
        <f>IF($C573="B",VLOOKUP($A573,Bat!$A$4:$BC$2232,H$1,FALSE),VLOOKUP($A573,Pit!$A$4:$AZ$2108,H$2,FALSE))</f>
        <v>R</v>
      </c>
      <c r="I573" s="16" t="str">
        <f>IF($C573="B",VLOOKUP($A573,Bat!$A$4:$BC$2232,I$1,FALSE),VLOOKUP($A573,Pit!$A$4:$AZ$2108,I$2,FALSE))</f>
        <v>R</v>
      </c>
      <c r="J573" s="16" t="str">
        <f>IF($C573="B",VLOOKUP($A573,Bat!$A$4:$BC$2232,J$1,FALSE),VLOOKUP($A573,Pit!$A$4:$AZ$2108,J$2,FALSE))</f>
        <v>Very Low</v>
      </c>
      <c r="K573" s="17" t="str">
        <f>IF($C573="B",VLOOKUP($A573,Bat!$A$4:$BC$2232,K$1,FALSE),VLOOKUP($A573,Pit!$A$4:$AZ$2108,K$2,FALSE))</f>
        <v>Normal</v>
      </c>
      <c r="L573" s="16">
        <f>IF($C573="B",VLOOKUP($A573,Bat!$A$4:$BC$2232,L$1,FALSE),VLOOKUP($A573,Pit!$A$4:$AZ$2108,L$2,FALSE))</f>
        <v>4</v>
      </c>
      <c r="M573" s="16">
        <f>IF($C573="B",VLOOKUP($A573,Bat!$A$4:$BC$2232,M$1,FALSE),VLOOKUP($A573,Pit!$A$4:$AZ$2108,M$2,FALSE))</f>
        <v>3</v>
      </c>
      <c r="N573" s="16">
        <f>IF($C573="B",VLOOKUP($A573,Bat!$A$4:$BC$2232,N$1,FALSE),VLOOKUP($A573,Pit!$A$4:$AZ$2108,N$2,FALSE))</f>
        <v>4</v>
      </c>
      <c r="O573" s="16">
        <f>IF($C573="B",VLOOKUP($A573,Bat!$A$4:$BC$2232,O$1,FALSE),VLOOKUP($A573,Pit!$A$4:$AZ$2108,O$2,FALSE))</f>
        <v>3</v>
      </c>
      <c r="P573" s="17">
        <f>IF($C573="B",VLOOKUP($A573,Bat!$A$4:$BC$2232,P$1,FALSE),VLOOKUP($A573,Pit!$A$4:$AZ$2108,P$2,FALSE))</f>
        <v>3</v>
      </c>
      <c r="Q573" s="36">
        <f>IF($C573="B",VLOOKUP($A573,Bat!$A$4:$BC$2232,Q$1,FALSE),VLOOKUP($A573,Pit!$A$4:$AZ$2108,Q$2,FALSE))</f>
        <v>3.79845112653675</v>
      </c>
      <c r="R573" s="19">
        <f>IF($C573="B",VLOOKUP($A573,Bat!$A$4:$BC$2232,R$1,FALSE),VLOOKUP($A573,Pit!$A$4:$AZ$2108,R$2,FALSE))</f>
        <v>-0.36433765387299705</v>
      </c>
      <c r="S573" s="20">
        <f>IF($C573="B",VLOOKUP($A573,Bat!$A$4:$BC$2232,S$1,FALSE),VLOOKUP($A573,Pit!$A$4:$AZ$2108,S$2,FALSE))</f>
        <v>200000</v>
      </c>
      <c r="T573" s="17" t="str">
        <f>VLOOKUP(IF($C573="B",VLOOKUP($A573,Bat!$A$4:$AT$2232,T$1,FALSE),VLOOKUP($A573,Pit!$A$4:$BD$2108,T$2,FALSE)),COND!$A$35:$B$41,2,FALSE)</f>
        <v>??</v>
      </c>
      <c r="U573" s="21">
        <f>IF($C573="B",VLOOKUP($A573,Bat!$A$4:$AR$1196,44,FALSE),VLOOKUP($A573,Pit!$A$4:$BB$1086,54,FALSE))</f>
        <v>0</v>
      </c>
      <c r="V573" s="16"/>
      <c r="W573" s="16">
        <f>IF(OR(U573=999,V573=999,AND(S573&gt;$S$3,S573&lt;&gt;"Slot")),"",IF(V573="",U573,V573))</f>
        <v>0</v>
      </c>
      <c r="X573" s="17" t="e">
        <f>RANK(R573,$R$5:$R$124)</f>
        <v>#N/A</v>
      </c>
      <c r="Y573" s="16" t="str">
        <f>IFERROR(VLOOKUP($D573,Results!$F$3:$L$1396,Y$1,FALSE),"")</f>
        <v/>
      </c>
      <c r="Z573" s="34" t="str">
        <f>IFERROR(IFERROR(IF(VLOOKUP($D573,Results!$F$3:$L$1396,Z$1+1,FALSE)=1,"S",""),"")&amp;VLOOKUP($D573,Results!$F$3:$L$1396,Z$1,FALSE),"")</f>
        <v/>
      </c>
      <c r="AA573" s="16" t="str">
        <f>IFERROR(VLOOKUP($D573,Results!$F$3:$L$1396,AA$1,FALSE),"")</f>
        <v/>
      </c>
      <c r="AB573" s="16" t="str">
        <f>IFERROR(VLOOKUP($D573,Results!$F$3:$L$1396,AB$1,FALSE),"")</f>
        <v/>
      </c>
      <c r="AC573" s="16" t="str">
        <f>IF(V573="","",Y573-V573)</f>
        <v/>
      </c>
    </row>
    <row r="574" spans="1:29" s="21" customFormat="1" x14ac:dyDescent="0.25">
      <c r="A574" s="21" t="s">
        <v>2554</v>
      </c>
      <c r="B574" s="16">
        <f>COUNTIF($A$5:$A$124,A574)</f>
        <v>0</v>
      </c>
      <c r="C574" s="16" t="str">
        <f>IF(OR(MID(A574,1,2)="SP",MID(A574,1,2)="MR",MID(A574,1,2)="CL",MID(A574,1,2)="RP"),"P","B")</f>
        <v>P</v>
      </c>
      <c r="D574" s="17">
        <f>IF($C574="B",VLOOKUP($A574,Bat!$A$4:$BC$2232,D$1,FALSE),VLOOKUP($A574,Pit!$A$4:$AZ$2108,D$2,FALSE))</f>
        <v>7354</v>
      </c>
      <c r="E574" s="16" t="str">
        <f>IF($C574="B",VLOOKUP($A574,Bat!$A$4:$BC$2232,E$1,FALSE),VLOOKUP($A574,Pit!$A$4:$AZ$2108,E$2,FALSE))</f>
        <v>RP</v>
      </c>
      <c r="F574" s="16" t="str">
        <f>IF($C574="B",VLOOKUP($A574,Bat!$A$4:$BC$2232,F$1,FALSE),VLOOKUP($A574,Pit!$A$4:$AZ$2108,F$2,FALSE))</f>
        <v>Clarence Massey</v>
      </c>
      <c r="G574" s="16">
        <f>IF($C574="B",VLOOKUP($A574,Bat!$A$4:$BC$2232,G$1,FALSE),VLOOKUP($A574,Pit!$A$4:$AZ$2108,G$2,FALSE))</f>
        <v>21</v>
      </c>
      <c r="H574" s="16" t="str">
        <f>IF($C574="B",VLOOKUP($A574,Bat!$A$4:$BC$2232,H$1,FALSE),VLOOKUP($A574,Pit!$A$4:$AZ$2108,H$2,FALSE))</f>
        <v>R</v>
      </c>
      <c r="I574" s="16" t="str">
        <f>IF($C574="B",VLOOKUP($A574,Bat!$A$4:$BC$2232,I$1,FALSE),VLOOKUP($A574,Pit!$A$4:$AZ$2108,I$2,FALSE))</f>
        <v>R</v>
      </c>
      <c r="J574" s="16" t="str">
        <f>IF($C574="B",VLOOKUP($A574,Bat!$A$4:$BC$2232,J$1,FALSE),VLOOKUP($A574,Pit!$A$4:$AZ$2108,J$2,FALSE))</f>
        <v>Low</v>
      </c>
      <c r="K574" s="17" t="str">
        <f>IF($C574="B",VLOOKUP($A574,Bat!$A$4:$BC$2232,K$1,FALSE),VLOOKUP($A574,Pit!$A$4:$AZ$2108,K$2,FALSE))</f>
        <v>Very Low</v>
      </c>
      <c r="L574" s="16">
        <f>IF($C574="B",VLOOKUP($A574,Bat!$A$4:$BC$2232,L$1,FALSE),VLOOKUP($A574,Pit!$A$4:$AZ$2108,L$2,FALSE))</f>
        <v>4</v>
      </c>
      <c r="M574" s="16">
        <f>IF($C574="B",VLOOKUP($A574,Bat!$A$4:$BC$2232,M$1,FALSE),VLOOKUP($A574,Pit!$A$4:$AZ$2108,M$2,FALSE))</f>
        <v>4</v>
      </c>
      <c r="N574" s="16">
        <f>IF($C574="B",VLOOKUP($A574,Bat!$A$4:$BC$2232,N$1,FALSE),VLOOKUP($A574,Pit!$A$4:$AZ$2108,N$2,FALSE))</f>
        <v>3</v>
      </c>
      <c r="O574" s="16" t="str">
        <f>IF($C574="B",VLOOKUP($A574,Bat!$A$4:$BC$2232,O$1,FALSE),VLOOKUP($A574,Pit!$A$4:$AZ$2108,O$2,FALSE))</f>
        <v>88-90 Mph</v>
      </c>
      <c r="P574" s="17">
        <f>IF($C574="B",VLOOKUP($A574,Bat!$A$4:$BC$2232,P$1,FALSE),VLOOKUP($A574,Pit!$A$4:$AZ$2108,P$2,FALSE))</f>
        <v>8</v>
      </c>
      <c r="Q574" s="36">
        <f>IF($C574="B",VLOOKUP($A574,Bat!$A$4:$BC$2232,Q$1,FALSE),VLOOKUP($A574,Pit!$A$4:$AZ$2108,Q$2,FALSE))</f>
        <v>18.972656444088464</v>
      </c>
      <c r="R574" s="19">
        <f>IF($C574="B",VLOOKUP($A574,Bat!$A$4:$BC$2232,R$1,FALSE),VLOOKUP($A574,Pit!$A$4:$AZ$2108,R$2,FALSE))</f>
        <v>-0.36482268081472458</v>
      </c>
      <c r="S574" s="20">
        <f>IF($C574="B",VLOOKUP($A574,Bat!$A$4:$BC$2232,S$1,FALSE),VLOOKUP($A574,Pit!$A$4:$AZ$2108,S$2,FALSE))</f>
        <v>220000</v>
      </c>
      <c r="T574" s="17" t="str">
        <f>VLOOKUP(IF($C574="B",VLOOKUP($A574,Bat!$A$4:$AT$2232,T$1,FALSE),VLOOKUP($A574,Pit!$A$4:$BD$2108,T$2,FALSE)),COND!$A$35:$B$41,2,FALSE)</f>
        <v>??</v>
      </c>
      <c r="U574" s="21">
        <f>IF($C574="B",VLOOKUP($A574,Bat!$A$4:$AR$1196,44,FALSE),VLOOKUP($A574,Pit!$A$4:$BB$1086,54,FALSE))</f>
        <v>0</v>
      </c>
      <c r="V574" s="16"/>
      <c r="W574" s="16">
        <f>IF(OR(U574=999,V574=999,AND(S574&gt;$S$3,S574&lt;&gt;"Slot")),"",IF(V574="",U574,V574))</f>
        <v>0</v>
      </c>
      <c r="X574" s="17" t="e">
        <f>RANK(R574,$R$5:$R$124)</f>
        <v>#N/A</v>
      </c>
      <c r="Y574" s="16" t="str">
        <f>IFERROR(VLOOKUP($D574,Results!$F$3:$L$1396,Y$1,FALSE),"")</f>
        <v/>
      </c>
      <c r="Z574" s="34" t="str">
        <f>IFERROR(IFERROR(IF(VLOOKUP($D574,Results!$F$3:$L$1396,Z$1+1,FALSE)=1,"S",""),"")&amp;VLOOKUP($D574,Results!$F$3:$L$1396,Z$1,FALSE),"")</f>
        <v/>
      </c>
      <c r="AA574" s="16" t="str">
        <f>IFERROR(VLOOKUP($D574,Results!$F$3:$L$1396,AA$1,FALSE),"")</f>
        <v/>
      </c>
      <c r="AB574" s="16" t="str">
        <f>IFERROR(VLOOKUP($D574,Results!$F$3:$L$1396,AB$1,FALSE),"")</f>
        <v/>
      </c>
      <c r="AC574" s="16" t="str">
        <f>IF(V574="","",Y574-V574)</f>
        <v/>
      </c>
    </row>
    <row r="575" spans="1:29" s="21" customFormat="1" x14ac:dyDescent="0.25">
      <c r="A575" s="21" t="s">
        <v>2683</v>
      </c>
      <c r="B575" s="16">
        <f>COUNTIF($A$5:$A$124,A575)</f>
        <v>0</v>
      </c>
      <c r="C575" s="16" t="str">
        <f>IF(OR(MID(A575,1,2)="SP",MID(A575,1,2)="MR",MID(A575,1,2)="CL",MID(A575,1,2)="RP"),"P","B")</f>
        <v>B</v>
      </c>
      <c r="D575" s="17">
        <f>IF($C575="B",VLOOKUP($A575,Bat!$A$4:$BC$2232,D$1,FALSE),VLOOKUP($A575,Pit!$A$4:$AZ$2108,D$2,FALSE))</f>
        <v>11452</v>
      </c>
      <c r="E575" s="16" t="str">
        <f>IF($C575="B",VLOOKUP($A575,Bat!$A$4:$BC$2232,E$1,FALSE),VLOOKUP($A575,Pit!$A$4:$AZ$2108,E$2,FALSE))</f>
        <v>CF</v>
      </c>
      <c r="F575" s="16" t="str">
        <f>IF($C575="B",VLOOKUP($A575,Bat!$A$4:$BC$2232,F$1,FALSE),VLOOKUP($A575,Pit!$A$4:$AZ$2108,F$2,FALSE))</f>
        <v>Héctor Montáñez</v>
      </c>
      <c r="G575" s="16">
        <f>IF($C575="B",VLOOKUP($A575,Bat!$A$4:$BC$2232,G$1,FALSE),VLOOKUP($A575,Pit!$A$4:$AZ$2108,G$2,FALSE))</f>
        <v>21</v>
      </c>
      <c r="H575" s="16" t="str">
        <f>IF($C575="B",VLOOKUP($A575,Bat!$A$4:$BC$2232,H$1,FALSE),VLOOKUP($A575,Pit!$A$4:$AZ$2108,H$2,FALSE))</f>
        <v>R</v>
      </c>
      <c r="I575" s="16" t="str">
        <f>IF($C575="B",VLOOKUP($A575,Bat!$A$4:$BC$2232,I$1,FALSE),VLOOKUP($A575,Pit!$A$4:$AZ$2108,I$2,FALSE))</f>
        <v>R</v>
      </c>
      <c r="J575" s="16" t="str">
        <f>IF($C575="B",VLOOKUP($A575,Bat!$A$4:$BC$2232,J$1,FALSE),VLOOKUP($A575,Pit!$A$4:$AZ$2108,J$2,FALSE))</f>
        <v>Very Low</v>
      </c>
      <c r="K575" s="17" t="str">
        <f>IF($C575="B",VLOOKUP($A575,Bat!$A$4:$BC$2232,K$1,FALSE),VLOOKUP($A575,Pit!$A$4:$AZ$2108,K$2,FALSE))</f>
        <v>High</v>
      </c>
      <c r="L575" s="16">
        <f>IF($C575="B",VLOOKUP($A575,Bat!$A$4:$BC$2232,L$1,FALSE),VLOOKUP($A575,Pit!$A$4:$AZ$2108,L$2,FALSE))</f>
        <v>5</v>
      </c>
      <c r="M575" s="16">
        <f>IF($C575="B",VLOOKUP($A575,Bat!$A$4:$BC$2232,M$1,FALSE),VLOOKUP($A575,Pit!$A$4:$AZ$2108,M$2,FALSE))</f>
        <v>4</v>
      </c>
      <c r="N575" s="16">
        <f>IF($C575="B",VLOOKUP($A575,Bat!$A$4:$BC$2232,N$1,FALSE),VLOOKUP($A575,Pit!$A$4:$AZ$2108,N$2,FALSE))</f>
        <v>1</v>
      </c>
      <c r="O575" s="16">
        <f>IF($C575="B",VLOOKUP($A575,Bat!$A$4:$BC$2232,O$1,FALSE),VLOOKUP($A575,Pit!$A$4:$AZ$2108,O$2,FALSE))</f>
        <v>1</v>
      </c>
      <c r="P575" s="17">
        <f>IF($C575="B",VLOOKUP($A575,Bat!$A$4:$BC$2232,P$1,FALSE),VLOOKUP($A575,Pit!$A$4:$AZ$2108,P$2,FALSE))</f>
        <v>3</v>
      </c>
      <c r="Q575" s="36">
        <f>IF($C575="B",VLOOKUP($A575,Bat!$A$4:$BC$2232,Q$1,FALSE),VLOOKUP($A575,Pit!$A$4:$AZ$2108,Q$2,FALSE))</f>
        <v>3.7716537874643459</v>
      </c>
      <c r="R575" s="19">
        <f>IF($C575="B",VLOOKUP($A575,Bat!$A$4:$BC$2232,R$1,FALSE),VLOOKUP($A575,Pit!$A$4:$AZ$2108,R$2,FALSE))</f>
        <v>-0.36785276269685779</v>
      </c>
      <c r="S575" s="20">
        <f>IF($C575="B",VLOOKUP($A575,Bat!$A$4:$BC$2232,S$1,FALSE),VLOOKUP($A575,Pit!$A$4:$AZ$2108,S$2,FALSE))</f>
        <v>210000</v>
      </c>
      <c r="T575" s="17" t="str">
        <f>VLOOKUP(IF($C575="B",VLOOKUP($A575,Bat!$A$4:$AT$2232,T$1,FALSE),VLOOKUP($A575,Pit!$A$4:$BD$2108,T$2,FALSE)),COND!$A$35:$B$41,2,FALSE)</f>
        <v>??</v>
      </c>
      <c r="U575" s="21">
        <f>IF($C575="B",VLOOKUP($A575,Bat!$A$4:$AR$1196,44,FALSE),VLOOKUP($A575,Pit!$A$4:$BB$1086,54,FALSE))</f>
        <v>0</v>
      </c>
      <c r="V575" s="16"/>
      <c r="W575" s="16">
        <f>IF(OR(U575=999,V575=999,AND(S575&gt;$S$3,S575&lt;&gt;"Slot")),"",IF(V575="",U575,V575))</f>
        <v>0</v>
      </c>
      <c r="X575" s="17" t="e">
        <f>RANK(R575,$R$5:$R$124)</f>
        <v>#N/A</v>
      </c>
      <c r="Y575" s="16" t="str">
        <f>IFERROR(VLOOKUP($D575,Results!$F$3:$L$1396,Y$1,FALSE),"")</f>
        <v/>
      </c>
      <c r="Z575" s="34" t="str">
        <f>IFERROR(IFERROR(IF(VLOOKUP($D575,Results!$F$3:$L$1396,Z$1+1,FALSE)=1,"S",""),"")&amp;VLOOKUP($D575,Results!$F$3:$L$1396,Z$1,FALSE),"")</f>
        <v/>
      </c>
      <c r="AA575" s="16" t="str">
        <f>IFERROR(VLOOKUP($D575,Results!$F$3:$L$1396,AA$1,FALSE),"")</f>
        <v/>
      </c>
      <c r="AB575" s="16" t="str">
        <f>IFERROR(VLOOKUP($D575,Results!$F$3:$L$1396,AB$1,FALSE),"")</f>
        <v/>
      </c>
      <c r="AC575" s="16" t="str">
        <f>IF(V575="","",Y575-V575)</f>
        <v/>
      </c>
    </row>
    <row r="576" spans="1:29" s="21" customFormat="1" x14ac:dyDescent="0.25">
      <c r="A576" s="21" t="s">
        <v>2555</v>
      </c>
      <c r="B576" s="16">
        <f>COUNTIF($A$5:$A$124,A576)</f>
        <v>0</v>
      </c>
      <c r="C576" s="16" t="str">
        <f>IF(OR(MID(A576,1,2)="SP",MID(A576,1,2)="MR",MID(A576,1,2)="CL",MID(A576,1,2)="RP"),"P","B")</f>
        <v>P</v>
      </c>
      <c r="D576" s="17">
        <f>IF($C576="B",VLOOKUP($A576,Bat!$A$4:$BC$2232,D$1,FALSE),VLOOKUP($A576,Pit!$A$4:$AZ$2108,D$2,FALSE))</f>
        <v>6985</v>
      </c>
      <c r="E576" s="16" t="str">
        <f>IF($C576="B",VLOOKUP($A576,Bat!$A$4:$BC$2232,E$1,FALSE),VLOOKUP($A576,Pit!$A$4:$AZ$2108,E$2,FALSE))</f>
        <v>RP</v>
      </c>
      <c r="F576" s="16" t="str">
        <f>IF($C576="B",VLOOKUP($A576,Bat!$A$4:$BC$2232,F$1,FALSE),VLOOKUP($A576,Pit!$A$4:$AZ$2108,F$2,FALSE))</f>
        <v>Kieran Wallace</v>
      </c>
      <c r="G576" s="16">
        <f>IF($C576="B",VLOOKUP($A576,Bat!$A$4:$BC$2232,G$1,FALSE),VLOOKUP($A576,Pit!$A$4:$AZ$2108,G$2,FALSE))</f>
        <v>21</v>
      </c>
      <c r="H576" s="16" t="str">
        <f>IF($C576="B",VLOOKUP($A576,Bat!$A$4:$BC$2232,H$1,FALSE),VLOOKUP($A576,Pit!$A$4:$AZ$2108,H$2,FALSE))</f>
        <v>R</v>
      </c>
      <c r="I576" s="16" t="str">
        <f>IF($C576="B",VLOOKUP($A576,Bat!$A$4:$BC$2232,I$1,FALSE),VLOOKUP($A576,Pit!$A$4:$AZ$2108,I$2,FALSE))</f>
        <v>L</v>
      </c>
      <c r="J576" s="16" t="str">
        <f>IF($C576="B",VLOOKUP($A576,Bat!$A$4:$BC$2232,J$1,FALSE),VLOOKUP($A576,Pit!$A$4:$AZ$2108,J$2,FALSE))</f>
        <v>Low</v>
      </c>
      <c r="K576" s="17" t="str">
        <f>IF($C576="B",VLOOKUP($A576,Bat!$A$4:$BC$2232,K$1,FALSE),VLOOKUP($A576,Pit!$A$4:$AZ$2108,K$2,FALSE))</f>
        <v>Very Low</v>
      </c>
      <c r="L576" s="16">
        <f>IF($C576="B",VLOOKUP($A576,Bat!$A$4:$BC$2232,L$1,FALSE),VLOOKUP($A576,Pit!$A$4:$AZ$2108,L$2,FALSE))</f>
        <v>4</v>
      </c>
      <c r="M576" s="16">
        <f>IF($C576="B",VLOOKUP($A576,Bat!$A$4:$BC$2232,M$1,FALSE),VLOOKUP($A576,Pit!$A$4:$AZ$2108,M$2,FALSE))</f>
        <v>4</v>
      </c>
      <c r="N576" s="16">
        <f>IF($C576="B",VLOOKUP($A576,Bat!$A$4:$BC$2232,N$1,FALSE),VLOOKUP($A576,Pit!$A$4:$AZ$2108,N$2,FALSE))</f>
        <v>3</v>
      </c>
      <c r="O576" s="16" t="str">
        <f>IF($C576="B",VLOOKUP($A576,Bat!$A$4:$BC$2232,O$1,FALSE),VLOOKUP($A576,Pit!$A$4:$AZ$2108,O$2,FALSE))</f>
        <v>89-91 Mph</v>
      </c>
      <c r="P576" s="17">
        <f>IF($C576="B",VLOOKUP($A576,Bat!$A$4:$BC$2232,P$1,FALSE),VLOOKUP($A576,Pit!$A$4:$AZ$2108,P$2,FALSE))</f>
        <v>7</v>
      </c>
      <c r="Q576" s="36">
        <f>IF($C576="B",VLOOKUP($A576,Bat!$A$4:$BC$2232,Q$1,FALSE),VLOOKUP($A576,Pit!$A$4:$AZ$2108,Q$2,FALSE))</f>
        <v>18.894779914284793</v>
      </c>
      <c r="R576" s="19">
        <f>IF($C576="B",VLOOKUP($A576,Bat!$A$4:$BC$2232,R$1,FALSE),VLOOKUP($A576,Pit!$A$4:$AZ$2108,R$2,FALSE))</f>
        <v>-0.37178988888027947</v>
      </c>
      <c r="S576" s="20">
        <f>IF($C576="B",VLOOKUP($A576,Bat!$A$4:$BC$2232,S$1,FALSE),VLOOKUP($A576,Pit!$A$4:$AZ$2108,S$2,FALSE))</f>
        <v>180000</v>
      </c>
      <c r="T576" s="17" t="str">
        <f>VLOOKUP(IF($C576="B",VLOOKUP($A576,Bat!$A$4:$AT$2232,T$1,FALSE),VLOOKUP($A576,Pit!$A$4:$BD$2108,T$2,FALSE)),COND!$A$35:$B$41,2,FALSE)</f>
        <v>??</v>
      </c>
      <c r="U576" s="21">
        <f>IF($C576="B",VLOOKUP($A576,Bat!$A$4:$AR$1196,44,FALSE),VLOOKUP($A576,Pit!$A$4:$BB$1086,54,FALSE))</f>
        <v>0</v>
      </c>
      <c r="V576" s="16"/>
      <c r="W576" s="16">
        <f>IF(OR(U576=999,V576=999,AND(S576&gt;$S$3,S576&lt;&gt;"Slot")),"",IF(V576="",U576,V576))</f>
        <v>0</v>
      </c>
      <c r="X576" s="17" t="e">
        <f>RANK(R576,$R$5:$R$124)</f>
        <v>#N/A</v>
      </c>
      <c r="Y576" s="16" t="str">
        <f>IFERROR(VLOOKUP($D576,Results!$F$3:$L$1396,Y$1,FALSE),"")</f>
        <v/>
      </c>
      <c r="Z576" s="34" t="str">
        <f>IFERROR(IFERROR(IF(VLOOKUP($D576,Results!$F$3:$L$1396,Z$1+1,FALSE)=1,"S",""),"")&amp;VLOOKUP($D576,Results!$F$3:$L$1396,Z$1,FALSE),"")</f>
        <v/>
      </c>
      <c r="AA576" s="16" t="str">
        <f>IFERROR(VLOOKUP($D576,Results!$F$3:$L$1396,AA$1,FALSE),"")</f>
        <v/>
      </c>
      <c r="AB576" s="16" t="str">
        <f>IFERROR(VLOOKUP($D576,Results!$F$3:$L$1396,AB$1,FALSE),"")</f>
        <v/>
      </c>
      <c r="AC576" s="16" t="str">
        <f>IF(V576="","",Y576-V576)</f>
        <v/>
      </c>
    </row>
    <row r="577" spans="1:29" s="21" customFormat="1" x14ac:dyDescent="0.25">
      <c r="A577" s="21" t="s">
        <v>2556</v>
      </c>
      <c r="B577" s="16">
        <f>COUNTIF($A$5:$A$124,A577)</f>
        <v>0</v>
      </c>
      <c r="C577" s="16" t="str">
        <f>IF(OR(MID(A577,1,2)="SP",MID(A577,1,2)="MR",MID(A577,1,2)="CL",MID(A577,1,2)="RP"),"P","B")</f>
        <v>P</v>
      </c>
      <c r="D577" s="17">
        <f>IF($C577="B",VLOOKUP($A577,Bat!$A$4:$BC$2232,D$1,FALSE),VLOOKUP($A577,Pit!$A$4:$AZ$2108,D$2,FALSE))</f>
        <v>11496</v>
      </c>
      <c r="E577" s="16" t="str">
        <f>IF($C577="B",VLOOKUP($A577,Bat!$A$4:$BC$2232,E$1,FALSE),VLOOKUP($A577,Pit!$A$4:$AZ$2108,E$2,FALSE))</f>
        <v>SP</v>
      </c>
      <c r="F577" s="16" t="str">
        <f>IF($C577="B",VLOOKUP($A577,Bat!$A$4:$BC$2232,F$1,FALSE),VLOOKUP($A577,Pit!$A$4:$AZ$2108,F$2,FALSE))</f>
        <v>Arnie Schmidt</v>
      </c>
      <c r="G577" s="16">
        <f>IF($C577="B",VLOOKUP($A577,Bat!$A$4:$BC$2232,G$1,FALSE),VLOOKUP($A577,Pit!$A$4:$AZ$2108,G$2,FALSE))</f>
        <v>21</v>
      </c>
      <c r="H577" s="16" t="str">
        <f>IF($C577="B",VLOOKUP($A577,Bat!$A$4:$BC$2232,H$1,FALSE),VLOOKUP($A577,Pit!$A$4:$AZ$2108,H$2,FALSE))</f>
        <v>L</v>
      </c>
      <c r="I577" s="16" t="str">
        <f>IF($C577="B",VLOOKUP($A577,Bat!$A$4:$BC$2232,I$1,FALSE),VLOOKUP($A577,Pit!$A$4:$AZ$2108,I$2,FALSE))</f>
        <v>L</v>
      </c>
      <c r="J577" s="16" t="str">
        <f>IF($C577="B",VLOOKUP($A577,Bat!$A$4:$BC$2232,J$1,FALSE),VLOOKUP($A577,Pit!$A$4:$AZ$2108,J$2,FALSE))</f>
        <v>Very Low</v>
      </c>
      <c r="K577" s="17" t="str">
        <f>IF($C577="B",VLOOKUP($A577,Bat!$A$4:$BC$2232,K$1,FALSE),VLOOKUP($A577,Pit!$A$4:$AZ$2108,K$2,FALSE))</f>
        <v>Low</v>
      </c>
      <c r="L577" s="16">
        <f>IF($C577="B",VLOOKUP($A577,Bat!$A$4:$BC$2232,L$1,FALSE),VLOOKUP($A577,Pit!$A$4:$AZ$2108,L$2,FALSE))</f>
        <v>4</v>
      </c>
      <c r="M577" s="16">
        <f>IF($C577="B",VLOOKUP($A577,Bat!$A$4:$BC$2232,M$1,FALSE),VLOOKUP($A577,Pit!$A$4:$AZ$2108,M$2,FALSE))</f>
        <v>4</v>
      </c>
      <c r="N577" s="16">
        <f>IF($C577="B",VLOOKUP($A577,Bat!$A$4:$BC$2232,N$1,FALSE),VLOOKUP($A577,Pit!$A$4:$AZ$2108,N$2,FALSE))</f>
        <v>3</v>
      </c>
      <c r="O577" s="16" t="str">
        <f>IF($C577="B",VLOOKUP($A577,Bat!$A$4:$BC$2232,O$1,FALSE),VLOOKUP($A577,Pit!$A$4:$AZ$2108,O$2,FALSE))</f>
        <v>92-94 Mph</v>
      </c>
      <c r="P577" s="17">
        <f>IF($C577="B",VLOOKUP($A577,Bat!$A$4:$BC$2232,P$1,FALSE),VLOOKUP($A577,Pit!$A$4:$AZ$2108,P$2,FALSE))</f>
        <v>10</v>
      </c>
      <c r="Q577" s="36">
        <f>IF($C577="B",VLOOKUP($A577,Bat!$A$4:$BC$2232,Q$1,FALSE),VLOOKUP($A577,Pit!$A$4:$AZ$2108,Q$2,FALSE))</f>
        <v>18.885254065975808</v>
      </c>
      <c r="R577" s="19">
        <f>IF($C577="B",VLOOKUP($A577,Bat!$A$4:$BC$2232,R$1,FALSE),VLOOKUP($A577,Pit!$A$4:$AZ$2108,R$2,FALSE))</f>
        <v>-0.37264211698208288</v>
      </c>
      <c r="S577" s="20">
        <f>IF($C577="B",VLOOKUP($A577,Bat!$A$4:$BC$2232,S$1,FALSE),VLOOKUP($A577,Pit!$A$4:$AZ$2108,S$2,FALSE))</f>
        <v>200000</v>
      </c>
      <c r="T577" s="17" t="str">
        <f>VLOOKUP(IF($C577="B",VLOOKUP($A577,Bat!$A$4:$AT$2232,T$1,FALSE),VLOOKUP($A577,Pit!$A$4:$BD$2108,T$2,FALSE)),COND!$A$35:$B$41,2,FALSE)</f>
        <v>??</v>
      </c>
      <c r="U577" s="21">
        <f>IF($C577="B",VLOOKUP($A577,Bat!$A$4:$AR$1196,44,FALSE),VLOOKUP($A577,Pit!$A$4:$BB$1086,54,FALSE))</f>
        <v>0</v>
      </c>
      <c r="V577" s="16"/>
      <c r="W577" s="16">
        <f>IF(OR(U577=999,V577=999,AND(S577&gt;$S$3,S577&lt;&gt;"Slot")),"",IF(V577="",U577,V577))</f>
        <v>0</v>
      </c>
      <c r="X577" s="17" t="e">
        <f>RANK(R577,$R$5:$R$124)</f>
        <v>#N/A</v>
      </c>
      <c r="Y577" s="16" t="str">
        <f>IFERROR(VLOOKUP($D577,Results!$F$3:$L$1396,Y$1,FALSE),"")</f>
        <v/>
      </c>
      <c r="Z577" s="34" t="str">
        <f>IFERROR(IFERROR(IF(VLOOKUP($D577,Results!$F$3:$L$1396,Z$1+1,FALSE)=1,"S",""),"")&amp;VLOOKUP($D577,Results!$F$3:$L$1396,Z$1,FALSE),"")</f>
        <v/>
      </c>
      <c r="AA577" s="16" t="str">
        <f>IFERROR(VLOOKUP($D577,Results!$F$3:$L$1396,AA$1,FALSE),"")</f>
        <v/>
      </c>
      <c r="AB577" s="16" t="str">
        <f>IFERROR(VLOOKUP($D577,Results!$F$3:$L$1396,AB$1,FALSE),"")</f>
        <v/>
      </c>
      <c r="AC577" s="16" t="str">
        <f>IF(V577="","",Y577-V577)</f>
        <v/>
      </c>
    </row>
    <row r="578" spans="1:29" s="21" customFormat="1" x14ac:dyDescent="0.25">
      <c r="A578" s="21" t="s">
        <v>2557</v>
      </c>
      <c r="B578" s="16">
        <f>COUNTIF($A$5:$A$124,A578)</f>
        <v>0</v>
      </c>
      <c r="C578" s="16" t="str">
        <f>IF(OR(MID(A578,1,2)="SP",MID(A578,1,2)="MR",MID(A578,1,2)="CL",MID(A578,1,2)="RP"),"P","B")</f>
        <v>P</v>
      </c>
      <c r="D578" s="17">
        <f>IF($C578="B",VLOOKUP($A578,Bat!$A$4:$BC$2232,D$1,FALSE),VLOOKUP($A578,Pit!$A$4:$AZ$2108,D$2,FALSE))</f>
        <v>5719</v>
      </c>
      <c r="E578" s="16" t="str">
        <f>IF($C578="B",VLOOKUP($A578,Bat!$A$4:$BC$2232,E$1,FALSE),VLOOKUP($A578,Pit!$A$4:$AZ$2108,E$2,FALSE))</f>
        <v>RP</v>
      </c>
      <c r="F578" s="16" t="str">
        <f>IF($C578="B",VLOOKUP($A578,Bat!$A$4:$BC$2232,F$1,FALSE),VLOOKUP($A578,Pit!$A$4:$AZ$2108,F$2,FALSE))</f>
        <v>Bill Springer</v>
      </c>
      <c r="G578" s="16">
        <f>IF($C578="B",VLOOKUP($A578,Bat!$A$4:$BC$2232,G$1,FALSE),VLOOKUP($A578,Pit!$A$4:$AZ$2108,G$2,FALSE))</f>
        <v>21</v>
      </c>
      <c r="H578" s="16" t="str">
        <f>IF($C578="B",VLOOKUP($A578,Bat!$A$4:$BC$2232,H$1,FALSE),VLOOKUP($A578,Pit!$A$4:$AZ$2108,H$2,FALSE))</f>
        <v>S</v>
      </c>
      <c r="I578" s="16" t="str">
        <f>IF($C578="B",VLOOKUP($A578,Bat!$A$4:$BC$2232,I$1,FALSE),VLOOKUP($A578,Pit!$A$4:$AZ$2108,I$2,FALSE))</f>
        <v>R</v>
      </c>
      <c r="J578" s="16" t="str">
        <f>IF($C578="B",VLOOKUP($A578,Bat!$A$4:$BC$2232,J$1,FALSE),VLOOKUP($A578,Pit!$A$4:$AZ$2108,J$2,FALSE))</f>
        <v>Very Low</v>
      </c>
      <c r="K578" s="17" t="str">
        <f>IF($C578="B",VLOOKUP($A578,Bat!$A$4:$BC$2232,K$1,FALSE),VLOOKUP($A578,Pit!$A$4:$AZ$2108,K$2,FALSE))</f>
        <v>Very High</v>
      </c>
      <c r="L578" s="16">
        <f>IF($C578="B",VLOOKUP($A578,Bat!$A$4:$BC$2232,L$1,FALSE),VLOOKUP($A578,Pit!$A$4:$AZ$2108,L$2,FALSE))</f>
        <v>4</v>
      </c>
      <c r="M578" s="16">
        <f>IF($C578="B",VLOOKUP($A578,Bat!$A$4:$BC$2232,M$1,FALSE),VLOOKUP($A578,Pit!$A$4:$AZ$2108,M$2,FALSE))</f>
        <v>4</v>
      </c>
      <c r="N578" s="16">
        <f>IF($C578="B",VLOOKUP($A578,Bat!$A$4:$BC$2232,N$1,FALSE),VLOOKUP($A578,Pit!$A$4:$AZ$2108,N$2,FALSE))</f>
        <v>3</v>
      </c>
      <c r="O578" s="16" t="str">
        <f>IF($C578="B",VLOOKUP($A578,Bat!$A$4:$BC$2232,O$1,FALSE),VLOOKUP($A578,Pit!$A$4:$AZ$2108,O$2,FALSE))</f>
        <v>90-92 Mph</v>
      </c>
      <c r="P578" s="17">
        <f>IF($C578="B",VLOOKUP($A578,Bat!$A$4:$BC$2232,P$1,FALSE),VLOOKUP($A578,Pit!$A$4:$AZ$2108,P$2,FALSE))</f>
        <v>3</v>
      </c>
      <c r="Q578" s="36">
        <f>IF($C578="B",VLOOKUP($A578,Bat!$A$4:$BC$2232,Q$1,FALSE),VLOOKUP($A578,Pit!$A$4:$AZ$2108,Q$2,FALSE))</f>
        <v>18.879532270227298</v>
      </c>
      <c r="R578" s="19">
        <f>IF($C578="B",VLOOKUP($A578,Bat!$A$4:$BC$2232,R$1,FALSE),VLOOKUP($A578,Pit!$A$4:$AZ$2108,R$2,FALSE))</f>
        <v>-0.37315401628716205</v>
      </c>
      <c r="S578" s="20">
        <f>IF($C578="B",VLOOKUP($A578,Bat!$A$4:$BC$2232,S$1,FALSE),VLOOKUP($A578,Pit!$A$4:$AZ$2108,S$2,FALSE))</f>
        <v>210000</v>
      </c>
      <c r="T578" s="17" t="str">
        <f>VLOOKUP(IF($C578="B",VLOOKUP($A578,Bat!$A$4:$AT$2232,T$1,FALSE),VLOOKUP($A578,Pit!$A$4:$BD$2108,T$2,FALSE)),COND!$A$35:$B$41,2,FALSE)</f>
        <v>??</v>
      </c>
      <c r="U578" s="21">
        <f>IF($C578="B",VLOOKUP($A578,Bat!$A$4:$AR$1196,44,FALSE),VLOOKUP($A578,Pit!$A$4:$BB$1086,54,FALSE))</f>
        <v>0</v>
      </c>
      <c r="V578" s="16"/>
      <c r="W578" s="16">
        <f>IF(OR(U578=999,V578=999,AND(S578&gt;$S$3,S578&lt;&gt;"Slot")),"",IF(V578="",U578,V578))</f>
        <v>0</v>
      </c>
      <c r="X578" s="17" t="e">
        <f>RANK(R578,$R$5:$R$124)</f>
        <v>#N/A</v>
      </c>
      <c r="Y578" s="16" t="str">
        <f>IFERROR(VLOOKUP($D578,Results!$F$3:$L$1396,Y$1,FALSE),"")</f>
        <v/>
      </c>
      <c r="Z578" s="34" t="str">
        <f>IFERROR(IFERROR(IF(VLOOKUP($D578,Results!$F$3:$L$1396,Z$1+1,FALSE)=1,"S",""),"")&amp;VLOOKUP($D578,Results!$F$3:$L$1396,Z$1,FALSE),"")</f>
        <v/>
      </c>
      <c r="AA578" s="16" t="str">
        <f>IFERROR(VLOOKUP($D578,Results!$F$3:$L$1396,AA$1,FALSE),"")</f>
        <v/>
      </c>
      <c r="AB578" s="16" t="str">
        <f>IFERROR(VLOOKUP($D578,Results!$F$3:$L$1396,AB$1,FALSE),"")</f>
        <v/>
      </c>
      <c r="AC578" s="16" t="str">
        <f>IF(V578="","",Y578-V578)</f>
        <v/>
      </c>
    </row>
    <row r="579" spans="1:29" s="21" customFormat="1" x14ac:dyDescent="0.25">
      <c r="A579" s="21" t="s">
        <v>3007</v>
      </c>
      <c r="B579" s="16">
        <f>COUNTIF($A$5:$A$124,A579)</f>
        <v>0</v>
      </c>
      <c r="C579" s="16" t="str">
        <f>IF(OR(MID(A579,1,2)="SP",MID(A579,1,2)="MR",MID(A579,1,2)="CL",MID(A579,1,2)="RP"),"P","B")</f>
        <v>B</v>
      </c>
      <c r="D579" s="17">
        <f>IF($C579="B",VLOOKUP($A579,Bat!$A$4:$BC$2232,D$1,FALSE),VLOOKUP($A579,Pit!$A$4:$AZ$2108,D$2,FALSE))</f>
        <v>6702</v>
      </c>
      <c r="E579" s="16" t="str">
        <f>IF($C579="B",VLOOKUP($A579,Bat!$A$4:$BC$2232,E$1,FALSE),VLOOKUP($A579,Pit!$A$4:$AZ$2108,E$2,FALSE))</f>
        <v>SS</v>
      </c>
      <c r="F579" s="16" t="str">
        <f>IF($C579="B",VLOOKUP($A579,Bat!$A$4:$BC$2232,F$1,FALSE),VLOOKUP($A579,Pit!$A$4:$AZ$2108,F$2,FALSE))</f>
        <v>Carlos León</v>
      </c>
      <c r="G579" s="16">
        <f>IF($C579="B",VLOOKUP($A579,Bat!$A$4:$BC$2232,G$1,FALSE),VLOOKUP($A579,Pit!$A$4:$AZ$2108,G$2,FALSE))</f>
        <v>21</v>
      </c>
      <c r="H579" s="16" t="str">
        <f>IF($C579="B",VLOOKUP($A579,Bat!$A$4:$BC$2232,H$1,FALSE),VLOOKUP($A579,Pit!$A$4:$AZ$2108,H$2,FALSE))</f>
        <v>R</v>
      </c>
      <c r="I579" s="16" t="str">
        <f>IF($C579="B",VLOOKUP($A579,Bat!$A$4:$BC$2232,I$1,FALSE),VLOOKUP($A579,Pit!$A$4:$AZ$2108,I$2,FALSE))</f>
        <v>R</v>
      </c>
      <c r="J579" s="16" t="str">
        <f>IF($C579="B",VLOOKUP($A579,Bat!$A$4:$BC$2232,J$1,FALSE),VLOOKUP($A579,Pit!$A$4:$AZ$2108,J$2,FALSE))</f>
        <v>Low</v>
      </c>
      <c r="K579" s="17" t="str">
        <f>IF($C579="B",VLOOKUP($A579,Bat!$A$4:$BC$2232,K$1,FALSE),VLOOKUP($A579,Pit!$A$4:$AZ$2108,K$2,FALSE))</f>
        <v>High</v>
      </c>
      <c r="L579" s="16">
        <f>IF($C579="B",VLOOKUP($A579,Bat!$A$4:$BC$2232,L$1,FALSE),VLOOKUP($A579,Pit!$A$4:$AZ$2108,L$2,FALSE))</f>
        <v>4</v>
      </c>
      <c r="M579" s="16">
        <f>IF($C579="B",VLOOKUP($A579,Bat!$A$4:$BC$2232,M$1,FALSE),VLOOKUP($A579,Pit!$A$4:$AZ$2108,M$2,FALSE))</f>
        <v>4</v>
      </c>
      <c r="N579" s="16">
        <f>IF($C579="B",VLOOKUP($A579,Bat!$A$4:$BC$2232,N$1,FALSE),VLOOKUP($A579,Pit!$A$4:$AZ$2108,N$2,FALSE))</f>
        <v>1</v>
      </c>
      <c r="O579" s="16">
        <f>IF($C579="B",VLOOKUP($A579,Bat!$A$4:$BC$2232,O$1,FALSE),VLOOKUP($A579,Pit!$A$4:$AZ$2108,O$2,FALSE))</f>
        <v>3</v>
      </c>
      <c r="P579" s="17">
        <f>IF($C579="B",VLOOKUP($A579,Bat!$A$4:$BC$2232,P$1,FALSE),VLOOKUP($A579,Pit!$A$4:$AZ$2108,P$2,FALSE))</f>
        <v>3</v>
      </c>
      <c r="Q579" s="36">
        <f>IF($C579="B",VLOOKUP($A579,Bat!$A$4:$BC$2232,Q$1,FALSE),VLOOKUP($A579,Pit!$A$4:$AZ$2108,Q$2,FALSE))</f>
        <v>3.7188334853732821</v>
      </c>
      <c r="R579" s="19">
        <f>IF($C579="B",VLOOKUP($A579,Bat!$A$4:$BC$2232,R$1,FALSE),VLOOKUP($A579,Pit!$A$4:$AZ$2108,R$2,FALSE))</f>
        <v>-0.37478140249417591</v>
      </c>
      <c r="S579" s="20">
        <f>IF($C579="B",VLOOKUP($A579,Bat!$A$4:$BC$2232,S$1,FALSE),VLOOKUP($A579,Pit!$A$4:$AZ$2108,S$2,FALSE))</f>
        <v>220000</v>
      </c>
      <c r="T579" s="17" t="str">
        <f>VLOOKUP(IF($C579="B",VLOOKUP($A579,Bat!$A$4:$AT$2232,T$1,FALSE),VLOOKUP($A579,Pit!$A$4:$BD$2108,T$2,FALSE)),COND!$A$35:$B$41,2,FALSE)</f>
        <v>??</v>
      </c>
      <c r="U579" s="21">
        <f>IF($C579="B",VLOOKUP($A579,Bat!$A$4:$AR$1196,44,FALSE),VLOOKUP($A579,Pit!$A$4:$BB$1086,54,FALSE))</f>
        <v>0</v>
      </c>
      <c r="V579" s="16"/>
      <c r="W579" s="16">
        <f>IF(OR(U579=999,V579=999,AND(S579&gt;$S$3,S579&lt;&gt;"Slot")),"",IF(V579="",U579,V579))</f>
        <v>0</v>
      </c>
      <c r="X579" s="17" t="e">
        <f>RANK(R579,$R$5:$R$124)</f>
        <v>#N/A</v>
      </c>
      <c r="Y579" s="16" t="str">
        <f>IFERROR(VLOOKUP($D579,Results!$F$3:$L$1396,Y$1,FALSE),"")</f>
        <v/>
      </c>
      <c r="Z579" s="34" t="str">
        <f>IFERROR(IFERROR(IF(VLOOKUP($D579,Results!$F$3:$L$1396,Z$1+1,FALSE)=1,"S",""),"")&amp;VLOOKUP($D579,Results!$F$3:$L$1396,Z$1,FALSE),"")</f>
        <v/>
      </c>
      <c r="AA579" s="16" t="str">
        <f>IFERROR(VLOOKUP($D579,Results!$F$3:$L$1396,AA$1,FALSE),"")</f>
        <v/>
      </c>
      <c r="AB579" s="16" t="str">
        <f>IFERROR(VLOOKUP($D579,Results!$F$3:$L$1396,AB$1,FALSE),"")</f>
        <v/>
      </c>
      <c r="AC579" s="16" t="str">
        <f>IF(V579="","",Y579-V579)</f>
        <v/>
      </c>
    </row>
    <row r="580" spans="1:29" s="21" customFormat="1" x14ac:dyDescent="0.25">
      <c r="A580" s="21" t="s">
        <v>2558</v>
      </c>
      <c r="B580" s="16">
        <f>COUNTIF($A$5:$A$124,A580)</f>
        <v>0</v>
      </c>
      <c r="C580" s="16" t="str">
        <f>IF(OR(MID(A580,1,2)="SP",MID(A580,1,2)="MR",MID(A580,1,2)="CL",MID(A580,1,2)="RP"),"P","B")</f>
        <v>P</v>
      </c>
      <c r="D580" s="17">
        <f>IF($C580="B",VLOOKUP($A580,Bat!$A$4:$BC$2232,D$1,FALSE),VLOOKUP($A580,Pit!$A$4:$AZ$2108,D$2,FALSE))</f>
        <v>4938</v>
      </c>
      <c r="E580" s="16" t="str">
        <f>IF($C580="B",VLOOKUP($A580,Bat!$A$4:$BC$2232,E$1,FALSE),VLOOKUP($A580,Pit!$A$4:$AZ$2108,E$2,FALSE))</f>
        <v>RP</v>
      </c>
      <c r="F580" s="16" t="str">
        <f>IF($C580="B",VLOOKUP($A580,Bat!$A$4:$BC$2232,F$1,FALSE),VLOOKUP($A580,Pit!$A$4:$AZ$2108,F$2,FALSE))</f>
        <v>Ric Mayer</v>
      </c>
      <c r="G580" s="16">
        <f>IF($C580="B",VLOOKUP($A580,Bat!$A$4:$BC$2232,G$1,FALSE),VLOOKUP($A580,Pit!$A$4:$AZ$2108,G$2,FALSE))</f>
        <v>18</v>
      </c>
      <c r="H580" s="16" t="str">
        <f>IF($C580="B",VLOOKUP($A580,Bat!$A$4:$BC$2232,H$1,FALSE),VLOOKUP($A580,Pit!$A$4:$AZ$2108,H$2,FALSE))</f>
        <v>L</v>
      </c>
      <c r="I580" s="16" t="str">
        <f>IF($C580="B",VLOOKUP($A580,Bat!$A$4:$BC$2232,I$1,FALSE),VLOOKUP($A580,Pit!$A$4:$AZ$2108,I$2,FALSE))</f>
        <v>L</v>
      </c>
      <c r="J580" s="16" t="str">
        <f>IF($C580="B",VLOOKUP($A580,Bat!$A$4:$BC$2232,J$1,FALSE),VLOOKUP($A580,Pit!$A$4:$AZ$2108,J$2,FALSE))</f>
        <v>Very Low</v>
      </c>
      <c r="K580" s="17" t="str">
        <f>IF($C580="B",VLOOKUP($A580,Bat!$A$4:$BC$2232,K$1,FALSE),VLOOKUP($A580,Pit!$A$4:$AZ$2108,K$2,FALSE))</f>
        <v>High</v>
      </c>
      <c r="L580" s="16">
        <f>IF($C580="B",VLOOKUP($A580,Bat!$A$4:$BC$2232,L$1,FALSE),VLOOKUP($A580,Pit!$A$4:$AZ$2108,L$2,FALSE))</f>
        <v>4</v>
      </c>
      <c r="M580" s="16">
        <f>IF($C580="B",VLOOKUP($A580,Bat!$A$4:$BC$2232,M$1,FALSE),VLOOKUP($A580,Pit!$A$4:$AZ$2108,M$2,FALSE))</f>
        <v>5</v>
      </c>
      <c r="N580" s="16">
        <f>IF($C580="B",VLOOKUP($A580,Bat!$A$4:$BC$2232,N$1,FALSE),VLOOKUP($A580,Pit!$A$4:$AZ$2108,N$2,FALSE))</f>
        <v>2</v>
      </c>
      <c r="O580" s="16" t="str">
        <f>IF($C580="B",VLOOKUP($A580,Bat!$A$4:$BC$2232,O$1,FALSE),VLOOKUP($A580,Pit!$A$4:$AZ$2108,O$2,FALSE))</f>
        <v>90-92 Mph</v>
      </c>
      <c r="P580" s="17">
        <f>IF($C580="B",VLOOKUP($A580,Bat!$A$4:$BC$2232,P$1,FALSE),VLOOKUP($A580,Pit!$A$4:$AZ$2108,P$2,FALSE))</f>
        <v>6</v>
      </c>
      <c r="Q580" s="36">
        <f>IF($C580="B",VLOOKUP($A580,Bat!$A$4:$BC$2232,Q$1,FALSE),VLOOKUP($A580,Pit!$A$4:$AZ$2108,Q$2,FALSE))</f>
        <v>18.815969714802627</v>
      </c>
      <c r="R580" s="19">
        <f>IF($C580="B",VLOOKUP($A580,Bat!$A$4:$BC$2232,R$1,FALSE),VLOOKUP($A580,Pit!$A$4:$AZ$2108,R$2,FALSE))</f>
        <v>-0.37884062751571179</v>
      </c>
      <c r="S580" s="20">
        <f>IF($C580="B",VLOOKUP($A580,Bat!$A$4:$BC$2232,S$1,FALSE),VLOOKUP($A580,Pit!$A$4:$AZ$2108,S$2,FALSE))</f>
        <v>190000</v>
      </c>
      <c r="T580" s="17" t="str">
        <f>VLOOKUP(IF($C580="B",VLOOKUP($A580,Bat!$A$4:$AT$2232,T$1,FALSE),VLOOKUP($A580,Pit!$A$4:$BD$2108,T$2,FALSE)),COND!$A$35:$B$41,2,FALSE)</f>
        <v>??</v>
      </c>
      <c r="U580" s="21">
        <f>IF($C580="B",VLOOKUP($A580,Bat!$A$4:$AR$1196,44,FALSE),VLOOKUP($A580,Pit!$A$4:$BB$1086,54,FALSE))</f>
        <v>0</v>
      </c>
      <c r="V580" s="16"/>
      <c r="W580" s="16">
        <f>IF(OR(U580=999,V580=999,AND(S580&gt;$S$3,S580&lt;&gt;"Slot")),"",IF(V580="",U580,V580))</f>
        <v>0</v>
      </c>
      <c r="X580" s="17" t="e">
        <f>RANK(R580,$R$5:$R$124)</f>
        <v>#N/A</v>
      </c>
      <c r="Y580" s="16" t="str">
        <f>IFERROR(VLOOKUP($D580,Results!$F$3:$L$1396,Y$1,FALSE),"")</f>
        <v/>
      </c>
      <c r="Z580" s="34" t="str">
        <f>IFERROR(IFERROR(IF(VLOOKUP($D580,Results!$F$3:$L$1396,Z$1+1,FALSE)=1,"S",""),"")&amp;VLOOKUP($D580,Results!$F$3:$L$1396,Z$1,FALSE),"")</f>
        <v/>
      </c>
      <c r="AA580" s="16" t="str">
        <f>IFERROR(VLOOKUP($D580,Results!$F$3:$L$1396,AA$1,FALSE),"")</f>
        <v/>
      </c>
      <c r="AB580" s="16" t="str">
        <f>IFERROR(VLOOKUP($D580,Results!$F$3:$L$1396,AB$1,FALSE),"")</f>
        <v/>
      </c>
      <c r="AC580" s="16" t="str">
        <f>IF(V580="","",Y580-V580)</f>
        <v/>
      </c>
    </row>
    <row r="581" spans="1:29" s="21" customFormat="1" x14ac:dyDescent="0.25">
      <c r="A581" s="21" t="s">
        <v>3008</v>
      </c>
      <c r="B581" s="16">
        <f>COUNTIF($A$5:$A$124,A581)</f>
        <v>0</v>
      </c>
      <c r="C581" s="16" t="str">
        <f>IF(OR(MID(A581,1,2)="SP",MID(A581,1,2)="MR",MID(A581,1,2)="CL",MID(A581,1,2)="RP"),"P","B")</f>
        <v>B</v>
      </c>
      <c r="D581" s="17">
        <f>IF($C581="B",VLOOKUP($A581,Bat!$A$4:$BC$2232,D$1,FALSE),VLOOKUP($A581,Pit!$A$4:$AZ$2108,D$2,FALSE))</f>
        <v>4942</v>
      </c>
      <c r="E581" s="16" t="str">
        <f>IF($C581="B",VLOOKUP($A581,Bat!$A$4:$BC$2232,E$1,FALSE),VLOOKUP($A581,Pit!$A$4:$AZ$2108,E$2,FALSE))</f>
        <v>LF</v>
      </c>
      <c r="F581" s="16" t="str">
        <f>IF($C581="B",VLOOKUP($A581,Bat!$A$4:$BC$2232,F$1,FALSE),VLOOKUP($A581,Pit!$A$4:$AZ$2108,F$2,FALSE))</f>
        <v>Héctor Flores</v>
      </c>
      <c r="G581" s="16">
        <f>IF($C581="B",VLOOKUP($A581,Bat!$A$4:$BC$2232,G$1,FALSE),VLOOKUP($A581,Pit!$A$4:$AZ$2108,G$2,FALSE))</f>
        <v>18</v>
      </c>
      <c r="H581" s="16" t="str">
        <f>IF($C581="B",VLOOKUP($A581,Bat!$A$4:$BC$2232,H$1,FALSE),VLOOKUP($A581,Pit!$A$4:$AZ$2108,H$2,FALSE))</f>
        <v>R</v>
      </c>
      <c r="I581" s="16" t="str">
        <f>IF($C581="B",VLOOKUP($A581,Bat!$A$4:$BC$2232,I$1,FALSE),VLOOKUP($A581,Pit!$A$4:$AZ$2108,I$2,FALSE))</f>
        <v>R</v>
      </c>
      <c r="J581" s="16" t="str">
        <f>IF($C581="B",VLOOKUP($A581,Bat!$A$4:$BC$2232,J$1,FALSE),VLOOKUP($A581,Pit!$A$4:$AZ$2108,J$2,FALSE))</f>
        <v>Low</v>
      </c>
      <c r="K581" s="17" t="str">
        <f>IF($C581="B",VLOOKUP($A581,Bat!$A$4:$BC$2232,K$1,FALSE),VLOOKUP($A581,Pit!$A$4:$AZ$2108,K$2,FALSE))</f>
        <v>Normal</v>
      </c>
      <c r="L581" s="16">
        <f>IF($C581="B",VLOOKUP($A581,Bat!$A$4:$BC$2232,L$1,FALSE),VLOOKUP($A581,Pit!$A$4:$AZ$2108,L$2,FALSE))</f>
        <v>3</v>
      </c>
      <c r="M581" s="16">
        <f>IF($C581="B",VLOOKUP($A581,Bat!$A$4:$BC$2232,M$1,FALSE),VLOOKUP($A581,Pit!$A$4:$AZ$2108,M$2,FALSE))</f>
        <v>6</v>
      </c>
      <c r="N581" s="16">
        <f>IF($C581="B",VLOOKUP($A581,Bat!$A$4:$BC$2232,N$1,FALSE),VLOOKUP($A581,Pit!$A$4:$AZ$2108,N$2,FALSE))</f>
        <v>6</v>
      </c>
      <c r="O581" s="16">
        <f>IF($C581="B",VLOOKUP($A581,Bat!$A$4:$BC$2232,O$1,FALSE),VLOOKUP($A581,Pit!$A$4:$AZ$2108,O$2,FALSE))</f>
        <v>2</v>
      </c>
      <c r="P581" s="17">
        <f>IF($C581="B",VLOOKUP($A581,Bat!$A$4:$BC$2232,P$1,FALSE),VLOOKUP($A581,Pit!$A$4:$AZ$2108,P$2,FALSE))</f>
        <v>4</v>
      </c>
      <c r="Q581" s="36">
        <f>IF($C581="B",VLOOKUP($A581,Bat!$A$4:$BC$2232,Q$1,FALSE),VLOOKUP($A581,Pit!$A$4:$AZ$2108,Q$2,FALSE))</f>
        <v>3.6877693513756142</v>
      </c>
      <c r="R581" s="19">
        <f>IF($C581="B",VLOOKUP($A581,Bat!$A$4:$BC$2232,R$1,FALSE),VLOOKUP($A581,Pit!$A$4:$AZ$2108,R$2,FALSE))</f>
        <v>-0.37885620302663781</v>
      </c>
      <c r="S581" s="20">
        <f>IF($C581="B",VLOOKUP($A581,Bat!$A$4:$BC$2232,S$1,FALSE),VLOOKUP($A581,Pit!$A$4:$AZ$2108,S$2,FALSE))</f>
        <v>190000</v>
      </c>
      <c r="T581" s="17" t="str">
        <f>VLOOKUP(IF($C581="B",VLOOKUP($A581,Bat!$A$4:$AT$2232,T$1,FALSE),VLOOKUP($A581,Pit!$A$4:$BD$2108,T$2,FALSE)),COND!$A$35:$B$41,2,FALSE)</f>
        <v>??</v>
      </c>
      <c r="U581" s="21">
        <f>IF($C581="B",VLOOKUP($A581,Bat!$A$4:$AR$1196,44,FALSE),VLOOKUP($A581,Pit!$A$4:$BB$1086,54,FALSE))</f>
        <v>0</v>
      </c>
      <c r="V581" s="16"/>
      <c r="W581" s="16">
        <f>IF(OR(U581=999,V581=999,AND(S581&gt;$S$3,S581&lt;&gt;"Slot")),"",IF(V581="",U581,V581))</f>
        <v>0</v>
      </c>
      <c r="X581" s="17" t="e">
        <f>RANK(R581,$R$5:$R$124)</f>
        <v>#N/A</v>
      </c>
      <c r="Y581" s="16" t="str">
        <f>IFERROR(VLOOKUP($D581,Results!$F$3:$L$1396,Y$1,FALSE),"")</f>
        <v/>
      </c>
      <c r="Z581" s="34" t="str">
        <f>IFERROR(IFERROR(IF(VLOOKUP($D581,Results!$F$3:$L$1396,Z$1+1,FALSE)=1,"S",""),"")&amp;VLOOKUP($D581,Results!$F$3:$L$1396,Z$1,FALSE),"")</f>
        <v/>
      </c>
      <c r="AA581" s="16" t="str">
        <f>IFERROR(VLOOKUP($D581,Results!$F$3:$L$1396,AA$1,FALSE),"")</f>
        <v/>
      </c>
      <c r="AB581" s="16" t="str">
        <f>IFERROR(VLOOKUP($D581,Results!$F$3:$L$1396,AB$1,FALSE),"")</f>
        <v/>
      </c>
      <c r="AC581" s="16" t="str">
        <f>IF(V581="","",Y581-V581)</f>
        <v/>
      </c>
    </row>
    <row r="582" spans="1:29" s="21" customFormat="1" x14ac:dyDescent="0.25">
      <c r="A582" s="21" t="s">
        <v>2559</v>
      </c>
      <c r="B582" s="16">
        <f>COUNTIF($A$5:$A$124,A582)</f>
        <v>0</v>
      </c>
      <c r="C582" s="16" t="str">
        <f>IF(OR(MID(A582,1,2)="SP",MID(A582,1,2)="MR",MID(A582,1,2)="CL",MID(A582,1,2)="RP"),"P","B")</f>
        <v>P</v>
      </c>
      <c r="D582" s="17">
        <f>IF($C582="B",VLOOKUP($A582,Bat!$A$4:$BC$2232,D$1,FALSE),VLOOKUP($A582,Pit!$A$4:$AZ$2108,D$2,FALSE))</f>
        <v>13282</v>
      </c>
      <c r="E582" s="16" t="str">
        <f>IF($C582="B",VLOOKUP($A582,Bat!$A$4:$BC$2232,E$1,FALSE),VLOOKUP($A582,Pit!$A$4:$AZ$2108,E$2,FALSE))</f>
        <v>RP</v>
      </c>
      <c r="F582" s="16" t="str">
        <f>IF($C582="B",VLOOKUP($A582,Bat!$A$4:$BC$2232,F$1,FALSE),VLOOKUP($A582,Pit!$A$4:$AZ$2108,F$2,FALSE))</f>
        <v>Tony Albright</v>
      </c>
      <c r="G582" s="16">
        <f>IF($C582="B",VLOOKUP($A582,Bat!$A$4:$BC$2232,G$1,FALSE),VLOOKUP($A582,Pit!$A$4:$AZ$2108,G$2,FALSE))</f>
        <v>18</v>
      </c>
      <c r="H582" s="16" t="str">
        <f>IF($C582="B",VLOOKUP($A582,Bat!$A$4:$BC$2232,H$1,FALSE),VLOOKUP($A582,Pit!$A$4:$AZ$2108,H$2,FALSE))</f>
        <v>R</v>
      </c>
      <c r="I582" s="16" t="str">
        <f>IF($C582="B",VLOOKUP($A582,Bat!$A$4:$BC$2232,I$1,FALSE),VLOOKUP($A582,Pit!$A$4:$AZ$2108,I$2,FALSE))</f>
        <v>R</v>
      </c>
      <c r="J582" s="16" t="str">
        <f>IF($C582="B",VLOOKUP($A582,Bat!$A$4:$BC$2232,J$1,FALSE),VLOOKUP($A582,Pit!$A$4:$AZ$2108,J$2,FALSE))</f>
        <v>Low</v>
      </c>
      <c r="K582" s="17" t="str">
        <f>IF($C582="B",VLOOKUP($A582,Bat!$A$4:$BC$2232,K$1,FALSE),VLOOKUP($A582,Pit!$A$4:$AZ$2108,K$2,FALSE))</f>
        <v>High</v>
      </c>
      <c r="L582" s="16">
        <f>IF($C582="B",VLOOKUP($A582,Bat!$A$4:$BC$2232,L$1,FALSE),VLOOKUP($A582,Pit!$A$4:$AZ$2108,L$2,FALSE))</f>
        <v>2</v>
      </c>
      <c r="M582" s="16">
        <f>IF($C582="B",VLOOKUP($A582,Bat!$A$4:$BC$2232,M$1,FALSE),VLOOKUP($A582,Pit!$A$4:$AZ$2108,M$2,FALSE))</f>
        <v>4</v>
      </c>
      <c r="N582" s="16">
        <f>IF($C582="B",VLOOKUP($A582,Bat!$A$4:$BC$2232,N$1,FALSE),VLOOKUP($A582,Pit!$A$4:$AZ$2108,N$2,FALSE))</f>
        <v>4</v>
      </c>
      <c r="O582" s="16" t="str">
        <f>IF($C582="B",VLOOKUP($A582,Bat!$A$4:$BC$2232,O$1,FALSE),VLOOKUP($A582,Pit!$A$4:$AZ$2108,O$2,FALSE))</f>
        <v>85-87 Mph</v>
      </c>
      <c r="P582" s="17">
        <f>IF($C582="B",VLOOKUP($A582,Bat!$A$4:$BC$2232,P$1,FALSE),VLOOKUP($A582,Pit!$A$4:$AZ$2108,P$2,FALSE))</f>
        <v>5</v>
      </c>
      <c r="Q582" s="36">
        <f>IF($C582="B",VLOOKUP($A582,Bat!$A$4:$BC$2232,Q$1,FALSE),VLOOKUP($A582,Pit!$A$4:$AZ$2108,Q$2,FALSE))</f>
        <v>18.768148240828488</v>
      </c>
      <c r="R582" s="19">
        <f>IF($C582="B",VLOOKUP($A582,Bat!$A$4:$BC$2232,R$1,FALSE),VLOOKUP($A582,Pit!$A$4:$AZ$2108,R$2,FALSE))</f>
        <v>-0.38311896606031959</v>
      </c>
      <c r="S582" s="20">
        <f>IF($C582="B",VLOOKUP($A582,Bat!$A$4:$BC$2232,S$1,FALSE),VLOOKUP($A582,Pit!$A$4:$AZ$2108,S$2,FALSE))</f>
        <v>2200000</v>
      </c>
      <c r="T582" s="17" t="str">
        <f>VLOOKUP(IF($C582="B",VLOOKUP($A582,Bat!$A$4:$AT$2232,T$1,FALSE),VLOOKUP($A582,Pit!$A$4:$BD$2108,T$2,FALSE)),COND!$A$35:$B$41,2,FALSE)</f>
        <v>??</v>
      </c>
      <c r="U582" s="21">
        <f>IF($C582="B",VLOOKUP($A582,Bat!$A$4:$AR$1196,44,FALSE),VLOOKUP($A582,Pit!$A$4:$BB$1086,54,FALSE))</f>
        <v>0</v>
      </c>
      <c r="V582" s="16"/>
      <c r="W582" s="16">
        <f>IF(OR(U582=999,V582=999,AND(S582&gt;$S$3,S582&lt;&gt;"Slot")),"",IF(V582="",U582,V582))</f>
        <v>0</v>
      </c>
      <c r="X582" s="17" t="e">
        <f>RANK(R582,$R$5:$R$124)</f>
        <v>#N/A</v>
      </c>
      <c r="Y582" s="16" t="str">
        <f>IFERROR(VLOOKUP($D582,Results!$F$3:$L$1396,Y$1,FALSE),"")</f>
        <v/>
      </c>
      <c r="Z582" s="34" t="str">
        <f>IFERROR(IFERROR(IF(VLOOKUP($D582,Results!$F$3:$L$1396,Z$1+1,FALSE)=1,"S",""),"")&amp;VLOOKUP($D582,Results!$F$3:$L$1396,Z$1,FALSE),"")</f>
        <v/>
      </c>
      <c r="AA582" s="16" t="str">
        <f>IFERROR(VLOOKUP($D582,Results!$F$3:$L$1396,AA$1,FALSE),"")</f>
        <v/>
      </c>
      <c r="AB582" s="16" t="str">
        <f>IFERROR(VLOOKUP($D582,Results!$F$3:$L$1396,AB$1,FALSE),"")</f>
        <v/>
      </c>
      <c r="AC582" s="16" t="str">
        <f>IF(V582="","",Y582-V582)</f>
        <v/>
      </c>
    </row>
    <row r="583" spans="1:29" s="21" customFormat="1" x14ac:dyDescent="0.25">
      <c r="A583" s="21" t="s">
        <v>2560</v>
      </c>
      <c r="B583" s="16">
        <f>COUNTIF($A$5:$A$124,A583)</f>
        <v>0</v>
      </c>
      <c r="C583" s="16" t="str">
        <f>IF(OR(MID(A583,1,2)="SP",MID(A583,1,2)="MR",MID(A583,1,2)="CL",MID(A583,1,2)="RP"),"P","B")</f>
        <v>P</v>
      </c>
      <c r="D583" s="17">
        <f>IF($C583="B",VLOOKUP($A583,Bat!$A$4:$BC$2232,D$1,FALSE),VLOOKUP($A583,Pit!$A$4:$AZ$2108,D$2,FALSE))</f>
        <v>4709</v>
      </c>
      <c r="E583" s="16" t="str">
        <f>IF($C583="B",VLOOKUP($A583,Bat!$A$4:$BC$2232,E$1,FALSE),VLOOKUP($A583,Pit!$A$4:$AZ$2108,E$2,FALSE))</f>
        <v>RP</v>
      </c>
      <c r="F583" s="16" t="str">
        <f>IF($C583="B",VLOOKUP($A583,Bat!$A$4:$BC$2232,F$1,FALSE),VLOOKUP($A583,Pit!$A$4:$AZ$2108,F$2,FALSE))</f>
        <v>Tomás Silva</v>
      </c>
      <c r="G583" s="16">
        <f>IF($C583="B",VLOOKUP($A583,Bat!$A$4:$BC$2232,G$1,FALSE),VLOOKUP($A583,Pit!$A$4:$AZ$2108,G$2,FALSE))</f>
        <v>18</v>
      </c>
      <c r="H583" s="16" t="str">
        <f>IF($C583="B",VLOOKUP($A583,Bat!$A$4:$BC$2232,H$1,FALSE),VLOOKUP($A583,Pit!$A$4:$AZ$2108,H$2,FALSE))</f>
        <v>R</v>
      </c>
      <c r="I583" s="16" t="str">
        <f>IF($C583="B",VLOOKUP($A583,Bat!$A$4:$BC$2232,I$1,FALSE),VLOOKUP($A583,Pit!$A$4:$AZ$2108,I$2,FALSE))</f>
        <v>R</v>
      </c>
      <c r="J583" s="16" t="str">
        <f>IF($C583="B",VLOOKUP($A583,Bat!$A$4:$BC$2232,J$1,FALSE),VLOOKUP($A583,Pit!$A$4:$AZ$2108,J$2,FALSE))</f>
        <v>High</v>
      </c>
      <c r="K583" s="17" t="str">
        <f>IF($C583="B",VLOOKUP($A583,Bat!$A$4:$BC$2232,K$1,FALSE),VLOOKUP($A583,Pit!$A$4:$AZ$2108,K$2,FALSE))</f>
        <v>Very High</v>
      </c>
      <c r="L583" s="16">
        <f>IF($C583="B",VLOOKUP($A583,Bat!$A$4:$BC$2232,L$1,FALSE),VLOOKUP($A583,Pit!$A$4:$AZ$2108,L$2,FALSE))</f>
        <v>2</v>
      </c>
      <c r="M583" s="16">
        <f>IF($C583="B",VLOOKUP($A583,Bat!$A$4:$BC$2232,M$1,FALSE),VLOOKUP($A583,Pit!$A$4:$AZ$2108,M$2,FALSE))</f>
        <v>4</v>
      </c>
      <c r="N583" s="16">
        <f>IF($C583="B",VLOOKUP($A583,Bat!$A$4:$BC$2232,N$1,FALSE),VLOOKUP($A583,Pit!$A$4:$AZ$2108,N$2,FALSE))</f>
        <v>4</v>
      </c>
      <c r="O583" s="16" t="str">
        <f>IF($C583="B",VLOOKUP($A583,Bat!$A$4:$BC$2232,O$1,FALSE),VLOOKUP($A583,Pit!$A$4:$AZ$2108,O$2,FALSE))</f>
        <v>91-93 Mph</v>
      </c>
      <c r="P583" s="17">
        <f>IF($C583="B",VLOOKUP($A583,Bat!$A$4:$BC$2232,P$1,FALSE),VLOOKUP($A583,Pit!$A$4:$AZ$2108,P$2,FALSE))</f>
        <v>9</v>
      </c>
      <c r="Q583" s="36">
        <f>IF($C583="B",VLOOKUP($A583,Bat!$A$4:$BC$2232,Q$1,FALSE),VLOOKUP($A583,Pit!$A$4:$AZ$2108,Q$2,FALSE))</f>
        <v>18.75507414178924</v>
      </c>
      <c r="R583" s="19">
        <f>IF($C583="B",VLOOKUP($A583,Bat!$A$4:$BC$2232,R$1,FALSE),VLOOKUP($A583,Pit!$A$4:$AZ$2108,R$2,FALSE))</f>
        <v>-0.38428863769958949</v>
      </c>
      <c r="S583" s="20">
        <f>IF($C583="B",VLOOKUP($A583,Bat!$A$4:$BC$2232,S$1,FALSE),VLOOKUP($A583,Pit!$A$4:$AZ$2108,S$2,FALSE))</f>
        <v>1900000</v>
      </c>
      <c r="T583" s="17" t="str">
        <f>VLOOKUP(IF($C583="B",VLOOKUP($A583,Bat!$A$4:$AT$2232,T$1,FALSE),VLOOKUP($A583,Pit!$A$4:$BD$2108,T$2,FALSE)),COND!$A$35:$B$41,2,FALSE)</f>
        <v>??</v>
      </c>
      <c r="U583" s="21">
        <f>IF($C583="B",VLOOKUP($A583,Bat!$A$4:$AR$1196,44,FALSE),VLOOKUP($A583,Pit!$A$4:$BB$1086,54,FALSE))</f>
        <v>0</v>
      </c>
      <c r="V583" s="16"/>
      <c r="W583" s="16">
        <f>IF(OR(U583=999,V583=999,AND(S583&gt;$S$3,S583&lt;&gt;"Slot")),"",IF(V583="",U583,V583))</f>
        <v>0</v>
      </c>
      <c r="X583" s="17" t="e">
        <f>RANK(R583,$R$5:$R$124)</f>
        <v>#N/A</v>
      </c>
      <c r="Y583" s="16" t="str">
        <f>IFERROR(VLOOKUP($D583,Results!$F$3:$L$1396,Y$1,FALSE),"")</f>
        <v/>
      </c>
      <c r="Z583" s="34" t="str">
        <f>IFERROR(IFERROR(IF(VLOOKUP($D583,Results!$F$3:$L$1396,Z$1+1,FALSE)=1,"S",""),"")&amp;VLOOKUP($D583,Results!$F$3:$L$1396,Z$1,FALSE),"")</f>
        <v/>
      </c>
      <c r="AA583" s="16" t="str">
        <f>IFERROR(VLOOKUP($D583,Results!$F$3:$L$1396,AA$1,FALSE),"")</f>
        <v/>
      </c>
      <c r="AB583" s="16" t="str">
        <f>IFERROR(VLOOKUP($D583,Results!$F$3:$L$1396,AB$1,FALSE),"")</f>
        <v/>
      </c>
      <c r="AC583" s="16" t="str">
        <f>IF(V583="","",Y583-V583)</f>
        <v/>
      </c>
    </row>
    <row r="584" spans="1:29" s="21" customFormat="1" x14ac:dyDescent="0.25">
      <c r="A584" s="21" t="s">
        <v>2561</v>
      </c>
      <c r="B584" s="16">
        <f>COUNTIF($A$5:$A$124,A584)</f>
        <v>0</v>
      </c>
      <c r="C584" s="16" t="str">
        <f>IF(OR(MID(A584,1,2)="SP",MID(A584,1,2)="MR",MID(A584,1,2)="CL",MID(A584,1,2)="RP"),"P","B")</f>
        <v>P</v>
      </c>
      <c r="D584" s="17">
        <f>IF($C584="B",VLOOKUP($A584,Bat!$A$4:$BC$2232,D$1,FALSE),VLOOKUP($A584,Pit!$A$4:$AZ$2108,D$2,FALSE))</f>
        <v>4320</v>
      </c>
      <c r="E584" s="16" t="str">
        <f>IF($C584="B",VLOOKUP($A584,Bat!$A$4:$BC$2232,E$1,FALSE),VLOOKUP($A584,Pit!$A$4:$AZ$2108,E$2,FALSE))</f>
        <v>RP</v>
      </c>
      <c r="F584" s="16" t="str">
        <f>IF($C584="B",VLOOKUP($A584,Bat!$A$4:$BC$2232,F$1,FALSE),VLOOKUP($A584,Pit!$A$4:$AZ$2108,F$2,FALSE))</f>
        <v>Sojuro Sugano</v>
      </c>
      <c r="G584" s="16">
        <f>IF($C584="B",VLOOKUP($A584,Bat!$A$4:$BC$2232,G$1,FALSE),VLOOKUP($A584,Pit!$A$4:$AZ$2108,G$2,FALSE))</f>
        <v>21</v>
      </c>
      <c r="H584" s="16" t="str">
        <f>IF($C584="B",VLOOKUP($A584,Bat!$A$4:$BC$2232,H$1,FALSE),VLOOKUP($A584,Pit!$A$4:$AZ$2108,H$2,FALSE))</f>
        <v>R</v>
      </c>
      <c r="I584" s="16" t="str">
        <f>IF($C584="B",VLOOKUP($A584,Bat!$A$4:$BC$2232,I$1,FALSE),VLOOKUP($A584,Pit!$A$4:$AZ$2108,I$2,FALSE))</f>
        <v>R</v>
      </c>
      <c r="J584" s="16" t="str">
        <f>IF($C584="B",VLOOKUP($A584,Bat!$A$4:$BC$2232,J$1,FALSE),VLOOKUP($A584,Pit!$A$4:$AZ$2108,J$2,FALSE))</f>
        <v>High</v>
      </c>
      <c r="K584" s="17" t="str">
        <f>IF($C584="B",VLOOKUP($A584,Bat!$A$4:$BC$2232,K$1,FALSE),VLOOKUP($A584,Pit!$A$4:$AZ$2108,K$2,FALSE))</f>
        <v>Low</v>
      </c>
      <c r="L584" s="16">
        <f>IF($C584="B",VLOOKUP($A584,Bat!$A$4:$BC$2232,L$1,FALSE),VLOOKUP($A584,Pit!$A$4:$AZ$2108,L$2,FALSE))</f>
        <v>5</v>
      </c>
      <c r="M584" s="16">
        <f>IF($C584="B",VLOOKUP($A584,Bat!$A$4:$BC$2232,M$1,FALSE),VLOOKUP($A584,Pit!$A$4:$AZ$2108,M$2,FALSE))</f>
        <v>4</v>
      </c>
      <c r="N584" s="16">
        <f>IF($C584="B",VLOOKUP($A584,Bat!$A$4:$BC$2232,N$1,FALSE),VLOOKUP($A584,Pit!$A$4:$AZ$2108,N$2,FALSE))</f>
        <v>2</v>
      </c>
      <c r="O584" s="16" t="str">
        <f>IF($C584="B",VLOOKUP($A584,Bat!$A$4:$BC$2232,O$1,FALSE),VLOOKUP($A584,Pit!$A$4:$AZ$2108,O$2,FALSE))</f>
        <v>93-95 Mph</v>
      </c>
      <c r="P584" s="17">
        <f>IF($C584="B",VLOOKUP($A584,Bat!$A$4:$BC$2232,P$1,FALSE),VLOOKUP($A584,Pit!$A$4:$AZ$2108,P$2,FALSE))</f>
        <v>2</v>
      </c>
      <c r="Q584" s="36">
        <f>IF($C584="B",VLOOKUP($A584,Bat!$A$4:$BC$2232,Q$1,FALSE),VLOOKUP($A584,Pit!$A$4:$AZ$2108,Q$2,FALSE))</f>
        <v>18.701196553104459</v>
      </c>
      <c r="R584" s="19">
        <f>IF($C584="B",VLOOKUP($A584,Bat!$A$4:$BC$2232,R$1,FALSE),VLOOKUP($A584,Pit!$A$4:$AZ$2108,R$2,FALSE))</f>
        <v>-0.38910878532793897</v>
      </c>
      <c r="S584" s="20">
        <f>IF($C584="B",VLOOKUP($A584,Bat!$A$4:$BC$2232,S$1,FALSE),VLOOKUP($A584,Pit!$A$4:$AZ$2108,S$2,FALSE))</f>
        <v>210000</v>
      </c>
      <c r="T584" s="17" t="str">
        <f>VLOOKUP(IF($C584="B",VLOOKUP($A584,Bat!$A$4:$AT$2232,T$1,FALSE),VLOOKUP($A584,Pit!$A$4:$BD$2108,T$2,FALSE)),COND!$A$35:$B$41,2,FALSE)</f>
        <v>??</v>
      </c>
      <c r="U584" s="21">
        <f>IF($C584="B",VLOOKUP($A584,Bat!$A$4:$AR$1196,44,FALSE),VLOOKUP($A584,Pit!$A$4:$BB$1086,54,FALSE))</f>
        <v>0</v>
      </c>
      <c r="V584" s="16"/>
      <c r="W584" s="16">
        <f>IF(OR(U584=999,V584=999,AND(S584&gt;$S$3,S584&lt;&gt;"Slot")),"",IF(V584="",U584,V584))</f>
        <v>0</v>
      </c>
      <c r="X584" s="17" t="e">
        <f>RANK(R584,$R$5:$R$124)</f>
        <v>#N/A</v>
      </c>
      <c r="Y584" s="16" t="str">
        <f>IFERROR(VLOOKUP($D584,Results!$F$3:$L$1396,Y$1,FALSE),"")</f>
        <v/>
      </c>
      <c r="Z584" s="34" t="str">
        <f>IFERROR(IFERROR(IF(VLOOKUP($D584,Results!$F$3:$L$1396,Z$1+1,FALSE)=1,"S",""),"")&amp;VLOOKUP($D584,Results!$F$3:$L$1396,Z$1,FALSE),"")</f>
        <v/>
      </c>
      <c r="AA584" s="16" t="str">
        <f>IFERROR(VLOOKUP($D584,Results!$F$3:$L$1396,AA$1,FALSE),"")</f>
        <v/>
      </c>
      <c r="AB584" s="16" t="str">
        <f>IFERROR(VLOOKUP($D584,Results!$F$3:$L$1396,AB$1,FALSE),"")</f>
        <v/>
      </c>
      <c r="AC584" s="16" t="str">
        <f>IF(V584="","",Y584-V584)</f>
        <v/>
      </c>
    </row>
    <row r="585" spans="1:29" s="21" customFormat="1" x14ac:dyDescent="0.25">
      <c r="A585" s="21" t="s">
        <v>3009</v>
      </c>
      <c r="B585" s="16">
        <f>COUNTIF($A$5:$A$124,A585)</f>
        <v>0</v>
      </c>
      <c r="C585" s="16" t="str">
        <f>IF(OR(MID(A585,1,2)="SP",MID(A585,1,2)="MR",MID(A585,1,2)="CL",MID(A585,1,2)="RP"),"P","B")</f>
        <v>B</v>
      </c>
      <c r="D585" s="17">
        <f>IF($C585="B",VLOOKUP($A585,Bat!$A$4:$BC$2232,D$1,FALSE),VLOOKUP($A585,Pit!$A$4:$AZ$2108,D$2,FALSE))</f>
        <v>4575</v>
      </c>
      <c r="E585" s="16" t="str">
        <f>IF($C585="B",VLOOKUP($A585,Bat!$A$4:$BC$2232,E$1,FALSE),VLOOKUP($A585,Pit!$A$4:$AZ$2108,E$2,FALSE))</f>
        <v>SS</v>
      </c>
      <c r="F585" s="16" t="str">
        <f>IF($C585="B",VLOOKUP($A585,Bat!$A$4:$BC$2232,F$1,FALSE),VLOOKUP($A585,Pit!$A$4:$AZ$2108,F$2,FALSE))</f>
        <v>Kunihiko Iitsuka</v>
      </c>
      <c r="G585" s="16">
        <f>IF($C585="B",VLOOKUP($A585,Bat!$A$4:$BC$2232,G$1,FALSE),VLOOKUP($A585,Pit!$A$4:$AZ$2108,G$2,FALSE))</f>
        <v>21</v>
      </c>
      <c r="H585" s="16" t="str">
        <f>IF($C585="B",VLOOKUP($A585,Bat!$A$4:$BC$2232,H$1,FALSE),VLOOKUP($A585,Pit!$A$4:$AZ$2108,H$2,FALSE))</f>
        <v>R</v>
      </c>
      <c r="I585" s="16" t="str">
        <f>IF($C585="B",VLOOKUP($A585,Bat!$A$4:$BC$2232,I$1,FALSE),VLOOKUP($A585,Pit!$A$4:$AZ$2108,I$2,FALSE))</f>
        <v>R</v>
      </c>
      <c r="J585" s="16" t="str">
        <f>IF($C585="B",VLOOKUP($A585,Bat!$A$4:$BC$2232,J$1,FALSE),VLOOKUP($A585,Pit!$A$4:$AZ$2108,J$2,FALSE))</f>
        <v>Low</v>
      </c>
      <c r="K585" s="17" t="str">
        <f>IF($C585="B",VLOOKUP($A585,Bat!$A$4:$BC$2232,K$1,FALSE),VLOOKUP($A585,Pit!$A$4:$AZ$2108,K$2,FALSE))</f>
        <v>Very Low</v>
      </c>
      <c r="L585" s="16">
        <f>IF($C585="B",VLOOKUP($A585,Bat!$A$4:$BC$2232,L$1,FALSE),VLOOKUP($A585,Pit!$A$4:$AZ$2108,L$2,FALSE))</f>
        <v>4</v>
      </c>
      <c r="M585" s="16">
        <f>IF($C585="B",VLOOKUP($A585,Bat!$A$4:$BC$2232,M$1,FALSE),VLOOKUP($A585,Pit!$A$4:$AZ$2108,M$2,FALSE))</f>
        <v>3</v>
      </c>
      <c r="N585" s="16">
        <f>IF($C585="B",VLOOKUP($A585,Bat!$A$4:$BC$2232,N$1,FALSE),VLOOKUP($A585,Pit!$A$4:$AZ$2108,N$2,FALSE))</f>
        <v>1</v>
      </c>
      <c r="O585" s="16">
        <f>IF($C585="B",VLOOKUP($A585,Bat!$A$4:$BC$2232,O$1,FALSE),VLOOKUP($A585,Pit!$A$4:$AZ$2108,O$2,FALSE))</f>
        <v>4</v>
      </c>
      <c r="P585" s="17">
        <f>IF($C585="B",VLOOKUP($A585,Bat!$A$4:$BC$2232,P$1,FALSE),VLOOKUP($A585,Pit!$A$4:$AZ$2108,P$2,FALSE))</f>
        <v>4</v>
      </c>
      <c r="Q585" s="36">
        <f>IF($C585="B",VLOOKUP($A585,Bat!$A$4:$BC$2232,Q$1,FALSE),VLOOKUP($A585,Pit!$A$4:$AZ$2108,Q$2,FALSE))</f>
        <v>3.6029477925098803</v>
      </c>
      <c r="R585" s="19">
        <f>IF($C585="B",VLOOKUP($A585,Bat!$A$4:$BC$2232,R$1,FALSE),VLOOKUP($A585,Pit!$A$4:$AZ$2108,R$2,FALSE))</f>
        <v>-0.38998256931311753</v>
      </c>
      <c r="S585" s="20">
        <f>IF($C585="B",VLOOKUP($A585,Bat!$A$4:$BC$2232,S$1,FALSE),VLOOKUP($A585,Pit!$A$4:$AZ$2108,S$2,FALSE))</f>
        <v>180000</v>
      </c>
      <c r="T585" s="17" t="str">
        <f>VLOOKUP(IF($C585="B",VLOOKUP($A585,Bat!$A$4:$AT$2232,T$1,FALSE),VLOOKUP($A585,Pit!$A$4:$BD$2108,T$2,FALSE)),COND!$A$35:$B$41,2,FALSE)</f>
        <v>??</v>
      </c>
      <c r="U585" s="21">
        <f>IF($C585="B",VLOOKUP($A585,Bat!$A$4:$AR$1196,44,FALSE),VLOOKUP($A585,Pit!$A$4:$BB$1086,54,FALSE))</f>
        <v>0</v>
      </c>
      <c r="V585" s="16"/>
      <c r="W585" s="16">
        <f>IF(OR(U585=999,V585=999,AND(S585&gt;$S$3,S585&lt;&gt;"Slot")),"",IF(V585="",U585,V585))</f>
        <v>0</v>
      </c>
      <c r="X585" s="17" t="e">
        <f>RANK(R585,$R$5:$R$124)</f>
        <v>#N/A</v>
      </c>
      <c r="Y585" s="16" t="str">
        <f>IFERROR(VLOOKUP($D585,Results!$F$3:$L$1396,Y$1,FALSE),"")</f>
        <v/>
      </c>
      <c r="Z585" s="34" t="str">
        <f>IFERROR(IFERROR(IF(VLOOKUP($D585,Results!$F$3:$L$1396,Z$1+1,FALSE)=1,"S",""),"")&amp;VLOOKUP($D585,Results!$F$3:$L$1396,Z$1,FALSE),"")</f>
        <v/>
      </c>
      <c r="AA585" s="16" t="str">
        <f>IFERROR(VLOOKUP($D585,Results!$F$3:$L$1396,AA$1,FALSE),"")</f>
        <v/>
      </c>
      <c r="AB585" s="16" t="str">
        <f>IFERROR(VLOOKUP($D585,Results!$F$3:$L$1396,AB$1,FALSE),"")</f>
        <v/>
      </c>
      <c r="AC585" s="16" t="str">
        <f>IF(V585="","",Y585-V585)</f>
        <v/>
      </c>
    </row>
    <row r="586" spans="1:29" s="21" customFormat="1" x14ac:dyDescent="0.25">
      <c r="A586" s="21" t="s">
        <v>2562</v>
      </c>
      <c r="B586" s="16">
        <f>COUNTIF($A$5:$A$124,A586)</f>
        <v>0</v>
      </c>
      <c r="C586" s="16" t="str">
        <f>IF(OR(MID(A586,1,2)="SP",MID(A586,1,2)="MR",MID(A586,1,2)="CL",MID(A586,1,2)="RP"),"P","B")</f>
        <v>P</v>
      </c>
      <c r="D586" s="17">
        <f>IF($C586="B",VLOOKUP($A586,Bat!$A$4:$BC$2232,D$1,FALSE),VLOOKUP($A586,Pit!$A$4:$AZ$2108,D$2,FALSE))</f>
        <v>11566</v>
      </c>
      <c r="E586" s="16" t="str">
        <f>IF($C586="B",VLOOKUP($A586,Bat!$A$4:$BC$2232,E$1,FALSE),VLOOKUP($A586,Pit!$A$4:$AZ$2108,E$2,FALSE))</f>
        <v>RP</v>
      </c>
      <c r="F586" s="16" t="str">
        <f>IF($C586="B",VLOOKUP($A586,Bat!$A$4:$BC$2232,F$1,FALSE),VLOOKUP($A586,Pit!$A$4:$AZ$2108,F$2,FALSE))</f>
        <v>Luis Morales</v>
      </c>
      <c r="G586" s="16">
        <f>IF($C586="B",VLOOKUP($A586,Bat!$A$4:$BC$2232,G$1,FALSE),VLOOKUP($A586,Pit!$A$4:$AZ$2108,G$2,FALSE))</f>
        <v>21</v>
      </c>
      <c r="H586" s="16" t="str">
        <f>IF($C586="B",VLOOKUP($A586,Bat!$A$4:$BC$2232,H$1,FALSE),VLOOKUP($A586,Pit!$A$4:$AZ$2108,H$2,FALSE))</f>
        <v>L</v>
      </c>
      <c r="I586" s="16" t="str">
        <f>IF($C586="B",VLOOKUP($A586,Bat!$A$4:$BC$2232,I$1,FALSE),VLOOKUP($A586,Pit!$A$4:$AZ$2108,I$2,FALSE))</f>
        <v>L</v>
      </c>
      <c r="J586" s="16" t="str">
        <f>IF($C586="B",VLOOKUP($A586,Bat!$A$4:$BC$2232,J$1,FALSE),VLOOKUP($A586,Pit!$A$4:$AZ$2108,J$2,FALSE))</f>
        <v>Very High</v>
      </c>
      <c r="K586" s="17" t="str">
        <f>IF($C586="B",VLOOKUP($A586,Bat!$A$4:$BC$2232,K$1,FALSE),VLOOKUP($A586,Pit!$A$4:$AZ$2108,K$2,FALSE))</f>
        <v>Very Low</v>
      </c>
      <c r="L586" s="16">
        <f>IF($C586="B",VLOOKUP($A586,Bat!$A$4:$BC$2232,L$1,FALSE),VLOOKUP($A586,Pit!$A$4:$AZ$2108,L$2,FALSE))</f>
        <v>4</v>
      </c>
      <c r="M586" s="16">
        <f>IF($C586="B",VLOOKUP($A586,Bat!$A$4:$BC$2232,M$1,FALSE),VLOOKUP($A586,Pit!$A$4:$AZ$2108,M$2,FALSE))</f>
        <v>5</v>
      </c>
      <c r="N586" s="16">
        <f>IF($C586="B",VLOOKUP($A586,Bat!$A$4:$BC$2232,N$1,FALSE),VLOOKUP($A586,Pit!$A$4:$AZ$2108,N$2,FALSE))</f>
        <v>2</v>
      </c>
      <c r="O586" s="16" t="str">
        <f>IF($C586="B",VLOOKUP($A586,Bat!$A$4:$BC$2232,O$1,FALSE),VLOOKUP($A586,Pit!$A$4:$AZ$2108,O$2,FALSE))</f>
        <v>94-96 Mph</v>
      </c>
      <c r="P586" s="17">
        <f>IF($C586="B",VLOOKUP($A586,Bat!$A$4:$BC$2232,P$1,FALSE),VLOOKUP($A586,Pit!$A$4:$AZ$2108,P$2,FALSE))</f>
        <v>8</v>
      </c>
      <c r="Q586" s="36">
        <f>IF($C586="B",VLOOKUP($A586,Bat!$A$4:$BC$2232,Q$1,FALSE),VLOOKUP($A586,Pit!$A$4:$AZ$2108,Q$2,FALSE))</f>
        <v>18.69116400033208</v>
      </c>
      <c r="R586" s="19">
        <f>IF($C586="B",VLOOKUP($A586,Bat!$A$4:$BC$2232,R$1,FALSE),VLOOKUP($A586,Pit!$A$4:$AZ$2108,R$2,FALSE))</f>
        <v>-0.39000634564258119</v>
      </c>
      <c r="S586" s="20">
        <f>IF($C586="B",VLOOKUP($A586,Bat!$A$4:$BC$2232,S$1,FALSE),VLOOKUP($A586,Pit!$A$4:$AZ$2108,S$2,FALSE))</f>
        <v>230000</v>
      </c>
      <c r="T586" s="17" t="str">
        <f>VLOOKUP(IF($C586="B",VLOOKUP($A586,Bat!$A$4:$AT$2232,T$1,FALSE),VLOOKUP($A586,Pit!$A$4:$BD$2108,T$2,FALSE)),COND!$A$35:$B$41,2,FALSE)</f>
        <v>??</v>
      </c>
      <c r="U586" s="21">
        <f>IF($C586="B",VLOOKUP($A586,Bat!$A$4:$AR$1196,44,FALSE),VLOOKUP($A586,Pit!$A$4:$BB$1086,54,FALSE))</f>
        <v>0</v>
      </c>
      <c r="V586" s="16"/>
      <c r="W586" s="16">
        <f>IF(OR(U586=999,V586=999,AND(S586&gt;$S$3,S586&lt;&gt;"Slot")),"",IF(V586="",U586,V586))</f>
        <v>0</v>
      </c>
      <c r="X586" s="17" t="e">
        <f>RANK(R586,$R$5:$R$124)</f>
        <v>#N/A</v>
      </c>
      <c r="Y586" s="16" t="str">
        <f>IFERROR(VLOOKUP($D586,Results!$F$3:$L$1396,Y$1,FALSE),"")</f>
        <v/>
      </c>
      <c r="Z586" s="34" t="str">
        <f>IFERROR(IFERROR(IF(VLOOKUP($D586,Results!$F$3:$L$1396,Z$1+1,FALSE)=1,"S",""),"")&amp;VLOOKUP($D586,Results!$F$3:$L$1396,Z$1,FALSE),"")</f>
        <v/>
      </c>
      <c r="AA586" s="16" t="str">
        <f>IFERROR(VLOOKUP($D586,Results!$F$3:$L$1396,AA$1,FALSE),"")</f>
        <v/>
      </c>
      <c r="AB586" s="16" t="str">
        <f>IFERROR(VLOOKUP($D586,Results!$F$3:$L$1396,AB$1,FALSE),"")</f>
        <v/>
      </c>
      <c r="AC586" s="16" t="str">
        <f>IF(V586="","",Y586-V586)</f>
        <v/>
      </c>
    </row>
    <row r="587" spans="1:29" s="21" customFormat="1" x14ac:dyDescent="0.25">
      <c r="A587" s="21" t="s">
        <v>2563</v>
      </c>
      <c r="B587" s="16">
        <f>COUNTIF($A$5:$A$124,A587)</f>
        <v>0</v>
      </c>
      <c r="C587" s="16" t="str">
        <f>IF(OR(MID(A587,1,2)="SP",MID(A587,1,2)="MR",MID(A587,1,2)="CL",MID(A587,1,2)="RP"),"P","B")</f>
        <v>P</v>
      </c>
      <c r="D587" s="17">
        <f>IF($C587="B",VLOOKUP($A587,Bat!$A$4:$BC$2232,D$1,FALSE),VLOOKUP($A587,Pit!$A$4:$AZ$2108,D$2,FALSE))</f>
        <v>3290</v>
      </c>
      <c r="E587" s="16" t="str">
        <f>IF($C587="B",VLOOKUP($A587,Bat!$A$4:$BC$2232,E$1,FALSE),VLOOKUP($A587,Pit!$A$4:$AZ$2108,E$2,FALSE))</f>
        <v>SP</v>
      </c>
      <c r="F587" s="16" t="str">
        <f>IF($C587="B",VLOOKUP($A587,Bat!$A$4:$BC$2232,F$1,FALSE),VLOOKUP($A587,Pit!$A$4:$AZ$2108,F$2,FALSE))</f>
        <v>Keitaro Ota</v>
      </c>
      <c r="G587" s="16">
        <f>IF($C587="B",VLOOKUP($A587,Bat!$A$4:$BC$2232,G$1,FALSE),VLOOKUP($A587,Pit!$A$4:$AZ$2108,G$2,FALSE))</f>
        <v>18</v>
      </c>
      <c r="H587" s="16" t="str">
        <f>IF($C587="B",VLOOKUP($A587,Bat!$A$4:$BC$2232,H$1,FALSE),VLOOKUP($A587,Pit!$A$4:$AZ$2108,H$2,FALSE))</f>
        <v>L</v>
      </c>
      <c r="I587" s="16" t="str">
        <f>IF($C587="B",VLOOKUP($A587,Bat!$A$4:$BC$2232,I$1,FALSE),VLOOKUP($A587,Pit!$A$4:$AZ$2108,I$2,FALSE))</f>
        <v>L</v>
      </c>
      <c r="J587" s="16" t="str">
        <f>IF($C587="B",VLOOKUP($A587,Bat!$A$4:$BC$2232,J$1,FALSE),VLOOKUP($A587,Pit!$A$4:$AZ$2108,J$2,FALSE))</f>
        <v>Normal</v>
      </c>
      <c r="K587" s="17" t="str">
        <f>IF($C587="B",VLOOKUP($A587,Bat!$A$4:$BC$2232,K$1,FALSE),VLOOKUP($A587,Pit!$A$4:$AZ$2108,K$2,FALSE))</f>
        <v>Very Low</v>
      </c>
      <c r="L587" s="16">
        <f>IF($C587="B",VLOOKUP($A587,Bat!$A$4:$BC$2232,L$1,FALSE),VLOOKUP($A587,Pit!$A$4:$AZ$2108,L$2,FALSE))</f>
        <v>3</v>
      </c>
      <c r="M587" s="16">
        <f>IF($C587="B",VLOOKUP($A587,Bat!$A$4:$BC$2232,M$1,FALSE),VLOOKUP($A587,Pit!$A$4:$AZ$2108,M$2,FALSE))</f>
        <v>4</v>
      </c>
      <c r="N587" s="16">
        <f>IF($C587="B",VLOOKUP($A587,Bat!$A$4:$BC$2232,N$1,FALSE),VLOOKUP($A587,Pit!$A$4:$AZ$2108,N$2,FALSE))</f>
        <v>4</v>
      </c>
      <c r="O587" s="16" t="str">
        <f>IF($C587="B",VLOOKUP($A587,Bat!$A$4:$BC$2232,O$1,FALSE),VLOOKUP($A587,Pit!$A$4:$AZ$2108,O$2,FALSE))</f>
        <v>87-89 Mph</v>
      </c>
      <c r="P587" s="17">
        <f>IF($C587="B",VLOOKUP($A587,Bat!$A$4:$BC$2232,P$1,FALSE),VLOOKUP($A587,Pit!$A$4:$AZ$2108,P$2,FALSE))</f>
        <v>3</v>
      </c>
      <c r="Q587" s="36">
        <f>IF($C587="B",VLOOKUP($A587,Bat!$A$4:$BC$2232,Q$1,FALSE),VLOOKUP($A587,Pit!$A$4:$AZ$2108,Q$2,FALSE))</f>
        <v>18.618955600374072</v>
      </c>
      <c r="R587" s="19">
        <f>IF($C587="B",VLOOKUP($A587,Bat!$A$4:$BC$2232,R$1,FALSE),VLOOKUP($A587,Pit!$A$4:$AZ$2108,R$2,FALSE))</f>
        <v>-0.39646645561225441</v>
      </c>
      <c r="S587" s="20">
        <f>IF($C587="B",VLOOKUP($A587,Bat!$A$4:$BC$2232,S$1,FALSE),VLOOKUP($A587,Pit!$A$4:$AZ$2108,S$2,FALSE))</f>
        <v>230000</v>
      </c>
      <c r="T587" s="17" t="str">
        <f>VLOOKUP(IF($C587="B",VLOOKUP($A587,Bat!$A$4:$AT$2232,T$1,FALSE),VLOOKUP($A587,Pit!$A$4:$BD$2108,T$2,FALSE)),COND!$A$35:$B$41,2,FALSE)</f>
        <v>??</v>
      </c>
      <c r="U587" s="21">
        <f>IF($C587="B",VLOOKUP($A587,Bat!$A$4:$AR$1196,44,FALSE),VLOOKUP($A587,Pit!$A$4:$BB$1086,54,FALSE))</f>
        <v>0</v>
      </c>
      <c r="V587" s="16"/>
      <c r="W587" s="16">
        <f>IF(OR(U587=999,V587=999,AND(S587&gt;$S$3,S587&lt;&gt;"Slot")),"",IF(V587="",U587,V587))</f>
        <v>0</v>
      </c>
      <c r="X587" s="17" t="e">
        <f>RANK(R587,$R$5:$R$124)</f>
        <v>#N/A</v>
      </c>
      <c r="Y587" s="16" t="str">
        <f>IFERROR(VLOOKUP($D587,Results!$F$3:$L$1396,Y$1,FALSE),"")</f>
        <v/>
      </c>
      <c r="Z587" s="34" t="str">
        <f>IFERROR(IFERROR(IF(VLOOKUP($D587,Results!$F$3:$L$1396,Z$1+1,FALSE)=1,"S",""),"")&amp;VLOOKUP($D587,Results!$F$3:$L$1396,Z$1,FALSE),"")</f>
        <v/>
      </c>
      <c r="AA587" s="16" t="str">
        <f>IFERROR(VLOOKUP($D587,Results!$F$3:$L$1396,AA$1,FALSE),"")</f>
        <v/>
      </c>
      <c r="AB587" s="16" t="str">
        <f>IFERROR(VLOOKUP($D587,Results!$F$3:$L$1396,AB$1,FALSE),"")</f>
        <v/>
      </c>
      <c r="AC587" s="16" t="str">
        <f>IF(V587="","",Y587-V587)</f>
        <v/>
      </c>
    </row>
    <row r="588" spans="1:29" s="21" customFormat="1" x14ac:dyDescent="0.25">
      <c r="A588" s="21" t="s">
        <v>2564</v>
      </c>
      <c r="B588" s="16">
        <f>COUNTIF($A$5:$A$124,A588)</f>
        <v>0</v>
      </c>
      <c r="C588" s="16" t="str">
        <f>IF(OR(MID(A588,1,2)="SP",MID(A588,1,2)="MR",MID(A588,1,2)="CL",MID(A588,1,2)="RP"),"P","B")</f>
        <v>P</v>
      </c>
      <c r="D588" s="17">
        <f>IF($C588="B",VLOOKUP($A588,Bat!$A$4:$BC$2232,D$1,FALSE),VLOOKUP($A588,Pit!$A$4:$AZ$2108,D$2,FALSE))</f>
        <v>3287</v>
      </c>
      <c r="E588" s="16" t="str">
        <f>IF($C588="B",VLOOKUP($A588,Bat!$A$4:$BC$2232,E$1,FALSE),VLOOKUP($A588,Pit!$A$4:$AZ$2108,E$2,FALSE))</f>
        <v>SP</v>
      </c>
      <c r="F588" s="16" t="str">
        <f>IF($C588="B",VLOOKUP($A588,Bat!$A$4:$BC$2232,F$1,FALSE),VLOOKUP($A588,Pit!$A$4:$AZ$2108,F$2,FALSE))</f>
        <v>Cliff Geldof</v>
      </c>
      <c r="G588" s="16">
        <f>IF($C588="B",VLOOKUP($A588,Bat!$A$4:$BC$2232,G$1,FALSE),VLOOKUP($A588,Pit!$A$4:$AZ$2108,G$2,FALSE))</f>
        <v>18</v>
      </c>
      <c r="H588" s="16" t="str">
        <f>IF($C588="B",VLOOKUP($A588,Bat!$A$4:$BC$2232,H$1,FALSE),VLOOKUP($A588,Pit!$A$4:$AZ$2108,H$2,FALSE))</f>
        <v>L</v>
      </c>
      <c r="I588" s="16" t="str">
        <f>IF($C588="B",VLOOKUP($A588,Bat!$A$4:$BC$2232,I$1,FALSE),VLOOKUP($A588,Pit!$A$4:$AZ$2108,I$2,FALSE))</f>
        <v>R</v>
      </c>
      <c r="J588" s="16" t="str">
        <f>IF($C588="B",VLOOKUP($A588,Bat!$A$4:$BC$2232,J$1,FALSE),VLOOKUP($A588,Pit!$A$4:$AZ$2108,J$2,FALSE))</f>
        <v>Normal</v>
      </c>
      <c r="K588" s="17" t="str">
        <f>IF($C588="B",VLOOKUP($A588,Bat!$A$4:$BC$2232,K$1,FALSE),VLOOKUP($A588,Pit!$A$4:$AZ$2108,K$2,FALSE))</f>
        <v>Very High</v>
      </c>
      <c r="L588" s="16">
        <f>IF($C588="B",VLOOKUP($A588,Bat!$A$4:$BC$2232,L$1,FALSE),VLOOKUP($A588,Pit!$A$4:$AZ$2108,L$2,FALSE))</f>
        <v>3</v>
      </c>
      <c r="M588" s="16">
        <f>IF($C588="B",VLOOKUP($A588,Bat!$A$4:$BC$2232,M$1,FALSE),VLOOKUP($A588,Pit!$A$4:$AZ$2108,M$2,FALSE))</f>
        <v>4</v>
      </c>
      <c r="N588" s="16">
        <f>IF($C588="B",VLOOKUP($A588,Bat!$A$4:$BC$2232,N$1,FALSE),VLOOKUP($A588,Pit!$A$4:$AZ$2108,N$2,FALSE))</f>
        <v>3</v>
      </c>
      <c r="O588" s="16" t="str">
        <f>IF($C588="B",VLOOKUP($A588,Bat!$A$4:$BC$2232,O$1,FALSE),VLOOKUP($A588,Pit!$A$4:$AZ$2108,O$2,FALSE))</f>
        <v>86-88 Mph</v>
      </c>
      <c r="P588" s="17">
        <f>IF($C588="B",VLOOKUP($A588,Bat!$A$4:$BC$2232,P$1,FALSE),VLOOKUP($A588,Pit!$A$4:$AZ$2108,P$2,FALSE))</f>
        <v>6</v>
      </c>
      <c r="Q588" s="36">
        <f>IF($C588="B",VLOOKUP($A588,Bat!$A$4:$BC$2232,Q$1,FALSE),VLOOKUP($A588,Pit!$A$4:$AZ$2108,Q$2,FALSE))</f>
        <v>18.590926656347001</v>
      </c>
      <c r="R588" s="19">
        <f>IF($C588="B",VLOOKUP($A588,Bat!$A$4:$BC$2232,R$1,FALSE),VLOOKUP($A588,Pit!$A$4:$AZ$2108,R$2,FALSE))</f>
        <v>-0.3989740594485669</v>
      </c>
      <c r="S588" s="20">
        <f>IF($C588="B",VLOOKUP($A588,Bat!$A$4:$BC$2232,S$1,FALSE),VLOOKUP($A588,Pit!$A$4:$AZ$2108,S$2,FALSE))</f>
        <v>2800000</v>
      </c>
      <c r="T588" s="17" t="str">
        <f>VLOOKUP(IF($C588="B",VLOOKUP($A588,Bat!$A$4:$AT$2232,T$1,FALSE),VLOOKUP($A588,Pit!$A$4:$BD$2108,T$2,FALSE)),COND!$A$35:$B$41,2,FALSE)</f>
        <v>??</v>
      </c>
      <c r="U588" s="21">
        <f>IF($C588="B",VLOOKUP($A588,Bat!$A$4:$AR$1196,44,FALSE),VLOOKUP($A588,Pit!$A$4:$BB$1086,54,FALSE))</f>
        <v>0</v>
      </c>
      <c r="V588" s="16"/>
      <c r="W588" s="16">
        <f>IF(OR(U588=999,V588=999,AND(S588&gt;$S$3,S588&lt;&gt;"Slot")),"",IF(V588="",U588,V588))</f>
        <v>0</v>
      </c>
      <c r="X588" s="17" t="e">
        <f>RANK(R588,$R$5:$R$124)</f>
        <v>#N/A</v>
      </c>
      <c r="Y588" s="16" t="str">
        <f>IFERROR(VLOOKUP($D588,Results!$F$3:$L$1396,Y$1,FALSE),"")</f>
        <v/>
      </c>
      <c r="Z588" s="34" t="str">
        <f>IFERROR(IFERROR(IF(VLOOKUP($D588,Results!$F$3:$L$1396,Z$1+1,FALSE)=1,"S",""),"")&amp;VLOOKUP($D588,Results!$F$3:$L$1396,Z$1,FALSE),"")</f>
        <v/>
      </c>
      <c r="AA588" s="16" t="str">
        <f>IFERROR(VLOOKUP($D588,Results!$F$3:$L$1396,AA$1,FALSE),"")</f>
        <v/>
      </c>
      <c r="AB588" s="16" t="str">
        <f>IFERROR(VLOOKUP($D588,Results!$F$3:$L$1396,AB$1,FALSE),"")</f>
        <v/>
      </c>
      <c r="AC588" s="16" t="str">
        <f>IF(V588="","",Y588-V588)</f>
        <v/>
      </c>
    </row>
    <row r="589" spans="1:29" s="21" customFormat="1" x14ac:dyDescent="0.25">
      <c r="A589" s="21" t="s">
        <v>2565</v>
      </c>
      <c r="B589" s="16">
        <f>COUNTIF($A$5:$A$124,A589)</f>
        <v>0</v>
      </c>
      <c r="C589" s="16" t="str">
        <f>IF(OR(MID(A589,1,2)="SP",MID(A589,1,2)="MR",MID(A589,1,2)="CL",MID(A589,1,2)="RP"),"P","B")</f>
        <v>P</v>
      </c>
      <c r="D589" s="17">
        <f>IF($C589="B",VLOOKUP($A589,Bat!$A$4:$BC$2232,D$1,FALSE),VLOOKUP($A589,Pit!$A$4:$AZ$2108,D$2,FALSE))</f>
        <v>10969</v>
      </c>
      <c r="E589" s="16" t="str">
        <f>IF($C589="B",VLOOKUP($A589,Bat!$A$4:$BC$2232,E$1,FALSE),VLOOKUP($A589,Pit!$A$4:$AZ$2108,E$2,FALSE))</f>
        <v>CL</v>
      </c>
      <c r="F589" s="16" t="str">
        <f>IF($C589="B",VLOOKUP($A589,Bat!$A$4:$BC$2232,F$1,FALSE),VLOOKUP($A589,Pit!$A$4:$AZ$2108,F$2,FALSE))</f>
        <v>David Jones</v>
      </c>
      <c r="G589" s="16">
        <f>IF($C589="B",VLOOKUP($A589,Bat!$A$4:$BC$2232,G$1,FALSE),VLOOKUP($A589,Pit!$A$4:$AZ$2108,G$2,FALSE))</f>
        <v>21</v>
      </c>
      <c r="H589" s="16" t="str">
        <f>IF($C589="B",VLOOKUP($A589,Bat!$A$4:$BC$2232,H$1,FALSE),VLOOKUP($A589,Pit!$A$4:$AZ$2108,H$2,FALSE))</f>
        <v>R</v>
      </c>
      <c r="I589" s="16" t="str">
        <f>IF($C589="B",VLOOKUP($A589,Bat!$A$4:$BC$2232,I$1,FALSE),VLOOKUP($A589,Pit!$A$4:$AZ$2108,I$2,FALSE))</f>
        <v>R</v>
      </c>
      <c r="J589" s="16" t="str">
        <f>IF($C589="B",VLOOKUP($A589,Bat!$A$4:$BC$2232,J$1,FALSE),VLOOKUP($A589,Pit!$A$4:$AZ$2108,J$2,FALSE))</f>
        <v>Very Low</v>
      </c>
      <c r="K589" s="17" t="str">
        <f>IF($C589="B",VLOOKUP($A589,Bat!$A$4:$BC$2232,K$1,FALSE),VLOOKUP($A589,Pit!$A$4:$AZ$2108,K$2,FALSE))</f>
        <v>Very High</v>
      </c>
      <c r="L589" s="16">
        <f>IF($C589="B",VLOOKUP($A589,Bat!$A$4:$BC$2232,L$1,FALSE),VLOOKUP($A589,Pit!$A$4:$AZ$2108,L$2,FALSE))</f>
        <v>4</v>
      </c>
      <c r="M589" s="16">
        <f>IF($C589="B",VLOOKUP($A589,Bat!$A$4:$BC$2232,M$1,FALSE),VLOOKUP($A589,Pit!$A$4:$AZ$2108,M$2,FALSE))</f>
        <v>4</v>
      </c>
      <c r="N589" s="16">
        <f>IF($C589="B",VLOOKUP($A589,Bat!$A$4:$BC$2232,N$1,FALSE),VLOOKUP($A589,Pit!$A$4:$AZ$2108,N$2,FALSE))</f>
        <v>3</v>
      </c>
      <c r="O589" s="16" t="str">
        <f>IF($C589="B",VLOOKUP($A589,Bat!$A$4:$BC$2232,O$1,FALSE),VLOOKUP($A589,Pit!$A$4:$AZ$2108,O$2,FALSE))</f>
        <v>90-92 Mph</v>
      </c>
      <c r="P589" s="17">
        <f>IF($C589="B",VLOOKUP($A589,Bat!$A$4:$BC$2232,P$1,FALSE),VLOOKUP($A589,Pit!$A$4:$AZ$2108,P$2,FALSE))</f>
        <v>2</v>
      </c>
      <c r="Q589" s="36">
        <f>IF($C589="B",VLOOKUP($A589,Bat!$A$4:$BC$2232,Q$1,FALSE),VLOOKUP($A589,Pit!$A$4:$AZ$2108,Q$2,FALSE))</f>
        <v>18.584023621884043</v>
      </c>
      <c r="R589" s="19">
        <f>IF($C589="B",VLOOKUP($A589,Bat!$A$4:$BC$2232,R$1,FALSE),VLOOKUP($A589,Pit!$A$4:$AZ$2108,R$2,FALSE))</f>
        <v>-0.39959163803749959</v>
      </c>
      <c r="S589" s="20">
        <f>IF($C589="B",VLOOKUP($A589,Bat!$A$4:$BC$2232,S$1,FALSE),VLOOKUP($A589,Pit!$A$4:$AZ$2108,S$2,FALSE))</f>
        <v>180000</v>
      </c>
      <c r="T589" s="17" t="str">
        <f>VLOOKUP(IF($C589="B",VLOOKUP($A589,Bat!$A$4:$AT$2232,T$1,FALSE),VLOOKUP($A589,Pit!$A$4:$BD$2108,T$2,FALSE)),COND!$A$35:$B$41,2,FALSE)</f>
        <v>??</v>
      </c>
      <c r="U589" s="21">
        <f>IF($C589="B",VLOOKUP($A589,Bat!$A$4:$AR$1196,44,FALSE),VLOOKUP($A589,Pit!$A$4:$BB$1086,54,FALSE))</f>
        <v>0</v>
      </c>
      <c r="V589" s="16"/>
      <c r="W589" s="16">
        <f>IF(OR(U589=999,V589=999,AND(S589&gt;$S$3,S589&lt;&gt;"Slot")),"",IF(V589="",U589,V589))</f>
        <v>0</v>
      </c>
      <c r="X589" s="17" t="e">
        <f>RANK(R589,$R$5:$R$124)</f>
        <v>#N/A</v>
      </c>
      <c r="Y589" s="16" t="str">
        <f>IFERROR(VLOOKUP($D589,Results!$F$3:$L$1396,Y$1,FALSE),"")</f>
        <v/>
      </c>
      <c r="Z589" s="34" t="str">
        <f>IFERROR(IFERROR(IF(VLOOKUP($D589,Results!$F$3:$L$1396,Z$1+1,FALSE)=1,"S",""),"")&amp;VLOOKUP($D589,Results!$F$3:$L$1396,Z$1,FALSE),"")</f>
        <v/>
      </c>
      <c r="AA589" s="16" t="str">
        <f>IFERROR(VLOOKUP($D589,Results!$F$3:$L$1396,AA$1,FALSE),"")</f>
        <v/>
      </c>
      <c r="AB589" s="16" t="str">
        <f>IFERROR(VLOOKUP($D589,Results!$F$3:$L$1396,AB$1,FALSE),"")</f>
        <v/>
      </c>
      <c r="AC589" s="16" t="str">
        <f>IF(V589="","",Y589-V589)</f>
        <v/>
      </c>
    </row>
    <row r="590" spans="1:29" s="21" customFormat="1" x14ac:dyDescent="0.25">
      <c r="A590" s="21" t="s">
        <v>2566</v>
      </c>
      <c r="B590" s="16">
        <f>COUNTIF($A$5:$A$124,A590)</f>
        <v>0</v>
      </c>
      <c r="C590" s="16" t="str">
        <f>IF(OR(MID(A590,1,2)="SP",MID(A590,1,2)="MR",MID(A590,1,2)="CL",MID(A590,1,2)="RP"),"P","B")</f>
        <v>P</v>
      </c>
      <c r="D590" s="17">
        <f>IF($C590="B",VLOOKUP($A590,Bat!$A$4:$BC$2232,D$1,FALSE),VLOOKUP($A590,Pit!$A$4:$AZ$2108,D$2,FALSE))</f>
        <v>4703</v>
      </c>
      <c r="E590" s="16" t="str">
        <f>IF($C590="B",VLOOKUP($A590,Bat!$A$4:$BC$2232,E$1,FALSE),VLOOKUP($A590,Pit!$A$4:$AZ$2108,E$2,FALSE))</f>
        <v>RP</v>
      </c>
      <c r="F590" s="16" t="str">
        <f>IF($C590="B",VLOOKUP($A590,Bat!$A$4:$BC$2232,F$1,FALSE),VLOOKUP($A590,Pit!$A$4:$AZ$2108,F$2,FALSE))</f>
        <v>Lorenzo Lorenzo</v>
      </c>
      <c r="G590" s="16">
        <f>IF($C590="B",VLOOKUP($A590,Bat!$A$4:$BC$2232,G$1,FALSE),VLOOKUP($A590,Pit!$A$4:$AZ$2108,G$2,FALSE))</f>
        <v>18</v>
      </c>
      <c r="H590" s="16" t="str">
        <f>IF($C590="B",VLOOKUP($A590,Bat!$A$4:$BC$2232,H$1,FALSE),VLOOKUP($A590,Pit!$A$4:$AZ$2108,H$2,FALSE))</f>
        <v>R</v>
      </c>
      <c r="I590" s="16" t="str">
        <f>IF($C590="B",VLOOKUP($A590,Bat!$A$4:$BC$2232,I$1,FALSE),VLOOKUP($A590,Pit!$A$4:$AZ$2108,I$2,FALSE))</f>
        <v>R</v>
      </c>
      <c r="J590" s="16" t="str">
        <f>IF($C590="B",VLOOKUP($A590,Bat!$A$4:$BC$2232,J$1,FALSE),VLOOKUP($A590,Pit!$A$4:$AZ$2108,J$2,FALSE))</f>
        <v>Low</v>
      </c>
      <c r="K590" s="17" t="str">
        <f>IF($C590="B",VLOOKUP($A590,Bat!$A$4:$BC$2232,K$1,FALSE),VLOOKUP($A590,Pit!$A$4:$AZ$2108,K$2,FALSE))</f>
        <v>Normal</v>
      </c>
      <c r="L590" s="16">
        <f>IF($C590="B",VLOOKUP($A590,Bat!$A$4:$BC$2232,L$1,FALSE),VLOOKUP($A590,Pit!$A$4:$AZ$2108,L$2,FALSE))</f>
        <v>3</v>
      </c>
      <c r="M590" s="16">
        <f>IF($C590="B",VLOOKUP($A590,Bat!$A$4:$BC$2232,M$1,FALSE),VLOOKUP($A590,Pit!$A$4:$AZ$2108,M$2,FALSE))</f>
        <v>4</v>
      </c>
      <c r="N590" s="16">
        <f>IF($C590="B",VLOOKUP($A590,Bat!$A$4:$BC$2232,N$1,FALSE),VLOOKUP($A590,Pit!$A$4:$AZ$2108,N$2,FALSE))</f>
        <v>3</v>
      </c>
      <c r="O590" s="16" t="str">
        <f>IF($C590="B",VLOOKUP($A590,Bat!$A$4:$BC$2232,O$1,FALSE),VLOOKUP($A590,Pit!$A$4:$AZ$2108,O$2,FALSE))</f>
        <v>85-87 Mph</v>
      </c>
      <c r="P590" s="17">
        <f>IF($C590="B",VLOOKUP($A590,Bat!$A$4:$BC$2232,P$1,FALSE),VLOOKUP($A590,Pit!$A$4:$AZ$2108,P$2,FALSE))</f>
        <v>5</v>
      </c>
      <c r="Q590" s="36">
        <f>IF($C590="B",VLOOKUP($A590,Bat!$A$4:$BC$2232,Q$1,FALSE),VLOOKUP($A590,Pit!$A$4:$AZ$2108,Q$2,FALSE))</f>
        <v>18.549555724212325</v>
      </c>
      <c r="R590" s="19">
        <f>IF($C590="B",VLOOKUP($A590,Bat!$A$4:$BC$2232,R$1,FALSE),VLOOKUP($A590,Pit!$A$4:$AZ$2108,R$2,FALSE))</f>
        <v>-0.40267530156573494</v>
      </c>
      <c r="S590" s="20">
        <f>IF($C590="B",VLOOKUP($A590,Bat!$A$4:$BC$2232,S$1,FALSE),VLOOKUP($A590,Pit!$A$4:$AZ$2108,S$2,FALSE))</f>
        <v>230000</v>
      </c>
      <c r="T590" s="17" t="str">
        <f>VLOOKUP(IF($C590="B",VLOOKUP($A590,Bat!$A$4:$AT$2232,T$1,FALSE),VLOOKUP($A590,Pit!$A$4:$BD$2108,T$2,FALSE)),COND!$A$35:$B$41,2,FALSE)</f>
        <v>??</v>
      </c>
      <c r="U590" s="21">
        <f>IF($C590="B",VLOOKUP($A590,Bat!$A$4:$AR$1196,44,FALSE),VLOOKUP($A590,Pit!$A$4:$BB$1086,54,FALSE))</f>
        <v>0</v>
      </c>
      <c r="V590" s="16"/>
      <c r="W590" s="16">
        <f>IF(OR(U590=999,V590=999,AND(S590&gt;$S$3,S590&lt;&gt;"Slot")),"",IF(V590="",U590,V590))</f>
        <v>0</v>
      </c>
      <c r="X590" s="17" t="e">
        <f>RANK(R590,$R$5:$R$124)</f>
        <v>#N/A</v>
      </c>
      <c r="Y590" s="16" t="str">
        <f>IFERROR(VLOOKUP($D590,Results!$F$3:$L$1396,Y$1,FALSE),"")</f>
        <v/>
      </c>
      <c r="Z590" s="34" t="str">
        <f>IFERROR(IFERROR(IF(VLOOKUP($D590,Results!$F$3:$L$1396,Z$1+1,FALSE)=1,"S",""),"")&amp;VLOOKUP($D590,Results!$F$3:$L$1396,Z$1,FALSE),"")</f>
        <v/>
      </c>
      <c r="AA590" s="16" t="str">
        <f>IFERROR(VLOOKUP($D590,Results!$F$3:$L$1396,AA$1,FALSE),"")</f>
        <v/>
      </c>
      <c r="AB590" s="16" t="str">
        <f>IFERROR(VLOOKUP($D590,Results!$F$3:$L$1396,AB$1,FALSE),"")</f>
        <v/>
      </c>
      <c r="AC590" s="16" t="str">
        <f>IF(V590="","",Y590-V590)</f>
        <v/>
      </c>
    </row>
    <row r="591" spans="1:29" s="21" customFormat="1" x14ac:dyDescent="0.25">
      <c r="A591" s="21" t="s">
        <v>2567</v>
      </c>
      <c r="B591" s="16">
        <f>COUNTIF($A$5:$A$124,A591)</f>
        <v>0</v>
      </c>
      <c r="C591" s="16" t="str">
        <f>IF(OR(MID(A591,1,2)="SP",MID(A591,1,2)="MR",MID(A591,1,2)="CL",MID(A591,1,2)="RP"),"P","B")</f>
        <v>P</v>
      </c>
      <c r="D591" s="17">
        <f>IF($C591="B",VLOOKUP($A591,Bat!$A$4:$BC$2232,D$1,FALSE),VLOOKUP($A591,Pit!$A$4:$AZ$2108,D$2,FALSE))</f>
        <v>9487</v>
      </c>
      <c r="E591" s="16" t="str">
        <f>IF($C591="B",VLOOKUP($A591,Bat!$A$4:$BC$2232,E$1,FALSE),VLOOKUP($A591,Pit!$A$4:$AZ$2108,E$2,FALSE))</f>
        <v>SP</v>
      </c>
      <c r="F591" s="16" t="str">
        <f>IF($C591="B",VLOOKUP($A591,Bat!$A$4:$BC$2232,F$1,FALSE),VLOOKUP($A591,Pit!$A$4:$AZ$2108,F$2,FALSE))</f>
        <v>Glenn Powell</v>
      </c>
      <c r="G591" s="16">
        <f>IF($C591="B",VLOOKUP($A591,Bat!$A$4:$BC$2232,G$1,FALSE),VLOOKUP($A591,Pit!$A$4:$AZ$2108,G$2,FALSE))</f>
        <v>21</v>
      </c>
      <c r="H591" s="16" t="str">
        <f>IF($C591="B",VLOOKUP($A591,Bat!$A$4:$BC$2232,H$1,FALSE),VLOOKUP($A591,Pit!$A$4:$AZ$2108,H$2,FALSE))</f>
        <v>L</v>
      </c>
      <c r="I591" s="16" t="str">
        <f>IF($C591="B",VLOOKUP($A591,Bat!$A$4:$BC$2232,I$1,FALSE),VLOOKUP($A591,Pit!$A$4:$AZ$2108,I$2,FALSE))</f>
        <v>L</v>
      </c>
      <c r="J591" s="16" t="str">
        <f>IF($C591="B",VLOOKUP($A591,Bat!$A$4:$BC$2232,J$1,FALSE),VLOOKUP($A591,Pit!$A$4:$AZ$2108,J$2,FALSE))</f>
        <v>Very Low</v>
      </c>
      <c r="K591" s="17" t="str">
        <f>IF($C591="B",VLOOKUP($A591,Bat!$A$4:$BC$2232,K$1,FALSE),VLOOKUP($A591,Pit!$A$4:$AZ$2108,K$2,FALSE))</f>
        <v>Low</v>
      </c>
      <c r="L591" s="16">
        <f>IF($C591="B",VLOOKUP($A591,Bat!$A$4:$BC$2232,L$1,FALSE),VLOOKUP($A591,Pit!$A$4:$AZ$2108,L$2,FALSE))</f>
        <v>4</v>
      </c>
      <c r="M591" s="16">
        <f>IF($C591="B",VLOOKUP($A591,Bat!$A$4:$BC$2232,M$1,FALSE),VLOOKUP($A591,Pit!$A$4:$AZ$2108,M$2,FALSE))</f>
        <v>8</v>
      </c>
      <c r="N591" s="16">
        <f>IF($C591="B",VLOOKUP($A591,Bat!$A$4:$BC$2232,N$1,FALSE),VLOOKUP($A591,Pit!$A$4:$AZ$2108,N$2,FALSE))</f>
        <v>3</v>
      </c>
      <c r="O591" s="16" t="str">
        <f>IF($C591="B",VLOOKUP($A591,Bat!$A$4:$BC$2232,O$1,FALSE),VLOOKUP($A591,Pit!$A$4:$AZ$2108,O$2,FALSE))</f>
        <v>91-93 Mph</v>
      </c>
      <c r="P591" s="17">
        <f>IF($C591="B",VLOOKUP($A591,Bat!$A$4:$BC$2232,P$1,FALSE),VLOOKUP($A591,Pit!$A$4:$AZ$2108,P$2,FALSE))</f>
        <v>8</v>
      </c>
      <c r="Q591" s="36">
        <f>IF($C591="B",VLOOKUP($A591,Bat!$A$4:$BC$2232,Q$1,FALSE),VLOOKUP($A591,Pit!$A$4:$AZ$2108,Q$2,FALSE))</f>
        <v>18.54642818016309</v>
      </c>
      <c r="R591" s="19">
        <f>IF($C591="B",VLOOKUP($A591,Bat!$A$4:$BC$2232,R$1,FALSE),VLOOKUP($A591,Pit!$A$4:$AZ$2108,R$2,FALSE))</f>
        <v>-0.40295510666465423</v>
      </c>
      <c r="S591" s="20">
        <f>IF($C591="B",VLOOKUP($A591,Bat!$A$4:$BC$2232,S$1,FALSE),VLOOKUP($A591,Pit!$A$4:$AZ$2108,S$2,FALSE))</f>
        <v>230000</v>
      </c>
      <c r="T591" s="17" t="str">
        <f>VLOOKUP(IF($C591="B",VLOOKUP($A591,Bat!$A$4:$AT$2232,T$1,FALSE),VLOOKUP($A591,Pit!$A$4:$BD$2108,T$2,FALSE)),COND!$A$35:$B$41,2,FALSE)</f>
        <v>??</v>
      </c>
      <c r="U591" s="21">
        <f>IF($C591="B",VLOOKUP($A591,Bat!$A$4:$AR$1196,44,FALSE),VLOOKUP($A591,Pit!$A$4:$BB$1086,54,FALSE))</f>
        <v>0</v>
      </c>
      <c r="V591" s="16"/>
      <c r="W591" s="16">
        <f>IF(OR(U591=999,V591=999,AND(S591&gt;$S$3,S591&lt;&gt;"Slot")),"",IF(V591="",U591,V591))</f>
        <v>0</v>
      </c>
      <c r="X591" s="17" t="e">
        <f>RANK(R591,$R$5:$R$124)</f>
        <v>#N/A</v>
      </c>
      <c r="Y591" s="16" t="str">
        <f>IFERROR(VLOOKUP($D591,Results!$F$3:$L$1396,Y$1,FALSE),"")</f>
        <v/>
      </c>
      <c r="Z591" s="34" t="str">
        <f>IFERROR(IFERROR(IF(VLOOKUP($D591,Results!$F$3:$L$1396,Z$1+1,FALSE)=1,"S",""),"")&amp;VLOOKUP($D591,Results!$F$3:$L$1396,Z$1,FALSE),"")</f>
        <v/>
      </c>
      <c r="AA591" s="16" t="str">
        <f>IFERROR(VLOOKUP($D591,Results!$F$3:$L$1396,AA$1,FALSE),"")</f>
        <v/>
      </c>
      <c r="AB591" s="16" t="str">
        <f>IFERROR(VLOOKUP($D591,Results!$F$3:$L$1396,AB$1,FALSE),"")</f>
        <v/>
      </c>
      <c r="AC591" s="16" t="str">
        <f>IF(V591="","",Y591-V591)</f>
        <v/>
      </c>
    </row>
    <row r="592" spans="1:29" s="21" customFormat="1" x14ac:dyDescent="0.25">
      <c r="A592" s="21" t="s">
        <v>2568</v>
      </c>
      <c r="B592" s="16">
        <f>COUNTIF($A$5:$A$124,A592)</f>
        <v>0</v>
      </c>
      <c r="C592" s="16" t="str">
        <f>IF(OR(MID(A592,1,2)="SP",MID(A592,1,2)="MR",MID(A592,1,2)="CL",MID(A592,1,2)="RP"),"P","B")</f>
        <v>P</v>
      </c>
      <c r="D592" s="17">
        <f>IF($C592="B",VLOOKUP($A592,Bat!$A$4:$BC$2232,D$1,FALSE),VLOOKUP($A592,Pit!$A$4:$AZ$2108,D$2,FALSE))</f>
        <v>5539</v>
      </c>
      <c r="E592" s="16" t="str">
        <f>IF($C592="B",VLOOKUP($A592,Bat!$A$4:$BC$2232,E$1,FALSE),VLOOKUP($A592,Pit!$A$4:$AZ$2108,E$2,FALSE))</f>
        <v>SP</v>
      </c>
      <c r="F592" s="16" t="str">
        <f>IF($C592="B",VLOOKUP($A592,Bat!$A$4:$BC$2232,F$1,FALSE),VLOOKUP($A592,Pit!$A$4:$AZ$2108,F$2,FALSE))</f>
        <v>Bobby Brown</v>
      </c>
      <c r="G592" s="16">
        <f>IF($C592="B",VLOOKUP($A592,Bat!$A$4:$BC$2232,G$1,FALSE),VLOOKUP($A592,Pit!$A$4:$AZ$2108,G$2,FALSE))</f>
        <v>18</v>
      </c>
      <c r="H592" s="16" t="str">
        <f>IF($C592="B",VLOOKUP($A592,Bat!$A$4:$BC$2232,H$1,FALSE),VLOOKUP($A592,Pit!$A$4:$AZ$2108,H$2,FALSE))</f>
        <v>L</v>
      </c>
      <c r="I592" s="16" t="str">
        <f>IF($C592="B",VLOOKUP($A592,Bat!$A$4:$BC$2232,I$1,FALSE),VLOOKUP($A592,Pit!$A$4:$AZ$2108,I$2,FALSE))</f>
        <v>L</v>
      </c>
      <c r="J592" s="16" t="str">
        <f>IF($C592="B",VLOOKUP($A592,Bat!$A$4:$BC$2232,J$1,FALSE),VLOOKUP($A592,Pit!$A$4:$AZ$2108,J$2,FALSE))</f>
        <v>High</v>
      </c>
      <c r="K592" s="17" t="str">
        <f>IF($C592="B",VLOOKUP($A592,Bat!$A$4:$BC$2232,K$1,FALSE),VLOOKUP($A592,Pit!$A$4:$AZ$2108,K$2,FALSE))</f>
        <v>Very Low</v>
      </c>
      <c r="L592" s="16">
        <f>IF($C592="B",VLOOKUP($A592,Bat!$A$4:$BC$2232,L$1,FALSE),VLOOKUP($A592,Pit!$A$4:$AZ$2108,L$2,FALSE))</f>
        <v>4</v>
      </c>
      <c r="M592" s="16">
        <f>IF($C592="B",VLOOKUP($A592,Bat!$A$4:$BC$2232,M$1,FALSE),VLOOKUP($A592,Pit!$A$4:$AZ$2108,M$2,FALSE))</f>
        <v>5</v>
      </c>
      <c r="N592" s="16">
        <f>IF($C592="B",VLOOKUP($A592,Bat!$A$4:$BC$2232,N$1,FALSE),VLOOKUP($A592,Pit!$A$4:$AZ$2108,N$2,FALSE))</f>
        <v>2</v>
      </c>
      <c r="O592" s="16" t="str">
        <f>IF($C592="B",VLOOKUP($A592,Bat!$A$4:$BC$2232,O$1,FALSE),VLOOKUP($A592,Pit!$A$4:$AZ$2108,O$2,FALSE))</f>
        <v>90-92 Mph</v>
      </c>
      <c r="P592" s="17">
        <f>IF($C592="B",VLOOKUP($A592,Bat!$A$4:$BC$2232,P$1,FALSE),VLOOKUP($A592,Pit!$A$4:$AZ$2108,P$2,FALSE))</f>
        <v>7</v>
      </c>
      <c r="Q592" s="36">
        <f>IF($C592="B",VLOOKUP($A592,Bat!$A$4:$BC$2232,Q$1,FALSE),VLOOKUP($A592,Pit!$A$4:$AZ$2108,Q$2,FALSE))</f>
        <v>18.508538808592874</v>
      </c>
      <c r="R592" s="19">
        <f>IF($C592="B",VLOOKUP($A592,Bat!$A$4:$BC$2232,R$1,FALSE),VLOOKUP($A592,Pit!$A$4:$AZ$2108,R$2,FALSE))</f>
        <v>-0.40634487166661731</v>
      </c>
      <c r="S592" s="20">
        <f>IF($C592="B",VLOOKUP($A592,Bat!$A$4:$BC$2232,S$1,FALSE),VLOOKUP($A592,Pit!$A$4:$AZ$2108,S$2,FALSE))</f>
        <v>200000</v>
      </c>
      <c r="T592" s="17" t="str">
        <f>VLOOKUP(IF($C592="B",VLOOKUP($A592,Bat!$A$4:$AT$2232,T$1,FALSE),VLOOKUP($A592,Pit!$A$4:$BD$2108,T$2,FALSE)),COND!$A$35:$B$41,2,FALSE)</f>
        <v>??</v>
      </c>
      <c r="U592" s="21">
        <f>IF($C592="B",VLOOKUP($A592,Bat!$A$4:$AR$1196,44,FALSE),VLOOKUP($A592,Pit!$A$4:$BB$1086,54,FALSE))</f>
        <v>0</v>
      </c>
      <c r="V592" s="16"/>
      <c r="W592" s="16">
        <f>IF(OR(U592=999,V592=999,AND(S592&gt;$S$3,S592&lt;&gt;"Slot")),"",IF(V592="",U592,V592))</f>
        <v>0</v>
      </c>
      <c r="X592" s="17" t="e">
        <f>RANK(R592,$R$5:$R$124)</f>
        <v>#N/A</v>
      </c>
      <c r="Y592" s="16" t="str">
        <f>IFERROR(VLOOKUP($D592,Results!$F$3:$L$1396,Y$1,FALSE),"")</f>
        <v/>
      </c>
      <c r="Z592" s="34" t="str">
        <f>IFERROR(IFERROR(IF(VLOOKUP($D592,Results!$F$3:$L$1396,Z$1+1,FALSE)=1,"S",""),"")&amp;VLOOKUP($D592,Results!$F$3:$L$1396,Z$1,FALSE),"")</f>
        <v/>
      </c>
      <c r="AA592" s="16" t="str">
        <f>IFERROR(VLOOKUP($D592,Results!$F$3:$L$1396,AA$1,FALSE),"")</f>
        <v/>
      </c>
      <c r="AB592" s="16" t="str">
        <f>IFERROR(VLOOKUP($D592,Results!$F$3:$L$1396,AB$1,FALSE),"")</f>
        <v/>
      </c>
      <c r="AC592" s="16" t="str">
        <f>IF(V592="","",Y592-V592)</f>
        <v/>
      </c>
    </row>
    <row r="593" spans="1:29" s="21" customFormat="1" x14ac:dyDescent="0.25">
      <c r="A593" s="21" t="s">
        <v>2569</v>
      </c>
      <c r="B593" s="16">
        <f>COUNTIF($A$5:$A$124,A593)</f>
        <v>0</v>
      </c>
      <c r="C593" s="16" t="str">
        <f>IF(OR(MID(A593,1,2)="SP",MID(A593,1,2)="MR",MID(A593,1,2)="CL",MID(A593,1,2)="RP"),"P","B")</f>
        <v>P</v>
      </c>
      <c r="D593" s="17">
        <f>IF($C593="B",VLOOKUP($A593,Bat!$A$4:$BC$2232,D$1,FALSE),VLOOKUP($A593,Pit!$A$4:$AZ$2108,D$2,FALSE))</f>
        <v>9375</v>
      </c>
      <c r="E593" s="16" t="str">
        <f>IF($C593="B",VLOOKUP($A593,Bat!$A$4:$BC$2232,E$1,FALSE),VLOOKUP($A593,Pit!$A$4:$AZ$2108,E$2,FALSE))</f>
        <v>RP</v>
      </c>
      <c r="F593" s="16" t="str">
        <f>IF($C593="B",VLOOKUP($A593,Bat!$A$4:$BC$2232,F$1,FALSE),VLOOKUP($A593,Pit!$A$4:$AZ$2108,F$2,FALSE))</f>
        <v>Kiyoemon Tanaka</v>
      </c>
      <c r="G593" s="16">
        <f>IF($C593="B",VLOOKUP($A593,Bat!$A$4:$BC$2232,G$1,FALSE),VLOOKUP($A593,Pit!$A$4:$AZ$2108,G$2,FALSE))</f>
        <v>17</v>
      </c>
      <c r="H593" s="16" t="str">
        <f>IF($C593="B",VLOOKUP($A593,Bat!$A$4:$BC$2232,H$1,FALSE),VLOOKUP($A593,Pit!$A$4:$AZ$2108,H$2,FALSE))</f>
        <v>R</v>
      </c>
      <c r="I593" s="16" t="str">
        <f>IF($C593="B",VLOOKUP($A593,Bat!$A$4:$BC$2232,I$1,FALSE),VLOOKUP($A593,Pit!$A$4:$AZ$2108,I$2,FALSE))</f>
        <v>R</v>
      </c>
      <c r="J593" s="16" t="str">
        <f>IF($C593="B",VLOOKUP($A593,Bat!$A$4:$BC$2232,J$1,FALSE),VLOOKUP($A593,Pit!$A$4:$AZ$2108,J$2,FALSE))</f>
        <v>Very High</v>
      </c>
      <c r="K593" s="17" t="str">
        <f>IF($C593="B",VLOOKUP($A593,Bat!$A$4:$BC$2232,K$1,FALSE),VLOOKUP($A593,Pit!$A$4:$AZ$2108,K$2,FALSE))</f>
        <v>Normal</v>
      </c>
      <c r="L593" s="16">
        <f>IF($C593="B",VLOOKUP($A593,Bat!$A$4:$BC$2232,L$1,FALSE),VLOOKUP($A593,Pit!$A$4:$AZ$2108,L$2,FALSE))</f>
        <v>3</v>
      </c>
      <c r="M593" s="16">
        <f>IF($C593="B",VLOOKUP($A593,Bat!$A$4:$BC$2232,M$1,FALSE),VLOOKUP($A593,Pit!$A$4:$AZ$2108,M$2,FALSE))</f>
        <v>3</v>
      </c>
      <c r="N593" s="16">
        <f>IF($C593="B",VLOOKUP($A593,Bat!$A$4:$BC$2232,N$1,FALSE),VLOOKUP($A593,Pit!$A$4:$AZ$2108,N$2,FALSE))</f>
        <v>4</v>
      </c>
      <c r="O593" s="16" t="str">
        <f>IF($C593="B",VLOOKUP($A593,Bat!$A$4:$BC$2232,O$1,FALSE),VLOOKUP($A593,Pit!$A$4:$AZ$2108,O$2,FALSE))</f>
        <v>84-86 Mph</v>
      </c>
      <c r="P593" s="17">
        <f>IF($C593="B",VLOOKUP($A593,Bat!$A$4:$BC$2232,P$1,FALSE),VLOOKUP($A593,Pit!$A$4:$AZ$2108,P$2,FALSE))</f>
        <v>4</v>
      </c>
      <c r="Q593" s="36">
        <f>IF($C593="B",VLOOKUP($A593,Bat!$A$4:$BC$2232,Q$1,FALSE),VLOOKUP($A593,Pit!$A$4:$AZ$2108,Q$2,FALSE))</f>
        <v>18.489903466177367</v>
      </c>
      <c r="R593" s="19">
        <f>IF($C593="B",VLOOKUP($A593,Bat!$A$4:$BC$2232,R$1,FALSE),VLOOKUP($A593,Pit!$A$4:$AZ$2108,R$2,FALSE))</f>
        <v>-0.40801207882529555</v>
      </c>
      <c r="S593" s="20">
        <f>IF($C593="B",VLOOKUP($A593,Bat!$A$4:$BC$2232,S$1,FALSE),VLOOKUP($A593,Pit!$A$4:$AZ$2108,S$2,FALSE))</f>
        <v>210000</v>
      </c>
      <c r="T593" s="17" t="str">
        <f>VLOOKUP(IF($C593="B",VLOOKUP($A593,Bat!$A$4:$AT$2232,T$1,FALSE),VLOOKUP($A593,Pit!$A$4:$BD$2108,T$2,FALSE)),COND!$A$35:$B$41,2,FALSE)</f>
        <v>??</v>
      </c>
      <c r="U593" s="21">
        <f>IF($C593="B",VLOOKUP($A593,Bat!$A$4:$AR$1196,44,FALSE),VLOOKUP($A593,Pit!$A$4:$BB$1086,54,FALSE))</f>
        <v>0</v>
      </c>
      <c r="V593" s="16"/>
      <c r="W593" s="16">
        <f>IF(OR(U593=999,V593=999,AND(S593&gt;$S$3,S593&lt;&gt;"Slot")),"",IF(V593="",U593,V593))</f>
        <v>0</v>
      </c>
      <c r="X593" s="17" t="e">
        <f>RANK(R593,$R$5:$R$124)</f>
        <v>#N/A</v>
      </c>
      <c r="Y593" s="16" t="str">
        <f>IFERROR(VLOOKUP($D593,Results!$F$3:$L$1396,Y$1,FALSE),"")</f>
        <v/>
      </c>
      <c r="Z593" s="34" t="str">
        <f>IFERROR(IFERROR(IF(VLOOKUP($D593,Results!$F$3:$L$1396,Z$1+1,FALSE)=1,"S",""),"")&amp;VLOOKUP($D593,Results!$F$3:$L$1396,Z$1,FALSE),"")</f>
        <v/>
      </c>
      <c r="AA593" s="16" t="str">
        <f>IFERROR(VLOOKUP($D593,Results!$F$3:$L$1396,AA$1,FALSE),"")</f>
        <v/>
      </c>
      <c r="AB593" s="16" t="str">
        <f>IFERROR(VLOOKUP($D593,Results!$F$3:$L$1396,AB$1,FALSE),"")</f>
        <v/>
      </c>
      <c r="AC593" s="16" t="str">
        <f>IF(V593="","",Y593-V593)</f>
        <v/>
      </c>
    </row>
    <row r="594" spans="1:29" s="21" customFormat="1" x14ac:dyDescent="0.25">
      <c r="A594" s="21" t="s">
        <v>2570</v>
      </c>
      <c r="B594" s="16">
        <f>COUNTIF($A$5:$A$124,A594)</f>
        <v>0</v>
      </c>
      <c r="C594" s="16" t="str">
        <f>IF(OR(MID(A594,1,2)="SP",MID(A594,1,2)="MR",MID(A594,1,2)="CL",MID(A594,1,2)="RP"),"P","B")</f>
        <v>P</v>
      </c>
      <c r="D594" s="17">
        <f>IF($C594="B",VLOOKUP($A594,Bat!$A$4:$BC$2232,D$1,FALSE),VLOOKUP($A594,Pit!$A$4:$AZ$2108,D$2,FALSE))</f>
        <v>4501</v>
      </c>
      <c r="E594" s="16" t="str">
        <f>IF($C594="B",VLOOKUP($A594,Bat!$A$4:$BC$2232,E$1,FALSE),VLOOKUP($A594,Pit!$A$4:$AZ$2108,E$2,FALSE))</f>
        <v>RP</v>
      </c>
      <c r="F594" s="16" t="str">
        <f>IF($C594="B",VLOOKUP($A594,Bat!$A$4:$BC$2232,F$1,FALSE),VLOOKUP($A594,Pit!$A$4:$AZ$2108,F$2,FALSE))</f>
        <v>Ichizo Takeuchi</v>
      </c>
      <c r="G594" s="16">
        <f>IF($C594="B",VLOOKUP($A594,Bat!$A$4:$BC$2232,G$1,FALSE),VLOOKUP($A594,Pit!$A$4:$AZ$2108,G$2,FALSE))</f>
        <v>21</v>
      </c>
      <c r="H594" s="16" t="str">
        <f>IF($C594="B",VLOOKUP($A594,Bat!$A$4:$BC$2232,H$1,FALSE),VLOOKUP($A594,Pit!$A$4:$AZ$2108,H$2,FALSE))</f>
        <v>R</v>
      </c>
      <c r="I594" s="16" t="str">
        <f>IF($C594="B",VLOOKUP($A594,Bat!$A$4:$BC$2232,I$1,FALSE),VLOOKUP($A594,Pit!$A$4:$AZ$2108,I$2,FALSE))</f>
        <v>R</v>
      </c>
      <c r="J594" s="16" t="str">
        <f>IF($C594="B",VLOOKUP($A594,Bat!$A$4:$BC$2232,J$1,FALSE),VLOOKUP($A594,Pit!$A$4:$AZ$2108,J$2,FALSE))</f>
        <v>Very Low</v>
      </c>
      <c r="K594" s="17" t="str">
        <f>IF($C594="B",VLOOKUP($A594,Bat!$A$4:$BC$2232,K$1,FALSE),VLOOKUP($A594,Pit!$A$4:$AZ$2108,K$2,FALSE))</f>
        <v>High</v>
      </c>
      <c r="L594" s="16">
        <f>IF($C594="B",VLOOKUP($A594,Bat!$A$4:$BC$2232,L$1,FALSE),VLOOKUP($A594,Pit!$A$4:$AZ$2108,L$2,FALSE))</f>
        <v>3</v>
      </c>
      <c r="M594" s="16">
        <f>IF($C594="B",VLOOKUP($A594,Bat!$A$4:$BC$2232,M$1,FALSE),VLOOKUP($A594,Pit!$A$4:$AZ$2108,M$2,FALSE))</f>
        <v>5</v>
      </c>
      <c r="N594" s="16">
        <f>IF($C594="B",VLOOKUP($A594,Bat!$A$4:$BC$2232,N$1,FALSE),VLOOKUP($A594,Pit!$A$4:$AZ$2108,N$2,FALSE))</f>
        <v>3</v>
      </c>
      <c r="O594" s="16" t="str">
        <f>IF($C594="B",VLOOKUP($A594,Bat!$A$4:$BC$2232,O$1,FALSE),VLOOKUP($A594,Pit!$A$4:$AZ$2108,O$2,FALSE))</f>
        <v>88-90 Mph</v>
      </c>
      <c r="P594" s="17">
        <f>IF($C594="B",VLOOKUP($A594,Bat!$A$4:$BC$2232,P$1,FALSE),VLOOKUP($A594,Pit!$A$4:$AZ$2108,P$2,FALSE))</f>
        <v>4</v>
      </c>
      <c r="Q594" s="36">
        <f>IF($C594="B",VLOOKUP($A594,Bat!$A$4:$BC$2232,Q$1,FALSE),VLOOKUP($A594,Pit!$A$4:$AZ$2108,Q$2,FALSE))</f>
        <v>18.480731742845766</v>
      </c>
      <c r="R594" s="19">
        <f>IF($C594="B",VLOOKUP($A594,Bat!$A$4:$BC$2232,R$1,FALSE),VLOOKUP($A594,Pit!$A$4:$AZ$2108,R$2,FALSE))</f>
        <v>-0.40883262520726793</v>
      </c>
      <c r="S594" s="20">
        <f>IF($C594="B",VLOOKUP($A594,Bat!$A$4:$BC$2232,S$1,FALSE),VLOOKUP($A594,Pit!$A$4:$AZ$2108,S$2,FALSE))</f>
        <v>190000</v>
      </c>
      <c r="T594" s="17" t="str">
        <f>VLOOKUP(IF($C594="B",VLOOKUP($A594,Bat!$A$4:$AT$2232,T$1,FALSE),VLOOKUP($A594,Pit!$A$4:$BD$2108,T$2,FALSE)),COND!$A$35:$B$41,2,FALSE)</f>
        <v>??</v>
      </c>
      <c r="U594" s="21">
        <f>IF($C594="B",VLOOKUP($A594,Bat!$A$4:$AR$1196,44,FALSE),VLOOKUP($A594,Pit!$A$4:$BB$1086,54,FALSE))</f>
        <v>0</v>
      </c>
      <c r="V594" s="16"/>
      <c r="W594" s="16">
        <f>IF(OR(U594=999,V594=999,AND(S594&gt;$S$3,S594&lt;&gt;"Slot")),"",IF(V594="",U594,V594))</f>
        <v>0</v>
      </c>
      <c r="X594" s="17" t="e">
        <f>RANK(R594,$R$5:$R$124)</f>
        <v>#N/A</v>
      </c>
      <c r="Y594" s="16" t="str">
        <f>IFERROR(VLOOKUP($D594,Results!$F$3:$L$1396,Y$1,FALSE),"")</f>
        <v/>
      </c>
      <c r="Z594" s="34" t="str">
        <f>IFERROR(IFERROR(IF(VLOOKUP($D594,Results!$F$3:$L$1396,Z$1+1,FALSE)=1,"S",""),"")&amp;VLOOKUP($D594,Results!$F$3:$L$1396,Z$1,FALSE),"")</f>
        <v/>
      </c>
      <c r="AA594" s="16" t="str">
        <f>IFERROR(VLOOKUP($D594,Results!$F$3:$L$1396,AA$1,FALSE),"")</f>
        <v/>
      </c>
      <c r="AB594" s="16" t="str">
        <f>IFERROR(VLOOKUP($D594,Results!$F$3:$L$1396,AB$1,FALSE),"")</f>
        <v/>
      </c>
      <c r="AC594" s="16" t="str">
        <f>IF(V594="","",Y594-V594)</f>
        <v/>
      </c>
    </row>
    <row r="595" spans="1:29" s="21" customFormat="1" x14ac:dyDescent="0.25">
      <c r="A595" s="21" t="s">
        <v>3010</v>
      </c>
      <c r="B595" s="16">
        <f>COUNTIF($A$5:$A$124,A595)</f>
        <v>0</v>
      </c>
      <c r="C595" s="16" t="str">
        <f>IF(OR(MID(A595,1,2)="SP",MID(A595,1,2)="MR",MID(A595,1,2)="CL",MID(A595,1,2)="RP"),"P","B")</f>
        <v>B</v>
      </c>
      <c r="D595" s="17">
        <f>IF($C595="B",VLOOKUP($A595,Bat!$A$4:$BC$2232,D$1,FALSE),VLOOKUP($A595,Pit!$A$4:$AZ$2108,D$2,FALSE))</f>
        <v>6995</v>
      </c>
      <c r="E595" s="16" t="str">
        <f>IF($C595="B",VLOOKUP($A595,Bat!$A$4:$BC$2232,E$1,FALSE),VLOOKUP($A595,Pit!$A$4:$AZ$2108,E$2,FALSE))</f>
        <v>3B</v>
      </c>
      <c r="F595" s="16" t="str">
        <f>IF($C595="B",VLOOKUP($A595,Bat!$A$4:$BC$2232,F$1,FALSE),VLOOKUP($A595,Pit!$A$4:$AZ$2108,F$2,FALSE))</f>
        <v>Larry Shively</v>
      </c>
      <c r="G595" s="16">
        <f>IF($C595="B",VLOOKUP($A595,Bat!$A$4:$BC$2232,G$1,FALSE),VLOOKUP($A595,Pit!$A$4:$AZ$2108,G$2,FALSE))</f>
        <v>21</v>
      </c>
      <c r="H595" s="16" t="str">
        <f>IF($C595="B",VLOOKUP($A595,Bat!$A$4:$BC$2232,H$1,FALSE),VLOOKUP($A595,Pit!$A$4:$AZ$2108,H$2,FALSE))</f>
        <v>R</v>
      </c>
      <c r="I595" s="16" t="str">
        <f>IF($C595="B",VLOOKUP($A595,Bat!$A$4:$BC$2232,I$1,FALSE),VLOOKUP($A595,Pit!$A$4:$AZ$2108,I$2,FALSE))</f>
        <v>R</v>
      </c>
      <c r="J595" s="16" t="str">
        <f>IF($C595="B",VLOOKUP($A595,Bat!$A$4:$BC$2232,J$1,FALSE),VLOOKUP($A595,Pit!$A$4:$AZ$2108,J$2,FALSE))</f>
        <v>Normal</v>
      </c>
      <c r="K595" s="17" t="str">
        <f>IF($C595="B",VLOOKUP($A595,Bat!$A$4:$BC$2232,K$1,FALSE),VLOOKUP($A595,Pit!$A$4:$AZ$2108,K$2,FALSE))</f>
        <v>High</v>
      </c>
      <c r="L595" s="16">
        <f>IF($C595="B",VLOOKUP($A595,Bat!$A$4:$BC$2232,L$1,FALSE),VLOOKUP($A595,Pit!$A$4:$AZ$2108,L$2,FALSE))</f>
        <v>4</v>
      </c>
      <c r="M595" s="16">
        <f>IF($C595="B",VLOOKUP($A595,Bat!$A$4:$BC$2232,M$1,FALSE),VLOOKUP($A595,Pit!$A$4:$AZ$2108,M$2,FALSE))</f>
        <v>5</v>
      </c>
      <c r="N595" s="16">
        <f>IF($C595="B",VLOOKUP($A595,Bat!$A$4:$BC$2232,N$1,FALSE),VLOOKUP($A595,Pit!$A$4:$AZ$2108,N$2,FALSE))</f>
        <v>1</v>
      </c>
      <c r="O595" s="16">
        <f>IF($C595="B",VLOOKUP($A595,Bat!$A$4:$BC$2232,O$1,FALSE),VLOOKUP($A595,Pit!$A$4:$AZ$2108,O$2,FALSE))</f>
        <v>2</v>
      </c>
      <c r="P595" s="17">
        <f>IF($C595="B",VLOOKUP($A595,Bat!$A$4:$BC$2232,P$1,FALSE),VLOOKUP($A595,Pit!$A$4:$AZ$2108,P$2,FALSE))</f>
        <v>5</v>
      </c>
      <c r="Q595" s="36">
        <f>IF($C595="B",VLOOKUP($A595,Bat!$A$4:$BC$2232,Q$1,FALSE),VLOOKUP($A595,Pit!$A$4:$AZ$2108,Q$2,FALSE))</f>
        <v>3.4441277691716445</v>
      </c>
      <c r="R595" s="19">
        <f>IF($C595="B",VLOOKUP($A595,Bat!$A$4:$BC$2232,R$1,FALSE),VLOOKUP($A595,Pit!$A$4:$AZ$2108,R$2,FALSE))</f>
        <v>-0.41081559545551177</v>
      </c>
      <c r="S595" s="20">
        <f>IF($C595="B",VLOOKUP($A595,Bat!$A$4:$BC$2232,S$1,FALSE),VLOOKUP($A595,Pit!$A$4:$AZ$2108,S$2,FALSE))</f>
        <v>220000</v>
      </c>
      <c r="T595" s="17" t="str">
        <f>VLOOKUP(IF($C595="B",VLOOKUP($A595,Bat!$A$4:$AT$2232,T$1,FALSE),VLOOKUP($A595,Pit!$A$4:$BD$2108,T$2,FALSE)),COND!$A$35:$B$41,2,FALSE)</f>
        <v>??</v>
      </c>
      <c r="U595" s="21">
        <f>IF($C595="B",VLOOKUP($A595,Bat!$A$4:$AR$1196,44,FALSE),VLOOKUP($A595,Pit!$A$4:$BB$1086,54,FALSE))</f>
        <v>0</v>
      </c>
      <c r="V595" s="16"/>
      <c r="W595" s="16">
        <f>IF(OR(U595=999,V595=999,AND(S595&gt;$S$3,S595&lt;&gt;"Slot")),"",IF(V595="",U595,V595))</f>
        <v>0</v>
      </c>
      <c r="X595" s="17" t="e">
        <f>RANK(R595,$R$5:$R$124)</f>
        <v>#N/A</v>
      </c>
      <c r="Y595" s="16" t="str">
        <f>IFERROR(VLOOKUP($D595,Results!$F$3:$L$1396,Y$1,FALSE),"")</f>
        <v/>
      </c>
      <c r="Z595" s="34" t="str">
        <f>IFERROR(IFERROR(IF(VLOOKUP($D595,Results!$F$3:$L$1396,Z$1+1,FALSE)=1,"S",""),"")&amp;VLOOKUP($D595,Results!$F$3:$L$1396,Z$1,FALSE),"")</f>
        <v/>
      </c>
      <c r="AA595" s="16" t="str">
        <f>IFERROR(VLOOKUP($D595,Results!$F$3:$L$1396,AA$1,FALSE),"")</f>
        <v/>
      </c>
      <c r="AB595" s="16" t="str">
        <f>IFERROR(VLOOKUP($D595,Results!$F$3:$L$1396,AB$1,FALSE),"")</f>
        <v/>
      </c>
      <c r="AC595" s="16" t="str">
        <f>IF(V595="","",Y595-V595)</f>
        <v/>
      </c>
    </row>
    <row r="596" spans="1:29" s="21" customFormat="1" x14ac:dyDescent="0.25">
      <c r="A596" s="21" t="s">
        <v>2571</v>
      </c>
      <c r="B596" s="16">
        <f>COUNTIF($A$5:$A$124,A596)</f>
        <v>0</v>
      </c>
      <c r="C596" s="16" t="str">
        <f>IF(OR(MID(A596,1,2)="SP",MID(A596,1,2)="MR",MID(A596,1,2)="CL",MID(A596,1,2)="RP"),"P","B")</f>
        <v>P</v>
      </c>
      <c r="D596" s="17">
        <f>IF($C596="B",VLOOKUP($A596,Bat!$A$4:$BC$2232,D$1,FALSE),VLOOKUP($A596,Pit!$A$4:$AZ$2108,D$2,FALSE))</f>
        <v>9272</v>
      </c>
      <c r="E596" s="16" t="str">
        <f>IF($C596="B",VLOOKUP($A596,Bat!$A$4:$BC$2232,E$1,FALSE),VLOOKUP($A596,Pit!$A$4:$AZ$2108,E$2,FALSE))</f>
        <v>RP</v>
      </c>
      <c r="F596" s="16" t="str">
        <f>IF($C596="B",VLOOKUP($A596,Bat!$A$4:$BC$2232,F$1,FALSE),VLOOKUP($A596,Pit!$A$4:$AZ$2108,F$2,FALSE))</f>
        <v>Isao Ogawa</v>
      </c>
      <c r="G596" s="16">
        <f>IF($C596="B",VLOOKUP($A596,Bat!$A$4:$BC$2232,G$1,FALSE),VLOOKUP($A596,Pit!$A$4:$AZ$2108,G$2,FALSE))</f>
        <v>18</v>
      </c>
      <c r="H596" s="16" t="str">
        <f>IF($C596="B",VLOOKUP($A596,Bat!$A$4:$BC$2232,H$1,FALSE),VLOOKUP($A596,Pit!$A$4:$AZ$2108,H$2,FALSE))</f>
        <v>L</v>
      </c>
      <c r="I596" s="16" t="str">
        <f>IF($C596="B",VLOOKUP($A596,Bat!$A$4:$BC$2232,I$1,FALSE),VLOOKUP($A596,Pit!$A$4:$AZ$2108,I$2,FALSE))</f>
        <v>L</v>
      </c>
      <c r="J596" s="16" t="str">
        <f>IF($C596="B",VLOOKUP($A596,Bat!$A$4:$BC$2232,J$1,FALSE),VLOOKUP($A596,Pit!$A$4:$AZ$2108,J$2,FALSE))</f>
        <v>Low</v>
      </c>
      <c r="K596" s="17" t="str">
        <f>IF($C596="B",VLOOKUP($A596,Bat!$A$4:$BC$2232,K$1,FALSE),VLOOKUP($A596,Pit!$A$4:$AZ$2108,K$2,FALSE))</f>
        <v>Normal</v>
      </c>
      <c r="L596" s="16">
        <f>IF($C596="B",VLOOKUP($A596,Bat!$A$4:$BC$2232,L$1,FALSE),VLOOKUP($A596,Pit!$A$4:$AZ$2108,L$2,FALSE))</f>
        <v>2</v>
      </c>
      <c r="M596" s="16">
        <f>IF($C596="B",VLOOKUP($A596,Bat!$A$4:$BC$2232,M$1,FALSE),VLOOKUP($A596,Pit!$A$4:$AZ$2108,M$2,FALSE))</f>
        <v>3</v>
      </c>
      <c r="N596" s="16">
        <f>IF($C596="B",VLOOKUP($A596,Bat!$A$4:$BC$2232,N$1,FALSE),VLOOKUP($A596,Pit!$A$4:$AZ$2108,N$2,FALSE))</f>
        <v>5</v>
      </c>
      <c r="O596" s="16" t="str">
        <f>IF($C596="B",VLOOKUP($A596,Bat!$A$4:$BC$2232,O$1,FALSE),VLOOKUP($A596,Pit!$A$4:$AZ$2108,O$2,FALSE))</f>
        <v>87-89 Mph</v>
      </c>
      <c r="P596" s="17">
        <f>IF($C596="B",VLOOKUP($A596,Bat!$A$4:$BC$2232,P$1,FALSE),VLOOKUP($A596,Pit!$A$4:$AZ$2108,P$2,FALSE))</f>
        <v>9</v>
      </c>
      <c r="Q596" s="36">
        <f>IF($C596="B",VLOOKUP($A596,Bat!$A$4:$BC$2232,Q$1,FALSE),VLOOKUP($A596,Pit!$A$4:$AZ$2108,Q$2,FALSE))</f>
        <v>18.40069301740597</v>
      </c>
      <c r="R596" s="19">
        <f>IF($C596="B",VLOOKUP($A596,Bat!$A$4:$BC$2232,R$1,FALSE),VLOOKUP($A596,Pit!$A$4:$AZ$2108,R$2,FALSE))</f>
        <v>-0.41599327367024796</v>
      </c>
      <c r="S596" s="20">
        <f>IF($C596="B",VLOOKUP($A596,Bat!$A$4:$BC$2232,S$1,FALSE),VLOOKUP($A596,Pit!$A$4:$AZ$2108,S$2,FALSE))</f>
        <v>180000</v>
      </c>
      <c r="T596" s="17" t="str">
        <f>VLOOKUP(IF($C596="B",VLOOKUP($A596,Bat!$A$4:$AT$2232,T$1,FALSE),VLOOKUP($A596,Pit!$A$4:$BD$2108,T$2,FALSE)),COND!$A$35:$B$41,2,FALSE)</f>
        <v>??</v>
      </c>
      <c r="U596" s="21">
        <f>IF($C596="B",VLOOKUP($A596,Bat!$A$4:$AR$1196,44,FALSE),VLOOKUP($A596,Pit!$A$4:$BB$1086,54,FALSE))</f>
        <v>0</v>
      </c>
      <c r="V596" s="16"/>
      <c r="W596" s="16">
        <f>IF(OR(U596=999,V596=999,AND(S596&gt;$S$3,S596&lt;&gt;"Slot")),"",IF(V596="",U596,V596))</f>
        <v>0</v>
      </c>
      <c r="X596" s="17" t="e">
        <f>RANK(R596,$R$5:$R$124)</f>
        <v>#N/A</v>
      </c>
      <c r="Y596" s="16" t="str">
        <f>IFERROR(VLOOKUP($D596,Results!$F$3:$L$1396,Y$1,FALSE),"")</f>
        <v/>
      </c>
      <c r="Z596" s="34" t="str">
        <f>IFERROR(IFERROR(IF(VLOOKUP($D596,Results!$F$3:$L$1396,Z$1+1,FALSE)=1,"S",""),"")&amp;VLOOKUP($D596,Results!$F$3:$L$1396,Z$1,FALSE),"")</f>
        <v/>
      </c>
      <c r="AA596" s="16" t="str">
        <f>IFERROR(VLOOKUP($D596,Results!$F$3:$L$1396,AA$1,FALSE),"")</f>
        <v/>
      </c>
      <c r="AB596" s="16" t="str">
        <f>IFERROR(VLOOKUP($D596,Results!$F$3:$L$1396,AB$1,FALSE),"")</f>
        <v/>
      </c>
      <c r="AC596" s="16" t="str">
        <f>IF(V596="","",Y596-V596)</f>
        <v/>
      </c>
    </row>
    <row r="597" spans="1:29" s="21" customFormat="1" x14ac:dyDescent="0.25">
      <c r="A597" s="21" t="s">
        <v>2572</v>
      </c>
      <c r="B597" s="16">
        <f>COUNTIF($A$5:$A$124,A597)</f>
        <v>0</v>
      </c>
      <c r="C597" s="16" t="str">
        <f>IF(OR(MID(A597,1,2)="SP",MID(A597,1,2)="MR",MID(A597,1,2)="CL",MID(A597,1,2)="RP"),"P","B")</f>
        <v>P</v>
      </c>
      <c r="D597" s="17">
        <f>IF($C597="B",VLOOKUP($A597,Bat!$A$4:$BC$2232,D$1,FALSE),VLOOKUP($A597,Pit!$A$4:$AZ$2108,D$2,FALSE))</f>
        <v>4817</v>
      </c>
      <c r="E597" s="16" t="str">
        <f>IF($C597="B",VLOOKUP($A597,Bat!$A$4:$BC$2232,E$1,FALSE),VLOOKUP($A597,Pit!$A$4:$AZ$2108,E$2,FALSE))</f>
        <v>RP</v>
      </c>
      <c r="F597" s="16" t="str">
        <f>IF($C597="B",VLOOKUP($A597,Bat!$A$4:$BC$2232,F$1,FALSE),VLOOKUP($A597,Pit!$A$4:$AZ$2108,F$2,FALSE))</f>
        <v>Leonardo Hernández</v>
      </c>
      <c r="G597" s="16">
        <f>IF($C597="B",VLOOKUP($A597,Bat!$A$4:$BC$2232,G$1,FALSE),VLOOKUP($A597,Pit!$A$4:$AZ$2108,G$2,FALSE))</f>
        <v>18</v>
      </c>
      <c r="H597" s="16" t="str">
        <f>IF($C597="B",VLOOKUP($A597,Bat!$A$4:$BC$2232,H$1,FALSE),VLOOKUP($A597,Pit!$A$4:$AZ$2108,H$2,FALSE))</f>
        <v>L</v>
      </c>
      <c r="I597" s="16" t="str">
        <f>IF($C597="B",VLOOKUP($A597,Bat!$A$4:$BC$2232,I$1,FALSE),VLOOKUP($A597,Pit!$A$4:$AZ$2108,I$2,FALSE))</f>
        <v>L</v>
      </c>
      <c r="J597" s="16" t="str">
        <f>IF($C597="B",VLOOKUP($A597,Bat!$A$4:$BC$2232,J$1,FALSE),VLOOKUP($A597,Pit!$A$4:$AZ$2108,J$2,FALSE))</f>
        <v>Normal</v>
      </c>
      <c r="K597" s="17" t="str">
        <f>IF($C597="B",VLOOKUP($A597,Bat!$A$4:$BC$2232,K$1,FALSE),VLOOKUP($A597,Pit!$A$4:$AZ$2108,K$2,FALSE))</f>
        <v>Very Low</v>
      </c>
      <c r="L597" s="16">
        <f>IF($C597="B",VLOOKUP($A597,Bat!$A$4:$BC$2232,L$1,FALSE),VLOOKUP($A597,Pit!$A$4:$AZ$2108,L$2,FALSE))</f>
        <v>2</v>
      </c>
      <c r="M597" s="16">
        <f>IF($C597="B",VLOOKUP($A597,Bat!$A$4:$BC$2232,M$1,FALSE),VLOOKUP($A597,Pit!$A$4:$AZ$2108,M$2,FALSE))</f>
        <v>3</v>
      </c>
      <c r="N597" s="16">
        <f>IF($C597="B",VLOOKUP($A597,Bat!$A$4:$BC$2232,N$1,FALSE),VLOOKUP($A597,Pit!$A$4:$AZ$2108,N$2,FALSE))</f>
        <v>5</v>
      </c>
      <c r="O597" s="16" t="str">
        <f>IF($C597="B",VLOOKUP($A597,Bat!$A$4:$BC$2232,O$1,FALSE),VLOOKUP($A597,Pit!$A$4:$AZ$2108,O$2,FALSE))</f>
        <v>85-87 Mph</v>
      </c>
      <c r="P597" s="17">
        <f>IF($C597="B",VLOOKUP($A597,Bat!$A$4:$BC$2232,P$1,FALSE),VLOOKUP($A597,Pit!$A$4:$AZ$2108,P$2,FALSE))</f>
        <v>6</v>
      </c>
      <c r="Q597" s="36">
        <f>IF($C597="B",VLOOKUP($A597,Bat!$A$4:$BC$2232,Q$1,FALSE),VLOOKUP($A597,Pit!$A$4:$AZ$2108,Q$2,FALSE))</f>
        <v>18.379858069783907</v>
      </c>
      <c r="R597" s="19">
        <f>IF($C597="B",VLOOKUP($A597,Bat!$A$4:$BC$2232,R$1,FALSE),VLOOKUP($A597,Pit!$A$4:$AZ$2108,R$2,FALSE))</f>
        <v>-0.41785726806604101</v>
      </c>
      <c r="S597" s="20">
        <f>IF($C597="B",VLOOKUP($A597,Bat!$A$4:$BC$2232,S$1,FALSE),VLOOKUP($A597,Pit!$A$4:$AZ$2108,S$2,FALSE))</f>
        <v>210000</v>
      </c>
      <c r="T597" s="17" t="str">
        <f>VLOOKUP(IF($C597="B",VLOOKUP($A597,Bat!$A$4:$AT$2232,T$1,FALSE),VLOOKUP($A597,Pit!$A$4:$BD$2108,T$2,FALSE)),COND!$A$35:$B$41,2,FALSE)</f>
        <v>??</v>
      </c>
      <c r="U597" s="21">
        <f>IF($C597="B",VLOOKUP($A597,Bat!$A$4:$AR$1196,44,FALSE),VLOOKUP($A597,Pit!$A$4:$BB$1086,54,FALSE))</f>
        <v>0</v>
      </c>
      <c r="V597" s="16"/>
      <c r="W597" s="16">
        <f>IF(OR(U597=999,V597=999,AND(S597&gt;$S$3,S597&lt;&gt;"Slot")),"",IF(V597="",U597,V597))</f>
        <v>0</v>
      </c>
      <c r="X597" s="17" t="e">
        <f>RANK(R597,$R$5:$R$124)</f>
        <v>#N/A</v>
      </c>
      <c r="Y597" s="16" t="str">
        <f>IFERROR(VLOOKUP($D597,Results!$F$3:$L$1396,Y$1,FALSE),"")</f>
        <v/>
      </c>
      <c r="Z597" s="34" t="str">
        <f>IFERROR(IFERROR(IF(VLOOKUP($D597,Results!$F$3:$L$1396,Z$1+1,FALSE)=1,"S",""),"")&amp;VLOOKUP($D597,Results!$F$3:$L$1396,Z$1,FALSE),"")</f>
        <v/>
      </c>
      <c r="AA597" s="16" t="str">
        <f>IFERROR(VLOOKUP($D597,Results!$F$3:$L$1396,AA$1,FALSE),"")</f>
        <v/>
      </c>
      <c r="AB597" s="16" t="str">
        <f>IFERROR(VLOOKUP($D597,Results!$F$3:$L$1396,AB$1,FALSE),"")</f>
        <v/>
      </c>
      <c r="AC597" s="16" t="str">
        <f>IF(V597="","",Y597-V597)</f>
        <v/>
      </c>
    </row>
    <row r="598" spans="1:29" s="21" customFormat="1" x14ac:dyDescent="0.25">
      <c r="A598" s="21" t="s">
        <v>3011</v>
      </c>
      <c r="B598" s="16">
        <f>COUNTIF($A$5:$A$124,A598)</f>
        <v>0</v>
      </c>
      <c r="C598" s="16" t="str">
        <f>IF(OR(MID(A598,1,2)="SP",MID(A598,1,2)="MR",MID(A598,1,2)="CL",MID(A598,1,2)="RP"),"P","B")</f>
        <v>B</v>
      </c>
      <c r="D598" s="17">
        <f>IF($C598="B",VLOOKUP($A598,Bat!$A$4:$BC$2232,D$1,FALSE),VLOOKUP($A598,Pit!$A$4:$AZ$2108,D$2,FALSE))</f>
        <v>5493</v>
      </c>
      <c r="E598" s="16" t="str">
        <f>IF($C598="B",VLOOKUP($A598,Bat!$A$4:$BC$2232,E$1,FALSE),VLOOKUP($A598,Pit!$A$4:$AZ$2108,E$2,FALSE))</f>
        <v>RF</v>
      </c>
      <c r="F598" s="16" t="str">
        <f>IF($C598="B",VLOOKUP($A598,Bat!$A$4:$BC$2232,F$1,FALSE),VLOOKUP($A598,Pit!$A$4:$AZ$2108,F$2,FALSE))</f>
        <v>Ángel Maldonado</v>
      </c>
      <c r="G598" s="16">
        <f>IF($C598="B",VLOOKUP($A598,Bat!$A$4:$BC$2232,G$1,FALSE),VLOOKUP($A598,Pit!$A$4:$AZ$2108,G$2,FALSE))</f>
        <v>21</v>
      </c>
      <c r="H598" s="16" t="str">
        <f>IF($C598="B",VLOOKUP($A598,Bat!$A$4:$BC$2232,H$1,FALSE),VLOOKUP($A598,Pit!$A$4:$AZ$2108,H$2,FALSE))</f>
        <v>L</v>
      </c>
      <c r="I598" s="16" t="str">
        <f>IF($C598="B",VLOOKUP($A598,Bat!$A$4:$BC$2232,I$1,FALSE),VLOOKUP($A598,Pit!$A$4:$AZ$2108,I$2,FALSE))</f>
        <v>L</v>
      </c>
      <c r="J598" s="16" t="str">
        <f>IF($C598="B",VLOOKUP($A598,Bat!$A$4:$BC$2232,J$1,FALSE),VLOOKUP($A598,Pit!$A$4:$AZ$2108,J$2,FALSE))</f>
        <v>Normal</v>
      </c>
      <c r="K598" s="17" t="str">
        <f>IF($C598="B",VLOOKUP($A598,Bat!$A$4:$BC$2232,K$1,FALSE),VLOOKUP($A598,Pit!$A$4:$AZ$2108,K$2,FALSE))</f>
        <v>Normal</v>
      </c>
      <c r="L598" s="16">
        <f>IF($C598="B",VLOOKUP($A598,Bat!$A$4:$BC$2232,L$1,FALSE),VLOOKUP($A598,Pit!$A$4:$AZ$2108,L$2,FALSE))</f>
        <v>3</v>
      </c>
      <c r="M598" s="16">
        <f>IF($C598="B",VLOOKUP($A598,Bat!$A$4:$BC$2232,M$1,FALSE),VLOOKUP($A598,Pit!$A$4:$AZ$2108,M$2,FALSE))</f>
        <v>5</v>
      </c>
      <c r="N598" s="16">
        <f>IF($C598="B",VLOOKUP($A598,Bat!$A$4:$BC$2232,N$1,FALSE),VLOOKUP($A598,Pit!$A$4:$AZ$2108,N$2,FALSE))</f>
        <v>3</v>
      </c>
      <c r="O598" s="16">
        <f>IF($C598="B",VLOOKUP($A598,Bat!$A$4:$BC$2232,O$1,FALSE),VLOOKUP($A598,Pit!$A$4:$AZ$2108,O$2,FALSE))</f>
        <v>6</v>
      </c>
      <c r="P598" s="17">
        <f>IF($C598="B",VLOOKUP($A598,Bat!$A$4:$BC$2232,P$1,FALSE),VLOOKUP($A598,Pit!$A$4:$AZ$2108,P$2,FALSE))</f>
        <v>3</v>
      </c>
      <c r="Q598" s="36">
        <f>IF($C598="B",VLOOKUP($A598,Bat!$A$4:$BC$2232,Q$1,FALSE),VLOOKUP($A598,Pit!$A$4:$AZ$2108,Q$2,FALSE))</f>
        <v>3.3865888168973024</v>
      </c>
      <c r="R598" s="19">
        <f>IF($C598="B",VLOOKUP($A598,Bat!$A$4:$BC$2232,R$1,FALSE),VLOOKUP($A598,Pit!$A$4:$AZ$2108,R$2,FALSE))</f>
        <v>-0.41836319853314435</v>
      </c>
      <c r="S598" s="20">
        <f>IF($C598="B",VLOOKUP($A598,Bat!$A$4:$BC$2232,S$1,FALSE),VLOOKUP($A598,Pit!$A$4:$AZ$2108,S$2,FALSE))</f>
        <v>220000</v>
      </c>
      <c r="T598" s="17" t="str">
        <f>VLOOKUP(IF($C598="B",VLOOKUP($A598,Bat!$A$4:$AT$2232,T$1,FALSE),VLOOKUP($A598,Pit!$A$4:$BD$2108,T$2,FALSE)),COND!$A$35:$B$41,2,FALSE)</f>
        <v>??</v>
      </c>
      <c r="U598" s="21">
        <f>IF($C598="B",VLOOKUP($A598,Bat!$A$4:$AR$1196,44,FALSE),VLOOKUP($A598,Pit!$A$4:$BB$1086,54,FALSE))</f>
        <v>0</v>
      </c>
      <c r="V598" s="16"/>
      <c r="W598" s="16">
        <f>IF(OR(U598=999,V598=999,AND(S598&gt;$S$3,S598&lt;&gt;"Slot")),"",IF(V598="",U598,V598))</f>
        <v>0</v>
      </c>
      <c r="X598" s="17" t="e">
        <f>RANK(R598,$R$5:$R$124)</f>
        <v>#N/A</v>
      </c>
      <c r="Y598" s="16" t="str">
        <f>IFERROR(VLOOKUP($D598,Results!$F$3:$L$1396,Y$1,FALSE),"")</f>
        <v/>
      </c>
      <c r="Z598" s="34" t="str">
        <f>IFERROR(IFERROR(IF(VLOOKUP($D598,Results!$F$3:$L$1396,Z$1+1,FALSE)=1,"S",""),"")&amp;VLOOKUP($D598,Results!$F$3:$L$1396,Z$1,FALSE),"")</f>
        <v/>
      </c>
      <c r="AA598" s="16" t="str">
        <f>IFERROR(VLOOKUP($D598,Results!$F$3:$L$1396,AA$1,FALSE),"")</f>
        <v/>
      </c>
      <c r="AB598" s="16" t="str">
        <f>IFERROR(VLOOKUP($D598,Results!$F$3:$L$1396,AB$1,FALSE),"")</f>
        <v/>
      </c>
      <c r="AC598" s="16" t="str">
        <f>IF(V598="","",Y598-V598)</f>
        <v/>
      </c>
    </row>
    <row r="599" spans="1:29" s="21" customFormat="1" x14ac:dyDescent="0.25">
      <c r="A599" s="21" t="s">
        <v>2573</v>
      </c>
      <c r="B599" s="16">
        <f>COUNTIF($A$5:$A$124,A599)</f>
        <v>0</v>
      </c>
      <c r="C599" s="16" t="str">
        <f>IF(OR(MID(A599,1,2)="SP",MID(A599,1,2)="MR",MID(A599,1,2)="CL",MID(A599,1,2)="RP"),"P","B")</f>
        <v>P</v>
      </c>
      <c r="D599" s="17">
        <f>IF($C599="B",VLOOKUP($A599,Bat!$A$4:$BC$2232,D$1,FALSE),VLOOKUP($A599,Pit!$A$4:$AZ$2108,D$2,FALSE))</f>
        <v>2093</v>
      </c>
      <c r="E599" s="16" t="str">
        <f>IF($C599="B",VLOOKUP($A599,Bat!$A$4:$BC$2232,E$1,FALSE),VLOOKUP($A599,Pit!$A$4:$AZ$2108,E$2,FALSE))</f>
        <v>RP</v>
      </c>
      <c r="F599" s="16" t="str">
        <f>IF($C599="B",VLOOKUP($A599,Bat!$A$4:$BC$2232,F$1,FALSE),VLOOKUP($A599,Pit!$A$4:$AZ$2108,F$2,FALSE))</f>
        <v>Paul Branch</v>
      </c>
      <c r="G599" s="16">
        <f>IF($C599="B",VLOOKUP($A599,Bat!$A$4:$BC$2232,G$1,FALSE),VLOOKUP($A599,Pit!$A$4:$AZ$2108,G$2,FALSE))</f>
        <v>21</v>
      </c>
      <c r="H599" s="16" t="str">
        <f>IF($C599="B",VLOOKUP($A599,Bat!$A$4:$BC$2232,H$1,FALSE),VLOOKUP($A599,Pit!$A$4:$AZ$2108,H$2,FALSE))</f>
        <v>R</v>
      </c>
      <c r="I599" s="16" t="str">
        <f>IF($C599="B",VLOOKUP($A599,Bat!$A$4:$BC$2232,I$1,FALSE),VLOOKUP($A599,Pit!$A$4:$AZ$2108,I$2,FALSE))</f>
        <v>R</v>
      </c>
      <c r="J599" s="16" t="str">
        <f>IF($C599="B",VLOOKUP($A599,Bat!$A$4:$BC$2232,J$1,FALSE),VLOOKUP($A599,Pit!$A$4:$AZ$2108,J$2,FALSE))</f>
        <v>Very Low</v>
      </c>
      <c r="K599" s="17" t="str">
        <f>IF($C599="B",VLOOKUP($A599,Bat!$A$4:$BC$2232,K$1,FALSE),VLOOKUP($A599,Pit!$A$4:$AZ$2108,K$2,FALSE))</f>
        <v>Low</v>
      </c>
      <c r="L599" s="16">
        <f>IF($C599="B",VLOOKUP($A599,Bat!$A$4:$BC$2232,L$1,FALSE),VLOOKUP($A599,Pit!$A$4:$AZ$2108,L$2,FALSE))</f>
        <v>4</v>
      </c>
      <c r="M599" s="16">
        <f>IF($C599="B",VLOOKUP($A599,Bat!$A$4:$BC$2232,M$1,FALSE),VLOOKUP($A599,Pit!$A$4:$AZ$2108,M$2,FALSE))</f>
        <v>5</v>
      </c>
      <c r="N599" s="16">
        <f>IF($C599="B",VLOOKUP($A599,Bat!$A$4:$BC$2232,N$1,FALSE),VLOOKUP($A599,Pit!$A$4:$AZ$2108,N$2,FALSE))</f>
        <v>2</v>
      </c>
      <c r="O599" s="16" t="str">
        <f>IF($C599="B",VLOOKUP($A599,Bat!$A$4:$BC$2232,O$1,FALSE),VLOOKUP($A599,Pit!$A$4:$AZ$2108,O$2,FALSE))</f>
        <v>91-93 Mph</v>
      </c>
      <c r="P599" s="17">
        <f>IF($C599="B",VLOOKUP($A599,Bat!$A$4:$BC$2232,P$1,FALSE),VLOOKUP($A599,Pit!$A$4:$AZ$2108,P$2,FALSE))</f>
        <v>6</v>
      </c>
      <c r="Q599" s="36">
        <f>IF($C599="B",VLOOKUP($A599,Bat!$A$4:$BC$2232,Q$1,FALSE),VLOOKUP($A599,Pit!$A$4:$AZ$2108,Q$2,FALSE))</f>
        <v>18.329864139640492</v>
      </c>
      <c r="R599" s="19">
        <f>IF($C599="B",VLOOKUP($A599,Bat!$A$4:$BC$2232,R$1,FALSE),VLOOKUP($A599,Pit!$A$4:$AZ$2108,R$2,FALSE))</f>
        <v>-0.4223299649646074</v>
      </c>
      <c r="S599" s="20">
        <f>IF($C599="B",VLOOKUP($A599,Bat!$A$4:$BC$2232,S$1,FALSE),VLOOKUP($A599,Pit!$A$4:$AZ$2108,S$2,FALSE))</f>
        <v>180000</v>
      </c>
      <c r="T599" s="17" t="str">
        <f>VLOOKUP(IF($C599="B",VLOOKUP($A599,Bat!$A$4:$AT$2232,T$1,FALSE),VLOOKUP($A599,Pit!$A$4:$BD$2108,T$2,FALSE)),COND!$A$35:$B$41,2,FALSE)</f>
        <v>??</v>
      </c>
      <c r="U599" s="21">
        <f>IF($C599="B",VLOOKUP($A599,Bat!$A$4:$AR$1196,44,FALSE),VLOOKUP($A599,Pit!$A$4:$BB$1086,54,FALSE))</f>
        <v>0</v>
      </c>
      <c r="V599" s="16"/>
      <c r="W599" s="16">
        <f>IF(OR(U599=999,V599=999,AND(S599&gt;$S$3,S599&lt;&gt;"Slot")),"",IF(V599="",U599,V599))</f>
        <v>0</v>
      </c>
      <c r="X599" s="17" t="e">
        <f>RANK(R599,$R$5:$R$124)</f>
        <v>#N/A</v>
      </c>
      <c r="Y599" s="16" t="str">
        <f>IFERROR(VLOOKUP($D599,Results!$F$3:$L$1396,Y$1,FALSE),"")</f>
        <v/>
      </c>
      <c r="Z599" s="34" t="str">
        <f>IFERROR(IFERROR(IF(VLOOKUP($D599,Results!$F$3:$L$1396,Z$1+1,FALSE)=1,"S",""),"")&amp;VLOOKUP($D599,Results!$F$3:$L$1396,Z$1,FALSE),"")</f>
        <v/>
      </c>
      <c r="AA599" s="16" t="str">
        <f>IFERROR(VLOOKUP($D599,Results!$F$3:$L$1396,AA$1,FALSE),"")</f>
        <v/>
      </c>
      <c r="AB599" s="16" t="str">
        <f>IFERROR(VLOOKUP($D599,Results!$F$3:$L$1396,AB$1,FALSE),"")</f>
        <v/>
      </c>
      <c r="AC599" s="16" t="str">
        <f>IF(V599="","",Y599-V599)</f>
        <v/>
      </c>
    </row>
    <row r="600" spans="1:29" s="21" customFormat="1" x14ac:dyDescent="0.25">
      <c r="A600" s="21" t="s">
        <v>3012</v>
      </c>
      <c r="B600" s="16">
        <f>COUNTIF($A$5:$A$124,A600)</f>
        <v>0</v>
      </c>
      <c r="C600" s="16" t="str">
        <f>IF(OR(MID(A600,1,2)="SP",MID(A600,1,2)="MR",MID(A600,1,2)="CL",MID(A600,1,2)="RP"),"P","B")</f>
        <v>B</v>
      </c>
      <c r="D600" s="17">
        <f>IF($C600="B",VLOOKUP($A600,Bat!$A$4:$BC$2232,D$1,FALSE),VLOOKUP($A600,Pit!$A$4:$AZ$2108,D$2,FALSE))</f>
        <v>2557</v>
      </c>
      <c r="E600" s="16" t="str">
        <f>IF($C600="B",VLOOKUP($A600,Bat!$A$4:$BC$2232,E$1,FALSE),VLOOKUP($A600,Pit!$A$4:$AZ$2108,E$2,FALSE))</f>
        <v>1B</v>
      </c>
      <c r="F600" s="16" t="str">
        <f>IF($C600="B",VLOOKUP($A600,Bat!$A$4:$BC$2232,F$1,FALSE),VLOOKUP($A600,Pit!$A$4:$AZ$2108,F$2,FALSE))</f>
        <v>Carlos Hernández</v>
      </c>
      <c r="G600" s="16">
        <f>IF($C600="B",VLOOKUP($A600,Bat!$A$4:$BC$2232,G$1,FALSE),VLOOKUP($A600,Pit!$A$4:$AZ$2108,G$2,FALSE))</f>
        <v>21</v>
      </c>
      <c r="H600" s="16" t="str">
        <f>IF($C600="B",VLOOKUP($A600,Bat!$A$4:$BC$2232,H$1,FALSE),VLOOKUP($A600,Pit!$A$4:$AZ$2108,H$2,FALSE))</f>
        <v>R</v>
      </c>
      <c r="I600" s="16" t="str">
        <f>IF($C600="B",VLOOKUP($A600,Bat!$A$4:$BC$2232,I$1,FALSE),VLOOKUP($A600,Pit!$A$4:$AZ$2108,I$2,FALSE))</f>
        <v>R</v>
      </c>
      <c r="J600" s="16" t="str">
        <f>IF($C600="B",VLOOKUP($A600,Bat!$A$4:$BC$2232,J$1,FALSE),VLOOKUP($A600,Pit!$A$4:$AZ$2108,J$2,FALSE))</f>
        <v>Low</v>
      </c>
      <c r="K600" s="17" t="str">
        <f>IF($C600="B",VLOOKUP($A600,Bat!$A$4:$BC$2232,K$1,FALSE),VLOOKUP($A600,Pit!$A$4:$AZ$2108,K$2,FALSE))</f>
        <v>Normal</v>
      </c>
      <c r="L600" s="16">
        <f>IF($C600="B",VLOOKUP($A600,Bat!$A$4:$BC$2232,L$1,FALSE),VLOOKUP($A600,Pit!$A$4:$AZ$2108,L$2,FALSE))</f>
        <v>4</v>
      </c>
      <c r="M600" s="16">
        <f>IF($C600="B",VLOOKUP($A600,Bat!$A$4:$BC$2232,M$1,FALSE),VLOOKUP($A600,Pit!$A$4:$AZ$2108,M$2,FALSE))</f>
        <v>4</v>
      </c>
      <c r="N600" s="16">
        <f>IF($C600="B",VLOOKUP($A600,Bat!$A$4:$BC$2232,N$1,FALSE),VLOOKUP($A600,Pit!$A$4:$AZ$2108,N$2,FALSE))</f>
        <v>5</v>
      </c>
      <c r="O600" s="16">
        <f>IF($C600="B",VLOOKUP($A600,Bat!$A$4:$BC$2232,O$1,FALSE),VLOOKUP($A600,Pit!$A$4:$AZ$2108,O$2,FALSE))</f>
        <v>1</v>
      </c>
      <c r="P600" s="17">
        <f>IF($C600="B",VLOOKUP($A600,Bat!$A$4:$BC$2232,P$1,FALSE),VLOOKUP($A600,Pit!$A$4:$AZ$2108,P$2,FALSE))</f>
        <v>2</v>
      </c>
      <c r="Q600" s="36">
        <f>IF($C600="B",VLOOKUP($A600,Bat!$A$4:$BC$2232,Q$1,FALSE),VLOOKUP($A600,Pit!$A$4:$AZ$2108,Q$2,FALSE))</f>
        <v>3.3173995646618524</v>
      </c>
      <c r="R600" s="19">
        <f>IF($C600="B",VLOOKUP($A600,Bat!$A$4:$BC$2232,R$1,FALSE),VLOOKUP($A600,Pit!$A$4:$AZ$2108,R$2,FALSE))</f>
        <v>-0.42743901573992105</v>
      </c>
      <c r="S600" s="20">
        <f>IF($C600="B",VLOOKUP($A600,Bat!$A$4:$BC$2232,S$1,FALSE),VLOOKUP($A600,Pit!$A$4:$AZ$2108,S$2,FALSE))</f>
        <v>240000</v>
      </c>
      <c r="T600" s="17" t="str">
        <f>VLOOKUP(IF($C600="B",VLOOKUP($A600,Bat!$A$4:$AT$2232,T$1,FALSE),VLOOKUP($A600,Pit!$A$4:$BD$2108,T$2,FALSE)),COND!$A$35:$B$41,2,FALSE)</f>
        <v>??</v>
      </c>
      <c r="U600" s="21">
        <f>IF($C600="B",VLOOKUP($A600,Bat!$A$4:$AR$1196,44,FALSE),VLOOKUP($A600,Pit!$A$4:$BB$1086,54,FALSE))</f>
        <v>0</v>
      </c>
      <c r="V600" s="16"/>
      <c r="W600" s="16">
        <f>IF(OR(U600=999,V600=999,AND(S600&gt;$S$3,S600&lt;&gt;"Slot")),"",IF(V600="",U600,V600))</f>
        <v>0</v>
      </c>
      <c r="X600" s="17" t="e">
        <f>RANK(R600,$R$5:$R$124)</f>
        <v>#N/A</v>
      </c>
      <c r="Y600" s="16" t="str">
        <f>IFERROR(VLOOKUP($D600,Results!$F$3:$L$1396,Y$1,FALSE),"")</f>
        <v/>
      </c>
      <c r="Z600" s="34" t="str">
        <f>IFERROR(IFERROR(IF(VLOOKUP($D600,Results!$F$3:$L$1396,Z$1+1,FALSE)=1,"S",""),"")&amp;VLOOKUP($D600,Results!$F$3:$L$1396,Z$1,FALSE),"")</f>
        <v/>
      </c>
      <c r="AA600" s="16" t="str">
        <f>IFERROR(VLOOKUP($D600,Results!$F$3:$L$1396,AA$1,FALSE),"")</f>
        <v/>
      </c>
      <c r="AB600" s="16" t="str">
        <f>IFERROR(VLOOKUP($D600,Results!$F$3:$L$1396,AB$1,FALSE),"")</f>
        <v/>
      </c>
      <c r="AC600" s="16" t="str">
        <f>IF(V600="","",Y600-V600)</f>
        <v/>
      </c>
    </row>
    <row r="601" spans="1:29" s="21" customFormat="1" x14ac:dyDescent="0.25">
      <c r="A601" s="21" t="s">
        <v>3013</v>
      </c>
      <c r="B601" s="16">
        <f>COUNTIF($A$5:$A$124,A601)</f>
        <v>0</v>
      </c>
      <c r="C601" s="16" t="str">
        <f>IF(OR(MID(A601,1,2)="SP",MID(A601,1,2)="MR",MID(A601,1,2)="CL",MID(A601,1,2)="RP"),"P","B")</f>
        <v>B</v>
      </c>
      <c r="D601" s="17">
        <f>IF($C601="B",VLOOKUP($A601,Bat!$A$4:$BC$2232,D$1,FALSE),VLOOKUP($A601,Pit!$A$4:$AZ$2108,D$2,FALSE))</f>
        <v>7567</v>
      </c>
      <c r="E601" s="16" t="str">
        <f>IF($C601="B",VLOOKUP($A601,Bat!$A$4:$BC$2232,E$1,FALSE),VLOOKUP($A601,Pit!$A$4:$AZ$2108,E$2,FALSE))</f>
        <v>C</v>
      </c>
      <c r="F601" s="16" t="str">
        <f>IF($C601="B",VLOOKUP($A601,Bat!$A$4:$BC$2232,F$1,FALSE),VLOOKUP($A601,Pit!$A$4:$AZ$2108,F$2,FALSE))</f>
        <v>Mark Hubbard</v>
      </c>
      <c r="G601" s="16">
        <f>IF($C601="B",VLOOKUP($A601,Bat!$A$4:$BC$2232,G$1,FALSE),VLOOKUP($A601,Pit!$A$4:$AZ$2108,G$2,FALSE))</f>
        <v>21</v>
      </c>
      <c r="H601" s="16" t="str">
        <f>IF($C601="B",VLOOKUP($A601,Bat!$A$4:$BC$2232,H$1,FALSE),VLOOKUP($A601,Pit!$A$4:$AZ$2108,H$2,FALSE))</f>
        <v>R</v>
      </c>
      <c r="I601" s="16" t="str">
        <f>IF($C601="B",VLOOKUP($A601,Bat!$A$4:$BC$2232,I$1,FALSE),VLOOKUP($A601,Pit!$A$4:$AZ$2108,I$2,FALSE))</f>
        <v>R</v>
      </c>
      <c r="J601" s="16" t="str">
        <f>IF($C601="B",VLOOKUP($A601,Bat!$A$4:$BC$2232,J$1,FALSE),VLOOKUP($A601,Pit!$A$4:$AZ$2108,J$2,FALSE))</f>
        <v>Very High</v>
      </c>
      <c r="K601" s="17" t="str">
        <f>IF($C601="B",VLOOKUP($A601,Bat!$A$4:$BC$2232,K$1,FALSE),VLOOKUP($A601,Pit!$A$4:$AZ$2108,K$2,FALSE))</f>
        <v>Normal</v>
      </c>
      <c r="L601" s="16">
        <f>IF($C601="B",VLOOKUP($A601,Bat!$A$4:$BC$2232,L$1,FALSE),VLOOKUP($A601,Pit!$A$4:$AZ$2108,L$2,FALSE))</f>
        <v>4</v>
      </c>
      <c r="M601" s="16">
        <f>IF($C601="B",VLOOKUP($A601,Bat!$A$4:$BC$2232,M$1,FALSE),VLOOKUP($A601,Pit!$A$4:$AZ$2108,M$2,FALSE))</f>
        <v>3</v>
      </c>
      <c r="N601" s="16">
        <f>IF($C601="B",VLOOKUP($A601,Bat!$A$4:$BC$2232,N$1,FALSE),VLOOKUP($A601,Pit!$A$4:$AZ$2108,N$2,FALSE))</f>
        <v>3</v>
      </c>
      <c r="O601" s="16">
        <f>IF($C601="B",VLOOKUP($A601,Bat!$A$4:$BC$2232,O$1,FALSE),VLOOKUP($A601,Pit!$A$4:$AZ$2108,O$2,FALSE))</f>
        <v>2</v>
      </c>
      <c r="P601" s="17">
        <f>IF($C601="B",VLOOKUP($A601,Bat!$A$4:$BC$2232,P$1,FALSE),VLOOKUP($A601,Pit!$A$4:$AZ$2108,P$2,FALSE))</f>
        <v>3</v>
      </c>
      <c r="Q601" s="36">
        <f>IF($C601="B",VLOOKUP($A601,Bat!$A$4:$BC$2232,Q$1,FALSE),VLOOKUP($A601,Pit!$A$4:$AZ$2108,Q$2,FALSE))</f>
        <v>3.3034259435064213</v>
      </c>
      <c r="R601" s="19">
        <f>IF($C601="B",VLOOKUP($A601,Bat!$A$4:$BC$2232,R$1,FALSE),VLOOKUP($A601,Pit!$A$4:$AZ$2108,R$2,FALSE))</f>
        <v>-0.42927198874115929</v>
      </c>
      <c r="S601" s="20">
        <f>IF($C601="B",VLOOKUP($A601,Bat!$A$4:$BC$2232,S$1,FALSE),VLOOKUP($A601,Pit!$A$4:$AZ$2108,S$2,FALSE))</f>
        <v>210000</v>
      </c>
      <c r="T601" s="17" t="str">
        <f>VLOOKUP(IF($C601="B",VLOOKUP($A601,Bat!$A$4:$AT$2232,T$1,FALSE),VLOOKUP($A601,Pit!$A$4:$BD$2108,T$2,FALSE)),COND!$A$35:$B$41,2,FALSE)</f>
        <v>??</v>
      </c>
      <c r="U601" s="21">
        <f>IF($C601="B",VLOOKUP($A601,Bat!$A$4:$AR$1196,44,FALSE),VLOOKUP($A601,Pit!$A$4:$BB$1086,54,FALSE))</f>
        <v>0</v>
      </c>
      <c r="V601" s="16"/>
      <c r="W601" s="16">
        <f>IF(OR(U601=999,V601=999,AND(S601&gt;$S$3,S601&lt;&gt;"Slot")),"",IF(V601="",U601,V601))</f>
        <v>0</v>
      </c>
      <c r="X601" s="17" t="e">
        <f>RANK(R601,$R$5:$R$124)</f>
        <v>#N/A</v>
      </c>
      <c r="Y601" s="16" t="str">
        <f>IFERROR(VLOOKUP($D601,Results!$F$3:$L$1396,Y$1,FALSE),"")</f>
        <v/>
      </c>
      <c r="Z601" s="34" t="str">
        <f>IFERROR(IFERROR(IF(VLOOKUP($D601,Results!$F$3:$L$1396,Z$1+1,FALSE)=1,"S",""),"")&amp;VLOOKUP($D601,Results!$F$3:$L$1396,Z$1,FALSE),"")</f>
        <v/>
      </c>
      <c r="AA601" s="16" t="str">
        <f>IFERROR(VLOOKUP($D601,Results!$F$3:$L$1396,AA$1,FALSE),"")</f>
        <v/>
      </c>
      <c r="AB601" s="16" t="str">
        <f>IFERROR(VLOOKUP($D601,Results!$F$3:$L$1396,AB$1,FALSE),"")</f>
        <v/>
      </c>
      <c r="AC601" s="16" t="str">
        <f>IF(V601="","",Y601-V601)</f>
        <v/>
      </c>
    </row>
    <row r="602" spans="1:29" s="21" customFormat="1" x14ac:dyDescent="0.25">
      <c r="A602" s="21" t="s">
        <v>2574</v>
      </c>
      <c r="B602" s="16">
        <f>COUNTIF($A$5:$A$124,A602)</f>
        <v>0</v>
      </c>
      <c r="C602" s="16" t="str">
        <f>IF(OR(MID(A602,1,2)="SP",MID(A602,1,2)="MR",MID(A602,1,2)="CL",MID(A602,1,2)="RP"),"P","B")</f>
        <v>P</v>
      </c>
      <c r="D602" s="17">
        <f>IF($C602="B",VLOOKUP($A602,Bat!$A$4:$BC$2232,D$1,FALSE),VLOOKUP($A602,Pit!$A$4:$AZ$2108,D$2,FALSE))</f>
        <v>4407</v>
      </c>
      <c r="E602" s="16" t="str">
        <f>IF($C602="B",VLOOKUP($A602,Bat!$A$4:$BC$2232,E$1,FALSE),VLOOKUP($A602,Pit!$A$4:$AZ$2108,E$2,FALSE))</f>
        <v>SP</v>
      </c>
      <c r="F602" s="16" t="str">
        <f>IF($C602="B",VLOOKUP($A602,Bat!$A$4:$BC$2232,F$1,FALSE),VLOOKUP($A602,Pit!$A$4:$AZ$2108,F$2,FALSE))</f>
        <v>Yoshi Oyama</v>
      </c>
      <c r="G602" s="16">
        <f>IF($C602="B",VLOOKUP($A602,Bat!$A$4:$BC$2232,G$1,FALSE),VLOOKUP($A602,Pit!$A$4:$AZ$2108,G$2,FALSE))</f>
        <v>21</v>
      </c>
      <c r="H602" s="16" t="str">
        <f>IF($C602="B",VLOOKUP($A602,Bat!$A$4:$BC$2232,H$1,FALSE),VLOOKUP($A602,Pit!$A$4:$AZ$2108,H$2,FALSE))</f>
        <v>R</v>
      </c>
      <c r="I602" s="16" t="str">
        <f>IF($C602="B",VLOOKUP($A602,Bat!$A$4:$BC$2232,I$1,FALSE),VLOOKUP($A602,Pit!$A$4:$AZ$2108,I$2,FALSE))</f>
        <v>R</v>
      </c>
      <c r="J602" s="16" t="str">
        <f>IF($C602="B",VLOOKUP($A602,Bat!$A$4:$BC$2232,J$1,FALSE),VLOOKUP($A602,Pit!$A$4:$AZ$2108,J$2,FALSE))</f>
        <v>High</v>
      </c>
      <c r="K602" s="17" t="str">
        <f>IF($C602="B",VLOOKUP($A602,Bat!$A$4:$BC$2232,K$1,FALSE),VLOOKUP($A602,Pit!$A$4:$AZ$2108,K$2,FALSE))</f>
        <v>Very High</v>
      </c>
      <c r="L602" s="16">
        <f>IF($C602="B",VLOOKUP($A602,Bat!$A$4:$BC$2232,L$1,FALSE),VLOOKUP($A602,Pit!$A$4:$AZ$2108,L$2,FALSE))</f>
        <v>5</v>
      </c>
      <c r="M602" s="16">
        <f>IF($C602="B",VLOOKUP($A602,Bat!$A$4:$BC$2232,M$1,FALSE),VLOOKUP($A602,Pit!$A$4:$AZ$2108,M$2,FALSE))</f>
        <v>3</v>
      </c>
      <c r="N602" s="16">
        <f>IF($C602="B",VLOOKUP($A602,Bat!$A$4:$BC$2232,N$1,FALSE),VLOOKUP($A602,Pit!$A$4:$AZ$2108,N$2,FALSE))</f>
        <v>2</v>
      </c>
      <c r="O602" s="16" t="str">
        <f>IF($C602="B",VLOOKUP($A602,Bat!$A$4:$BC$2232,O$1,FALSE),VLOOKUP($A602,Pit!$A$4:$AZ$2108,O$2,FALSE))</f>
        <v>92-94 Mph</v>
      </c>
      <c r="P602" s="17">
        <f>IF($C602="B",VLOOKUP($A602,Bat!$A$4:$BC$2232,P$1,FALSE),VLOOKUP($A602,Pit!$A$4:$AZ$2108,P$2,FALSE))</f>
        <v>7</v>
      </c>
      <c r="Q602" s="36">
        <f>IF($C602="B",VLOOKUP($A602,Bat!$A$4:$BC$2232,Q$1,FALSE),VLOOKUP($A602,Pit!$A$4:$AZ$2108,Q$2,FALSE))</f>
        <v>18.198886828091783</v>
      </c>
      <c r="R602" s="19">
        <f>IF($C602="B",VLOOKUP($A602,Bat!$A$4:$BC$2232,R$1,FALSE),VLOOKUP($A602,Pit!$A$4:$AZ$2108,R$2,FALSE))</f>
        <v>-0.43404782378198675</v>
      </c>
      <c r="S602" s="20">
        <f>IF($C602="B",VLOOKUP($A602,Bat!$A$4:$BC$2232,S$1,FALSE),VLOOKUP($A602,Pit!$A$4:$AZ$2108,S$2,FALSE))</f>
        <v>230000</v>
      </c>
      <c r="T602" s="17" t="str">
        <f>VLOOKUP(IF($C602="B",VLOOKUP($A602,Bat!$A$4:$AT$2232,T$1,FALSE),VLOOKUP($A602,Pit!$A$4:$BD$2108,T$2,FALSE)),COND!$A$35:$B$41,2,FALSE)</f>
        <v>??</v>
      </c>
      <c r="U602" s="21">
        <f>IF($C602="B",VLOOKUP($A602,Bat!$A$4:$AR$1196,44,FALSE),VLOOKUP($A602,Pit!$A$4:$BB$1086,54,FALSE))</f>
        <v>0</v>
      </c>
      <c r="V602" s="16"/>
      <c r="W602" s="16">
        <f>IF(OR(U602=999,V602=999,AND(S602&gt;$S$3,S602&lt;&gt;"Slot")),"",IF(V602="",U602,V602))</f>
        <v>0</v>
      </c>
      <c r="X602" s="17" t="e">
        <f>RANK(R602,$R$5:$R$124)</f>
        <v>#N/A</v>
      </c>
      <c r="Y602" s="16" t="str">
        <f>IFERROR(VLOOKUP($D602,Results!$F$3:$L$1396,Y$1,FALSE),"")</f>
        <v/>
      </c>
      <c r="Z602" s="34" t="str">
        <f>IFERROR(IFERROR(IF(VLOOKUP($D602,Results!$F$3:$L$1396,Z$1+1,FALSE)=1,"S",""),"")&amp;VLOOKUP($D602,Results!$F$3:$L$1396,Z$1,FALSE),"")</f>
        <v/>
      </c>
      <c r="AA602" s="16" t="str">
        <f>IFERROR(VLOOKUP($D602,Results!$F$3:$L$1396,AA$1,FALSE),"")</f>
        <v/>
      </c>
      <c r="AB602" s="16" t="str">
        <f>IFERROR(VLOOKUP($D602,Results!$F$3:$L$1396,AB$1,FALSE),"")</f>
        <v/>
      </c>
      <c r="AC602" s="16" t="str">
        <f>IF(V602="","",Y602-V602)</f>
        <v/>
      </c>
    </row>
    <row r="603" spans="1:29" s="21" customFormat="1" x14ac:dyDescent="0.25">
      <c r="A603" s="21" t="s">
        <v>2575</v>
      </c>
      <c r="B603" s="16">
        <f>COUNTIF($A$5:$A$124,A603)</f>
        <v>0</v>
      </c>
      <c r="C603" s="16" t="str">
        <f>IF(OR(MID(A603,1,2)="SP",MID(A603,1,2)="MR",MID(A603,1,2)="CL",MID(A603,1,2)="RP"),"P","B")</f>
        <v>P</v>
      </c>
      <c r="D603" s="17">
        <f>IF($C603="B",VLOOKUP($A603,Bat!$A$4:$BC$2232,D$1,FALSE),VLOOKUP($A603,Pit!$A$4:$AZ$2108,D$2,FALSE))</f>
        <v>4549</v>
      </c>
      <c r="E603" s="16" t="str">
        <f>IF($C603="B",VLOOKUP($A603,Bat!$A$4:$BC$2232,E$1,FALSE),VLOOKUP($A603,Pit!$A$4:$AZ$2108,E$2,FALSE))</f>
        <v>SP</v>
      </c>
      <c r="F603" s="16" t="str">
        <f>IF($C603="B",VLOOKUP($A603,Bat!$A$4:$BC$2232,F$1,FALSE),VLOOKUP($A603,Pit!$A$4:$AZ$2108,F$2,FALSE))</f>
        <v>Morihiro Uchida</v>
      </c>
      <c r="G603" s="16">
        <f>IF($C603="B",VLOOKUP($A603,Bat!$A$4:$BC$2232,G$1,FALSE),VLOOKUP($A603,Pit!$A$4:$AZ$2108,G$2,FALSE))</f>
        <v>21</v>
      </c>
      <c r="H603" s="16" t="str">
        <f>IF($C603="B",VLOOKUP($A603,Bat!$A$4:$BC$2232,H$1,FALSE),VLOOKUP($A603,Pit!$A$4:$AZ$2108,H$2,FALSE))</f>
        <v>L</v>
      </c>
      <c r="I603" s="16" t="str">
        <f>IF($C603="B",VLOOKUP($A603,Bat!$A$4:$BC$2232,I$1,FALSE),VLOOKUP($A603,Pit!$A$4:$AZ$2108,I$2,FALSE))</f>
        <v>R</v>
      </c>
      <c r="J603" s="16" t="str">
        <f>IF($C603="B",VLOOKUP($A603,Bat!$A$4:$BC$2232,J$1,FALSE),VLOOKUP($A603,Pit!$A$4:$AZ$2108,J$2,FALSE))</f>
        <v>Very High</v>
      </c>
      <c r="K603" s="17" t="str">
        <f>IF($C603="B",VLOOKUP($A603,Bat!$A$4:$BC$2232,K$1,FALSE),VLOOKUP($A603,Pit!$A$4:$AZ$2108,K$2,FALSE))</f>
        <v>Normal</v>
      </c>
      <c r="L603" s="16">
        <f>IF($C603="B",VLOOKUP($A603,Bat!$A$4:$BC$2232,L$1,FALSE),VLOOKUP($A603,Pit!$A$4:$AZ$2108,L$2,FALSE))</f>
        <v>4</v>
      </c>
      <c r="M603" s="16">
        <f>IF($C603="B",VLOOKUP($A603,Bat!$A$4:$BC$2232,M$1,FALSE),VLOOKUP($A603,Pit!$A$4:$AZ$2108,M$2,FALSE))</f>
        <v>3</v>
      </c>
      <c r="N603" s="16">
        <f>IF($C603="B",VLOOKUP($A603,Bat!$A$4:$BC$2232,N$1,FALSE),VLOOKUP($A603,Pit!$A$4:$AZ$2108,N$2,FALSE))</f>
        <v>3</v>
      </c>
      <c r="O603" s="16" t="str">
        <f>IF($C603="B",VLOOKUP($A603,Bat!$A$4:$BC$2232,O$1,FALSE),VLOOKUP($A603,Pit!$A$4:$AZ$2108,O$2,FALSE))</f>
        <v>93-95 Mph</v>
      </c>
      <c r="P603" s="17">
        <f>IF($C603="B",VLOOKUP($A603,Bat!$A$4:$BC$2232,P$1,FALSE),VLOOKUP($A603,Pit!$A$4:$AZ$2108,P$2,FALSE))</f>
        <v>6</v>
      </c>
      <c r="Q603" s="36">
        <f>IF($C603="B",VLOOKUP($A603,Bat!$A$4:$BC$2232,Q$1,FALSE),VLOOKUP($A603,Pit!$A$4:$AZ$2108,Q$2,FALSE))</f>
        <v>18.121681810717384</v>
      </c>
      <c r="R603" s="19">
        <f>IF($C603="B",VLOOKUP($A603,Bat!$A$4:$BC$2232,R$1,FALSE),VLOOKUP($A603,Pit!$A$4:$AZ$2108,R$2,FALSE))</f>
        <v>-0.44095495512320465</v>
      </c>
      <c r="S603" s="20">
        <f>IF($C603="B",VLOOKUP($A603,Bat!$A$4:$BC$2232,S$1,FALSE),VLOOKUP($A603,Pit!$A$4:$AZ$2108,S$2,FALSE))</f>
        <v>200000</v>
      </c>
      <c r="T603" s="17" t="str">
        <f>VLOOKUP(IF($C603="B",VLOOKUP($A603,Bat!$A$4:$AT$2232,T$1,FALSE),VLOOKUP($A603,Pit!$A$4:$BD$2108,T$2,FALSE)),COND!$A$35:$B$41,2,FALSE)</f>
        <v>??</v>
      </c>
      <c r="U603" s="21">
        <f>IF($C603="B",VLOOKUP($A603,Bat!$A$4:$AR$1196,44,FALSE),VLOOKUP($A603,Pit!$A$4:$BB$1086,54,FALSE))</f>
        <v>0</v>
      </c>
      <c r="V603" s="16"/>
      <c r="W603" s="16">
        <f>IF(OR(U603=999,V603=999,AND(S603&gt;$S$3,S603&lt;&gt;"Slot")),"",IF(V603="",U603,V603))</f>
        <v>0</v>
      </c>
      <c r="X603" s="17" t="e">
        <f>RANK(R603,$R$5:$R$124)</f>
        <v>#N/A</v>
      </c>
      <c r="Y603" s="16" t="str">
        <f>IFERROR(VLOOKUP($D603,Results!$F$3:$L$1396,Y$1,FALSE),"")</f>
        <v/>
      </c>
      <c r="Z603" s="34" t="str">
        <f>IFERROR(IFERROR(IF(VLOOKUP($D603,Results!$F$3:$L$1396,Z$1+1,FALSE)=1,"S",""),"")&amp;VLOOKUP($D603,Results!$F$3:$L$1396,Z$1,FALSE),"")</f>
        <v/>
      </c>
      <c r="AA603" s="16" t="str">
        <f>IFERROR(VLOOKUP($D603,Results!$F$3:$L$1396,AA$1,FALSE),"")</f>
        <v/>
      </c>
      <c r="AB603" s="16" t="str">
        <f>IFERROR(VLOOKUP($D603,Results!$F$3:$L$1396,AB$1,FALSE),"")</f>
        <v/>
      </c>
      <c r="AC603" s="16" t="str">
        <f>IF(V603="","",Y603-V603)</f>
        <v/>
      </c>
    </row>
    <row r="604" spans="1:29" s="21" customFormat="1" x14ac:dyDescent="0.25">
      <c r="A604" s="21" t="s">
        <v>2576</v>
      </c>
      <c r="B604" s="16">
        <f>COUNTIF($A$5:$A$124,A604)</f>
        <v>0</v>
      </c>
      <c r="C604" s="16" t="str">
        <f>IF(OR(MID(A604,1,2)="SP",MID(A604,1,2)="MR",MID(A604,1,2)="CL",MID(A604,1,2)="RP"),"P","B")</f>
        <v>P</v>
      </c>
      <c r="D604" s="17">
        <f>IF($C604="B",VLOOKUP($A604,Bat!$A$4:$BC$2232,D$1,FALSE),VLOOKUP($A604,Pit!$A$4:$AZ$2108,D$2,FALSE))</f>
        <v>9230</v>
      </c>
      <c r="E604" s="16" t="str">
        <f>IF($C604="B",VLOOKUP($A604,Bat!$A$4:$BC$2232,E$1,FALSE),VLOOKUP($A604,Pit!$A$4:$AZ$2108,E$2,FALSE))</f>
        <v>SP</v>
      </c>
      <c r="F604" s="16" t="str">
        <f>IF($C604="B",VLOOKUP($A604,Bat!$A$4:$BC$2232,F$1,FALSE),VLOOKUP($A604,Pit!$A$4:$AZ$2108,F$2,FALSE))</f>
        <v>Camila Bovay</v>
      </c>
      <c r="G604" s="16">
        <f>IF($C604="B",VLOOKUP($A604,Bat!$A$4:$BC$2232,G$1,FALSE),VLOOKUP($A604,Pit!$A$4:$AZ$2108,G$2,FALSE))</f>
        <v>21</v>
      </c>
      <c r="H604" s="16" t="str">
        <f>IF($C604="B",VLOOKUP($A604,Bat!$A$4:$BC$2232,H$1,FALSE),VLOOKUP($A604,Pit!$A$4:$AZ$2108,H$2,FALSE))</f>
        <v>L</v>
      </c>
      <c r="I604" s="16" t="str">
        <f>IF($C604="B",VLOOKUP($A604,Bat!$A$4:$BC$2232,I$1,FALSE),VLOOKUP($A604,Pit!$A$4:$AZ$2108,I$2,FALSE))</f>
        <v>L</v>
      </c>
      <c r="J604" s="16" t="str">
        <f>IF($C604="B",VLOOKUP($A604,Bat!$A$4:$BC$2232,J$1,FALSE),VLOOKUP($A604,Pit!$A$4:$AZ$2108,J$2,FALSE))</f>
        <v>Normal</v>
      </c>
      <c r="K604" s="17" t="str">
        <f>IF($C604="B",VLOOKUP($A604,Bat!$A$4:$BC$2232,K$1,FALSE),VLOOKUP($A604,Pit!$A$4:$AZ$2108,K$2,FALSE))</f>
        <v>Normal</v>
      </c>
      <c r="L604" s="16">
        <f>IF($C604="B",VLOOKUP($A604,Bat!$A$4:$BC$2232,L$1,FALSE),VLOOKUP($A604,Pit!$A$4:$AZ$2108,L$2,FALSE))</f>
        <v>3</v>
      </c>
      <c r="M604" s="16">
        <f>IF($C604="B",VLOOKUP($A604,Bat!$A$4:$BC$2232,M$1,FALSE),VLOOKUP($A604,Pit!$A$4:$AZ$2108,M$2,FALSE))</f>
        <v>3</v>
      </c>
      <c r="N604" s="16">
        <f>IF($C604="B",VLOOKUP($A604,Bat!$A$4:$BC$2232,N$1,FALSE),VLOOKUP($A604,Pit!$A$4:$AZ$2108,N$2,FALSE))</f>
        <v>4</v>
      </c>
      <c r="O604" s="16" t="str">
        <f>IF($C604="B",VLOOKUP($A604,Bat!$A$4:$BC$2232,O$1,FALSE),VLOOKUP($A604,Pit!$A$4:$AZ$2108,O$2,FALSE))</f>
        <v>90-92 Mph</v>
      </c>
      <c r="P604" s="17">
        <f>IF($C604="B",VLOOKUP($A604,Bat!$A$4:$BC$2232,P$1,FALSE),VLOOKUP($A604,Pit!$A$4:$AZ$2108,P$2,FALSE))</f>
        <v>10</v>
      </c>
      <c r="Q604" s="36">
        <f>IF($C604="B",VLOOKUP($A604,Bat!$A$4:$BC$2232,Q$1,FALSE),VLOOKUP($A604,Pit!$A$4:$AZ$2108,Q$2,FALSE))</f>
        <v>18.08858233819825</v>
      </c>
      <c r="R604" s="19">
        <f>IF($C604="B",VLOOKUP($A604,Bat!$A$4:$BC$2232,R$1,FALSE),VLOOKUP($A604,Pit!$A$4:$AZ$2108,R$2,FALSE))</f>
        <v>-0.44391619277057148</v>
      </c>
      <c r="S604" s="20">
        <f>IF($C604="B",VLOOKUP($A604,Bat!$A$4:$BC$2232,S$1,FALSE),VLOOKUP($A604,Pit!$A$4:$AZ$2108,S$2,FALSE))</f>
        <v>130000</v>
      </c>
      <c r="T604" s="17" t="str">
        <f>VLOOKUP(IF($C604="B",VLOOKUP($A604,Bat!$A$4:$AT$2232,T$1,FALSE),VLOOKUP($A604,Pit!$A$4:$BD$2108,T$2,FALSE)),COND!$A$35:$B$41,2,FALSE)</f>
        <v>??</v>
      </c>
      <c r="U604" s="21">
        <f>IF($C604="B",VLOOKUP($A604,Bat!$A$4:$AR$1196,44,FALSE),VLOOKUP($A604,Pit!$A$4:$BB$1086,54,FALSE))</f>
        <v>0</v>
      </c>
      <c r="V604" s="16"/>
      <c r="W604" s="16">
        <f>IF(OR(U604=999,V604=999,AND(S604&gt;$S$3,S604&lt;&gt;"Slot")),"",IF(V604="",U604,V604))</f>
        <v>0</v>
      </c>
      <c r="X604" s="17" t="e">
        <f>RANK(R604,$R$5:$R$124)</f>
        <v>#N/A</v>
      </c>
      <c r="Y604" s="16" t="str">
        <f>IFERROR(VLOOKUP($D604,Results!$F$3:$L$1396,Y$1,FALSE),"")</f>
        <v/>
      </c>
      <c r="Z604" s="34" t="str">
        <f>IFERROR(IFERROR(IF(VLOOKUP($D604,Results!$F$3:$L$1396,Z$1+1,FALSE)=1,"S",""),"")&amp;VLOOKUP($D604,Results!$F$3:$L$1396,Z$1,FALSE),"")</f>
        <v/>
      </c>
      <c r="AA604" s="16" t="str">
        <f>IFERROR(VLOOKUP($D604,Results!$F$3:$L$1396,AA$1,FALSE),"")</f>
        <v/>
      </c>
      <c r="AB604" s="16" t="str">
        <f>IFERROR(VLOOKUP($D604,Results!$F$3:$L$1396,AB$1,FALSE),"")</f>
        <v/>
      </c>
      <c r="AC604" s="16" t="str">
        <f>IF(V604="","",Y604-V604)</f>
        <v/>
      </c>
    </row>
    <row r="605" spans="1:29" s="21" customFormat="1" x14ac:dyDescent="0.25">
      <c r="A605" s="21" t="s">
        <v>2577</v>
      </c>
      <c r="B605" s="16">
        <f>COUNTIF($A$5:$A$124,A605)</f>
        <v>0</v>
      </c>
      <c r="C605" s="16" t="str">
        <f>IF(OR(MID(A605,1,2)="SP",MID(A605,1,2)="MR",MID(A605,1,2)="CL",MID(A605,1,2)="RP"),"P","B")</f>
        <v>P</v>
      </c>
      <c r="D605" s="17">
        <f>IF($C605="B",VLOOKUP($A605,Bat!$A$4:$BC$2232,D$1,FALSE),VLOOKUP($A605,Pit!$A$4:$AZ$2108,D$2,FALSE))</f>
        <v>6699</v>
      </c>
      <c r="E605" s="16" t="str">
        <f>IF($C605="B",VLOOKUP($A605,Bat!$A$4:$BC$2232,E$1,FALSE),VLOOKUP($A605,Pit!$A$4:$AZ$2108,E$2,FALSE))</f>
        <v>RP</v>
      </c>
      <c r="F605" s="16" t="str">
        <f>IF($C605="B",VLOOKUP($A605,Bat!$A$4:$BC$2232,F$1,FALSE),VLOOKUP($A605,Pit!$A$4:$AZ$2108,F$2,FALSE))</f>
        <v>Rich Simmons</v>
      </c>
      <c r="G605" s="16">
        <f>IF($C605="B",VLOOKUP($A605,Bat!$A$4:$BC$2232,G$1,FALSE),VLOOKUP($A605,Pit!$A$4:$AZ$2108,G$2,FALSE))</f>
        <v>21</v>
      </c>
      <c r="H605" s="16" t="str">
        <f>IF($C605="B",VLOOKUP($A605,Bat!$A$4:$BC$2232,H$1,FALSE),VLOOKUP($A605,Pit!$A$4:$AZ$2108,H$2,FALSE))</f>
        <v>R</v>
      </c>
      <c r="I605" s="16" t="str">
        <f>IF($C605="B",VLOOKUP($A605,Bat!$A$4:$BC$2232,I$1,FALSE),VLOOKUP($A605,Pit!$A$4:$AZ$2108,I$2,FALSE))</f>
        <v>R</v>
      </c>
      <c r="J605" s="16" t="str">
        <f>IF($C605="B",VLOOKUP($A605,Bat!$A$4:$BC$2232,J$1,FALSE),VLOOKUP($A605,Pit!$A$4:$AZ$2108,J$2,FALSE))</f>
        <v>Very Low</v>
      </c>
      <c r="K605" s="17" t="str">
        <f>IF($C605="B",VLOOKUP($A605,Bat!$A$4:$BC$2232,K$1,FALSE),VLOOKUP($A605,Pit!$A$4:$AZ$2108,K$2,FALSE))</f>
        <v>Normal</v>
      </c>
      <c r="L605" s="16">
        <f>IF($C605="B",VLOOKUP($A605,Bat!$A$4:$BC$2232,L$1,FALSE),VLOOKUP($A605,Pit!$A$4:$AZ$2108,L$2,FALSE))</f>
        <v>4</v>
      </c>
      <c r="M605" s="16">
        <f>IF($C605="B",VLOOKUP($A605,Bat!$A$4:$BC$2232,M$1,FALSE),VLOOKUP($A605,Pit!$A$4:$AZ$2108,M$2,FALSE))</f>
        <v>4</v>
      </c>
      <c r="N605" s="16">
        <f>IF($C605="B",VLOOKUP($A605,Bat!$A$4:$BC$2232,N$1,FALSE),VLOOKUP($A605,Pit!$A$4:$AZ$2108,N$2,FALSE))</f>
        <v>3</v>
      </c>
      <c r="O605" s="16" t="str">
        <f>IF($C605="B",VLOOKUP($A605,Bat!$A$4:$BC$2232,O$1,FALSE),VLOOKUP($A605,Pit!$A$4:$AZ$2108,O$2,FALSE))</f>
        <v>92-94 Mph</v>
      </c>
      <c r="P605" s="17">
        <f>IF($C605="B",VLOOKUP($A605,Bat!$A$4:$BC$2232,P$1,FALSE),VLOOKUP($A605,Pit!$A$4:$AZ$2108,P$2,FALSE))</f>
        <v>2</v>
      </c>
      <c r="Q605" s="36">
        <f>IF($C605="B",VLOOKUP($A605,Bat!$A$4:$BC$2232,Q$1,FALSE),VLOOKUP($A605,Pit!$A$4:$AZ$2108,Q$2,FALSE))</f>
        <v>18.083491362677016</v>
      </c>
      <c r="R605" s="19">
        <f>IF($C605="B",VLOOKUP($A605,Bat!$A$4:$BC$2232,R$1,FALSE),VLOOKUP($A605,Pit!$A$4:$AZ$2108,R$2,FALSE))</f>
        <v>-0.44437165587097555</v>
      </c>
      <c r="S605" s="20">
        <f>IF($C605="B",VLOOKUP($A605,Bat!$A$4:$BC$2232,S$1,FALSE),VLOOKUP($A605,Pit!$A$4:$AZ$2108,S$2,FALSE))</f>
        <v>220000</v>
      </c>
      <c r="T605" s="17" t="str">
        <f>VLOOKUP(IF($C605="B",VLOOKUP($A605,Bat!$A$4:$AT$2232,T$1,FALSE),VLOOKUP($A605,Pit!$A$4:$BD$2108,T$2,FALSE)),COND!$A$35:$B$41,2,FALSE)</f>
        <v>??</v>
      </c>
      <c r="U605" s="21">
        <f>IF($C605="B",VLOOKUP($A605,Bat!$A$4:$AR$1196,44,FALSE),VLOOKUP($A605,Pit!$A$4:$BB$1086,54,FALSE))</f>
        <v>0</v>
      </c>
      <c r="V605" s="16"/>
      <c r="W605" s="16">
        <f>IF(OR(U605=999,V605=999,AND(S605&gt;$S$3,S605&lt;&gt;"Slot")),"",IF(V605="",U605,V605))</f>
        <v>0</v>
      </c>
      <c r="X605" s="17" t="e">
        <f>RANK(R605,$R$5:$R$124)</f>
        <v>#N/A</v>
      </c>
      <c r="Y605" s="16" t="str">
        <f>IFERROR(VLOOKUP($D605,Results!$F$3:$L$1396,Y$1,FALSE),"")</f>
        <v/>
      </c>
      <c r="Z605" s="34" t="str">
        <f>IFERROR(IFERROR(IF(VLOOKUP($D605,Results!$F$3:$L$1396,Z$1+1,FALSE)=1,"S",""),"")&amp;VLOOKUP($D605,Results!$F$3:$L$1396,Z$1,FALSE),"")</f>
        <v/>
      </c>
      <c r="AA605" s="16" t="str">
        <f>IFERROR(VLOOKUP($D605,Results!$F$3:$L$1396,AA$1,FALSE),"")</f>
        <v/>
      </c>
      <c r="AB605" s="16" t="str">
        <f>IFERROR(VLOOKUP($D605,Results!$F$3:$L$1396,AB$1,FALSE),"")</f>
        <v/>
      </c>
      <c r="AC605" s="16" t="str">
        <f>IF(V605="","",Y605-V605)</f>
        <v/>
      </c>
    </row>
    <row r="606" spans="1:29" s="21" customFormat="1" x14ac:dyDescent="0.25">
      <c r="A606" s="21" t="s">
        <v>2578</v>
      </c>
      <c r="B606" s="16">
        <f>COUNTIF($A$5:$A$124,A606)</f>
        <v>0</v>
      </c>
      <c r="C606" s="16" t="str">
        <f>IF(OR(MID(A606,1,2)="SP",MID(A606,1,2)="MR",MID(A606,1,2)="CL",MID(A606,1,2)="RP"),"P","B")</f>
        <v>P</v>
      </c>
      <c r="D606" s="17">
        <f>IF($C606="B",VLOOKUP($A606,Bat!$A$4:$BC$2232,D$1,FALSE),VLOOKUP($A606,Pit!$A$4:$AZ$2108,D$2,FALSE))</f>
        <v>10723</v>
      </c>
      <c r="E606" s="16" t="str">
        <f>IF($C606="B",VLOOKUP($A606,Bat!$A$4:$BC$2232,E$1,FALSE),VLOOKUP($A606,Pit!$A$4:$AZ$2108,E$2,FALSE))</f>
        <v>RP</v>
      </c>
      <c r="F606" s="16" t="str">
        <f>IF($C606="B",VLOOKUP($A606,Bat!$A$4:$BC$2232,F$1,FALSE),VLOOKUP($A606,Pit!$A$4:$AZ$2108,F$2,FALSE))</f>
        <v>Armando Córdova</v>
      </c>
      <c r="G606" s="16">
        <f>IF($C606="B",VLOOKUP($A606,Bat!$A$4:$BC$2232,G$1,FALSE),VLOOKUP($A606,Pit!$A$4:$AZ$2108,G$2,FALSE))</f>
        <v>21</v>
      </c>
      <c r="H606" s="16" t="str">
        <f>IF($C606="B",VLOOKUP($A606,Bat!$A$4:$BC$2232,H$1,FALSE),VLOOKUP($A606,Pit!$A$4:$AZ$2108,H$2,FALSE))</f>
        <v>R</v>
      </c>
      <c r="I606" s="16" t="str">
        <f>IF($C606="B",VLOOKUP($A606,Bat!$A$4:$BC$2232,I$1,FALSE),VLOOKUP($A606,Pit!$A$4:$AZ$2108,I$2,FALSE))</f>
        <v>R</v>
      </c>
      <c r="J606" s="16" t="str">
        <f>IF($C606="B",VLOOKUP($A606,Bat!$A$4:$BC$2232,J$1,FALSE),VLOOKUP($A606,Pit!$A$4:$AZ$2108,J$2,FALSE))</f>
        <v>Low</v>
      </c>
      <c r="K606" s="17" t="str">
        <f>IF($C606="B",VLOOKUP($A606,Bat!$A$4:$BC$2232,K$1,FALSE),VLOOKUP($A606,Pit!$A$4:$AZ$2108,K$2,FALSE))</f>
        <v>Very High</v>
      </c>
      <c r="L606" s="16">
        <f>IF($C606="B",VLOOKUP($A606,Bat!$A$4:$BC$2232,L$1,FALSE),VLOOKUP($A606,Pit!$A$4:$AZ$2108,L$2,FALSE))</f>
        <v>3</v>
      </c>
      <c r="M606" s="16">
        <f>IF($C606="B",VLOOKUP($A606,Bat!$A$4:$BC$2232,M$1,FALSE),VLOOKUP($A606,Pit!$A$4:$AZ$2108,M$2,FALSE))</f>
        <v>4</v>
      </c>
      <c r="N606" s="16">
        <f>IF($C606="B",VLOOKUP($A606,Bat!$A$4:$BC$2232,N$1,FALSE),VLOOKUP($A606,Pit!$A$4:$AZ$2108,N$2,FALSE))</f>
        <v>3</v>
      </c>
      <c r="O606" s="16" t="str">
        <f>IF($C606="B",VLOOKUP($A606,Bat!$A$4:$BC$2232,O$1,FALSE),VLOOKUP($A606,Pit!$A$4:$AZ$2108,O$2,FALSE))</f>
        <v>90-92 Mph</v>
      </c>
      <c r="P606" s="17">
        <f>IF($C606="B",VLOOKUP($A606,Bat!$A$4:$BC$2232,P$1,FALSE),VLOOKUP($A606,Pit!$A$4:$AZ$2108,P$2,FALSE))</f>
        <v>5</v>
      </c>
      <c r="Q606" s="36">
        <f>IF($C606="B",VLOOKUP($A606,Bat!$A$4:$BC$2232,Q$1,FALSE),VLOOKUP($A606,Pit!$A$4:$AZ$2108,Q$2,FALSE))</f>
        <v>18.010144396778081</v>
      </c>
      <c r="R606" s="19">
        <f>IF($C606="B",VLOOKUP($A606,Bat!$A$4:$BC$2232,R$1,FALSE),VLOOKUP($A606,Pit!$A$4:$AZ$2108,R$2,FALSE))</f>
        <v>-0.45093362741340742</v>
      </c>
      <c r="S606" s="20">
        <f>IF($C606="B",VLOOKUP($A606,Bat!$A$4:$BC$2232,S$1,FALSE),VLOOKUP($A606,Pit!$A$4:$AZ$2108,S$2,FALSE))</f>
        <v>120000</v>
      </c>
      <c r="T606" s="17" t="str">
        <f>VLOOKUP(IF($C606="B",VLOOKUP($A606,Bat!$A$4:$AT$2232,T$1,FALSE),VLOOKUP($A606,Pit!$A$4:$BD$2108,T$2,FALSE)),COND!$A$35:$B$41,2,FALSE)</f>
        <v>??</v>
      </c>
      <c r="U606" s="21">
        <f>IF($C606="B",VLOOKUP($A606,Bat!$A$4:$AR$1196,44,FALSE),VLOOKUP($A606,Pit!$A$4:$BB$1086,54,FALSE))</f>
        <v>0</v>
      </c>
      <c r="V606" s="16"/>
      <c r="W606" s="16">
        <f>IF(OR(U606=999,V606=999,AND(S606&gt;$S$3,S606&lt;&gt;"Slot")),"",IF(V606="",U606,V606))</f>
        <v>0</v>
      </c>
      <c r="X606" s="17" t="e">
        <f>RANK(R606,$R$5:$R$124)</f>
        <v>#N/A</v>
      </c>
      <c r="Y606" s="16" t="str">
        <f>IFERROR(VLOOKUP($D606,Results!$F$3:$L$1396,Y$1,FALSE),"")</f>
        <v/>
      </c>
      <c r="Z606" s="34" t="str">
        <f>IFERROR(IFERROR(IF(VLOOKUP($D606,Results!$F$3:$L$1396,Z$1+1,FALSE)=1,"S",""),"")&amp;VLOOKUP($D606,Results!$F$3:$L$1396,Z$1,FALSE),"")</f>
        <v/>
      </c>
      <c r="AA606" s="16" t="str">
        <f>IFERROR(VLOOKUP($D606,Results!$F$3:$L$1396,AA$1,FALSE),"")</f>
        <v/>
      </c>
      <c r="AB606" s="16" t="str">
        <f>IFERROR(VLOOKUP($D606,Results!$F$3:$L$1396,AB$1,FALSE),"")</f>
        <v/>
      </c>
      <c r="AC606" s="16" t="str">
        <f>IF(V606="","",Y606-V606)</f>
        <v/>
      </c>
    </row>
    <row r="607" spans="1:29" s="21" customFormat="1" x14ac:dyDescent="0.25">
      <c r="A607" s="21" t="s">
        <v>2579</v>
      </c>
      <c r="B607" s="16">
        <f>COUNTIF($A$5:$A$124,A607)</f>
        <v>0</v>
      </c>
      <c r="C607" s="16" t="str">
        <f>IF(OR(MID(A607,1,2)="SP",MID(A607,1,2)="MR",MID(A607,1,2)="CL",MID(A607,1,2)="RP"),"P","B")</f>
        <v>P</v>
      </c>
      <c r="D607" s="17">
        <f>IF($C607="B",VLOOKUP($A607,Bat!$A$4:$BC$2232,D$1,FALSE),VLOOKUP($A607,Pit!$A$4:$AZ$2108,D$2,FALSE))</f>
        <v>4777</v>
      </c>
      <c r="E607" s="16" t="str">
        <f>IF($C607="B",VLOOKUP($A607,Bat!$A$4:$BC$2232,E$1,FALSE),VLOOKUP($A607,Pit!$A$4:$AZ$2108,E$2,FALSE))</f>
        <v>RP</v>
      </c>
      <c r="F607" s="16" t="str">
        <f>IF($C607="B",VLOOKUP($A607,Bat!$A$4:$BC$2232,F$1,FALSE),VLOOKUP($A607,Pit!$A$4:$AZ$2108,F$2,FALSE))</f>
        <v>Miguel Angel Vega</v>
      </c>
      <c r="G607" s="16">
        <f>IF($C607="B",VLOOKUP($A607,Bat!$A$4:$BC$2232,G$1,FALSE),VLOOKUP($A607,Pit!$A$4:$AZ$2108,G$2,FALSE))</f>
        <v>21</v>
      </c>
      <c r="H607" s="16" t="str">
        <f>IF($C607="B",VLOOKUP($A607,Bat!$A$4:$BC$2232,H$1,FALSE),VLOOKUP($A607,Pit!$A$4:$AZ$2108,H$2,FALSE))</f>
        <v>R</v>
      </c>
      <c r="I607" s="16" t="str">
        <f>IF($C607="B",VLOOKUP($A607,Bat!$A$4:$BC$2232,I$1,FALSE),VLOOKUP($A607,Pit!$A$4:$AZ$2108,I$2,FALSE))</f>
        <v>R</v>
      </c>
      <c r="J607" s="16" t="str">
        <f>IF($C607="B",VLOOKUP($A607,Bat!$A$4:$BC$2232,J$1,FALSE),VLOOKUP($A607,Pit!$A$4:$AZ$2108,J$2,FALSE))</f>
        <v>Very Low</v>
      </c>
      <c r="K607" s="17" t="str">
        <f>IF($C607="B",VLOOKUP($A607,Bat!$A$4:$BC$2232,K$1,FALSE),VLOOKUP($A607,Pit!$A$4:$AZ$2108,K$2,FALSE))</f>
        <v>High</v>
      </c>
      <c r="L607" s="16">
        <f>IF($C607="B",VLOOKUP($A607,Bat!$A$4:$BC$2232,L$1,FALSE),VLOOKUP($A607,Pit!$A$4:$AZ$2108,L$2,FALSE))</f>
        <v>3</v>
      </c>
      <c r="M607" s="16">
        <f>IF($C607="B",VLOOKUP($A607,Bat!$A$4:$BC$2232,M$1,FALSE),VLOOKUP($A607,Pit!$A$4:$AZ$2108,M$2,FALSE))</f>
        <v>3</v>
      </c>
      <c r="N607" s="16">
        <f>IF($C607="B",VLOOKUP($A607,Bat!$A$4:$BC$2232,N$1,FALSE),VLOOKUP($A607,Pit!$A$4:$AZ$2108,N$2,FALSE))</f>
        <v>4</v>
      </c>
      <c r="O607" s="16" t="str">
        <f>IF($C607="B",VLOOKUP($A607,Bat!$A$4:$BC$2232,O$1,FALSE),VLOOKUP($A607,Pit!$A$4:$AZ$2108,O$2,FALSE))</f>
        <v>90-92 Mph</v>
      </c>
      <c r="P607" s="17">
        <f>IF($C607="B",VLOOKUP($A607,Bat!$A$4:$BC$2232,P$1,FALSE),VLOOKUP($A607,Pit!$A$4:$AZ$2108,P$2,FALSE))</f>
        <v>6</v>
      </c>
      <c r="Q607" s="36">
        <f>IF($C607="B",VLOOKUP($A607,Bat!$A$4:$BC$2232,Q$1,FALSE),VLOOKUP($A607,Pit!$A$4:$AZ$2108,Q$2,FALSE))</f>
        <v>17.918867779743294</v>
      </c>
      <c r="R607" s="19">
        <f>IF($C607="B",VLOOKUP($A607,Bat!$A$4:$BC$2232,R$1,FALSE),VLOOKUP($A607,Pit!$A$4:$AZ$2108,R$2,FALSE))</f>
        <v>-0.45909967158620968</v>
      </c>
      <c r="S607" s="20">
        <f>IF($C607="B",VLOOKUP($A607,Bat!$A$4:$BC$2232,S$1,FALSE),VLOOKUP($A607,Pit!$A$4:$AZ$2108,S$2,FALSE))</f>
        <v>200000</v>
      </c>
      <c r="T607" s="17" t="str">
        <f>VLOOKUP(IF($C607="B",VLOOKUP($A607,Bat!$A$4:$AT$2232,T$1,FALSE),VLOOKUP($A607,Pit!$A$4:$BD$2108,T$2,FALSE)),COND!$A$35:$B$41,2,FALSE)</f>
        <v>??</v>
      </c>
      <c r="U607" s="21">
        <f>IF($C607="B",VLOOKUP($A607,Bat!$A$4:$AR$1196,44,FALSE),VLOOKUP($A607,Pit!$A$4:$BB$1086,54,FALSE))</f>
        <v>0</v>
      </c>
      <c r="V607" s="16"/>
      <c r="W607" s="16">
        <f>IF(OR(U607=999,V607=999,AND(S607&gt;$S$3,S607&lt;&gt;"Slot")),"",IF(V607="",U607,V607))</f>
        <v>0</v>
      </c>
      <c r="X607" s="17" t="e">
        <f>RANK(R607,$R$5:$R$124)</f>
        <v>#N/A</v>
      </c>
      <c r="Y607" s="16" t="str">
        <f>IFERROR(VLOOKUP($D607,Results!$F$3:$L$1396,Y$1,FALSE),"")</f>
        <v/>
      </c>
      <c r="Z607" s="34" t="str">
        <f>IFERROR(IFERROR(IF(VLOOKUP($D607,Results!$F$3:$L$1396,Z$1+1,FALSE)=1,"S",""),"")&amp;VLOOKUP($D607,Results!$F$3:$L$1396,Z$1,FALSE),"")</f>
        <v/>
      </c>
      <c r="AA607" s="16" t="str">
        <f>IFERROR(VLOOKUP($D607,Results!$F$3:$L$1396,AA$1,FALSE),"")</f>
        <v/>
      </c>
      <c r="AB607" s="16" t="str">
        <f>IFERROR(VLOOKUP($D607,Results!$F$3:$L$1396,AB$1,FALSE),"")</f>
        <v/>
      </c>
      <c r="AC607" s="16" t="str">
        <f>IF(V607="","",Y607-V607)</f>
        <v/>
      </c>
    </row>
    <row r="608" spans="1:29" s="21" customFormat="1" x14ac:dyDescent="0.25">
      <c r="A608" s="21" t="s">
        <v>2580</v>
      </c>
      <c r="B608" s="16">
        <f>COUNTIF($A$5:$A$124,A608)</f>
        <v>0</v>
      </c>
      <c r="C608" s="16" t="str">
        <f>IF(OR(MID(A608,1,2)="SP",MID(A608,1,2)="MR",MID(A608,1,2)="CL",MID(A608,1,2)="RP"),"P","B")</f>
        <v>P</v>
      </c>
      <c r="D608" s="17">
        <f>IF($C608="B",VLOOKUP($A608,Bat!$A$4:$BC$2232,D$1,FALSE),VLOOKUP($A608,Pit!$A$4:$AZ$2108,D$2,FALSE))</f>
        <v>9155</v>
      </c>
      <c r="E608" s="16" t="str">
        <f>IF($C608="B",VLOOKUP($A608,Bat!$A$4:$BC$2232,E$1,FALSE),VLOOKUP($A608,Pit!$A$4:$AZ$2108,E$2,FALSE))</f>
        <v>RP</v>
      </c>
      <c r="F608" s="16" t="str">
        <f>IF($C608="B",VLOOKUP($A608,Bat!$A$4:$BC$2232,F$1,FALSE),VLOOKUP($A608,Pit!$A$4:$AZ$2108,F$2,FALSE))</f>
        <v>Tsuneyo Kokawa</v>
      </c>
      <c r="G608" s="16">
        <f>IF($C608="B",VLOOKUP($A608,Bat!$A$4:$BC$2232,G$1,FALSE),VLOOKUP($A608,Pit!$A$4:$AZ$2108,G$2,FALSE))</f>
        <v>18</v>
      </c>
      <c r="H608" s="16" t="str">
        <f>IF($C608="B",VLOOKUP($A608,Bat!$A$4:$BC$2232,H$1,FALSE),VLOOKUP($A608,Pit!$A$4:$AZ$2108,H$2,FALSE))</f>
        <v>L</v>
      </c>
      <c r="I608" s="16" t="str">
        <f>IF($C608="B",VLOOKUP($A608,Bat!$A$4:$BC$2232,I$1,FALSE),VLOOKUP($A608,Pit!$A$4:$AZ$2108,I$2,FALSE))</f>
        <v>L</v>
      </c>
      <c r="J608" s="16" t="str">
        <f>IF($C608="B",VLOOKUP($A608,Bat!$A$4:$BC$2232,J$1,FALSE),VLOOKUP($A608,Pit!$A$4:$AZ$2108,J$2,FALSE))</f>
        <v>Low</v>
      </c>
      <c r="K608" s="17" t="str">
        <f>IF($C608="B",VLOOKUP($A608,Bat!$A$4:$BC$2232,K$1,FALSE),VLOOKUP($A608,Pit!$A$4:$AZ$2108,K$2,FALSE))</f>
        <v>Very High</v>
      </c>
      <c r="L608" s="16">
        <f>IF($C608="B",VLOOKUP($A608,Bat!$A$4:$BC$2232,L$1,FALSE),VLOOKUP($A608,Pit!$A$4:$AZ$2108,L$2,FALSE))</f>
        <v>3</v>
      </c>
      <c r="M608" s="16">
        <f>IF($C608="B",VLOOKUP($A608,Bat!$A$4:$BC$2232,M$1,FALSE),VLOOKUP($A608,Pit!$A$4:$AZ$2108,M$2,FALSE))</f>
        <v>5</v>
      </c>
      <c r="N608" s="16">
        <f>IF($C608="B",VLOOKUP($A608,Bat!$A$4:$BC$2232,N$1,FALSE),VLOOKUP($A608,Pit!$A$4:$AZ$2108,N$2,FALSE))</f>
        <v>2</v>
      </c>
      <c r="O608" s="16" t="str">
        <f>IF($C608="B",VLOOKUP($A608,Bat!$A$4:$BC$2232,O$1,FALSE),VLOOKUP($A608,Pit!$A$4:$AZ$2108,O$2,FALSE))</f>
        <v>84-86 Mph</v>
      </c>
      <c r="P608" s="17">
        <f>IF($C608="B",VLOOKUP($A608,Bat!$A$4:$BC$2232,P$1,FALSE),VLOOKUP($A608,Pit!$A$4:$AZ$2108,P$2,FALSE))</f>
        <v>8</v>
      </c>
      <c r="Q608" s="36">
        <f>IF($C608="B",VLOOKUP($A608,Bat!$A$4:$BC$2232,Q$1,FALSE),VLOOKUP($A608,Pit!$A$4:$AZ$2108,Q$2,FALSE))</f>
        <v>17.918418795525874</v>
      </c>
      <c r="R608" s="19">
        <f>IF($C608="B",VLOOKUP($A608,Bat!$A$4:$BC$2232,R$1,FALSE),VLOOKUP($A608,Pit!$A$4:$AZ$2108,R$2,FALSE))</f>
        <v>-0.45913983986885926</v>
      </c>
      <c r="S608" s="20">
        <f>IF($C608="B",VLOOKUP($A608,Bat!$A$4:$BC$2232,S$1,FALSE),VLOOKUP($A608,Pit!$A$4:$AZ$2108,S$2,FALSE))</f>
        <v>2200000</v>
      </c>
      <c r="T608" s="17" t="str">
        <f>VLOOKUP(IF($C608="B",VLOOKUP($A608,Bat!$A$4:$AT$2232,T$1,FALSE),VLOOKUP($A608,Pit!$A$4:$BD$2108,T$2,FALSE)),COND!$A$35:$B$41,2,FALSE)</f>
        <v>??</v>
      </c>
      <c r="U608" s="21">
        <f>IF($C608="B",VLOOKUP($A608,Bat!$A$4:$AR$1196,44,FALSE),VLOOKUP($A608,Pit!$A$4:$BB$1086,54,FALSE))</f>
        <v>0</v>
      </c>
      <c r="V608" s="16"/>
      <c r="W608" s="16">
        <f>IF(OR(U608=999,V608=999,AND(S608&gt;$S$3,S608&lt;&gt;"Slot")),"",IF(V608="",U608,V608))</f>
        <v>0</v>
      </c>
      <c r="X608" s="17" t="e">
        <f>RANK(R608,$R$5:$R$124)</f>
        <v>#N/A</v>
      </c>
      <c r="Y608" s="16" t="str">
        <f>IFERROR(VLOOKUP($D608,Results!$F$3:$L$1396,Y$1,FALSE),"")</f>
        <v/>
      </c>
      <c r="Z608" s="34" t="str">
        <f>IFERROR(IFERROR(IF(VLOOKUP($D608,Results!$F$3:$L$1396,Z$1+1,FALSE)=1,"S",""),"")&amp;VLOOKUP($D608,Results!$F$3:$L$1396,Z$1,FALSE),"")</f>
        <v/>
      </c>
      <c r="AA608" s="16" t="str">
        <f>IFERROR(VLOOKUP($D608,Results!$F$3:$L$1396,AA$1,FALSE),"")</f>
        <v/>
      </c>
      <c r="AB608" s="16" t="str">
        <f>IFERROR(VLOOKUP($D608,Results!$F$3:$L$1396,AB$1,FALSE),"")</f>
        <v/>
      </c>
      <c r="AC608" s="16" t="str">
        <f>IF(V608="","",Y608-V608)</f>
        <v/>
      </c>
    </row>
    <row r="609" spans="1:29" s="21" customFormat="1" x14ac:dyDescent="0.25">
      <c r="A609" s="21" t="s">
        <v>2581</v>
      </c>
      <c r="B609" s="16">
        <f>COUNTIF($A$5:$A$124,A609)</f>
        <v>0</v>
      </c>
      <c r="C609" s="16" t="str">
        <f>IF(OR(MID(A609,1,2)="SP",MID(A609,1,2)="MR",MID(A609,1,2)="CL",MID(A609,1,2)="RP"),"P","B")</f>
        <v>P</v>
      </c>
      <c r="D609" s="17">
        <f>IF($C609="B",VLOOKUP($A609,Bat!$A$4:$BC$2232,D$1,FALSE),VLOOKUP($A609,Pit!$A$4:$AZ$2108,D$2,FALSE))</f>
        <v>3995</v>
      </c>
      <c r="E609" s="16" t="str">
        <f>IF($C609="B",VLOOKUP($A609,Bat!$A$4:$BC$2232,E$1,FALSE),VLOOKUP($A609,Pit!$A$4:$AZ$2108,E$2,FALSE))</f>
        <v>RP</v>
      </c>
      <c r="F609" s="16" t="str">
        <f>IF($C609="B",VLOOKUP($A609,Bat!$A$4:$BC$2232,F$1,FALSE),VLOOKUP($A609,Pit!$A$4:$AZ$2108,F$2,FALSE))</f>
        <v>Shoichi Ueno</v>
      </c>
      <c r="G609" s="16">
        <f>IF($C609="B",VLOOKUP($A609,Bat!$A$4:$BC$2232,G$1,FALSE),VLOOKUP($A609,Pit!$A$4:$AZ$2108,G$2,FALSE))</f>
        <v>21</v>
      </c>
      <c r="H609" s="16" t="str">
        <f>IF($C609="B",VLOOKUP($A609,Bat!$A$4:$BC$2232,H$1,FALSE),VLOOKUP($A609,Pit!$A$4:$AZ$2108,H$2,FALSE))</f>
        <v>R</v>
      </c>
      <c r="I609" s="16" t="str">
        <f>IF($C609="B",VLOOKUP($A609,Bat!$A$4:$BC$2232,I$1,FALSE),VLOOKUP($A609,Pit!$A$4:$AZ$2108,I$2,FALSE))</f>
        <v>R</v>
      </c>
      <c r="J609" s="16" t="str">
        <f>IF($C609="B",VLOOKUP($A609,Bat!$A$4:$BC$2232,J$1,FALSE),VLOOKUP($A609,Pit!$A$4:$AZ$2108,J$2,FALSE))</f>
        <v>Low</v>
      </c>
      <c r="K609" s="17" t="str">
        <f>IF($C609="B",VLOOKUP($A609,Bat!$A$4:$BC$2232,K$1,FALSE),VLOOKUP($A609,Pit!$A$4:$AZ$2108,K$2,FALSE))</f>
        <v>Low</v>
      </c>
      <c r="L609" s="16">
        <f>IF($C609="B",VLOOKUP($A609,Bat!$A$4:$BC$2232,L$1,FALSE),VLOOKUP($A609,Pit!$A$4:$AZ$2108,L$2,FALSE))</f>
        <v>5</v>
      </c>
      <c r="M609" s="16">
        <f>IF($C609="B",VLOOKUP($A609,Bat!$A$4:$BC$2232,M$1,FALSE),VLOOKUP($A609,Pit!$A$4:$AZ$2108,M$2,FALSE))</f>
        <v>4</v>
      </c>
      <c r="N609" s="16">
        <f>IF($C609="B",VLOOKUP($A609,Bat!$A$4:$BC$2232,N$1,FALSE),VLOOKUP($A609,Pit!$A$4:$AZ$2108,N$2,FALSE))</f>
        <v>2</v>
      </c>
      <c r="O609" s="16" t="str">
        <f>IF($C609="B",VLOOKUP($A609,Bat!$A$4:$BC$2232,O$1,FALSE),VLOOKUP($A609,Pit!$A$4:$AZ$2108,O$2,FALSE))</f>
        <v>95-97 Mph</v>
      </c>
      <c r="P609" s="17">
        <f>IF($C609="B",VLOOKUP($A609,Bat!$A$4:$BC$2232,P$1,FALSE),VLOOKUP($A609,Pit!$A$4:$AZ$2108,P$2,FALSE))</f>
        <v>2</v>
      </c>
      <c r="Q609" s="36">
        <f>IF($C609="B",VLOOKUP($A609,Bat!$A$4:$BC$2232,Q$1,FALSE),VLOOKUP($A609,Pit!$A$4:$AZ$2108,Q$2,FALSE))</f>
        <v>17.900428481228957</v>
      </c>
      <c r="R609" s="19">
        <f>IF($C609="B",VLOOKUP($A609,Bat!$A$4:$BC$2232,R$1,FALSE),VLOOKUP($A609,Pit!$A$4:$AZ$2108,R$2,FALSE))</f>
        <v>-0.46074933971672533</v>
      </c>
      <c r="S609" s="20">
        <f>IF($C609="B",VLOOKUP($A609,Bat!$A$4:$BC$2232,S$1,FALSE),VLOOKUP($A609,Pit!$A$4:$AZ$2108,S$2,FALSE))</f>
        <v>190000</v>
      </c>
      <c r="T609" s="17" t="str">
        <f>VLOOKUP(IF($C609="B",VLOOKUP($A609,Bat!$A$4:$AT$2232,T$1,FALSE),VLOOKUP($A609,Pit!$A$4:$BD$2108,T$2,FALSE)),COND!$A$35:$B$41,2,FALSE)</f>
        <v>??</v>
      </c>
      <c r="U609" s="21">
        <f>IF($C609="B",VLOOKUP($A609,Bat!$A$4:$AR$1196,44,FALSE),VLOOKUP($A609,Pit!$A$4:$BB$1086,54,FALSE))</f>
        <v>0</v>
      </c>
      <c r="V609" s="16"/>
      <c r="W609" s="16">
        <f>IF(OR(U609=999,V609=999,AND(S609&gt;$S$3,S609&lt;&gt;"Slot")),"",IF(V609="",U609,V609))</f>
        <v>0</v>
      </c>
      <c r="X609" s="17" t="e">
        <f>RANK(R609,$R$5:$R$124)</f>
        <v>#N/A</v>
      </c>
      <c r="Y609" s="16" t="str">
        <f>IFERROR(VLOOKUP($D609,Results!$F$3:$L$1396,Y$1,FALSE),"")</f>
        <v/>
      </c>
      <c r="Z609" s="34" t="str">
        <f>IFERROR(IFERROR(IF(VLOOKUP($D609,Results!$F$3:$L$1396,Z$1+1,FALSE)=1,"S",""),"")&amp;VLOOKUP($D609,Results!$F$3:$L$1396,Z$1,FALSE),"")</f>
        <v/>
      </c>
      <c r="AA609" s="16" t="str">
        <f>IFERROR(VLOOKUP($D609,Results!$F$3:$L$1396,AA$1,FALSE),"")</f>
        <v/>
      </c>
      <c r="AB609" s="16" t="str">
        <f>IFERROR(VLOOKUP($D609,Results!$F$3:$L$1396,AB$1,FALSE),"")</f>
        <v/>
      </c>
      <c r="AC609" s="16" t="str">
        <f>IF(V609="","",Y609-V609)</f>
        <v/>
      </c>
    </row>
    <row r="610" spans="1:29" s="21" customFormat="1" x14ac:dyDescent="0.25">
      <c r="A610" s="21" t="s">
        <v>3014</v>
      </c>
      <c r="B610" s="16">
        <f>COUNTIF($A$5:$A$124,A610)</f>
        <v>0</v>
      </c>
      <c r="C610" s="16" t="str">
        <f>IF(OR(MID(A610,1,2)="SP",MID(A610,1,2)="MR",MID(A610,1,2)="CL",MID(A610,1,2)="RP"),"P","B")</f>
        <v>B</v>
      </c>
      <c r="D610" s="17">
        <f>IF($C610="B",VLOOKUP($A610,Bat!$A$4:$BC$2232,D$1,FALSE),VLOOKUP($A610,Pit!$A$4:$AZ$2108,D$2,FALSE))</f>
        <v>8928</v>
      </c>
      <c r="E610" s="16" t="str">
        <f>IF($C610="B",VLOOKUP($A610,Bat!$A$4:$BC$2232,E$1,FALSE),VLOOKUP($A610,Pit!$A$4:$AZ$2108,E$2,FALSE))</f>
        <v>C</v>
      </c>
      <c r="F610" s="16" t="str">
        <f>IF($C610="B",VLOOKUP($A610,Bat!$A$4:$BC$2232,F$1,FALSE),VLOOKUP($A610,Pit!$A$4:$AZ$2108,F$2,FALSE))</f>
        <v>Preston Murdoch</v>
      </c>
      <c r="G610" s="16">
        <f>IF($C610="B",VLOOKUP($A610,Bat!$A$4:$BC$2232,G$1,FALSE),VLOOKUP($A610,Pit!$A$4:$AZ$2108,G$2,FALSE))</f>
        <v>18</v>
      </c>
      <c r="H610" s="16" t="str">
        <f>IF($C610="B",VLOOKUP($A610,Bat!$A$4:$BC$2232,H$1,FALSE),VLOOKUP($A610,Pit!$A$4:$AZ$2108,H$2,FALSE))</f>
        <v>R</v>
      </c>
      <c r="I610" s="16" t="str">
        <f>IF($C610="B",VLOOKUP($A610,Bat!$A$4:$BC$2232,I$1,FALSE),VLOOKUP($A610,Pit!$A$4:$AZ$2108,I$2,FALSE))</f>
        <v>R</v>
      </c>
      <c r="J610" s="16" t="str">
        <f>IF($C610="B",VLOOKUP($A610,Bat!$A$4:$BC$2232,J$1,FALSE),VLOOKUP($A610,Pit!$A$4:$AZ$2108,J$2,FALSE))</f>
        <v>Very Low</v>
      </c>
      <c r="K610" s="17" t="str">
        <f>IF($C610="B",VLOOKUP($A610,Bat!$A$4:$BC$2232,K$1,FALSE),VLOOKUP($A610,Pit!$A$4:$AZ$2108,K$2,FALSE))</f>
        <v>Normal</v>
      </c>
      <c r="L610" s="16">
        <f>IF($C610="B",VLOOKUP($A610,Bat!$A$4:$BC$2232,L$1,FALSE),VLOOKUP($A610,Pit!$A$4:$AZ$2108,L$2,FALSE))</f>
        <v>2</v>
      </c>
      <c r="M610" s="16">
        <f>IF($C610="B",VLOOKUP($A610,Bat!$A$4:$BC$2232,M$1,FALSE),VLOOKUP($A610,Pit!$A$4:$AZ$2108,M$2,FALSE))</f>
        <v>5</v>
      </c>
      <c r="N610" s="16">
        <f>IF($C610="B",VLOOKUP($A610,Bat!$A$4:$BC$2232,N$1,FALSE),VLOOKUP($A610,Pit!$A$4:$AZ$2108,N$2,FALSE))</f>
        <v>5</v>
      </c>
      <c r="O610" s="16">
        <f>IF($C610="B",VLOOKUP($A610,Bat!$A$4:$BC$2232,O$1,FALSE),VLOOKUP($A610,Pit!$A$4:$AZ$2108,O$2,FALSE))</f>
        <v>7</v>
      </c>
      <c r="P610" s="17">
        <f>IF($C610="B",VLOOKUP($A610,Bat!$A$4:$BC$2232,P$1,FALSE),VLOOKUP($A610,Pit!$A$4:$AZ$2108,P$2,FALSE))</f>
        <v>3</v>
      </c>
      <c r="Q610" s="36">
        <f>IF($C610="B",VLOOKUP($A610,Bat!$A$4:$BC$2232,Q$1,FALSE),VLOOKUP($A610,Pit!$A$4:$AZ$2108,Q$2,FALSE))</f>
        <v>3.0400162609523118</v>
      </c>
      <c r="R610" s="19">
        <f>IF($C610="B",VLOOKUP($A610,Bat!$A$4:$BC$2232,R$1,FALSE),VLOOKUP($A610,Pit!$A$4:$AZ$2108,R$2,FALSE))</f>
        <v>-0.46382443803228335</v>
      </c>
      <c r="S610" s="20">
        <f>IF($C610="B",VLOOKUP($A610,Bat!$A$4:$BC$2232,S$1,FALSE),VLOOKUP($A610,Pit!$A$4:$AZ$2108,S$2,FALSE))</f>
        <v>220000</v>
      </c>
      <c r="T610" s="17" t="str">
        <f>VLOOKUP(IF($C610="B",VLOOKUP($A610,Bat!$A$4:$AT$2232,T$1,FALSE),VLOOKUP($A610,Pit!$A$4:$BD$2108,T$2,FALSE)),COND!$A$35:$B$41,2,FALSE)</f>
        <v>??</v>
      </c>
      <c r="U610" s="21">
        <f>IF($C610="B",VLOOKUP($A610,Bat!$A$4:$AR$1196,44,FALSE),VLOOKUP($A610,Pit!$A$4:$BB$1086,54,FALSE))</f>
        <v>0</v>
      </c>
      <c r="V610" s="16"/>
      <c r="W610" s="16">
        <f>IF(OR(U610=999,V610=999,AND(S610&gt;$S$3,S610&lt;&gt;"Slot")),"",IF(V610="",U610,V610))</f>
        <v>0</v>
      </c>
      <c r="X610" s="17" t="e">
        <f>RANK(R610,$R$5:$R$124)</f>
        <v>#N/A</v>
      </c>
      <c r="Y610" s="16" t="str">
        <f>IFERROR(VLOOKUP($D610,Results!$F$3:$L$1396,Y$1,FALSE),"")</f>
        <v/>
      </c>
      <c r="Z610" s="34" t="str">
        <f>IFERROR(IFERROR(IF(VLOOKUP($D610,Results!$F$3:$L$1396,Z$1+1,FALSE)=1,"S",""),"")&amp;VLOOKUP($D610,Results!$F$3:$L$1396,Z$1,FALSE),"")</f>
        <v/>
      </c>
      <c r="AA610" s="16" t="str">
        <f>IFERROR(VLOOKUP($D610,Results!$F$3:$L$1396,AA$1,FALSE),"")</f>
        <v/>
      </c>
      <c r="AB610" s="16" t="str">
        <f>IFERROR(VLOOKUP($D610,Results!$F$3:$L$1396,AB$1,FALSE),"")</f>
        <v/>
      </c>
      <c r="AC610" s="16" t="str">
        <f>IF(V610="","",Y610-V610)</f>
        <v/>
      </c>
    </row>
    <row r="611" spans="1:29" s="21" customFormat="1" x14ac:dyDescent="0.25">
      <c r="A611" s="21" t="s">
        <v>3015</v>
      </c>
      <c r="B611" s="16">
        <f>COUNTIF($A$5:$A$124,A611)</f>
        <v>0</v>
      </c>
      <c r="C611" s="16" t="str">
        <f>IF(OR(MID(A611,1,2)="SP",MID(A611,1,2)="MR",MID(A611,1,2)="CL",MID(A611,1,2)="RP"),"P","B")</f>
        <v>B</v>
      </c>
      <c r="D611" s="17">
        <f>IF($C611="B",VLOOKUP($A611,Bat!$A$4:$BC$2232,D$1,FALSE),VLOOKUP($A611,Pit!$A$4:$AZ$2108,D$2,FALSE))</f>
        <v>4562</v>
      </c>
      <c r="E611" s="16" t="str">
        <f>IF($C611="B",VLOOKUP($A611,Bat!$A$4:$BC$2232,E$1,FALSE),VLOOKUP($A611,Pit!$A$4:$AZ$2108,E$2,FALSE))</f>
        <v>LF</v>
      </c>
      <c r="F611" s="16" t="str">
        <f>IF($C611="B",VLOOKUP($A611,Bat!$A$4:$BC$2232,F$1,FALSE),VLOOKUP($A611,Pit!$A$4:$AZ$2108,F$2,FALSE))</f>
        <v>Keitaro Abe</v>
      </c>
      <c r="G611" s="16">
        <f>IF($C611="B",VLOOKUP($A611,Bat!$A$4:$BC$2232,G$1,FALSE),VLOOKUP($A611,Pit!$A$4:$AZ$2108,G$2,FALSE))</f>
        <v>21</v>
      </c>
      <c r="H611" s="16" t="str">
        <f>IF($C611="B",VLOOKUP($A611,Bat!$A$4:$BC$2232,H$1,FALSE),VLOOKUP($A611,Pit!$A$4:$AZ$2108,H$2,FALSE))</f>
        <v>R</v>
      </c>
      <c r="I611" s="16" t="str">
        <f>IF($C611="B",VLOOKUP($A611,Bat!$A$4:$BC$2232,I$1,FALSE),VLOOKUP($A611,Pit!$A$4:$AZ$2108,I$2,FALSE))</f>
        <v>R</v>
      </c>
      <c r="J611" s="16" t="str">
        <f>IF($C611="B",VLOOKUP($A611,Bat!$A$4:$BC$2232,J$1,FALSE),VLOOKUP($A611,Pit!$A$4:$AZ$2108,J$2,FALSE))</f>
        <v>Very Low</v>
      </c>
      <c r="K611" s="17" t="str">
        <f>IF($C611="B",VLOOKUP($A611,Bat!$A$4:$BC$2232,K$1,FALSE),VLOOKUP($A611,Pit!$A$4:$AZ$2108,K$2,FALSE))</f>
        <v>Very Low</v>
      </c>
      <c r="L611" s="16">
        <f>IF($C611="B",VLOOKUP($A611,Bat!$A$4:$BC$2232,L$1,FALSE),VLOOKUP($A611,Pit!$A$4:$AZ$2108,L$2,FALSE))</f>
        <v>4</v>
      </c>
      <c r="M611" s="16">
        <f>IF($C611="B",VLOOKUP($A611,Bat!$A$4:$BC$2232,M$1,FALSE),VLOOKUP($A611,Pit!$A$4:$AZ$2108,M$2,FALSE))</f>
        <v>3</v>
      </c>
      <c r="N611" s="16">
        <f>IF($C611="B",VLOOKUP($A611,Bat!$A$4:$BC$2232,N$1,FALSE),VLOOKUP($A611,Pit!$A$4:$AZ$2108,N$2,FALSE))</f>
        <v>2</v>
      </c>
      <c r="O611" s="16">
        <f>IF($C611="B",VLOOKUP($A611,Bat!$A$4:$BC$2232,O$1,FALSE),VLOOKUP($A611,Pit!$A$4:$AZ$2108,O$2,FALSE))</f>
        <v>4</v>
      </c>
      <c r="P611" s="17">
        <f>IF($C611="B",VLOOKUP($A611,Bat!$A$4:$BC$2232,P$1,FALSE),VLOOKUP($A611,Pit!$A$4:$AZ$2108,P$2,FALSE))</f>
        <v>4</v>
      </c>
      <c r="Q611" s="36">
        <f>IF($C611="B",VLOOKUP($A611,Bat!$A$4:$BC$2232,Q$1,FALSE),VLOOKUP($A611,Pit!$A$4:$AZ$2108,Q$2,FALSE))</f>
        <v>3.0330190541300324</v>
      </c>
      <c r="R611" s="19">
        <f>IF($C611="B",VLOOKUP($A611,Bat!$A$4:$BC$2232,R$1,FALSE),VLOOKUP($A611,Pit!$A$4:$AZ$2108,R$2,FALSE))</f>
        <v>-0.46474228824781844</v>
      </c>
      <c r="S611" s="20">
        <f>IF($C611="B",VLOOKUP($A611,Bat!$A$4:$BC$2232,S$1,FALSE),VLOOKUP($A611,Pit!$A$4:$AZ$2108,S$2,FALSE))</f>
        <v>180000</v>
      </c>
      <c r="T611" s="17" t="str">
        <f>VLOOKUP(IF($C611="B",VLOOKUP($A611,Bat!$A$4:$AT$2232,T$1,FALSE),VLOOKUP($A611,Pit!$A$4:$BD$2108,T$2,FALSE)),COND!$A$35:$B$41,2,FALSE)</f>
        <v>??</v>
      </c>
      <c r="U611" s="21">
        <f>IF($C611="B",VLOOKUP($A611,Bat!$A$4:$AR$1196,44,FALSE),VLOOKUP($A611,Pit!$A$4:$BB$1086,54,FALSE))</f>
        <v>0</v>
      </c>
      <c r="V611" s="16"/>
      <c r="W611" s="16">
        <f>IF(OR(U611=999,V611=999,AND(S611&gt;$S$3,S611&lt;&gt;"Slot")),"",IF(V611="",U611,V611))</f>
        <v>0</v>
      </c>
      <c r="X611" s="17" t="e">
        <f>RANK(R611,$R$5:$R$124)</f>
        <v>#N/A</v>
      </c>
      <c r="Y611" s="16" t="str">
        <f>IFERROR(VLOOKUP($D611,Results!$F$3:$L$1396,Y$1,FALSE),"")</f>
        <v/>
      </c>
      <c r="Z611" s="34" t="str">
        <f>IFERROR(IFERROR(IF(VLOOKUP($D611,Results!$F$3:$L$1396,Z$1+1,FALSE)=1,"S",""),"")&amp;VLOOKUP($D611,Results!$F$3:$L$1396,Z$1,FALSE),"")</f>
        <v/>
      </c>
      <c r="AA611" s="16" t="str">
        <f>IFERROR(VLOOKUP($D611,Results!$F$3:$L$1396,AA$1,FALSE),"")</f>
        <v/>
      </c>
      <c r="AB611" s="16" t="str">
        <f>IFERROR(VLOOKUP($D611,Results!$F$3:$L$1396,AB$1,FALSE),"")</f>
        <v/>
      </c>
      <c r="AC611" s="16" t="str">
        <f>IF(V611="","",Y611-V611)</f>
        <v/>
      </c>
    </row>
    <row r="612" spans="1:29" s="21" customFormat="1" x14ac:dyDescent="0.25">
      <c r="A612" s="21" t="s">
        <v>2582</v>
      </c>
      <c r="B612" s="16">
        <f>COUNTIF($A$5:$A$124,A612)</f>
        <v>0</v>
      </c>
      <c r="C612" s="16" t="str">
        <f>IF(OR(MID(A612,1,2)="SP",MID(A612,1,2)="MR",MID(A612,1,2)="CL",MID(A612,1,2)="RP"),"P","B")</f>
        <v>P</v>
      </c>
      <c r="D612" s="17">
        <f>IF($C612="B",VLOOKUP($A612,Bat!$A$4:$BC$2232,D$1,FALSE),VLOOKUP($A612,Pit!$A$4:$AZ$2108,D$2,FALSE))</f>
        <v>8922</v>
      </c>
      <c r="E612" s="16" t="str">
        <f>IF($C612="B",VLOOKUP($A612,Bat!$A$4:$BC$2232,E$1,FALSE),VLOOKUP($A612,Pit!$A$4:$AZ$2108,E$2,FALSE))</f>
        <v>RP</v>
      </c>
      <c r="F612" s="16" t="str">
        <f>IF($C612="B",VLOOKUP($A612,Bat!$A$4:$BC$2232,F$1,FALSE),VLOOKUP($A612,Pit!$A$4:$AZ$2108,F$2,FALSE))</f>
        <v>Michael Ladd</v>
      </c>
      <c r="G612" s="16">
        <f>IF($C612="B",VLOOKUP($A612,Bat!$A$4:$BC$2232,G$1,FALSE),VLOOKUP($A612,Pit!$A$4:$AZ$2108,G$2,FALSE))</f>
        <v>18</v>
      </c>
      <c r="H612" s="16" t="str">
        <f>IF($C612="B",VLOOKUP($A612,Bat!$A$4:$BC$2232,H$1,FALSE),VLOOKUP($A612,Pit!$A$4:$AZ$2108,H$2,FALSE))</f>
        <v>L</v>
      </c>
      <c r="I612" s="16" t="str">
        <f>IF($C612="B",VLOOKUP($A612,Bat!$A$4:$BC$2232,I$1,FALSE),VLOOKUP($A612,Pit!$A$4:$AZ$2108,I$2,FALSE))</f>
        <v>L</v>
      </c>
      <c r="J612" s="16" t="str">
        <f>IF($C612="B",VLOOKUP($A612,Bat!$A$4:$BC$2232,J$1,FALSE),VLOOKUP($A612,Pit!$A$4:$AZ$2108,J$2,FALSE))</f>
        <v>Low</v>
      </c>
      <c r="K612" s="17" t="str">
        <f>IF($C612="B",VLOOKUP($A612,Bat!$A$4:$BC$2232,K$1,FALSE),VLOOKUP($A612,Pit!$A$4:$AZ$2108,K$2,FALSE))</f>
        <v>High</v>
      </c>
      <c r="L612" s="16">
        <f>IF($C612="B",VLOOKUP($A612,Bat!$A$4:$BC$2232,L$1,FALSE),VLOOKUP($A612,Pit!$A$4:$AZ$2108,L$2,FALSE))</f>
        <v>3</v>
      </c>
      <c r="M612" s="16">
        <f>IF($C612="B",VLOOKUP($A612,Bat!$A$4:$BC$2232,M$1,FALSE),VLOOKUP($A612,Pit!$A$4:$AZ$2108,M$2,FALSE))</f>
        <v>4</v>
      </c>
      <c r="N612" s="16">
        <f>IF($C612="B",VLOOKUP($A612,Bat!$A$4:$BC$2232,N$1,FALSE),VLOOKUP($A612,Pit!$A$4:$AZ$2108,N$2,FALSE))</f>
        <v>3</v>
      </c>
      <c r="O612" s="16" t="str">
        <f>IF($C612="B",VLOOKUP($A612,Bat!$A$4:$BC$2232,O$1,FALSE),VLOOKUP($A612,Pit!$A$4:$AZ$2108,O$2,FALSE))</f>
        <v>85-87 Mph</v>
      </c>
      <c r="P612" s="17">
        <f>IF($C612="B",VLOOKUP($A612,Bat!$A$4:$BC$2232,P$1,FALSE),VLOOKUP($A612,Pit!$A$4:$AZ$2108,P$2,FALSE))</f>
        <v>7</v>
      </c>
      <c r="Q612" s="36">
        <f>IF($C612="B",VLOOKUP($A612,Bat!$A$4:$BC$2232,Q$1,FALSE),VLOOKUP($A612,Pit!$A$4:$AZ$2108,Q$2,FALSE))</f>
        <v>17.847364845345979</v>
      </c>
      <c r="R612" s="19">
        <f>IF($C612="B",VLOOKUP($A612,Bat!$A$4:$BC$2232,R$1,FALSE),VLOOKUP($A612,Pit!$A$4:$AZ$2108,R$2,FALSE))</f>
        <v>-0.46549666722147665</v>
      </c>
      <c r="S612" s="20">
        <f>IF($C612="B",VLOOKUP($A612,Bat!$A$4:$BC$2232,S$1,FALSE),VLOOKUP($A612,Pit!$A$4:$AZ$2108,S$2,FALSE))</f>
        <v>2200000</v>
      </c>
      <c r="T612" s="17" t="str">
        <f>VLOOKUP(IF($C612="B",VLOOKUP($A612,Bat!$A$4:$AT$2232,T$1,FALSE),VLOOKUP($A612,Pit!$A$4:$BD$2108,T$2,FALSE)),COND!$A$35:$B$41,2,FALSE)</f>
        <v>??</v>
      </c>
      <c r="U612" s="21">
        <f>IF($C612="B",VLOOKUP($A612,Bat!$A$4:$AR$1196,44,FALSE),VLOOKUP($A612,Pit!$A$4:$BB$1086,54,FALSE))</f>
        <v>0</v>
      </c>
      <c r="V612" s="16"/>
      <c r="W612" s="16">
        <f>IF(OR(U612=999,V612=999,AND(S612&gt;$S$3,S612&lt;&gt;"Slot")),"",IF(V612="",U612,V612))</f>
        <v>0</v>
      </c>
      <c r="X612" s="17" t="e">
        <f>RANK(R612,$R$5:$R$124)</f>
        <v>#N/A</v>
      </c>
      <c r="Y612" s="16" t="str">
        <f>IFERROR(VLOOKUP($D612,Results!$F$3:$L$1396,Y$1,FALSE),"")</f>
        <v/>
      </c>
      <c r="Z612" s="34" t="str">
        <f>IFERROR(IFERROR(IF(VLOOKUP($D612,Results!$F$3:$L$1396,Z$1+1,FALSE)=1,"S",""),"")&amp;VLOOKUP($D612,Results!$F$3:$L$1396,Z$1,FALSE),"")</f>
        <v/>
      </c>
      <c r="AA612" s="16" t="str">
        <f>IFERROR(VLOOKUP($D612,Results!$F$3:$L$1396,AA$1,FALSE),"")</f>
        <v/>
      </c>
      <c r="AB612" s="16" t="str">
        <f>IFERROR(VLOOKUP($D612,Results!$F$3:$L$1396,AB$1,FALSE),"")</f>
        <v/>
      </c>
      <c r="AC612" s="16" t="str">
        <f>IF(V612="","",Y612-V612)</f>
        <v/>
      </c>
    </row>
    <row r="613" spans="1:29" s="21" customFormat="1" x14ac:dyDescent="0.25">
      <c r="A613" s="21" t="s">
        <v>3016</v>
      </c>
      <c r="B613" s="16">
        <f>COUNTIF($A$5:$A$124,A613)</f>
        <v>0</v>
      </c>
      <c r="C613" s="16" t="str">
        <f>IF(OR(MID(A613,1,2)="SP",MID(A613,1,2)="MR",MID(A613,1,2)="CL",MID(A613,1,2)="RP"),"P","B")</f>
        <v>B</v>
      </c>
      <c r="D613" s="17">
        <f>IF($C613="B",VLOOKUP($A613,Bat!$A$4:$BC$2232,D$1,FALSE),VLOOKUP($A613,Pit!$A$4:$AZ$2108,D$2,FALSE))</f>
        <v>9719</v>
      </c>
      <c r="E613" s="16" t="str">
        <f>IF($C613="B",VLOOKUP($A613,Bat!$A$4:$BC$2232,E$1,FALSE),VLOOKUP($A613,Pit!$A$4:$AZ$2108,E$2,FALSE))</f>
        <v>3B</v>
      </c>
      <c r="F613" s="16" t="str">
        <f>IF($C613="B",VLOOKUP($A613,Bat!$A$4:$BC$2232,F$1,FALSE),VLOOKUP($A613,Pit!$A$4:$AZ$2108,F$2,FALSE))</f>
        <v>Miguel Trejo</v>
      </c>
      <c r="G613" s="16">
        <f>IF($C613="B",VLOOKUP($A613,Bat!$A$4:$BC$2232,G$1,FALSE),VLOOKUP($A613,Pit!$A$4:$AZ$2108,G$2,FALSE))</f>
        <v>21</v>
      </c>
      <c r="H613" s="16" t="str">
        <f>IF($C613="B",VLOOKUP($A613,Bat!$A$4:$BC$2232,H$1,FALSE),VLOOKUP($A613,Pit!$A$4:$AZ$2108,H$2,FALSE))</f>
        <v>R</v>
      </c>
      <c r="I613" s="16" t="str">
        <f>IF($C613="B",VLOOKUP($A613,Bat!$A$4:$BC$2232,I$1,FALSE),VLOOKUP($A613,Pit!$A$4:$AZ$2108,I$2,FALSE))</f>
        <v>R</v>
      </c>
      <c r="J613" s="16" t="str">
        <f>IF($C613="B",VLOOKUP($A613,Bat!$A$4:$BC$2232,J$1,FALSE),VLOOKUP($A613,Pit!$A$4:$AZ$2108,J$2,FALSE))</f>
        <v>Low</v>
      </c>
      <c r="K613" s="17" t="str">
        <f>IF($C613="B",VLOOKUP($A613,Bat!$A$4:$BC$2232,K$1,FALSE),VLOOKUP($A613,Pit!$A$4:$AZ$2108,K$2,FALSE))</f>
        <v>Normal</v>
      </c>
      <c r="L613" s="16">
        <f>IF($C613="B",VLOOKUP($A613,Bat!$A$4:$BC$2232,L$1,FALSE),VLOOKUP($A613,Pit!$A$4:$AZ$2108,L$2,FALSE))</f>
        <v>4</v>
      </c>
      <c r="M613" s="16">
        <f>IF($C613="B",VLOOKUP($A613,Bat!$A$4:$BC$2232,M$1,FALSE),VLOOKUP($A613,Pit!$A$4:$AZ$2108,M$2,FALSE))</f>
        <v>4</v>
      </c>
      <c r="N613" s="16">
        <f>IF($C613="B",VLOOKUP($A613,Bat!$A$4:$BC$2232,N$1,FALSE),VLOOKUP($A613,Pit!$A$4:$AZ$2108,N$2,FALSE))</f>
        <v>2</v>
      </c>
      <c r="O613" s="16">
        <f>IF($C613="B",VLOOKUP($A613,Bat!$A$4:$BC$2232,O$1,FALSE),VLOOKUP($A613,Pit!$A$4:$AZ$2108,O$2,FALSE))</f>
        <v>3</v>
      </c>
      <c r="P613" s="17">
        <f>IF($C613="B",VLOOKUP($A613,Bat!$A$4:$BC$2232,P$1,FALSE),VLOOKUP($A613,Pit!$A$4:$AZ$2108,P$2,FALSE))</f>
        <v>3</v>
      </c>
      <c r="Q613" s="36">
        <f>IF($C613="B",VLOOKUP($A613,Bat!$A$4:$BC$2232,Q$1,FALSE),VLOOKUP($A613,Pit!$A$4:$AZ$2108,Q$2,FALSE))</f>
        <v>3.0263885032166371</v>
      </c>
      <c r="R613" s="19">
        <f>IF($C613="B",VLOOKUP($A613,Bat!$A$4:$BC$2232,R$1,FALSE),VLOOKUP($A613,Pit!$A$4:$AZ$2108,R$2,FALSE))</f>
        <v>-0.46561204281411178</v>
      </c>
      <c r="S613" s="20">
        <f>IF($C613="B",VLOOKUP($A613,Bat!$A$4:$BC$2232,S$1,FALSE),VLOOKUP($A613,Pit!$A$4:$AZ$2108,S$2,FALSE))</f>
        <v>210000</v>
      </c>
      <c r="T613" s="17" t="str">
        <f>VLOOKUP(IF($C613="B",VLOOKUP($A613,Bat!$A$4:$AT$2232,T$1,FALSE),VLOOKUP($A613,Pit!$A$4:$BD$2108,T$2,FALSE)),COND!$A$35:$B$41,2,FALSE)</f>
        <v>??</v>
      </c>
      <c r="U613" s="21">
        <f>IF($C613="B",VLOOKUP($A613,Bat!$A$4:$AR$1196,44,FALSE),VLOOKUP($A613,Pit!$A$4:$BB$1086,54,FALSE))</f>
        <v>0</v>
      </c>
      <c r="V613" s="16"/>
      <c r="W613" s="16">
        <f>IF(OR(U613=999,V613=999,AND(S613&gt;$S$3,S613&lt;&gt;"Slot")),"",IF(V613="",U613,V613))</f>
        <v>0</v>
      </c>
      <c r="X613" s="17" t="e">
        <f>RANK(R613,$R$5:$R$124)</f>
        <v>#N/A</v>
      </c>
      <c r="Y613" s="16" t="str">
        <f>IFERROR(VLOOKUP($D613,Results!$F$3:$L$1396,Y$1,FALSE),"")</f>
        <v/>
      </c>
      <c r="Z613" s="34" t="str">
        <f>IFERROR(IFERROR(IF(VLOOKUP($D613,Results!$F$3:$L$1396,Z$1+1,FALSE)=1,"S",""),"")&amp;VLOOKUP($D613,Results!$F$3:$L$1396,Z$1,FALSE),"")</f>
        <v/>
      </c>
      <c r="AA613" s="16" t="str">
        <f>IFERROR(VLOOKUP($D613,Results!$F$3:$L$1396,AA$1,FALSE),"")</f>
        <v/>
      </c>
      <c r="AB613" s="16" t="str">
        <f>IFERROR(VLOOKUP($D613,Results!$F$3:$L$1396,AB$1,FALSE),"")</f>
        <v/>
      </c>
      <c r="AC613" s="16" t="str">
        <f>IF(V613="","",Y613-V613)</f>
        <v/>
      </c>
    </row>
    <row r="614" spans="1:29" s="21" customFormat="1" x14ac:dyDescent="0.25">
      <c r="A614" s="21" t="s">
        <v>3017</v>
      </c>
      <c r="B614" s="16">
        <f>COUNTIF($A$5:$A$124,A614)</f>
        <v>0</v>
      </c>
      <c r="C614" s="16" t="str">
        <f>IF(OR(MID(A614,1,2)="SP",MID(A614,1,2)="MR",MID(A614,1,2)="CL",MID(A614,1,2)="RP"),"P","B")</f>
        <v>B</v>
      </c>
      <c r="D614" s="17">
        <f>IF($C614="B",VLOOKUP($A614,Bat!$A$4:$BC$2232,D$1,FALSE),VLOOKUP($A614,Pit!$A$4:$AZ$2108,D$2,FALSE))</f>
        <v>11436</v>
      </c>
      <c r="E614" s="16" t="str">
        <f>IF($C614="B",VLOOKUP($A614,Bat!$A$4:$BC$2232,E$1,FALSE),VLOOKUP($A614,Pit!$A$4:$AZ$2108,E$2,FALSE))</f>
        <v>C</v>
      </c>
      <c r="F614" s="16" t="str">
        <f>IF($C614="B",VLOOKUP($A614,Bat!$A$4:$BC$2232,F$1,FALSE),VLOOKUP($A614,Pit!$A$4:$AZ$2108,F$2,FALSE))</f>
        <v>Lonnie Paradise</v>
      </c>
      <c r="G614" s="16">
        <f>IF($C614="B",VLOOKUP($A614,Bat!$A$4:$BC$2232,G$1,FALSE),VLOOKUP($A614,Pit!$A$4:$AZ$2108,G$2,FALSE))</f>
        <v>21</v>
      </c>
      <c r="H614" s="16" t="str">
        <f>IF($C614="B",VLOOKUP($A614,Bat!$A$4:$BC$2232,H$1,FALSE),VLOOKUP($A614,Pit!$A$4:$AZ$2108,H$2,FALSE))</f>
        <v>R</v>
      </c>
      <c r="I614" s="16" t="str">
        <f>IF($C614="B",VLOOKUP($A614,Bat!$A$4:$BC$2232,I$1,FALSE),VLOOKUP($A614,Pit!$A$4:$AZ$2108,I$2,FALSE))</f>
        <v>R</v>
      </c>
      <c r="J614" s="16" t="str">
        <f>IF($C614="B",VLOOKUP($A614,Bat!$A$4:$BC$2232,J$1,FALSE),VLOOKUP($A614,Pit!$A$4:$AZ$2108,J$2,FALSE))</f>
        <v>Normal</v>
      </c>
      <c r="K614" s="17" t="str">
        <f>IF($C614="B",VLOOKUP($A614,Bat!$A$4:$BC$2232,K$1,FALSE),VLOOKUP($A614,Pit!$A$4:$AZ$2108,K$2,FALSE))</f>
        <v>Normal</v>
      </c>
      <c r="L614" s="16">
        <f>IF($C614="B",VLOOKUP($A614,Bat!$A$4:$BC$2232,L$1,FALSE),VLOOKUP($A614,Pit!$A$4:$AZ$2108,L$2,FALSE))</f>
        <v>4</v>
      </c>
      <c r="M614" s="16">
        <f>IF($C614="B",VLOOKUP($A614,Bat!$A$4:$BC$2232,M$1,FALSE),VLOOKUP($A614,Pit!$A$4:$AZ$2108,M$2,FALSE))</f>
        <v>1</v>
      </c>
      <c r="N614" s="16">
        <f>IF($C614="B",VLOOKUP($A614,Bat!$A$4:$BC$2232,N$1,FALSE),VLOOKUP($A614,Pit!$A$4:$AZ$2108,N$2,FALSE))</f>
        <v>3</v>
      </c>
      <c r="O614" s="16">
        <f>IF($C614="B",VLOOKUP($A614,Bat!$A$4:$BC$2232,O$1,FALSE),VLOOKUP($A614,Pit!$A$4:$AZ$2108,O$2,FALSE))</f>
        <v>3</v>
      </c>
      <c r="P614" s="17">
        <f>IF($C614="B",VLOOKUP($A614,Bat!$A$4:$BC$2232,P$1,FALSE),VLOOKUP($A614,Pit!$A$4:$AZ$2108,P$2,FALSE))</f>
        <v>4</v>
      </c>
      <c r="Q614" s="36">
        <f>IF($C614="B",VLOOKUP($A614,Bat!$A$4:$BC$2232,Q$1,FALSE),VLOOKUP($A614,Pit!$A$4:$AZ$2108,Q$2,FALSE))</f>
        <v>3.0148060782032307</v>
      </c>
      <c r="R614" s="19">
        <f>IF($C614="B",VLOOKUP($A614,Bat!$A$4:$BC$2232,R$1,FALSE),VLOOKUP($A614,Pit!$A$4:$AZ$2108,R$2,FALSE))</f>
        <v>-0.4671313535283706</v>
      </c>
      <c r="S614" s="20">
        <f>IF($C614="B",VLOOKUP($A614,Bat!$A$4:$BC$2232,S$1,FALSE),VLOOKUP($A614,Pit!$A$4:$AZ$2108,S$2,FALSE))</f>
        <v>220000</v>
      </c>
      <c r="T614" s="17" t="str">
        <f>VLOOKUP(IF($C614="B",VLOOKUP($A614,Bat!$A$4:$AT$2232,T$1,FALSE),VLOOKUP($A614,Pit!$A$4:$BD$2108,T$2,FALSE)),COND!$A$35:$B$41,2,FALSE)</f>
        <v>??</v>
      </c>
      <c r="U614" s="21">
        <f>IF($C614="B",VLOOKUP($A614,Bat!$A$4:$AR$1196,44,FALSE),VLOOKUP($A614,Pit!$A$4:$BB$1086,54,FALSE))</f>
        <v>0</v>
      </c>
      <c r="V614" s="16"/>
      <c r="W614" s="16">
        <f>IF(OR(U614=999,V614=999,AND(S614&gt;$S$3,S614&lt;&gt;"Slot")),"",IF(V614="",U614,V614))</f>
        <v>0</v>
      </c>
      <c r="X614" s="17" t="e">
        <f>RANK(R614,$R$5:$R$124)</f>
        <v>#N/A</v>
      </c>
      <c r="Y614" s="16" t="str">
        <f>IFERROR(VLOOKUP($D614,Results!$F$3:$L$1396,Y$1,FALSE),"")</f>
        <v/>
      </c>
      <c r="Z614" s="34" t="str">
        <f>IFERROR(IFERROR(IF(VLOOKUP($D614,Results!$F$3:$L$1396,Z$1+1,FALSE)=1,"S",""),"")&amp;VLOOKUP($D614,Results!$F$3:$L$1396,Z$1,FALSE),"")</f>
        <v/>
      </c>
      <c r="AA614" s="16" t="str">
        <f>IFERROR(VLOOKUP($D614,Results!$F$3:$L$1396,AA$1,FALSE),"")</f>
        <v/>
      </c>
      <c r="AB614" s="16" t="str">
        <f>IFERROR(VLOOKUP($D614,Results!$F$3:$L$1396,AB$1,FALSE),"")</f>
        <v/>
      </c>
      <c r="AC614" s="16" t="str">
        <f>IF(V614="","",Y614-V614)</f>
        <v/>
      </c>
    </row>
    <row r="615" spans="1:29" s="21" customFormat="1" x14ac:dyDescent="0.25">
      <c r="A615" s="21" t="s">
        <v>3018</v>
      </c>
      <c r="B615" s="16">
        <f>COUNTIF($A$5:$A$124,A615)</f>
        <v>0</v>
      </c>
      <c r="C615" s="16" t="str">
        <f>IF(OR(MID(A615,1,2)="SP",MID(A615,1,2)="MR",MID(A615,1,2)="CL",MID(A615,1,2)="RP"),"P","B")</f>
        <v>B</v>
      </c>
      <c r="D615" s="17">
        <f>IF($C615="B",VLOOKUP($A615,Bat!$A$4:$BC$2232,D$1,FALSE),VLOOKUP($A615,Pit!$A$4:$AZ$2108,D$2,FALSE))</f>
        <v>8819</v>
      </c>
      <c r="E615" s="16" t="str">
        <f>IF($C615="B",VLOOKUP($A615,Bat!$A$4:$BC$2232,E$1,FALSE),VLOOKUP($A615,Pit!$A$4:$AZ$2108,E$2,FALSE))</f>
        <v>LF</v>
      </c>
      <c r="F615" s="16" t="str">
        <f>IF($C615="B",VLOOKUP($A615,Bat!$A$4:$BC$2232,F$1,FALSE),VLOOKUP($A615,Pit!$A$4:$AZ$2108,F$2,FALSE))</f>
        <v>Dave Mitchell</v>
      </c>
      <c r="G615" s="16">
        <f>IF($C615="B",VLOOKUP($A615,Bat!$A$4:$BC$2232,G$1,FALSE),VLOOKUP($A615,Pit!$A$4:$AZ$2108,G$2,FALSE))</f>
        <v>21</v>
      </c>
      <c r="H615" s="16" t="str">
        <f>IF($C615="B",VLOOKUP($A615,Bat!$A$4:$BC$2232,H$1,FALSE),VLOOKUP($A615,Pit!$A$4:$AZ$2108,H$2,FALSE))</f>
        <v>R</v>
      </c>
      <c r="I615" s="16" t="str">
        <f>IF($C615="B",VLOOKUP($A615,Bat!$A$4:$BC$2232,I$1,FALSE),VLOOKUP($A615,Pit!$A$4:$AZ$2108,I$2,FALSE))</f>
        <v>R</v>
      </c>
      <c r="J615" s="16" t="str">
        <f>IF($C615="B",VLOOKUP($A615,Bat!$A$4:$BC$2232,J$1,FALSE),VLOOKUP($A615,Pit!$A$4:$AZ$2108,J$2,FALSE))</f>
        <v>Low</v>
      </c>
      <c r="K615" s="17" t="str">
        <f>IF($C615="B",VLOOKUP($A615,Bat!$A$4:$BC$2232,K$1,FALSE),VLOOKUP($A615,Pit!$A$4:$AZ$2108,K$2,FALSE))</f>
        <v>Normal</v>
      </c>
      <c r="L615" s="16">
        <f>IF($C615="B",VLOOKUP($A615,Bat!$A$4:$BC$2232,L$1,FALSE),VLOOKUP($A615,Pit!$A$4:$AZ$2108,L$2,FALSE))</f>
        <v>4</v>
      </c>
      <c r="M615" s="16">
        <f>IF($C615="B",VLOOKUP($A615,Bat!$A$4:$BC$2232,M$1,FALSE),VLOOKUP($A615,Pit!$A$4:$AZ$2108,M$2,FALSE))</f>
        <v>3</v>
      </c>
      <c r="N615" s="16">
        <f>IF($C615="B",VLOOKUP($A615,Bat!$A$4:$BC$2232,N$1,FALSE),VLOOKUP($A615,Pit!$A$4:$AZ$2108,N$2,FALSE))</f>
        <v>4</v>
      </c>
      <c r="O615" s="16">
        <f>IF($C615="B",VLOOKUP($A615,Bat!$A$4:$BC$2232,O$1,FALSE),VLOOKUP($A615,Pit!$A$4:$AZ$2108,O$2,FALSE))</f>
        <v>2</v>
      </c>
      <c r="P615" s="17">
        <f>IF($C615="B",VLOOKUP($A615,Bat!$A$4:$BC$2232,P$1,FALSE),VLOOKUP($A615,Pit!$A$4:$AZ$2108,P$2,FALSE))</f>
        <v>2</v>
      </c>
      <c r="Q615" s="36">
        <f>IF($C615="B",VLOOKUP($A615,Bat!$A$4:$BC$2232,Q$1,FALSE),VLOOKUP($A615,Pit!$A$4:$AZ$2108,Q$2,FALSE))</f>
        <v>2.9428181983298414</v>
      </c>
      <c r="R615" s="19">
        <f>IF($C615="B",VLOOKUP($A615,Bat!$A$4:$BC$2232,R$1,FALSE),VLOOKUP($A615,Pit!$A$4:$AZ$2108,R$2,FALSE))</f>
        <v>-0.47657427736010888</v>
      </c>
      <c r="S615" s="20">
        <f>IF($C615="B",VLOOKUP($A615,Bat!$A$4:$BC$2232,S$1,FALSE),VLOOKUP($A615,Pit!$A$4:$AZ$2108,S$2,FALSE))</f>
        <v>105000</v>
      </c>
      <c r="T615" s="17" t="str">
        <f>VLOOKUP(IF($C615="B",VLOOKUP($A615,Bat!$A$4:$AT$2232,T$1,FALSE),VLOOKUP($A615,Pit!$A$4:$BD$2108,T$2,FALSE)),COND!$A$35:$B$41,2,FALSE)</f>
        <v>??</v>
      </c>
      <c r="U615" s="21">
        <f>IF($C615="B",VLOOKUP($A615,Bat!$A$4:$AR$1196,44,FALSE),VLOOKUP($A615,Pit!$A$4:$BB$1086,54,FALSE))</f>
        <v>0</v>
      </c>
      <c r="V615" s="16"/>
      <c r="W615" s="16">
        <f>IF(OR(U615=999,V615=999,AND(S615&gt;$S$3,S615&lt;&gt;"Slot")),"",IF(V615="",U615,V615))</f>
        <v>0</v>
      </c>
      <c r="X615" s="17" t="e">
        <f>RANK(R615,$R$5:$R$124)</f>
        <v>#N/A</v>
      </c>
      <c r="Y615" s="16" t="str">
        <f>IFERROR(VLOOKUP($D615,Results!$F$3:$L$1396,Y$1,FALSE),"")</f>
        <v/>
      </c>
      <c r="Z615" s="34" t="str">
        <f>IFERROR(IFERROR(IF(VLOOKUP($D615,Results!$F$3:$L$1396,Z$1+1,FALSE)=1,"S",""),"")&amp;VLOOKUP($D615,Results!$F$3:$L$1396,Z$1,FALSE),"")</f>
        <v/>
      </c>
      <c r="AA615" s="16" t="str">
        <f>IFERROR(VLOOKUP($D615,Results!$F$3:$L$1396,AA$1,FALSE),"")</f>
        <v/>
      </c>
      <c r="AB615" s="16" t="str">
        <f>IFERROR(VLOOKUP($D615,Results!$F$3:$L$1396,AB$1,FALSE),"")</f>
        <v/>
      </c>
      <c r="AC615" s="16" t="str">
        <f>IF(V615="","",Y615-V615)</f>
        <v/>
      </c>
    </row>
    <row r="616" spans="1:29" s="21" customFormat="1" x14ac:dyDescent="0.25">
      <c r="A616" s="21" t="s">
        <v>3019</v>
      </c>
      <c r="B616" s="16">
        <f>COUNTIF($A$5:$A$124,A616)</f>
        <v>0</v>
      </c>
      <c r="C616" s="16" t="str">
        <f>IF(OR(MID(A616,1,2)="SP",MID(A616,1,2)="MR",MID(A616,1,2)="CL",MID(A616,1,2)="RP"),"P","B")</f>
        <v>B</v>
      </c>
      <c r="D616" s="17">
        <f>IF($C616="B",VLOOKUP($A616,Bat!$A$4:$BC$2232,D$1,FALSE),VLOOKUP($A616,Pit!$A$4:$AZ$2108,D$2,FALSE))</f>
        <v>6932</v>
      </c>
      <c r="E616" s="16" t="str">
        <f>IF($C616="B",VLOOKUP($A616,Bat!$A$4:$BC$2232,E$1,FALSE),VLOOKUP($A616,Pit!$A$4:$AZ$2108,E$2,FALSE))</f>
        <v>C</v>
      </c>
      <c r="F616" s="16" t="str">
        <f>IF($C616="B",VLOOKUP($A616,Bat!$A$4:$BC$2232,F$1,FALSE),VLOOKUP($A616,Pit!$A$4:$AZ$2108,F$2,FALSE))</f>
        <v>Kazutoshi Adachi</v>
      </c>
      <c r="G616" s="16">
        <f>IF($C616="B",VLOOKUP($A616,Bat!$A$4:$BC$2232,G$1,FALSE),VLOOKUP($A616,Pit!$A$4:$AZ$2108,G$2,FALSE))</f>
        <v>20</v>
      </c>
      <c r="H616" s="16" t="str">
        <f>IF($C616="B",VLOOKUP($A616,Bat!$A$4:$BC$2232,H$1,FALSE),VLOOKUP($A616,Pit!$A$4:$AZ$2108,H$2,FALSE))</f>
        <v>R</v>
      </c>
      <c r="I616" s="16" t="str">
        <f>IF($C616="B",VLOOKUP($A616,Bat!$A$4:$BC$2232,I$1,FALSE),VLOOKUP($A616,Pit!$A$4:$AZ$2108,I$2,FALSE))</f>
        <v>R</v>
      </c>
      <c r="J616" s="16" t="str">
        <f>IF($C616="B",VLOOKUP($A616,Bat!$A$4:$BC$2232,J$1,FALSE),VLOOKUP($A616,Pit!$A$4:$AZ$2108,J$2,FALSE))</f>
        <v>Low</v>
      </c>
      <c r="K616" s="17" t="str">
        <f>IF($C616="B",VLOOKUP($A616,Bat!$A$4:$BC$2232,K$1,FALSE),VLOOKUP($A616,Pit!$A$4:$AZ$2108,K$2,FALSE))</f>
        <v>Low</v>
      </c>
      <c r="L616" s="16">
        <f>IF($C616="B",VLOOKUP($A616,Bat!$A$4:$BC$2232,L$1,FALSE),VLOOKUP($A616,Pit!$A$4:$AZ$2108,L$2,FALSE))</f>
        <v>4</v>
      </c>
      <c r="M616" s="16">
        <f>IF($C616="B",VLOOKUP($A616,Bat!$A$4:$BC$2232,M$1,FALSE),VLOOKUP($A616,Pit!$A$4:$AZ$2108,M$2,FALSE))</f>
        <v>5</v>
      </c>
      <c r="N616" s="16">
        <f>IF($C616="B",VLOOKUP($A616,Bat!$A$4:$BC$2232,N$1,FALSE),VLOOKUP($A616,Pit!$A$4:$AZ$2108,N$2,FALSE))</f>
        <v>2</v>
      </c>
      <c r="O616" s="16">
        <f>IF($C616="B",VLOOKUP($A616,Bat!$A$4:$BC$2232,O$1,FALSE),VLOOKUP($A616,Pit!$A$4:$AZ$2108,O$2,FALSE))</f>
        <v>2</v>
      </c>
      <c r="P616" s="17">
        <f>IF($C616="B",VLOOKUP($A616,Bat!$A$4:$BC$2232,P$1,FALSE),VLOOKUP($A616,Pit!$A$4:$AZ$2108,P$2,FALSE))</f>
        <v>3</v>
      </c>
      <c r="Q616" s="36">
        <f>IF($C616="B",VLOOKUP($A616,Bat!$A$4:$BC$2232,Q$1,FALSE),VLOOKUP($A616,Pit!$A$4:$AZ$2108,Q$2,FALSE))</f>
        <v>2.9162599319430109</v>
      </c>
      <c r="R616" s="19">
        <f>IF($C616="B",VLOOKUP($A616,Bat!$A$4:$BC$2232,R$1,FALSE),VLOOKUP($A616,Pit!$A$4:$AZ$2108,R$2,FALSE))</f>
        <v>-0.48005802611107828</v>
      </c>
      <c r="S616" s="20">
        <f>IF($C616="B",VLOOKUP($A616,Bat!$A$4:$BC$2232,S$1,FALSE),VLOOKUP($A616,Pit!$A$4:$AZ$2108,S$2,FALSE))</f>
        <v>220000</v>
      </c>
      <c r="T616" s="17" t="str">
        <f>VLOOKUP(IF($C616="B",VLOOKUP($A616,Bat!$A$4:$AT$2232,T$1,FALSE),VLOOKUP($A616,Pit!$A$4:$BD$2108,T$2,FALSE)),COND!$A$35:$B$41,2,FALSE)</f>
        <v>??</v>
      </c>
      <c r="U616" s="21">
        <f>IF($C616="B",VLOOKUP($A616,Bat!$A$4:$AR$1196,44,FALSE),VLOOKUP($A616,Pit!$A$4:$BB$1086,54,FALSE))</f>
        <v>0</v>
      </c>
      <c r="V616" s="16"/>
      <c r="W616" s="16">
        <f>IF(OR(U616=999,V616=999,AND(S616&gt;$S$3,S616&lt;&gt;"Slot")),"",IF(V616="",U616,V616))</f>
        <v>0</v>
      </c>
      <c r="X616" s="17" t="e">
        <f>RANK(R616,$R$5:$R$124)</f>
        <v>#N/A</v>
      </c>
      <c r="Y616" s="16" t="str">
        <f>IFERROR(VLOOKUP($D616,Results!$F$3:$L$1396,Y$1,FALSE),"")</f>
        <v/>
      </c>
      <c r="Z616" s="34" t="str">
        <f>IFERROR(IFERROR(IF(VLOOKUP($D616,Results!$F$3:$L$1396,Z$1+1,FALSE)=1,"S",""),"")&amp;VLOOKUP($D616,Results!$F$3:$L$1396,Z$1,FALSE),"")</f>
        <v/>
      </c>
      <c r="AA616" s="16" t="str">
        <f>IFERROR(VLOOKUP($D616,Results!$F$3:$L$1396,AA$1,FALSE),"")</f>
        <v/>
      </c>
      <c r="AB616" s="16" t="str">
        <f>IFERROR(VLOOKUP($D616,Results!$F$3:$L$1396,AB$1,FALSE),"")</f>
        <v/>
      </c>
      <c r="AC616" s="16" t="str">
        <f>IF(V616="","",Y616-V616)</f>
        <v/>
      </c>
    </row>
    <row r="617" spans="1:29" s="21" customFormat="1" x14ac:dyDescent="0.25">
      <c r="A617" s="21" t="s">
        <v>2583</v>
      </c>
      <c r="B617" s="16">
        <f>COUNTIF($A$5:$A$124,A617)</f>
        <v>0</v>
      </c>
      <c r="C617" s="16" t="str">
        <f>IF(OR(MID(A617,1,2)="SP",MID(A617,1,2)="MR",MID(A617,1,2)="CL",MID(A617,1,2)="RP"),"P","B")</f>
        <v>P</v>
      </c>
      <c r="D617" s="17">
        <f>IF($C617="B",VLOOKUP($A617,Bat!$A$4:$BC$2232,D$1,FALSE),VLOOKUP($A617,Pit!$A$4:$AZ$2108,D$2,FALSE))</f>
        <v>5037</v>
      </c>
      <c r="E617" s="16" t="str">
        <f>IF($C617="B",VLOOKUP($A617,Bat!$A$4:$BC$2232,E$1,FALSE),VLOOKUP($A617,Pit!$A$4:$AZ$2108,E$2,FALSE))</f>
        <v>SP</v>
      </c>
      <c r="F617" s="16" t="str">
        <f>IF($C617="B",VLOOKUP($A617,Bat!$A$4:$BC$2232,F$1,FALSE),VLOOKUP($A617,Pit!$A$4:$AZ$2108,F$2,FALSE))</f>
        <v>Ken Campbell</v>
      </c>
      <c r="G617" s="16">
        <f>IF($C617="B",VLOOKUP($A617,Bat!$A$4:$BC$2232,G$1,FALSE),VLOOKUP($A617,Pit!$A$4:$AZ$2108,G$2,FALSE))</f>
        <v>18</v>
      </c>
      <c r="H617" s="16" t="str">
        <f>IF($C617="B",VLOOKUP($A617,Bat!$A$4:$BC$2232,H$1,FALSE),VLOOKUP($A617,Pit!$A$4:$AZ$2108,H$2,FALSE))</f>
        <v>S</v>
      </c>
      <c r="I617" s="16" t="str">
        <f>IF($C617="B",VLOOKUP($A617,Bat!$A$4:$BC$2232,I$1,FALSE),VLOOKUP($A617,Pit!$A$4:$AZ$2108,I$2,FALSE))</f>
        <v>L</v>
      </c>
      <c r="J617" s="16" t="str">
        <f>IF($C617="B",VLOOKUP($A617,Bat!$A$4:$BC$2232,J$1,FALSE),VLOOKUP($A617,Pit!$A$4:$AZ$2108,J$2,FALSE))</f>
        <v>Very Low</v>
      </c>
      <c r="K617" s="17" t="str">
        <f>IF($C617="B",VLOOKUP($A617,Bat!$A$4:$BC$2232,K$1,FALSE),VLOOKUP($A617,Pit!$A$4:$AZ$2108,K$2,FALSE))</f>
        <v>Normal</v>
      </c>
      <c r="L617" s="16">
        <f>IF($C617="B",VLOOKUP($A617,Bat!$A$4:$BC$2232,L$1,FALSE),VLOOKUP($A617,Pit!$A$4:$AZ$2108,L$2,FALSE))</f>
        <v>2</v>
      </c>
      <c r="M617" s="16">
        <f>IF($C617="B",VLOOKUP($A617,Bat!$A$4:$BC$2232,M$1,FALSE),VLOOKUP($A617,Pit!$A$4:$AZ$2108,M$2,FALSE))</f>
        <v>4</v>
      </c>
      <c r="N617" s="16">
        <f>IF($C617="B",VLOOKUP($A617,Bat!$A$4:$BC$2232,N$1,FALSE),VLOOKUP($A617,Pit!$A$4:$AZ$2108,N$2,FALSE))</f>
        <v>4</v>
      </c>
      <c r="O617" s="16" t="str">
        <f>IF($C617="B",VLOOKUP($A617,Bat!$A$4:$BC$2232,O$1,FALSE),VLOOKUP($A617,Pit!$A$4:$AZ$2108,O$2,FALSE))</f>
        <v>84-86 Mph</v>
      </c>
      <c r="P617" s="17">
        <f>IF($C617="B",VLOOKUP($A617,Bat!$A$4:$BC$2232,P$1,FALSE),VLOOKUP($A617,Pit!$A$4:$AZ$2108,P$2,FALSE))</f>
        <v>10</v>
      </c>
      <c r="Q617" s="36">
        <f>IF($C617="B",VLOOKUP($A617,Bat!$A$4:$BC$2232,Q$1,FALSE),VLOOKUP($A617,Pit!$A$4:$AZ$2108,Q$2,FALSE))</f>
        <v>17.643139991088404</v>
      </c>
      <c r="R617" s="19">
        <f>IF($C617="B",VLOOKUP($A617,Bat!$A$4:$BC$2232,R$1,FALSE),VLOOKUP($A617,Pit!$A$4:$AZ$2108,R$2,FALSE))</f>
        <v>-0.48376760270559821</v>
      </c>
      <c r="S617" s="20">
        <f>IF($C617="B",VLOOKUP($A617,Bat!$A$4:$BC$2232,S$1,FALSE),VLOOKUP($A617,Pit!$A$4:$AZ$2108,S$2,FALSE))</f>
        <v>200000</v>
      </c>
      <c r="T617" s="17" t="str">
        <f>VLOOKUP(IF($C617="B",VLOOKUP($A617,Bat!$A$4:$AT$2232,T$1,FALSE),VLOOKUP($A617,Pit!$A$4:$BD$2108,T$2,FALSE)),COND!$A$35:$B$41,2,FALSE)</f>
        <v>??</v>
      </c>
      <c r="U617" s="21">
        <f>IF($C617="B",VLOOKUP($A617,Bat!$A$4:$AR$1196,44,FALSE),VLOOKUP($A617,Pit!$A$4:$BB$1086,54,FALSE))</f>
        <v>0</v>
      </c>
      <c r="V617" s="16"/>
      <c r="W617" s="16">
        <f>IF(OR(U617=999,V617=999,AND(S617&gt;$S$3,S617&lt;&gt;"Slot")),"",IF(V617="",U617,V617))</f>
        <v>0</v>
      </c>
      <c r="X617" s="17" t="e">
        <f>RANK(R617,$R$5:$R$124)</f>
        <v>#N/A</v>
      </c>
      <c r="Y617" s="16" t="str">
        <f>IFERROR(VLOOKUP($D617,Results!$F$3:$L$1396,Y$1,FALSE),"")</f>
        <v/>
      </c>
      <c r="Z617" s="34" t="str">
        <f>IFERROR(IFERROR(IF(VLOOKUP($D617,Results!$F$3:$L$1396,Z$1+1,FALSE)=1,"S",""),"")&amp;VLOOKUP($D617,Results!$F$3:$L$1396,Z$1,FALSE),"")</f>
        <v/>
      </c>
      <c r="AA617" s="16" t="str">
        <f>IFERROR(VLOOKUP($D617,Results!$F$3:$L$1396,AA$1,FALSE),"")</f>
        <v/>
      </c>
      <c r="AB617" s="16" t="str">
        <f>IFERROR(VLOOKUP($D617,Results!$F$3:$L$1396,AB$1,FALSE),"")</f>
        <v/>
      </c>
      <c r="AC617" s="16" t="str">
        <f>IF(V617="","",Y617-V617)</f>
        <v/>
      </c>
    </row>
    <row r="618" spans="1:29" s="21" customFormat="1" x14ac:dyDescent="0.25">
      <c r="A618" s="21" t="s">
        <v>3020</v>
      </c>
      <c r="B618" s="16">
        <f>COUNTIF($A$5:$A$124,A618)</f>
        <v>0</v>
      </c>
      <c r="C618" s="16" t="str">
        <f>IF(OR(MID(A618,1,2)="SP",MID(A618,1,2)="MR",MID(A618,1,2)="CL",MID(A618,1,2)="RP"),"P","B")</f>
        <v>B</v>
      </c>
      <c r="D618" s="17">
        <f>IF($C618="B",VLOOKUP($A618,Bat!$A$4:$BC$2232,D$1,FALSE),VLOOKUP($A618,Pit!$A$4:$AZ$2108,D$2,FALSE))</f>
        <v>9067</v>
      </c>
      <c r="E618" s="16" t="str">
        <f>IF($C618="B",VLOOKUP($A618,Bat!$A$4:$BC$2232,E$1,FALSE),VLOOKUP($A618,Pit!$A$4:$AZ$2108,E$2,FALSE))</f>
        <v>LF</v>
      </c>
      <c r="F618" s="16" t="str">
        <f>IF($C618="B",VLOOKUP($A618,Bat!$A$4:$BC$2232,F$1,FALSE),VLOOKUP($A618,Pit!$A$4:$AZ$2108,F$2,FALSE))</f>
        <v>Randy Richards</v>
      </c>
      <c r="G618" s="16">
        <f>IF($C618="B",VLOOKUP($A618,Bat!$A$4:$BC$2232,G$1,FALSE),VLOOKUP($A618,Pit!$A$4:$AZ$2108,G$2,FALSE))</f>
        <v>21</v>
      </c>
      <c r="H618" s="16" t="str">
        <f>IF($C618="B",VLOOKUP($A618,Bat!$A$4:$BC$2232,H$1,FALSE),VLOOKUP($A618,Pit!$A$4:$AZ$2108,H$2,FALSE))</f>
        <v>R</v>
      </c>
      <c r="I618" s="16" t="str">
        <f>IF($C618="B",VLOOKUP($A618,Bat!$A$4:$BC$2232,I$1,FALSE),VLOOKUP($A618,Pit!$A$4:$AZ$2108,I$2,FALSE))</f>
        <v>R</v>
      </c>
      <c r="J618" s="16" t="str">
        <f>IF($C618="B",VLOOKUP($A618,Bat!$A$4:$BC$2232,J$1,FALSE),VLOOKUP($A618,Pit!$A$4:$AZ$2108,J$2,FALSE))</f>
        <v>Normal</v>
      </c>
      <c r="K618" s="17" t="str">
        <f>IF($C618="B",VLOOKUP($A618,Bat!$A$4:$BC$2232,K$1,FALSE),VLOOKUP($A618,Pit!$A$4:$AZ$2108,K$2,FALSE))</f>
        <v>Normal</v>
      </c>
      <c r="L618" s="16">
        <f>IF($C618="B",VLOOKUP($A618,Bat!$A$4:$BC$2232,L$1,FALSE),VLOOKUP($A618,Pit!$A$4:$AZ$2108,L$2,FALSE))</f>
        <v>4</v>
      </c>
      <c r="M618" s="16">
        <f>IF($C618="B",VLOOKUP($A618,Bat!$A$4:$BC$2232,M$1,FALSE),VLOOKUP($A618,Pit!$A$4:$AZ$2108,M$2,FALSE))</f>
        <v>5</v>
      </c>
      <c r="N618" s="16">
        <f>IF($C618="B",VLOOKUP($A618,Bat!$A$4:$BC$2232,N$1,FALSE),VLOOKUP($A618,Pit!$A$4:$AZ$2108,N$2,FALSE))</f>
        <v>1</v>
      </c>
      <c r="O618" s="16">
        <f>IF($C618="B",VLOOKUP($A618,Bat!$A$4:$BC$2232,O$1,FALSE),VLOOKUP($A618,Pit!$A$4:$AZ$2108,O$2,FALSE))</f>
        <v>3</v>
      </c>
      <c r="P618" s="17">
        <f>IF($C618="B",VLOOKUP($A618,Bat!$A$4:$BC$2232,P$1,FALSE),VLOOKUP($A618,Pit!$A$4:$AZ$2108,P$2,FALSE))</f>
        <v>2</v>
      </c>
      <c r="Q618" s="36">
        <f>IF($C618="B",VLOOKUP($A618,Bat!$A$4:$BC$2232,Q$1,FALSE),VLOOKUP($A618,Pit!$A$4:$AZ$2108,Q$2,FALSE))</f>
        <v>2.8654329059555534</v>
      </c>
      <c r="R618" s="19">
        <f>IF($C618="B",VLOOKUP($A618,Bat!$A$4:$BC$2232,R$1,FALSE),VLOOKUP($A618,Pit!$A$4:$AZ$2108,R$2,FALSE))</f>
        <v>-0.48672520030536592</v>
      </c>
      <c r="S618" s="20">
        <f>IF($C618="B",VLOOKUP($A618,Bat!$A$4:$BC$2232,S$1,FALSE),VLOOKUP($A618,Pit!$A$4:$AZ$2108,S$2,FALSE))</f>
        <v>180000</v>
      </c>
      <c r="T618" s="17" t="str">
        <f>VLOOKUP(IF($C618="B",VLOOKUP($A618,Bat!$A$4:$AT$2232,T$1,FALSE),VLOOKUP($A618,Pit!$A$4:$BD$2108,T$2,FALSE)),COND!$A$35:$B$41,2,FALSE)</f>
        <v>??</v>
      </c>
      <c r="U618" s="21">
        <f>IF($C618="B",VLOOKUP($A618,Bat!$A$4:$AR$1196,44,FALSE),VLOOKUP($A618,Pit!$A$4:$BB$1086,54,FALSE))</f>
        <v>0</v>
      </c>
      <c r="V618" s="16"/>
      <c r="W618" s="16">
        <f>IF(OR(U618=999,V618=999,AND(S618&gt;$S$3,S618&lt;&gt;"Slot")),"",IF(V618="",U618,V618))</f>
        <v>0</v>
      </c>
      <c r="X618" s="17" t="e">
        <f>RANK(R618,$R$5:$R$124)</f>
        <v>#N/A</v>
      </c>
      <c r="Y618" s="16" t="str">
        <f>IFERROR(VLOOKUP($D618,Results!$F$3:$L$1396,Y$1,FALSE),"")</f>
        <v/>
      </c>
      <c r="Z618" s="34" t="str">
        <f>IFERROR(IFERROR(IF(VLOOKUP($D618,Results!$F$3:$L$1396,Z$1+1,FALSE)=1,"S",""),"")&amp;VLOOKUP($D618,Results!$F$3:$L$1396,Z$1,FALSE),"")</f>
        <v/>
      </c>
      <c r="AA618" s="16" t="str">
        <f>IFERROR(VLOOKUP($D618,Results!$F$3:$L$1396,AA$1,FALSE),"")</f>
        <v/>
      </c>
      <c r="AB618" s="16" t="str">
        <f>IFERROR(VLOOKUP($D618,Results!$F$3:$L$1396,AB$1,FALSE),"")</f>
        <v/>
      </c>
      <c r="AC618" s="16" t="str">
        <f>IF(V618="","",Y618-V618)</f>
        <v/>
      </c>
    </row>
    <row r="619" spans="1:29" s="21" customFormat="1" x14ac:dyDescent="0.25">
      <c r="A619" s="21" t="s">
        <v>2584</v>
      </c>
      <c r="B619" s="16">
        <f>COUNTIF($A$5:$A$124,A619)</f>
        <v>0</v>
      </c>
      <c r="C619" s="16" t="str">
        <f>IF(OR(MID(A619,1,2)="SP",MID(A619,1,2)="MR",MID(A619,1,2)="CL",MID(A619,1,2)="RP"),"P","B")</f>
        <v>P</v>
      </c>
      <c r="D619" s="17">
        <f>IF($C619="B",VLOOKUP($A619,Bat!$A$4:$BC$2232,D$1,FALSE),VLOOKUP($A619,Pit!$A$4:$AZ$2108,D$2,FALSE))</f>
        <v>6611</v>
      </c>
      <c r="E619" s="16" t="str">
        <f>IF($C619="B",VLOOKUP($A619,Bat!$A$4:$BC$2232,E$1,FALSE),VLOOKUP($A619,Pit!$A$4:$AZ$2108,E$2,FALSE))</f>
        <v>RP</v>
      </c>
      <c r="F619" s="16" t="str">
        <f>IF($C619="B",VLOOKUP($A619,Bat!$A$4:$BC$2232,F$1,FALSE),VLOOKUP($A619,Pit!$A$4:$AZ$2108,F$2,FALSE))</f>
        <v>Derek Wilcox</v>
      </c>
      <c r="G619" s="16">
        <f>IF($C619="B",VLOOKUP($A619,Bat!$A$4:$BC$2232,G$1,FALSE),VLOOKUP($A619,Pit!$A$4:$AZ$2108,G$2,FALSE))</f>
        <v>18</v>
      </c>
      <c r="H619" s="16" t="str">
        <f>IF($C619="B",VLOOKUP($A619,Bat!$A$4:$BC$2232,H$1,FALSE),VLOOKUP($A619,Pit!$A$4:$AZ$2108,H$2,FALSE))</f>
        <v>R</v>
      </c>
      <c r="I619" s="16" t="str">
        <f>IF($C619="B",VLOOKUP($A619,Bat!$A$4:$BC$2232,I$1,FALSE),VLOOKUP($A619,Pit!$A$4:$AZ$2108,I$2,FALSE))</f>
        <v>R</v>
      </c>
      <c r="J619" s="16" t="str">
        <f>IF($C619="B",VLOOKUP($A619,Bat!$A$4:$BC$2232,J$1,FALSE),VLOOKUP($A619,Pit!$A$4:$AZ$2108,J$2,FALSE))</f>
        <v>High</v>
      </c>
      <c r="K619" s="17" t="str">
        <f>IF($C619="B",VLOOKUP($A619,Bat!$A$4:$BC$2232,K$1,FALSE),VLOOKUP($A619,Pit!$A$4:$AZ$2108,K$2,FALSE))</f>
        <v>High</v>
      </c>
      <c r="L619" s="16">
        <f>IF($C619="B",VLOOKUP($A619,Bat!$A$4:$BC$2232,L$1,FALSE),VLOOKUP($A619,Pit!$A$4:$AZ$2108,L$2,FALSE))</f>
        <v>4</v>
      </c>
      <c r="M619" s="16">
        <f>IF($C619="B",VLOOKUP($A619,Bat!$A$4:$BC$2232,M$1,FALSE),VLOOKUP($A619,Pit!$A$4:$AZ$2108,M$2,FALSE))</f>
        <v>4</v>
      </c>
      <c r="N619" s="16">
        <f>IF($C619="B",VLOOKUP($A619,Bat!$A$4:$BC$2232,N$1,FALSE),VLOOKUP($A619,Pit!$A$4:$AZ$2108,N$2,FALSE))</f>
        <v>2</v>
      </c>
      <c r="O619" s="16" t="str">
        <f>IF($C619="B",VLOOKUP($A619,Bat!$A$4:$BC$2232,O$1,FALSE),VLOOKUP($A619,Pit!$A$4:$AZ$2108,O$2,FALSE))</f>
        <v>86-88 Mph</v>
      </c>
      <c r="P619" s="17">
        <f>IF($C619="B",VLOOKUP($A619,Bat!$A$4:$BC$2232,P$1,FALSE),VLOOKUP($A619,Pit!$A$4:$AZ$2108,P$2,FALSE))</f>
        <v>5</v>
      </c>
      <c r="Q619" s="36">
        <f>IF($C619="B",VLOOKUP($A619,Bat!$A$4:$BC$2232,Q$1,FALSE),VLOOKUP($A619,Pit!$A$4:$AZ$2108,Q$2,FALSE))</f>
        <v>17.594661524592375</v>
      </c>
      <c r="R619" s="19">
        <f>IF($C619="B",VLOOKUP($A619,Bat!$A$4:$BC$2232,R$1,FALSE),VLOOKUP($A619,Pit!$A$4:$AZ$2108,R$2,FALSE))</f>
        <v>-0.48810471895395141</v>
      </c>
      <c r="S619" s="20">
        <f>IF($C619="B",VLOOKUP($A619,Bat!$A$4:$BC$2232,S$1,FALSE),VLOOKUP($A619,Pit!$A$4:$AZ$2108,S$2,FALSE))</f>
        <v>230000</v>
      </c>
      <c r="T619" s="17" t="str">
        <f>VLOOKUP(IF($C619="B",VLOOKUP($A619,Bat!$A$4:$AT$2232,T$1,FALSE),VLOOKUP($A619,Pit!$A$4:$BD$2108,T$2,FALSE)),COND!$A$35:$B$41,2,FALSE)</f>
        <v>??</v>
      </c>
      <c r="U619" s="21">
        <f>IF($C619="B",VLOOKUP($A619,Bat!$A$4:$AR$1196,44,FALSE),VLOOKUP($A619,Pit!$A$4:$BB$1086,54,FALSE))</f>
        <v>0</v>
      </c>
      <c r="V619" s="16"/>
      <c r="W619" s="16">
        <f>IF(OR(U619=999,V619=999,AND(S619&gt;$S$3,S619&lt;&gt;"Slot")),"",IF(V619="",U619,V619))</f>
        <v>0</v>
      </c>
      <c r="X619" s="17" t="e">
        <f>RANK(R619,$R$5:$R$124)</f>
        <v>#N/A</v>
      </c>
      <c r="Y619" s="16" t="str">
        <f>IFERROR(VLOOKUP($D619,Results!$F$3:$L$1396,Y$1,FALSE),"")</f>
        <v/>
      </c>
      <c r="Z619" s="34" t="str">
        <f>IFERROR(IFERROR(IF(VLOOKUP($D619,Results!$F$3:$L$1396,Z$1+1,FALSE)=1,"S",""),"")&amp;VLOOKUP($D619,Results!$F$3:$L$1396,Z$1,FALSE),"")</f>
        <v/>
      </c>
      <c r="AA619" s="16" t="str">
        <f>IFERROR(VLOOKUP($D619,Results!$F$3:$L$1396,AA$1,FALSE),"")</f>
        <v/>
      </c>
      <c r="AB619" s="16" t="str">
        <f>IFERROR(VLOOKUP($D619,Results!$F$3:$L$1396,AB$1,FALSE),"")</f>
        <v/>
      </c>
      <c r="AC619" s="16" t="str">
        <f>IF(V619="","",Y619-V619)</f>
        <v/>
      </c>
    </row>
    <row r="620" spans="1:29" s="21" customFormat="1" x14ac:dyDescent="0.25">
      <c r="A620" s="21" t="s">
        <v>2585</v>
      </c>
      <c r="B620" s="16">
        <f>COUNTIF($A$5:$A$124,A620)</f>
        <v>0</v>
      </c>
      <c r="C620" s="16" t="str">
        <f>IF(OR(MID(A620,1,2)="SP",MID(A620,1,2)="MR",MID(A620,1,2)="CL",MID(A620,1,2)="RP"),"P","B")</f>
        <v>P</v>
      </c>
      <c r="D620" s="17">
        <f>IF($C620="B",VLOOKUP($A620,Bat!$A$4:$BC$2232,D$1,FALSE),VLOOKUP($A620,Pit!$A$4:$AZ$2108,D$2,FALSE))</f>
        <v>10942</v>
      </c>
      <c r="E620" s="16" t="str">
        <f>IF($C620="B",VLOOKUP($A620,Bat!$A$4:$BC$2232,E$1,FALSE),VLOOKUP($A620,Pit!$A$4:$AZ$2108,E$2,FALSE))</f>
        <v>CL</v>
      </c>
      <c r="F620" s="16" t="str">
        <f>IF($C620="B",VLOOKUP($A620,Bat!$A$4:$BC$2232,F$1,FALSE),VLOOKUP($A620,Pit!$A$4:$AZ$2108,F$2,FALSE))</f>
        <v>Christian Anderson</v>
      </c>
      <c r="G620" s="16">
        <f>IF($C620="B",VLOOKUP($A620,Bat!$A$4:$BC$2232,G$1,FALSE),VLOOKUP($A620,Pit!$A$4:$AZ$2108,G$2,FALSE))</f>
        <v>21</v>
      </c>
      <c r="H620" s="16" t="str">
        <f>IF($C620="B",VLOOKUP($A620,Bat!$A$4:$BC$2232,H$1,FALSE),VLOOKUP($A620,Pit!$A$4:$AZ$2108,H$2,FALSE))</f>
        <v>R</v>
      </c>
      <c r="I620" s="16" t="str">
        <f>IF($C620="B",VLOOKUP($A620,Bat!$A$4:$BC$2232,I$1,FALSE),VLOOKUP($A620,Pit!$A$4:$AZ$2108,I$2,FALSE))</f>
        <v>R</v>
      </c>
      <c r="J620" s="16" t="str">
        <f>IF($C620="B",VLOOKUP($A620,Bat!$A$4:$BC$2232,J$1,FALSE),VLOOKUP($A620,Pit!$A$4:$AZ$2108,J$2,FALSE))</f>
        <v>Normal</v>
      </c>
      <c r="K620" s="17" t="str">
        <f>IF($C620="B",VLOOKUP($A620,Bat!$A$4:$BC$2232,K$1,FALSE),VLOOKUP($A620,Pit!$A$4:$AZ$2108,K$2,FALSE))</f>
        <v>High</v>
      </c>
      <c r="L620" s="16">
        <f>IF($C620="B",VLOOKUP($A620,Bat!$A$4:$BC$2232,L$1,FALSE),VLOOKUP($A620,Pit!$A$4:$AZ$2108,L$2,FALSE))</f>
        <v>4</v>
      </c>
      <c r="M620" s="16">
        <f>IF($C620="B",VLOOKUP($A620,Bat!$A$4:$BC$2232,M$1,FALSE),VLOOKUP($A620,Pit!$A$4:$AZ$2108,M$2,FALSE))</f>
        <v>3</v>
      </c>
      <c r="N620" s="16">
        <f>IF($C620="B",VLOOKUP($A620,Bat!$A$4:$BC$2232,N$1,FALSE),VLOOKUP($A620,Pit!$A$4:$AZ$2108,N$2,FALSE))</f>
        <v>3</v>
      </c>
      <c r="O620" s="16" t="str">
        <f>IF($C620="B",VLOOKUP($A620,Bat!$A$4:$BC$2232,O$1,FALSE),VLOOKUP($A620,Pit!$A$4:$AZ$2108,O$2,FALSE))</f>
        <v>89-91 Mph</v>
      </c>
      <c r="P620" s="17">
        <f>IF($C620="B",VLOOKUP($A620,Bat!$A$4:$BC$2232,P$1,FALSE),VLOOKUP($A620,Pit!$A$4:$AZ$2108,P$2,FALSE))</f>
        <v>5</v>
      </c>
      <c r="Q620" s="36">
        <f>IF($C620="B",VLOOKUP($A620,Bat!$A$4:$BC$2232,Q$1,FALSE),VLOOKUP($A620,Pit!$A$4:$AZ$2108,Q$2,FALSE))</f>
        <v>17.504312377896312</v>
      </c>
      <c r="R620" s="19">
        <f>IF($C620="B",VLOOKUP($A620,Bat!$A$4:$BC$2232,R$1,FALSE),VLOOKUP($A620,Pit!$A$4:$AZ$2108,R$2,FALSE))</f>
        <v>-0.4961877871795613</v>
      </c>
      <c r="S620" s="20">
        <f>IF($C620="B",VLOOKUP($A620,Bat!$A$4:$BC$2232,S$1,FALSE),VLOOKUP($A620,Pit!$A$4:$AZ$2108,S$2,FALSE))</f>
        <v>120000</v>
      </c>
      <c r="T620" s="17" t="str">
        <f>VLOOKUP(IF($C620="B",VLOOKUP($A620,Bat!$A$4:$AT$2232,T$1,FALSE),VLOOKUP($A620,Pit!$A$4:$BD$2108,T$2,FALSE)),COND!$A$35:$B$41,2,FALSE)</f>
        <v>??</v>
      </c>
      <c r="U620" s="21">
        <f>IF($C620="B",VLOOKUP($A620,Bat!$A$4:$AR$1196,44,FALSE),VLOOKUP($A620,Pit!$A$4:$BB$1086,54,FALSE))</f>
        <v>0</v>
      </c>
      <c r="V620" s="16"/>
      <c r="W620" s="16">
        <f>IF(OR(U620=999,V620=999,AND(S620&gt;$S$3,S620&lt;&gt;"Slot")),"",IF(V620="",U620,V620))</f>
        <v>0</v>
      </c>
      <c r="X620" s="17" t="e">
        <f>RANK(R620,$R$5:$R$124)</f>
        <v>#N/A</v>
      </c>
      <c r="Y620" s="16" t="str">
        <f>IFERROR(VLOOKUP($D620,Results!$F$3:$L$1396,Y$1,FALSE),"")</f>
        <v/>
      </c>
      <c r="Z620" s="34" t="str">
        <f>IFERROR(IFERROR(IF(VLOOKUP($D620,Results!$F$3:$L$1396,Z$1+1,FALSE)=1,"S",""),"")&amp;VLOOKUP($D620,Results!$F$3:$L$1396,Z$1,FALSE),"")</f>
        <v/>
      </c>
      <c r="AA620" s="16" t="str">
        <f>IFERROR(VLOOKUP($D620,Results!$F$3:$L$1396,AA$1,FALSE),"")</f>
        <v/>
      </c>
      <c r="AB620" s="16" t="str">
        <f>IFERROR(VLOOKUP($D620,Results!$F$3:$L$1396,AB$1,FALSE),"")</f>
        <v/>
      </c>
      <c r="AC620" s="16" t="str">
        <f>IF(V620="","",Y620-V620)</f>
        <v/>
      </c>
    </row>
    <row r="621" spans="1:29" s="21" customFormat="1" x14ac:dyDescent="0.25">
      <c r="A621" s="21" t="s">
        <v>3021</v>
      </c>
      <c r="B621" s="16">
        <f>COUNTIF($A$5:$A$124,A621)</f>
        <v>0</v>
      </c>
      <c r="C621" s="16" t="str">
        <f>IF(OR(MID(A621,1,2)="SP",MID(A621,1,2)="MR",MID(A621,1,2)="CL",MID(A621,1,2)="RP"),"P","B")</f>
        <v>B</v>
      </c>
      <c r="D621" s="17">
        <f>IF($C621="B",VLOOKUP($A621,Bat!$A$4:$BC$2232,D$1,FALSE),VLOOKUP($A621,Pit!$A$4:$AZ$2108,D$2,FALSE))</f>
        <v>4169</v>
      </c>
      <c r="E621" s="16" t="str">
        <f>IF($C621="B",VLOOKUP($A621,Bat!$A$4:$BC$2232,E$1,FALSE),VLOOKUP($A621,Pit!$A$4:$AZ$2108,E$2,FALSE))</f>
        <v>3B</v>
      </c>
      <c r="F621" s="16" t="str">
        <f>IF($C621="B",VLOOKUP($A621,Bat!$A$4:$BC$2232,F$1,FALSE),VLOOKUP($A621,Pit!$A$4:$AZ$2108,F$2,FALSE))</f>
        <v>Kuniaki Yamamoto</v>
      </c>
      <c r="G621" s="16">
        <f>IF($C621="B",VLOOKUP($A621,Bat!$A$4:$BC$2232,G$1,FALSE),VLOOKUP($A621,Pit!$A$4:$AZ$2108,G$2,FALSE))</f>
        <v>21</v>
      </c>
      <c r="H621" s="16" t="str">
        <f>IF($C621="B",VLOOKUP($A621,Bat!$A$4:$BC$2232,H$1,FALSE),VLOOKUP($A621,Pit!$A$4:$AZ$2108,H$2,FALSE))</f>
        <v>R</v>
      </c>
      <c r="I621" s="16" t="str">
        <f>IF($C621="B",VLOOKUP($A621,Bat!$A$4:$BC$2232,I$1,FALSE),VLOOKUP($A621,Pit!$A$4:$AZ$2108,I$2,FALSE))</f>
        <v>R</v>
      </c>
      <c r="J621" s="16" t="str">
        <f>IF($C621="B",VLOOKUP($A621,Bat!$A$4:$BC$2232,J$1,FALSE),VLOOKUP($A621,Pit!$A$4:$AZ$2108,J$2,FALSE))</f>
        <v>Low</v>
      </c>
      <c r="K621" s="17" t="str">
        <f>IF($C621="B",VLOOKUP($A621,Bat!$A$4:$BC$2232,K$1,FALSE),VLOOKUP($A621,Pit!$A$4:$AZ$2108,K$2,FALSE))</f>
        <v>Very Low</v>
      </c>
      <c r="L621" s="16">
        <f>IF($C621="B",VLOOKUP($A621,Bat!$A$4:$BC$2232,L$1,FALSE),VLOOKUP($A621,Pit!$A$4:$AZ$2108,L$2,FALSE))</f>
        <v>4</v>
      </c>
      <c r="M621" s="16">
        <f>IF($C621="B",VLOOKUP($A621,Bat!$A$4:$BC$2232,M$1,FALSE),VLOOKUP($A621,Pit!$A$4:$AZ$2108,M$2,FALSE))</f>
        <v>5</v>
      </c>
      <c r="N621" s="16">
        <f>IF($C621="B",VLOOKUP($A621,Bat!$A$4:$BC$2232,N$1,FALSE),VLOOKUP($A621,Pit!$A$4:$AZ$2108,N$2,FALSE))</f>
        <v>1</v>
      </c>
      <c r="O621" s="16">
        <f>IF($C621="B",VLOOKUP($A621,Bat!$A$4:$BC$2232,O$1,FALSE),VLOOKUP($A621,Pit!$A$4:$AZ$2108,O$2,FALSE))</f>
        <v>4</v>
      </c>
      <c r="P621" s="17">
        <f>IF($C621="B",VLOOKUP($A621,Bat!$A$4:$BC$2232,P$1,FALSE),VLOOKUP($A621,Pit!$A$4:$AZ$2108,P$2,FALSE))</f>
        <v>2</v>
      </c>
      <c r="Q621" s="36">
        <f>IF($C621="B",VLOOKUP($A621,Bat!$A$4:$BC$2232,Q$1,FALSE),VLOOKUP($A621,Pit!$A$4:$AZ$2108,Q$2,FALSE))</f>
        <v>2.7857637683955883</v>
      </c>
      <c r="R621" s="19">
        <f>IF($C621="B",VLOOKUP($A621,Bat!$A$4:$BC$2232,R$1,FALSE),VLOOKUP($A621,Pit!$A$4:$AZ$2108,R$2,FALSE))</f>
        <v>-0.49717570390461319</v>
      </c>
      <c r="S621" s="20">
        <f>IF($C621="B",VLOOKUP($A621,Bat!$A$4:$BC$2232,S$1,FALSE),VLOOKUP($A621,Pit!$A$4:$AZ$2108,S$2,FALSE))</f>
        <v>210000</v>
      </c>
      <c r="T621" s="17" t="str">
        <f>VLOOKUP(IF($C621="B",VLOOKUP($A621,Bat!$A$4:$AT$2232,T$1,FALSE),VLOOKUP($A621,Pit!$A$4:$BD$2108,T$2,FALSE)),COND!$A$35:$B$41,2,FALSE)</f>
        <v>??</v>
      </c>
      <c r="U621" s="21">
        <f>IF($C621="B",VLOOKUP($A621,Bat!$A$4:$AR$1196,44,FALSE),VLOOKUP($A621,Pit!$A$4:$BB$1086,54,FALSE))</f>
        <v>0</v>
      </c>
      <c r="V621" s="16"/>
      <c r="W621" s="16">
        <f>IF(OR(U621=999,V621=999,AND(S621&gt;$S$3,S621&lt;&gt;"Slot")),"",IF(V621="",U621,V621))</f>
        <v>0</v>
      </c>
      <c r="X621" s="17" t="e">
        <f>RANK(R621,$R$5:$R$124)</f>
        <v>#N/A</v>
      </c>
      <c r="Y621" s="16" t="str">
        <f>IFERROR(VLOOKUP($D621,Results!$F$3:$L$1396,Y$1,FALSE),"")</f>
        <v/>
      </c>
      <c r="Z621" s="34" t="str">
        <f>IFERROR(IFERROR(IF(VLOOKUP($D621,Results!$F$3:$L$1396,Z$1+1,FALSE)=1,"S",""),"")&amp;VLOOKUP($D621,Results!$F$3:$L$1396,Z$1,FALSE),"")</f>
        <v/>
      </c>
      <c r="AA621" s="16" t="str">
        <f>IFERROR(VLOOKUP($D621,Results!$F$3:$L$1396,AA$1,FALSE),"")</f>
        <v/>
      </c>
      <c r="AB621" s="16" t="str">
        <f>IFERROR(VLOOKUP($D621,Results!$F$3:$L$1396,AB$1,FALSE),"")</f>
        <v/>
      </c>
      <c r="AC621" s="16" t="str">
        <f>IF(V621="","",Y621-V621)</f>
        <v/>
      </c>
    </row>
    <row r="622" spans="1:29" s="21" customFormat="1" x14ac:dyDescent="0.25">
      <c r="A622" s="21" t="s">
        <v>2586</v>
      </c>
      <c r="B622" s="16">
        <f>COUNTIF($A$5:$A$124,A622)</f>
        <v>0</v>
      </c>
      <c r="C622" s="16" t="str">
        <f>IF(OR(MID(A622,1,2)="SP",MID(A622,1,2)="MR",MID(A622,1,2)="CL",MID(A622,1,2)="RP"),"P","B")</f>
        <v>P</v>
      </c>
      <c r="D622" s="17">
        <f>IF($C622="B",VLOOKUP($A622,Bat!$A$4:$BC$2232,D$1,FALSE),VLOOKUP($A622,Pit!$A$4:$AZ$2108,D$2,FALSE))</f>
        <v>8014</v>
      </c>
      <c r="E622" s="16" t="str">
        <f>IF($C622="B",VLOOKUP($A622,Bat!$A$4:$BC$2232,E$1,FALSE),VLOOKUP($A622,Pit!$A$4:$AZ$2108,E$2,FALSE))</f>
        <v>SP</v>
      </c>
      <c r="F622" s="16" t="str">
        <f>IF($C622="B",VLOOKUP($A622,Bat!$A$4:$BC$2232,F$1,FALSE),VLOOKUP($A622,Pit!$A$4:$AZ$2108,F$2,FALSE))</f>
        <v>Gary Carr</v>
      </c>
      <c r="G622" s="16">
        <f>IF($C622="B",VLOOKUP($A622,Bat!$A$4:$BC$2232,G$1,FALSE),VLOOKUP($A622,Pit!$A$4:$AZ$2108,G$2,FALSE))</f>
        <v>21</v>
      </c>
      <c r="H622" s="16" t="str">
        <f>IF($C622="B",VLOOKUP($A622,Bat!$A$4:$BC$2232,H$1,FALSE),VLOOKUP($A622,Pit!$A$4:$AZ$2108,H$2,FALSE))</f>
        <v>R</v>
      </c>
      <c r="I622" s="16" t="str">
        <f>IF($C622="B",VLOOKUP($A622,Bat!$A$4:$BC$2232,I$1,FALSE),VLOOKUP($A622,Pit!$A$4:$AZ$2108,I$2,FALSE))</f>
        <v>R</v>
      </c>
      <c r="J622" s="16" t="str">
        <f>IF($C622="B",VLOOKUP($A622,Bat!$A$4:$BC$2232,J$1,FALSE),VLOOKUP($A622,Pit!$A$4:$AZ$2108,J$2,FALSE))</f>
        <v>Very Low</v>
      </c>
      <c r="K622" s="17" t="str">
        <f>IF($C622="B",VLOOKUP($A622,Bat!$A$4:$BC$2232,K$1,FALSE),VLOOKUP($A622,Pit!$A$4:$AZ$2108,K$2,FALSE))</f>
        <v>Normal</v>
      </c>
      <c r="L622" s="16">
        <f>IF($C622="B",VLOOKUP($A622,Bat!$A$4:$BC$2232,L$1,FALSE),VLOOKUP($A622,Pit!$A$4:$AZ$2108,L$2,FALSE))</f>
        <v>4</v>
      </c>
      <c r="M622" s="16">
        <f>IF($C622="B",VLOOKUP($A622,Bat!$A$4:$BC$2232,M$1,FALSE),VLOOKUP($A622,Pit!$A$4:$AZ$2108,M$2,FALSE))</f>
        <v>4</v>
      </c>
      <c r="N622" s="16">
        <f>IF($C622="B",VLOOKUP($A622,Bat!$A$4:$BC$2232,N$1,FALSE),VLOOKUP($A622,Pit!$A$4:$AZ$2108,N$2,FALSE))</f>
        <v>3</v>
      </c>
      <c r="O622" s="16" t="str">
        <f>IF($C622="B",VLOOKUP($A622,Bat!$A$4:$BC$2232,O$1,FALSE),VLOOKUP($A622,Pit!$A$4:$AZ$2108,O$2,FALSE))</f>
        <v>93-95 Mph</v>
      </c>
      <c r="P622" s="17">
        <f>IF($C622="B",VLOOKUP($A622,Bat!$A$4:$BC$2232,P$1,FALSE),VLOOKUP($A622,Pit!$A$4:$AZ$2108,P$2,FALSE))</f>
        <v>4</v>
      </c>
      <c r="Q622" s="36">
        <f>IF($C622="B",VLOOKUP($A622,Bat!$A$4:$BC$2232,Q$1,FALSE),VLOOKUP($A622,Pit!$A$4:$AZ$2108,Q$2,FALSE))</f>
        <v>17.482266146743946</v>
      </c>
      <c r="R622" s="19">
        <f>IF($C622="B",VLOOKUP($A622,Bat!$A$4:$BC$2232,R$1,FALSE),VLOOKUP($A622,Pit!$A$4:$AZ$2108,R$2,FALSE))</f>
        <v>-0.4981601488126115</v>
      </c>
      <c r="S622" s="20">
        <f>IF($C622="B",VLOOKUP($A622,Bat!$A$4:$BC$2232,S$1,FALSE),VLOOKUP($A622,Pit!$A$4:$AZ$2108,S$2,FALSE))</f>
        <v>210000</v>
      </c>
      <c r="T622" s="17" t="str">
        <f>VLOOKUP(IF($C622="B",VLOOKUP($A622,Bat!$A$4:$AT$2232,T$1,FALSE),VLOOKUP($A622,Pit!$A$4:$BD$2108,T$2,FALSE)),COND!$A$35:$B$41,2,FALSE)</f>
        <v>??</v>
      </c>
      <c r="U622" s="21">
        <f>IF($C622="B",VLOOKUP($A622,Bat!$A$4:$AR$1196,44,FALSE),VLOOKUP($A622,Pit!$A$4:$BB$1086,54,FALSE))</f>
        <v>0</v>
      </c>
      <c r="V622" s="16"/>
      <c r="W622" s="16">
        <f>IF(OR(U622=999,V622=999,AND(S622&gt;$S$3,S622&lt;&gt;"Slot")),"",IF(V622="",U622,V622))</f>
        <v>0</v>
      </c>
      <c r="X622" s="17" t="e">
        <f>RANK(R622,$R$5:$R$124)</f>
        <v>#N/A</v>
      </c>
      <c r="Y622" s="16" t="str">
        <f>IFERROR(VLOOKUP($D622,Results!$F$3:$L$1396,Y$1,FALSE),"")</f>
        <v/>
      </c>
      <c r="Z622" s="34" t="str">
        <f>IFERROR(IFERROR(IF(VLOOKUP($D622,Results!$F$3:$L$1396,Z$1+1,FALSE)=1,"S",""),"")&amp;VLOOKUP($D622,Results!$F$3:$L$1396,Z$1,FALSE),"")</f>
        <v/>
      </c>
      <c r="AA622" s="16" t="str">
        <f>IFERROR(VLOOKUP($D622,Results!$F$3:$L$1396,AA$1,FALSE),"")</f>
        <v/>
      </c>
      <c r="AB622" s="16" t="str">
        <f>IFERROR(VLOOKUP($D622,Results!$F$3:$L$1396,AB$1,FALSE),"")</f>
        <v/>
      </c>
      <c r="AC622" s="16" t="str">
        <f>IF(V622="","",Y622-V622)</f>
        <v/>
      </c>
    </row>
    <row r="623" spans="1:29" s="21" customFormat="1" x14ac:dyDescent="0.25">
      <c r="A623" s="21" t="s">
        <v>3022</v>
      </c>
      <c r="B623" s="16">
        <f>COUNTIF($A$5:$A$124,A623)</f>
        <v>0</v>
      </c>
      <c r="C623" s="16" t="str">
        <f>IF(OR(MID(A623,1,2)="SP",MID(A623,1,2)="MR",MID(A623,1,2)="CL",MID(A623,1,2)="RP"),"P","B")</f>
        <v>B</v>
      </c>
      <c r="D623" s="17">
        <f>IF($C623="B",VLOOKUP($A623,Bat!$A$4:$BC$2232,D$1,FALSE),VLOOKUP($A623,Pit!$A$4:$AZ$2108,D$2,FALSE))</f>
        <v>11154</v>
      </c>
      <c r="E623" s="16" t="str">
        <f>IF($C623="B",VLOOKUP($A623,Bat!$A$4:$BC$2232,E$1,FALSE),VLOOKUP($A623,Pit!$A$4:$AZ$2108,E$2,FALSE))</f>
        <v>C</v>
      </c>
      <c r="F623" s="16" t="str">
        <f>IF($C623="B",VLOOKUP($A623,Bat!$A$4:$BC$2232,F$1,FALSE),VLOOKUP($A623,Pit!$A$4:$AZ$2108,F$2,FALSE))</f>
        <v>Zachary Warren</v>
      </c>
      <c r="G623" s="16">
        <f>IF($C623="B",VLOOKUP($A623,Bat!$A$4:$BC$2232,G$1,FALSE),VLOOKUP($A623,Pit!$A$4:$AZ$2108,G$2,FALSE))</f>
        <v>21</v>
      </c>
      <c r="H623" s="16" t="str">
        <f>IF($C623="B",VLOOKUP($A623,Bat!$A$4:$BC$2232,H$1,FALSE),VLOOKUP($A623,Pit!$A$4:$AZ$2108,H$2,FALSE))</f>
        <v>R</v>
      </c>
      <c r="I623" s="16" t="str">
        <f>IF($C623="B",VLOOKUP($A623,Bat!$A$4:$BC$2232,I$1,FALSE),VLOOKUP($A623,Pit!$A$4:$AZ$2108,I$2,FALSE))</f>
        <v>R</v>
      </c>
      <c r="J623" s="16" t="str">
        <f>IF($C623="B",VLOOKUP($A623,Bat!$A$4:$BC$2232,J$1,FALSE),VLOOKUP($A623,Pit!$A$4:$AZ$2108,J$2,FALSE))</f>
        <v>High</v>
      </c>
      <c r="K623" s="17" t="str">
        <f>IF($C623="B",VLOOKUP($A623,Bat!$A$4:$BC$2232,K$1,FALSE),VLOOKUP($A623,Pit!$A$4:$AZ$2108,K$2,FALSE))</f>
        <v>Normal</v>
      </c>
      <c r="L623" s="16">
        <f>IF($C623="B",VLOOKUP($A623,Bat!$A$4:$BC$2232,L$1,FALSE),VLOOKUP($A623,Pit!$A$4:$AZ$2108,L$2,FALSE))</f>
        <v>4</v>
      </c>
      <c r="M623" s="16">
        <f>IF($C623="B",VLOOKUP($A623,Bat!$A$4:$BC$2232,M$1,FALSE),VLOOKUP($A623,Pit!$A$4:$AZ$2108,M$2,FALSE))</f>
        <v>2</v>
      </c>
      <c r="N623" s="16">
        <f>IF($C623="B",VLOOKUP($A623,Bat!$A$4:$BC$2232,N$1,FALSE),VLOOKUP($A623,Pit!$A$4:$AZ$2108,N$2,FALSE))</f>
        <v>2</v>
      </c>
      <c r="O623" s="16">
        <f>IF($C623="B",VLOOKUP($A623,Bat!$A$4:$BC$2232,O$1,FALSE),VLOOKUP($A623,Pit!$A$4:$AZ$2108,O$2,FALSE))</f>
        <v>3</v>
      </c>
      <c r="P623" s="17">
        <f>IF($C623="B",VLOOKUP($A623,Bat!$A$4:$BC$2232,P$1,FALSE),VLOOKUP($A623,Pit!$A$4:$AZ$2108,P$2,FALSE))</f>
        <v>4</v>
      </c>
      <c r="Q623" s="36">
        <f>IF($C623="B",VLOOKUP($A623,Bat!$A$4:$BC$2232,Q$1,FALSE),VLOOKUP($A623,Pit!$A$4:$AZ$2108,Q$2,FALSE))</f>
        <v>2.7630422889611204</v>
      </c>
      <c r="R623" s="19">
        <f>IF($C623="B",VLOOKUP($A623,Bat!$A$4:$BC$2232,R$1,FALSE),VLOOKUP($A623,Pit!$A$4:$AZ$2108,R$2,FALSE))</f>
        <v>-0.50015616672726393</v>
      </c>
      <c r="S623" s="20">
        <f>IF($C623="B",VLOOKUP($A623,Bat!$A$4:$BC$2232,S$1,FALSE),VLOOKUP($A623,Pit!$A$4:$AZ$2108,S$2,FALSE))</f>
        <v>190000</v>
      </c>
      <c r="T623" s="17" t="str">
        <f>VLOOKUP(IF($C623="B",VLOOKUP($A623,Bat!$A$4:$AT$2232,T$1,FALSE),VLOOKUP($A623,Pit!$A$4:$BD$2108,T$2,FALSE)),COND!$A$35:$B$41,2,FALSE)</f>
        <v>??</v>
      </c>
      <c r="U623" s="21">
        <f>IF($C623="B",VLOOKUP($A623,Bat!$A$4:$AR$1196,44,FALSE),VLOOKUP($A623,Pit!$A$4:$BB$1086,54,FALSE))</f>
        <v>0</v>
      </c>
      <c r="V623" s="16"/>
      <c r="W623" s="16">
        <f>IF(OR(U623=999,V623=999,AND(S623&gt;$S$3,S623&lt;&gt;"Slot")),"",IF(V623="",U623,V623))</f>
        <v>0</v>
      </c>
      <c r="X623" s="17" t="e">
        <f>RANK(R623,$R$5:$R$124)</f>
        <v>#N/A</v>
      </c>
      <c r="Y623" s="16" t="str">
        <f>IFERROR(VLOOKUP($D623,Results!$F$3:$L$1396,Y$1,FALSE),"")</f>
        <v/>
      </c>
      <c r="Z623" s="34" t="str">
        <f>IFERROR(IFERROR(IF(VLOOKUP($D623,Results!$F$3:$L$1396,Z$1+1,FALSE)=1,"S",""),"")&amp;VLOOKUP($D623,Results!$F$3:$L$1396,Z$1,FALSE),"")</f>
        <v/>
      </c>
      <c r="AA623" s="16" t="str">
        <f>IFERROR(VLOOKUP($D623,Results!$F$3:$L$1396,AA$1,FALSE),"")</f>
        <v/>
      </c>
      <c r="AB623" s="16" t="str">
        <f>IFERROR(VLOOKUP($D623,Results!$F$3:$L$1396,AB$1,FALSE),"")</f>
        <v/>
      </c>
      <c r="AC623" s="16" t="str">
        <f>IF(V623="","",Y623-V623)</f>
        <v/>
      </c>
    </row>
    <row r="624" spans="1:29" s="21" customFormat="1" x14ac:dyDescent="0.25">
      <c r="A624" s="21" t="s">
        <v>2587</v>
      </c>
      <c r="B624" s="16">
        <f>COUNTIF($A$5:$A$124,A624)</f>
        <v>0</v>
      </c>
      <c r="C624" s="16" t="str">
        <f>IF(OR(MID(A624,1,2)="SP",MID(A624,1,2)="MR",MID(A624,1,2)="CL",MID(A624,1,2)="RP"),"P","B")</f>
        <v>P</v>
      </c>
      <c r="D624" s="17">
        <f>IF($C624="B",VLOOKUP($A624,Bat!$A$4:$BC$2232,D$1,FALSE),VLOOKUP($A624,Pit!$A$4:$AZ$2108,D$2,FALSE))</f>
        <v>4881</v>
      </c>
      <c r="E624" s="16" t="str">
        <f>IF($C624="B",VLOOKUP($A624,Bat!$A$4:$BC$2232,E$1,FALSE),VLOOKUP($A624,Pit!$A$4:$AZ$2108,E$2,FALSE))</f>
        <v>SP</v>
      </c>
      <c r="F624" s="16" t="str">
        <f>IF($C624="B",VLOOKUP($A624,Bat!$A$4:$BC$2232,F$1,FALSE),VLOOKUP($A624,Pit!$A$4:$AZ$2108,F$2,FALSE))</f>
        <v>David Bart</v>
      </c>
      <c r="G624" s="16">
        <f>IF($C624="B",VLOOKUP($A624,Bat!$A$4:$BC$2232,G$1,FALSE),VLOOKUP($A624,Pit!$A$4:$AZ$2108,G$2,FALSE))</f>
        <v>18</v>
      </c>
      <c r="H624" s="16" t="str">
        <f>IF($C624="B",VLOOKUP($A624,Bat!$A$4:$BC$2232,H$1,FALSE),VLOOKUP($A624,Pit!$A$4:$AZ$2108,H$2,FALSE))</f>
        <v>R</v>
      </c>
      <c r="I624" s="16" t="str">
        <f>IF($C624="B",VLOOKUP($A624,Bat!$A$4:$BC$2232,I$1,FALSE),VLOOKUP($A624,Pit!$A$4:$AZ$2108,I$2,FALSE))</f>
        <v>L</v>
      </c>
      <c r="J624" s="16" t="str">
        <f>IF($C624="B",VLOOKUP($A624,Bat!$A$4:$BC$2232,J$1,FALSE),VLOOKUP($A624,Pit!$A$4:$AZ$2108,J$2,FALSE))</f>
        <v>Normal</v>
      </c>
      <c r="K624" s="17" t="str">
        <f>IF($C624="B",VLOOKUP($A624,Bat!$A$4:$BC$2232,K$1,FALSE),VLOOKUP($A624,Pit!$A$4:$AZ$2108,K$2,FALSE))</f>
        <v>High</v>
      </c>
      <c r="L624" s="16">
        <f>IF($C624="B",VLOOKUP($A624,Bat!$A$4:$BC$2232,L$1,FALSE),VLOOKUP($A624,Pit!$A$4:$AZ$2108,L$2,FALSE))</f>
        <v>2</v>
      </c>
      <c r="M624" s="16">
        <f>IF($C624="B",VLOOKUP($A624,Bat!$A$4:$BC$2232,M$1,FALSE),VLOOKUP($A624,Pit!$A$4:$AZ$2108,M$2,FALSE))</f>
        <v>5</v>
      </c>
      <c r="N624" s="16">
        <f>IF($C624="B",VLOOKUP($A624,Bat!$A$4:$BC$2232,N$1,FALSE),VLOOKUP($A624,Pit!$A$4:$AZ$2108,N$2,FALSE))</f>
        <v>3</v>
      </c>
      <c r="O624" s="16" t="str">
        <f>IF($C624="B",VLOOKUP($A624,Bat!$A$4:$BC$2232,O$1,FALSE),VLOOKUP($A624,Pit!$A$4:$AZ$2108,O$2,FALSE))</f>
        <v>88-90 Mph</v>
      </c>
      <c r="P624" s="17">
        <f>IF($C624="B",VLOOKUP($A624,Bat!$A$4:$BC$2232,P$1,FALSE),VLOOKUP($A624,Pit!$A$4:$AZ$2108,P$2,FALSE))</f>
        <v>6</v>
      </c>
      <c r="Q624" s="36">
        <f>IF($C624="B",VLOOKUP($A624,Bat!$A$4:$BC$2232,Q$1,FALSE),VLOOKUP($A624,Pit!$A$4:$AZ$2108,Q$2,FALSE))</f>
        <v>17.448259097000012</v>
      </c>
      <c r="R624" s="19">
        <f>IF($C624="B",VLOOKUP($A624,Bat!$A$4:$BC$2232,R$1,FALSE),VLOOKUP($A624,Pit!$A$4:$AZ$2108,R$2,FALSE))</f>
        <v>-0.5012025826737373</v>
      </c>
      <c r="S624" s="20">
        <f>IF($C624="B",VLOOKUP($A624,Bat!$A$4:$BC$2232,S$1,FALSE),VLOOKUP($A624,Pit!$A$4:$AZ$2108,S$2,FALSE))</f>
        <v>1800000</v>
      </c>
      <c r="T624" s="17" t="str">
        <f>VLOOKUP(IF($C624="B",VLOOKUP($A624,Bat!$A$4:$AT$2232,T$1,FALSE),VLOOKUP($A624,Pit!$A$4:$BD$2108,T$2,FALSE)),COND!$A$35:$B$41,2,FALSE)</f>
        <v>??</v>
      </c>
      <c r="U624" s="21">
        <f>IF($C624="B",VLOOKUP($A624,Bat!$A$4:$AR$1196,44,FALSE),VLOOKUP($A624,Pit!$A$4:$BB$1086,54,FALSE))</f>
        <v>0</v>
      </c>
      <c r="V624" s="16"/>
      <c r="W624" s="16">
        <f>IF(OR(U624=999,V624=999,AND(S624&gt;$S$3,S624&lt;&gt;"Slot")),"",IF(V624="",U624,V624))</f>
        <v>0</v>
      </c>
      <c r="X624" s="17" t="e">
        <f>RANK(R624,$R$5:$R$124)</f>
        <v>#N/A</v>
      </c>
      <c r="Y624" s="16" t="str">
        <f>IFERROR(VLOOKUP($D624,Results!$F$3:$L$1396,Y$1,FALSE),"")</f>
        <v/>
      </c>
      <c r="Z624" s="34" t="str">
        <f>IFERROR(IFERROR(IF(VLOOKUP($D624,Results!$F$3:$L$1396,Z$1+1,FALSE)=1,"S",""),"")&amp;VLOOKUP($D624,Results!$F$3:$L$1396,Z$1,FALSE),"")</f>
        <v/>
      </c>
      <c r="AA624" s="16" t="str">
        <f>IFERROR(VLOOKUP($D624,Results!$F$3:$L$1396,AA$1,FALSE),"")</f>
        <v/>
      </c>
      <c r="AB624" s="16" t="str">
        <f>IFERROR(VLOOKUP($D624,Results!$F$3:$L$1396,AB$1,FALSE),"")</f>
        <v/>
      </c>
      <c r="AC624" s="16" t="str">
        <f>IF(V624="","",Y624-V624)</f>
        <v/>
      </c>
    </row>
    <row r="625" spans="1:29" s="21" customFormat="1" x14ac:dyDescent="0.25">
      <c r="A625" s="21" t="s">
        <v>2588</v>
      </c>
      <c r="B625" s="16">
        <f>COUNTIF($A$5:$A$124,A625)</f>
        <v>0</v>
      </c>
      <c r="C625" s="16" t="str">
        <f>IF(OR(MID(A625,1,2)="SP",MID(A625,1,2)="MR",MID(A625,1,2)="CL",MID(A625,1,2)="RP"),"P","B")</f>
        <v>P</v>
      </c>
      <c r="D625" s="17">
        <f>IF($C625="B",VLOOKUP($A625,Bat!$A$4:$BC$2232,D$1,FALSE),VLOOKUP($A625,Pit!$A$4:$AZ$2108,D$2,FALSE))</f>
        <v>9981</v>
      </c>
      <c r="E625" s="16" t="str">
        <f>IF($C625="B",VLOOKUP($A625,Bat!$A$4:$BC$2232,E$1,FALSE),VLOOKUP($A625,Pit!$A$4:$AZ$2108,E$2,FALSE))</f>
        <v>RP</v>
      </c>
      <c r="F625" s="16" t="str">
        <f>IF($C625="B",VLOOKUP($A625,Bat!$A$4:$BC$2232,F$1,FALSE),VLOOKUP($A625,Pit!$A$4:$AZ$2108,F$2,FALSE))</f>
        <v>Rich Sanders</v>
      </c>
      <c r="G625" s="16">
        <f>IF($C625="B",VLOOKUP($A625,Bat!$A$4:$BC$2232,G$1,FALSE),VLOOKUP($A625,Pit!$A$4:$AZ$2108,G$2,FALSE))</f>
        <v>21</v>
      </c>
      <c r="H625" s="16" t="str">
        <f>IF($C625="B",VLOOKUP($A625,Bat!$A$4:$BC$2232,H$1,FALSE),VLOOKUP($A625,Pit!$A$4:$AZ$2108,H$2,FALSE))</f>
        <v>R</v>
      </c>
      <c r="I625" s="16" t="str">
        <f>IF($C625="B",VLOOKUP($A625,Bat!$A$4:$BC$2232,I$1,FALSE),VLOOKUP($A625,Pit!$A$4:$AZ$2108,I$2,FALSE))</f>
        <v>R</v>
      </c>
      <c r="J625" s="16" t="str">
        <f>IF($C625="B",VLOOKUP($A625,Bat!$A$4:$BC$2232,J$1,FALSE),VLOOKUP($A625,Pit!$A$4:$AZ$2108,J$2,FALSE))</f>
        <v>Low</v>
      </c>
      <c r="K625" s="17" t="str">
        <f>IF($C625="B",VLOOKUP($A625,Bat!$A$4:$BC$2232,K$1,FALSE),VLOOKUP($A625,Pit!$A$4:$AZ$2108,K$2,FALSE))</f>
        <v>Normal</v>
      </c>
      <c r="L625" s="16">
        <f>IF($C625="B",VLOOKUP($A625,Bat!$A$4:$BC$2232,L$1,FALSE),VLOOKUP($A625,Pit!$A$4:$AZ$2108,L$2,FALSE))</f>
        <v>3</v>
      </c>
      <c r="M625" s="16">
        <f>IF($C625="B",VLOOKUP($A625,Bat!$A$4:$BC$2232,M$1,FALSE),VLOOKUP($A625,Pit!$A$4:$AZ$2108,M$2,FALSE))</f>
        <v>3</v>
      </c>
      <c r="N625" s="16">
        <f>IF($C625="B",VLOOKUP($A625,Bat!$A$4:$BC$2232,N$1,FALSE),VLOOKUP($A625,Pit!$A$4:$AZ$2108,N$2,FALSE))</f>
        <v>4</v>
      </c>
      <c r="O625" s="16" t="str">
        <f>IF($C625="B",VLOOKUP($A625,Bat!$A$4:$BC$2232,O$1,FALSE),VLOOKUP($A625,Pit!$A$4:$AZ$2108,O$2,FALSE))</f>
        <v>89-91 Mph</v>
      </c>
      <c r="P625" s="17">
        <f>IF($C625="B",VLOOKUP($A625,Bat!$A$4:$BC$2232,P$1,FALSE),VLOOKUP($A625,Pit!$A$4:$AZ$2108,P$2,FALSE))</f>
        <v>7</v>
      </c>
      <c r="Q625" s="36">
        <f>IF($C625="B",VLOOKUP($A625,Bat!$A$4:$BC$2232,Q$1,FALSE),VLOOKUP($A625,Pit!$A$4:$AZ$2108,Q$2,FALSE))</f>
        <v>17.438582338198248</v>
      </c>
      <c r="R625" s="19">
        <f>IF($C625="B",VLOOKUP($A625,Bat!$A$4:$BC$2232,R$1,FALSE),VLOOKUP($A625,Pit!$A$4:$AZ$2108,R$2,FALSE))</f>
        <v>-0.50206831195240509</v>
      </c>
      <c r="S625" s="20">
        <f>IF($C625="B",VLOOKUP($A625,Bat!$A$4:$BC$2232,S$1,FALSE),VLOOKUP($A625,Pit!$A$4:$AZ$2108,S$2,FALSE))</f>
        <v>210000</v>
      </c>
      <c r="T625" s="17" t="str">
        <f>VLOOKUP(IF($C625="B",VLOOKUP($A625,Bat!$A$4:$AT$2232,T$1,FALSE),VLOOKUP($A625,Pit!$A$4:$BD$2108,T$2,FALSE)),COND!$A$35:$B$41,2,FALSE)</f>
        <v>??</v>
      </c>
      <c r="U625" s="21">
        <f>IF($C625="B",VLOOKUP($A625,Bat!$A$4:$AR$1196,44,FALSE),VLOOKUP($A625,Pit!$A$4:$BB$1086,54,FALSE))</f>
        <v>0</v>
      </c>
      <c r="V625" s="16"/>
      <c r="W625" s="16">
        <f>IF(OR(U625=999,V625=999,AND(S625&gt;$S$3,S625&lt;&gt;"Slot")),"",IF(V625="",U625,V625))</f>
        <v>0</v>
      </c>
      <c r="X625" s="17" t="e">
        <f>RANK(R625,$R$5:$R$124)</f>
        <v>#N/A</v>
      </c>
      <c r="Y625" s="16" t="str">
        <f>IFERROR(VLOOKUP($D625,Results!$F$3:$L$1396,Y$1,FALSE),"")</f>
        <v/>
      </c>
      <c r="Z625" s="34" t="str">
        <f>IFERROR(IFERROR(IF(VLOOKUP($D625,Results!$F$3:$L$1396,Z$1+1,FALSE)=1,"S",""),"")&amp;VLOOKUP($D625,Results!$F$3:$L$1396,Z$1,FALSE),"")</f>
        <v/>
      </c>
      <c r="AA625" s="16" t="str">
        <f>IFERROR(VLOOKUP($D625,Results!$F$3:$L$1396,AA$1,FALSE),"")</f>
        <v/>
      </c>
      <c r="AB625" s="16" t="str">
        <f>IFERROR(VLOOKUP($D625,Results!$F$3:$L$1396,AB$1,FALSE),"")</f>
        <v/>
      </c>
      <c r="AC625" s="16" t="str">
        <f>IF(V625="","",Y625-V625)</f>
        <v/>
      </c>
    </row>
    <row r="626" spans="1:29" s="21" customFormat="1" x14ac:dyDescent="0.25">
      <c r="A626" s="21" t="s">
        <v>2589</v>
      </c>
      <c r="B626" s="16">
        <f>COUNTIF($A$5:$A$124,A626)</f>
        <v>0</v>
      </c>
      <c r="C626" s="16" t="str">
        <f>IF(OR(MID(A626,1,2)="SP",MID(A626,1,2)="MR",MID(A626,1,2)="CL",MID(A626,1,2)="RP"),"P","B")</f>
        <v>P</v>
      </c>
      <c r="D626" s="17">
        <f>IF($C626="B",VLOOKUP($A626,Bat!$A$4:$BC$2232,D$1,FALSE),VLOOKUP($A626,Pit!$A$4:$AZ$2108,D$2,FALSE))</f>
        <v>4804</v>
      </c>
      <c r="E626" s="16" t="str">
        <f>IF($C626="B",VLOOKUP($A626,Bat!$A$4:$BC$2232,E$1,FALSE),VLOOKUP($A626,Pit!$A$4:$AZ$2108,E$2,FALSE))</f>
        <v>RP</v>
      </c>
      <c r="F626" s="16" t="str">
        <f>IF($C626="B",VLOOKUP($A626,Bat!$A$4:$BC$2232,F$1,FALSE),VLOOKUP($A626,Pit!$A$4:$AZ$2108,F$2,FALSE))</f>
        <v>David Kerr</v>
      </c>
      <c r="G626" s="16">
        <f>IF($C626="B",VLOOKUP($A626,Bat!$A$4:$BC$2232,G$1,FALSE),VLOOKUP($A626,Pit!$A$4:$AZ$2108,G$2,FALSE))</f>
        <v>18</v>
      </c>
      <c r="H626" s="16" t="str">
        <f>IF($C626="B",VLOOKUP($A626,Bat!$A$4:$BC$2232,H$1,FALSE),VLOOKUP($A626,Pit!$A$4:$AZ$2108,H$2,FALSE))</f>
        <v>L</v>
      </c>
      <c r="I626" s="16" t="str">
        <f>IF($C626="B",VLOOKUP($A626,Bat!$A$4:$BC$2232,I$1,FALSE),VLOOKUP($A626,Pit!$A$4:$AZ$2108,I$2,FALSE))</f>
        <v>L</v>
      </c>
      <c r="J626" s="16" t="str">
        <f>IF($C626="B",VLOOKUP($A626,Bat!$A$4:$BC$2232,J$1,FALSE),VLOOKUP($A626,Pit!$A$4:$AZ$2108,J$2,FALSE))</f>
        <v>High</v>
      </c>
      <c r="K626" s="17" t="str">
        <f>IF($C626="B",VLOOKUP($A626,Bat!$A$4:$BC$2232,K$1,FALSE),VLOOKUP($A626,Pit!$A$4:$AZ$2108,K$2,FALSE))</f>
        <v>Normal</v>
      </c>
      <c r="L626" s="16">
        <f>IF($C626="B",VLOOKUP($A626,Bat!$A$4:$BC$2232,L$1,FALSE),VLOOKUP($A626,Pit!$A$4:$AZ$2108,L$2,FALSE))</f>
        <v>3</v>
      </c>
      <c r="M626" s="16">
        <f>IF($C626="B",VLOOKUP($A626,Bat!$A$4:$BC$2232,M$1,FALSE),VLOOKUP($A626,Pit!$A$4:$AZ$2108,M$2,FALSE))</f>
        <v>4</v>
      </c>
      <c r="N626" s="16">
        <f>IF($C626="B",VLOOKUP($A626,Bat!$A$4:$BC$2232,N$1,FALSE),VLOOKUP($A626,Pit!$A$4:$AZ$2108,N$2,FALSE))</f>
        <v>3</v>
      </c>
      <c r="O626" s="16" t="str">
        <f>IF($C626="B",VLOOKUP($A626,Bat!$A$4:$BC$2232,O$1,FALSE),VLOOKUP($A626,Pit!$A$4:$AZ$2108,O$2,FALSE))</f>
        <v>89-91 Mph</v>
      </c>
      <c r="P626" s="17">
        <f>IF($C626="B",VLOOKUP($A626,Bat!$A$4:$BC$2232,P$1,FALSE),VLOOKUP($A626,Pit!$A$4:$AZ$2108,P$2,FALSE))</f>
        <v>5</v>
      </c>
      <c r="Q626" s="36">
        <f>IF($C626="B",VLOOKUP($A626,Bat!$A$4:$BC$2232,Q$1,FALSE),VLOOKUP($A626,Pit!$A$4:$AZ$2108,Q$2,FALSE))</f>
        <v>17.433677078118244</v>
      </c>
      <c r="R626" s="19">
        <f>IF($C626="B",VLOOKUP($A626,Bat!$A$4:$BC$2232,R$1,FALSE),VLOOKUP($A626,Pit!$A$4:$AZ$2108,R$2,FALSE))</f>
        <v>-0.50250716005823626</v>
      </c>
      <c r="S626" s="20">
        <f>IF($C626="B",VLOOKUP($A626,Bat!$A$4:$BC$2232,S$1,FALSE),VLOOKUP($A626,Pit!$A$4:$AZ$2108,S$2,FALSE))</f>
        <v>1900000</v>
      </c>
      <c r="T626" s="17" t="str">
        <f>VLOOKUP(IF($C626="B",VLOOKUP($A626,Bat!$A$4:$AT$2232,T$1,FALSE),VLOOKUP($A626,Pit!$A$4:$BD$2108,T$2,FALSE)),COND!$A$35:$B$41,2,FALSE)</f>
        <v>??</v>
      </c>
      <c r="U626" s="21">
        <f>IF($C626="B",VLOOKUP($A626,Bat!$A$4:$AR$1196,44,FALSE),VLOOKUP($A626,Pit!$A$4:$BB$1086,54,FALSE))</f>
        <v>0</v>
      </c>
      <c r="V626" s="16"/>
      <c r="W626" s="16">
        <f>IF(OR(U626=999,V626=999,AND(S626&gt;$S$3,S626&lt;&gt;"Slot")),"",IF(V626="",U626,V626))</f>
        <v>0</v>
      </c>
      <c r="X626" s="17" t="e">
        <f>RANK(R626,$R$5:$R$124)</f>
        <v>#N/A</v>
      </c>
      <c r="Y626" s="16" t="str">
        <f>IFERROR(VLOOKUP($D626,Results!$F$3:$L$1396,Y$1,FALSE),"")</f>
        <v/>
      </c>
      <c r="Z626" s="34" t="str">
        <f>IFERROR(IFERROR(IF(VLOOKUP($D626,Results!$F$3:$L$1396,Z$1+1,FALSE)=1,"S",""),"")&amp;VLOOKUP($D626,Results!$F$3:$L$1396,Z$1,FALSE),"")</f>
        <v/>
      </c>
      <c r="AA626" s="16" t="str">
        <f>IFERROR(VLOOKUP($D626,Results!$F$3:$L$1396,AA$1,FALSE),"")</f>
        <v/>
      </c>
      <c r="AB626" s="16" t="str">
        <f>IFERROR(VLOOKUP($D626,Results!$F$3:$L$1396,AB$1,FALSE),"")</f>
        <v/>
      </c>
      <c r="AC626" s="16" t="str">
        <f>IF(V626="","",Y626-V626)</f>
        <v/>
      </c>
    </row>
    <row r="627" spans="1:29" s="21" customFormat="1" x14ac:dyDescent="0.25">
      <c r="A627" s="21" t="s">
        <v>3023</v>
      </c>
      <c r="B627" s="16">
        <f>COUNTIF($A$5:$A$124,A627)</f>
        <v>0</v>
      </c>
      <c r="C627" s="16" t="str">
        <f>IF(OR(MID(A627,1,2)="SP",MID(A627,1,2)="MR",MID(A627,1,2)="CL",MID(A627,1,2)="RP"),"P","B")</f>
        <v>B</v>
      </c>
      <c r="D627" s="17">
        <f>IF($C627="B",VLOOKUP($A627,Bat!$A$4:$BC$2232,D$1,FALSE),VLOOKUP($A627,Pit!$A$4:$AZ$2108,D$2,FALSE))</f>
        <v>8975</v>
      </c>
      <c r="E627" s="16" t="str">
        <f>IF($C627="B",VLOOKUP($A627,Bat!$A$4:$BC$2232,E$1,FALSE),VLOOKUP($A627,Pit!$A$4:$AZ$2108,E$2,FALSE))</f>
        <v>C</v>
      </c>
      <c r="F627" s="16" t="str">
        <f>IF($C627="B",VLOOKUP($A627,Bat!$A$4:$BC$2232,F$1,FALSE),VLOOKUP($A627,Pit!$A$4:$AZ$2108,F$2,FALSE))</f>
        <v>Manuel Meneces</v>
      </c>
      <c r="G627" s="16">
        <f>IF($C627="B",VLOOKUP($A627,Bat!$A$4:$BC$2232,G$1,FALSE),VLOOKUP($A627,Pit!$A$4:$AZ$2108,G$2,FALSE))</f>
        <v>21</v>
      </c>
      <c r="H627" s="16" t="str">
        <f>IF($C627="B",VLOOKUP($A627,Bat!$A$4:$BC$2232,H$1,FALSE),VLOOKUP($A627,Pit!$A$4:$AZ$2108,H$2,FALSE))</f>
        <v>R</v>
      </c>
      <c r="I627" s="16" t="str">
        <f>IF($C627="B",VLOOKUP($A627,Bat!$A$4:$BC$2232,I$1,FALSE),VLOOKUP($A627,Pit!$A$4:$AZ$2108,I$2,FALSE))</f>
        <v>R</v>
      </c>
      <c r="J627" s="16" t="str">
        <f>IF($C627="B",VLOOKUP($A627,Bat!$A$4:$BC$2232,J$1,FALSE),VLOOKUP($A627,Pit!$A$4:$AZ$2108,J$2,FALSE))</f>
        <v>Very Low</v>
      </c>
      <c r="K627" s="17" t="str">
        <f>IF($C627="B",VLOOKUP($A627,Bat!$A$4:$BC$2232,K$1,FALSE),VLOOKUP($A627,Pit!$A$4:$AZ$2108,K$2,FALSE))</f>
        <v>High</v>
      </c>
      <c r="L627" s="16">
        <f>IF($C627="B",VLOOKUP($A627,Bat!$A$4:$BC$2232,L$1,FALSE),VLOOKUP($A627,Pit!$A$4:$AZ$2108,L$2,FALSE))</f>
        <v>3</v>
      </c>
      <c r="M627" s="16">
        <f>IF($C627="B",VLOOKUP($A627,Bat!$A$4:$BC$2232,M$1,FALSE),VLOOKUP($A627,Pit!$A$4:$AZ$2108,M$2,FALSE))</f>
        <v>5</v>
      </c>
      <c r="N627" s="16">
        <f>IF($C627="B",VLOOKUP($A627,Bat!$A$4:$BC$2232,N$1,FALSE),VLOOKUP($A627,Pit!$A$4:$AZ$2108,N$2,FALSE))</f>
        <v>4</v>
      </c>
      <c r="O627" s="16">
        <f>IF($C627="B",VLOOKUP($A627,Bat!$A$4:$BC$2232,O$1,FALSE),VLOOKUP($A627,Pit!$A$4:$AZ$2108,O$2,FALSE))</f>
        <v>3</v>
      </c>
      <c r="P627" s="17">
        <f>IF($C627="B",VLOOKUP($A627,Bat!$A$4:$BC$2232,P$1,FALSE),VLOOKUP($A627,Pit!$A$4:$AZ$2108,P$2,FALSE))</f>
        <v>4</v>
      </c>
      <c r="Q627" s="36">
        <f>IF($C627="B",VLOOKUP($A627,Bat!$A$4:$BC$2232,Q$1,FALSE),VLOOKUP($A627,Pit!$A$4:$AZ$2108,Q$2,FALSE))</f>
        <v>2.732649411447067</v>
      </c>
      <c r="R627" s="19">
        <f>IF($C627="B",VLOOKUP($A627,Bat!$A$4:$BC$2232,R$1,FALSE),VLOOKUP($A627,Pit!$A$4:$AZ$2108,R$2,FALSE))</f>
        <v>-0.50414291599529804</v>
      </c>
      <c r="S627" s="20">
        <f>IF($C627="B",VLOOKUP($A627,Bat!$A$4:$BC$2232,S$1,FALSE),VLOOKUP($A627,Pit!$A$4:$AZ$2108,S$2,FALSE))</f>
        <v>200000</v>
      </c>
      <c r="T627" s="17" t="str">
        <f>VLOOKUP(IF($C627="B",VLOOKUP($A627,Bat!$A$4:$AT$2232,T$1,FALSE),VLOOKUP($A627,Pit!$A$4:$BD$2108,T$2,FALSE)),COND!$A$35:$B$41,2,FALSE)</f>
        <v>??</v>
      </c>
      <c r="U627" s="21">
        <f>IF($C627="B",VLOOKUP($A627,Bat!$A$4:$AR$1196,44,FALSE),VLOOKUP($A627,Pit!$A$4:$BB$1086,54,FALSE))</f>
        <v>0</v>
      </c>
      <c r="V627" s="16"/>
      <c r="W627" s="16">
        <f>IF(OR(U627=999,V627=999,AND(S627&gt;$S$3,S627&lt;&gt;"Slot")),"",IF(V627="",U627,V627))</f>
        <v>0</v>
      </c>
      <c r="X627" s="17" t="e">
        <f>RANK(R627,$R$5:$R$124)</f>
        <v>#N/A</v>
      </c>
      <c r="Y627" s="16" t="str">
        <f>IFERROR(VLOOKUP($D627,Results!$F$3:$L$1396,Y$1,FALSE),"")</f>
        <v/>
      </c>
      <c r="Z627" s="34" t="str">
        <f>IFERROR(IFERROR(IF(VLOOKUP($D627,Results!$F$3:$L$1396,Z$1+1,FALSE)=1,"S",""),"")&amp;VLOOKUP($D627,Results!$F$3:$L$1396,Z$1,FALSE),"")</f>
        <v/>
      </c>
      <c r="AA627" s="16" t="str">
        <f>IFERROR(VLOOKUP($D627,Results!$F$3:$L$1396,AA$1,FALSE),"")</f>
        <v/>
      </c>
      <c r="AB627" s="16" t="str">
        <f>IFERROR(VLOOKUP($D627,Results!$F$3:$L$1396,AB$1,FALSE),"")</f>
        <v/>
      </c>
      <c r="AC627" s="16" t="str">
        <f>IF(V627="","",Y627-V627)</f>
        <v/>
      </c>
    </row>
    <row r="628" spans="1:29" s="21" customFormat="1" x14ac:dyDescent="0.25">
      <c r="A628" s="21" t="s">
        <v>3024</v>
      </c>
      <c r="B628" s="16">
        <f>COUNTIF($A$5:$A$124,A628)</f>
        <v>0</v>
      </c>
      <c r="C628" s="16" t="str">
        <f>IF(OR(MID(A628,1,2)="SP",MID(A628,1,2)="MR",MID(A628,1,2)="CL",MID(A628,1,2)="RP"),"P","B")</f>
        <v>B</v>
      </c>
      <c r="D628" s="17">
        <f>IF($C628="B",VLOOKUP($A628,Bat!$A$4:$BC$2232,D$1,FALSE),VLOOKUP($A628,Pit!$A$4:$AZ$2108,D$2,FALSE))</f>
        <v>9600</v>
      </c>
      <c r="E628" s="16" t="str">
        <f>IF($C628="B",VLOOKUP($A628,Bat!$A$4:$BC$2232,E$1,FALSE),VLOOKUP($A628,Pit!$A$4:$AZ$2108,E$2,FALSE))</f>
        <v>RF</v>
      </c>
      <c r="F628" s="16" t="str">
        <f>IF($C628="B",VLOOKUP($A628,Bat!$A$4:$BC$2232,F$1,FALSE),VLOOKUP($A628,Pit!$A$4:$AZ$2108,F$2,FALSE))</f>
        <v>Brian Moser</v>
      </c>
      <c r="G628" s="16">
        <f>IF($C628="B",VLOOKUP($A628,Bat!$A$4:$BC$2232,G$1,FALSE),VLOOKUP($A628,Pit!$A$4:$AZ$2108,G$2,FALSE))</f>
        <v>21</v>
      </c>
      <c r="H628" s="16" t="str">
        <f>IF($C628="B",VLOOKUP($A628,Bat!$A$4:$BC$2232,H$1,FALSE),VLOOKUP($A628,Pit!$A$4:$AZ$2108,H$2,FALSE))</f>
        <v>R</v>
      </c>
      <c r="I628" s="16" t="str">
        <f>IF($C628="B",VLOOKUP($A628,Bat!$A$4:$BC$2232,I$1,FALSE),VLOOKUP($A628,Pit!$A$4:$AZ$2108,I$2,FALSE))</f>
        <v>R</v>
      </c>
      <c r="J628" s="16" t="str">
        <f>IF($C628="B",VLOOKUP($A628,Bat!$A$4:$BC$2232,J$1,FALSE),VLOOKUP($A628,Pit!$A$4:$AZ$2108,J$2,FALSE))</f>
        <v>Low</v>
      </c>
      <c r="K628" s="17" t="str">
        <f>IF($C628="B",VLOOKUP($A628,Bat!$A$4:$BC$2232,K$1,FALSE),VLOOKUP($A628,Pit!$A$4:$AZ$2108,K$2,FALSE))</f>
        <v>Normal</v>
      </c>
      <c r="L628" s="16">
        <f>IF($C628="B",VLOOKUP($A628,Bat!$A$4:$BC$2232,L$1,FALSE),VLOOKUP($A628,Pit!$A$4:$AZ$2108,L$2,FALSE))</f>
        <v>3</v>
      </c>
      <c r="M628" s="16">
        <f>IF($C628="B",VLOOKUP($A628,Bat!$A$4:$BC$2232,M$1,FALSE),VLOOKUP($A628,Pit!$A$4:$AZ$2108,M$2,FALSE))</f>
        <v>7</v>
      </c>
      <c r="N628" s="16">
        <f>IF($C628="B",VLOOKUP($A628,Bat!$A$4:$BC$2232,N$1,FALSE),VLOOKUP($A628,Pit!$A$4:$AZ$2108,N$2,FALSE))</f>
        <v>2</v>
      </c>
      <c r="O628" s="16">
        <f>IF($C628="B",VLOOKUP($A628,Bat!$A$4:$BC$2232,O$1,FALSE),VLOOKUP($A628,Pit!$A$4:$AZ$2108,O$2,FALSE))</f>
        <v>4</v>
      </c>
      <c r="P628" s="17">
        <f>IF($C628="B",VLOOKUP($A628,Bat!$A$4:$BC$2232,P$1,FALSE),VLOOKUP($A628,Pit!$A$4:$AZ$2108,P$2,FALSE))</f>
        <v>3</v>
      </c>
      <c r="Q628" s="36">
        <f>IF($C628="B",VLOOKUP($A628,Bat!$A$4:$BC$2232,Q$1,FALSE),VLOOKUP($A628,Pit!$A$4:$AZ$2108,Q$2,FALSE))</f>
        <v>2.7077556308588653</v>
      </c>
      <c r="R628" s="19">
        <f>IF($C628="B",VLOOKUP($A628,Bat!$A$4:$BC$2232,R$1,FALSE),VLOOKUP($A628,Pit!$A$4:$AZ$2108,R$2,FALSE))</f>
        <v>-0.50740832781728562</v>
      </c>
      <c r="S628" s="20">
        <f>IF($C628="B",VLOOKUP($A628,Bat!$A$4:$BC$2232,S$1,FALSE),VLOOKUP($A628,Pit!$A$4:$AZ$2108,S$2,FALSE))</f>
        <v>200000</v>
      </c>
      <c r="T628" s="17" t="str">
        <f>VLOOKUP(IF($C628="B",VLOOKUP($A628,Bat!$A$4:$AT$2232,T$1,FALSE),VLOOKUP($A628,Pit!$A$4:$BD$2108,T$2,FALSE)),COND!$A$35:$B$41,2,FALSE)</f>
        <v>??</v>
      </c>
      <c r="U628" s="21">
        <f>IF($C628="B",VLOOKUP($A628,Bat!$A$4:$AR$1196,44,FALSE),VLOOKUP($A628,Pit!$A$4:$BB$1086,54,FALSE))</f>
        <v>0</v>
      </c>
      <c r="V628" s="16"/>
      <c r="W628" s="16">
        <f>IF(OR(U628=999,V628=999,AND(S628&gt;$S$3,S628&lt;&gt;"Slot")),"",IF(V628="",U628,V628))</f>
        <v>0</v>
      </c>
      <c r="X628" s="17" t="e">
        <f>RANK(R628,$R$5:$R$124)</f>
        <v>#N/A</v>
      </c>
      <c r="Y628" s="16" t="str">
        <f>IFERROR(VLOOKUP($D628,Results!$F$3:$L$1396,Y$1,FALSE),"")</f>
        <v/>
      </c>
      <c r="Z628" s="34" t="str">
        <f>IFERROR(IFERROR(IF(VLOOKUP($D628,Results!$F$3:$L$1396,Z$1+1,FALSE)=1,"S",""),"")&amp;VLOOKUP($D628,Results!$F$3:$L$1396,Z$1,FALSE),"")</f>
        <v/>
      </c>
      <c r="AA628" s="16" t="str">
        <f>IFERROR(VLOOKUP($D628,Results!$F$3:$L$1396,AA$1,FALSE),"")</f>
        <v/>
      </c>
      <c r="AB628" s="16" t="str">
        <f>IFERROR(VLOOKUP($D628,Results!$F$3:$L$1396,AB$1,FALSE),"")</f>
        <v/>
      </c>
      <c r="AC628" s="16" t="str">
        <f>IF(V628="","",Y628-V628)</f>
        <v/>
      </c>
    </row>
    <row r="629" spans="1:29" s="21" customFormat="1" x14ac:dyDescent="0.25">
      <c r="A629" s="21" t="s">
        <v>3025</v>
      </c>
      <c r="B629" s="16">
        <f>COUNTIF($A$5:$A$124,A629)</f>
        <v>0</v>
      </c>
      <c r="C629" s="16" t="str">
        <f>IF(OR(MID(A629,1,2)="SP",MID(A629,1,2)="MR",MID(A629,1,2)="CL",MID(A629,1,2)="RP"),"P","B")</f>
        <v>B</v>
      </c>
      <c r="D629" s="17">
        <f>IF($C629="B",VLOOKUP($A629,Bat!$A$4:$BC$2232,D$1,FALSE),VLOOKUP($A629,Pit!$A$4:$AZ$2108,D$2,FALSE))</f>
        <v>4923</v>
      </c>
      <c r="E629" s="16" t="str">
        <f>IF($C629="B",VLOOKUP($A629,Bat!$A$4:$BC$2232,E$1,FALSE),VLOOKUP($A629,Pit!$A$4:$AZ$2108,E$2,FALSE))</f>
        <v>C</v>
      </c>
      <c r="F629" s="16" t="str">
        <f>IF($C629="B",VLOOKUP($A629,Bat!$A$4:$BC$2232,F$1,FALSE),VLOOKUP($A629,Pit!$A$4:$AZ$2108,F$2,FALSE))</f>
        <v>Lane Jones</v>
      </c>
      <c r="G629" s="16">
        <f>IF($C629="B",VLOOKUP($A629,Bat!$A$4:$BC$2232,G$1,FALSE),VLOOKUP($A629,Pit!$A$4:$AZ$2108,G$2,FALSE))</f>
        <v>18</v>
      </c>
      <c r="H629" s="16" t="str">
        <f>IF($C629="B",VLOOKUP($A629,Bat!$A$4:$BC$2232,H$1,FALSE),VLOOKUP($A629,Pit!$A$4:$AZ$2108,H$2,FALSE))</f>
        <v>R</v>
      </c>
      <c r="I629" s="16" t="str">
        <f>IF($C629="B",VLOOKUP($A629,Bat!$A$4:$BC$2232,I$1,FALSE),VLOOKUP($A629,Pit!$A$4:$AZ$2108,I$2,FALSE))</f>
        <v>R</v>
      </c>
      <c r="J629" s="16" t="str">
        <f>IF($C629="B",VLOOKUP($A629,Bat!$A$4:$BC$2232,J$1,FALSE),VLOOKUP($A629,Pit!$A$4:$AZ$2108,J$2,FALSE))</f>
        <v>Very High</v>
      </c>
      <c r="K629" s="17" t="str">
        <f>IF($C629="B",VLOOKUP($A629,Bat!$A$4:$BC$2232,K$1,FALSE),VLOOKUP($A629,Pit!$A$4:$AZ$2108,K$2,FALSE))</f>
        <v>High</v>
      </c>
      <c r="L629" s="16">
        <f>IF($C629="B",VLOOKUP($A629,Bat!$A$4:$BC$2232,L$1,FALSE),VLOOKUP($A629,Pit!$A$4:$AZ$2108,L$2,FALSE))</f>
        <v>4</v>
      </c>
      <c r="M629" s="16">
        <f>IF($C629="B",VLOOKUP($A629,Bat!$A$4:$BC$2232,M$1,FALSE),VLOOKUP($A629,Pit!$A$4:$AZ$2108,M$2,FALSE))</f>
        <v>2</v>
      </c>
      <c r="N629" s="16">
        <f>IF($C629="B",VLOOKUP($A629,Bat!$A$4:$BC$2232,N$1,FALSE),VLOOKUP($A629,Pit!$A$4:$AZ$2108,N$2,FALSE))</f>
        <v>1</v>
      </c>
      <c r="O629" s="16">
        <f>IF($C629="B",VLOOKUP($A629,Bat!$A$4:$BC$2232,O$1,FALSE),VLOOKUP($A629,Pit!$A$4:$AZ$2108,O$2,FALSE))</f>
        <v>4</v>
      </c>
      <c r="P629" s="17">
        <f>IF($C629="B",VLOOKUP($A629,Bat!$A$4:$BC$2232,P$1,FALSE),VLOOKUP($A629,Pit!$A$4:$AZ$2108,P$2,FALSE))</f>
        <v>4</v>
      </c>
      <c r="Q629" s="36">
        <f>IF($C629="B",VLOOKUP($A629,Bat!$A$4:$BC$2232,Q$1,FALSE),VLOOKUP($A629,Pit!$A$4:$AZ$2108,Q$2,FALSE))</f>
        <v>2.7039454152163662</v>
      </c>
      <c r="R629" s="19">
        <f>IF($C629="B",VLOOKUP($A629,Bat!$A$4:$BC$2232,R$1,FALSE),VLOOKUP($A629,Pit!$A$4:$AZ$2108,R$2,FALSE))</f>
        <v>-0.50790812828589094</v>
      </c>
      <c r="S629" s="20">
        <f>IF($C629="B",VLOOKUP($A629,Bat!$A$4:$BC$2232,S$1,FALSE),VLOOKUP($A629,Pit!$A$4:$AZ$2108,S$2,FALSE))</f>
        <v>120000</v>
      </c>
      <c r="T629" s="17" t="str">
        <f>VLOOKUP(IF($C629="B",VLOOKUP($A629,Bat!$A$4:$AT$2232,T$1,FALSE),VLOOKUP($A629,Pit!$A$4:$BD$2108,T$2,FALSE)),COND!$A$35:$B$41,2,FALSE)</f>
        <v>??</v>
      </c>
      <c r="U629" s="21">
        <f>IF($C629="B",VLOOKUP($A629,Bat!$A$4:$AR$1196,44,FALSE),VLOOKUP($A629,Pit!$A$4:$BB$1086,54,FALSE))</f>
        <v>0</v>
      </c>
      <c r="V629" s="16"/>
      <c r="W629" s="16">
        <f>IF(OR(U629=999,V629=999,AND(S629&gt;$S$3,S629&lt;&gt;"Slot")),"",IF(V629="",U629,V629))</f>
        <v>0</v>
      </c>
      <c r="X629" s="17" t="e">
        <f>RANK(R629,$R$5:$R$124)</f>
        <v>#N/A</v>
      </c>
      <c r="Y629" s="16" t="str">
        <f>IFERROR(VLOOKUP($D629,Results!$F$3:$L$1396,Y$1,FALSE),"")</f>
        <v/>
      </c>
      <c r="Z629" s="34" t="str">
        <f>IFERROR(IFERROR(IF(VLOOKUP($D629,Results!$F$3:$L$1396,Z$1+1,FALSE)=1,"S",""),"")&amp;VLOOKUP($D629,Results!$F$3:$L$1396,Z$1,FALSE),"")</f>
        <v/>
      </c>
      <c r="AA629" s="16" t="str">
        <f>IFERROR(VLOOKUP($D629,Results!$F$3:$L$1396,AA$1,FALSE),"")</f>
        <v/>
      </c>
      <c r="AB629" s="16" t="str">
        <f>IFERROR(VLOOKUP($D629,Results!$F$3:$L$1396,AB$1,FALSE),"")</f>
        <v/>
      </c>
      <c r="AC629" s="16" t="str">
        <f>IF(V629="","",Y629-V629)</f>
        <v/>
      </c>
    </row>
    <row r="630" spans="1:29" s="21" customFormat="1" x14ac:dyDescent="0.25">
      <c r="A630" s="21" t="s">
        <v>3026</v>
      </c>
      <c r="B630" s="16">
        <f>COUNTIF($A$5:$A$124,A630)</f>
        <v>0</v>
      </c>
      <c r="C630" s="16" t="str">
        <f>IF(OR(MID(A630,1,2)="SP",MID(A630,1,2)="MR",MID(A630,1,2)="CL",MID(A630,1,2)="RP"),"P","B")</f>
        <v>B</v>
      </c>
      <c r="D630" s="17">
        <f>IF($C630="B",VLOOKUP($A630,Bat!$A$4:$BC$2232,D$1,FALSE),VLOOKUP($A630,Pit!$A$4:$AZ$2108,D$2,FALSE))</f>
        <v>11477</v>
      </c>
      <c r="E630" s="16" t="str">
        <f>IF($C630="B",VLOOKUP($A630,Bat!$A$4:$BC$2232,E$1,FALSE),VLOOKUP($A630,Pit!$A$4:$AZ$2108,E$2,FALSE))</f>
        <v>C</v>
      </c>
      <c r="F630" s="16" t="str">
        <f>IF($C630="B",VLOOKUP($A630,Bat!$A$4:$BC$2232,F$1,FALSE),VLOOKUP($A630,Pit!$A$4:$AZ$2108,F$2,FALSE))</f>
        <v>Mario Gonzáles</v>
      </c>
      <c r="G630" s="16">
        <f>IF($C630="B",VLOOKUP($A630,Bat!$A$4:$BC$2232,G$1,FALSE),VLOOKUP($A630,Pit!$A$4:$AZ$2108,G$2,FALSE))</f>
        <v>21</v>
      </c>
      <c r="H630" s="16" t="str">
        <f>IF($C630="B",VLOOKUP($A630,Bat!$A$4:$BC$2232,H$1,FALSE),VLOOKUP($A630,Pit!$A$4:$AZ$2108,H$2,FALSE))</f>
        <v>R</v>
      </c>
      <c r="I630" s="16" t="str">
        <f>IF($C630="B",VLOOKUP($A630,Bat!$A$4:$BC$2232,I$1,FALSE),VLOOKUP($A630,Pit!$A$4:$AZ$2108,I$2,FALSE))</f>
        <v>R</v>
      </c>
      <c r="J630" s="16" t="str">
        <f>IF($C630="B",VLOOKUP($A630,Bat!$A$4:$BC$2232,J$1,FALSE),VLOOKUP($A630,Pit!$A$4:$AZ$2108,J$2,FALSE))</f>
        <v>Very Low</v>
      </c>
      <c r="K630" s="17" t="str">
        <f>IF($C630="B",VLOOKUP($A630,Bat!$A$4:$BC$2232,K$1,FALSE),VLOOKUP($A630,Pit!$A$4:$AZ$2108,K$2,FALSE))</f>
        <v>Very High</v>
      </c>
      <c r="L630" s="16">
        <f>IF($C630="B",VLOOKUP($A630,Bat!$A$4:$BC$2232,L$1,FALSE),VLOOKUP($A630,Pit!$A$4:$AZ$2108,L$2,FALSE))</f>
        <v>4</v>
      </c>
      <c r="M630" s="16">
        <f>IF($C630="B",VLOOKUP($A630,Bat!$A$4:$BC$2232,M$1,FALSE),VLOOKUP($A630,Pit!$A$4:$AZ$2108,M$2,FALSE))</f>
        <v>5</v>
      </c>
      <c r="N630" s="16">
        <f>IF($C630="B",VLOOKUP($A630,Bat!$A$4:$BC$2232,N$1,FALSE),VLOOKUP($A630,Pit!$A$4:$AZ$2108,N$2,FALSE))</f>
        <v>1</v>
      </c>
      <c r="O630" s="16">
        <f>IF($C630="B",VLOOKUP($A630,Bat!$A$4:$BC$2232,O$1,FALSE),VLOOKUP($A630,Pit!$A$4:$AZ$2108,O$2,FALSE))</f>
        <v>2</v>
      </c>
      <c r="P630" s="17">
        <f>IF($C630="B",VLOOKUP($A630,Bat!$A$4:$BC$2232,P$1,FALSE),VLOOKUP($A630,Pit!$A$4:$AZ$2108,P$2,FALSE))</f>
        <v>5</v>
      </c>
      <c r="Q630" s="36">
        <f>IF($C630="B",VLOOKUP($A630,Bat!$A$4:$BC$2232,Q$1,FALSE),VLOOKUP($A630,Pit!$A$4:$AZ$2108,Q$2,FALSE))</f>
        <v>2.6683534805614002</v>
      </c>
      <c r="R630" s="19">
        <f>IF($C630="B",VLOOKUP($A630,Bat!$A$4:$BC$2232,R$1,FALSE),VLOOKUP($A630,Pit!$A$4:$AZ$2108,R$2,FALSE))</f>
        <v>-0.51257685764091787</v>
      </c>
      <c r="S630" s="20">
        <f>IF($C630="B",VLOOKUP($A630,Bat!$A$4:$BC$2232,S$1,FALSE),VLOOKUP($A630,Pit!$A$4:$AZ$2108,S$2,FALSE))</f>
        <v>200000</v>
      </c>
      <c r="T630" s="17" t="str">
        <f>VLOOKUP(IF($C630="B",VLOOKUP($A630,Bat!$A$4:$AT$2232,T$1,FALSE),VLOOKUP($A630,Pit!$A$4:$BD$2108,T$2,FALSE)),COND!$A$35:$B$41,2,FALSE)</f>
        <v>??</v>
      </c>
      <c r="U630" s="21">
        <f>IF($C630="B",VLOOKUP($A630,Bat!$A$4:$AR$1196,44,FALSE),VLOOKUP($A630,Pit!$A$4:$BB$1086,54,FALSE))</f>
        <v>0</v>
      </c>
      <c r="V630" s="16"/>
      <c r="W630" s="16">
        <f>IF(OR(U630=999,V630=999,AND(S630&gt;$S$3,S630&lt;&gt;"Slot")),"",IF(V630="",U630,V630))</f>
        <v>0</v>
      </c>
      <c r="X630" s="17" t="e">
        <f>RANK(R630,$R$5:$R$124)</f>
        <v>#N/A</v>
      </c>
      <c r="Y630" s="16" t="str">
        <f>IFERROR(VLOOKUP($D630,Results!$F$3:$L$1396,Y$1,FALSE),"")</f>
        <v/>
      </c>
      <c r="Z630" s="34" t="str">
        <f>IFERROR(IFERROR(IF(VLOOKUP($D630,Results!$F$3:$L$1396,Z$1+1,FALSE)=1,"S",""),"")&amp;VLOOKUP($D630,Results!$F$3:$L$1396,Z$1,FALSE),"")</f>
        <v/>
      </c>
      <c r="AA630" s="16" t="str">
        <f>IFERROR(VLOOKUP($D630,Results!$F$3:$L$1396,AA$1,FALSE),"")</f>
        <v/>
      </c>
      <c r="AB630" s="16" t="str">
        <f>IFERROR(VLOOKUP($D630,Results!$F$3:$L$1396,AB$1,FALSE),"")</f>
        <v/>
      </c>
      <c r="AC630" s="16" t="str">
        <f>IF(V630="","",Y630-V630)</f>
        <v/>
      </c>
    </row>
    <row r="631" spans="1:29" s="21" customFormat="1" x14ac:dyDescent="0.25">
      <c r="A631" s="21" t="s">
        <v>3027</v>
      </c>
      <c r="B631" s="16">
        <f>COUNTIF($A$5:$A$124,A631)</f>
        <v>0</v>
      </c>
      <c r="C631" s="16" t="str">
        <f>IF(OR(MID(A631,1,2)="SP",MID(A631,1,2)="MR",MID(A631,1,2)="CL",MID(A631,1,2)="RP"),"P","B")</f>
        <v>B</v>
      </c>
      <c r="D631" s="17">
        <f>IF($C631="B",VLOOKUP($A631,Bat!$A$4:$BC$2232,D$1,FALSE),VLOOKUP($A631,Pit!$A$4:$AZ$2108,D$2,FALSE))</f>
        <v>4994</v>
      </c>
      <c r="E631" s="16" t="str">
        <f>IF($C631="B",VLOOKUP($A631,Bat!$A$4:$BC$2232,E$1,FALSE),VLOOKUP($A631,Pit!$A$4:$AZ$2108,E$2,FALSE))</f>
        <v>3B</v>
      </c>
      <c r="F631" s="16" t="str">
        <f>IF($C631="B",VLOOKUP($A631,Bat!$A$4:$BC$2232,F$1,FALSE),VLOOKUP($A631,Pit!$A$4:$AZ$2108,F$2,FALSE))</f>
        <v>Jason Bartelen</v>
      </c>
      <c r="G631" s="16">
        <f>IF($C631="B",VLOOKUP($A631,Bat!$A$4:$BC$2232,G$1,FALSE),VLOOKUP($A631,Pit!$A$4:$AZ$2108,G$2,FALSE))</f>
        <v>18</v>
      </c>
      <c r="H631" s="16" t="str">
        <f>IF($C631="B",VLOOKUP($A631,Bat!$A$4:$BC$2232,H$1,FALSE),VLOOKUP($A631,Pit!$A$4:$AZ$2108,H$2,FALSE))</f>
        <v>R</v>
      </c>
      <c r="I631" s="16" t="str">
        <f>IF($C631="B",VLOOKUP($A631,Bat!$A$4:$BC$2232,I$1,FALSE),VLOOKUP($A631,Pit!$A$4:$AZ$2108,I$2,FALSE))</f>
        <v>R</v>
      </c>
      <c r="J631" s="16" t="str">
        <f>IF($C631="B",VLOOKUP($A631,Bat!$A$4:$BC$2232,J$1,FALSE),VLOOKUP($A631,Pit!$A$4:$AZ$2108,J$2,FALSE))</f>
        <v>Very Low</v>
      </c>
      <c r="K631" s="17" t="str">
        <f>IF($C631="B",VLOOKUP($A631,Bat!$A$4:$BC$2232,K$1,FALSE),VLOOKUP($A631,Pit!$A$4:$AZ$2108,K$2,FALSE))</f>
        <v>Normal</v>
      </c>
      <c r="L631" s="16">
        <f>IF($C631="B",VLOOKUP($A631,Bat!$A$4:$BC$2232,L$1,FALSE),VLOOKUP($A631,Pit!$A$4:$AZ$2108,L$2,FALSE))</f>
        <v>4</v>
      </c>
      <c r="M631" s="16">
        <f>IF($C631="B",VLOOKUP($A631,Bat!$A$4:$BC$2232,M$1,FALSE),VLOOKUP($A631,Pit!$A$4:$AZ$2108,M$2,FALSE))</f>
        <v>2</v>
      </c>
      <c r="N631" s="16">
        <f>IF($C631="B",VLOOKUP($A631,Bat!$A$4:$BC$2232,N$1,FALSE),VLOOKUP($A631,Pit!$A$4:$AZ$2108,N$2,FALSE))</f>
        <v>2</v>
      </c>
      <c r="O631" s="16">
        <f>IF($C631="B",VLOOKUP($A631,Bat!$A$4:$BC$2232,O$1,FALSE),VLOOKUP($A631,Pit!$A$4:$AZ$2108,O$2,FALSE))</f>
        <v>5</v>
      </c>
      <c r="P631" s="17">
        <f>IF($C631="B",VLOOKUP($A631,Bat!$A$4:$BC$2232,P$1,FALSE),VLOOKUP($A631,Pit!$A$4:$AZ$2108,P$2,FALSE))</f>
        <v>2</v>
      </c>
      <c r="Q631" s="36">
        <f>IF($C631="B",VLOOKUP($A631,Bat!$A$4:$BC$2232,Q$1,FALSE),VLOOKUP($A631,Pit!$A$4:$AZ$2108,Q$2,FALSE))</f>
        <v>2.661726404313379</v>
      </c>
      <c r="R631" s="19">
        <f>IF($C631="B",VLOOKUP($A631,Bat!$A$4:$BC$2232,R$1,FALSE),VLOOKUP($A631,Pit!$A$4:$AZ$2108,R$2,FALSE))</f>
        <v>-0.51344615642214675</v>
      </c>
      <c r="S631" s="20">
        <f>IF($C631="B",VLOOKUP($A631,Bat!$A$4:$BC$2232,S$1,FALSE),VLOOKUP($A631,Pit!$A$4:$AZ$2108,S$2,FALSE))</f>
        <v>190000</v>
      </c>
      <c r="T631" s="17" t="str">
        <f>VLOOKUP(IF($C631="B",VLOOKUP($A631,Bat!$A$4:$AT$2232,T$1,FALSE),VLOOKUP($A631,Pit!$A$4:$BD$2108,T$2,FALSE)),COND!$A$35:$B$41,2,FALSE)</f>
        <v>??</v>
      </c>
      <c r="U631" s="21">
        <f>IF($C631="B",VLOOKUP($A631,Bat!$A$4:$AR$1196,44,FALSE),VLOOKUP($A631,Pit!$A$4:$BB$1086,54,FALSE))</f>
        <v>0</v>
      </c>
      <c r="V631" s="16"/>
      <c r="W631" s="16">
        <f>IF(OR(U631=999,V631=999,AND(S631&gt;$S$3,S631&lt;&gt;"Slot")),"",IF(V631="",U631,V631))</f>
        <v>0</v>
      </c>
      <c r="X631" s="17" t="e">
        <f>RANK(R631,$R$5:$R$124)</f>
        <v>#N/A</v>
      </c>
      <c r="Y631" s="16" t="str">
        <f>IFERROR(VLOOKUP($D631,Results!$F$3:$L$1396,Y$1,FALSE),"")</f>
        <v/>
      </c>
      <c r="Z631" s="34" t="str">
        <f>IFERROR(IFERROR(IF(VLOOKUP($D631,Results!$F$3:$L$1396,Z$1+1,FALSE)=1,"S",""),"")&amp;VLOOKUP($D631,Results!$F$3:$L$1396,Z$1,FALSE),"")</f>
        <v/>
      </c>
      <c r="AA631" s="16" t="str">
        <f>IFERROR(VLOOKUP($D631,Results!$F$3:$L$1396,AA$1,FALSE),"")</f>
        <v/>
      </c>
      <c r="AB631" s="16" t="str">
        <f>IFERROR(VLOOKUP($D631,Results!$F$3:$L$1396,AB$1,FALSE),"")</f>
        <v/>
      </c>
      <c r="AC631" s="16" t="str">
        <f>IF(V631="","",Y631-V631)</f>
        <v/>
      </c>
    </row>
    <row r="632" spans="1:29" s="21" customFormat="1" x14ac:dyDescent="0.25">
      <c r="A632" s="21" t="s">
        <v>2590</v>
      </c>
      <c r="B632" s="16">
        <f>COUNTIF($A$5:$A$124,A632)</f>
        <v>0</v>
      </c>
      <c r="C632" s="16" t="str">
        <f>IF(OR(MID(A632,1,2)="SP",MID(A632,1,2)="MR",MID(A632,1,2)="CL",MID(A632,1,2)="RP"),"P","B")</f>
        <v>P</v>
      </c>
      <c r="D632" s="17">
        <f>IF($C632="B",VLOOKUP($A632,Bat!$A$4:$BC$2232,D$1,FALSE),VLOOKUP($A632,Pit!$A$4:$AZ$2108,D$2,FALSE))</f>
        <v>9143</v>
      </c>
      <c r="E632" s="16" t="str">
        <f>IF($C632="B",VLOOKUP($A632,Bat!$A$4:$BC$2232,E$1,FALSE),VLOOKUP($A632,Pit!$A$4:$AZ$2108,E$2,FALSE))</f>
        <v>RP</v>
      </c>
      <c r="F632" s="16" t="str">
        <f>IF($C632="B",VLOOKUP($A632,Bat!$A$4:$BC$2232,F$1,FALSE),VLOOKUP($A632,Pit!$A$4:$AZ$2108,F$2,FALSE))</f>
        <v>Yorikane Ishihara</v>
      </c>
      <c r="G632" s="16">
        <f>IF($C632="B",VLOOKUP($A632,Bat!$A$4:$BC$2232,G$1,FALSE),VLOOKUP($A632,Pit!$A$4:$AZ$2108,G$2,FALSE))</f>
        <v>18</v>
      </c>
      <c r="H632" s="16" t="str">
        <f>IF($C632="B",VLOOKUP($A632,Bat!$A$4:$BC$2232,H$1,FALSE),VLOOKUP($A632,Pit!$A$4:$AZ$2108,H$2,FALSE))</f>
        <v>R</v>
      </c>
      <c r="I632" s="16" t="str">
        <f>IF($C632="B",VLOOKUP($A632,Bat!$A$4:$BC$2232,I$1,FALSE),VLOOKUP($A632,Pit!$A$4:$AZ$2108,I$2,FALSE))</f>
        <v>L</v>
      </c>
      <c r="J632" s="16" t="str">
        <f>IF($C632="B",VLOOKUP($A632,Bat!$A$4:$BC$2232,J$1,FALSE),VLOOKUP($A632,Pit!$A$4:$AZ$2108,J$2,FALSE))</f>
        <v>Low</v>
      </c>
      <c r="K632" s="17" t="str">
        <f>IF($C632="B",VLOOKUP($A632,Bat!$A$4:$BC$2232,K$1,FALSE),VLOOKUP($A632,Pit!$A$4:$AZ$2108,K$2,FALSE))</f>
        <v>Low</v>
      </c>
      <c r="L632" s="16">
        <f>IF($C632="B",VLOOKUP($A632,Bat!$A$4:$BC$2232,L$1,FALSE),VLOOKUP($A632,Pit!$A$4:$AZ$2108,L$2,FALSE))</f>
        <v>3</v>
      </c>
      <c r="M632" s="16">
        <f>IF($C632="B",VLOOKUP($A632,Bat!$A$4:$BC$2232,M$1,FALSE),VLOOKUP($A632,Pit!$A$4:$AZ$2108,M$2,FALSE))</f>
        <v>4</v>
      </c>
      <c r="N632" s="16">
        <f>IF($C632="B",VLOOKUP($A632,Bat!$A$4:$BC$2232,N$1,FALSE),VLOOKUP($A632,Pit!$A$4:$AZ$2108,N$2,FALSE))</f>
        <v>3</v>
      </c>
      <c r="O632" s="16" t="str">
        <f>IF($C632="B",VLOOKUP($A632,Bat!$A$4:$BC$2232,O$1,FALSE),VLOOKUP($A632,Pit!$A$4:$AZ$2108,O$2,FALSE))</f>
        <v>85-87 Mph</v>
      </c>
      <c r="P632" s="17">
        <f>IF($C632="B",VLOOKUP($A632,Bat!$A$4:$BC$2232,P$1,FALSE),VLOOKUP($A632,Pit!$A$4:$AZ$2108,P$2,FALSE))</f>
        <v>6</v>
      </c>
      <c r="Q632" s="36">
        <f>IF($C632="B",VLOOKUP($A632,Bat!$A$4:$BC$2232,Q$1,FALSE),VLOOKUP($A632,Pit!$A$4:$AZ$2108,Q$2,FALSE))</f>
        <v>17.276993224212326</v>
      </c>
      <c r="R632" s="19">
        <f>IF($C632="B",VLOOKUP($A632,Bat!$A$4:$BC$2232,R$1,FALSE),VLOOKUP($A632,Pit!$A$4:$AZ$2108,R$2,FALSE))</f>
        <v>-0.51652484951393762</v>
      </c>
      <c r="S632" s="20">
        <f>IF($C632="B",VLOOKUP($A632,Bat!$A$4:$BC$2232,S$1,FALSE),VLOOKUP($A632,Pit!$A$4:$AZ$2108,S$2,FALSE))</f>
        <v>190000</v>
      </c>
      <c r="T632" s="17" t="str">
        <f>VLOOKUP(IF($C632="B",VLOOKUP($A632,Bat!$A$4:$AT$2232,T$1,FALSE),VLOOKUP($A632,Pit!$A$4:$BD$2108,T$2,FALSE)),COND!$A$35:$B$41,2,FALSE)</f>
        <v>??</v>
      </c>
      <c r="U632" s="21">
        <f>IF($C632="B",VLOOKUP($A632,Bat!$A$4:$AR$1196,44,FALSE),VLOOKUP($A632,Pit!$A$4:$BB$1086,54,FALSE))</f>
        <v>0</v>
      </c>
      <c r="V632" s="16"/>
      <c r="W632" s="16">
        <f>IF(OR(U632=999,V632=999,AND(S632&gt;$S$3,S632&lt;&gt;"Slot")),"",IF(V632="",U632,V632))</f>
        <v>0</v>
      </c>
      <c r="X632" s="17" t="e">
        <f>RANK(R632,$R$5:$R$124)</f>
        <v>#N/A</v>
      </c>
      <c r="Y632" s="16" t="str">
        <f>IFERROR(VLOOKUP($D632,Results!$F$3:$L$1396,Y$1,FALSE),"")</f>
        <v/>
      </c>
      <c r="Z632" s="34" t="str">
        <f>IFERROR(IFERROR(IF(VLOOKUP($D632,Results!$F$3:$L$1396,Z$1+1,FALSE)=1,"S",""),"")&amp;VLOOKUP($D632,Results!$F$3:$L$1396,Z$1,FALSE),"")</f>
        <v/>
      </c>
      <c r="AA632" s="16" t="str">
        <f>IFERROR(VLOOKUP($D632,Results!$F$3:$L$1396,AA$1,FALSE),"")</f>
        <v/>
      </c>
      <c r="AB632" s="16" t="str">
        <f>IFERROR(VLOOKUP($D632,Results!$F$3:$L$1396,AB$1,FALSE),"")</f>
        <v/>
      </c>
      <c r="AC632" s="16" t="str">
        <f>IF(V632="","",Y632-V632)</f>
        <v/>
      </c>
    </row>
    <row r="633" spans="1:29" s="21" customFormat="1" x14ac:dyDescent="0.25">
      <c r="A633" s="21" t="s">
        <v>3028</v>
      </c>
      <c r="B633" s="16">
        <f>COUNTIF($A$5:$A$124,A633)</f>
        <v>0</v>
      </c>
      <c r="C633" s="16" t="str">
        <f>IF(OR(MID(A633,1,2)="SP",MID(A633,1,2)="MR",MID(A633,1,2)="CL",MID(A633,1,2)="RP"),"P","B")</f>
        <v>B</v>
      </c>
      <c r="D633" s="17">
        <f>IF($C633="B",VLOOKUP($A633,Bat!$A$4:$BC$2232,D$1,FALSE),VLOOKUP($A633,Pit!$A$4:$AZ$2108,D$2,FALSE))</f>
        <v>8908</v>
      </c>
      <c r="E633" s="16" t="str">
        <f>IF($C633="B",VLOOKUP($A633,Bat!$A$4:$BC$2232,E$1,FALSE),VLOOKUP($A633,Pit!$A$4:$AZ$2108,E$2,FALSE))</f>
        <v>SS</v>
      </c>
      <c r="F633" s="16" t="str">
        <f>IF($C633="B",VLOOKUP($A633,Bat!$A$4:$BC$2232,F$1,FALSE),VLOOKUP($A633,Pit!$A$4:$AZ$2108,F$2,FALSE))</f>
        <v>Wendell Calhoun</v>
      </c>
      <c r="G633" s="16">
        <f>IF($C633="B",VLOOKUP($A633,Bat!$A$4:$BC$2232,G$1,FALSE),VLOOKUP($A633,Pit!$A$4:$AZ$2108,G$2,FALSE))</f>
        <v>21</v>
      </c>
      <c r="H633" s="16" t="str">
        <f>IF($C633="B",VLOOKUP($A633,Bat!$A$4:$BC$2232,H$1,FALSE),VLOOKUP($A633,Pit!$A$4:$AZ$2108,H$2,FALSE))</f>
        <v>R</v>
      </c>
      <c r="I633" s="16" t="str">
        <f>IF($C633="B",VLOOKUP($A633,Bat!$A$4:$BC$2232,I$1,FALSE),VLOOKUP($A633,Pit!$A$4:$AZ$2108,I$2,FALSE))</f>
        <v>R</v>
      </c>
      <c r="J633" s="16" t="str">
        <f>IF($C633="B",VLOOKUP($A633,Bat!$A$4:$BC$2232,J$1,FALSE),VLOOKUP($A633,Pit!$A$4:$AZ$2108,J$2,FALSE))</f>
        <v>Low</v>
      </c>
      <c r="K633" s="17" t="str">
        <f>IF($C633="B",VLOOKUP($A633,Bat!$A$4:$BC$2232,K$1,FALSE),VLOOKUP($A633,Pit!$A$4:$AZ$2108,K$2,FALSE))</f>
        <v>High</v>
      </c>
      <c r="L633" s="16">
        <f>IF($C633="B",VLOOKUP($A633,Bat!$A$4:$BC$2232,L$1,FALSE),VLOOKUP($A633,Pit!$A$4:$AZ$2108,L$2,FALSE))</f>
        <v>4</v>
      </c>
      <c r="M633" s="16">
        <f>IF($C633="B",VLOOKUP($A633,Bat!$A$4:$BC$2232,M$1,FALSE),VLOOKUP($A633,Pit!$A$4:$AZ$2108,M$2,FALSE))</f>
        <v>3</v>
      </c>
      <c r="N633" s="16">
        <f>IF($C633="B",VLOOKUP($A633,Bat!$A$4:$BC$2232,N$1,FALSE),VLOOKUP($A633,Pit!$A$4:$AZ$2108,N$2,FALSE))</f>
        <v>1</v>
      </c>
      <c r="O633" s="16">
        <f>IF($C633="B",VLOOKUP($A633,Bat!$A$4:$BC$2232,O$1,FALSE),VLOOKUP($A633,Pit!$A$4:$AZ$2108,O$2,FALSE))</f>
        <v>3</v>
      </c>
      <c r="P633" s="17">
        <f>IF($C633="B",VLOOKUP($A633,Bat!$A$4:$BC$2232,P$1,FALSE),VLOOKUP($A633,Pit!$A$4:$AZ$2108,P$2,FALSE))</f>
        <v>4</v>
      </c>
      <c r="Q633" s="36">
        <f>IF($C633="B",VLOOKUP($A633,Bat!$A$4:$BC$2232,Q$1,FALSE),VLOOKUP($A633,Pit!$A$4:$AZ$2108,Q$2,FALSE))</f>
        <v>2.6225682253558222</v>
      </c>
      <c r="R633" s="19">
        <f>IF($C633="B",VLOOKUP($A633,Bat!$A$4:$BC$2232,R$1,FALSE),VLOOKUP($A633,Pit!$A$4:$AZ$2108,R$2,FALSE))</f>
        <v>-0.51858268359777859</v>
      </c>
      <c r="S633" s="20">
        <f>IF($C633="B",VLOOKUP($A633,Bat!$A$4:$BC$2232,S$1,FALSE),VLOOKUP($A633,Pit!$A$4:$AZ$2108,S$2,FALSE))</f>
        <v>230000</v>
      </c>
      <c r="T633" s="17" t="str">
        <f>VLOOKUP(IF($C633="B",VLOOKUP($A633,Bat!$A$4:$AT$2232,T$1,FALSE),VLOOKUP($A633,Pit!$A$4:$BD$2108,T$2,FALSE)),COND!$A$35:$B$41,2,FALSE)</f>
        <v>??</v>
      </c>
      <c r="U633" s="21">
        <f>IF($C633="B",VLOOKUP($A633,Bat!$A$4:$AR$1196,44,FALSE),VLOOKUP($A633,Pit!$A$4:$BB$1086,54,FALSE))</f>
        <v>0</v>
      </c>
      <c r="V633" s="16"/>
      <c r="W633" s="16">
        <f>IF(OR(U633=999,V633=999,AND(S633&gt;$S$3,S633&lt;&gt;"Slot")),"",IF(V633="",U633,V633))</f>
        <v>0</v>
      </c>
      <c r="X633" s="17" t="e">
        <f>RANK(R633,$R$5:$R$124)</f>
        <v>#N/A</v>
      </c>
      <c r="Y633" s="16" t="str">
        <f>IFERROR(VLOOKUP($D633,Results!$F$3:$L$1396,Y$1,FALSE),"")</f>
        <v/>
      </c>
      <c r="Z633" s="34" t="str">
        <f>IFERROR(IFERROR(IF(VLOOKUP($D633,Results!$F$3:$L$1396,Z$1+1,FALSE)=1,"S",""),"")&amp;VLOOKUP($D633,Results!$F$3:$L$1396,Z$1,FALSE),"")</f>
        <v/>
      </c>
      <c r="AA633" s="16" t="str">
        <f>IFERROR(VLOOKUP($D633,Results!$F$3:$L$1396,AA$1,FALSE),"")</f>
        <v/>
      </c>
      <c r="AB633" s="16" t="str">
        <f>IFERROR(VLOOKUP($D633,Results!$F$3:$L$1396,AB$1,FALSE),"")</f>
        <v/>
      </c>
      <c r="AC633" s="16" t="str">
        <f>IF(V633="","",Y633-V633)</f>
        <v/>
      </c>
    </row>
    <row r="634" spans="1:29" s="21" customFormat="1" x14ac:dyDescent="0.25">
      <c r="A634" s="21" t="s">
        <v>3029</v>
      </c>
      <c r="B634" s="16">
        <f>COUNTIF($A$5:$A$124,A634)</f>
        <v>0</v>
      </c>
      <c r="C634" s="16" t="str">
        <f>IF(OR(MID(A634,1,2)="SP",MID(A634,1,2)="MR",MID(A634,1,2)="CL",MID(A634,1,2)="RP"),"P","B")</f>
        <v>B</v>
      </c>
      <c r="D634" s="17">
        <f>IF($C634="B",VLOOKUP($A634,Bat!$A$4:$BC$2232,D$1,FALSE),VLOOKUP($A634,Pit!$A$4:$AZ$2108,D$2,FALSE))</f>
        <v>4810</v>
      </c>
      <c r="E634" s="16" t="str">
        <f>IF($C634="B",VLOOKUP($A634,Bat!$A$4:$BC$2232,E$1,FALSE),VLOOKUP($A634,Pit!$A$4:$AZ$2108,E$2,FALSE))</f>
        <v>RF</v>
      </c>
      <c r="F634" s="16" t="str">
        <f>IF($C634="B",VLOOKUP($A634,Bat!$A$4:$BC$2232,F$1,FALSE),VLOOKUP($A634,Pit!$A$4:$AZ$2108,F$2,FALSE))</f>
        <v>Luis Antonio Aguilera</v>
      </c>
      <c r="G634" s="16">
        <f>IF($C634="B",VLOOKUP($A634,Bat!$A$4:$BC$2232,G$1,FALSE),VLOOKUP($A634,Pit!$A$4:$AZ$2108,G$2,FALSE))</f>
        <v>18</v>
      </c>
      <c r="H634" s="16" t="str">
        <f>IF($C634="B",VLOOKUP($A634,Bat!$A$4:$BC$2232,H$1,FALSE),VLOOKUP($A634,Pit!$A$4:$AZ$2108,H$2,FALSE))</f>
        <v>L</v>
      </c>
      <c r="I634" s="16" t="str">
        <f>IF($C634="B",VLOOKUP($A634,Bat!$A$4:$BC$2232,I$1,FALSE),VLOOKUP($A634,Pit!$A$4:$AZ$2108,I$2,FALSE))</f>
        <v>L</v>
      </c>
      <c r="J634" s="16" t="str">
        <f>IF($C634="B",VLOOKUP($A634,Bat!$A$4:$BC$2232,J$1,FALSE),VLOOKUP($A634,Pit!$A$4:$AZ$2108,J$2,FALSE))</f>
        <v>High</v>
      </c>
      <c r="K634" s="17" t="str">
        <f>IF($C634="B",VLOOKUP($A634,Bat!$A$4:$BC$2232,K$1,FALSE),VLOOKUP($A634,Pit!$A$4:$AZ$2108,K$2,FALSE))</f>
        <v>Very High</v>
      </c>
      <c r="L634" s="16">
        <f>IF($C634="B",VLOOKUP($A634,Bat!$A$4:$BC$2232,L$1,FALSE),VLOOKUP($A634,Pit!$A$4:$AZ$2108,L$2,FALSE))</f>
        <v>2</v>
      </c>
      <c r="M634" s="16">
        <f>IF($C634="B",VLOOKUP($A634,Bat!$A$4:$BC$2232,M$1,FALSE),VLOOKUP($A634,Pit!$A$4:$AZ$2108,M$2,FALSE))</f>
        <v>2</v>
      </c>
      <c r="N634" s="16">
        <f>IF($C634="B",VLOOKUP($A634,Bat!$A$4:$BC$2232,N$1,FALSE),VLOOKUP($A634,Pit!$A$4:$AZ$2108,N$2,FALSE))</f>
        <v>7</v>
      </c>
      <c r="O634" s="16">
        <f>IF($C634="B",VLOOKUP($A634,Bat!$A$4:$BC$2232,O$1,FALSE),VLOOKUP($A634,Pit!$A$4:$AZ$2108,O$2,FALSE))</f>
        <v>6</v>
      </c>
      <c r="P634" s="17">
        <f>IF($C634="B",VLOOKUP($A634,Bat!$A$4:$BC$2232,P$1,FALSE),VLOOKUP($A634,Pit!$A$4:$AZ$2108,P$2,FALSE))</f>
        <v>4</v>
      </c>
      <c r="Q634" s="36">
        <f>IF($C634="B",VLOOKUP($A634,Bat!$A$4:$BC$2232,Q$1,FALSE),VLOOKUP($A634,Pit!$A$4:$AZ$2108,Q$2,FALSE))</f>
        <v>2.5913956767227493</v>
      </c>
      <c r="R634" s="19">
        <f>IF($C634="B",VLOOKUP($A634,Bat!$A$4:$BC$2232,R$1,FALSE),VLOOKUP($A634,Pit!$A$4:$AZ$2108,R$2,FALSE))</f>
        <v>-0.5226717052900548</v>
      </c>
      <c r="S634" s="20">
        <f>IF($C634="B",VLOOKUP($A634,Bat!$A$4:$BC$2232,S$1,FALSE),VLOOKUP($A634,Pit!$A$4:$AZ$2108,S$2,FALSE))</f>
        <v>2100000</v>
      </c>
      <c r="T634" s="17" t="str">
        <f>VLOOKUP(IF($C634="B",VLOOKUP($A634,Bat!$A$4:$AT$2232,T$1,FALSE),VLOOKUP($A634,Pit!$A$4:$BD$2108,T$2,FALSE)),COND!$A$35:$B$41,2,FALSE)</f>
        <v>??</v>
      </c>
      <c r="U634" s="21">
        <f>IF($C634="B",VLOOKUP($A634,Bat!$A$4:$AR$1196,44,FALSE),VLOOKUP($A634,Pit!$A$4:$BB$1086,54,FALSE))</f>
        <v>0</v>
      </c>
      <c r="V634" s="16"/>
      <c r="W634" s="16">
        <f>IF(OR(U634=999,V634=999,AND(S634&gt;$S$3,S634&lt;&gt;"Slot")),"",IF(V634="",U634,V634))</f>
        <v>0</v>
      </c>
      <c r="X634" s="17" t="e">
        <f>RANK(R634,$R$5:$R$124)</f>
        <v>#N/A</v>
      </c>
      <c r="Y634" s="16" t="str">
        <f>IFERROR(VLOOKUP($D634,Results!$F$3:$L$1396,Y$1,FALSE),"")</f>
        <v/>
      </c>
      <c r="Z634" s="34" t="str">
        <f>IFERROR(IFERROR(IF(VLOOKUP($D634,Results!$F$3:$L$1396,Z$1+1,FALSE)=1,"S",""),"")&amp;VLOOKUP($D634,Results!$F$3:$L$1396,Z$1,FALSE),"")</f>
        <v/>
      </c>
      <c r="AA634" s="16" t="str">
        <f>IFERROR(VLOOKUP($D634,Results!$F$3:$L$1396,AA$1,FALSE),"")</f>
        <v/>
      </c>
      <c r="AB634" s="16" t="str">
        <f>IFERROR(VLOOKUP($D634,Results!$F$3:$L$1396,AB$1,FALSE),"")</f>
        <v/>
      </c>
      <c r="AC634" s="16" t="str">
        <f>IF(V634="","",Y634-V634)</f>
        <v/>
      </c>
    </row>
    <row r="635" spans="1:29" s="21" customFormat="1" x14ac:dyDescent="0.25">
      <c r="A635" s="21" t="s">
        <v>3030</v>
      </c>
      <c r="B635" s="16">
        <f>COUNTIF($A$5:$A$124,A635)</f>
        <v>0</v>
      </c>
      <c r="C635" s="16" t="str">
        <f>IF(OR(MID(A635,1,2)="SP",MID(A635,1,2)="MR",MID(A635,1,2)="CL",MID(A635,1,2)="RP"),"P","B")</f>
        <v>B</v>
      </c>
      <c r="D635" s="17">
        <f>IF($C635="B",VLOOKUP($A635,Bat!$A$4:$BC$2232,D$1,FALSE),VLOOKUP($A635,Pit!$A$4:$AZ$2108,D$2,FALSE))</f>
        <v>5333</v>
      </c>
      <c r="E635" s="16" t="str">
        <f>IF($C635="B",VLOOKUP($A635,Bat!$A$4:$BC$2232,E$1,FALSE),VLOOKUP($A635,Pit!$A$4:$AZ$2108,E$2,FALSE))</f>
        <v>RF</v>
      </c>
      <c r="F635" s="16" t="str">
        <f>IF($C635="B",VLOOKUP($A635,Bat!$A$4:$BC$2232,F$1,FALSE),VLOOKUP($A635,Pit!$A$4:$AZ$2108,F$2,FALSE))</f>
        <v>Jorge Valdéz</v>
      </c>
      <c r="G635" s="16">
        <f>IF($C635="B",VLOOKUP($A635,Bat!$A$4:$BC$2232,G$1,FALSE),VLOOKUP($A635,Pit!$A$4:$AZ$2108,G$2,FALSE))</f>
        <v>18</v>
      </c>
      <c r="H635" s="16" t="str">
        <f>IF($C635="B",VLOOKUP($A635,Bat!$A$4:$BC$2232,H$1,FALSE),VLOOKUP($A635,Pit!$A$4:$AZ$2108,H$2,FALSE))</f>
        <v>L</v>
      </c>
      <c r="I635" s="16" t="str">
        <f>IF($C635="B",VLOOKUP($A635,Bat!$A$4:$BC$2232,I$1,FALSE),VLOOKUP($A635,Pit!$A$4:$AZ$2108,I$2,FALSE))</f>
        <v>L</v>
      </c>
      <c r="J635" s="16" t="str">
        <f>IF($C635="B",VLOOKUP($A635,Bat!$A$4:$BC$2232,J$1,FALSE),VLOOKUP($A635,Pit!$A$4:$AZ$2108,J$2,FALSE))</f>
        <v>Very Low</v>
      </c>
      <c r="K635" s="17" t="str">
        <f>IF($C635="B",VLOOKUP($A635,Bat!$A$4:$BC$2232,K$1,FALSE),VLOOKUP($A635,Pit!$A$4:$AZ$2108,K$2,FALSE))</f>
        <v>Very High</v>
      </c>
      <c r="L635" s="16">
        <f>IF($C635="B",VLOOKUP($A635,Bat!$A$4:$BC$2232,L$1,FALSE),VLOOKUP($A635,Pit!$A$4:$AZ$2108,L$2,FALSE))</f>
        <v>3</v>
      </c>
      <c r="M635" s="16">
        <f>IF($C635="B",VLOOKUP($A635,Bat!$A$4:$BC$2232,M$1,FALSE),VLOOKUP($A635,Pit!$A$4:$AZ$2108,M$2,FALSE))</f>
        <v>3</v>
      </c>
      <c r="N635" s="16">
        <f>IF($C635="B",VLOOKUP($A635,Bat!$A$4:$BC$2232,N$1,FALSE),VLOOKUP($A635,Pit!$A$4:$AZ$2108,N$2,FALSE))</f>
        <v>4</v>
      </c>
      <c r="O635" s="16">
        <f>IF($C635="B",VLOOKUP($A635,Bat!$A$4:$BC$2232,O$1,FALSE),VLOOKUP($A635,Pit!$A$4:$AZ$2108,O$2,FALSE))</f>
        <v>5</v>
      </c>
      <c r="P635" s="17">
        <f>IF($C635="B",VLOOKUP($A635,Bat!$A$4:$BC$2232,P$1,FALSE),VLOOKUP($A635,Pit!$A$4:$AZ$2108,P$2,FALSE))</f>
        <v>4</v>
      </c>
      <c r="Q635" s="36">
        <f>IF($C635="B",VLOOKUP($A635,Bat!$A$4:$BC$2232,Q$1,FALSE),VLOOKUP($A635,Pit!$A$4:$AZ$2108,Q$2,FALSE))</f>
        <v>2.5787241822522367</v>
      </c>
      <c r="R635" s="19">
        <f>IF($C635="B",VLOOKUP($A635,Bat!$A$4:$BC$2232,R$1,FALSE),VLOOKUP($A635,Pit!$A$4:$AZ$2108,R$2,FALSE))</f>
        <v>-0.5243338733845978</v>
      </c>
      <c r="S635" s="20">
        <f>IF($C635="B",VLOOKUP($A635,Bat!$A$4:$BC$2232,S$1,FALSE),VLOOKUP($A635,Pit!$A$4:$AZ$2108,S$2,FALSE))</f>
        <v>1900000</v>
      </c>
      <c r="T635" s="17" t="str">
        <f>VLOOKUP(IF($C635="B",VLOOKUP($A635,Bat!$A$4:$AT$2232,T$1,FALSE),VLOOKUP($A635,Pit!$A$4:$BD$2108,T$2,FALSE)),COND!$A$35:$B$41,2,FALSE)</f>
        <v>??</v>
      </c>
      <c r="U635" s="21">
        <f>IF($C635="B",VLOOKUP($A635,Bat!$A$4:$AR$1196,44,FALSE),VLOOKUP($A635,Pit!$A$4:$BB$1086,54,FALSE))</f>
        <v>0</v>
      </c>
      <c r="V635" s="16"/>
      <c r="W635" s="16">
        <f>IF(OR(U635=999,V635=999,AND(S635&gt;$S$3,S635&lt;&gt;"Slot")),"",IF(V635="",U635,V635))</f>
        <v>0</v>
      </c>
      <c r="X635" s="17" t="e">
        <f>RANK(R635,$R$5:$R$124)</f>
        <v>#N/A</v>
      </c>
      <c r="Y635" s="16" t="str">
        <f>IFERROR(VLOOKUP($D635,Results!$F$3:$L$1396,Y$1,FALSE),"")</f>
        <v/>
      </c>
      <c r="Z635" s="34" t="str">
        <f>IFERROR(IFERROR(IF(VLOOKUP($D635,Results!$F$3:$L$1396,Z$1+1,FALSE)=1,"S",""),"")&amp;VLOOKUP($D635,Results!$F$3:$L$1396,Z$1,FALSE),"")</f>
        <v/>
      </c>
      <c r="AA635" s="16" t="str">
        <f>IFERROR(VLOOKUP($D635,Results!$F$3:$L$1396,AA$1,FALSE),"")</f>
        <v/>
      </c>
      <c r="AB635" s="16" t="str">
        <f>IFERROR(VLOOKUP($D635,Results!$F$3:$L$1396,AB$1,FALSE),"")</f>
        <v/>
      </c>
      <c r="AC635" s="16" t="str">
        <f>IF(V635="","",Y635-V635)</f>
        <v/>
      </c>
    </row>
    <row r="636" spans="1:29" s="21" customFormat="1" x14ac:dyDescent="0.25">
      <c r="A636" s="21" t="s">
        <v>2592</v>
      </c>
      <c r="B636" s="16">
        <f>COUNTIF($A$5:$A$124,A636)</f>
        <v>0</v>
      </c>
      <c r="C636" s="16" t="str">
        <f>IF(OR(MID(A636,1,2)="SP",MID(A636,1,2)="MR",MID(A636,1,2)="CL",MID(A636,1,2)="RP"),"P","B")</f>
        <v>P</v>
      </c>
      <c r="D636" s="17">
        <f>IF($C636="B",VLOOKUP($A636,Bat!$A$4:$BC$2232,D$1,FALSE),VLOOKUP($A636,Pit!$A$4:$AZ$2108,D$2,FALSE))</f>
        <v>4721</v>
      </c>
      <c r="E636" s="16" t="str">
        <f>IF($C636="B",VLOOKUP($A636,Bat!$A$4:$BC$2232,E$1,FALSE),VLOOKUP($A636,Pit!$A$4:$AZ$2108,E$2,FALSE))</f>
        <v>RP</v>
      </c>
      <c r="F636" s="16" t="str">
        <f>IF($C636="B",VLOOKUP($A636,Bat!$A$4:$BC$2232,F$1,FALSE),VLOOKUP($A636,Pit!$A$4:$AZ$2108,F$2,FALSE))</f>
        <v>Justin Bryan</v>
      </c>
      <c r="G636" s="16">
        <f>IF($C636="B",VLOOKUP($A636,Bat!$A$4:$BC$2232,G$1,FALSE),VLOOKUP($A636,Pit!$A$4:$AZ$2108,G$2,FALSE))</f>
        <v>18</v>
      </c>
      <c r="H636" s="16" t="str">
        <f>IF($C636="B",VLOOKUP($A636,Bat!$A$4:$BC$2232,H$1,FALSE),VLOOKUP($A636,Pit!$A$4:$AZ$2108,H$2,FALSE))</f>
        <v>R</v>
      </c>
      <c r="I636" s="16" t="str">
        <f>IF($C636="B",VLOOKUP($A636,Bat!$A$4:$BC$2232,I$1,FALSE),VLOOKUP($A636,Pit!$A$4:$AZ$2108,I$2,FALSE))</f>
        <v>R</v>
      </c>
      <c r="J636" s="16" t="str">
        <f>IF($C636="B",VLOOKUP($A636,Bat!$A$4:$BC$2232,J$1,FALSE),VLOOKUP($A636,Pit!$A$4:$AZ$2108,J$2,FALSE))</f>
        <v>High</v>
      </c>
      <c r="K636" s="17" t="str">
        <f>IF($C636="B",VLOOKUP($A636,Bat!$A$4:$BC$2232,K$1,FALSE),VLOOKUP($A636,Pit!$A$4:$AZ$2108,K$2,FALSE))</f>
        <v>High</v>
      </c>
      <c r="L636" s="16">
        <f>IF($C636="B",VLOOKUP($A636,Bat!$A$4:$BC$2232,L$1,FALSE),VLOOKUP($A636,Pit!$A$4:$AZ$2108,L$2,FALSE))</f>
        <v>3</v>
      </c>
      <c r="M636" s="16">
        <f>IF($C636="B",VLOOKUP($A636,Bat!$A$4:$BC$2232,M$1,FALSE),VLOOKUP($A636,Pit!$A$4:$AZ$2108,M$2,FALSE))</f>
        <v>4</v>
      </c>
      <c r="N636" s="16">
        <f>IF($C636="B",VLOOKUP($A636,Bat!$A$4:$BC$2232,N$1,FALSE),VLOOKUP($A636,Pit!$A$4:$AZ$2108,N$2,FALSE))</f>
        <v>3</v>
      </c>
      <c r="O636" s="16" t="str">
        <f>IF($C636="B",VLOOKUP($A636,Bat!$A$4:$BC$2232,O$1,FALSE),VLOOKUP($A636,Pit!$A$4:$AZ$2108,O$2,FALSE))</f>
        <v>86-88 Mph</v>
      </c>
      <c r="P636" s="17">
        <f>IF($C636="B",VLOOKUP($A636,Bat!$A$4:$BC$2232,P$1,FALSE),VLOOKUP($A636,Pit!$A$4:$AZ$2108,P$2,FALSE))</f>
        <v>3</v>
      </c>
      <c r="Q636" s="36">
        <f>IF($C636="B",VLOOKUP($A636,Bat!$A$4:$BC$2232,Q$1,FALSE),VLOOKUP($A636,Pit!$A$4:$AZ$2108,Q$2,FALSE))</f>
        <v>17.154996603078683</v>
      </c>
      <c r="R636" s="19">
        <f>IF($C636="B",VLOOKUP($A636,Bat!$A$4:$BC$2232,R$1,FALSE),VLOOKUP($A636,Pit!$A$4:$AZ$2108,R$2,FALSE))</f>
        <v>-0.52743925267077552</v>
      </c>
      <c r="S636" s="20">
        <f>IF($C636="B",VLOOKUP($A636,Bat!$A$4:$BC$2232,S$1,FALSE),VLOOKUP($A636,Pit!$A$4:$AZ$2108,S$2,FALSE))</f>
        <v>140000</v>
      </c>
      <c r="T636" s="17" t="str">
        <f>VLOOKUP(IF($C636="B",VLOOKUP($A636,Bat!$A$4:$AT$2232,T$1,FALSE),VLOOKUP($A636,Pit!$A$4:$BD$2108,T$2,FALSE)),COND!$A$35:$B$41,2,FALSE)</f>
        <v>??</v>
      </c>
      <c r="U636" s="21">
        <f>IF($C636="B",VLOOKUP($A636,Bat!$A$4:$AR$1196,44,FALSE),VLOOKUP($A636,Pit!$A$4:$BB$1086,54,FALSE))</f>
        <v>0</v>
      </c>
      <c r="V636" s="16"/>
      <c r="W636" s="16">
        <f>IF(OR(U636=999,V636=999,AND(S636&gt;$S$3,S636&lt;&gt;"Slot")),"",IF(V636="",U636,V636))</f>
        <v>0</v>
      </c>
      <c r="X636" s="17" t="e">
        <f>RANK(R636,$R$5:$R$124)</f>
        <v>#N/A</v>
      </c>
      <c r="Y636" s="16" t="str">
        <f>IFERROR(VLOOKUP($D636,Results!$F$3:$L$1396,Y$1,FALSE),"")</f>
        <v/>
      </c>
      <c r="Z636" s="34" t="str">
        <f>IFERROR(IFERROR(IF(VLOOKUP($D636,Results!$F$3:$L$1396,Z$1+1,FALSE)=1,"S",""),"")&amp;VLOOKUP($D636,Results!$F$3:$L$1396,Z$1,FALSE),"")</f>
        <v/>
      </c>
      <c r="AA636" s="16" t="str">
        <f>IFERROR(VLOOKUP($D636,Results!$F$3:$L$1396,AA$1,FALSE),"")</f>
        <v/>
      </c>
      <c r="AB636" s="16" t="str">
        <f>IFERROR(VLOOKUP($D636,Results!$F$3:$L$1396,AB$1,FALSE),"")</f>
        <v/>
      </c>
      <c r="AC636" s="16" t="str">
        <f>IF(V636="","",Y636-V636)</f>
        <v/>
      </c>
    </row>
    <row r="637" spans="1:29" s="21" customFormat="1" x14ac:dyDescent="0.25">
      <c r="A637" s="21" t="s">
        <v>2593</v>
      </c>
      <c r="B637" s="16">
        <f>COUNTIF($A$5:$A$124,A637)</f>
        <v>0</v>
      </c>
      <c r="C637" s="16" t="str">
        <f>IF(OR(MID(A637,1,2)="SP",MID(A637,1,2)="MR",MID(A637,1,2)="CL",MID(A637,1,2)="RP"),"P","B")</f>
        <v>P</v>
      </c>
      <c r="D637" s="17">
        <f>IF($C637="B",VLOOKUP($A637,Bat!$A$4:$BC$2232,D$1,FALSE),VLOOKUP($A637,Pit!$A$4:$AZ$2108,D$2,FALSE))</f>
        <v>5081</v>
      </c>
      <c r="E637" s="16" t="str">
        <f>IF($C637="B",VLOOKUP($A637,Bat!$A$4:$BC$2232,E$1,FALSE),VLOOKUP($A637,Pit!$A$4:$AZ$2108,E$2,FALSE))</f>
        <v>SP</v>
      </c>
      <c r="F637" s="16" t="str">
        <f>IF($C637="B",VLOOKUP($A637,Bat!$A$4:$BC$2232,F$1,FALSE),VLOOKUP($A637,Pit!$A$4:$AZ$2108,F$2,FALSE))</f>
        <v>Roy Roy</v>
      </c>
      <c r="G637" s="16">
        <f>IF($C637="B",VLOOKUP($A637,Bat!$A$4:$BC$2232,G$1,FALSE),VLOOKUP($A637,Pit!$A$4:$AZ$2108,G$2,FALSE))</f>
        <v>18</v>
      </c>
      <c r="H637" s="16" t="str">
        <f>IF($C637="B",VLOOKUP($A637,Bat!$A$4:$BC$2232,H$1,FALSE),VLOOKUP($A637,Pit!$A$4:$AZ$2108,H$2,FALSE))</f>
        <v>L</v>
      </c>
      <c r="I637" s="16" t="str">
        <f>IF($C637="B",VLOOKUP($A637,Bat!$A$4:$BC$2232,I$1,FALSE),VLOOKUP($A637,Pit!$A$4:$AZ$2108,I$2,FALSE))</f>
        <v>L</v>
      </c>
      <c r="J637" s="16" t="str">
        <f>IF($C637="B",VLOOKUP($A637,Bat!$A$4:$BC$2232,J$1,FALSE),VLOOKUP($A637,Pit!$A$4:$AZ$2108,J$2,FALSE))</f>
        <v>Normal</v>
      </c>
      <c r="K637" s="17" t="str">
        <f>IF($C637="B",VLOOKUP($A637,Bat!$A$4:$BC$2232,K$1,FALSE),VLOOKUP($A637,Pit!$A$4:$AZ$2108,K$2,FALSE))</f>
        <v>Normal</v>
      </c>
      <c r="L637" s="16">
        <f>IF($C637="B",VLOOKUP($A637,Bat!$A$4:$BC$2232,L$1,FALSE),VLOOKUP($A637,Pit!$A$4:$AZ$2108,L$2,FALSE))</f>
        <v>3</v>
      </c>
      <c r="M637" s="16">
        <f>IF($C637="B",VLOOKUP($A637,Bat!$A$4:$BC$2232,M$1,FALSE),VLOOKUP($A637,Pit!$A$4:$AZ$2108,M$2,FALSE))</f>
        <v>4</v>
      </c>
      <c r="N637" s="16">
        <f>IF($C637="B",VLOOKUP($A637,Bat!$A$4:$BC$2232,N$1,FALSE),VLOOKUP($A637,Pit!$A$4:$AZ$2108,N$2,FALSE))</f>
        <v>3</v>
      </c>
      <c r="O637" s="16" t="str">
        <f>IF($C637="B",VLOOKUP($A637,Bat!$A$4:$BC$2232,O$1,FALSE),VLOOKUP($A637,Pit!$A$4:$AZ$2108,O$2,FALSE))</f>
        <v>91-93 Mph</v>
      </c>
      <c r="P637" s="17">
        <f>IF($C637="B",VLOOKUP($A637,Bat!$A$4:$BC$2232,P$1,FALSE),VLOOKUP($A637,Pit!$A$4:$AZ$2108,P$2,FALSE))</f>
        <v>9</v>
      </c>
      <c r="Q637" s="36">
        <f>IF($C637="B",VLOOKUP($A637,Bat!$A$4:$BC$2232,Q$1,FALSE),VLOOKUP($A637,Pit!$A$4:$AZ$2108,Q$2,FALSE))</f>
        <v>17.150953424101324</v>
      </c>
      <c r="R637" s="19">
        <f>IF($C637="B",VLOOKUP($A637,Bat!$A$4:$BC$2232,R$1,FALSE),VLOOKUP($A637,Pit!$A$4:$AZ$2108,R$2,FALSE))</f>
        <v>-0.52780097486425992</v>
      </c>
      <c r="S637" s="20">
        <f>IF($C637="B",VLOOKUP($A637,Bat!$A$4:$BC$2232,S$1,FALSE),VLOOKUP($A637,Pit!$A$4:$AZ$2108,S$2,FALSE))</f>
        <v>200000</v>
      </c>
      <c r="T637" s="17" t="str">
        <f>VLOOKUP(IF($C637="B",VLOOKUP($A637,Bat!$A$4:$AT$2232,T$1,FALSE),VLOOKUP($A637,Pit!$A$4:$BD$2108,T$2,FALSE)),COND!$A$35:$B$41,2,FALSE)</f>
        <v>??</v>
      </c>
      <c r="U637" s="21">
        <f>IF($C637="B",VLOOKUP($A637,Bat!$A$4:$AR$1196,44,FALSE),VLOOKUP($A637,Pit!$A$4:$BB$1086,54,FALSE))</f>
        <v>0</v>
      </c>
      <c r="V637" s="16"/>
      <c r="W637" s="16">
        <f>IF(OR(U637=999,V637=999,AND(S637&gt;$S$3,S637&lt;&gt;"Slot")),"",IF(V637="",U637,V637))</f>
        <v>0</v>
      </c>
      <c r="X637" s="17" t="e">
        <f>RANK(R637,$R$5:$R$124)</f>
        <v>#N/A</v>
      </c>
      <c r="Y637" s="16" t="str">
        <f>IFERROR(VLOOKUP($D637,Results!$F$3:$L$1396,Y$1,FALSE),"")</f>
        <v/>
      </c>
      <c r="Z637" s="34" t="str">
        <f>IFERROR(IFERROR(IF(VLOOKUP($D637,Results!$F$3:$L$1396,Z$1+1,FALSE)=1,"S",""),"")&amp;VLOOKUP($D637,Results!$F$3:$L$1396,Z$1,FALSE),"")</f>
        <v/>
      </c>
      <c r="AA637" s="16" t="str">
        <f>IFERROR(VLOOKUP($D637,Results!$F$3:$L$1396,AA$1,FALSE),"")</f>
        <v/>
      </c>
      <c r="AB637" s="16" t="str">
        <f>IFERROR(VLOOKUP($D637,Results!$F$3:$L$1396,AB$1,FALSE),"")</f>
        <v/>
      </c>
      <c r="AC637" s="16" t="str">
        <f>IF(V637="","",Y637-V637)</f>
        <v/>
      </c>
    </row>
    <row r="638" spans="1:29" s="21" customFormat="1" x14ac:dyDescent="0.25">
      <c r="A638" s="21" t="s">
        <v>2594</v>
      </c>
      <c r="B638" s="16">
        <f>COUNTIF($A$5:$A$124,A638)</f>
        <v>0</v>
      </c>
      <c r="C638" s="16" t="str">
        <f>IF(OR(MID(A638,1,2)="SP",MID(A638,1,2)="MR",MID(A638,1,2)="CL",MID(A638,1,2)="RP"),"P","B")</f>
        <v>P</v>
      </c>
      <c r="D638" s="17">
        <f>IF($C638="B",VLOOKUP($A638,Bat!$A$4:$BC$2232,D$1,FALSE),VLOOKUP($A638,Pit!$A$4:$AZ$2108,D$2,FALSE))</f>
        <v>4511</v>
      </c>
      <c r="E638" s="16" t="str">
        <f>IF($C638="B",VLOOKUP($A638,Bat!$A$4:$BC$2232,E$1,FALSE),VLOOKUP($A638,Pit!$A$4:$AZ$2108,E$2,FALSE))</f>
        <v>CL</v>
      </c>
      <c r="F638" s="16" t="str">
        <f>IF($C638="B",VLOOKUP($A638,Bat!$A$4:$BC$2232,F$1,FALSE),VLOOKUP($A638,Pit!$A$4:$AZ$2108,F$2,FALSE))</f>
        <v>Iwane Yamamoto</v>
      </c>
      <c r="G638" s="16">
        <f>IF($C638="B",VLOOKUP($A638,Bat!$A$4:$BC$2232,G$1,FALSE),VLOOKUP($A638,Pit!$A$4:$AZ$2108,G$2,FALSE))</f>
        <v>21</v>
      </c>
      <c r="H638" s="16" t="str">
        <f>IF($C638="B",VLOOKUP($A638,Bat!$A$4:$BC$2232,H$1,FALSE),VLOOKUP($A638,Pit!$A$4:$AZ$2108,H$2,FALSE))</f>
        <v>L</v>
      </c>
      <c r="I638" s="16" t="str">
        <f>IF($C638="B",VLOOKUP($A638,Bat!$A$4:$BC$2232,I$1,FALSE),VLOOKUP($A638,Pit!$A$4:$AZ$2108,I$2,FALSE))</f>
        <v>L</v>
      </c>
      <c r="J638" s="16" t="str">
        <f>IF($C638="B",VLOOKUP($A638,Bat!$A$4:$BC$2232,J$1,FALSE),VLOOKUP($A638,Pit!$A$4:$AZ$2108,J$2,FALSE))</f>
        <v>Very Low</v>
      </c>
      <c r="K638" s="17" t="str">
        <f>IF($C638="B",VLOOKUP($A638,Bat!$A$4:$BC$2232,K$1,FALSE),VLOOKUP($A638,Pit!$A$4:$AZ$2108,K$2,FALSE))</f>
        <v>Very Low</v>
      </c>
      <c r="L638" s="16">
        <f>IF($C638="B",VLOOKUP($A638,Bat!$A$4:$BC$2232,L$1,FALSE),VLOOKUP($A638,Pit!$A$4:$AZ$2108,L$2,FALSE))</f>
        <v>3</v>
      </c>
      <c r="M638" s="16">
        <f>IF($C638="B",VLOOKUP($A638,Bat!$A$4:$BC$2232,M$1,FALSE),VLOOKUP($A638,Pit!$A$4:$AZ$2108,M$2,FALSE))</f>
        <v>6</v>
      </c>
      <c r="N638" s="16">
        <f>IF($C638="B",VLOOKUP($A638,Bat!$A$4:$BC$2232,N$1,FALSE),VLOOKUP($A638,Pit!$A$4:$AZ$2108,N$2,FALSE))</f>
        <v>2</v>
      </c>
      <c r="O638" s="16" t="str">
        <f>IF($C638="B",VLOOKUP($A638,Bat!$A$4:$BC$2232,O$1,FALSE),VLOOKUP($A638,Pit!$A$4:$AZ$2108,O$2,FALSE))</f>
        <v>89-91 Mph</v>
      </c>
      <c r="P638" s="17">
        <f>IF($C638="B",VLOOKUP($A638,Bat!$A$4:$BC$2232,P$1,FALSE),VLOOKUP($A638,Pit!$A$4:$AZ$2108,P$2,FALSE))</f>
        <v>6</v>
      </c>
      <c r="Q638" s="36">
        <f>IF($C638="B",VLOOKUP($A638,Bat!$A$4:$BC$2232,Q$1,FALSE),VLOOKUP($A638,Pit!$A$4:$AZ$2108,Q$2,FALSE))</f>
        <v>17.106336973818401</v>
      </c>
      <c r="R638" s="19">
        <f>IF($C638="B",VLOOKUP($A638,Bat!$A$4:$BC$2232,R$1,FALSE),VLOOKUP($A638,Pit!$A$4:$AZ$2108,R$2,FALSE))</f>
        <v>-0.53179257660937207</v>
      </c>
      <c r="S638" s="20">
        <f>IF($C638="B",VLOOKUP($A638,Bat!$A$4:$BC$2232,S$1,FALSE),VLOOKUP($A638,Pit!$A$4:$AZ$2108,S$2,FALSE))</f>
        <v>190000</v>
      </c>
      <c r="T638" s="17" t="str">
        <f>VLOOKUP(IF($C638="B",VLOOKUP($A638,Bat!$A$4:$AT$2232,T$1,FALSE),VLOOKUP($A638,Pit!$A$4:$BD$2108,T$2,FALSE)),COND!$A$35:$B$41,2,FALSE)</f>
        <v>??</v>
      </c>
      <c r="U638" s="21">
        <f>IF($C638="B",VLOOKUP($A638,Bat!$A$4:$AR$1196,44,FALSE),VLOOKUP($A638,Pit!$A$4:$BB$1086,54,FALSE))</f>
        <v>0</v>
      </c>
      <c r="V638" s="16"/>
      <c r="W638" s="16">
        <f>IF(OR(U638=999,V638=999,AND(S638&gt;$S$3,S638&lt;&gt;"Slot")),"",IF(V638="",U638,V638))</f>
        <v>0</v>
      </c>
      <c r="X638" s="17" t="e">
        <f>RANK(R638,$R$5:$R$124)</f>
        <v>#N/A</v>
      </c>
      <c r="Y638" s="16" t="str">
        <f>IFERROR(VLOOKUP($D638,Results!$F$3:$L$1396,Y$1,FALSE),"")</f>
        <v/>
      </c>
      <c r="Z638" s="34" t="str">
        <f>IFERROR(IFERROR(IF(VLOOKUP($D638,Results!$F$3:$L$1396,Z$1+1,FALSE)=1,"S",""),"")&amp;VLOOKUP($D638,Results!$F$3:$L$1396,Z$1,FALSE),"")</f>
        <v/>
      </c>
      <c r="AA638" s="16" t="str">
        <f>IFERROR(VLOOKUP($D638,Results!$F$3:$L$1396,AA$1,FALSE),"")</f>
        <v/>
      </c>
      <c r="AB638" s="16" t="str">
        <f>IFERROR(VLOOKUP($D638,Results!$F$3:$L$1396,AB$1,FALSE),"")</f>
        <v/>
      </c>
      <c r="AC638" s="16" t="str">
        <f>IF(V638="","",Y638-V638)</f>
        <v/>
      </c>
    </row>
    <row r="639" spans="1:29" s="21" customFormat="1" x14ac:dyDescent="0.25">
      <c r="A639" s="21" t="s">
        <v>3031</v>
      </c>
      <c r="B639" s="16">
        <f>COUNTIF($A$5:$A$124,A639)</f>
        <v>0</v>
      </c>
      <c r="C639" s="16" t="str">
        <f>IF(OR(MID(A639,1,2)="SP",MID(A639,1,2)="MR",MID(A639,1,2)="CL",MID(A639,1,2)="RP"),"P","B")</f>
        <v>B</v>
      </c>
      <c r="D639" s="17">
        <f>IF($C639="B",VLOOKUP($A639,Bat!$A$4:$BC$2232,D$1,FALSE),VLOOKUP($A639,Pit!$A$4:$AZ$2108,D$2,FALSE))</f>
        <v>5639</v>
      </c>
      <c r="E639" s="16" t="str">
        <f>IF($C639="B",VLOOKUP($A639,Bat!$A$4:$BC$2232,E$1,FALSE),VLOOKUP($A639,Pit!$A$4:$AZ$2108,E$2,FALSE))</f>
        <v>1B</v>
      </c>
      <c r="F639" s="16" t="str">
        <f>IF($C639="B",VLOOKUP($A639,Bat!$A$4:$BC$2232,F$1,FALSE),VLOOKUP($A639,Pit!$A$4:$AZ$2108,F$2,FALSE))</f>
        <v>Tom Newman</v>
      </c>
      <c r="G639" s="16">
        <f>IF($C639="B",VLOOKUP($A639,Bat!$A$4:$BC$2232,G$1,FALSE),VLOOKUP($A639,Pit!$A$4:$AZ$2108,G$2,FALSE))</f>
        <v>18</v>
      </c>
      <c r="H639" s="16" t="str">
        <f>IF($C639="B",VLOOKUP($A639,Bat!$A$4:$BC$2232,H$1,FALSE),VLOOKUP($A639,Pit!$A$4:$AZ$2108,H$2,FALSE))</f>
        <v>R</v>
      </c>
      <c r="I639" s="16" t="str">
        <f>IF($C639="B",VLOOKUP($A639,Bat!$A$4:$BC$2232,I$1,FALSE),VLOOKUP($A639,Pit!$A$4:$AZ$2108,I$2,FALSE))</f>
        <v>R</v>
      </c>
      <c r="J639" s="16" t="str">
        <f>IF($C639="B",VLOOKUP($A639,Bat!$A$4:$BC$2232,J$1,FALSE),VLOOKUP($A639,Pit!$A$4:$AZ$2108,J$2,FALSE))</f>
        <v>Low</v>
      </c>
      <c r="K639" s="17" t="str">
        <f>IF($C639="B",VLOOKUP($A639,Bat!$A$4:$BC$2232,K$1,FALSE),VLOOKUP($A639,Pit!$A$4:$AZ$2108,K$2,FALSE))</f>
        <v>Low</v>
      </c>
      <c r="L639" s="16">
        <f>IF($C639="B",VLOOKUP($A639,Bat!$A$4:$BC$2232,L$1,FALSE),VLOOKUP($A639,Pit!$A$4:$AZ$2108,L$2,FALSE))</f>
        <v>3</v>
      </c>
      <c r="M639" s="16">
        <f>IF($C639="B",VLOOKUP($A639,Bat!$A$4:$BC$2232,M$1,FALSE),VLOOKUP($A639,Pit!$A$4:$AZ$2108,M$2,FALSE))</f>
        <v>5</v>
      </c>
      <c r="N639" s="16">
        <f>IF($C639="B",VLOOKUP($A639,Bat!$A$4:$BC$2232,N$1,FALSE),VLOOKUP($A639,Pit!$A$4:$AZ$2108,N$2,FALSE))</f>
        <v>5</v>
      </c>
      <c r="O639" s="16">
        <f>IF($C639="B",VLOOKUP($A639,Bat!$A$4:$BC$2232,O$1,FALSE),VLOOKUP($A639,Pit!$A$4:$AZ$2108,O$2,FALSE))</f>
        <v>4</v>
      </c>
      <c r="P639" s="17">
        <f>IF($C639="B",VLOOKUP($A639,Bat!$A$4:$BC$2232,P$1,FALSE),VLOOKUP($A639,Pit!$A$4:$AZ$2108,P$2,FALSE))</f>
        <v>2</v>
      </c>
      <c r="Q639" s="36">
        <f>IF($C639="B",VLOOKUP($A639,Bat!$A$4:$BC$2232,Q$1,FALSE),VLOOKUP($A639,Pit!$A$4:$AZ$2108,Q$2,FALSE))</f>
        <v>2.4958404292726204</v>
      </c>
      <c r="R639" s="19">
        <f>IF($C639="B",VLOOKUP($A639,Bat!$A$4:$BC$2232,R$1,FALSE),VLOOKUP($A639,Pit!$A$4:$AZ$2108,R$2,FALSE))</f>
        <v>-0.5352060503073196</v>
      </c>
      <c r="S639" s="20">
        <f>IF($C639="B",VLOOKUP($A639,Bat!$A$4:$BC$2232,S$1,FALSE),VLOOKUP($A639,Pit!$A$4:$AZ$2108,S$2,FALSE))</f>
        <v>180000</v>
      </c>
      <c r="T639" s="17" t="str">
        <f>VLOOKUP(IF($C639="B",VLOOKUP($A639,Bat!$A$4:$AT$2232,T$1,FALSE),VLOOKUP($A639,Pit!$A$4:$BD$2108,T$2,FALSE)),COND!$A$35:$B$41,2,FALSE)</f>
        <v>??</v>
      </c>
      <c r="U639" s="21">
        <f>IF($C639="B",VLOOKUP($A639,Bat!$A$4:$AR$1196,44,FALSE),VLOOKUP($A639,Pit!$A$4:$BB$1086,54,FALSE))</f>
        <v>0</v>
      </c>
      <c r="V639" s="16"/>
      <c r="W639" s="16">
        <f>IF(OR(U639=999,V639=999,AND(S639&gt;$S$3,S639&lt;&gt;"Slot")),"",IF(V639="",U639,V639))</f>
        <v>0</v>
      </c>
      <c r="X639" s="17" t="e">
        <f>RANK(R639,$R$5:$R$124)</f>
        <v>#N/A</v>
      </c>
      <c r="Y639" s="16" t="str">
        <f>IFERROR(VLOOKUP($D639,Results!$F$3:$L$1396,Y$1,FALSE),"")</f>
        <v/>
      </c>
      <c r="Z639" s="34" t="str">
        <f>IFERROR(IFERROR(IF(VLOOKUP($D639,Results!$F$3:$L$1396,Z$1+1,FALSE)=1,"S",""),"")&amp;VLOOKUP($D639,Results!$F$3:$L$1396,Z$1,FALSE),"")</f>
        <v/>
      </c>
      <c r="AA639" s="16" t="str">
        <f>IFERROR(VLOOKUP($D639,Results!$F$3:$L$1396,AA$1,FALSE),"")</f>
        <v/>
      </c>
      <c r="AB639" s="16" t="str">
        <f>IFERROR(VLOOKUP($D639,Results!$F$3:$L$1396,AB$1,FALSE),"")</f>
        <v/>
      </c>
      <c r="AC639" s="16" t="str">
        <f>IF(V639="","",Y639-V639)</f>
        <v/>
      </c>
    </row>
    <row r="640" spans="1:29" s="21" customFormat="1" x14ac:dyDescent="0.25">
      <c r="A640" s="21" t="s">
        <v>3032</v>
      </c>
      <c r="B640" s="16">
        <f>COUNTIF($A$5:$A$124,A640)</f>
        <v>0</v>
      </c>
      <c r="C640" s="16" t="str">
        <f>IF(OR(MID(A640,1,2)="SP",MID(A640,1,2)="MR",MID(A640,1,2)="CL",MID(A640,1,2)="RP"),"P","B")</f>
        <v>B</v>
      </c>
      <c r="D640" s="17">
        <f>IF($C640="B",VLOOKUP($A640,Bat!$A$4:$BC$2232,D$1,FALSE),VLOOKUP($A640,Pit!$A$4:$AZ$2108,D$2,FALSE))</f>
        <v>4272</v>
      </c>
      <c r="E640" s="16" t="str">
        <f>IF($C640="B",VLOOKUP($A640,Bat!$A$4:$BC$2232,E$1,FALSE),VLOOKUP($A640,Pit!$A$4:$AZ$2108,E$2,FALSE))</f>
        <v>SS</v>
      </c>
      <c r="F640" s="16" t="str">
        <f>IF($C640="B",VLOOKUP($A640,Bat!$A$4:$BC$2232,F$1,FALSE),VLOOKUP($A640,Pit!$A$4:$AZ$2108,F$2,FALSE))</f>
        <v>Kei Hasegawa</v>
      </c>
      <c r="G640" s="16">
        <f>IF($C640="B",VLOOKUP($A640,Bat!$A$4:$BC$2232,G$1,FALSE),VLOOKUP($A640,Pit!$A$4:$AZ$2108,G$2,FALSE))</f>
        <v>21</v>
      </c>
      <c r="H640" s="16" t="str">
        <f>IF($C640="B",VLOOKUP($A640,Bat!$A$4:$BC$2232,H$1,FALSE),VLOOKUP($A640,Pit!$A$4:$AZ$2108,H$2,FALSE))</f>
        <v>L</v>
      </c>
      <c r="I640" s="16" t="str">
        <f>IF($C640="B",VLOOKUP($A640,Bat!$A$4:$BC$2232,I$1,FALSE),VLOOKUP($A640,Pit!$A$4:$AZ$2108,I$2,FALSE))</f>
        <v>R</v>
      </c>
      <c r="J640" s="16" t="str">
        <f>IF($C640="B",VLOOKUP($A640,Bat!$A$4:$BC$2232,J$1,FALSE),VLOOKUP($A640,Pit!$A$4:$AZ$2108,J$2,FALSE))</f>
        <v>Very Low</v>
      </c>
      <c r="K640" s="17" t="str">
        <f>IF($C640="B",VLOOKUP($A640,Bat!$A$4:$BC$2232,K$1,FALSE),VLOOKUP($A640,Pit!$A$4:$AZ$2108,K$2,FALSE))</f>
        <v>Normal</v>
      </c>
      <c r="L640" s="16">
        <f>IF($C640="B",VLOOKUP($A640,Bat!$A$4:$BC$2232,L$1,FALSE),VLOOKUP($A640,Pit!$A$4:$AZ$2108,L$2,FALSE))</f>
        <v>3</v>
      </c>
      <c r="M640" s="16">
        <f>IF($C640="B",VLOOKUP($A640,Bat!$A$4:$BC$2232,M$1,FALSE),VLOOKUP($A640,Pit!$A$4:$AZ$2108,M$2,FALSE))</f>
        <v>5</v>
      </c>
      <c r="N640" s="16">
        <f>IF($C640="B",VLOOKUP($A640,Bat!$A$4:$BC$2232,N$1,FALSE),VLOOKUP($A640,Pit!$A$4:$AZ$2108,N$2,FALSE))</f>
        <v>1</v>
      </c>
      <c r="O640" s="16">
        <f>IF($C640="B",VLOOKUP($A640,Bat!$A$4:$BC$2232,O$1,FALSE),VLOOKUP($A640,Pit!$A$4:$AZ$2108,O$2,FALSE))</f>
        <v>7</v>
      </c>
      <c r="P640" s="17">
        <f>IF($C640="B",VLOOKUP($A640,Bat!$A$4:$BC$2232,P$1,FALSE),VLOOKUP($A640,Pit!$A$4:$AZ$2108,P$2,FALSE))</f>
        <v>2</v>
      </c>
      <c r="Q640" s="36">
        <f>IF($C640="B",VLOOKUP($A640,Bat!$A$4:$BC$2232,Q$1,FALSE),VLOOKUP($A640,Pit!$A$4:$AZ$2108,Q$2,FALSE))</f>
        <v>2.4854298486519291</v>
      </c>
      <c r="R640" s="19">
        <f>IF($C640="B",VLOOKUP($A640,Bat!$A$4:$BC$2232,R$1,FALSE),VLOOKUP($A640,Pit!$A$4:$AZ$2108,R$2,FALSE))</f>
        <v>-0.53657164573835958</v>
      </c>
      <c r="S640" s="20">
        <f>IF($C640="B",VLOOKUP($A640,Bat!$A$4:$BC$2232,S$1,FALSE),VLOOKUP($A640,Pit!$A$4:$AZ$2108,S$2,FALSE))</f>
        <v>180000</v>
      </c>
      <c r="T640" s="17" t="str">
        <f>VLOOKUP(IF($C640="B",VLOOKUP($A640,Bat!$A$4:$AT$2232,T$1,FALSE),VLOOKUP($A640,Pit!$A$4:$BD$2108,T$2,FALSE)),COND!$A$35:$B$41,2,FALSE)</f>
        <v>??</v>
      </c>
      <c r="U640" s="21">
        <f>IF($C640="B",VLOOKUP($A640,Bat!$A$4:$AR$1196,44,FALSE),VLOOKUP($A640,Pit!$A$4:$BB$1086,54,FALSE))</f>
        <v>0</v>
      </c>
      <c r="V640" s="16"/>
      <c r="W640" s="16">
        <f>IF(OR(U640=999,V640=999,AND(S640&gt;$S$3,S640&lt;&gt;"Slot")),"",IF(V640="",U640,V640))</f>
        <v>0</v>
      </c>
      <c r="X640" s="17" t="e">
        <f>RANK(R640,$R$5:$R$124)</f>
        <v>#N/A</v>
      </c>
      <c r="Y640" s="16" t="str">
        <f>IFERROR(VLOOKUP($D640,Results!$F$3:$L$1396,Y$1,FALSE),"")</f>
        <v/>
      </c>
      <c r="Z640" s="34" t="str">
        <f>IFERROR(IFERROR(IF(VLOOKUP($D640,Results!$F$3:$L$1396,Z$1+1,FALSE)=1,"S",""),"")&amp;VLOOKUP($D640,Results!$F$3:$L$1396,Z$1,FALSE),"")</f>
        <v/>
      </c>
      <c r="AA640" s="16" t="str">
        <f>IFERROR(VLOOKUP($D640,Results!$F$3:$L$1396,AA$1,FALSE),"")</f>
        <v/>
      </c>
      <c r="AB640" s="16" t="str">
        <f>IFERROR(VLOOKUP($D640,Results!$F$3:$L$1396,AB$1,FALSE),"")</f>
        <v/>
      </c>
      <c r="AC640" s="16" t="str">
        <f>IF(V640="","",Y640-V640)</f>
        <v/>
      </c>
    </row>
    <row r="641" spans="1:29" s="21" customFormat="1" x14ac:dyDescent="0.25">
      <c r="A641" s="21" t="s">
        <v>3033</v>
      </c>
      <c r="B641" s="16">
        <f>COUNTIF($A$5:$A$124,A641)</f>
        <v>0</v>
      </c>
      <c r="C641" s="16" t="str">
        <f>IF(OR(MID(A641,1,2)="SP",MID(A641,1,2)="MR",MID(A641,1,2)="CL",MID(A641,1,2)="RP"),"P","B")</f>
        <v>B</v>
      </c>
      <c r="D641" s="17">
        <f>IF($C641="B",VLOOKUP($A641,Bat!$A$4:$BC$2232,D$1,FALSE),VLOOKUP($A641,Pit!$A$4:$AZ$2108,D$2,FALSE))</f>
        <v>11237</v>
      </c>
      <c r="E641" s="16" t="str">
        <f>IF($C641="B",VLOOKUP($A641,Bat!$A$4:$BC$2232,E$1,FALSE),VLOOKUP($A641,Pit!$A$4:$AZ$2108,E$2,FALSE))</f>
        <v>RF</v>
      </c>
      <c r="F641" s="16" t="str">
        <f>IF($C641="B",VLOOKUP($A641,Bat!$A$4:$BC$2232,F$1,FALSE),VLOOKUP($A641,Pit!$A$4:$AZ$2108,F$2,FALSE))</f>
        <v>Francisco Sánchez</v>
      </c>
      <c r="G641" s="16">
        <f>IF($C641="B",VLOOKUP($A641,Bat!$A$4:$BC$2232,G$1,FALSE),VLOOKUP($A641,Pit!$A$4:$AZ$2108,G$2,FALSE))</f>
        <v>21</v>
      </c>
      <c r="H641" s="16" t="str">
        <f>IF($C641="B",VLOOKUP($A641,Bat!$A$4:$BC$2232,H$1,FALSE),VLOOKUP($A641,Pit!$A$4:$AZ$2108,H$2,FALSE))</f>
        <v>S</v>
      </c>
      <c r="I641" s="16" t="str">
        <f>IF($C641="B",VLOOKUP($A641,Bat!$A$4:$BC$2232,I$1,FALSE),VLOOKUP($A641,Pit!$A$4:$AZ$2108,I$2,FALSE))</f>
        <v>R</v>
      </c>
      <c r="J641" s="16" t="str">
        <f>IF($C641="B",VLOOKUP($A641,Bat!$A$4:$BC$2232,J$1,FALSE),VLOOKUP($A641,Pit!$A$4:$AZ$2108,J$2,FALSE))</f>
        <v>Very Low</v>
      </c>
      <c r="K641" s="17" t="str">
        <f>IF($C641="B",VLOOKUP($A641,Bat!$A$4:$BC$2232,K$1,FALSE),VLOOKUP($A641,Pit!$A$4:$AZ$2108,K$2,FALSE))</f>
        <v>Normal</v>
      </c>
      <c r="L641" s="16">
        <f>IF($C641="B",VLOOKUP($A641,Bat!$A$4:$BC$2232,L$1,FALSE),VLOOKUP($A641,Pit!$A$4:$AZ$2108,L$2,FALSE))</f>
        <v>4</v>
      </c>
      <c r="M641" s="16">
        <f>IF($C641="B",VLOOKUP($A641,Bat!$A$4:$BC$2232,M$1,FALSE),VLOOKUP($A641,Pit!$A$4:$AZ$2108,M$2,FALSE))</f>
        <v>5</v>
      </c>
      <c r="N641" s="16">
        <f>IF($C641="B",VLOOKUP($A641,Bat!$A$4:$BC$2232,N$1,FALSE),VLOOKUP($A641,Pit!$A$4:$AZ$2108,N$2,FALSE))</f>
        <v>1</v>
      </c>
      <c r="O641" s="16">
        <f>IF($C641="B",VLOOKUP($A641,Bat!$A$4:$BC$2232,O$1,FALSE),VLOOKUP($A641,Pit!$A$4:$AZ$2108,O$2,FALSE))</f>
        <v>4</v>
      </c>
      <c r="P641" s="17">
        <f>IF($C641="B",VLOOKUP($A641,Bat!$A$4:$BC$2232,P$1,FALSE),VLOOKUP($A641,Pit!$A$4:$AZ$2108,P$2,FALSE))</f>
        <v>2</v>
      </c>
      <c r="Q641" s="36">
        <f>IF($C641="B",VLOOKUP($A641,Bat!$A$4:$BC$2232,Q$1,FALSE),VLOOKUP($A641,Pit!$A$4:$AZ$2108,Q$2,FALSE))</f>
        <v>2.4831740446917498</v>
      </c>
      <c r="R641" s="19">
        <f>IF($C641="B",VLOOKUP($A641,Bat!$A$4:$BC$2232,R$1,FALSE),VLOOKUP($A641,Pit!$A$4:$AZ$2108,R$2,FALSE))</f>
        <v>-0.53686754811821535</v>
      </c>
      <c r="S641" s="20">
        <f>IF($C641="B",VLOOKUP($A641,Bat!$A$4:$BC$2232,S$1,FALSE),VLOOKUP($A641,Pit!$A$4:$AZ$2108,S$2,FALSE))</f>
        <v>190000</v>
      </c>
      <c r="T641" s="17" t="str">
        <f>VLOOKUP(IF($C641="B",VLOOKUP($A641,Bat!$A$4:$AT$2232,T$1,FALSE),VLOOKUP($A641,Pit!$A$4:$BD$2108,T$2,FALSE)),COND!$A$35:$B$41,2,FALSE)</f>
        <v>??</v>
      </c>
      <c r="U641" s="21">
        <f>IF($C641="B",VLOOKUP($A641,Bat!$A$4:$AR$1196,44,FALSE),VLOOKUP($A641,Pit!$A$4:$BB$1086,54,FALSE))</f>
        <v>0</v>
      </c>
      <c r="V641" s="16"/>
      <c r="W641" s="16">
        <f>IF(OR(U641=999,V641=999,AND(S641&gt;$S$3,S641&lt;&gt;"Slot")),"",IF(V641="",U641,V641))</f>
        <v>0</v>
      </c>
      <c r="X641" s="17" t="e">
        <f>RANK(R641,$R$5:$R$124)</f>
        <v>#N/A</v>
      </c>
      <c r="Y641" s="16" t="str">
        <f>IFERROR(VLOOKUP($D641,Results!$F$3:$L$1396,Y$1,FALSE),"")</f>
        <v/>
      </c>
      <c r="Z641" s="34" t="str">
        <f>IFERROR(IFERROR(IF(VLOOKUP($D641,Results!$F$3:$L$1396,Z$1+1,FALSE)=1,"S",""),"")&amp;VLOOKUP($D641,Results!$F$3:$L$1396,Z$1,FALSE),"")</f>
        <v/>
      </c>
      <c r="AA641" s="16" t="str">
        <f>IFERROR(VLOOKUP($D641,Results!$F$3:$L$1396,AA$1,FALSE),"")</f>
        <v/>
      </c>
      <c r="AB641" s="16" t="str">
        <f>IFERROR(VLOOKUP($D641,Results!$F$3:$L$1396,AB$1,FALSE),"")</f>
        <v/>
      </c>
      <c r="AC641" s="16" t="str">
        <f>IF(V641="","",Y641-V641)</f>
        <v/>
      </c>
    </row>
    <row r="642" spans="1:29" s="21" customFormat="1" x14ac:dyDescent="0.25">
      <c r="A642" s="21" t="s">
        <v>2596</v>
      </c>
      <c r="B642" s="16">
        <f>COUNTIF($A$5:$A$124,A642)</f>
        <v>0</v>
      </c>
      <c r="C642" s="16" t="str">
        <f>IF(OR(MID(A642,1,2)="SP",MID(A642,1,2)="MR",MID(A642,1,2)="CL",MID(A642,1,2)="RP"),"P","B")</f>
        <v>P</v>
      </c>
      <c r="D642" s="17">
        <f>IF($C642="B",VLOOKUP($A642,Bat!$A$4:$BC$2232,D$1,FALSE),VLOOKUP($A642,Pit!$A$4:$AZ$2108,D$2,FALSE))</f>
        <v>8678</v>
      </c>
      <c r="E642" s="16" t="str">
        <f>IF($C642="B",VLOOKUP($A642,Bat!$A$4:$BC$2232,E$1,FALSE),VLOOKUP($A642,Pit!$A$4:$AZ$2108,E$2,FALSE))</f>
        <v>RP</v>
      </c>
      <c r="F642" s="16" t="str">
        <f>IF($C642="B",VLOOKUP($A642,Bat!$A$4:$BC$2232,F$1,FALSE),VLOOKUP($A642,Pit!$A$4:$AZ$2108,F$2,FALSE))</f>
        <v>Ryosei Watanabe</v>
      </c>
      <c r="G642" s="16">
        <f>IF($C642="B",VLOOKUP($A642,Bat!$A$4:$BC$2232,G$1,FALSE),VLOOKUP($A642,Pit!$A$4:$AZ$2108,G$2,FALSE))</f>
        <v>18</v>
      </c>
      <c r="H642" s="16" t="str">
        <f>IF($C642="B",VLOOKUP($A642,Bat!$A$4:$BC$2232,H$1,FALSE),VLOOKUP($A642,Pit!$A$4:$AZ$2108,H$2,FALSE))</f>
        <v>L</v>
      </c>
      <c r="I642" s="16" t="str">
        <f>IF($C642="B",VLOOKUP($A642,Bat!$A$4:$BC$2232,I$1,FALSE),VLOOKUP($A642,Pit!$A$4:$AZ$2108,I$2,FALSE))</f>
        <v>L</v>
      </c>
      <c r="J642" s="16" t="str">
        <f>IF($C642="B",VLOOKUP($A642,Bat!$A$4:$BC$2232,J$1,FALSE),VLOOKUP($A642,Pit!$A$4:$AZ$2108,J$2,FALSE))</f>
        <v>Very High</v>
      </c>
      <c r="K642" s="17" t="str">
        <f>IF($C642="B",VLOOKUP($A642,Bat!$A$4:$BC$2232,K$1,FALSE),VLOOKUP($A642,Pit!$A$4:$AZ$2108,K$2,FALSE))</f>
        <v>Low</v>
      </c>
      <c r="L642" s="16">
        <f>IF($C642="B",VLOOKUP($A642,Bat!$A$4:$BC$2232,L$1,FALSE),VLOOKUP($A642,Pit!$A$4:$AZ$2108,L$2,FALSE))</f>
        <v>4</v>
      </c>
      <c r="M642" s="16">
        <f>IF($C642="B",VLOOKUP($A642,Bat!$A$4:$BC$2232,M$1,FALSE),VLOOKUP($A642,Pit!$A$4:$AZ$2108,M$2,FALSE))</f>
        <v>4</v>
      </c>
      <c r="N642" s="16">
        <f>IF($C642="B",VLOOKUP($A642,Bat!$A$4:$BC$2232,N$1,FALSE),VLOOKUP($A642,Pit!$A$4:$AZ$2108,N$2,FALSE))</f>
        <v>2</v>
      </c>
      <c r="O642" s="16" t="str">
        <f>IF($C642="B",VLOOKUP($A642,Bat!$A$4:$BC$2232,O$1,FALSE),VLOOKUP($A642,Pit!$A$4:$AZ$2108,O$2,FALSE))</f>
        <v>85-87 Mph</v>
      </c>
      <c r="P642" s="17">
        <f>IF($C642="B",VLOOKUP($A642,Bat!$A$4:$BC$2232,P$1,FALSE),VLOOKUP($A642,Pit!$A$4:$AZ$2108,P$2,FALSE))</f>
        <v>10</v>
      </c>
      <c r="Q642" s="36">
        <f>IF($C642="B",VLOOKUP($A642,Bat!$A$4:$BC$2232,Q$1,FALSE),VLOOKUP($A642,Pit!$A$4:$AZ$2108,Q$2,FALSE))</f>
        <v>17.022917904335433</v>
      </c>
      <c r="R642" s="19">
        <f>IF($C642="B",VLOOKUP($A642,Bat!$A$4:$BC$2232,R$1,FALSE),VLOOKUP($A642,Pit!$A$4:$AZ$2108,R$2,FALSE))</f>
        <v>-0.53925564687185079</v>
      </c>
      <c r="S642" s="20">
        <f>IF($C642="B",VLOOKUP($A642,Bat!$A$4:$BC$2232,S$1,FALSE),VLOOKUP($A642,Pit!$A$4:$AZ$2108,S$2,FALSE))</f>
        <v>220000</v>
      </c>
      <c r="T642" s="17" t="str">
        <f>VLOOKUP(IF($C642="B",VLOOKUP($A642,Bat!$A$4:$AT$2232,T$1,FALSE),VLOOKUP($A642,Pit!$A$4:$BD$2108,T$2,FALSE)),COND!$A$35:$B$41,2,FALSE)</f>
        <v>??</v>
      </c>
      <c r="U642" s="21">
        <f>IF($C642="B",VLOOKUP($A642,Bat!$A$4:$AR$1196,44,FALSE),VLOOKUP($A642,Pit!$A$4:$BB$1086,54,FALSE))</f>
        <v>0</v>
      </c>
      <c r="V642" s="16"/>
      <c r="W642" s="16">
        <f>IF(OR(U642=999,V642=999,AND(S642&gt;$S$3,S642&lt;&gt;"Slot")),"",IF(V642="",U642,V642))</f>
        <v>0</v>
      </c>
      <c r="X642" s="17" t="e">
        <f>RANK(R642,$R$5:$R$124)</f>
        <v>#N/A</v>
      </c>
      <c r="Y642" s="16" t="str">
        <f>IFERROR(VLOOKUP($D642,Results!$F$3:$L$1396,Y$1,FALSE),"")</f>
        <v/>
      </c>
      <c r="Z642" s="34" t="str">
        <f>IFERROR(IFERROR(IF(VLOOKUP($D642,Results!$F$3:$L$1396,Z$1+1,FALSE)=1,"S",""),"")&amp;VLOOKUP($D642,Results!$F$3:$L$1396,Z$1,FALSE),"")</f>
        <v/>
      </c>
      <c r="AA642" s="16" t="str">
        <f>IFERROR(VLOOKUP($D642,Results!$F$3:$L$1396,AA$1,FALSE),"")</f>
        <v/>
      </c>
      <c r="AB642" s="16" t="str">
        <f>IFERROR(VLOOKUP($D642,Results!$F$3:$L$1396,AB$1,FALSE),"")</f>
        <v/>
      </c>
      <c r="AC642" s="16" t="str">
        <f>IF(V642="","",Y642-V642)</f>
        <v/>
      </c>
    </row>
    <row r="643" spans="1:29" s="21" customFormat="1" x14ac:dyDescent="0.25">
      <c r="A643" s="21" t="s">
        <v>3034</v>
      </c>
      <c r="B643" s="16">
        <f>COUNTIF($A$5:$A$124,A643)</f>
        <v>0</v>
      </c>
      <c r="C643" s="16" t="str">
        <f>IF(OR(MID(A643,1,2)="SP",MID(A643,1,2)="MR",MID(A643,1,2)="CL",MID(A643,1,2)="RP"),"P","B")</f>
        <v>B</v>
      </c>
      <c r="D643" s="17">
        <f>IF($C643="B",VLOOKUP($A643,Bat!$A$4:$BC$2232,D$1,FALSE),VLOOKUP($A643,Pit!$A$4:$AZ$2108,D$2,FALSE))</f>
        <v>5057</v>
      </c>
      <c r="E643" s="16" t="str">
        <f>IF($C643="B",VLOOKUP($A643,Bat!$A$4:$BC$2232,E$1,FALSE),VLOOKUP($A643,Pit!$A$4:$AZ$2108,E$2,FALSE))</f>
        <v>LF</v>
      </c>
      <c r="F643" s="16" t="str">
        <f>IF($C643="B",VLOOKUP($A643,Bat!$A$4:$BC$2232,F$1,FALSE),VLOOKUP($A643,Pit!$A$4:$AZ$2108,F$2,FALSE))</f>
        <v>Arturo Vega</v>
      </c>
      <c r="G643" s="16">
        <f>IF($C643="B",VLOOKUP($A643,Bat!$A$4:$BC$2232,G$1,FALSE),VLOOKUP($A643,Pit!$A$4:$AZ$2108,G$2,FALSE))</f>
        <v>18</v>
      </c>
      <c r="H643" s="16" t="str">
        <f>IF($C643="B",VLOOKUP($A643,Bat!$A$4:$BC$2232,H$1,FALSE),VLOOKUP($A643,Pit!$A$4:$AZ$2108,H$2,FALSE))</f>
        <v>R</v>
      </c>
      <c r="I643" s="16" t="str">
        <f>IF($C643="B",VLOOKUP($A643,Bat!$A$4:$BC$2232,I$1,FALSE),VLOOKUP($A643,Pit!$A$4:$AZ$2108,I$2,FALSE))</f>
        <v>R</v>
      </c>
      <c r="J643" s="16" t="str">
        <f>IF($C643="B",VLOOKUP($A643,Bat!$A$4:$BC$2232,J$1,FALSE),VLOOKUP($A643,Pit!$A$4:$AZ$2108,J$2,FALSE))</f>
        <v>Normal</v>
      </c>
      <c r="K643" s="17" t="str">
        <f>IF($C643="B",VLOOKUP($A643,Bat!$A$4:$BC$2232,K$1,FALSE),VLOOKUP($A643,Pit!$A$4:$AZ$2108,K$2,FALSE))</f>
        <v>Normal</v>
      </c>
      <c r="L643" s="16">
        <f>IF($C643="B",VLOOKUP($A643,Bat!$A$4:$BC$2232,L$1,FALSE),VLOOKUP($A643,Pit!$A$4:$AZ$2108,L$2,FALSE))</f>
        <v>3</v>
      </c>
      <c r="M643" s="16">
        <f>IF($C643="B",VLOOKUP($A643,Bat!$A$4:$BC$2232,M$1,FALSE),VLOOKUP($A643,Pit!$A$4:$AZ$2108,M$2,FALSE))</f>
        <v>7</v>
      </c>
      <c r="N643" s="16">
        <f>IF($C643="B",VLOOKUP($A643,Bat!$A$4:$BC$2232,N$1,FALSE),VLOOKUP($A643,Pit!$A$4:$AZ$2108,N$2,FALSE))</f>
        <v>3</v>
      </c>
      <c r="O643" s="16">
        <f>IF($C643="B",VLOOKUP($A643,Bat!$A$4:$BC$2232,O$1,FALSE),VLOOKUP($A643,Pit!$A$4:$AZ$2108,O$2,FALSE))</f>
        <v>3</v>
      </c>
      <c r="P643" s="17">
        <f>IF($C643="B",VLOOKUP($A643,Bat!$A$4:$BC$2232,P$1,FALSE),VLOOKUP($A643,Pit!$A$4:$AZ$2108,P$2,FALSE))</f>
        <v>4</v>
      </c>
      <c r="Q643" s="36">
        <f>IF($C643="B",VLOOKUP($A643,Bat!$A$4:$BC$2232,Q$1,FALSE),VLOOKUP($A643,Pit!$A$4:$AZ$2108,Q$2,FALSE))</f>
        <v>2.4610688013062179</v>
      </c>
      <c r="R643" s="19">
        <f>IF($C643="B",VLOOKUP($A643,Bat!$A$4:$BC$2232,R$1,FALSE),VLOOKUP($A643,Pit!$A$4:$AZ$2108,R$2,FALSE))</f>
        <v>-0.53976717691598997</v>
      </c>
      <c r="S643" s="20">
        <f>IF($C643="B",VLOOKUP($A643,Bat!$A$4:$BC$2232,S$1,FALSE),VLOOKUP($A643,Pit!$A$4:$AZ$2108,S$2,FALSE))</f>
        <v>240000</v>
      </c>
      <c r="T643" s="17" t="str">
        <f>VLOOKUP(IF($C643="B",VLOOKUP($A643,Bat!$A$4:$AT$2232,T$1,FALSE),VLOOKUP($A643,Pit!$A$4:$BD$2108,T$2,FALSE)),COND!$A$35:$B$41,2,FALSE)</f>
        <v>??</v>
      </c>
      <c r="U643" s="21">
        <f>IF($C643="B",VLOOKUP($A643,Bat!$A$4:$AR$1196,44,FALSE),VLOOKUP($A643,Pit!$A$4:$BB$1086,54,FALSE))</f>
        <v>0</v>
      </c>
      <c r="V643" s="16"/>
      <c r="W643" s="16">
        <f>IF(OR(U643=999,V643=999,AND(S643&gt;$S$3,S643&lt;&gt;"Slot")),"",IF(V643="",U643,V643))</f>
        <v>0</v>
      </c>
      <c r="X643" s="17" t="e">
        <f>RANK(R643,$R$5:$R$124)</f>
        <v>#N/A</v>
      </c>
      <c r="Y643" s="16" t="str">
        <f>IFERROR(VLOOKUP($D643,Results!$F$3:$L$1396,Y$1,FALSE),"")</f>
        <v/>
      </c>
      <c r="Z643" s="34" t="str">
        <f>IFERROR(IFERROR(IF(VLOOKUP($D643,Results!$F$3:$L$1396,Z$1+1,FALSE)=1,"S",""),"")&amp;VLOOKUP($D643,Results!$F$3:$L$1396,Z$1,FALSE),"")</f>
        <v/>
      </c>
      <c r="AA643" s="16" t="str">
        <f>IFERROR(VLOOKUP($D643,Results!$F$3:$L$1396,AA$1,FALSE),"")</f>
        <v/>
      </c>
      <c r="AB643" s="16" t="str">
        <f>IFERROR(VLOOKUP($D643,Results!$F$3:$L$1396,AB$1,FALSE),"")</f>
        <v/>
      </c>
      <c r="AC643" s="16" t="str">
        <f>IF(V643="","",Y643-V643)</f>
        <v/>
      </c>
    </row>
    <row r="644" spans="1:29" s="21" customFormat="1" x14ac:dyDescent="0.25">
      <c r="A644" s="21" t="s">
        <v>3035</v>
      </c>
      <c r="B644" s="16">
        <f>COUNTIF($A$5:$A$124,A644)</f>
        <v>0</v>
      </c>
      <c r="C644" s="16" t="str">
        <f>IF(OR(MID(A644,1,2)="SP",MID(A644,1,2)="MR",MID(A644,1,2)="CL",MID(A644,1,2)="RP"),"P","B")</f>
        <v>B</v>
      </c>
      <c r="D644" s="17">
        <f>IF($C644="B",VLOOKUP($A644,Bat!$A$4:$BC$2232,D$1,FALSE),VLOOKUP($A644,Pit!$A$4:$AZ$2108,D$2,FALSE))</f>
        <v>12137</v>
      </c>
      <c r="E644" s="16" t="str">
        <f>IF($C644="B",VLOOKUP($A644,Bat!$A$4:$BC$2232,E$1,FALSE),VLOOKUP($A644,Pit!$A$4:$AZ$2108,E$2,FALSE))</f>
        <v>CF</v>
      </c>
      <c r="F644" s="16" t="str">
        <f>IF($C644="B",VLOOKUP($A644,Bat!$A$4:$BC$2232,F$1,FALSE),VLOOKUP($A644,Pit!$A$4:$AZ$2108,F$2,FALSE))</f>
        <v>Alfredo Freitas</v>
      </c>
      <c r="G644" s="16">
        <f>IF($C644="B",VLOOKUP($A644,Bat!$A$4:$BC$2232,G$1,FALSE),VLOOKUP($A644,Pit!$A$4:$AZ$2108,G$2,FALSE))</f>
        <v>20</v>
      </c>
      <c r="H644" s="16" t="str">
        <f>IF($C644="B",VLOOKUP($A644,Bat!$A$4:$BC$2232,H$1,FALSE),VLOOKUP($A644,Pit!$A$4:$AZ$2108,H$2,FALSE))</f>
        <v>L</v>
      </c>
      <c r="I644" s="16" t="str">
        <f>IF($C644="B",VLOOKUP($A644,Bat!$A$4:$BC$2232,I$1,FALSE),VLOOKUP($A644,Pit!$A$4:$AZ$2108,I$2,FALSE))</f>
        <v>L</v>
      </c>
      <c r="J644" s="16" t="str">
        <f>IF($C644="B",VLOOKUP($A644,Bat!$A$4:$BC$2232,J$1,FALSE),VLOOKUP($A644,Pit!$A$4:$AZ$2108,J$2,FALSE))</f>
        <v>Very Low</v>
      </c>
      <c r="K644" s="17" t="str">
        <f>IF($C644="B",VLOOKUP($A644,Bat!$A$4:$BC$2232,K$1,FALSE),VLOOKUP($A644,Pit!$A$4:$AZ$2108,K$2,FALSE))</f>
        <v>High</v>
      </c>
      <c r="L644" s="16">
        <f>IF($C644="B",VLOOKUP($A644,Bat!$A$4:$BC$2232,L$1,FALSE),VLOOKUP($A644,Pit!$A$4:$AZ$2108,L$2,FALSE))</f>
        <v>4</v>
      </c>
      <c r="M644" s="16">
        <f>IF($C644="B",VLOOKUP($A644,Bat!$A$4:$BC$2232,M$1,FALSE),VLOOKUP($A644,Pit!$A$4:$AZ$2108,M$2,FALSE))</f>
        <v>5</v>
      </c>
      <c r="N644" s="16">
        <f>IF($C644="B",VLOOKUP($A644,Bat!$A$4:$BC$2232,N$1,FALSE),VLOOKUP($A644,Pit!$A$4:$AZ$2108,N$2,FALSE))</f>
        <v>2</v>
      </c>
      <c r="O644" s="16">
        <f>IF($C644="B",VLOOKUP($A644,Bat!$A$4:$BC$2232,O$1,FALSE),VLOOKUP($A644,Pit!$A$4:$AZ$2108,O$2,FALSE))</f>
        <v>1</v>
      </c>
      <c r="P644" s="17">
        <f>IF($C644="B",VLOOKUP($A644,Bat!$A$4:$BC$2232,P$1,FALSE),VLOOKUP($A644,Pit!$A$4:$AZ$2108,P$2,FALSE))</f>
        <v>5</v>
      </c>
      <c r="Q644" s="36">
        <f>IF($C644="B",VLOOKUP($A644,Bat!$A$4:$BC$2232,Q$1,FALSE),VLOOKUP($A644,Pit!$A$4:$AZ$2108,Q$2,FALSE))</f>
        <v>2.4476844306768211</v>
      </c>
      <c r="R644" s="19">
        <f>IF($C644="B",VLOOKUP($A644,Bat!$A$4:$BC$2232,R$1,FALSE),VLOOKUP($A644,Pit!$A$4:$AZ$2108,R$2,FALSE))</f>
        <v>-0.54152285568596392</v>
      </c>
      <c r="S644" s="20">
        <f>IF($C644="B",VLOOKUP($A644,Bat!$A$4:$BC$2232,S$1,FALSE),VLOOKUP($A644,Pit!$A$4:$AZ$2108,S$2,FALSE))</f>
        <v>180000</v>
      </c>
      <c r="T644" s="17" t="str">
        <f>VLOOKUP(IF($C644="B",VLOOKUP($A644,Bat!$A$4:$AT$2232,T$1,FALSE),VLOOKUP($A644,Pit!$A$4:$BD$2108,T$2,FALSE)),COND!$A$35:$B$41,2,FALSE)</f>
        <v>??</v>
      </c>
      <c r="U644" s="21">
        <f>IF($C644="B",VLOOKUP($A644,Bat!$A$4:$AR$1196,44,FALSE),VLOOKUP($A644,Pit!$A$4:$BB$1086,54,FALSE))</f>
        <v>0</v>
      </c>
      <c r="V644" s="16"/>
      <c r="W644" s="16">
        <f>IF(OR(U644=999,V644=999,AND(S644&gt;$S$3,S644&lt;&gt;"Slot")),"",IF(V644="",U644,V644))</f>
        <v>0</v>
      </c>
      <c r="X644" s="17" t="e">
        <f>RANK(R644,$R$5:$R$124)</f>
        <v>#N/A</v>
      </c>
      <c r="Y644" s="16" t="str">
        <f>IFERROR(VLOOKUP($D644,Results!$F$3:$L$1396,Y$1,FALSE),"")</f>
        <v/>
      </c>
      <c r="Z644" s="34" t="str">
        <f>IFERROR(IFERROR(IF(VLOOKUP($D644,Results!$F$3:$L$1396,Z$1+1,FALSE)=1,"S",""),"")&amp;VLOOKUP($D644,Results!$F$3:$L$1396,Z$1,FALSE),"")</f>
        <v/>
      </c>
      <c r="AA644" s="16" t="str">
        <f>IFERROR(VLOOKUP($D644,Results!$F$3:$L$1396,AA$1,FALSE),"")</f>
        <v/>
      </c>
      <c r="AB644" s="16" t="str">
        <f>IFERROR(VLOOKUP($D644,Results!$F$3:$L$1396,AB$1,FALSE),"")</f>
        <v/>
      </c>
      <c r="AC644" s="16" t="str">
        <f>IF(V644="","",Y644-V644)</f>
        <v/>
      </c>
    </row>
    <row r="645" spans="1:29" s="21" customFormat="1" x14ac:dyDescent="0.25">
      <c r="A645" s="21" t="s">
        <v>2597</v>
      </c>
      <c r="B645" s="16">
        <f>COUNTIF($A$5:$A$124,A645)</f>
        <v>0</v>
      </c>
      <c r="C645" s="16" t="str">
        <f>IF(OR(MID(A645,1,2)="SP",MID(A645,1,2)="MR",MID(A645,1,2)="CL",MID(A645,1,2)="RP"),"P","B")</f>
        <v>P</v>
      </c>
      <c r="D645" s="17">
        <f>IF($C645="B",VLOOKUP($A645,Bat!$A$4:$BC$2232,D$1,FALSE),VLOOKUP($A645,Pit!$A$4:$AZ$2108,D$2,FALSE))</f>
        <v>4917</v>
      </c>
      <c r="E645" s="16" t="str">
        <f>IF($C645="B",VLOOKUP($A645,Bat!$A$4:$BC$2232,E$1,FALSE),VLOOKUP($A645,Pit!$A$4:$AZ$2108,E$2,FALSE))</f>
        <v>RP</v>
      </c>
      <c r="F645" s="16" t="str">
        <f>IF($C645="B",VLOOKUP($A645,Bat!$A$4:$BC$2232,F$1,FALSE),VLOOKUP($A645,Pit!$A$4:$AZ$2108,F$2,FALSE))</f>
        <v>Pablo Pérez</v>
      </c>
      <c r="G645" s="16">
        <f>IF($C645="B",VLOOKUP($A645,Bat!$A$4:$BC$2232,G$1,FALSE),VLOOKUP($A645,Pit!$A$4:$AZ$2108,G$2,FALSE))</f>
        <v>18</v>
      </c>
      <c r="H645" s="16" t="str">
        <f>IF($C645="B",VLOOKUP($A645,Bat!$A$4:$BC$2232,H$1,FALSE),VLOOKUP($A645,Pit!$A$4:$AZ$2108,H$2,FALSE))</f>
        <v>L</v>
      </c>
      <c r="I645" s="16" t="str">
        <f>IF($C645="B",VLOOKUP($A645,Bat!$A$4:$BC$2232,I$1,FALSE),VLOOKUP($A645,Pit!$A$4:$AZ$2108,I$2,FALSE))</f>
        <v>L</v>
      </c>
      <c r="J645" s="16" t="str">
        <f>IF($C645="B",VLOOKUP($A645,Bat!$A$4:$BC$2232,J$1,FALSE),VLOOKUP($A645,Pit!$A$4:$AZ$2108,J$2,FALSE))</f>
        <v>Very Low</v>
      </c>
      <c r="K645" s="17" t="str">
        <f>IF($C645="B",VLOOKUP($A645,Bat!$A$4:$BC$2232,K$1,FALSE),VLOOKUP($A645,Pit!$A$4:$AZ$2108,K$2,FALSE))</f>
        <v>Low</v>
      </c>
      <c r="L645" s="16">
        <f>IF($C645="B",VLOOKUP($A645,Bat!$A$4:$BC$2232,L$1,FALSE),VLOOKUP($A645,Pit!$A$4:$AZ$2108,L$2,FALSE))</f>
        <v>3</v>
      </c>
      <c r="M645" s="16">
        <f>IF($C645="B",VLOOKUP($A645,Bat!$A$4:$BC$2232,M$1,FALSE),VLOOKUP($A645,Pit!$A$4:$AZ$2108,M$2,FALSE))</f>
        <v>3</v>
      </c>
      <c r="N645" s="16">
        <f>IF($C645="B",VLOOKUP($A645,Bat!$A$4:$BC$2232,N$1,FALSE),VLOOKUP($A645,Pit!$A$4:$AZ$2108,N$2,FALSE))</f>
        <v>4</v>
      </c>
      <c r="O645" s="16" t="str">
        <f>IF($C645="B",VLOOKUP($A645,Bat!$A$4:$BC$2232,O$1,FALSE),VLOOKUP($A645,Pit!$A$4:$AZ$2108,O$2,FALSE))</f>
        <v>85-87 Mph</v>
      </c>
      <c r="P645" s="17">
        <f>IF($C645="B",VLOOKUP($A645,Bat!$A$4:$BC$2232,P$1,FALSE),VLOOKUP($A645,Pit!$A$4:$AZ$2108,P$2,FALSE))</f>
        <v>6</v>
      </c>
      <c r="Q645" s="36">
        <f>IF($C645="B",VLOOKUP($A645,Bat!$A$4:$BC$2232,Q$1,FALSE),VLOOKUP($A645,Pit!$A$4:$AZ$2108,Q$2,FALSE))</f>
        <v>16.954295322890808</v>
      </c>
      <c r="R645" s="19">
        <f>IF($C645="B",VLOOKUP($A645,Bat!$A$4:$BC$2232,R$1,FALSE),VLOOKUP($A645,Pit!$A$4:$AZ$2108,R$2,FALSE))</f>
        <v>-0.54539495230990143</v>
      </c>
      <c r="S645" s="20">
        <f>IF($C645="B",VLOOKUP($A645,Bat!$A$4:$BC$2232,S$1,FALSE),VLOOKUP($A645,Pit!$A$4:$AZ$2108,S$2,FALSE))</f>
        <v>190000</v>
      </c>
      <c r="T645" s="17" t="str">
        <f>VLOOKUP(IF($C645="B",VLOOKUP($A645,Bat!$A$4:$AT$2232,T$1,FALSE),VLOOKUP($A645,Pit!$A$4:$BD$2108,T$2,FALSE)),COND!$A$35:$B$41,2,FALSE)</f>
        <v>??</v>
      </c>
      <c r="U645" s="21">
        <f>IF($C645="B",VLOOKUP($A645,Bat!$A$4:$AR$1196,44,FALSE),VLOOKUP($A645,Pit!$A$4:$BB$1086,54,FALSE))</f>
        <v>0</v>
      </c>
      <c r="V645" s="16"/>
      <c r="W645" s="16">
        <f>IF(OR(U645=999,V645=999,AND(S645&gt;$S$3,S645&lt;&gt;"Slot")),"",IF(V645="",U645,V645))</f>
        <v>0</v>
      </c>
      <c r="X645" s="17" t="e">
        <f>RANK(R645,$R$5:$R$124)</f>
        <v>#N/A</v>
      </c>
      <c r="Y645" s="16" t="str">
        <f>IFERROR(VLOOKUP($D645,Results!$F$3:$L$1396,Y$1,FALSE),"")</f>
        <v/>
      </c>
      <c r="Z645" s="34" t="str">
        <f>IFERROR(IFERROR(IF(VLOOKUP($D645,Results!$F$3:$L$1396,Z$1+1,FALSE)=1,"S",""),"")&amp;VLOOKUP($D645,Results!$F$3:$L$1396,Z$1,FALSE),"")</f>
        <v/>
      </c>
      <c r="AA645" s="16" t="str">
        <f>IFERROR(VLOOKUP($D645,Results!$F$3:$L$1396,AA$1,FALSE),"")</f>
        <v/>
      </c>
      <c r="AB645" s="16" t="str">
        <f>IFERROR(VLOOKUP($D645,Results!$F$3:$L$1396,AB$1,FALSE),"")</f>
        <v/>
      </c>
      <c r="AC645" s="16" t="str">
        <f>IF(V645="","",Y645-V645)</f>
        <v/>
      </c>
    </row>
    <row r="646" spans="1:29" s="21" customFormat="1" x14ac:dyDescent="0.25">
      <c r="A646" s="21" t="s">
        <v>3036</v>
      </c>
      <c r="B646" s="16">
        <f>COUNTIF($A$5:$A$124,A646)</f>
        <v>0</v>
      </c>
      <c r="C646" s="16" t="str">
        <f>IF(OR(MID(A646,1,2)="SP",MID(A646,1,2)="MR",MID(A646,1,2)="CL",MID(A646,1,2)="RP"),"P","B")</f>
        <v>B</v>
      </c>
      <c r="D646" s="17">
        <f>IF($C646="B",VLOOKUP($A646,Bat!$A$4:$BC$2232,D$1,FALSE),VLOOKUP($A646,Pit!$A$4:$AZ$2108,D$2,FALSE))</f>
        <v>11615</v>
      </c>
      <c r="E646" s="16" t="str">
        <f>IF($C646="B",VLOOKUP($A646,Bat!$A$4:$BC$2232,E$1,FALSE),VLOOKUP($A646,Pit!$A$4:$AZ$2108,E$2,FALSE))</f>
        <v>LF</v>
      </c>
      <c r="F646" s="16" t="str">
        <f>IF($C646="B",VLOOKUP($A646,Bat!$A$4:$BC$2232,F$1,FALSE),VLOOKUP($A646,Pit!$A$4:$AZ$2108,F$2,FALSE))</f>
        <v>Jeffrey Ware</v>
      </c>
      <c r="G646" s="16">
        <f>IF($C646="B",VLOOKUP($A646,Bat!$A$4:$BC$2232,G$1,FALSE),VLOOKUP($A646,Pit!$A$4:$AZ$2108,G$2,FALSE))</f>
        <v>21</v>
      </c>
      <c r="H646" s="16" t="str">
        <f>IF($C646="B",VLOOKUP($A646,Bat!$A$4:$BC$2232,H$1,FALSE),VLOOKUP($A646,Pit!$A$4:$AZ$2108,H$2,FALSE))</f>
        <v>R</v>
      </c>
      <c r="I646" s="16" t="str">
        <f>IF($C646="B",VLOOKUP($A646,Bat!$A$4:$BC$2232,I$1,FALSE),VLOOKUP($A646,Pit!$A$4:$AZ$2108,I$2,FALSE))</f>
        <v>R</v>
      </c>
      <c r="J646" s="16" t="str">
        <f>IF($C646="B",VLOOKUP($A646,Bat!$A$4:$BC$2232,J$1,FALSE),VLOOKUP($A646,Pit!$A$4:$AZ$2108,J$2,FALSE))</f>
        <v>Very Low</v>
      </c>
      <c r="K646" s="17" t="str">
        <f>IF($C646="B",VLOOKUP($A646,Bat!$A$4:$BC$2232,K$1,FALSE),VLOOKUP($A646,Pit!$A$4:$AZ$2108,K$2,FALSE))</f>
        <v>High</v>
      </c>
      <c r="L646" s="16">
        <f>IF($C646="B",VLOOKUP($A646,Bat!$A$4:$BC$2232,L$1,FALSE),VLOOKUP($A646,Pit!$A$4:$AZ$2108,L$2,FALSE))</f>
        <v>3</v>
      </c>
      <c r="M646" s="16">
        <f>IF($C646="B",VLOOKUP($A646,Bat!$A$4:$BC$2232,M$1,FALSE),VLOOKUP($A646,Pit!$A$4:$AZ$2108,M$2,FALSE))</f>
        <v>5</v>
      </c>
      <c r="N646" s="16">
        <f>IF($C646="B",VLOOKUP($A646,Bat!$A$4:$BC$2232,N$1,FALSE),VLOOKUP($A646,Pit!$A$4:$AZ$2108,N$2,FALSE))</f>
        <v>3</v>
      </c>
      <c r="O646" s="16">
        <f>IF($C646="B",VLOOKUP($A646,Bat!$A$4:$BC$2232,O$1,FALSE),VLOOKUP($A646,Pit!$A$4:$AZ$2108,O$2,FALSE))</f>
        <v>5</v>
      </c>
      <c r="P646" s="17">
        <f>IF($C646="B",VLOOKUP($A646,Bat!$A$4:$BC$2232,P$1,FALSE),VLOOKUP($A646,Pit!$A$4:$AZ$2108,P$2,FALSE))</f>
        <v>2</v>
      </c>
      <c r="Q646" s="36">
        <f>IF($C646="B",VLOOKUP($A646,Bat!$A$4:$BC$2232,Q$1,FALSE),VLOOKUP($A646,Pit!$A$4:$AZ$2108,Q$2,FALSE))</f>
        <v>2.4169055499946612</v>
      </c>
      <c r="R646" s="19">
        <f>IF($C646="B",VLOOKUP($A646,Bat!$A$4:$BC$2232,R$1,FALSE),VLOOKUP($A646,Pit!$A$4:$AZ$2108,R$2,FALSE))</f>
        <v>-0.5455602384567716</v>
      </c>
      <c r="S646" s="20">
        <f>IF($C646="B",VLOOKUP($A646,Bat!$A$4:$BC$2232,S$1,FALSE),VLOOKUP($A646,Pit!$A$4:$AZ$2108,S$2,FALSE))</f>
        <v>200000</v>
      </c>
      <c r="T646" s="17" t="str">
        <f>VLOOKUP(IF($C646="B",VLOOKUP($A646,Bat!$A$4:$AT$2232,T$1,FALSE),VLOOKUP($A646,Pit!$A$4:$BD$2108,T$2,FALSE)),COND!$A$35:$B$41,2,FALSE)</f>
        <v>??</v>
      </c>
      <c r="U646" s="21">
        <f>IF($C646="B",VLOOKUP($A646,Bat!$A$4:$AR$1196,44,FALSE),VLOOKUP($A646,Pit!$A$4:$BB$1086,54,FALSE))</f>
        <v>0</v>
      </c>
      <c r="V646" s="16"/>
      <c r="W646" s="16">
        <f>IF(OR(U646=999,V646=999,AND(S646&gt;$S$3,S646&lt;&gt;"Slot")),"",IF(V646="",U646,V646))</f>
        <v>0</v>
      </c>
      <c r="X646" s="17" t="e">
        <f>RANK(R646,$R$5:$R$124)</f>
        <v>#N/A</v>
      </c>
      <c r="Y646" s="16" t="str">
        <f>IFERROR(VLOOKUP($D646,Results!$F$3:$L$1396,Y$1,FALSE),"")</f>
        <v/>
      </c>
      <c r="Z646" s="34" t="str">
        <f>IFERROR(IFERROR(IF(VLOOKUP($D646,Results!$F$3:$L$1396,Z$1+1,FALSE)=1,"S",""),"")&amp;VLOOKUP($D646,Results!$F$3:$L$1396,Z$1,FALSE),"")</f>
        <v/>
      </c>
      <c r="AA646" s="16" t="str">
        <f>IFERROR(VLOOKUP($D646,Results!$F$3:$L$1396,AA$1,FALSE),"")</f>
        <v/>
      </c>
      <c r="AB646" s="16" t="str">
        <f>IFERROR(VLOOKUP($D646,Results!$F$3:$L$1396,AB$1,FALSE),"")</f>
        <v/>
      </c>
      <c r="AC646" s="16" t="str">
        <f>IF(V646="","",Y646-V646)</f>
        <v/>
      </c>
    </row>
    <row r="647" spans="1:29" s="21" customFormat="1" x14ac:dyDescent="0.25">
      <c r="A647" s="21" t="s">
        <v>2598</v>
      </c>
      <c r="B647" s="16">
        <f>COUNTIF($A$5:$A$124,A647)</f>
        <v>0</v>
      </c>
      <c r="C647" s="16" t="str">
        <f>IF(OR(MID(A647,1,2)="SP",MID(A647,1,2)="MR",MID(A647,1,2)="CL",MID(A647,1,2)="RP"),"P","B")</f>
        <v>P</v>
      </c>
      <c r="D647" s="17">
        <f>IF($C647="B",VLOOKUP($A647,Bat!$A$4:$BC$2232,D$1,FALSE),VLOOKUP($A647,Pit!$A$4:$AZ$2108,D$2,FALSE))</f>
        <v>4805</v>
      </c>
      <c r="E647" s="16" t="str">
        <f>IF($C647="B",VLOOKUP($A647,Bat!$A$4:$BC$2232,E$1,FALSE),VLOOKUP($A647,Pit!$A$4:$AZ$2108,E$2,FALSE))</f>
        <v>SP</v>
      </c>
      <c r="F647" s="16" t="str">
        <f>IF($C647="B",VLOOKUP($A647,Bat!$A$4:$BC$2232,F$1,FALSE),VLOOKUP($A647,Pit!$A$4:$AZ$2108,F$2,FALSE))</f>
        <v>George Dudley</v>
      </c>
      <c r="G647" s="16">
        <f>IF($C647="B",VLOOKUP($A647,Bat!$A$4:$BC$2232,G$1,FALSE),VLOOKUP($A647,Pit!$A$4:$AZ$2108,G$2,FALSE))</f>
        <v>18</v>
      </c>
      <c r="H647" s="16" t="str">
        <f>IF($C647="B",VLOOKUP($A647,Bat!$A$4:$BC$2232,H$1,FALSE),VLOOKUP($A647,Pit!$A$4:$AZ$2108,H$2,FALSE))</f>
        <v>R</v>
      </c>
      <c r="I647" s="16" t="str">
        <f>IF($C647="B",VLOOKUP($A647,Bat!$A$4:$BC$2232,I$1,FALSE),VLOOKUP($A647,Pit!$A$4:$AZ$2108,I$2,FALSE))</f>
        <v>R</v>
      </c>
      <c r="J647" s="16" t="str">
        <f>IF($C647="B",VLOOKUP($A647,Bat!$A$4:$BC$2232,J$1,FALSE),VLOOKUP($A647,Pit!$A$4:$AZ$2108,J$2,FALSE))</f>
        <v>Normal</v>
      </c>
      <c r="K647" s="17" t="str">
        <f>IF($C647="B",VLOOKUP($A647,Bat!$A$4:$BC$2232,K$1,FALSE),VLOOKUP($A647,Pit!$A$4:$AZ$2108,K$2,FALSE))</f>
        <v>Very High</v>
      </c>
      <c r="L647" s="16">
        <f>IF($C647="B",VLOOKUP($A647,Bat!$A$4:$BC$2232,L$1,FALSE),VLOOKUP($A647,Pit!$A$4:$AZ$2108,L$2,FALSE))</f>
        <v>4</v>
      </c>
      <c r="M647" s="16">
        <f>IF($C647="B",VLOOKUP($A647,Bat!$A$4:$BC$2232,M$1,FALSE),VLOOKUP($A647,Pit!$A$4:$AZ$2108,M$2,FALSE))</f>
        <v>4</v>
      </c>
      <c r="N647" s="16">
        <f>IF($C647="B",VLOOKUP($A647,Bat!$A$4:$BC$2232,N$1,FALSE),VLOOKUP($A647,Pit!$A$4:$AZ$2108,N$2,FALSE))</f>
        <v>2</v>
      </c>
      <c r="O647" s="16" t="str">
        <f>IF($C647="B",VLOOKUP($A647,Bat!$A$4:$BC$2232,O$1,FALSE),VLOOKUP($A647,Pit!$A$4:$AZ$2108,O$2,FALSE))</f>
        <v>94-96 Mph</v>
      </c>
      <c r="P647" s="17">
        <f>IF($C647="B",VLOOKUP($A647,Bat!$A$4:$BC$2232,P$1,FALSE),VLOOKUP($A647,Pit!$A$4:$AZ$2108,P$2,FALSE))</f>
        <v>6</v>
      </c>
      <c r="Q647" s="36">
        <f>IF($C647="B",VLOOKUP($A647,Bat!$A$4:$BC$2232,Q$1,FALSE),VLOOKUP($A647,Pit!$A$4:$AZ$2108,Q$2,FALSE))</f>
        <v>16.948724718178042</v>
      </c>
      <c r="R647" s="19">
        <f>IF($C647="B",VLOOKUP($A647,Bat!$A$4:$BC$2232,R$1,FALSE),VLOOKUP($A647,Pit!$A$4:$AZ$2108,R$2,FALSE))</f>
        <v>-0.54589332533939627</v>
      </c>
      <c r="S647" s="20">
        <f>IF($C647="B",VLOOKUP($A647,Bat!$A$4:$BC$2232,S$1,FALSE),VLOOKUP($A647,Pit!$A$4:$AZ$2108,S$2,FALSE))</f>
        <v>2800000</v>
      </c>
      <c r="T647" s="17" t="str">
        <f>VLOOKUP(IF($C647="B",VLOOKUP($A647,Bat!$A$4:$AT$2232,T$1,FALSE),VLOOKUP($A647,Pit!$A$4:$BD$2108,T$2,FALSE)),COND!$A$35:$B$41,2,FALSE)</f>
        <v>??</v>
      </c>
      <c r="U647" s="21">
        <f>IF($C647="B",VLOOKUP($A647,Bat!$A$4:$AR$1196,44,FALSE),VLOOKUP($A647,Pit!$A$4:$BB$1086,54,FALSE))</f>
        <v>0</v>
      </c>
      <c r="V647" s="16"/>
      <c r="W647" s="16">
        <f>IF(OR(U647=999,V647=999,AND(S647&gt;$S$3,S647&lt;&gt;"Slot")),"",IF(V647="",U647,V647))</f>
        <v>0</v>
      </c>
      <c r="X647" s="17" t="e">
        <f>RANK(R647,$R$5:$R$124)</f>
        <v>#N/A</v>
      </c>
      <c r="Y647" s="16" t="str">
        <f>IFERROR(VLOOKUP($D647,Results!$F$3:$L$1396,Y$1,FALSE),"")</f>
        <v/>
      </c>
      <c r="Z647" s="34" t="str">
        <f>IFERROR(IFERROR(IF(VLOOKUP($D647,Results!$F$3:$L$1396,Z$1+1,FALSE)=1,"S",""),"")&amp;VLOOKUP($D647,Results!$F$3:$L$1396,Z$1,FALSE),"")</f>
        <v/>
      </c>
      <c r="AA647" s="16" t="str">
        <f>IFERROR(VLOOKUP($D647,Results!$F$3:$L$1396,AA$1,FALSE),"")</f>
        <v/>
      </c>
      <c r="AB647" s="16" t="str">
        <f>IFERROR(VLOOKUP($D647,Results!$F$3:$L$1396,AB$1,FALSE),"")</f>
        <v/>
      </c>
      <c r="AC647" s="16" t="str">
        <f>IF(V647="","",Y647-V647)</f>
        <v/>
      </c>
    </row>
    <row r="648" spans="1:29" s="21" customFormat="1" x14ac:dyDescent="0.25">
      <c r="A648" s="21" t="s">
        <v>2599</v>
      </c>
      <c r="B648" s="16">
        <f>COUNTIF($A$5:$A$124,A648)</f>
        <v>0</v>
      </c>
      <c r="C648" s="16" t="str">
        <f>IF(OR(MID(A648,1,2)="SP",MID(A648,1,2)="MR",MID(A648,1,2)="CL",MID(A648,1,2)="RP"),"P","B")</f>
        <v>P</v>
      </c>
      <c r="D648" s="17">
        <f>IF($C648="B",VLOOKUP($A648,Bat!$A$4:$BC$2232,D$1,FALSE),VLOOKUP($A648,Pit!$A$4:$AZ$2108,D$2,FALSE))</f>
        <v>13699</v>
      </c>
      <c r="E648" s="16" t="str">
        <f>IF($C648="B",VLOOKUP($A648,Bat!$A$4:$BC$2232,E$1,FALSE),VLOOKUP($A648,Pit!$A$4:$AZ$2108,E$2,FALSE))</f>
        <v>RP</v>
      </c>
      <c r="F648" s="16" t="str">
        <f>IF($C648="B",VLOOKUP($A648,Bat!$A$4:$BC$2232,F$1,FALSE),VLOOKUP($A648,Pit!$A$4:$AZ$2108,F$2,FALSE))</f>
        <v>Jake Rowarth</v>
      </c>
      <c r="G648" s="16">
        <f>IF($C648="B",VLOOKUP($A648,Bat!$A$4:$BC$2232,G$1,FALSE),VLOOKUP($A648,Pit!$A$4:$AZ$2108,G$2,FALSE))</f>
        <v>18</v>
      </c>
      <c r="H648" s="16" t="str">
        <f>IF($C648="B",VLOOKUP($A648,Bat!$A$4:$BC$2232,H$1,FALSE),VLOOKUP($A648,Pit!$A$4:$AZ$2108,H$2,FALSE))</f>
        <v>R</v>
      </c>
      <c r="I648" s="16" t="str">
        <f>IF($C648="B",VLOOKUP($A648,Bat!$A$4:$BC$2232,I$1,FALSE),VLOOKUP($A648,Pit!$A$4:$AZ$2108,I$2,FALSE))</f>
        <v>R</v>
      </c>
      <c r="J648" s="16" t="str">
        <f>IF($C648="B",VLOOKUP($A648,Bat!$A$4:$BC$2232,J$1,FALSE),VLOOKUP($A648,Pit!$A$4:$AZ$2108,J$2,FALSE))</f>
        <v>Low</v>
      </c>
      <c r="K648" s="17" t="str">
        <f>IF($C648="B",VLOOKUP($A648,Bat!$A$4:$BC$2232,K$1,FALSE),VLOOKUP($A648,Pit!$A$4:$AZ$2108,K$2,FALSE))</f>
        <v>High</v>
      </c>
      <c r="L648" s="16">
        <f>IF($C648="B",VLOOKUP($A648,Bat!$A$4:$BC$2232,L$1,FALSE),VLOOKUP($A648,Pit!$A$4:$AZ$2108,L$2,FALSE))</f>
        <v>3</v>
      </c>
      <c r="M648" s="16">
        <f>IF($C648="B",VLOOKUP($A648,Bat!$A$4:$BC$2232,M$1,FALSE),VLOOKUP($A648,Pit!$A$4:$AZ$2108,M$2,FALSE))</f>
        <v>4</v>
      </c>
      <c r="N648" s="16">
        <f>IF($C648="B",VLOOKUP($A648,Bat!$A$4:$BC$2232,N$1,FALSE),VLOOKUP($A648,Pit!$A$4:$AZ$2108,N$2,FALSE))</f>
        <v>3</v>
      </c>
      <c r="O648" s="16" t="str">
        <f>IF($C648="B",VLOOKUP($A648,Bat!$A$4:$BC$2232,O$1,FALSE),VLOOKUP($A648,Pit!$A$4:$AZ$2108,O$2,FALSE))</f>
        <v>84-86 Mph</v>
      </c>
      <c r="P648" s="17">
        <f>IF($C648="B",VLOOKUP($A648,Bat!$A$4:$BC$2232,P$1,FALSE),VLOOKUP($A648,Pit!$A$4:$AZ$2108,P$2,FALSE))</f>
        <v>3</v>
      </c>
      <c r="Q648" s="36">
        <f>IF($C648="B",VLOOKUP($A648,Bat!$A$4:$BC$2232,Q$1,FALSE),VLOOKUP($A648,Pit!$A$4:$AZ$2108,Q$2,FALSE))</f>
        <v>16.93008614432031</v>
      </c>
      <c r="R648" s="19">
        <f>IF($C648="B",VLOOKUP($A648,Bat!$A$4:$BC$2232,R$1,FALSE),VLOOKUP($A648,Pit!$A$4:$AZ$2108,R$2,FALSE))</f>
        <v>-0.5475608215984028</v>
      </c>
      <c r="S648" s="20">
        <f>IF($C648="B",VLOOKUP($A648,Bat!$A$4:$BC$2232,S$1,FALSE),VLOOKUP($A648,Pit!$A$4:$AZ$2108,S$2,FALSE))</f>
        <v>2100000</v>
      </c>
      <c r="T648" s="17" t="str">
        <f>VLOOKUP(IF($C648="B",VLOOKUP($A648,Bat!$A$4:$AT$2232,T$1,FALSE),VLOOKUP($A648,Pit!$A$4:$BD$2108,T$2,FALSE)),COND!$A$35:$B$41,2,FALSE)</f>
        <v>??</v>
      </c>
      <c r="U648" s="21">
        <f>IF($C648="B",VLOOKUP($A648,Bat!$A$4:$AR$1196,44,FALSE),VLOOKUP($A648,Pit!$A$4:$BB$1086,54,FALSE))</f>
        <v>0</v>
      </c>
      <c r="V648" s="16"/>
      <c r="W648" s="16">
        <f>IF(OR(U648=999,V648=999,AND(S648&gt;$S$3,S648&lt;&gt;"Slot")),"",IF(V648="",U648,V648))</f>
        <v>0</v>
      </c>
      <c r="X648" s="17" t="e">
        <f>RANK(R648,$R$5:$R$124)</f>
        <v>#N/A</v>
      </c>
      <c r="Y648" s="16" t="str">
        <f>IFERROR(VLOOKUP($D648,Results!$F$3:$L$1396,Y$1,FALSE),"")</f>
        <v/>
      </c>
      <c r="Z648" s="34" t="str">
        <f>IFERROR(IFERROR(IF(VLOOKUP($D648,Results!$F$3:$L$1396,Z$1+1,FALSE)=1,"S",""),"")&amp;VLOOKUP($D648,Results!$F$3:$L$1396,Z$1,FALSE),"")</f>
        <v/>
      </c>
      <c r="AA648" s="16" t="str">
        <f>IFERROR(VLOOKUP($D648,Results!$F$3:$L$1396,AA$1,FALSE),"")</f>
        <v/>
      </c>
      <c r="AB648" s="16" t="str">
        <f>IFERROR(VLOOKUP($D648,Results!$F$3:$L$1396,AB$1,FALSE),"")</f>
        <v/>
      </c>
      <c r="AC648" s="16" t="str">
        <f>IF(V648="","",Y648-V648)</f>
        <v/>
      </c>
    </row>
    <row r="649" spans="1:29" s="21" customFormat="1" x14ac:dyDescent="0.25">
      <c r="A649" s="21" t="s">
        <v>2600</v>
      </c>
      <c r="B649" s="16">
        <f>COUNTIF($A$5:$A$124,A649)</f>
        <v>0</v>
      </c>
      <c r="C649" s="16" t="str">
        <f>IF(OR(MID(A649,1,2)="SP",MID(A649,1,2)="MR",MID(A649,1,2)="CL",MID(A649,1,2)="RP"),"P","B")</f>
        <v>P</v>
      </c>
      <c r="D649" s="17">
        <f>IF($C649="B",VLOOKUP($A649,Bat!$A$4:$BC$2232,D$1,FALSE),VLOOKUP($A649,Pit!$A$4:$AZ$2108,D$2,FALSE))</f>
        <v>4701</v>
      </c>
      <c r="E649" s="16" t="str">
        <f>IF($C649="B",VLOOKUP($A649,Bat!$A$4:$BC$2232,E$1,FALSE),VLOOKUP($A649,Pit!$A$4:$AZ$2108,E$2,FALSE))</f>
        <v>RP</v>
      </c>
      <c r="F649" s="16" t="str">
        <f>IF($C649="B",VLOOKUP($A649,Bat!$A$4:$BC$2232,F$1,FALSE),VLOOKUP($A649,Pit!$A$4:$AZ$2108,F$2,FALSE))</f>
        <v>Juan Cardona</v>
      </c>
      <c r="G649" s="16">
        <f>IF($C649="B",VLOOKUP($A649,Bat!$A$4:$BC$2232,G$1,FALSE),VLOOKUP($A649,Pit!$A$4:$AZ$2108,G$2,FALSE))</f>
        <v>18</v>
      </c>
      <c r="H649" s="16" t="str">
        <f>IF($C649="B",VLOOKUP($A649,Bat!$A$4:$BC$2232,H$1,FALSE),VLOOKUP($A649,Pit!$A$4:$AZ$2108,H$2,FALSE))</f>
        <v>R</v>
      </c>
      <c r="I649" s="16" t="str">
        <f>IF($C649="B",VLOOKUP($A649,Bat!$A$4:$BC$2232,I$1,FALSE),VLOOKUP($A649,Pit!$A$4:$AZ$2108,I$2,FALSE))</f>
        <v>R</v>
      </c>
      <c r="J649" s="16" t="str">
        <f>IF($C649="B",VLOOKUP($A649,Bat!$A$4:$BC$2232,J$1,FALSE),VLOOKUP($A649,Pit!$A$4:$AZ$2108,J$2,FALSE))</f>
        <v>Very Low</v>
      </c>
      <c r="K649" s="17" t="str">
        <f>IF($C649="B",VLOOKUP($A649,Bat!$A$4:$BC$2232,K$1,FALSE),VLOOKUP($A649,Pit!$A$4:$AZ$2108,K$2,FALSE))</f>
        <v>High</v>
      </c>
      <c r="L649" s="16">
        <f>IF($C649="B",VLOOKUP($A649,Bat!$A$4:$BC$2232,L$1,FALSE),VLOOKUP($A649,Pit!$A$4:$AZ$2108,L$2,FALSE))</f>
        <v>2</v>
      </c>
      <c r="M649" s="16">
        <f>IF($C649="B",VLOOKUP($A649,Bat!$A$4:$BC$2232,M$1,FALSE),VLOOKUP($A649,Pit!$A$4:$AZ$2108,M$2,FALSE))</f>
        <v>4</v>
      </c>
      <c r="N649" s="16">
        <f>IF($C649="B",VLOOKUP($A649,Bat!$A$4:$BC$2232,N$1,FALSE),VLOOKUP($A649,Pit!$A$4:$AZ$2108,N$2,FALSE))</f>
        <v>4</v>
      </c>
      <c r="O649" s="16" t="str">
        <f>IF($C649="B",VLOOKUP($A649,Bat!$A$4:$BC$2232,O$1,FALSE),VLOOKUP($A649,Pit!$A$4:$AZ$2108,O$2,FALSE))</f>
        <v>83-85 Mph</v>
      </c>
      <c r="P649" s="17">
        <f>IF($C649="B",VLOOKUP($A649,Bat!$A$4:$BC$2232,P$1,FALSE),VLOOKUP($A649,Pit!$A$4:$AZ$2108,P$2,FALSE))</f>
        <v>4</v>
      </c>
      <c r="Q649" s="36">
        <f>IF($C649="B",VLOOKUP($A649,Bat!$A$4:$BC$2232,Q$1,FALSE),VLOOKUP($A649,Pit!$A$4:$AZ$2108,Q$2,FALSE))</f>
        <v>16.926669808329237</v>
      </c>
      <c r="R649" s="19">
        <f>IF($C649="B",VLOOKUP($A649,Bat!$A$4:$BC$2232,R$1,FALSE),VLOOKUP($A649,Pit!$A$4:$AZ$2108,R$2,FALSE))</f>
        <v>-0.54786646341027667</v>
      </c>
      <c r="S649" s="20">
        <f>IF($C649="B",VLOOKUP($A649,Bat!$A$4:$BC$2232,S$1,FALSE),VLOOKUP($A649,Pit!$A$4:$AZ$2108,S$2,FALSE))</f>
        <v>120000</v>
      </c>
      <c r="T649" s="17" t="str">
        <f>VLOOKUP(IF($C649="B",VLOOKUP($A649,Bat!$A$4:$AT$2232,T$1,FALSE),VLOOKUP($A649,Pit!$A$4:$BD$2108,T$2,FALSE)),COND!$A$35:$B$41,2,FALSE)</f>
        <v>??</v>
      </c>
      <c r="U649" s="21">
        <f>IF($C649="B",VLOOKUP($A649,Bat!$A$4:$AR$1196,44,FALSE),VLOOKUP($A649,Pit!$A$4:$BB$1086,54,FALSE))</f>
        <v>0</v>
      </c>
      <c r="V649" s="16"/>
      <c r="W649" s="16">
        <f>IF(OR(U649=999,V649=999,AND(S649&gt;$S$3,S649&lt;&gt;"Slot")),"",IF(V649="",U649,V649))</f>
        <v>0</v>
      </c>
      <c r="X649" s="17" t="e">
        <f>RANK(R649,$R$5:$R$124)</f>
        <v>#N/A</v>
      </c>
      <c r="Y649" s="16" t="str">
        <f>IFERROR(VLOOKUP($D649,Results!$F$3:$L$1396,Y$1,FALSE),"")</f>
        <v/>
      </c>
      <c r="Z649" s="34" t="str">
        <f>IFERROR(IFERROR(IF(VLOOKUP($D649,Results!$F$3:$L$1396,Z$1+1,FALSE)=1,"S",""),"")&amp;VLOOKUP($D649,Results!$F$3:$L$1396,Z$1,FALSE),"")</f>
        <v/>
      </c>
      <c r="AA649" s="16" t="str">
        <f>IFERROR(VLOOKUP($D649,Results!$F$3:$L$1396,AA$1,FALSE),"")</f>
        <v/>
      </c>
      <c r="AB649" s="16" t="str">
        <f>IFERROR(VLOOKUP($D649,Results!$F$3:$L$1396,AB$1,FALSE),"")</f>
        <v/>
      </c>
      <c r="AC649" s="16" t="str">
        <f>IF(V649="","",Y649-V649)</f>
        <v/>
      </c>
    </row>
    <row r="650" spans="1:29" s="21" customFormat="1" x14ac:dyDescent="0.25">
      <c r="A650" s="21" t="s">
        <v>2601</v>
      </c>
      <c r="B650" s="16">
        <f>COUNTIF($A$5:$A$124,A650)</f>
        <v>0</v>
      </c>
      <c r="C650" s="16" t="str">
        <f>IF(OR(MID(A650,1,2)="SP",MID(A650,1,2)="MR",MID(A650,1,2)="CL",MID(A650,1,2)="RP"),"P","B")</f>
        <v>P</v>
      </c>
      <c r="D650" s="17">
        <f>IF($C650="B",VLOOKUP($A650,Bat!$A$4:$BC$2232,D$1,FALSE),VLOOKUP($A650,Pit!$A$4:$AZ$2108,D$2,FALSE))</f>
        <v>9261</v>
      </c>
      <c r="E650" s="16" t="str">
        <f>IF($C650="B",VLOOKUP($A650,Bat!$A$4:$BC$2232,E$1,FALSE),VLOOKUP($A650,Pit!$A$4:$AZ$2108,E$2,FALSE))</f>
        <v>RP</v>
      </c>
      <c r="F650" s="16" t="str">
        <f>IF($C650="B",VLOOKUP($A650,Bat!$A$4:$BC$2232,F$1,FALSE),VLOOKUP($A650,Pit!$A$4:$AZ$2108,F$2,FALSE))</f>
        <v>Tomomi Kato</v>
      </c>
      <c r="G650" s="16">
        <f>IF($C650="B",VLOOKUP($A650,Bat!$A$4:$BC$2232,G$1,FALSE),VLOOKUP($A650,Pit!$A$4:$AZ$2108,G$2,FALSE))</f>
        <v>18</v>
      </c>
      <c r="H650" s="16" t="str">
        <f>IF($C650="B",VLOOKUP($A650,Bat!$A$4:$BC$2232,H$1,FALSE),VLOOKUP($A650,Pit!$A$4:$AZ$2108,H$2,FALSE))</f>
        <v>R</v>
      </c>
      <c r="I650" s="16" t="str">
        <f>IF($C650="B",VLOOKUP($A650,Bat!$A$4:$BC$2232,I$1,FALSE),VLOOKUP($A650,Pit!$A$4:$AZ$2108,I$2,FALSE))</f>
        <v>R</v>
      </c>
      <c r="J650" s="16" t="str">
        <f>IF($C650="B",VLOOKUP($A650,Bat!$A$4:$BC$2232,J$1,FALSE),VLOOKUP($A650,Pit!$A$4:$AZ$2108,J$2,FALSE))</f>
        <v>Low</v>
      </c>
      <c r="K650" s="17" t="str">
        <f>IF($C650="B",VLOOKUP($A650,Bat!$A$4:$BC$2232,K$1,FALSE),VLOOKUP($A650,Pit!$A$4:$AZ$2108,K$2,FALSE))</f>
        <v>High</v>
      </c>
      <c r="L650" s="16">
        <f>IF($C650="B",VLOOKUP($A650,Bat!$A$4:$BC$2232,L$1,FALSE),VLOOKUP($A650,Pit!$A$4:$AZ$2108,L$2,FALSE))</f>
        <v>3</v>
      </c>
      <c r="M650" s="16">
        <f>IF($C650="B",VLOOKUP($A650,Bat!$A$4:$BC$2232,M$1,FALSE),VLOOKUP($A650,Pit!$A$4:$AZ$2108,M$2,FALSE))</f>
        <v>5</v>
      </c>
      <c r="N650" s="16">
        <f>IF($C650="B",VLOOKUP($A650,Bat!$A$4:$BC$2232,N$1,FALSE),VLOOKUP($A650,Pit!$A$4:$AZ$2108,N$2,FALSE))</f>
        <v>2</v>
      </c>
      <c r="O650" s="16" t="str">
        <f>IF($C650="B",VLOOKUP($A650,Bat!$A$4:$BC$2232,O$1,FALSE),VLOOKUP($A650,Pit!$A$4:$AZ$2108,O$2,FALSE))</f>
        <v>86-88 Mph</v>
      </c>
      <c r="P650" s="17">
        <f>IF($C650="B",VLOOKUP($A650,Bat!$A$4:$BC$2232,P$1,FALSE),VLOOKUP($A650,Pit!$A$4:$AZ$2108,P$2,FALSE))</f>
        <v>8</v>
      </c>
      <c r="Q650" s="36">
        <f>IF($C650="B",VLOOKUP($A650,Bat!$A$4:$BC$2232,Q$1,FALSE),VLOOKUP($A650,Pit!$A$4:$AZ$2108,Q$2,FALSE))</f>
        <v>16.91948535083219</v>
      </c>
      <c r="R650" s="19">
        <f>IF($C650="B",VLOOKUP($A650,Bat!$A$4:$BC$2232,R$1,FALSE),VLOOKUP($A650,Pit!$A$4:$AZ$2108,R$2,FALSE))</f>
        <v>-0.5485092194543153</v>
      </c>
      <c r="S650" s="20">
        <f>IF($C650="B",VLOOKUP($A650,Bat!$A$4:$BC$2232,S$1,FALSE),VLOOKUP($A650,Pit!$A$4:$AZ$2108,S$2,FALSE))</f>
        <v>200000</v>
      </c>
      <c r="T650" s="17" t="str">
        <f>VLOOKUP(IF($C650="B",VLOOKUP($A650,Bat!$A$4:$AT$2232,T$1,FALSE),VLOOKUP($A650,Pit!$A$4:$BD$2108,T$2,FALSE)),COND!$A$35:$B$41,2,FALSE)</f>
        <v>??</v>
      </c>
      <c r="U650" s="21">
        <f>IF($C650="B",VLOOKUP($A650,Bat!$A$4:$AR$1196,44,FALSE),VLOOKUP($A650,Pit!$A$4:$BB$1086,54,FALSE))</f>
        <v>0</v>
      </c>
      <c r="V650" s="16"/>
      <c r="W650" s="16">
        <f>IF(OR(U650=999,V650=999,AND(S650&gt;$S$3,S650&lt;&gt;"Slot")),"",IF(V650="",U650,V650))</f>
        <v>0</v>
      </c>
      <c r="X650" s="17" t="e">
        <f>RANK(R650,$R$5:$R$124)</f>
        <v>#N/A</v>
      </c>
      <c r="Y650" s="16" t="str">
        <f>IFERROR(VLOOKUP($D650,Results!$F$3:$L$1396,Y$1,FALSE),"")</f>
        <v/>
      </c>
      <c r="Z650" s="34" t="str">
        <f>IFERROR(IFERROR(IF(VLOOKUP($D650,Results!$F$3:$L$1396,Z$1+1,FALSE)=1,"S",""),"")&amp;VLOOKUP($D650,Results!$F$3:$L$1396,Z$1,FALSE),"")</f>
        <v/>
      </c>
      <c r="AA650" s="16" t="str">
        <f>IFERROR(VLOOKUP($D650,Results!$F$3:$L$1396,AA$1,FALSE),"")</f>
        <v/>
      </c>
      <c r="AB650" s="16" t="str">
        <f>IFERROR(VLOOKUP($D650,Results!$F$3:$L$1396,AB$1,FALSE),"")</f>
        <v/>
      </c>
      <c r="AC650" s="16" t="str">
        <f>IF(V650="","",Y650-V650)</f>
        <v/>
      </c>
    </row>
    <row r="651" spans="1:29" s="21" customFormat="1" x14ac:dyDescent="0.25">
      <c r="A651" s="21" t="s">
        <v>2603</v>
      </c>
      <c r="B651" s="16">
        <f>COUNTIF($A$5:$A$124,A651)</f>
        <v>0</v>
      </c>
      <c r="C651" s="16" t="str">
        <f>IF(OR(MID(A651,1,2)="SP",MID(A651,1,2)="MR",MID(A651,1,2)="CL",MID(A651,1,2)="RP"),"P","B")</f>
        <v>P</v>
      </c>
      <c r="D651" s="17">
        <f>IF($C651="B",VLOOKUP($A651,Bat!$A$4:$BC$2232,D$1,FALSE),VLOOKUP($A651,Pit!$A$4:$AZ$2108,D$2,FALSE))</f>
        <v>13789</v>
      </c>
      <c r="E651" s="16" t="str">
        <f>IF($C651="B",VLOOKUP($A651,Bat!$A$4:$BC$2232,E$1,FALSE),VLOOKUP($A651,Pit!$A$4:$AZ$2108,E$2,FALSE))</f>
        <v>RP</v>
      </c>
      <c r="F651" s="16" t="str">
        <f>IF($C651="B",VLOOKUP($A651,Bat!$A$4:$BC$2232,F$1,FALSE),VLOOKUP($A651,Pit!$A$4:$AZ$2108,F$2,FALSE))</f>
        <v>António Gonzáles</v>
      </c>
      <c r="G651" s="16">
        <f>IF($C651="B",VLOOKUP($A651,Bat!$A$4:$BC$2232,G$1,FALSE),VLOOKUP($A651,Pit!$A$4:$AZ$2108,G$2,FALSE))</f>
        <v>21</v>
      </c>
      <c r="H651" s="16" t="str">
        <f>IF($C651="B",VLOOKUP($A651,Bat!$A$4:$BC$2232,H$1,FALSE),VLOOKUP($A651,Pit!$A$4:$AZ$2108,H$2,FALSE))</f>
        <v>R</v>
      </c>
      <c r="I651" s="16" t="str">
        <f>IF($C651="B",VLOOKUP($A651,Bat!$A$4:$BC$2232,I$1,FALSE),VLOOKUP($A651,Pit!$A$4:$AZ$2108,I$2,FALSE))</f>
        <v>R</v>
      </c>
      <c r="J651" s="16" t="str">
        <f>IF($C651="B",VLOOKUP($A651,Bat!$A$4:$BC$2232,J$1,FALSE),VLOOKUP($A651,Pit!$A$4:$AZ$2108,J$2,FALSE))</f>
        <v>Very Low</v>
      </c>
      <c r="K651" s="17" t="str">
        <f>IF($C651="B",VLOOKUP($A651,Bat!$A$4:$BC$2232,K$1,FALSE),VLOOKUP($A651,Pit!$A$4:$AZ$2108,K$2,FALSE))</f>
        <v>High</v>
      </c>
      <c r="L651" s="16">
        <f>IF($C651="B",VLOOKUP($A651,Bat!$A$4:$BC$2232,L$1,FALSE),VLOOKUP($A651,Pit!$A$4:$AZ$2108,L$2,FALSE))</f>
        <v>3</v>
      </c>
      <c r="M651" s="16">
        <f>IF($C651="B",VLOOKUP($A651,Bat!$A$4:$BC$2232,M$1,FALSE),VLOOKUP($A651,Pit!$A$4:$AZ$2108,M$2,FALSE))</f>
        <v>3</v>
      </c>
      <c r="N651" s="16">
        <f>IF($C651="B",VLOOKUP($A651,Bat!$A$4:$BC$2232,N$1,FALSE),VLOOKUP($A651,Pit!$A$4:$AZ$2108,N$2,FALSE))</f>
        <v>4</v>
      </c>
      <c r="O651" s="16" t="str">
        <f>IF($C651="B",VLOOKUP($A651,Bat!$A$4:$BC$2232,O$1,FALSE),VLOOKUP($A651,Pit!$A$4:$AZ$2108,O$2,FALSE))</f>
        <v>89-91 Mph</v>
      </c>
      <c r="P651" s="17">
        <f>IF($C651="B",VLOOKUP($A651,Bat!$A$4:$BC$2232,P$1,FALSE),VLOOKUP($A651,Pit!$A$4:$AZ$2108,P$2,FALSE))</f>
        <v>5</v>
      </c>
      <c r="Q651" s="36">
        <f>IF($C651="B",VLOOKUP($A651,Bat!$A$4:$BC$2232,Q$1,FALSE),VLOOKUP($A651,Pit!$A$4:$AZ$2108,Q$2,FALSE))</f>
        <v>16.895117779743295</v>
      </c>
      <c r="R651" s="19">
        <f>IF($C651="B",VLOOKUP($A651,Bat!$A$4:$BC$2232,R$1,FALSE),VLOOKUP($A651,Pit!$A$4:$AZ$2108,R$2,FALSE))</f>
        <v>-0.55068925929759716</v>
      </c>
      <c r="S651" s="20">
        <f>IF($C651="B",VLOOKUP($A651,Bat!$A$4:$BC$2232,S$1,FALSE),VLOOKUP($A651,Pit!$A$4:$AZ$2108,S$2,FALSE))</f>
        <v>200000</v>
      </c>
      <c r="T651" s="17" t="str">
        <f>VLOOKUP(IF($C651="B",VLOOKUP($A651,Bat!$A$4:$AT$2232,T$1,FALSE),VLOOKUP($A651,Pit!$A$4:$BD$2108,T$2,FALSE)),COND!$A$35:$B$41,2,FALSE)</f>
        <v>??</v>
      </c>
      <c r="U651" s="21">
        <f>IF($C651="B",VLOOKUP($A651,Bat!$A$4:$AR$1196,44,FALSE),VLOOKUP($A651,Pit!$A$4:$BB$1086,54,FALSE))</f>
        <v>0</v>
      </c>
      <c r="V651" s="16"/>
      <c r="W651" s="16">
        <f>IF(OR(U651=999,V651=999,AND(S651&gt;$S$3,S651&lt;&gt;"Slot")),"",IF(V651="",U651,V651))</f>
        <v>0</v>
      </c>
      <c r="X651" s="17" t="e">
        <f>RANK(R651,$R$5:$R$124)</f>
        <v>#N/A</v>
      </c>
      <c r="Y651" s="16" t="str">
        <f>IFERROR(VLOOKUP($D651,Results!$F$3:$L$1396,Y$1,FALSE),"")</f>
        <v/>
      </c>
      <c r="Z651" s="34" t="str">
        <f>IFERROR(IFERROR(IF(VLOOKUP($D651,Results!$F$3:$L$1396,Z$1+1,FALSE)=1,"S",""),"")&amp;VLOOKUP($D651,Results!$F$3:$L$1396,Z$1,FALSE),"")</f>
        <v/>
      </c>
      <c r="AA651" s="16" t="str">
        <f>IFERROR(VLOOKUP($D651,Results!$F$3:$L$1396,AA$1,FALSE),"")</f>
        <v/>
      </c>
      <c r="AB651" s="16" t="str">
        <f>IFERROR(VLOOKUP($D651,Results!$F$3:$L$1396,AB$1,FALSE),"")</f>
        <v/>
      </c>
      <c r="AC651" s="16" t="str">
        <f>IF(V651="","",Y651-V651)</f>
        <v/>
      </c>
    </row>
    <row r="652" spans="1:29" s="21" customFormat="1" x14ac:dyDescent="0.25">
      <c r="A652" s="21" t="s">
        <v>2604</v>
      </c>
      <c r="B652" s="16">
        <f>COUNTIF($A$5:$A$124,A652)</f>
        <v>0</v>
      </c>
      <c r="C652" s="16" t="str">
        <f>IF(OR(MID(A652,1,2)="SP",MID(A652,1,2)="MR",MID(A652,1,2)="CL",MID(A652,1,2)="RP"),"P","B")</f>
        <v>P</v>
      </c>
      <c r="D652" s="17">
        <f>IF($C652="B",VLOOKUP($A652,Bat!$A$4:$BC$2232,D$1,FALSE),VLOOKUP($A652,Pit!$A$4:$AZ$2108,D$2,FALSE))</f>
        <v>6301</v>
      </c>
      <c r="E652" s="16" t="str">
        <f>IF($C652="B",VLOOKUP($A652,Bat!$A$4:$BC$2232,E$1,FALSE),VLOOKUP($A652,Pit!$A$4:$AZ$2108,E$2,FALSE))</f>
        <v>RP</v>
      </c>
      <c r="F652" s="16" t="str">
        <f>IF($C652="B",VLOOKUP($A652,Bat!$A$4:$BC$2232,F$1,FALSE),VLOOKUP($A652,Pit!$A$4:$AZ$2108,F$2,FALSE))</f>
        <v>Markus Randall</v>
      </c>
      <c r="G652" s="16">
        <f>IF($C652="B",VLOOKUP($A652,Bat!$A$4:$BC$2232,G$1,FALSE),VLOOKUP($A652,Pit!$A$4:$AZ$2108,G$2,FALSE))</f>
        <v>21</v>
      </c>
      <c r="H652" s="16" t="str">
        <f>IF($C652="B",VLOOKUP($A652,Bat!$A$4:$BC$2232,H$1,FALSE),VLOOKUP($A652,Pit!$A$4:$AZ$2108,H$2,FALSE))</f>
        <v>R</v>
      </c>
      <c r="I652" s="16" t="str">
        <f>IF($C652="B",VLOOKUP($A652,Bat!$A$4:$BC$2232,I$1,FALSE),VLOOKUP($A652,Pit!$A$4:$AZ$2108,I$2,FALSE))</f>
        <v>R</v>
      </c>
      <c r="J652" s="16" t="str">
        <f>IF($C652="B",VLOOKUP($A652,Bat!$A$4:$BC$2232,J$1,FALSE),VLOOKUP($A652,Pit!$A$4:$AZ$2108,J$2,FALSE))</f>
        <v>Very High</v>
      </c>
      <c r="K652" s="17" t="str">
        <f>IF($C652="B",VLOOKUP($A652,Bat!$A$4:$BC$2232,K$1,FALSE),VLOOKUP($A652,Pit!$A$4:$AZ$2108,K$2,FALSE))</f>
        <v>High</v>
      </c>
      <c r="L652" s="16">
        <f>IF($C652="B",VLOOKUP($A652,Bat!$A$4:$BC$2232,L$1,FALSE),VLOOKUP($A652,Pit!$A$4:$AZ$2108,L$2,FALSE))</f>
        <v>4</v>
      </c>
      <c r="M652" s="16">
        <f>IF($C652="B",VLOOKUP($A652,Bat!$A$4:$BC$2232,M$1,FALSE),VLOOKUP($A652,Pit!$A$4:$AZ$2108,M$2,FALSE))</f>
        <v>4</v>
      </c>
      <c r="N652" s="16">
        <f>IF($C652="B",VLOOKUP($A652,Bat!$A$4:$BC$2232,N$1,FALSE),VLOOKUP($A652,Pit!$A$4:$AZ$2108,N$2,FALSE))</f>
        <v>2</v>
      </c>
      <c r="O652" s="16" t="str">
        <f>IF($C652="B",VLOOKUP($A652,Bat!$A$4:$BC$2232,O$1,FALSE),VLOOKUP($A652,Pit!$A$4:$AZ$2108,O$2,FALSE))</f>
        <v>89-91 Mph</v>
      </c>
      <c r="P652" s="17">
        <f>IF($C652="B",VLOOKUP($A652,Bat!$A$4:$BC$2232,P$1,FALSE),VLOOKUP($A652,Pit!$A$4:$AZ$2108,P$2,FALSE))</f>
        <v>9</v>
      </c>
      <c r="Q652" s="36">
        <f>IF($C652="B",VLOOKUP($A652,Bat!$A$4:$BC$2232,Q$1,FALSE),VLOOKUP($A652,Pit!$A$4:$AZ$2108,Q$2,FALSE))</f>
        <v>16.888694666509423</v>
      </c>
      <c r="R652" s="19">
        <f>IF($C652="B",VLOOKUP($A652,Bat!$A$4:$BC$2232,R$1,FALSE),VLOOKUP($A652,Pit!$A$4:$AZ$2108,R$2,FALSE))</f>
        <v>-0.55126390183035801</v>
      </c>
      <c r="S652" s="20">
        <f>IF($C652="B",VLOOKUP($A652,Bat!$A$4:$BC$2232,S$1,FALSE),VLOOKUP($A652,Pit!$A$4:$AZ$2108,S$2,FALSE))</f>
        <v>180000</v>
      </c>
      <c r="T652" s="17" t="str">
        <f>VLOOKUP(IF($C652="B",VLOOKUP($A652,Bat!$A$4:$AT$2232,T$1,FALSE),VLOOKUP($A652,Pit!$A$4:$BD$2108,T$2,FALSE)),COND!$A$35:$B$41,2,FALSE)</f>
        <v>??</v>
      </c>
      <c r="U652" s="21">
        <f>IF($C652="B",VLOOKUP($A652,Bat!$A$4:$AR$1196,44,FALSE),VLOOKUP($A652,Pit!$A$4:$BB$1086,54,FALSE))</f>
        <v>0</v>
      </c>
      <c r="V652" s="16"/>
      <c r="W652" s="16">
        <f>IF(OR(U652=999,V652=999,AND(S652&gt;$S$3,S652&lt;&gt;"Slot")),"",IF(V652="",U652,V652))</f>
        <v>0</v>
      </c>
      <c r="X652" s="17" t="e">
        <f>RANK(R652,$R$5:$R$124)</f>
        <v>#N/A</v>
      </c>
      <c r="Y652" s="16" t="str">
        <f>IFERROR(VLOOKUP($D652,Results!$F$3:$L$1396,Y$1,FALSE),"")</f>
        <v/>
      </c>
      <c r="Z652" s="34" t="str">
        <f>IFERROR(IFERROR(IF(VLOOKUP($D652,Results!$F$3:$L$1396,Z$1+1,FALSE)=1,"S",""),"")&amp;VLOOKUP($D652,Results!$F$3:$L$1396,Z$1,FALSE),"")</f>
        <v/>
      </c>
      <c r="AA652" s="16" t="str">
        <f>IFERROR(VLOOKUP($D652,Results!$F$3:$L$1396,AA$1,FALSE),"")</f>
        <v/>
      </c>
      <c r="AB652" s="16" t="str">
        <f>IFERROR(VLOOKUP($D652,Results!$F$3:$L$1396,AB$1,FALSE),"")</f>
        <v/>
      </c>
      <c r="AC652" s="16" t="str">
        <f>IF(V652="","",Y652-V652)</f>
        <v/>
      </c>
    </row>
    <row r="653" spans="1:29" s="21" customFormat="1" x14ac:dyDescent="0.25">
      <c r="A653" s="21" t="s">
        <v>3164</v>
      </c>
      <c r="B653" s="16">
        <f>COUNTIF($A$5:$A$124,A653)</f>
        <v>0</v>
      </c>
      <c r="C653" s="16" t="str">
        <f>IF(OR(MID(A653,1,2)="SP",MID(A653,1,2)="MR",MID(A653,1,2)="CL",MID(A653,1,2)="RP"),"P","B")</f>
        <v>P</v>
      </c>
      <c r="D653" s="17">
        <f>IF($C653="B",VLOOKUP($A653,Bat!$A$4:$BC$2232,D$1,FALSE),VLOOKUP($A653,Pit!$A$4:$AZ$2108,D$2,FALSE))</f>
        <v>4288</v>
      </c>
      <c r="E653" s="16" t="str">
        <f>IF($C653="B",VLOOKUP($A653,Bat!$A$4:$BC$2232,E$1,FALSE),VLOOKUP($A653,Pit!$A$4:$AZ$2108,E$2,FALSE))</f>
        <v>SP</v>
      </c>
      <c r="F653" s="16" t="str">
        <f>IF($C653="B",VLOOKUP($A653,Bat!$A$4:$BC$2232,F$1,FALSE),VLOOKUP($A653,Pit!$A$4:$AZ$2108,F$2,FALSE))</f>
        <v>Noriyori Tenno</v>
      </c>
      <c r="G653" s="16">
        <f>IF($C653="B",VLOOKUP($A653,Bat!$A$4:$BC$2232,G$1,FALSE),VLOOKUP($A653,Pit!$A$4:$AZ$2108,G$2,FALSE))</f>
        <v>21</v>
      </c>
      <c r="H653" s="16" t="str">
        <f>IF($C653="B",VLOOKUP($A653,Bat!$A$4:$BC$2232,H$1,FALSE),VLOOKUP($A653,Pit!$A$4:$AZ$2108,H$2,FALSE))</f>
        <v>R</v>
      </c>
      <c r="I653" s="16" t="str">
        <f>IF($C653="B",VLOOKUP($A653,Bat!$A$4:$BC$2232,I$1,FALSE),VLOOKUP($A653,Pit!$A$4:$AZ$2108,I$2,FALSE))</f>
        <v>R</v>
      </c>
      <c r="J653" s="16" t="str">
        <f>IF($C653="B",VLOOKUP($A653,Bat!$A$4:$BC$2232,J$1,FALSE),VLOOKUP($A653,Pit!$A$4:$AZ$2108,J$2,FALSE))</f>
        <v>Normal</v>
      </c>
      <c r="K653" s="17" t="str">
        <f>IF($C653="B",VLOOKUP($A653,Bat!$A$4:$BC$2232,K$1,FALSE),VLOOKUP($A653,Pit!$A$4:$AZ$2108,K$2,FALSE))</f>
        <v>Normal</v>
      </c>
      <c r="L653" s="16">
        <f>IF($C653="B",VLOOKUP($A653,Bat!$A$4:$BC$2232,L$1,FALSE),VLOOKUP($A653,Pit!$A$4:$AZ$2108,L$2,FALSE))</f>
        <v>3</v>
      </c>
      <c r="M653" s="16">
        <f>IF($C653="B",VLOOKUP($A653,Bat!$A$4:$BC$2232,M$1,FALSE),VLOOKUP($A653,Pit!$A$4:$AZ$2108,M$2,FALSE))</f>
        <v>4</v>
      </c>
      <c r="N653" s="16">
        <f>IF($C653="B",VLOOKUP($A653,Bat!$A$4:$BC$2232,N$1,FALSE),VLOOKUP($A653,Pit!$A$4:$AZ$2108,N$2,FALSE))</f>
        <v>3</v>
      </c>
      <c r="O653" s="16" t="str">
        <f>IF($C653="B",VLOOKUP($A653,Bat!$A$4:$BC$2232,O$1,FALSE),VLOOKUP($A653,Pit!$A$4:$AZ$2108,O$2,FALSE))</f>
        <v>87-89 Mph</v>
      </c>
      <c r="P653" s="17">
        <f>IF($C653="B",VLOOKUP($A653,Bat!$A$4:$BC$2232,P$1,FALSE),VLOOKUP($A653,Pit!$A$4:$AZ$2108,P$2,FALSE))</f>
        <v>10</v>
      </c>
      <c r="Q653" s="36">
        <f>IF($C653="B",VLOOKUP($A653,Bat!$A$4:$BC$2232,Q$1,FALSE),VLOOKUP($A653,Pit!$A$4:$AZ$2108,Q$2,FALSE))</f>
        <v>16.800953424101323</v>
      </c>
      <c r="R653" s="19">
        <f>IF($C653="B",VLOOKUP($A653,Bat!$A$4:$BC$2232,R$1,FALSE),VLOOKUP($A653,Pit!$A$4:$AZ$2108,R$2,FALSE))</f>
        <v>-0.55911365442370875</v>
      </c>
      <c r="S653" s="20">
        <f>IF($C653="B",VLOOKUP($A653,Bat!$A$4:$BC$2232,S$1,FALSE),VLOOKUP($A653,Pit!$A$4:$AZ$2108,S$2,FALSE))</f>
        <v>190000</v>
      </c>
      <c r="T653" s="17" t="str">
        <f>VLOOKUP(IF($C653="B",VLOOKUP($A653,Bat!$A$4:$AT$2232,T$1,FALSE),VLOOKUP($A653,Pit!$A$4:$BD$2108,T$2,FALSE)),COND!$A$35:$B$41,2,FALSE)</f>
        <v>??</v>
      </c>
      <c r="U653" s="21">
        <f>IF($C653="B",VLOOKUP($A653,Bat!$A$4:$AR$1196,44,FALSE),VLOOKUP($A653,Pit!$A$4:$BB$1086,54,FALSE))</f>
        <v>0</v>
      </c>
      <c r="V653" s="16"/>
      <c r="W653" s="16">
        <f>IF(OR(U653=999,V653=999,AND(S653&gt;$S$3,S653&lt;&gt;"Slot")),"",IF(V653="",U653,V653))</f>
        <v>0</v>
      </c>
      <c r="X653" s="17" t="e">
        <f>RANK(R653,$R$5:$R$124)</f>
        <v>#N/A</v>
      </c>
      <c r="Y653" s="16" t="str">
        <f>IFERROR(VLOOKUP($D653,Results!$F$3:$L$1396,Y$1,FALSE),"")</f>
        <v/>
      </c>
      <c r="Z653" s="34" t="str">
        <f>IFERROR(IFERROR(IF(VLOOKUP($D653,Results!$F$3:$L$1396,Z$1+1,FALSE)=1,"S",""),"")&amp;VLOOKUP($D653,Results!$F$3:$L$1396,Z$1,FALSE),"")</f>
        <v/>
      </c>
      <c r="AA653" s="16" t="str">
        <f>IFERROR(VLOOKUP($D653,Results!$F$3:$L$1396,AA$1,FALSE),"")</f>
        <v/>
      </c>
      <c r="AB653" s="16" t="str">
        <f>IFERROR(VLOOKUP($D653,Results!$F$3:$L$1396,AB$1,FALSE),"")</f>
        <v/>
      </c>
      <c r="AC653" s="16" t="str">
        <f>IF(V653="","",Y653-V653)</f>
        <v/>
      </c>
    </row>
    <row r="654" spans="1:29" s="21" customFormat="1" x14ac:dyDescent="0.25">
      <c r="A654" s="21" t="s">
        <v>2605</v>
      </c>
      <c r="B654" s="16">
        <f>COUNTIF($A$5:$A$124,A654)</f>
        <v>0</v>
      </c>
      <c r="C654" s="16" t="str">
        <f>IF(OR(MID(A654,1,2)="SP",MID(A654,1,2)="MR",MID(A654,1,2)="CL",MID(A654,1,2)="RP"),"P","B")</f>
        <v>P</v>
      </c>
      <c r="D654" s="17">
        <f>IF($C654="B",VLOOKUP($A654,Bat!$A$4:$BC$2232,D$1,FALSE),VLOOKUP($A654,Pit!$A$4:$AZ$2108,D$2,FALSE))</f>
        <v>4304</v>
      </c>
      <c r="E654" s="16" t="str">
        <f>IF($C654="B",VLOOKUP($A654,Bat!$A$4:$BC$2232,E$1,FALSE),VLOOKUP($A654,Pit!$A$4:$AZ$2108,E$2,FALSE))</f>
        <v>SP</v>
      </c>
      <c r="F654" s="16" t="str">
        <f>IF($C654="B",VLOOKUP($A654,Bat!$A$4:$BC$2232,F$1,FALSE),VLOOKUP($A654,Pit!$A$4:$AZ$2108,F$2,FALSE))</f>
        <v>Tomoyuki Kimura</v>
      </c>
      <c r="G654" s="16">
        <f>IF($C654="B",VLOOKUP($A654,Bat!$A$4:$BC$2232,G$1,FALSE),VLOOKUP($A654,Pit!$A$4:$AZ$2108,G$2,FALSE))</f>
        <v>21</v>
      </c>
      <c r="H654" s="16" t="str">
        <f>IF($C654="B",VLOOKUP($A654,Bat!$A$4:$BC$2232,H$1,FALSE),VLOOKUP($A654,Pit!$A$4:$AZ$2108,H$2,FALSE))</f>
        <v>L</v>
      </c>
      <c r="I654" s="16" t="str">
        <f>IF($C654="B",VLOOKUP($A654,Bat!$A$4:$BC$2232,I$1,FALSE),VLOOKUP($A654,Pit!$A$4:$AZ$2108,I$2,FALSE))</f>
        <v>L</v>
      </c>
      <c r="J654" s="16" t="str">
        <f>IF($C654="B",VLOOKUP($A654,Bat!$A$4:$BC$2232,J$1,FALSE),VLOOKUP($A654,Pit!$A$4:$AZ$2108,J$2,FALSE))</f>
        <v>High</v>
      </c>
      <c r="K654" s="17" t="str">
        <f>IF($C654="B",VLOOKUP($A654,Bat!$A$4:$BC$2232,K$1,FALSE),VLOOKUP($A654,Pit!$A$4:$AZ$2108,K$2,FALSE))</f>
        <v>High</v>
      </c>
      <c r="L654" s="16">
        <f>IF($C654="B",VLOOKUP($A654,Bat!$A$4:$BC$2232,L$1,FALSE),VLOOKUP($A654,Pit!$A$4:$AZ$2108,L$2,FALSE))</f>
        <v>4</v>
      </c>
      <c r="M654" s="16">
        <f>IF($C654="B",VLOOKUP($A654,Bat!$A$4:$BC$2232,M$1,FALSE),VLOOKUP($A654,Pit!$A$4:$AZ$2108,M$2,FALSE))</f>
        <v>4</v>
      </c>
      <c r="N654" s="16">
        <f>IF($C654="B",VLOOKUP($A654,Bat!$A$4:$BC$2232,N$1,FALSE),VLOOKUP($A654,Pit!$A$4:$AZ$2108,N$2,FALSE))</f>
        <v>2</v>
      </c>
      <c r="O654" s="16" t="str">
        <f>IF($C654="B",VLOOKUP($A654,Bat!$A$4:$BC$2232,O$1,FALSE),VLOOKUP($A654,Pit!$A$4:$AZ$2108,O$2,FALSE))</f>
        <v>91-93 Mph</v>
      </c>
      <c r="P654" s="17">
        <f>IF($C654="B",VLOOKUP($A654,Bat!$A$4:$BC$2232,P$1,FALSE),VLOOKUP($A654,Pit!$A$4:$AZ$2108,P$2,FALSE))</f>
        <v>7</v>
      </c>
      <c r="Q654" s="36">
        <f>IF($C654="B",VLOOKUP($A654,Bat!$A$4:$BC$2232,Q$1,FALSE),VLOOKUP($A654,Pit!$A$4:$AZ$2108,Q$2,FALSE))</f>
        <v>16.749756401607591</v>
      </c>
      <c r="R654" s="19">
        <f>IF($C654="B",VLOOKUP($A654,Bat!$A$4:$BC$2232,R$1,FALSE),VLOOKUP($A654,Pit!$A$4:$AZ$2108,R$2,FALSE))</f>
        <v>-0.56369398573726326</v>
      </c>
      <c r="S654" s="20">
        <f>IF($C654="B",VLOOKUP($A654,Bat!$A$4:$BC$2232,S$1,FALSE),VLOOKUP($A654,Pit!$A$4:$AZ$2108,S$2,FALSE))</f>
        <v>230000</v>
      </c>
      <c r="T654" s="17" t="str">
        <f>VLOOKUP(IF($C654="B",VLOOKUP($A654,Bat!$A$4:$AT$2232,T$1,FALSE),VLOOKUP($A654,Pit!$A$4:$BD$2108,T$2,FALSE)),COND!$A$35:$B$41,2,FALSE)</f>
        <v>??</v>
      </c>
      <c r="U654" s="21">
        <f>IF($C654="B",VLOOKUP($A654,Bat!$A$4:$AR$1196,44,FALSE),VLOOKUP($A654,Pit!$A$4:$BB$1086,54,FALSE))</f>
        <v>0</v>
      </c>
      <c r="V654" s="16"/>
      <c r="W654" s="16">
        <f>IF(OR(U654=999,V654=999,AND(S654&gt;$S$3,S654&lt;&gt;"Slot")),"",IF(V654="",U654,V654))</f>
        <v>0</v>
      </c>
      <c r="X654" s="17" t="e">
        <f>RANK(R654,$R$5:$R$124)</f>
        <v>#N/A</v>
      </c>
      <c r="Y654" s="16" t="str">
        <f>IFERROR(VLOOKUP($D654,Results!$F$3:$L$1396,Y$1,FALSE),"")</f>
        <v/>
      </c>
      <c r="Z654" s="34" t="str">
        <f>IFERROR(IFERROR(IF(VLOOKUP($D654,Results!$F$3:$L$1396,Z$1+1,FALSE)=1,"S",""),"")&amp;VLOOKUP($D654,Results!$F$3:$L$1396,Z$1,FALSE),"")</f>
        <v/>
      </c>
      <c r="AA654" s="16" t="str">
        <f>IFERROR(VLOOKUP($D654,Results!$F$3:$L$1396,AA$1,FALSE),"")</f>
        <v/>
      </c>
      <c r="AB654" s="16" t="str">
        <f>IFERROR(VLOOKUP($D654,Results!$F$3:$L$1396,AB$1,FALSE),"")</f>
        <v/>
      </c>
      <c r="AC654" s="16" t="str">
        <f>IF(V654="","",Y654-V654)</f>
        <v/>
      </c>
    </row>
    <row r="655" spans="1:29" s="21" customFormat="1" x14ac:dyDescent="0.25">
      <c r="A655" s="21" t="s">
        <v>2606</v>
      </c>
      <c r="B655" s="16">
        <f>COUNTIF($A$5:$A$124,A655)</f>
        <v>0</v>
      </c>
      <c r="C655" s="16" t="str">
        <f>IF(OR(MID(A655,1,2)="SP",MID(A655,1,2)="MR",MID(A655,1,2)="CL",MID(A655,1,2)="RP"),"P","B")</f>
        <v>P</v>
      </c>
      <c r="D655" s="17">
        <f>IF($C655="B",VLOOKUP($A655,Bat!$A$4:$BC$2232,D$1,FALSE),VLOOKUP($A655,Pit!$A$4:$AZ$2108,D$2,FALSE))</f>
        <v>4428</v>
      </c>
      <c r="E655" s="16" t="str">
        <f>IF($C655="B",VLOOKUP($A655,Bat!$A$4:$BC$2232,E$1,FALSE),VLOOKUP($A655,Pit!$A$4:$AZ$2108,E$2,FALSE))</f>
        <v>RP</v>
      </c>
      <c r="F655" s="16" t="str">
        <f>IF($C655="B",VLOOKUP($A655,Bat!$A$4:$BC$2232,F$1,FALSE),VLOOKUP($A655,Pit!$A$4:$AZ$2108,F$2,FALSE))</f>
        <v>Kiyonobu Hayagawa</v>
      </c>
      <c r="G655" s="16">
        <f>IF($C655="B",VLOOKUP($A655,Bat!$A$4:$BC$2232,G$1,FALSE),VLOOKUP($A655,Pit!$A$4:$AZ$2108,G$2,FALSE))</f>
        <v>21</v>
      </c>
      <c r="H655" s="16" t="str">
        <f>IF($C655="B",VLOOKUP($A655,Bat!$A$4:$BC$2232,H$1,FALSE),VLOOKUP($A655,Pit!$A$4:$AZ$2108,H$2,FALSE))</f>
        <v>L</v>
      </c>
      <c r="I655" s="16" t="str">
        <f>IF($C655="B",VLOOKUP($A655,Bat!$A$4:$BC$2232,I$1,FALSE),VLOOKUP($A655,Pit!$A$4:$AZ$2108,I$2,FALSE))</f>
        <v>R</v>
      </c>
      <c r="J655" s="16" t="str">
        <f>IF($C655="B",VLOOKUP($A655,Bat!$A$4:$BC$2232,J$1,FALSE),VLOOKUP($A655,Pit!$A$4:$AZ$2108,J$2,FALSE))</f>
        <v>Very Low</v>
      </c>
      <c r="K655" s="17" t="str">
        <f>IF($C655="B",VLOOKUP($A655,Bat!$A$4:$BC$2232,K$1,FALSE),VLOOKUP($A655,Pit!$A$4:$AZ$2108,K$2,FALSE))</f>
        <v>Very High</v>
      </c>
      <c r="L655" s="16">
        <f>IF($C655="B",VLOOKUP($A655,Bat!$A$4:$BC$2232,L$1,FALSE),VLOOKUP($A655,Pit!$A$4:$AZ$2108,L$2,FALSE))</f>
        <v>3</v>
      </c>
      <c r="M655" s="16">
        <f>IF($C655="B",VLOOKUP($A655,Bat!$A$4:$BC$2232,M$1,FALSE),VLOOKUP($A655,Pit!$A$4:$AZ$2108,M$2,FALSE))</f>
        <v>4</v>
      </c>
      <c r="N655" s="16">
        <f>IF($C655="B",VLOOKUP($A655,Bat!$A$4:$BC$2232,N$1,FALSE),VLOOKUP($A655,Pit!$A$4:$AZ$2108,N$2,FALSE))</f>
        <v>3</v>
      </c>
      <c r="O655" s="16" t="str">
        <f>IF($C655="B",VLOOKUP($A655,Bat!$A$4:$BC$2232,O$1,FALSE),VLOOKUP($A655,Pit!$A$4:$AZ$2108,O$2,FALSE))</f>
        <v>89-91 Mph</v>
      </c>
      <c r="P655" s="17">
        <f>IF($C655="B",VLOOKUP($A655,Bat!$A$4:$BC$2232,P$1,FALSE),VLOOKUP($A655,Pit!$A$4:$AZ$2108,P$2,FALSE))</f>
        <v>8</v>
      </c>
      <c r="Q655" s="36">
        <f>IF($C655="B",VLOOKUP($A655,Bat!$A$4:$BC$2232,Q$1,FALSE),VLOOKUP($A655,Pit!$A$4:$AZ$2108,Q$2,FALSE))</f>
        <v>16.741427575792336</v>
      </c>
      <c r="R655" s="19">
        <f>IF($C655="B",VLOOKUP($A655,Bat!$A$4:$BC$2232,R$1,FALSE),VLOOKUP($A655,Pit!$A$4:$AZ$2108,R$2,FALSE))</f>
        <v>-0.56443912246257633</v>
      </c>
      <c r="S655" s="20">
        <f>IF($C655="B",VLOOKUP($A655,Bat!$A$4:$BC$2232,S$1,FALSE),VLOOKUP($A655,Pit!$A$4:$AZ$2108,S$2,FALSE))</f>
        <v>210000</v>
      </c>
      <c r="T655" s="17" t="str">
        <f>VLOOKUP(IF($C655="B",VLOOKUP($A655,Bat!$A$4:$AT$2232,T$1,FALSE),VLOOKUP($A655,Pit!$A$4:$BD$2108,T$2,FALSE)),COND!$A$35:$B$41,2,FALSE)</f>
        <v>??</v>
      </c>
      <c r="U655" s="21">
        <f>IF($C655="B",VLOOKUP($A655,Bat!$A$4:$AR$1196,44,FALSE),VLOOKUP($A655,Pit!$A$4:$BB$1086,54,FALSE))</f>
        <v>0</v>
      </c>
      <c r="V655" s="16"/>
      <c r="W655" s="16">
        <f>IF(OR(U655=999,V655=999,AND(S655&gt;$S$3,S655&lt;&gt;"Slot")),"",IF(V655="",U655,V655))</f>
        <v>0</v>
      </c>
      <c r="X655" s="17" t="e">
        <f>RANK(R655,$R$5:$R$124)</f>
        <v>#N/A</v>
      </c>
      <c r="Y655" s="16" t="str">
        <f>IFERROR(VLOOKUP($D655,Results!$F$3:$L$1396,Y$1,FALSE),"")</f>
        <v/>
      </c>
      <c r="Z655" s="34" t="str">
        <f>IFERROR(IFERROR(IF(VLOOKUP($D655,Results!$F$3:$L$1396,Z$1+1,FALSE)=1,"S",""),"")&amp;VLOOKUP($D655,Results!$F$3:$L$1396,Z$1,FALSE),"")</f>
        <v/>
      </c>
      <c r="AA655" s="16" t="str">
        <f>IFERROR(VLOOKUP($D655,Results!$F$3:$L$1396,AA$1,FALSE),"")</f>
        <v/>
      </c>
      <c r="AB655" s="16" t="str">
        <f>IFERROR(VLOOKUP($D655,Results!$F$3:$L$1396,AB$1,FALSE),"")</f>
        <v/>
      </c>
      <c r="AC655" s="16" t="str">
        <f>IF(V655="","",Y655-V655)</f>
        <v/>
      </c>
    </row>
    <row r="656" spans="1:29" s="21" customFormat="1" x14ac:dyDescent="0.25">
      <c r="A656" s="21" t="s">
        <v>2608</v>
      </c>
      <c r="B656" s="16">
        <f>COUNTIF($A$5:$A$124,A656)</f>
        <v>0</v>
      </c>
      <c r="C656" s="16" t="str">
        <f>IF(OR(MID(A656,1,2)="SP",MID(A656,1,2)="MR",MID(A656,1,2)="CL",MID(A656,1,2)="RP"),"P","B")</f>
        <v>P</v>
      </c>
      <c r="D656" s="17">
        <f>IF($C656="B",VLOOKUP($A656,Bat!$A$4:$BC$2232,D$1,FALSE),VLOOKUP($A656,Pit!$A$4:$AZ$2108,D$2,FALSE))</f>
        <v>8134</v>
      </c>
      <c r="E656" s="16" t="str">
        <f>IF($C656="B",VLOOKUP($A656,Bat!$A$4:$BC$2232,E$1,FALSE),VLOOKUP($A656,Pit!$A$4:$AZ$2108,E$2,FALSE))</f>
        <v>RP</v>
      </c>
      <c r="F656" s="16" t="str">
        <f>IF($C656="B",VLOOKUP($A656,Bat!$A$4:$BC$2232,F$1,FALSE),VLOOKUP($A656,Pit!$A$4:$AZ$2108,F$2,FALSE))</f>
        <v>Carl Elliott</v>
      </c>
      <c r="G656" s="16">
        <f>IF($C656="B",VLOOKUP($A656,Bat!$A$4:$BC$2232,G$1,FALSE),VLOOKUP($A656,Pit!$A$4:$AZ$2108,G$2,FALSE))</f>
        <v>21</v>
      </c>
      <c r="H656" s="16" t="str">
        <f>IF($C656="B",VLOOKUP($A656,Bat!$A$4:$BC$2232,H$1,FALSE),VLOOKUP($A656,Pit!$A$4:$AZ$2108,H$2,FALSE))</f>
        <v>R</v>
      </c>
      <c r="I656" s="16" t="str">
        <f>IF($C656="B",VLOOKUP($A656,Bat!$A$4:$BC$2232,I$1,FALSE),VLOOKUP($A656,Pit!$A$4:$AZ$2108,I$2,FALSE))</f>
        <v>R</v>
      </c>
      <c r="J656" s="16" t="str">
        <f>IF($C656="B",VLOOKUP($A656,Bat!$A$4:$BC$2232,J$1,FALSE),VLOOKUP($A656,Pit!$A$4:$AZ$2108,J$2,FALSE))</f>
        <v>Low</v>
      </c>
      <c r="K656" s="17" t="str">
        <f>IF($C656="B",VLOOKUP($A656,Bat!$A$4:$BC$2232,K$1,FALSE),VLOOKUP($A656,Pit!$A$4:$AZ$2108,K$2,FALSE))</f>
        <v>Very High</v>
      </c>
      <c r="L656" s="16">
        <f>IF($C656="B",VLOOKUP($A656,Bat!$A$4:$BC$2232,L$1,FALSE),VLOOKUP($A656,Pit!$A$4:$AZ$2108,L$2,FALSE))</f>
        <v>4</v>
      </c>
      <c r="M656" s="16">
        <f>IF($C656="B",VLOOKUP($A656,Bat!$A$4:$BC$2232,M$1,FALSE),VLOOKUP($A656,Pit!$A$4:$AZ$2108,M$2,FALSE))</f>
        <v>4</v>
      </c>
      <c r="N656" s="16">
        <f>IF($C656="B",VLOOKUP($A656,Bat!$A$4:$BC$2232,N$1,FALSE),VLOOKUP($A656,Pit!$A$4:$AZ$2108,N$2,FALSE))</f>
        <v>2</v>
      </c>
      <c r="O656" s="16" t="str">
        <f>IF($C656="B",VLOOKUP($A656,Bat!$A$4:$BC$2232,O$1,FALSE),VLOOKUP($A656,Pit!$A$4:$AZ$2108,O$2,FALSE))</f>
        <v>90-92 Mph</v>
      </c>
      <c r="P656" s="17">
        <f>IF($C656="B",VLOOKUP($A656,Bat!$A$4:$BC$2232,P$1,FALSE),VLOOKUP($A656,Pit!$A$4:$AZ$2108,P$2,FALSE))</f>
        <v>6</v>
      </c>
      <c r="Q656" s="36">
        <f>IF($C656="B",VLOOKUP($A656,Bat!$A$4:$BC$2232,Q$1,FALSE),VLOOKUP($A656,Pit!$A$4:$AZ$2108,Q$2,FALSE))</f>
        <v>16.654906867991972</v>
      </c>
      <c r="R656" s="19">
        <f>IF($C656="B",VLOOKUP($A656,Bat!$A$4:$BC$2232,R$1,FALSE),VLOOKUP($A656,Pit!$A$4:$AZ$2108,R$2,FALSE))</f>
        <v>-0.57217968017288912</v>
      </c>
      <c r="S656" s="20">
        <f>IF($C656="B",VLOOKUP($A656,Bat!$A$4:$BC$2232,S$1,FALSE),VLOOKUP($A656,Pit!$A$4:$AZ$2108,S$2,FALSE))</f>
        <v>130000</v>
      </c>
      <c r="T656" s="17" t="str">
        <f>VLOOKUP(IF($C656="B",VLOOKUP($A656,Bat!$A$4:$AT$2232,T$1,FALSE),VLOOKUP($A656,Pit!$A$4:$BD$2108,T$2,FALSE)),COND!$A$35:$B$41,2,FALSE)</f>
        <v>??</v>
      </c>
      <c r="U656" s="21">
        <f>IF($C656="B",VLOOKUP($A656,Bat!$A$4:$AR$1196,44,FALSE),VLOOKUP($A656,Pit!$A$4:$BB$1086,54,FALSE))</f>
        <v>0</v>
      </c>
      <c r="V656" s="16"/>
      <c r="W656" s="16">
        <f>IF(OR(U656=999,V656=999,AND(S656&gt;$S$3,S656&lt;&gt;"Slot")),"",IF(V656="",U656,V656))</f>
        <v>0</v>
      </c>
      <c r="X656" s="17" t="e">
        <f>RANK(R656,$R$5:$R$124)</f>
        <v>#N/A</v>
      </c>
      <c r="Y656" s="16" t="str">
        <f>IFERROR(VLOOKUP($D656,Results!$F$3:$L$1396,Y$1,FALSE),"")</f>
        <v/>
      </c>
      <c r="Z656" s="34" t="str">
        <f>IFERROR(IFERROR(IF(VLOOKUP($D656,Results!$F$3:$L$1396,Z$1+1,FALSE)=1,"S",""),"")&amp;VLOOKUP($D656,Results!$F$3:$L$1396,Z$1,FALSE),"")</f>
        <v/>
      </c>
      <c r="AA656" s="16" t="str">
        <f>IFERROR(VLOOKUP($D656,Results!$F$3:$L$1396,AA$1,FALSE),"")</f>
        <v/>
      </c>
      <c r="AB656" s="16" t="str">
        <f>IFERROR(VLOOKUP($D656,Results!$F$3:$L$1396,AB$1,FALSE),"")</f>
        <v/>
      </c>
      <c r="AC656" s="16" t="str">
        <f>IF(V656="","",Y656-V656)</f>
        <v/>
      </c>
    </row>
    <row r="657" spans="1:29" s="21" customFormat="1" x14ac:dyDescent="0.25">
      <c r="A657" s="21" t="s">
        <v>2609</v>
      </c>
      <c r="B657" s="16">
        <f>COUNTIF($A$5:$A$124,A657)</f>
        <v>0</v>
      </c>
      <c r="C657" s="16" t="str">
        <f>IF(OR(MID(A657,1,2)="SP",MID(A657,1,2)="MR",MID(A657,1,2)="CL",MID(A657,1,2)="RP"),"P","B")</f>
        <v>P</v>
      </c>
      <c r="D657" s="17">
        <f>IF($C657="B",VLOOKUP($A657,Bat!$A$4:$BC$2232,D$1,FALSE),VLOOKUP($A657,Pit!$A$4:$AZ$2108,D$2,FALSE))</f>
        <v>8589</v>
      </c>
      <c r="E657" s="16" t="str">
        <f>IF($C657="B",VLOOKUP($A657,Bat!$A$4:$BC$2232,E$1,FALSE),VLOOKUP($A657,Pit!$A$4:$AZ$2108,E$2,FALSE))</f>
        <v>RP</v>
      </c>
      <c r="F657" s="16" t="str">
        <f>IF($C657="B",VLOOKUP($A657,Bat!$A$4:$BC$2232,F$1,FALSE),VLOOKUP($A657,Pit!$A$4:$AZ$2108,F$2,FALSE))</f>
        <v>Eduardo Rodríguez</v>
      </c>
      <c r="G657" s="16">
        <f>IF($C657="B",VLOOKUP($A657,Bat!$A$4:$BC$2232,G$1,FALSE),VLOOKUP($A657,Pit!$A$4:$AZ$2108,G$2,FALSE))</f>
        <v>21</v>
      </c>
      <c r="H657" s="16" t="str">
        <f>IF($C657="B",VLOOKUP($A657,Bat!$A$4:$BC$2232,H$1,FALSE),VLOOKUP($A657,Pit!$A$4:$AZ$2108,H$2,FALSE))</f>
        <v>S</v>
      </c>
      <c r="I657" s="16" t="str">
        <f>IF($C657="B",VLOOKUP($A657,Bat!$A$4:$BC$2232,I$1,FALSE),VLOOKUP($A657,Pit!$A$4:$AZ$2108,I$2,FALSE))</f>
        <v>R</v>
      </c>
      <c r="J657" s="16" t="str">
        <f>IF($C657="B",VLOOKUP($A657,Bat!$A$4:$BC$2232,J$1,FALSE),VLOOKUP($A657,Pit!$A$4:$AZ$2108,J$2,FALSE))</f>
        <v>Low</v>
      </c>
      <c r="K657" s="17" t="str">
        <f>IF($C657="B",VLOOKUP($A657,Bat!$A$4:$BC$2232,K$1,FALSE),VLOOKUP($A657,Pit!$A$4:$AZ$2108,K$2,FALSE))</f>
        <v>Low</v>
      </c>
      <c r="L657" s="16">
        <f>IF($C657="B",VLOOKUP($A657,Bat!$A$4:$BC$2232,L$1,FALSE),VLOOKUP($A657,Pit!$A$4:$AZ$2108,L$2,FALSE))</f>
        <v>3</v>
      </c>
      <c r="M657" s="16">
        <f>IF($C657="B",VLOOKUP($A657,Bat!$A$4:$BC$2232,M$1,FALSE),VLOOKUP($A657,Pit!$A$4:$AZ$2108,M$2,FALSE))</f>
        <v>4</v>
      </c>
      <c r="N657" s="16">
        <f>IF($C657="B",VLOOKUP($A657,Bat!$A$4:$BC$2232,N$1,FALSE),VLOOKUP($A657,Pit!$A$4:$AZ$2108,N$2,FALSE))</f>
        <v>3</v>
      </c>
      <c r="O657" s="16" t="str">
        <f>IF($C657="B",VLOOKUP($A657,Bat!$A$4:$BC$2232,O$1,FALSE),VLOOKUP($A657,Pit!$A$4:$AZ$2108,O$2,FALSE))</f>
        <v>88-90 Mph</v>
      </c>
      <c r="P657" s="17">
        <f>IF($C657="B",VLOOKUP($A657,Bat!$A$4:$BC$2232,P$1,FALSE),VLOOKUP($A657,Pit!$A$4:$AZ$2108,P$2,FALSE))</f>
        <v>8</v>
      </c>
      <c r="Q657" s="36">
        <f>IF($C657="B",VLOOKUP($A657,Bat!$A$4:$BC$2232,Q$1,FALSE),VLOOKUP($A657,Pit!$A$4:$AZ$2108,Q$2,FALSE))</f>
        <v>16.541427575792333</v>
      </c>
      <c r="R657" s="19">
        <f>IF($C657="B",VLOOKUP($A657,Bat!$A$4:$BC$2232,R$1,FALSE),VLOOKUP($A657,Pit!$A$4:$AZ$2108,R$2,FALSE))</f>
        <v>-0.58233208221083299</v>
      </c>
      <c r="S657" s="20">
        <f>IF($C657="B",VLOOKUP($A657,Bat!$A$4:$BC$2232,S$1,FALSE),VLOOKUP($A657,Pit!$A$4:$AZ$2108,S$2,FALSE))</f>
        <v>190000</v>
      </c>
      <c r="T657" s="17" t="str">
        <f>VLOOKUP(IF($C657="B",VLOOKUP($A657,Bat!$A$4:$AT$2232,T$1,FALSE),VLOOKUP($A657,Pit!$A$4:$BD$2108,T$2,FALSE)),COND!$A$35:$B$41,2,FALSE)</f>
        <v>??</v>
      </c>
      <c r="U657" s="21">
        <f>IF($C657="B",VLOOKUP($A657,Bat!$A$4:$AR$1196,44,FALSE),VLOOKUP($A657,Pit!$A$4:$BB$1086,54,FALSE))</f>
        <v>0</v>
      </c>
      <c r="V657" s="16"/>
      <c r="W657" s="16">
        <f>IF(OR(U657=999,V657=999,AND(S657&gt;$S$3,S657&lt;&gt;"Slot")),"",IF(V657="",U657,V657))</f>
        <v>0</v>
      </c>
      <c r="X657" s="17" t="e">
        <f>RANK(R657,$R$5:$R$124)</f>
        <v>#N/A</v>
      </c>
      <c r="Y657" s="16" t="str">
        <f>IFERROR(VLOOKUP($D657,Results!$F$3:$L$1396,Y$1,FALSE),"")</f>
        <v/>
      </c>
      <c r="Z657" s="34" t="str">
        <f>IFERROR(IFERROR(IF(VLOOKUP($D657,Results!$F$3:$L$1396,Z$1+1,FALSE)=1,"S",""),"")&amp;VLOOKUP($D657,Results!$F$3:$L$1396,Z$1,FALSE),"")</f>
        <v/>
      </c>
      <c r="AA657" s="16" t="str">
        <f>IFERROR(VLOOKUP($D657,Results!$F$3:$L$1396,AA$1,FALSE),"")</f>
        <v/>
      </c>
      <c r="AB657" s="16" t="str">
        <f>IFERROR(VLOOKUP($D657,Results!$F$3:$L$1396,AB$1,FALSE),"")</f>
        <v/>
      </c>
      <c r="AC657" s="16" t="str">
        <f>IF(V657="","",Y657-V657)</f>
        <v/>
      </c>
    </row>
    <row r="658" spans="1:29" s="21" customFormat="1" x14ac:dyDescent="0.25">
      <c r="A658" s="21" t="s">
        <v>3037</v>
      </c>
      <c r="B658" s="16">
        <f>COUNTIF($A$5:$A$124,A658)</f>
        <v>0</v>
      </c>
      <c r="C658" s="16" t="str">
        <f>IF(OR(MID(A658,1,2)="SP",MID(A658,1,2)="MR",MID(A658,1,2)="CL",MID(A658,1,2)="RP"),"P","B")</f>
        <v>B</v>
      </c>
      <c r="D658" s="17">
        <f>IF($C658="B",VLOOKUP($A658,Bat!$A$4:$BC$2232,D$1,FALSE),VLOOKUP($A658,Pit!$A$4:$AZ$2108,D$2,FALSE))</f>
        <v>11594</v>
      </c>
      <c r="E658" s="16" t="str">
        <f>IF($C658="B",VLOOKUP($A658,Bat!$A$4:$BC$2232,E$1,FALSE),VLOOKUP($A658,Pit!$A$4:$AZ$2108,E$2,FALSE))</f>
        <v>2B</v>
      </c>
      <c r="F658" s="16" t="str">
        <f>IF($C658="B",VLOOKUP($A658,Bat!$A$4:$BC$2232,F$1,FALSE),VLOOKUP($A658,Pit!$A$4:$AZ$2108,F$2,FALSE))</f>
        <v>Jake Spencer</v>
      </c>
      <c r="G658" s="16">
        <f>IF($C658="B",VLOOKUP($A658,Bat!$A$4:$BC$2232,G$1,FALSE),VLOOKUP($A658,Pit!$A$4:$AZ$2108,G$2,FALSE))</f>
        <v>21</v>
      </c>
      <c r="H658" s="16" t="str">
        <f>IF($C658="B",VLOOKUP($A658,Bat!$A$4:$BC$2232,H$1,FALSE),VLOOKUP($A658,Pit!$A$4:$AZ$2108,H$2,FALSE))</f>
        <v>R</v>
      </c>
      <c r="I658" s="16" t="str">
        <f>IF($C658="B",VLOOKUP($A658,Bat!$A$4:$BC$2232,I$1,FALSE),VLOOKUP($A658,Pit!$A$4:$AZ$2108,I$2,FALSE))</f>
        <v>R</v>
      </c>
      <c r="J658" s="16" t="str">
        <f>IF($C658="B",VLOOKUP($A658,Bat!$A$4:$BC$2232,J$1,FALSE),VLOOKUP($A658,Pit!$A$4:$AZ$2108,J$2,FALSE))</f>
        <v>Normal</v>
      </c>
      <c r="K658" s="17" t="str">
        <f>IF($C658="B",VLOOKUP($A658,Bat!$A$4:$BC$2232,K$1,FALSE),VLOOKUP($A658,Pit!$A$4:$AZ$2108,K$2,FALSE))</f>
        <v>Very Low</v>
      </c>
      <c r="L658" s="16">
        <f>IF($C658="B",VLOOKUP($A658,Bat!$A$4:$BC$2232,L$1,FALSE),VLOOKUP($A658,Pit!$A$4:$AZ$2108,L$2,FALSE))</f>
        <v>4</v>
      </c>
      <c r="M658" s="16">
        <f>IF($C658="B",VLOOKUP($A658,Bat!$A$4:$BC$2232,M$1,FALSE),VLOOKUP($A658,Pit!$A$4:$AZ$2108,M$2,FALSE))</f>
        <v>5</v>
      </c>
      <c r="N658" s="16">
        <f>IF($C658="B",VLOOKUP($A658,Bat!$A$4:$BC$2232,N$1,FALSE),VLOOKUP($A658,Pit!$A$4:$AZ$2108,N$2,FALSE))</f>
        <v>1</v>
      </c>
      <c r="O658" s="16">
        <f>IF($C658="B",VLOOKUP($A658,Bat!$A$4:$BC$2232,O$1,FALSE),VLOOKUP($A658,Pit!$A$4:$AZ$2108,O$2,FALSE))</f>
        <v>2</v>
      </c>
      <c r="P658" s="17">
        <f>IF($C658="B",VLOOKUP($A658,Bat!$A$4:$BC$2232,P$1,FALSE),VLOOKUP($A658,Pit!$A$4:$AZ$2108,P$2,FALSE))</f>
        <v>5</v>
      </c>
      <c r="Q658" s="36">
        <f>IF($C658="B",VLOOKUP($A658,Bat!$A$4:$BC$2232,Q$1,FALSE),VLOOKUP($A658,Pit!$A$4:$AZ$2108,Q$2,FALSE))</f>
        <v>2.1360978969411324</v>
      </c>
      <c r="R658" s="19">
        <f>IF($C658="B",VLOOKUP($A658,Bat!$A$4:$BC$2232,R$1,FALSE),VLOOKUP($A658,Pit!$A$4:$AZ$2108,R$2,FALSE))</f>
        <v>-0.58239484566867061</v>
      </c>
      <c r="S658" s="20">
        <f>IF($C658="B",VLOOKUP($A658,Bat!$A$4:$BC$2232,S$1,FALSE),VLOOKUP($A658,Pit!$A$4:$AZ$2108,S$2,FALSE))</f>
        <v>210000</v>
      </c>
      <c r="T658" s="17" t="str">
        <f>VLOOKUP(IF($C658="B",VLOOKUP($A658,Bat!$A$4:$AT$2232,T$1,FALSE),VLOOKUP($A658,Pit!$A$4:$BD$2108,T$2,FALSE)),COND!$A$35:$B$41,2,FALSE)</f>
        <v>??</v>
      </c>
      <c r="U658" s="21">
        <f>IF($C658="B",VLOOKUP($A658,Bat!$A$4:$AR$1196,44,FALSE),VLOOKUP($A658,Pit!$A$4:$BB$1086,54,FALSE))</f>
        <v>0</v>
      </c>
      <c r="V658" s="16"/>
      <c r="W658" s="16">
        <f>IF(OR(U658=999,V658=999,AND(S658&gt;$S$3,S658&lt;&gt;"Slot")),"",IF(V658="",U658,V658))</f>
        <v>0</v>
      </c>
      <c r="X658" s="17" t="e">
        <f>RANK(R658,$R$5:$R$124)</f>
        <v>#N/A</v>
      </c>
      <c r="Y658" s="16" t="str">
        <f>IFERROR(VLOOKUP($D658,Results!$F$3:$L$1396,Y$1,FALSE),"")</f>
        <v/>
      </c>
      <c r="Z658" s="34" t="str">
        <f>IFERROR(IFERROR(IF(VLOOKUP($D658,Results!$F$3:$L$1396,Z$1+1,FALSE)=1,"S",""),"")&amp;VLOOKUP($D658,Results!$F$3:$L$1396,Z$1,FALSE),"")</f>
        <v/>
      </c>
      <c r="AA658" s="16" t="str">
        <f>IFERROR(VLOOKUP($D658,Results!$F$3:$L$1396,AA$1,FALSE),"")</f>
        <v/>
      </c>
      <c r="AB658" s="16" t="str">
        <f>IFERROR(VLOOKUP($D658,Results!$F$3:$L$1396,AB$1,FALSE),"")</f>
        <v/>
      </c>
      <c r="AC658" s="16" t="str">
        <f>IF(V658="","",Y658-V658)</f>
        <v/>
      </c>
    </row>
    <row r="659" spans="1:29" s="21" customFormat="1" x14ac:dyDescent="0.25">
      <c r="A659" s="21" t="s">
        <v>3038</v>
      </c>
      <c r="B659" s="16">
        <f>COUNTIF($A$5:$A$124,A659)</f>
        <v>0</v>
      </c>
      <c r="C659" s="16" t="str">
        <f>IF(OR(MID(A659,1,2)="SP",MID(A659,1,2)="MR",MID(A659,1,2)="CL",MID(A659,1,2)="RP"),"P","B")</f>
        <v>B</v>
      </c>
      <c r="D659" s="17">
        <f>IF($C659="B",VLOOKUP($A659,Bat!$A$4:$BC$2232,D$1,FALSE),VLOOKUP($A659,Pit!$A$4:$AZ$2108,D$2,FALSE))</f>
        <v>5011</v>
      </c>
      <c r="E659" s="16" t="str">
        <f>IF($C659="B",VLOOKUP($A659,Bat!$A$4:$BC$2232,E$1,FALSE),VLOOKUP($A659,Pit!$A$4:$AZ$2108,E$2,FALSE))</f>
        <v>3B</v>
      </c>
      <c r="F659" s="16" t="str">
        <f>IF($C659="B",VLOOKUP($A659,Bat!$A$4:$BC$2232,F$1,FALSE),VLOOKUP($A659,Pit!$A$4:$AZ$2108,F$2,FALSE))</f>
        <v>Octávio Mason</v>
      </c>
      <c r="G659" s="16">
        <f>IF($C659="B",VLOOKUP($A659,Bat!$A$4:$BC$2232,G$1,FALSE),VLOOKUP($A659,Pit!$A$4:$AZ$2108,G$2,FALSE))</f>
        <v>18</v>
      </c>
      <c r="H659" s="16" t="str">
        <f>IF($C659="B",VLOOKUP($A659,Bat!$A$4:$BC$2232,H$1,FALSE),VLOOKUP($A659,Pit!$A$4:$AZ$2108,H$2,FALSE))</f>
        <v>R</v>
      </c>
      <c r="I659" s="16" t="str">
        <f>IF($C659="B",VLOOKUP($A659,Bat!$A$4:$BC$2232,I$1,FALSE),VLOOKUP($A659,Pit!$A$4:$AZ$2108,I$2,FALSE))</f>
        <v>R</v>
      </c>
      <c r="J659" s="16" t="str">
        <f>IF($C659="B",VLOOKUP($A659,Bat!$A$4:$BC$2232,J$1,FALSE),VLOOKUP($A659,Pit!$A$4:$AZ$2108,J$2,FALSE))</f>
        <v>Very Low</v>
      </c>
      <c r="K659" s="17" t="str">
        <f>IF($C659="B",VLOOKUP($A659,Bat!$A$4:$BC$2232,K$1,FALSE),VLOOKUP($A659,Pit!$A$4:$AZ$2108,K$2,FALSE))</f>
        <v>High</v>
      </c>
      <c r="L659" s="16">
        <f>IF($C659="B",VLOOKUP($A659,Bat!$A$4:$BC$2232,L$1,FALSE),VLOOKUP($A659,Pit!$A$4:$AZ$2108,L$2,FALSE))</f>
        <v>3</v>
      </c>
      <c r="M659" s="16">
        <f>IF($C659="B",VLOOKUP($A659,Bat!$A$4:$BC$2232,M$1,FALSE),VLOOKUP($A659,Pit!$A$4:$AZ$2108,M$2,FALSE))</f>
        <v>6</v>
      </c>
      <c r="N659" s="16">
        <f>IF($C659="B",VLOOKUP($A659,Bat!$A$4:$BC$2232,N$1,FALSE),VLOOKUP($A659,Pit!$A$4:$AZ$2108,N$2,FALSE))</f>
        <v>5</v>
      </c>
      <c r="O659" s="16">
        <f>IF($C659="B",VLOOKUP($A659,Bat!$A$4:$BC$2232,O$1,FALSE),VLOOKUP($A659,Pit!$A$4:$AZ$2108,O$2,FALSE))</f>
        <v>2</v>
      </c>
      <c r="P659" s="17">
        <f>IF($C659="B",VLOOKUP($A659,Bat!$A$4:$BC$2232,P$1,FALSE),VLOOKUP($A659,Pit!$A$4:$AZ$2108,P$2,FALSE))</f>
        <v>4</v>
      </c>
      <c r="Q659" s="36">
        <f>IF($C659="B",VLOOKUP($A659,Bat!$A$4:$BC$2232,Q$1,FALSE),VLOOKUP($A659,Pit!$A$4:$AZ$2108,Q$2,FALSE))</f>
        <v>2.053696455773756</v>
      </c>
      <c r="R659" s="19">
        <f>IF($C659="B",VLOOKUP($A659,Bat!$A$4:$BC$2232,R$1,FALSE),VLOOKUP($A659,Pit!$A$4:$AZ$2108,R$2,FALSE))</f>
        <v>-0.59320375591769481</v>
      </c>
      <c r="S659" s="20">
        <f>IF($C659="B",VLOOKUP($A659,Bat!$A$4:$BC$2232,S$1,FALSE),VLOOKUP($A659,Pit!$A$4:$AZ$2108,S$2,FALSE))</f>
        <v>2600000</v>
      </c>
      <c r="T659" s="17" t="str">
        <f>VLOOKUP(IF($C659="B",VLOOKUP($A659,Bat!$A$4:$AT$2232,T$1,FALSE),VLOOKUP($A659,Pit!$A$4:$BD$2108,T$2,FALSE)),COND!$A$35:$B$41,2,FALSE)</f>
        <v>??</v>
      </c>
      <c r="U659" s="21">
        <f>IF($C659="B",VLOOKUP($A659,Bat!$A$4:$AR$1196,44,FALSE),VLOOKUP($A659,Pit!$A$4:$BB$1086,54,FALSE))</f>
        <v>0</v>
      </c>
      <c r="V659" s="16"/>
      <c r="W659" s="16">
        <f>IF(OR(U659=999,V659=999,AND(S659&gt;$S$3,S659&lt;&gt;"Slot")),"",IF(V659="",U659,V659))</f>
        <v>0</v>
      </c>
      <c r="X659" s="17" t="e">
        <f>RANK(R659,$R$5:$R$124)</f>
        <v>#N/A</v>
      </c>
      <c r="Y659" s="16" t="str">
        <f>IFERROR(VLOOKUP($D659,Results!$F$3:$L$1396,Y$1,FALSE),"")</f>
        <v/>
      </c>
      <c r="Z659" s="34" t="str">
        <f>IFERROR(IFERROR(IF(VLOOKUP($D659,Results!$F$3:$L$1396,Z$1+1,FALSE)=1,"S",""),"")&amp;VLOOKUP($D659,Results!$F$3:$L$1396,Z$1,FALSE),"")</f>
        <v/>
      </c>
      <c r="AA659" s="16" t="str">
        <f>IFERROR(VLOOKUP($D659,Results!$F$3:$L$1396,AA$1,FALSE),"")</f>
        <v/>
      </c>
      <c r="AB659" s="16" t="str">
        <f>IFERROR(VLOOKUP($D659,Results!$F$3:$L$1396,AB$1,FALSE),"")</f>
        <v/>
      </c>
      <c r="AC659" s="16" t="str">
        <f>IF(V659="","",Y659-V659)</f>
        <v/>
      </c>
    </row>
    <row r="660" spans="1:29" s="21" customFormat="1" x14ac:dyDescent="0.25">
      <c r="A660" s="21" t="s">
        <v>2610</v>
      </c>
      <c r="B660" s="16">
        <f>COUNTIF($A$5:$A$124,A660)</f>
        <v>0</v>
      </c>
      <c r="C660" s="16" t="str">
        <f>IF(OR(MID(A660,1,2)="SP",MID(A660,1,2)="MR",MID(A660,1,2)="CL",MID(A660,1,2)="RP"),"P","B")</f>
        <v>P</v>
      </c>
      <c r="D660" s="17">
        <f>IF($C660="B",VLOOKUP($A660,Bat!$A$4:$BC$2232,D$1,FALSE),VLOOKUP($A660,Pit!$A$4:$AZ$2108,D$2,FALSE))</f>
        <v>7284</v>
      </c>
      <c r="E660" s="16" t="str">
        <f>IF($C660="B",VLOOKUP($A660,Bat!$A$4:$BC$2232,E$1,FALSE),VLOOKUP($A660,Pit!$A$4:$AZ$2108,E$2,FALSE))</f>
        <v>RP</v>
      </c>
      <c r="F660" s="16" t="str">
        <f>IF($C660="B",VLOOKUP($A660,Bat!$A$4:$BC$2232,F$1,FALSE),VLOOKUP($A660,Pit!$A$4:$AZ$2108,F$2,FALSE))</f>
        <v>Bryan Manton</v>
      </c>
      <c r="G660" s="16">
        <f>IF($C660="B",VLOOKUP($A660,Bat!$A$4:$BC$2232,G$1,FALSE),VLOOKUP($A660,Pit!$A$4:$AZ$2108,G$2,FALSE))</f>
        <v>21</v>
      </c>
      <c r="H660" s="16" t="str">
        <f>IF($C660="B",VLOOKUP($A660,Bat!$A$4:$BC$2232,H$1,FALSE),VLOOKUP($A660,Pit!$A$4:$AZ$2108,H$2,FALSE))</f>
        <v>R</v>
      </c>
      <c r="I660" s="16" t="str">
        <f>IF($C660="B",VLOOKUP($A660,Bat!$A$4:$BC$2232,I$1,FALSE),VLOOKUP($A660,Pit!$A$4:$AZ$2108,I$2,FALSE))</f>
        <v>R</v>
      </c>
      <c r="J660" s="16" t="str">
        <f>IF($C660="B",VLOOKUP($A660,Bat!$A$4:$BC$2232,J$1,FALSE),VLOOKUP($A660,Pit!$A$4:$AZ$2108,J$2,FALSE))</f>
        <v>Very Low</v>
      </c>
      <c r="K660" s="17" t="str">
        <f>IF($C660="B",VLOOKUP($A660,Bat!$A$4:$BC$2232,K$1,FALSE),VLOOKUP($A660,Pit!$A$4:$AZ$2108,K$2,FALSE))</f>
        <v>Very High</v>
      </c>
      <c r="L660" s="16">
        <f>IF($C660="B",VLOOKUP($A660,Bat!$A$4:$BC$2232,L$1,FALSE),VLOOKUP($A660,Pit!$A$4:$AZ$2108,L$2,FALSE))</f>
        <v>3</v>
      </c>
      <c r="M660" s="16">
        <f>IF($C660="B",VLOOKUP($A660,Bat!$A$4:$BC$2232,M$1,FALSE),VLOOKUP($A660,Pit!$A$4:$AZ$2108,M$2,FALSE))</f>
        <v>4</v>
      </c>
      <c r="N660" s="16">
        <f>IF($C660="B",VLOOKUP($A660,Bat!$A$4:$BC$2232,N$1,FALSE),VLOOKUP($A660,Pit!$A$4:$AZ$2108,N$2,FALSE))</f>
        <v>3</v>
      </c>
      <c r="O660" s="16" t="str">
        <f>IF($C660="B",VLOOKUP($A660,Bat!$A$4:$BC$2232,O$1,FALSE),VLOOKUP($A660,Pit!$A$4:$AZ$2108,O$2,FALSE))</f>
        <v>90-92 Mph</v>
      </c>
      <c r="P660" s="17">
        <f>IF($C660="B",VLOOKUP($A660,Bat!$A$4:$BC$2232,P$1,FALSE),VLOOKUP($A660,Pit!$A$4:$AZ$2108,P$2,FALSE))</f>
        <v>8</v>
      </c>
      <c r="Q660" s="36">
        <f>IF($C660="B",VLOOKUP($A660,Bat!$A$4:$BC$2232,Q$1,FALSE),VLOOKUP($A660,Pit!$A$4:$AZ$2108,Q$2,FALSE))</f>
        <v>16.391427575792335</v>
      </c>
      <c r="R660" s="19">
        <f>IF($C660="B",VLOOKUP($A660,Bat!$A$4:$BC$2232,R$1,FALSE),VLOOKUP($A660,Pit!$A$4:$AZ$2108,R$2,FALSE))</f>
        <v>-0.59575180202202516</v>
      </c>
      <c r="S660" s="20">
        <f>IF($C660="B",VLOOKUP($A660,Bat!$A$4:$BC$2232,S$1,FALSE),VLOOKUP($A660,Pit!$A$4:$AZ$2108,S$2,FALSE))</f>
        <v>220000</v>
      </c>
      <c r="T660" s="17" t="str">
        <f>VLOOKUP(IF($C660="B",VLOOKUP($A660,Bat!$A$4:$AT$2232,T$1,FALSE),VLOOKUP($A660,Pit!$A$4:$BD$2108,T$2,FALSE)),COND!$A$35:$B$41,2,FALSE)</f>
        <v>??</v>
      </c>
      <c r="U660" s="21">
        <f>IF($C660="B",VLOOKUP($A660,Bat!$A$4:$AR$1196,44,FALSE),VLOOKUP($A660,Pit!$A$4:$BB$1086,54,FALSE))</f>
        <v>0</v>
      </c>
      <c r="V660" s="16"/>
      <c r="W660" s="16">
        <f>IF(OR(U660=999,V660=999,AND(S660&gt;$S$3,S660&lt;&gt;"Slot")),"",IF(V660="",U660,V660))</f>
        <v>0</v>
      </c>
      <c r="X660" s="17" t="e">
        <f>RANK(R660,$R$5:$R$124)</f>
        <v>#N/A</v>
      </c>
      <c r="Y660" s="16" t="str">
        <f>IFERROR(VLOOKUP($D660,Results!$F$3:$L$1396,Y$1,FALSE),"")</f>
        <v/>
      </c>
      <c r="Z660" s="34" t="str">
        <f>IFERROR(IFERROR(IF(VLOOKUP($D660,Results!$F$3:$L$1396,Z$1+1,FALSE)=1,"S",""),"")&amp;VLOOKUP($D660,Results!$F$3:$L$1396,Z$1,FALSE),"")</f>
        <v/>
      </c>
      <c r="AA660" s="16" t="str">
        <f>IFERROR(VLOOKUP($D660,Results!$F$3:$L$1396,AA$1,FALSE),"")</f>
        <v/>
      </c>
      <c r="AB660" s="16" t="str">
        <f>IFERROR(VLOOKUP($D660,Results!$F$3:$L$1396,AB$1,FALSE),"")</f>
        <v/>
      </c>
      <c r="AC660" s="16" t="str">
        <f>IF(V660="","",Y660-V660)</f>
        <v/>
      </c>
    </row>
    <row r="661" spans="1:29" s="21" customFormat="1" x14ac:dyDescent="0.25">
      <c r="A661" s="21" t="s">
        <v>2611</v>
      </c>
      <c r="B661" s="16">
        <f>COUNTIF($A$5:$A$124,A661)</f>
        <v>0</v>
      </c>
      <c r="C661" s="16" t="str">
        <f>IF(OR(MID(A661,1,2)="SP",MID(A661,1,2)="MR",MID(A661,1,2)="CL",MID(A661,1,2)="RP"),"P","B")</f>
        <v>P</v>
      </c>
      <c r="D661" s="17">
        <f>IF($C661="B",VLOOKUP($A661,Bat!$A$4:$BC$2232,D$1,FALSE),VLOOKUP($A661,Pit!$A$4:$AZ$2108,D$2,FALSE))</f>
        <v>4910</v>
      </c>
      <c r="E661" s="16" t="str">
        <f>IF($C661="B",VLOOKUP($A661,Bat!$A$4:$BC$2232,E$1,FALSE),VLOOKUP($A661,Pit!$A$4:$AZ$2108,E$2,FALSE))</f>
        <v>RP</v>
      </c>
      <c r="F661" s="16" t="str">
        <f>IF($C661="B",VLOOKUP($A661,Bat!$A$4:$BC$2232,F$1,FALSE),VLOOKUP($A661,Pit!$A$4:$AZ$2108,F$2,FALSE))</f>
        <v>Larry Blake</v>
      </c>
      <c r="G661" s="16">
        <f>IF($C661="B",VLOOKUP($A661,Bat!$A$4:$BC$2232,G$1,FALSE),VLOOKUP($A661,Pit!$A$4:$AZ$2108,G$2,FALSE))</f>
        <v>18</v>
      </c>
      <c r="H661" s="16" t="str">
        <f>IF($C661="B",VLOOKUP($A661,Bat!$A$4:$BC$2232,H$1,FALSE),VLOOKUP($A661,Pit!$A$4:$AZ$2108,H$2,FALSE))</f>
        <v>R</v>
      </c>
      <c r="I661" s="16" t="str">
        <f>IF($C661="B",VLOOKUP($A661,Bat!$A$4:$BC$2232,I$1,FALSE),VLOOKUP($A661,Pit!$A$4:$AZ$2108,I$2,FALSE))</f>
        <v>R</v>
      </c>
      <c r="J661" s="16" t="str">
        <f>IF($C661="B",VLOOKUP($A661,Bat!$A$4:$BC$2232,J$1,FALSE),VLOOKUP($A661,Pit!$A$4:$AZ$2108,J$2,FALSE))</f>
        <v>Very Low</v>
      </c>
      <c r="K661" s="17" t="str">
        <f>IF($C661="B",VLOOKUP($A661,Bat!$A$4:$BC$2232,K$1,FALSE),VLOOKUP($A661,Pit!$A$4:$AZ$2108,K$2,FALSE))</f>
        <v>Low</v>
      </c>
      <c r="L661" s="16">
        <f>IF($C661="B",VLOOKUP($A661,Bat!$A$4:$BC$2232,L$1,FALSE),VLOOKUP($A661,Pit!$A$4:$AZ$2108,L$2,FALSE))</f>
        <v>2</v>
      </c>
      <c r="M661" s="16">
        <f>IF($C661="B",VLOOKUP($A661,Bat!$A$4:$BC$2232,M$1,FALSE),VLOOKUP($A661,Pit!$A$4:$AZ$2108,M$2,FALSE))</f>
        <v>4</v>
      </c>
      <c r="N661" s="16">
        <f>IF($C661="B",VLOOKUP($A661,Bat!$A$4:$BC$2232,N$1,FALSE),VLOOKUP($A661,Pit!$A$4:$AZ$2108,N$2,FALSE))</f>
        <v>4</v>
      </c>
      <c r="O661" s="16" t="str">
        <f>IF($C661="B",VLOOKUP($A661,Bat!$A$4:$BC$2232,O$1,FALSE),VLOOKUP($A661,Pit!$A$4:$AZ$2108,O$2,FALSE))</f>
        <v>92-94 Mph</v>
      </c>
      <c r="P661" s="17">
        <f>IF($C661="B",VLOOKUP($A661,Bat!$A$4:$BC$2232,P$1,FALSE),VLOOKUP($A661,Pit!$A$4:$AZ$2108,P$2,FALSE))</f>
        <v>7</v>
      </c>
      <c r="Q661" s="36">
        <f>IF($C661="B",VLOOKUP($A661,Bat!$A$4:$BC$2232,Q$1,FALSE),VLOOKUP($A661,Pit!$A$4:$AZ$2108,Q$2,FALSE))</f>
        <v>16.352002368210883</v>
      </c>
      <c r="R661" s="19">
        <f>IF($C661="B",VLOOKUP($A661,Bat!$A$4:$BC$2232,R$1,FALSE),VLOOKUP($A661,Pit!$A$4:$AZ$2108,R$2,FALSE))</f>
        <v>-0.59927897028363308</v>
      </c>
      <c r="S661" s="20">
        <f>IF($C661="B",VLOOKUP($A661,Bat!$A$4:$BC$2232,S$1,FALSE),VLOOKUP($A661,Pit!$A$4:$AZ$2108,S$2,FALSE))</f>
        <v>200000</v>
      </c>
      <c r="T661" s="17" t="str">
        <f>VLOOKUP(IF($C661="B",VLOOKUP($A661,Bat!$A$4:$AT$2232,T$1,FALSE),VLOOKUP($A661,Pit!$A$4:$BD$2108,T$2,FALSE)),COND!$A$35:$B$41,2,FALSE)</f>
        <v>??</v>
      </c>
      <c r="U661" s="21">
        <f>IF($C661="B",VLOOKUP($A661,Bat!$A$4:$AR$1196,44,FALSE),VLOOKUP($A661,Pit!$A$4:$BB$1086,54,FALSE))</f>
        <v>0</v>
      </c>
      <c r="V661" s="16"/>
      <c r="W661" s="16">
        <f>IF(OR(U661=999,V661=999,AND(S661&gt;$S$3,S661&lt;&gt;"Slot")),"",IF(V661="",U661,V661))</f>
        <v>0</v>
      </c>
      <c r="X661" s="17" t="e">
        <f>RANK(R661,$R$5:$R$124)</f>
        <v>#N/A</v>
      </c>
      <c r="Y661" s="16" t="str">
        <f>IFERROR(VLOOKUP($D661,Results!$F$3:$L$1396,Y$1,FALSE),"")</f>
        <v/>
      </c>
      <c r="Z661" s="34" t="str">
        <f>IFERROR(IFERROR(IF(VLOOKUP($D661,Results!$F$3:$L$1396,Z$1+1,FALSE)=1,"S",""),"")&amp;VLOOKUP($D661,Results!$F$3:$L$1396,Z$1,FALSE),"")</f>
        <v/>
      </c>
      <c r="AA661" s="16" t="str">
        <f>IFERROR(VLOOKUP($D661,Results!$F$3:$L$1396,AA$1,FALSE),"")</f>
        <v/>
      </c>
      <c r="AB661" s="16" t="str">
        <f>IFERROR(VLOOKUP($D661,Results!$F$3:$L$1396,AB$1,FALSE),"")</f>
        <v/>
      </c>
      <c r="AC661" s="16" t="str">
        <f>IF(V661="","",Y661-V661)</f>
        <v/>
      </c>
    </row>
    <row r="662" spans="1:29" s="21" customFormat="1" x14ac:dyDescent="0.25">
      <c r="A662" s="21" t="s">
        <v>2613</v>
      </c>
      <c r="B662" s="16">
        <f>COUNTIF($A$5:$A$124,A662)</f>
        <v>0</v>
      </c>
      <c r="C662" s="16" t="str">
        <f>IF(OR(MID(A662,1,2)="SP",MID(A662,1,2)="MR",MID(A662,1,2)="CL",MID(A662,1,2)="RP"),"P","B")</f>
        <v>P</v>
      </c>
      <c r="D662" s="17">
        <f>IF($C662="B",VLOOKUP($A662,Bat!$A$4:$BC$2232,D$1,FALSE),VLOOKUP($A662,Pit!$A$4:$AZ$2108,D$2,FALSE))</f>
        <v>7269</v>
      </c>
      <c r="E662" s="16" t="str">
        <f>IF($C662="B",VLOOKUP($A662,Bat!$A$4:$BC$2232,E$1,FALSE),VLOOKUP($A662,Pit!$A$4:$AZ$2108,E$2,FALSE))</f>
        <v>RP</v>
      </c>
      <c r="F662" s="16" t="str">
        <f>IF($C662="B",VLOOKUP($A662,Bat!$A$4:$BC$2232,F$1,FALSE),VLOOKUP($A662,Pit!$A$4:$AZ$2108,F$2,FALSE))</f>
        <v>Shihei Furukawa</v>
      </c>
      <c r="G662" s="16">
        <f>IF($C662="B",VLOOKUP($A662,Bat!$A$4:$BC$2232,G$1,FALSE),VLOOKUP($A662,Pit!$A$4:$AZ$2108,G$2,FALSE))</f>
        <v>21</v>
      </c>
      <c r="H662" s="16" t="str">
        <f>IF($C662="B",VLOOKUP($A662,Bat!$A$4:$BC$2232,H$1,FALSE),VLOOKUP($A662,Pit!$A$4:$AZ$2108,H$2,FALSE))</f>
        <v>L</v>
      </c>
      <c r="I662" s="16" t="str">
        <f>IF($C662="B",VLOOKUP($A662,Bat!$A$4:$BC$2232,I$1,FALSE),VLOOKUP($A662,Pit!$A$4:$AZ$2108,I$2,FALSE))</f>
        <v>R</v>
      </c>
      <c r="J662" s="16" t="str">
        <f>IF($C662="B",VLOOKUP($A662,Bat!$A$4:$BC$2232,J$1,FALSE),VLOOKUP($A662,Pit!$A$4:$AZ$2108,J$2,FALSE))</f>
        <v>Low</v>
      </c>
      <c r="K662" s="17" t="str">
        <f>IF($C662="B",VLOOKUP($A662,Bat!$A$4:$BC$2232,K$1,FALSE),VLOOKUP($A662,Pit!$A$4:$AZ$2108,K$2,FALSE))</f>
        <v>Normal</v>
      </c>
      <c r="L662" s="16">
        <f>IF($C662="B",VLOOKUP($A662,Bat!$A$4:$BC$2232,L$1,FALSE),VLOOKUP($A662,Pit!$A$4:$AZ$2108,L$2,FALSE))</f>
        <v>4</v>
      </c>
      <c r="M662" s="16">
        <f>IF($C662="B",VLOOKUP($A662,Bat!$A$4:$BC$2232,M$1,FALSE),VLOOKUP($A662,Pit!$A$4:$AZ$2108,M$2,FALSE))</f>
        <v>4</v>
      </c>
      <c r="N662" s="16">
        <f>IF($C662="B",VLOOKUP($A662,Bat!$A$4:$BC$2232,N$1,FALSE),VLOOKUP($A662,Pit!$A$4:$AZ$2108,N$2,FALSE))</f>
        <v>2</v>
      </c>
      <c r="O662" s="16" t="str">
        <f>IF($C662="B",VLOOKUP($A662,Bat!$A$4:$BC$2232,O$1,FALSE),VLOOKUP($A662,Pit!$A$4:$AZ$2108,O$2,FALSE))</f>
        <v>87-89 Mph</v>
      </c>
      <c r="P662" s="17">
        <f>IF($C662="B",VLOOKUP($A662,Bat!$A$4:$BC$2232,P$1,FALSE),VLOOKUP($A662,Pit!$A$4:$AZ$2108,P$2,FALSE))</f>
        <v>5</v>
      </c>
      <c r="Q662" s="36">
        <f>IF($C662="B",VLOOKUP($A662,Bat!$A$4:$BC$2232,Q$1,FALSE),VLOOKUP($A662,Pit!$A$4:$AZ$2108,Q$2,FALSE))</f>
        <v>16.322086484550546</v>
      </c>
      <c r="R662" s="19">
        <f>IF($C662="B",VLOOKUP($A662,Bat!$A$4:$BC$2232,R$1,FALSE),VLOOKUP($A662,Pit!$A$4:$AZ$2108,R$2,FALSE))</f>
        <v>-0.60195538879447263</v>
      </c>
      <c r="S662" s="20">
        <f>IF($C662="B",VLOOKUP($A662,Bat!$A$4:$BC$2232,S$1,FALSE),VLOOKUP($A662,Pit!$A$4:$AZ$2108,S$2,FALSE))</f>
        <v>200000</v>
      </c>
      <c r="T662" s="17" t="str">
        <f>VLOOKUP(IF($C662="B",VLOOKUP($A662,Bat!$A$4:$AT$2232,T$1,FALSE),VLOOKUP($A662,Pit!$A$4:$BD$2108,T$2,FALSE)),COND!$A$35:$B$41,2,FALSE)</f>
        <v>??</v>
      </c>
      <c r="U662" s="21">
        <f>IF($C662="B",VLOOKUP($A662,Bat!$A$4:$AR$1196,44,FALSE),VLOOKUP($A662,Pit!$A$4:$BB$1086,54,FALSE))</f>
        <v>0</v>
      </c>
      <c r="V662" s="16"/>
      <c r="W662" s="16">
        <f>IF(OR(U662=999,V662=999,AND(S662&gt;$S$3,S662&lt;&gt;"Slot")),"",IF(V662="",U662,V662))</f>
        <v>0</v>
      </c>
      <c r="X662" s="17" t="e">
        <f>RANK(R662,$R$5:$R$124)</f>
        <v>#N/A</v>
      </c>
      <c r="Y662" s="16" t="str">
        <f>IFERROR(VLOOKUP($D662,Results!$F$3:$L$1396,Y$1,FALSE),"")</f>
        <v/>
      </c>
      <c r="Z662" s="34" t="str">
        <f>IFERROR(IFERROR(IF(VLOOKUP($D662,Results!$F$3:$L$1396,Z$1+1,FALSE)=1,"S",""),"")&amp;VLOOKUP($D662,Results!$F$3:$L$1396,Z$1,FALSE),"")</f>
        <v/>
      </c>
      <c r="AA662" s="16" t="str">
        <f>IFERROR(VLOOKUP($D662,Results!$F$3:$L$1396,AA$1,FALSE),"")</f>
        <v/>
      </c>
      <c r="AB662" s="16" t="str">
        <f>IFERROR(VLOOKUP($D662,Results!$F$3:$L$1396,AB$1,FALSE),"")</f>
        <v/>
      </c>
      <c r="AC662" s="16" t="str">
        <f>IF(V662="","",Y662-V662)</f>
        <v/>
      </c>
    </row>
    <row r="663" spans="1:29" s="21" customFormat="1" x14ac:dyDescent="0.25">
      <c r="A663" s="21" t="s">
        <v>2612</v>
      </c>
      <c r="B663" s="16">
        <f>COUNTIF($A$5:$A$124,A663)</f>
        <v>0</v>
      </c>
      <c r="C663" s="16" t="str">
        <f>IF(OR(MID(A663,1,2)="SP",MID(A663,1,2)="MR",MID(A663,1,2)="CL",MID(A663,1,2)="RP"),"P","B")</f>
        <v>P</v>
      </c>
      <c r="D663" s="17">
        <f>IF($C663="B",VLOOKUP($A663,Bat!$A$4:$BC$2232,D$1,FALSE),VLOOKUP($A663,Pit!$A$4:$AZ$2108,D$2,FALSE))</f>
        <v>8294</v>
      </c>
      <c r="E663" s="16" t="str">
        <f>IF($C663="B",VLOOKUP($A663,Bat!$A$4:$BC$2232,E$1,FALSE),VLOOKUP($A663,Pit!$A$4:$AZ$2108,E$2,FALSE))</f>
        <v>RP</v>
      </c>
      <c r="F663" s="16" t="str">
        <f>IF($C663="B",VLOOKUP($A663,Bat!$A$4:$BC$2232,F$1,FALSE),VLOOKUP($A663,Pit!$A$4:$AZ$2108,F$2,FALSE))</f>
        <v>Arturo Escobedo</v>
      </c>
      <c r="G663" s="16">
        <f>IF($C663="B",VLOOKUP($A663,Bat!$A$4:$BC$2232,G$1,FALSE),VLOOKUP($A663,Pit!$A$4:$AZ$2108,G$2,FALSE))</f>
        <v>21</v>
      </c>
      <c r="H663" s="16" t="str">
        <f>IF($C663="B",VLOOKUP($A663,Bat!$A$4:$BC$2232,H$1,FALSE),VLOOKUP($A663,Pit!$A$4:$AZ$2108,H$2,FALSE))</f>
        <v>L</v>
      </c>
      <c r="I663" s="16" t="str">
        <f>IF($C663="B",VLOOKUP($A663,Bat!$A$4:$BC$2232,I$1,FALSE),VLOOKUP($A663,Pit!$A$4:$AZ$2108,I$2,FALSE))</f>
        <v>L</v>
      </c>
      <c r="J663" s="16" t="str">
        <f>IF($C663="B",VLOOKUP($A663,Bat!$A$4:$BC$2232,J$1,FALSE),VLOOKUP($A663,Pit!$A$4:$AZ$2108,J$2,FALSE))</f>
        <v>Low</v>
      </c>
      <c r="K663" s="17" t="str">
        <f>IF($C663="B",VLOOKUP($A663,Bat!$A$4:$BC$2232,K$1,FALSE),VLOOKUP($A663,Pit!$A$4:$AZ$2108,K$2,FALSE))</f>
        <v>Normal</v>
      </c>
      <c r="L663" s="16">
        <f>IF($C663="B",VLOOKUP($A663,Bat!$A$4:$BC$2232,L$1,FALSE),VLOOKUP($A663,Pit!$A$4:$AZ$2108,L$2,FALSE))</f>
        <v>4</v>
      </c>
      <c r="M663" s="16">
        <f>IF($C663="B",VLOOKUP($A663,Bat!$A$4:$BC$2232,M$1,FALSE),VLOOKUP($A663,Pit!$A$4:$AZ$2108,M$2,FALSE))</f>
        <v>4</v>
      </c>
      <c r="N663" s="16">
        <f>IF($C663="B",VLOOKUP($A663,Bat!$A$4:$BC$2232,N$1,FALSE),VLOOKUP($A663,Pit!$A$4:$AZ$2108,N$2,FALSE))</f>
        <v>2</v>
      </c>
      <c r="O663" s="16" t="str">
        <f>IF($C663="B",VLOOKUP($A663,Bat!$A$4:$BC$2232,O$1,FALSE),VLOOKUP($A663,Pit!$A$4:$AZ$2108,O$2,FALSE))</f>
        <v>91-93 Mph</v>
      </c>
      <c r="P663" s="17">
        <f>IF($C663="B",VLOOKUP($A663,Bat!$A$4:$BC$2232,P$1,FALSE),VLOOKUP($A663,Pit!$A$4:$AZ$2108,P$2,FALSE))</f>
        <v>6</v>
      </c>
      <c r="Q663" s="36">
        <f>IF($C663="B",VLOOKUP($A663,Bat!$A$4:$BC$2232,Q$1,FALSE),VLOOKUP($A663,Pit!$A$4:$AZ$2108,Q$2,FALSE))</f>
        <v>16.322086484550546</v>
      </c>
      <c r="R663" s="19">
        <f>IF($C663="B",VLOOKUP($A663,Bat!$A$4:$BC$2232,R$1,FALSE),VLOOKUP($A663,Pit!$A$4:$AZ$2108,R$2,FALSE))</f>
        <v>-0.60195538879447263</v>
      </c>
      <c r="S663" s="20">
        <f>IF($C663="B",VLOOKUP($A663,Bat!$A$4:$BC$2232,S$1,FALSE),VLOOKUP($A663,Pit!$A$4:$AZ$2108,S$2,FALSE))</f>
        <v>180000</v>
      </c>
      <c r="T663" s="17" t="str">
        <f>VLOOKUP(IF($C663="B",VLOOKUP($A663,Bat!$A$4:$AT$2232,T$1,FALSE),VLOOKUP($A663,Pit!$A$4:$BD$2108,T$2,FALSE)),COND!$A$35:$B$41,2,FALSE)</f>
        <v>??</v>
      </c>
      <c r="U663" s="21">
        <f>IF($C663="B",VLOOKUP($A663,Bat!$A$4:$AR$1196,44,FALSE),VLOOKUP($A663,Pit!$A$4:$BB$1086,54,FALSE))</f>
        <v>0</v>
      </c>
      <c r="V663" s="16"/>
      <c r="W663" s="16">
        <f>IF(OR(U663=999,V663=999,AND(S663&gt;$S$3,S663&lt;&gt;"Slot")),"",IF(V663="",U663,V663))</f>
        <v>0</v>
      </c>
      <c r="X663" s="17" t="e">
        <f>RANK(R663,$R$5:$R$124)</f>
        <v>#N/A</v>
      </c>
      <c r="Y663" s="16" t="str">
        <f>IFERROR(VLOOKUP($D663,Results!$F$3:$L$1396,Y$1,FALSE),"")</f>
        <v/>
      </c>
      <c r="Z663" s="34" t="str">
        <f>IFERROR(IFERROR(IF(VLOOKUP($D663,Results!$F$3:$L$1396,Z$1+1,FALSE)=1,"S",""),"")&amp;VLOOKUP($D663,Results!$F$3:$L$1396,Z$1,FALSE),"")</f>
        <v/>
      </c>
      <c r="AA663" s="16" t="str">
        <f>IFERROR(VLOOKUP($D663,Results!$F$3:$L$1396,AA$1,FALSE),"")</f>
        <v/>
      </c>
      <c r="AB663" s="16" t="str">
        <f>IFERROR(VLOOKUP($D663,Results!$F$3:$L$1396,AB$1,FALSE),"")</f>
        <v/>
      </c>
      <c r="AC663" s="16" t="str">
        <f>IF(V663="","",Y663-V663)</f>
        <v/>
      </c>
    </row>
    <row r="664" spans="1:29" s="21" customFormat="1" x14ac:dyDescent="0.25">
      <c r="A664" s="21" t="s">
        <v>2614</v>
      </c>
      <c r="B664" s="16">
        <f>COUNTIF($A$5:$A$124,A664)</f>
        <v>0</v>
      </c>
      <c r="C664" s="16" t="str">
        <f>IF(OR(MID(A664,1,2)="SP",MID(A664,1,2)="MR",MID(A664,1,2)="CL",MID(A664,1,2)="RP"),"P","B")</f>
        <v>P</v>
      </c>
      <c r="D664" s="17">
        <f>IF($C664="B",VLOOKUP($A664,Bat!$A$4:$BC$2232,D$1,FALSE),VLOOKUP($A664,Pit!$A$4:$AZ$2108,D$2,FALSE))</f>
        <v>10187</v>
      </c>
      <c r="E664" s="16" t="str">
        <f>IF($C664="B",VLOOKUP($A664,Bat!$A$4:$BC$2232,E$1,FALSE),VLOOKUP($A664,Pit!$A$4:$AZ$2108,E$2,FALSE))</f>
        <v>RP</v>
      </c>
      <c r="F664" s="16" t="str">
        <f>IF($C664="B",VLOOKUP($A664,Bat!$A$4:$BC$2232,F$1,FALSE),VLOOKUP($A664,Pit!$A$4:$AZ$2108,F$2,FALSE))</f>
        <v>Luis Ferris</v>
      </c>
      <c r="G664" s="16">
        <f>IF($C664="B",VLOOKUP($A664,Bat!$A$4:$BC$2232,G$1,FALSE),VLOOKUP($A664,Pit!$A$4:$AZ$2108,G$2,FALSE))</f>
        <v>21</v>
      </c>
      <c r="H664" s="16" t="str">
        <f>IF($C664="B",VLOOKUP($A664,Bat!$A$4:$BC$2232,H$1,FALSE),VLOOKUP($A664,Pit!$A$4:$AZ$2108,H$2,FALSE))</f>
        <v>S</v>
      </c>
      <c r="I664" s="16" t="str">
        <f>IF($C664="B",VLOOKUP($A664,Bat!$A$4:$BC$2232,I$1,FALSE),VLOOKUP($A664,Pit!$A$4:$AZ$2108,I$2,FALSE))</f>
        <v>R</v>
      </c>
      <c r="J664" s="16" t="str">
        <f>IF($C664="B",VLOOKUP($A664,Bat!$A$4:$BC$2232,J$1,FALSE),VLOOKUP($A664,Pit!$A$4:$AZ$2108,J$2,FALSE))</f>
        <v>Normal</v>
      </c>
      <c r="K664" s="17" t="str">
        <f>IF($C664="B",VLOOKUP($A664,Bat!$A$4:$BC$2232,K$1,FALSE),VLOOKUP($A664,Pit!$A$4:$AZ$2108,K$2,FALSE))</f>
        <v>Very High</v>
      </c>
      <c r="L664" s="16">
        <f>IF($C664="B",VLOOKUP($A664,Bat!$A$4:$BC$2232,L$1,FALSE),VLOOKUP($A664,Pit!$A$4:$AZ$2108,L$2,FALSE))</f>
        <v>4</v>
      </c>
      <c r="M664" s="16">
        <f>IF($C664="B",VLOOKUP($A664,Bat!$A$4:$BC$2232,M$1,FALSE),VLOOKUP($A664,Pit!$A$4:$AZ$2108,M$2,FALSE))</f>
        <v>3</v>
      </c>
      <c r="N664" s="16">
        <f>IF($C664="B",VLOOKUP($A664,Bat!$A$4:$BC$2232,N$1,FALSE),VLOOKUP($A664,Pit!$A$4:$AZ$2108,N$2,FALSE))</f>
        <v>3</v>
      </c>
      <c r="O664" s="16" t="str">
        <f>IF($C664="B",VLOOKUP($A664,Bat!$A$4:$BC$2232,O$1,FALSE),VLOOKUP($A664,Pit!$A$4:$AZ$2108,O$2,FALSE))</f>
        <v>88-90 Mph</v>
      </c>
      <c r="P664" s="17">
        <f>IF($C664="B",VLOOKUP($A664,Bat!$A$4:$BC$2232,P$1,FALSE),VLOOKUP($A664,Pit!$A$4:$AZ$2108,P$2,FALSE))</f>
        <v>3</v>
      </c>
      <c r="Q664" s="36">
        <f>IF($C664="B",VLOOKUP($A664,Bat!$A$4:$BC$2232,Q$1,FALSE),VLOOKUP($A664,Pit!$A$4:$AZ$2108,Q$2,FALSE))</f>
        <v>16.287648076040998</v>
      </c>
      <c r="R664" s="19">
        <f>IF($C664="B",VLOOKUP($A664,Bat!$A$4:$BC$2232,R$1,FALSE),VLOOKUP($A664,Pit!$A$4:$AZ$2108,R$2,FALSE))</f>
        <v>-0.60503641408074937</v>
      </c>
      <c r="S664" s="20">
        <f>IF($C664="B",VLOOKUP($A664,Bat!$A$4:$BC$2232,S$1,FALSE),VLOOKUP($A664,Pit!$A$4:$AZ$2108,S$2,FALSE))</f>
        <v>105000</v>
      </c>
      <c r="T664" s="17" t="str">
        <f>VLOOKUP(IF($C664="B",VLOOKUP($A664,Bat!$A$4:$AT$2232,T$1,FALSE),VLOOKUP($A664,Pit!$A$4:$BD$2108,T$2,FALSE)),COND!$A$35:$B$41,2,FALSE)</f>
        <v>??</v>
      </c>
      <c r="U664" s="21">
        <f>IF($C664="B",VLOOKUP($A664,Bat!$A$4:$AR$1196,44,FALSE),VLOOKUP($A664,Pit!$A$4:$BB$1086,54,FALSE))</f>
        <v>0</v>
      </c>
      <c r="V664" s="16"/>
      <c r="W664" s="16">
        <f>IF(OR(U664=999,V664=999,AND(S664&gt;$S$3,S664&lt;&gt;"Slot")),"",IF(V664="",U664,V664))</f>
        <v>0</v>
      </c>
      <c r="X664" s="17" t="e">
        <f>RANK(R664,$R$5:$R$124)</f>
        <v>#N/A</v>
      </c>
      <c r="Y664" s="16" t="str">
        <f>IFERROR(VLOOKUP($D664,Results!$F$3:$L$1396,Y$1,FALSE),"")</f>
        <v/>
      </c>
      <c r="Z664" s="34" t="str">
        <f>IFERROR(IFERROR(IF(VLOOKUP($D664,Results!$F$3:$L$1396,Z$1+1,FALSE)=1,"S",""),"")&amp;VLOOKUP($D664,Results!$F$3:$L$1396,Z$1,FALSE),"")</f>
        <v/>
      </c>
      <c r="AA664" s="16" t="str">
        <f>IFERROR(VLOOKUP($D664,Results!$F$3:$L$1396,AA$1,FALSE),"")</f>
        <v/>
      </c>
      <c r="AB664" s="16" t="str">
        <f>IFERROR(VLOOKUP($D664,Results!$F$3:$L$1396,AB$1,FALSE),"")</f>
        <v/>
      </c>
      <c r="AC664" s="16" t="str">
        <f>IF(V664="","",Y664-V664)</f>
        <v/>
      </c>
    </row>
    <row r="665" spans="1:29" s="21" customFormat="1" x14ac:dyDescent="0.25">
      <c r="A665" s="21" t="s">
        <v>3039</v>
      </c>
      <c r="B665" s="16">
        <f>COUNTIF($A$5:$A$124,A665)</f>
        <v>0</v>
      </c>
      <c r="C665" s="16" t="str">
        <f>IF(OR(MID(A665,1,2)="SP",MID(A665,1,2)="MR",MID(A665,1,2)="CL",MID(A665,1,2)="RP"),"P","B")</f>
        <v>B</v>
      </c>
      <c r="D665" s="17">
        <f>IF($C665="B",VLOOKUP($A665,Bat!$A$4:$BC$2232,D$1,FALSE),VLOOKUP($A665,Pit!$A$4:$AZ$2108,D$2,FALSE))</f>
        <v>3892</v>
      </c>
      <c r="E665" s="16" t="str">
        <f>IF($C665="B",VLOOKUP($A665,Bat!$A$4:$BC$2232,E$1,FALSE),VLOOKUP($A665,Pit!$A$4:$AZ$2108,E$2,FALSE))</f>
        <v>C</v>
      </c>
      <c r="F665" s="16" t="str">
        <f>IF($C665="B",VLOOKUP($A665,Bat!$A$4:$BC$2232,F$1,FALSE),VLOOKUP($A665,Pit!$A$4:$AZ$2108,F$2,FALSE))</f>
        <v>Masahiko Kondo</v>
      </c>
      <c r="G665" s="16">
        <f>IF($C665="B",VLOOKUP($A665,Bat!$A$4:$BC$2232,G$1,FALSE),VLOOKUP($A665,Pit!$A$4:$AZ$2108,G$2,FALSE))</f>
        <v>21</v>
      </c>
      <c r="H665" s="16" t="str">
        <f>IF($C665="B",VLOOKUP($A665,Bat!$A$4:$BC$2232,H$1,FALSE),VLOOKUP($A665,Pit!$A$4:$AZ$2108,H$2,FALSE))</f>
        <v>R</v>
      </c>
      <c r="I665" s="16" t="str">
        <f>IF($C665="B",VLOOKUP($A665,Bat!$A$4:$BC$2232,I$1,FALSE),VLOOKUP($A665,Pit!$A$4:$AZ$2108,I$2,FALSE))</f>
        <v>R</v>
      </c>
      <c r="J665" s="16" t="str">
        <f>IF($C665="B",VLOOKUP($A665,Bat!$A$4:$BC$2232,J$1,FALSE),VLOOKUP($A665,Pit!$A$4:$AZ$2108,J$2,FALSE))</f>
        <v>Normal</v>
      </c>
      <c r="K665" s="17" t="str">
        <f>IF($C665="B",VLOOKUP($A665,Bat!$A$4:$BC$2232,K$1,FALSE),VLOOKUP($A665,Pit!$A$4:$AZ$2108,K$2,FALSE))</f>
        <v>Low</v>
      </c>
      <c r="L665" s="16">
        <f>IF($C665="B",VLOOKUP($A665,Bat!$A$4:$BC$2232,L$1,FALSE),VLOOKUP($A665,Pit!$A$4:$AZ$2108,L$2,FALSE))</f>
        <v>3</v>
      </c>
      <c r="M665" s="16">
        <f>IF($C665="B",VLOOKUP($A665,Bat!$A$4:$BC$2232,M$1,FALSE),VLOOKUP($A665,Pit!$A$4:$AZ$2108,M$2,FALSE))</f>
        <v>3</v>
      </c>
      <c r="N665" s="16">
        <f>IF($C665="B",VLOOKUP($A665,Bat!$A$4:$BC$2232,N$1,FALSE),VLOOKUP($A665,Pit!$A$4:$AZ$2108,N$2,FALSE))</f>
        <v>4</v>
      </c>
      <c r="O665" s="16">
        <f>IF($C665="B",VLOOKUP($A665,Bat!$A$4:$BC$2232,O$1,FALSE),VLOOKUP($A665,Pit!$A$4:$AZ$2108,O$2,FALSE))</f>
        <v>4</v>
      </c>
      <c r="P665" s="17">
        <f>IF($C665="B",VLOOKUP($A665,Bat!$A$4:$BC$2232,P$1,FALSE),VLOOKUP($A665,Pit!$A$4:$AZ$2108,P$2,FALSE))</f>
        <v>2</v>
      </c>
      <c r="Q665" s="36">
        <f>IF($C665="B",VLOOKUP($A665,Bat!$A$4:$BC$2232,Q$1,FALSE),VLOOKUP($A665,Pit!$A$4:$AZ$2108,Q$2,FALSE))</f>
        <v>1.9180920901986642</v>
      </c>
      <c r="R665" s="19">
        <f>IF($C665="B",VLOOKUP($A665,Bat!$A$4:$BC$2232,R$1,FALSE),VLOOKUP($A665,Pit!$A$4:$AZ$2108,R$2,FALSE))</f>
        <v>-0.61099149598767466</v>
      </c>
      <c r="S665" s="20">
        <f>IF($C665="B",VLOOKUP($A665,Bat!$A$4:$BC$2232,S$1,FALSE),VLOOKUP($A665,Pit!$A$4:$AZ$2108,S$2,FALSE))</f>
        <v>230000</v>
      </c>
      <c r="T665" s="17" t="str">
        <f>VLOOKUP(IF($C665="B",VLOOKUP($A665,Bat!$A$4:$AT$2232,T$1,FALSE),VLOOKUP($A665,Pit!$A$4:$BD$2108,T$2,FALSE)),COND!$A$35:$B$41,2,FALSE)</f>
        <v>??</v>
      </c>
      <c r="U665" s="21">
        <f>IF($C665="B",VLOOKUP($A665,Bat!$A$4:$AR$1196,44,FALSE),VLOOKUP($A665,Pit!$A$4:$BB$1086,54,FALSE))</f>
        <v>0</v>
      </c>
      <c r="V665" s="16"/>
      <c r="W665" s="16">
        <f>IF(OR(U665=999,V665=999,AND(S665&gt;$S$3,S665&lt;&gt;"Slot")),"",IF(V665="",U665,V665))</f>
        <v>0</v>
      </c>
      <c r="X665" s="17" t="e">
        <f>RANK(R665,$R$5:$R$124)</f>
        <v>#N/A</v>
      </c>
      <c r="Y665" s="16" t="str">
        <f>IFERROR(VLOOKUP($D665,Results!$F$3:$L$1396,Y$1,FALSE),"")</f>
        <v/>
      </c>
      <c r="Z665" s="34" t="str">
        <f>IFERROR(IFERROR(IF(VLOOKUP($D665,Results!$F$3:$L$1396,Z$1+1,FALSE)=1,"S",""),"")&amp;VLOOKUP($D665,Results!$F$3:$L$1396,Z$1,FALSE),"")</f>
        <v/>
      </c>
      <c r="AA665" s="16" t="str">
        <f>IFERROR(VLOOKUP($D665,Results!$F$3:$L$1396,AA$1,FALSE),"")</f>
        <v/>
      </c>
      <c r="AB665" s="16" t="str">
        <f>IFERROR(VLOOKUP($D665,Results!$F$3:$L$1396,AB$1,FALSE),"")</f>
        <v/>
      </c>
      <c r="AC665" s="16" t="str">
        <f>IF(V665="","",Y665-V665)</f>
        <v/>
      </c>
    </row>
    <row r="666" spans="1:29" s="21" customFormat="1" x14ac:dyDescent="0.25">
      <c r="A666" s="21" t="s">
        <v>2688</v>
      </c>
      <c r="B666" s="16">
        <f>COUNTIF($A$5:$A$124,A666)</f>
        <v>0</v>
      </c>
      <c r="C666" s="16" t="str">
        <f>IF(OR(MID(A666,1,2)="SP",MID(A666,1,2)="MR",MID(A666,1,2)="CL",MID(A666,1,2)="RP"),"P","B")</f>
        <v>B</v>
      </c>
      <c r="D666" s="17">
        <f>IF($C666="B",VLOOKUP($A666,Bat!$A$4:$BC$2232,D$1,FALSE),VLOOKUP($A666,Pit!$A$4:$AZ$2108,D$2,FALSE))</f>
        <v>4970</v>
      </c>
      <c r="E666" s="16" t="str">
        <f>IF($C666="B",VLOOKUP($A666,Bat!$A$4:$BC$2232,E$1,FALSE),VLOOKUP($A666,Pit!$A$4:$AZ$2108,E$2,FALSE))</f>
        <v>CF</v>
      </c>
      <c r="F666" s="16" t="str">
        <f>IF($C666="B",VLOOKUP($A666,Bat!$A$4:$BC$2232,F$1,FALSE),VLOOKUP($A666,Pit!$A$4:$AZ$2108,F$2,FALSE))</f>
        <v>Tom Johnson</v>
      </c>
      <c r="G666" s="16">
        <f>IF($C666="B",VLOOKUP($A666,Bat!$A$4:$BC$2232,G$1,FALSE),VLOOKUP($A666,Pit!$A$4:$AZ$2108,G$2,FALSE))</f>
        <v>18</v>
      </c>
      <c r="H666" s="16" t="str">
        <f>IF($C666="B",VLOOKUP($A666,Bat!$A$4:$BC$2232,H$1,FALSE),VLOOKUP($A666,Pit!$A$4:$AZ$2108,H$2,FALSE))</f>
        <v>L</v>
      </c>
      <c r="I666" s="16" t="str">
        <f>IF($C666="B",VLOOKUP($A666,Bat!$A$4:$BC$2232,I$1,FALSE),VLOOKUP($A666,Pit!$A$4:$AZ$2108,I$2,FALSE))</f>
        <v>L</v>
      </c>
      <c r="J666" s="16" t="str">
        <f>IF($C666="B",VLOOKUP($A666,Bat!$A$4:$BC$2232,J$1,FALSE),VLOOKUP($A666,Pit!$A$4:$AZ$2108,J$2,FALSE))</f>
        <v>Very High</v>
      </c>
      <c r="K666" s="17" t="str">
        <f>IF($C666="B",VLOOKUP($A666,Bat!$A$4:$BC$2232,K$1,FALSE),VLOOKUP($A666,Pit!$A$4:$AZ$2108,K$2,FALSE))</f>
        <v>Very Low</v>
      </c>
      <c r="L666" s="16">
        <f>IF($C666="B",VLOOKUP($A666,Bat!$A$4:$BC$2232,L$1,FALSE),VLOOKUP($A666,Pit!$A$4:$AZ$2108,L$2,FALSE))</f>
        <v>3</v>
      </c>
      <c r="M666" s="16">
        <f>IF($C666="B",VLOOKUP($A666,Bat!$A$4:$BC$2232,M$1,FALSE),VLOOKUP($A666,Pit!$A$4:$AZ$2108,M$2,FALSE))</f>
        <v>5</v>
      </c>
      <c r="N666" s="16">
        <f>IF($C666="B",VLOOKUP($A666,Bat!$A$4:$BC$2232,N$1,FALSE),VLOOKUP($A666,Pit!$A$4:$AZ$2108,N$2,FALSE))</f>
        <v>3</v>
      </c>
      <c r="O666" s="16">
        <f>IF($C666="B",VLOOKUP($A666,Bat!$A$4:$BC$2232,O$1,FALSE),VLOOKUP($A666,Pit!$A$4:$AZ$2108,O$2,FALSE))</f>
        <v>4</v>
      </c>
      <c r="P666" s="17">
        <f>IF($C666="B",VLOOKUP($A666,Bat!$A$4:$BC$2232,P$1,FALSE),VLOOKUP($A666,Pit!$A$4:$AZ$2108,P$2,FALSE))</f>
        <v>4</v>
      </c>
      <c r="Q666" s="36">
        <f>IF($C666="B",VLOOKUP($A666,Bat!$A$4:$BC$2232,Q$1,FALSE),VLOOKUP($A666,Pit!$A$4:$AZ$2108,Q$2,FALSE))</f>
        <v>1.9033462249264339</v>
      </c>
      <c r="R666" s="19">
        <f>IF($C666="B",VLOOKUP($A666,Bat!$A$4:$BC$2232,R$1,FALSE),VLOOKUP($A666,Pit!$A$4:$AZ$2108,R$2,FALSE))</f>
        <v>-0.61292576718504355</v>
      </c>
      <c r="S666" s="20">
        <f>IF($C666="B",VLOOKUP($A666,Bat!$A$4:$BC$2232,S$1,FALSE),VLOOKUP($A666,Pit!$A$4:$AZ$2108,S$2,FALSE))</f>
        <v>210000</v>
      </c>
      <c r="T666" s="17" t="str">
        <f>VLOOKUP(IF($C666="B",VLOOKUP($A666,Bat!$A$4:$AT$2232,T$1,FALSE),VLOOKUP($A666,Pit!$A$4:$BD$2108,T$2,FALSE)),COND!$A$35:$B$41,2,FALSE)</f>
        <v>??</v>
      </c>
      <c r="U666" s="21">
        <f>IF($C666="B",VLOOKUP($A666,Bat!$A$4:$AR$1196,44,FALSE),VLOOKUP($A666,Pit!$A$4:$BB$1086,54,FALSE))</f>
        <v>0</v>
      </c>
      <c r="V666" s="16"/>
      <c r="W666" s="16">
        <f>IF(OR(U666=999,V666=999,AND(S666&gt;$S$3,S666&lt;&gt;"Slot")),"",IF(V666="",U666,V666))</f>
        <v>0</v>
      </c>
      <c r="X666" s="17" t="e">
        <f>RANK(R666,$R$5:$R$124)</f>
        <v>#N/A</v>
      </c>
      <c r="Y666" s="16" t="str">
        <f>IFERROR(VLOOKUP($D666,Results!$F$3:$L$1396,Y$1,FALSE),"")</f>
        <v/>
      </c>
      <c r="Z666" s="34" t="str">
        <f>IFERROR(IFERROR(IF(VLOOKUP($D666,Results!$F$3:$L$1396,Z$1+1,FALSE)=1,"S",""),"")&amp;VLOOKUP($D666,Results!$F$3:$L$1396,Z$1,FALSE),"")</f>
        <v/>
      </c>
      <c r="AA666" s="16" t="str">
        <f>IFERROR(VLOOKUP($D666,Results!$F$3:$L$1396,AA$1,FALSE),"")</f>
        <v/>
      </c>
      <c r="AB666" s="16" t="str">
        <f>IFERROR(VLOOKUP($D666,Results!$F$3:$L$1396,AB$1,FALSE),"")</f>
        <v/>
      </c>
      <c r="AC666" s="16" t="str">
        <f>IF(V666="","",Y666-V666)</f>
        <v/>
      </c>
    </row>
    <row r="667" spans="1:29" s="21" customFormat="1" x14ac:dyDescent="0.25">
      <c r="A667" s="21" t="s">
        <v>3165</v>
      </c>
      <c r="B667" s="16">
        <f>COUNTIF($A$5:$A$124,A667)</f>
        <v>0</v>
      </c>
      <c r="C667" s="16" t="str">
        <f>IF(OR(MID(A667,1,2)="SP",MID(A667,1,2)="MR",MID(A667,1,2)="CL",MID(A667,1,2)="RP"),"P","B")</f>
        <v>P</v>
      </c>
      <c r="D667" s="17">
        <f>IF($C667="B",VLOOKUP($A667,Bat!$A$4:$BC$2232,D$1,FALSE),VLOOKUP($A667,Pit!$A$4:$AZ$2108,D$2,FALSE))</f>
        <v>4131</v>
      </c>
      <c r="E667" s="16" t="str">
        <f>IF($C667="B",VLOOKUP($A667,Bat!$A$4:$BC$2232,E$1,FALSE),VLOOKUP($A667,Pit!$A$4:$AZ$2108,E$2,FALSE))</f>
        <v>SP</v>
      </c>
      <c r="F667" s="16" t="str">
        <f>IF($C667="B",VLOOKUP($A667,Bat!$A$4:$BC$2232,F$1,FALSE),VLOOKUP($A667,Pit!$A$4:$AZ$2108,F$2,FALSE))</f>
        <v>Toshimichi Kamida</v>
      </c>
      <c r="G667" s="16">
        <f>IF($C667="B",VLOOKUP($A667,Bat!$A$4:$BC$2232,G$1,FALSE),VLOOKUP($A667,Pit!$A$4:$AZ$2108,G$2,FALSE))</f>
        <v>21</v>
      </c>
      <c r="H667" s="16" t="str">
        <f>IF($C667="B",VLOOKUP($A667,Bat!$A$4:$BC$2232,H$1,FALSE),VLOOKUP($A667,Pit!$A$4:$AZ$2108,H$2,FALSE))</f>
        <v>R</v>
      </c>
      <c r="I667" s="16" t="str">
        <f>IF($C667="B",VLOOKUP($A667,Bat!$A$4:$BC$2232,I$1,FALSE),VLOOKUP($A667,Pit!$A$4:$AZ$2108,I$2,FALSE))</f>
        <v>R</v>
      </c>
      <c r="J667" s="16" t="str">
        <f>IF($C667="B",VLOOKUP($A667,Bat!$A$4:$BC$2232,J$1,FALSE),VLOOKUP($A667,Pit!$A$4:$AZ$2108,J$2,FALSE))</f>
        <v>Low</v>
      </c>
      <c r="K667" s="17" t="str">
        <f>IF($C667="B",VLOOKUP($A667,Bat!$A$4:$BC$2232,K$1,FALSE),VLOOKUP($A667,Pit!$A$4:$AZ$2108,K$2,FALSE))</f>
        <v>Low</v>
      </c>
      <c r="L667" s="16">
        <f>IF($C667="B",VLOOKUP($A667,Bat!$A$4:$BC$2232,L$1,FALSE),VLOOKUP($A667,Pit!$A$4:$AZ$2108,L$2,FALSE))</f>
        <v>3</v>
      </c>
      <c r="M667" s="16">
        <f>IF($C667="B",VLOOKUP($A667,Bat!$A$4:$BC$2232,M$1,FALSE),VLOOKUP($A667,Pit!$A$4:$AZ$2108,M$2,FALSE))</f>
        <v>4</v>
      </c>
      <c r="N667" s="16">
        <f>IF($C667="B",VLOOKUP($A667,Bat!$A$4:$BC$2232,N$1,FALSE),VLOOKUP($A667,Pit!$A$4:$AZ$2108,N$2,FALSE))</f>
        <v>3</v>
      </c>
      <c r="O667" s="16" t="str">
        <f>IF($C667="B",VLOOKUP($A667,Bat!$A$4:$BC$2232,O$1,FALSE),VLOOKUP($A667,Pit!$A$4:$AZ$2108,O$2,FALSE))</f>
        <v>89-91 Mph</v>
      </c>
      <c r="P667" s="17">
        <f>IF($C667="B",VLOOKUP($A667,Bat!$A$4:$BC$2232,P$1,FALSE),VLOOKUP($A667,Pit!$A$4:$AZ$2108,P$2,FALSE))</f>
        <v>9</v>
      </c>
      <c r="Q667" s="36">
        <f>IF($C667="B",VLOOKUP($A667,Bat!$A$4:$BC$2232,Q$1,FALSE),VLOOKUP($A667,Pit!$A$4:$AZ$2108,Q$2,FALSE))</f>
        <v>16.191427575792336</v>
      </c>
      <c r="R667" s="19">
        <f>IF($C667="B",VLOOKUP($A667,Bat!$A$4:$BC$2232,R$1,FALSE),VLOOKUP($A667,Pit!$A$4:$AZ$2108,R$2,FALSE))</f>
        <v>-0.61364476177028149</v>
      </c>
      <c r="S667" s="20">
        <f>IF($C667="B",VLOOKUP($A667,Bat!$A$4:$BC$2232,S$1,FALSE),VLOOKUP($A667,Pit!$A$4:$AZ$2108,S$2,FALSE))</f>
        <v>220000</v>
      </c>
      <c r="T667" s="17" t="str">
        <f>VLOOKUP(IF($C667="B",VLOOKUP($A667,Bat!$A$4:$AT$2232,T$1,FALSE),VLOOKUP($A667,Pit!$A$4:$BD$2108,T$2,FALSE)),COND!$A$35:$B$41,2,FALSE)</f>
        <v>??</v>
      </c>
      <c r="U667" s="21">
        <f>IF($C667="B",VLOOKUP($A667,Bat!$A$4:$AR$1196,44,FALSE),VLOOKUP($A667,Pit!$A$4:$BB$1086,54,FALSE))</f>
        <v>0</v>
      </c>
      <c r="V667" s="16"/>
      <c r="W667" s="16">
        <f>IF(OR(U667=999,V667=999,AND(S667&gt;$S$3,S667&lt;&gt;"Slot")),"",IF(V667="",U667,V667))</f>
        <v>0</v>
      </c>
      <c r="X667" s="17" t="e">
        <f>RANK(R667,$R$5:$R$124)</f>
        <v>#N/A</v>
      </c>
      <c r="Y667" s="16" t="str">
        <f>IFERROR(VLOOKUP($D667,Results!$F$3:$L$1396,Y$1,FALSE),"")</f>
        <v/>
      </c>
      <c r="Z667" s="34" t="str">
        <f>IFERROR(IFERROR(IF(VLOOKUP($D667,Results!$F$3:$L$1396,Z$1+1,FALSE)=1,"S",""),"")&amp;VLOOKUP($D667,Results!$F$3:$L$1396,Z$1,FALSE),"")</f>
        <v/>
      </c>
      <c r="AA667" s="16" t="str">
        <f>IFERROR(VLOOKUP($D667,Results!$F$3:$L$1396,AA$1,FALSE),"")</f>
        <v/>
      </c>
      <c r="AB667" s="16" t="str">
        <f>IFERROR(VLOOKUP($D667,Results!$F$3:$L$1396,AB$1,FALSE),"")</f>
        <v/>
      </c>
      <c r="AC667" s="16" t="str">
        <f>IF(V667="","",Y667-V667)</f>
        <v/>
      </c>
    </row>
    <row r="668" spans="1:29" s="21" customFormat="1" x14ac:dyDescent="0.25">
      <c r="A668" s="21" t="s">
        <v>2615</v>
      </c>
      <c r="B668" s="16">
        <f>COUNTIF($A$5:$A$124,A668)</f>
        <v>0</v>
      </c>
      <c r="C668" s="16" t="str">
        <f>IF(OR(MID(A668,1,2)="SP",MID(A668,1,2)="MR",MID(A668,1,2)="CL",MID(A668,1,2)="RP"),"P","B")</f>
        <v>P</v>
      </c>
      <c r="D668" s="17">
        <f>IF($C668="B",VLOOKUP($A668,Bat!$A$4:$BC$2232,D$1,FALSE),VLOOKUP($A668,Pit!$A$4:$AZ$2108,D$2,FALSE))</f>
        <v>10467</v>
      </c>
      <c r="E668" s="16" t="str">
        <f>IF($C668="B",VLOOKUP($A668,Bat!$A$4:$BC$2232,E$1,FALSE),VLOOKUP($A668,Pit!$A$4:$AZ$2108,E$2,FALSE))</f>
        <v>SP</v>
      </c>
      <c r="F668" s="16" t="str">
        <f>IF($C668="B",VLOOKUP($A668,Bat!$A$4:$BC$2232,F$1,FALSE),VLOOKUP($A668,Pit!$A$4:$AZ$2108,F$2,FALSE))</f>
        <v>Harvey Hood</v>
      </c>
      <c r="G668" s="16">
        <f>IF($C668="B",VLOOKUP($A668,Bat!$A$4:$BC$2232,G$1,FALSE),VLOOKUP($A668,Pit!$A$4:$AZ$2108,G$2,FALSE))</f>
        <v>21</v>
      </c>
      <c r="H668" s="16" t="str">
        <f>IF($C668="B",VLOOKUP($A668,Bat!$A$4:$BC$2232,H$1,FALSE),VLOOKUP($A668,Pit!$A$4:$AZ$2108,H$2,FALSE))</f>
        <v>R</v>
      </c>
      <c r="I668" s="16" t="str">
        <f>IF($C668="B",VLOOKUP($A668,Bat!$A$4:$BC$2232,I$1,FALSE),VLOOKUP($A668,Pit!$A$4:$AZ$2108,I$2,FALSE))</f>
        <v>R</v>
      </c>
      <c r="J668" s="16" t="str">
        <f>IF($C668="B",VLOOKUP($A668,Bat!$A$4:$BC$2232,J$1,FALSE),VLOOKUP($A668,Pit!$A$4:$AZ$2108,J$2,FALSE))</f>
        <v>Low</v>
      </c>
      <c r="K668" s="17" t="str">
        <f>IF($C668="B",VLOOKUP($A668,Bat!$A$4:$BC$2232,K$1,FALSE),VLOOKUP($A668,Pit!$A$4:$AZ$2108,K$2,FALSE))</f>
        <v>High</v>
      </c>
      <c r="L668" s="16">
        <f>IF($C668="B",VLOOKUP($A668,Bat!$A$4:$BC$2232,L$1,FALSE),VLOOKUP($A668,Pit!$A$4:$AZ$2108,L$2,FALSE))</f>
        <v>4</v>
      </c>
      <c r="M668" s="16">
        <f>IF($C668="B",VLOOKUP($A668,Bat!$A$4:$BC$2232,M$1,FALSE),VLOOKUP($A668,Pit!$A$4:$AZ$2108,M$2,FALSE))</f>
        <v>4</v>
      </c>
      <c r="N668" s="16">
        <f>IF($C668="B",VLOOKUP($A668,Bat!$A$4:$BC$2232,N$1,FALSE),VLOOKUP($A668,Pit!$A$4:$AZ$2108,N$2,FALSE))</f>
        <v>2</v>
      </c>
      <c r="O668" s="16" t="str">
        <f>IF($C668="B",VLOOKUP($A668,Bat!$A$4:$BC$2232,O$1,FALSE),VLOOKUP($A668,Pit!$A$4:$AZ$2108,O$2,FALSE))</f>
        <v>92-94 Mph</v>
      </c>
      <c r="P668" s="17">
        <f>IF($C668="B",VLOOKUP($A668,Bat!$A$4:$BC$2232,P$1,FALSE),VLOOKUP($A668,Pit!$A$4:$AZ$2108,P$2,FALSE))</f>
        <v>7</v>
      </c>
      <c r="Q668" s="36">
        <f>IF($C668="B",VLOOKUP($A668,Bat!$A$4:$BC$2232,Q$1,FALSE),VLOOKUP($A668,Pit!$A$4:$AZ$2108,Q$2,FALSE))</f>
        <v>16.188842744893599</v>
      </c>
      <c r="R668" s="19">
        <f>IF($C668="B",VLOOKUP($A668,Bat!$A$4:$BC$2232,R$1,FALSE),VLOOKUP($A668,Pit!$A$4:$AZ$2108,R$2,FALSE))</f>
        <v>-0.61387601314641727</v>
      </c>
      <c r="S668" s="20">
        <f>IF($C668="B",VLOOKUP($A668,Bat!$A$4:$BC$2232,S$1,FALSE),VLOOKUP($A668,Pit!$A$4:$AZ$2108,S$2,FALSE))</f>
        <v>230000</v>
      </c>
      <c r="T668" s="17" t="str">
        <f>VLOOKUP(IF($C668="B",VLOOKUP($A668,Bat!$A$4:$AT$2232,T$1,FALSE),VLOOKUP($A668,Pit!$A$4:$BD$2108,T$2,FALSE)),COND!$A$35:$B$41,2,FALSE)</f>
        <v>??</v>
      </c>
      <c r="U668" s="21">
        <f>IF($C668="B",VLOOKUP($A668,Bat!$A$4:$AR$1196,44,FALSE),VLOOKUP($A668,Pit!$A$4:$BB$1086,54,FALSE))</f>
        <v>0</v>
      </c>
      <c r="V668" s="16"/>
      <c r="W668" s="16">
        <f>IF(OR(U668=999,V668=999,AND(S668&gt;$S$3,S668&lt;&gt;"Slot")),"",IF(V668="",U668,V668))</f>
        <v>0</v>
      </c>
      <c r="X668" s="17" t="e">
        <f>RANK(R668,$R$5:$R$124)</f>
        <v>#N/A</v>
      </c>
      <c r="Y668" s="16" t="str">
        <f>IFERROR(VLOOKUP($D668,Results!$F$3:$L$1396,Y$1,FALSE),"")</f>
        <v/>
      </c>
      <c r="Z668" s="34" t="str">
        <f>IFERROR(IFERROR(IF(VLOOKUP($D668,Results!$F$3:$L$1396,Z$1+1,FALSE)=1,"S",""),"")&amp;VLOOKUP($D668,Results!$F$3:$L$1396,Z$1,FALSE),"")</f>
        <v/>
      </c>
      <c r="AA668" s="16" t="str">
        <f>IFERROR(VLOOKUP($D668,Results!$F$3:$L$1396,AA$1,FALSE),"")</f>
        <v/>
      </c>
      <c r="AB668" s="16" t="str">
        <f>IFERROR(VLOOKUP($D668,Results!$F$3:$L$1396,AB$1,FALSE),"")</f>
        <v/>
      </c>
      <c r="AC668" s="16" t="str">
        <f>IF(V668="","",Y668-V668)</f>
        <v/>
      </c>
    </row>
    <row r="669" spans="1:29" s="21" customFormat="1" x14ac:dyDescent="0.25">
      <c r="A669" s="21" t="s">
        <v>3040</v>
      </c>
      <c r="B669" s="16">
        <f>COUNTIF($A$5:$A$124,A669)</f>
        <v>0</v>
      </c>
      <c r="C669" s="16" t="str">
        <f>IF(OR(MID(A669,1,2)="SP",MID(A669,1,2)="MR",MID(A669,1,2)="CL",MID(A669,1,2)="RP"),"P","B")</f>
        <v>B</v>
      </c>
      <c r="D669" s="17">
        <f>IF($C669="B",VLOOKUP($A669,Bat!$A$4:$BC$2232,D$1,FALSE),VLOOKUP($A669,Pit!$A$4:$AZ$2108,D$2,FALSE))</f>
        <v>4589</v>
      </c>
      <c r="E669" s="16" t="str">
        <f>IF($C669="B",VLOOKUP($A669,Bat!$A$4:$BC$2232,E$1,FALSE),VLOOKUP($A669,Pit!$A$4:$AZ$2108,E$2,FALSE))</f>
        <v>RF</v>
      </c>
      <c r="F669" s="16" t="str">
        <f>IF($C669="B",VLOOKUP($A669,Bat!$A$4:$BC$2232,F$1,FALSE),VLOOKUP($A669,Pit!$A$4:$AZ$2108,F$2,FALSE))</f>
        <v>Yataro Watanabe</v>
      </c>
      <c r="G669" s="16">
        <f>IF($C669="B",VLOOKUP($A669,Bat!$A$4:$BC$2232,G$1,FALSE),VLOOKUP($A669,Pit!$A$4:$AZ$2108,G$2,FALSE))</f>
        <v>21</v>
      </c>
      <c r="H669" s="16" t="str">
        <f>IF($C669="B",VLOOKUP($A669,Bat!$A$4:$BC$2232,H$1,FALSE),VLOOKUP($A669,Pit!$A$4:$AZ$2108,H$2,FALSE))</f>
        <v>R</v>
      </c>
      <c r="I669" s="16" t="str">
        <f>IF($C669="B",VLOOKUP($A669,Bat!$A$4:$BC$2232,I$1,FALSE),VLOOKUP($A669,Pit!$A$4:$AZ$2108,I$2,FALSE))</f>
        <v>R</v>
      </c>
      <c r="J669" s="16" t="str">
        <f>IF($C669="B",VLOOKUP($A669,Bat!$A$4:$BC$2232,J$1,FALSE),VLOOKUP($A669,Pit!$A$4:$AZ$2108,J$2,FALSE))</f>
        <v>Low</v>
      </c>
      <c r="K669" s="17" t="str">
        <f>IF($C669="B",VLOOKUP($A669,Bat!$A$4:$BC$2232,K$1,FALSE),VLOOKUP($A669,Pit!$A$4:$AZ$2108,K$2,FALSE))</f>
        <v>Normal</v>
      </c>
      <c r="L669" s="16">
        <f>IF($C669="B",VLOOKUP($A669,Bat!$A$4:$BC$2232,L$1,FALSE),VLOOKUP($A669,Pit!$A$4:$AZ$2108,L$2,FALSE))</f>
        <v>3</v>
      </c>
      <c r="M669" s="16">
        <f>IF($C669="B",VLOOKUP($A669,Bat!$A$4:$BC$2232,M$1,FALSE),VLOOKUP($A669,Pit!$A$4:$AZ$2108,M$2,FALSE))</f>
        <v>5</v>
      </c>
      <c r="N669" s="16">
        <f>IF($C669="B",VLOOKUP($A669,Bat!$A$4:$BC$2232,N$1,FALSE),VLOOKUP($A669,Pit!$A$4:$AZ$2108,N$2,FALSE))</f>
        <v>4</v>
      </c>
      <c r="O669" s="16">
        <f>IF($C669="B",VLOOKUP($A669,Bat!$A$4:$BC$2232,O$1,FALSE),VLOOKUP($A669,Pit!$A$4:$AZ$2108,O$2,FALSE))</f>
        <v>3</v>
      </c>
      <c r="P669" s="17">
        <f>IF($C669="B",VLOOKUP($A669,Bat!$A$4:$BC$2232,P$1,FALSE),VLOOKUP($A669,Pit!$A$4:$AZ$2108,P$2,FALSE))</f>
        <v>2</v>
      </c>
      <c r="Q669" s="36">
        <f>IF($C669="B",VLOOKUP($A669,Bat!$A$4:$BC$2232,Q$1,FALSE),VLOOKUP($A669,Pit!$A$4:$AZ$2108,Q$2,FALSE))</f>
        <v>1.8881768178244318</v>
      </c>
      <c r="R669" s="19">
        <f>IF($C669="B",VLOOKUP($A669,Bat!$A$4:$BC$2232,R$1,FALSE),VLOOKUP($A669,Pit!$A$4:$AZ$2108,R$2,FALSE))</f>
        <v>-0.6149155959741226</v>
      </c>
      <c r="S669" s="20">
        <f>IF($C669="B",VLOOKUP($A669,Bat!$A$4:$BC$2232,S$1,FALSE),VLOOKUP($A669,Pit!$A$4:$AZ$2108,S$2,FALSE))</f>
        <v>210000</v>
      </c>
      <c r="T669" s="17" t="str">
        <f>VLOOKUP(IF($C669="B",VLOOKUP($A669,Bat!$A$4:$AT$2232,T$1,FALSE),VLOOKUP($A669,Pit!$A$4:$BD$2108,T$2,FALSE)),COND!$A$35:$B$41,2,FALSE)</f>
        <v>??</v>
      </c>
      <c r="U669" s="21">
        <f>IF($C669="B",VLOOKUP($A669,Bat!$A$4:$AR$1196,44,FALSE),VLOOKUP($A669,Pit!$A$4:$BB$1086,54,FALSE))</f>
        <v>0</v>
      </c>
      <c r="V669" s="16"/>
      <c r="W669" s="16">
        <f>IF(OR(U669=999,V669=999,AND(S669&gt;$S$3,S669&lt;&gt;"Slot")),"",IF(V669="",U669,V669))</f>
        <v>0</v>
      </c>
      <c r="X669" s="17" t="e">
        <f>RANK(R669,$R$5:$R$124)</f>
        <v>#N/A</v>
      </c>
      <c r="Y669" s="16" t="str">
        <f>IFERROR(VLOOKUP($D669,Results!$F$3:$L$1396,Y$1,FALSE),"")</f>
        <v/>
      </c>
      <c r="Z669" s="34" t="str">
        <f>IFERROR(IFERROR(IF(VLOOKUP($D669,Results!$F$3:$L$1396,Z$1+1,FALSE)=1,"S",""),"")&amp;VLOOKUP($D669,Results!$F$3:$L$1396,Z$1,FALSE),"")</f>
        <v/>
      </c>
      <c r="AA669" s="16" t="str">
        <f>IFERROR(VLOOKUP($D669,Results!$F$3:$L$1396,AA$1,FALSE),"")</f>
        <v/>
      </c>
      <c r="AB669" s="16" t="str">
        <f>IFERROR(VLOOKUP($D669,Results!$F$3:$L$1396,AB$1,FALSE),"")</f>
        <v/>
      </c>
      <c r="AC669" s="16" t="str">
        <f>IF(V669="","",Y669-V669)</f>
        <v/>
      </c>
    </row>
    <row r="670" spans="1:29" s="21" customFormat="1" x14ac:dyDescent="0.25">
      <c r="A670" s="21" t="s">
        <v>2616</v>
      </c>
      <c r="B670" s="16">
        <f>COUNTIF($A$5:$A$124,A670)</f>
        <v>0</v>
      </c>
      <c r="C670" s="16" t="str">
        <f>IF(OR(MID(A670,1,2)="SP",MID(A670,1,2)="MR",MID(A670,1,2)="CL",MID(A670,1,2)="RP"),"P","B")</f>
        <v>P</v>
      </c>
      <c r="D670" s="17">
        <f>IF($C670="B",VLOOKUP($A670,Bat!$A$4:$BC$2232,D$1,FALSE),VLOOKUP($A670,Pit!$A$4:$AZ$2108,D$2,FALSE))</f>
        <v>13783</v>
      </c>
      <c r="E670" s="16" t="str">
        <f>IF($C670="B",VLOOKUP($A670,Bat!$A$4:$BC$2232,E$1,FALSE),VLOOKUP($A670,Pit!$A$4:$AZ$2108,E$2,FALSE))</f>
        <v>RP</v>
      </c>
      <c r="F670" s="16" t="str">
        <f>IF($C670="B",VLOOKUP($A670,Bat!$A$4:$BC$2232,F$1,FALSE),VLOOKUP($A670,Pit!$A$4:$AZ$2108,F$2,FALSE))</f>
        <v>John Paradis</v>
      </c>
      <c r="G670" s="16">
        <f>IF($C670="B",VLOOKUP($A670,Bat!$A$4:$BC$2232,G$1,FALSE),VLOOKUP($A670,Pit!$A$4:$AZ$2108,G$2,FALSE))</f>
        <v>21</v>
      </c>
      <c r="H670" s="16" t="str">
        <f>IF($C670="B",VLOOKUP($A670,Bat!$A$4:$BC$2232,H$1,FALSE),VLOOKUP($A670,Pit!$A$4:$AZ$2108,H$2,FALSE))</f>
        <v>L</v>
      </c>
      <c r="I670" s="16" t="str">
        <f>IF($C670="B",VLOOKUP($A670,Bat!$A$4:$BC$2232,I$1,FALSE),VLOOKUP($A670,Pit!$A$4:$AZ$2108,I$2,FALSE))</f>
        <v>L</v>
      </c>
      <c r="J670" s="16" t="str">
        <f>IF($C670="B",VLOOKUP($A670,Bat!$A$4:$BC$2232,J$1,FALSE),VLOOKUP($A670,Pit!$A$4:$AZ$2108,J$2,FALSE))</f>
        <v>Very Low</v>
      </c>
      <c r="K670" s="17" t="str">
        <f>IF($C670="B",VLOOKUP($A670,Bat!$A$4:$BC$2232,K$1,FALSE),VLOOKUP($A670,Pit!$A$4:$AZ$2108,K$2,FALSE))</f>
        <v>Very High</v>
      </c>
      <c r="L670" s="16">
        <f>IF($C670="B",VLOOKUP($A670,Bat!$A$4:$BC$2232,L$1,FALSE),VLOOKUP($A670,Pit!$A$4:$AZ$2108,L$2,FALSE))</f>
        <v>4</v>
      </c>
      <c r="M670" s="16">
        <f>IF($C670="B",VLOOKUP($A670,Bat!$A$4:$BC$2232,M$1,FALSE),VLOOKUP($A670,Pit!$A$4:$AZ$2108,M$2,FALSE))</f>
        <v>4</v>
      </c>
      <c r="N670" s="16">
        <f>IF($C670="B",VLOOKUP($A670,Bat!$A$4:$BC$2232,N$1,FALSE),VLOOKUP($A670,Pit!$A$4:$AZ$2108,N$2,FALSE))</f>
        <v>2</v>
      </c>
      <c r="O670" s="16" t="str">
        <f>IF($C670="B",VLOOKUP($A670,Bat!$A$4:$BC$2232,O$1,FALSE),VLOOKUP($A670,Pit!$A$4:$AZ$2108,O$2,FALSE))</f>
        <v>90-92 Mph</v>
      </c>
      <c r="P670" s="17">
        <f>IF($C670="B",VLOOKUP($A670,Bat!$A$4:$BC$2232,P$1,FALSE),VLOOKUP($A670,Pit!$A$4:$AZ$2108,P$2,FALSE))</f>
        <v>6</v>
      </c>
      <c r="Q670" s="36">
        <f>IF($C670="B",VLOOKUP($A670,Bat!$A$4:$BC$2232,Q$1,FALSE),VLOOKUP($A670,Pit!$A$4:$AZ$2108,Q$2,FALSE))</f>
        <v>16.175371676271261</v>
      </c>
      <c r="R670" s="19">
        <f>IF($C670="B",VLOOKUP($A670,Bat!$A$4:$BC$2232,R$1,FALSE),VLOOKUP($A670,Pit!$A$4:$AZ$2108,R$2,FALSE))</f>
        <v>-0.61508119958954466</v>
      </c>
      <c r="S670" s="20">
        <f>IF($C670="B",VLOOKUP($A670,Bat!$A$4:$BC$2232,S$1,FALSE),VLOOKUP($A670,Pit!$A$4:$AZ$2108,S$2,FALSE))</f>
        <v>180000</v>
      </c>
      <c r="T670" s="17" t="str">
        <f>VLOOKUP(IF($C670="B",VLOOKUP($A670,Bat!$A$4:$AT$2232,T$1,FALSE),VLOOKUP($A670,Pit!$A$4:$BD$2108,T$2,FALSE)),COND!$A$35:$B$41,2,FALSE)</f>
        <v>??</v>
      </c>
      <c r="U670" s="21">
        <f>IF($C670="B",VLOOKUP($A670,Bat!$A$4:$AR$1196,44,FALSE),VLOOKUP($A670,Pit!$A$4:$BB$1086,54,FALSE))</f>
        <v>0</v>
      </c>
      <c r="V670" s="16"/>
      <c r="W670" s="16">
        <f>IF(OR(U670=999,V670=999,AND(S670&gt;$S$3,S670&lt;&gt;"Slot")),"",IF(V670="",U670,V670))</f>
        <v>0</v>
      </c>
      <c r="X670" s="17" t="e">
        <f>RANK(R670,$R$5:$R$124)</f>
        <v>#N/A</v>
      </c>
      <c r="Y670" s="16" t="str">
        <f>IFERROR(VLOOKUP($D670,Results!$F$3:$L$1396,Y$1,FALSE),"")</f>
        <v/>
      </c>
      <c r="Z670" s="34" t="str">
        <f>IFERROR(IFERROR(IF(VLOOKUP($D670,Results!$F$3:$L$1396,Z$1+1,FALSE)=1,"S",""),"")&amp;VLOOKUP($D670,Results!$F$3:$L$1396,Z$1,FALSE),"")</f>
        <v/>
      </c>
      <c r="AA670" s="16" t="str">
        <f>IFERROR(VLOOKUP($D670,Results!$F$3:$L$1396,AA$1,FALSE),"")</f>
        <v/>
      </c>
      <c r="AB670" s="16" t="str">
        <f>IFERROR(VLOOKUP($D670,Results!$F$3:$L$1396,AB$1,FALSE),"")</f>
        <v/>
      </c>
      <c r="AC670" s="16" t="str">
        <f>IF(V670="","",Y670-V670)</f>
        <v/>
      </c>
    </row>
    <row r="671" spans="1:29" s="21" customFormat="1" x14ac:dyDescent="0.25">
      <c r="A671" s="21" t="s">
        <v>2617</v>
      </c>
      <c r="B671" s="16">
        <f>COUNTIF($A$5:$A$124,A671)</f>
        <v>0</v>
      </c>
      <c r="C671" s="16" t="str">
        <f>IF(OR(MID(A671,1,2)="SP",MID(A671,1,2)="MR",MID(A671,1,2)="CL",MID(A671,1,2)="RP"),"P","B")</f>
        <v>P</v>
      </c>
      <c r="D671" s="17">
        <f>IF($C671="B",VLOOKUP($A671,Bat!$A$4:$BC$2232,D$1,FALSE),VLOOKUP($A671,Pit!$A$4:$AZ$2108,D$2,FALSE))</f>
        <v>5903</v>
      </c>
      <c r="E671" s="16" t="str">
        <f>IF($C671="B",VLOOKUP($A671,Bat!$A$4:$BC$2232,E$1,FALSE),VLOOKUP($A671,Pit!$A$4:$AZ$2108,E$2,FALSE))</f>
        <v>CL</v>
      </c>
      <c r="F671" s="16" t="str">
        <f>IF($C671="B",VLOOKUP($A671,Bat!$A$4:$BC$2232,F$1,FALSE),VLOOKUP($A671,Pit!$A$4:$AZ$2108,F$2,FALSE))</f>
        <v>Rikiya Takahashi</v>
      </c>
      <c r="G671" s="16">
        <f>IF($C671="B",VLOOKUP($A671,Bat!$A$4:$BC$2232,G$1,FALSE),VLOOKUP($A671,Pit!$A$4:$AZ$2108,G$2,FALSE))</f>
        <v>21</v>
      </c>
      <c r="H671" s="16" t="str">
        <f>IF($C671="B",VLOOKUP($A671,Bat!$A$4:$BC$2232,H$1,FALSE),VLOOKUP($A671,Pit!$A$4:$AZ$2108,H$2,FALSE))</f>
        <v>R</v>
      </c>
      <c r="I671" s="16" t="str">
        <f>IF($C671="B",VLOOKUP($A671,Bat!$A$4:$BC$2232,I$1,FALSE),VLOOKUP($A671,Pit!$A$4:$AZ$2108,I$2,FALSE))</f>
        <v>R</v>
      </c>
      <c r="J671" s="16" t="str">
        <f>IF($C671="B",VLOOKUP($A671,Bat!$A$4:$BC$2232,J$1,FALSE),VLOOKUP($A671,Pit!$A$4:$AZ$2108,J$2,FALSE))</f>
        <v>Low</v>
      </c>
      <c r="K671" s="17" t="str">
        <f>IF($C671="B",VLOOKUP($A671,Bat!$A$4:$BC$2232,K$1,FALSE),VLOOKUP($A671,Pit!$A$4:$AZ$2108,K$2,FALSE))</f>
        <v>Normal</v>
      </c>
      <c r="L671" s="16">
        <f>IF($C671="B",VLOOKUP($A671,Bat!$A$4:$BC$2232,L$1,FALSE),VLOOKUP($A671,Pit!$A$4:$AZ$2108,L$2,FALSE))</f>
        <v>6</v>
      </c>
      <c r="M671" s="16">
        <f>IF($C671="B",VLOOKUP($A671,Bat!$A$4:$BC$2232,M$1,FALSE),VLOOKUP($A671,Pit!$A$4:$AZ$2108,M$2,FALSE))</f>
        <v>5</v>
      </c>
      <c r="N671" s="16">
        <f>IF($C671="B",VLOOKUP($A671,Bat!$A$4:$BC$2232,N$1,FALSE),VLOOKUP($A671,Pit!$A$4:$AZ$2108,N$2,FALSE))</f>
        <v>3</v>
      </c>
      <c r="O671" s="16" t="str">
        <f>IF($C671="B",VLOOKUP($A671,Bat!$A$4:$BC$2232,O$1,FALSE),VLOOKUP($A671,Pit!$A$4:$AZ$2108,O$2,FALSE))</f>
        <v>95-97 Mph</v>
      </c>
      <c r="P671" s="17">
        <f>IF($C671="B",VLOOKUP($A671,Bat!$A$4:$BC$2232,P$1,FALSE),VLOOKUP($A671,Pit!$A$4:$AZ$2108,P$2,FALSE))</f>
        <v>1</v>
      </c>
      <c r="Q671" s="36">
        <f>IF($C671="B",VLOOKUP($A671,Bat!$A$4:$BC$2232,Q$1,FALSE),VLOOKUP($A671,Pit!$A$4:$AZ$2108,Q$2,FALSE))</f>
        <v>16.095007987413453</v>
      </c>
      <c r="R671" s="19">
        <f>IF($C671="B",VLOOKUP($A671,Bat!$A$4:$BC$2232,R$1,FALSE),VLOOKUP($A671,Pit!$A$4:$AZ$2108,R$2,FALSE))</f>
        <v>-0.62227092083931546</v>
      </c>
      <c r="S671" s="20">
        <f>IF($C671="B",VLOOKUP($A671,Bat!$A$4:$BC$2232,S$1,FALSE),VLOOKUP($A671,Pit!$A$4:$AZ$2108,S$2,FALSE))</f>
        <v>200000</v>
      </c>
      <c r="T671" s="17" t="str">
        <f>VLOOKUP(IF($C671="B",VLOOKUP($A671,Bat!$A$4:$AT$2232,T$1,FALSE),VLOOKUP($A671,Pit!$A$4:$BD$2108,T$2,FALSE)),COND!$A$35:$B$41,2,FALSE)</f>
        <v>??</v>
      </c>
      <c r="U671" s="21">
        <f>IF($C671="B",VLOOKUP($A671,Bat!$A$4:$AR$1196,44,FALSE),VLOOKUP($A671,Pit!$A$4:$BB$1086,54,FALSE))</f>
        <v>0</v>
      </c>
      <c r="V671" s="16"/>
      <c r="W671" s="16">
        <f>IF(OR(U671=999,V671=999,AND(S671&gt;$S$3,S671&lt;&gt;"Slot")),"",IF(V671="",U671,V671))</f>
        <v>0</v>
      </c>
      <c r="X671" s="17" t="e">
        <f>RANK(R671,$R$5:$R$124)</f>
        <v>#N/A</v>
      </c>
      <c r="Y671" s="16" t="str">
        <f>IFERROR(VLOOKUP($D671,Results!$F$3:$L$1396,Y$1,FALSE),"")</f>
        <v/>
      </c>
      <c r="Z671" s="34" t="str">
        <f>IFERROR(IFERROR(IF(VLOOKUP($D671,Results!$F$3:$L$1396,Z$1+1,FALSE)=1,"S",""),"")&amp;VLOOKUP($D671,Results!$F$3:$L$1396,Z$1,FALSE),"")</f>
        <v/>
      </c>
      <c r="AA671" s="16" t="str">
        <f>IFERROR(VLOOKUP($D671,Results!$F$3:$L$1396,AA$1,FALSE),"")</f>
        <v/>
      </c>
      <c r="AB671" s="16" t="str">
        <f>IFERROR(VLOOKUP($D671,Results!$F$3:$L$1396,AB$1,FALSE),"")</f>
        <v/>
      </c>
      <c r="AC671" s="16" t="str">
        <f>IF(V671="","",Y671-V671)</f>
        <v/>
      </c>
    </row>
    <row r="672" spans="1:29" s="21" customFormat="1" x14ac:dyDescent="0.25">
      <c r="A672" s="21" t="s">
        <v>3041</v>
      </c>
      <c r="B672" s="16">
        <f>COUNTIF($A$5:$A$124,A672)</f>
        <v>0</v>
      </c>
      <c r="C672" s="16" t="str">
        <f>IF(OR(MID(A672,1,2)="SP",MID(A672,1,2)="MR",MID(A672,1,2)="CL",MID(A672,1,2)="RP"),"P","B")</f>
        <v>B</v>
      </c>
      <c r="D672" s="17">
        <f>IF($C672="B",VLOOKUP($A672,Bat!$A$4:$BC$2232,D$1,FALSE),VLOOKUP($A672,Pit!$A$4:$AZ$2108,D$2,FALSE))</f>
        <v>5048</v>
      </c>
      <c r="E672" s="16" t="str">
        <f>IF($C672="B",VLOOKUP($A672,Bat!$A$4:$BC$2232,E$1,FALSE),VLOOKUP($A672,Pit!$A$4:$AZ$2108,E$2,FALSE))</f>
        <v>CF</v>
      </c>
      <c r="F672" s="16" t="str">
        <f>IF($C672="B",VLOOKUP($A672,Bat!$A$4:$BC$2232,F$1,FALSE),VLOOKUP($A672,Pit!$A$4:$AZ$2108,F$2,FALSE))</f>
        <v>Robert Hawkins</v>
      </c>
      <c r="G672" s="16">
        <f>IF($C672="B",VLOOKUP($A672,Bat!$A$4:$BC$2232,G$1,FALSE),VLOOKUP($A672,Pit!$A$4:$AZ$2108,G$2,FALSE))</f>
        <v>18</v>
      </c>
      <c r="H672" s="16" t="str">
        <f>IF($C672="B",VLOOKUP($A672,Bat!$A$4:$BC$2232,H$1,FALSE),VLOOKUP($A672,Pit!$A$4:$AZ$2108,H$2,FALSE))</f>
        <v>L</v>
      </c>
      <c r="I672" s="16" t="str">
        <f>IF($C672="B",VLOOKUP($A672,Bat!$A$4:$BC$2232,I$1,FALSE),VLOOKUP($A672,Pit!$A$4:$AZ$2108,I$2,FALSE))</f>
        <v>L</v>
      </c>
      <c r="J672" s="16" t="str">
        <f>IF($C672="B",VLOOKUP($A672,Bat!$A$4:$BC$2232,J$1,FALSE),VLOOKUP($A672,Pit!$A$4:$AZ$2108,J$2,FALSE))</f>
        <v>Low</v>
      </c>
      <c r="K672" s="17" t="str">
        <f>IF($C672="B",VLOOKUP($A672,Bat!$A$4:$BC$2232,K$1,FALSE),VLOOKUP($A672,Pit!$A$4:$AZ$2108,K$2,FALSE))</f>
        <v>Normal</v>
      </c>
      <c r="L672" s="16">
        <f>IF($C672="B",VLOOKUP($A672,Bat!$A$4:$BC$2232,L$1,FALSE),VLOOKUP($A672,Pit!$A$4:$AZ$2108,L$2,FALSE))</f>
        <v>3</v>
      </c>
      <c r="M672" s="16">
        <f>IF($C672="B",VLOOKUP($A672,Bat!$A$4:$BC$2232,M$1,FALSE),VLOOKUP($A672,Pit!$A$4:$AZ$2108,M$2,FALSE))</f>
        <v>5</v>
      </c>
      <c r="N672" s="16">
        <f>IF($C672="B",VLOOKUP($A672,Bat!$A$4:$BC$2232,N$1,FALSE),VLOOKUP($A672,Pit!$A$4:$AZ$2108,N$2,FALSE))</f>
        <v>1</v>
      </c>
      <c r="O672" s="16">
        <f>IF($C672="B",VLOOKUP($A672,Bat!$A$4:$BC$2232,O$1,FALSE),VLOOKUP($A672,Pit!$A$4:$AZ$2108,O$2,FALSE))</f>
        <v>4</v>
      </c>
      <c r="P672" s="17">
        <f>IF($C672="B",VLOOKUP($A672,Bat!$A$4:$BC$2232,P$1,FALSE),VLOOKUP($A672,Pit!$A$4:$AZ$2108,P$2,FALSE))</f>
        <v>8</v>
      </c>
      <c r="Q672" s="36">
        <f>IF($C672="B",VLOOKUP($A672,Bat!$A$4:$BC$2232,Q$1,FALSE),VLOOKUP($A672,Pit!$A$4:$AZ$2108,Q$2,FALSE))</f>
        <v>1.8192306678106274</v>
      </c>
      <c r="R672" s="19">
        <f>IF($C672="B",VLOOKUP($A672,Bat!$A$4:$BC$2232,R$1,FALSE),VLOOKUP($A672,Pit!$A$4:$AZ$2108,R$2,FALSE))</f>
        <v>-0.62395952453844505</v>
      </c>
      <c r="S672" s="20">
        <f>IF($C672="B",VLOOKUP($A672,Bat!$A$4:$BC$2232,S$1,FALSE),VLOOKUP($A672,Pit!$A$4:$AZ$2108,S$2,FALSE))</f>
        <v>180000</v>
      </c>
      <c r="T672" s="17" t="str">
        <f>VLOOKUP(IF($C672="B",VLOOKUP($A672,Bat!$A$4:$AT$2232,T$1,FALSE),VLOOKUP($A672,Pit!$A$4:$BD$2108,T$2,FALSE)),COND!$A$35:$B$41,2,FALSE)</f>
        <v>??</v>
      </c>
      <c r="U672" s="21">
        <f>IF($C672="B",VLOOKUP($A672,Bat!$A$4:$AR$1196,44,FALSE),VLOOKUP($A672,Pit!$A$4:$BB$1086,54,FALSE))</f>
        <v>0</v>
      </c>
      <c r="V672" s="16"/>
      <c r="W672" s="16">
        <f>IF(OR(U672=999,V672=999,AND(S672&gt;$S$3,S672&lt;&gt;"Slot")),"",IF(V672="",U672,V672))</f>
        <v>0</v>
      </c>
      <c r="X672" s="17" t="e">
        <f>RANK(R672,$R$5:$R$124)</f>
        <v>#N/A</v>
      </c>
      <c r="Y672" s="16" t="str">
        <f>IFERROR(VLOOKUP($D672,Results!$F$3:$L$1396,Y$1,FALSE),"")</f>
        <v/>
      </c>
      <c r="Z672" s="34" t="str">
        <f>IFERROR(IFERROR(IF(VLOOKUP($D672,Results!$F$3:$L$1396,Z$1+1,FALSE)=1,"S",""),"")&amp;VLOOKUP($D672,Results!$F$3:$L$1396,Z$1,FALSE),"")</f>
        <v/>
      </c>
      <c r="AA672" s="16" t="str">
        <f>IFERROR(VLOOKUP($D672,Results!$F$3:$L$1396,AA$1,FALSE),"")</f>
        <v/>
      </c>
      <c r="AB672" s="16" t="str">
        <f>IFERROR(VLOOKUP($D672,Results!$F$3:$L$1396,AB$1,FALSE),"")</f>
        <v/>
      </c>
      <c r="AC672" s="16" t="str">
        <f>IF(V672="","",Y672-V672)</f>
        <v/>
      </c>
    </row>
    <row r="673" spans="1:29" s="21" customFormat="1" x14ac:dyDescent="0.25">
      <c r="A673" s="21" t="s">
        <v>3166</v>
      </c>
      <c r="B673" s="16">
        <f>COUNTIF($A$5:$A$124,A673)</f>
        <v>0</v>
      </c>
      <c r="C673" s="16" t="str">
        <f>IF(OR(MID(A673,1,2)="SP",MID(A673,1,2)="MR",MID(A673,1,2)="CL",MID(A673,1,2)="RP"),"P","B")</f>
        <v>P</v>
      </c>
      <c r="D673" s="17">
        <f>IF($C673="B",VLOOKUP($A673,Bat!$A$4:$BC$2232,D$1,FALSE),VLOOKUP($A673,Pit!$A$4:$AZ$2108,D$2,FALSE))</f>
        <v>4827</v>
      </c>
      <c r="E673" s="16" t="str">
        <f>IF($C673="B",VLOOKUP($A673,Bat!$A$4:$BC$2232,E$1,FALSE),VLOOKUP($A673,Pit!$A$4:$AZ$2108,E$2,FALSE))</f>
        <v>SP</v>
      </c>
      <c r="F673" s="16" t="str">
        <f>IF($C673="B",VLOOKUP($A673,Bat!$A$4:$BC$2232,F$1,FALSE),VLOOKUP($A673,Pit!$A$4:$AZ$2108,F$2,FALSE))</f>
        <v>David Oleson</v>
      </c>
      <c r="G673" s="16">
        <f>IF($C673="B",VLOOKUP($A673,Bat!$A$4:$BC$2232,G$1,FALSE),VLOOKUP($A673,Pit!$A$4:$AZ$2108,G$2,FALSE))</f>
        <v>18</v>
      </c>
      <c r="H673" s="16" t="str">
        <f>IF($C673="B",VLOOKUP($A673,Bat!$A$4:$BC$2232,H$1,FALSE),VLOOKUP($A673,Pit!$A$4:$AZ$2108,H$2,FALSE))</f>
        <v>L</v>
      </c>
      <c r="I673" s="16" t="str">
        <f>IF($C673="B",VLOOKUP($A673,Bat!$A$4:$BC$2232,I$1,FALSE),VLOOKUP($A673,Pit!$A$4:$AZ$2108,I$2,FALSE))</f>
        <v>R</v>
      </c>
      <c r="J673" s="16" t="str">
        <f>IF($C673="B",VLOOKUP($A673,Bat!$A$4:$BC$2232,J$1,FALSE),VLOOKUP($A673,Pit!$A$4:$AZ$2108,J$2,FALSE))</f>
        <v>Low</v>
      </c>
      <c r="K673" s="17" t="str">
        <f>IF($C673="B",VLOOKUP($A673,Bat!$A$4:$BC$2232,K$1,FALSE),VLOOKUP($A673,Pit!$A$4:$AZ$2108,K$2,FALSE))</f>
        <v>Normal</v>
      </c>
      <c r="L673" s="16">
        <f>IF($C673="B",VLOOKUP($A673,Bat!$A$4:$BC$2232,L$1,FALSE),VLOOKUP($A673,Pit!$A$4:$AZ$2108,L$2,FALSE))</f>
        <v>4</v>
      </c>
      <c r="M673" s="16">
        <f>IF($C673="B",VLOOKUP($A673,Bat!$A$4:$BC$2232,M$1,FALSE),VLOOKUP($A673,Pit!$A$4:$AZ$2108,M$2,FALSE))</f>
        <v>4</v>
      </c>
      <c r="N673" s="16">
        <f>IF($C673="B",VLOOKUP($A673,Bat!$A$4:$BC$2232,N$1,FALSE),VLOOKUP($A673,Pit!$A$4:$AZ$2108,N$2,FALSE))</f>
        <v>2</v>
      </c>
      <c r="O673" s="16" t="str">
        <f>IF($C673="B",VLOOKUP($A673,Bat!$A$4:$BC$2232,O$1,FALSE),VLOOKUP($A673,Pit!$A$4:$AZ$2108,O$2,FALSE))</f>
        <v>90-92 Mph</v>
      </c>
      <c r="P673" s="17">
        <f>IF($C673="B",VLOOKUP($A673,Bat!$A$4:$BC$2232,P$1,FALSE),VLOOKUP($A673,Pit!$A$4:$AZ$2108,P$2,FALSE))</f>
        <v>6</v>
      </c>
      <c r="Q673" s="36">
        <f>IF($C673="B",VLOOKUP($A673,Bat!$A$4:$BC$2232,Q$1,FALSE),VLOOKUP($A673,Pit!$A$4:$AZ$2108,Q$2,FALSE))</f>
        <v>16.075531867991973</v>
      </c>
      <c r="R673" s="19">
        <f>IF($C673="B",VLOOKUP($A673,Bat!$A$4:$BC$2232,R$1,FALSE),VLOOKUP($A673,Pit!$A$4:$AZ$2108,R$2,FALSE))</f>
        <v>-0.6240133479436194</v>
      </c>
      <c r="S673" s="20">
        <f>IF($C673="B",VLOOKUP($A673,Bat!$A$4:$BC$2232,S$1,FALSE),VLOOKUP($A673,Pit!$A$4:$AZ$2108,S$2,FALSE))</f>
        <v>220000</v>
      </c>
      <c r="T673" s="17" t="str">
        <f>VLOOKUP(IF($C673="B",VLOOKUP($A673,Bat!$A$4:$AT$2232,T$1,FALSE),VLOOKUP($A673,Pit!$A$4:$BD$2108,T$2,FALSE)),COND!$A$35:$B$41,2,FALSE)</f>
        <v>??</v>
      </c>
      <c r="U673" s="21">
        <f>IF($C673="B",VLOOKUP($A673,Bat!$A$4:$AR$1196,44,FALSE),VLOOKUP($A673,Pit!$A$4:$BB$1086,54,FALSE))</f>
        <v>0</v>
      </c>
      <c r="V673" s="16"/>
      <c r="W673" s="16">
        <f>IF(OR(U673=999,V673=999,AND(S673&gt;$S$3,S673&lt;&gt;"Slot")),"",IF(V673="",U673,V673))</f>
        <v>0</v>
      </c>
      <c r="X673" s="17" t="e">
        <f>RANK(R673,$R$5:$R$124)</f>
        <v>#N/A</v>
      </c>
      <c r="Y673" s="16" t="str">
        <f>IFERROR(VLOOKUP($D673,Results!$F$3:$L$1396,Y$1,FALSE),"")</f>
        <v/>
      </c>
      <c r="Z673" s="34" t="str">
        <f>IFERROR(IFERROR(IF(VLOOKUP($D673,Results!$F$3:$L$1396,Z$1+1,FALSE)=1,"S",""),"")&amp;VLOOKUP($D673,Results!$F$3:$L$1396,Z$1,FALSE),"")</f>
        <v/>
      </c>
      <c r="AA673" s="16" t="str">
        <f>IFERROR(VLOOKUP($D673,Results!$F$3:$L$1396,AA$1,FALSE),"")</f>
        <v/>
      </c>
      <c r="AB673" s="16" t="str">
        <f>IFERROR(VLOOKUP($D673,Results!$F$3:$L$1396,AB$1,FALSE),"")</f>
        <v/>
      </c>
      <c r="AC673" s="16" t="str">
        <f>IF(V673="","",Y673-V673)</f>
        <v/>
      </c>
    </row>
    <row r="674" spans="1:29" s="21" customFormat="1" x14ac:dyDescent="0.25">
      <c r="A674" s="21" t="s">
        <v>2618</v>
      </c>
      <c r="B674" s="16">
        <f>COUNTIF($A$5:$A$124,A674)</f>
        <v>0</v>
      </c>
      <c r="C674" s="16" t="str">
        <f>IF(OR(MID(A674,1,2)="SP",MID(A674,1,2)="MR",MID(A674,1,2)="CL",MID(A674,1,2)="RP"),"P","B")</f>
        <v>P</v>
      </c>
      <c r="D674" s="17">
        <f>IF($C674="B",VLOOKUP($A674,Bat!$A$4:$BC$2232,D$1,FALSE),VLOOKUP($A674,Pit!$A$4:$AZ$2108,D$2,FALSE))</f>
        <v>3289</v>
      </c>
      <c r="E674" s="16" t="str">
        <f>IF($C674="B",VLOOKUP($A674,Bat!$A$4:$BC$2232,E$1,FALSE),VLOOKUP($A674,Pit!$A$4:$AZ$2108,E$2,FALSE))</f>
        <v>RP</v>
      </c>
      <c r="F674" s="16" t="str">
        <f>IF($C674="B",VLOOKUP($A674,Bat!$A$4:$BC$2232,F$1,FALSE),VLOOKUP($A674,Pit!$A$4:$AZ$2108,F$2,FALSE))</f>
        <v>José Arroyo</v>
      </c>
      <c r="G674" s="16">
        <f>IF($C674="B",VLOOKUP($A674,Bat!$A$4:$BC$2232,G$1,FALSE),VLOOKUP($A674,Pit!$A$4:$AZ$2108,G$2,FALSE))</f>
        <v>18</v>
      </c>
      <c r="H674" s="16" t="str">
        <f>IF($C674="B",VLOOKUP($A674,Bat!$A$4:$BC$2232,H$1,FALSE),VLOOKUP($A674,Pit!$A$4:$AZ$2108,H$2,FALSE))</f>
        <v>L</v>
      </c>
      <c r="I674" s="16" t="str">
        <f>IF($C674="B",VLOOKUP($A674,Bat!$A$4:$BC$2232,I$1,FALSE),VLOOKUP($A674,Pit!$A$4:$AZ$2108,I$2,FALSE))</f>
        <v>L</v>
      </c>
      <c r="J674" s="16" t="str">
        <f>IF($C674="B",VLOOKUP($A674,Bat!$A$4:$BC$2232,J$1,FALSE),VLOOKUP($A674,Pit!$A$4:$AZ$2108,J$2,FALSE))</f>
        <v>Very Low</v>
      </c>
      <c r="K674" s="17" t="str">
        <f>IF($C674="B",VLOOKUP($A674,Bat!$A$4:$BC$2232,K$1,FALSE),VLOOKUP($A674,Pit!$A$4:$AZ$2108,K$2,FALSE))</f>
        <v>Normal</v>
      </c>
      <c r="L674" s="16">
        <f>IF($C674="B",VLOOKUP($A674,Bat!$A$4:$BC$2232,L$1,FALSE),VLOOKUP($A674,Pit!$A$4:$AZ$2108,L$2,FALSE))</f>
        <v>3</v>
      </c>
      <c r="M674" s="16">
        <f>IF($C674="B",VLOOKUP($A674,Bat!$A$4:$BC$2232,M$1,FALSE),VLOOKUP($A674,Pit!$A$4:$AZ$2108,M$2,FALSE))</f>
        <v>4</v>
      </c>
      <c r="N674" s="16">
        <f>IF($C674="B",VLOOKUP($A674,Bat!$A$4:$BC$2232,N$1,FALSE),VLOOKUP($A674,Pit!$A$4:$AZ$2108,N$2,FALSE))</f>
        <v>3</v>
      </c>
      <c r="O674" s="16" t="str">
        <f>IF($C674="B",VLOOKUP($A674,Bat!$A$4:$BC$2232,O$1,FALSE),VLOOKUP($A674,Pit!$A$4:$AZ$2108,O$2,FALSE))</f>
        <v>84-86 Mph</v>
      </c>
      <c r="P674" s="17">
        <f>IF($C674="B",VLOOKUP($A674,Bat!$A$4:$BC$2232,P$1,FALSE),VLOOKUP($A674,Pit!$A$4:$AZ$2108,P$2,FALSE))</f>
        <v>3</v>
      </c>
      <c r="Q674" s="36">
        <f>IF($C674="B",VLOOKUP($A674,Bat!$A$4:$BC$2232,Q$1,FALSE),VLOOKUP($A674,Pit!$A$4:$AZ$2108,Q$2,FALSE))</f>
        <v>16.070022961115562</v>
      </c>
      <c r="R674" s="19">
        <f>IF($C674="B",VLOOKUP($A674,Bat!$A$4:$BC$2232,R$1,FALSE),VLOOKUP($A674,Pit!$A$4:$AZ$2108,R$2,FALSE))</f>
        <v>-0.62450620118860201</v>
      </c>
      <c r="S674" s="20">
        <f>IF($C674="B",VLOOKUP($A674,Bat!$A$4:$BC$2232,S$1,FALSE),VLOOKUP($A674,Pit!$A$4:$AZ$2108,S$2,FALSE))</f>
        <v>210000</v>
      </c>
      <c r="T674" s="17" t="str">
        <f>VLOOKUP(IF($C674="B",VLOOKUP($A674,Bat!$A$4:$AT$2232,T$1,FALSE),VLOOKUP($A674,Pit!$A$4:$BD$2108,T$2,FALSE)),COND!$A$35:$B$41,2,FALSE)</f>
        <v>??</v>
      </c>
      <c r="U674" s="21">
        <f>IF($C674="B",VLOOKUP($A674,Bat!$A$4:$AR$1196,44,FALSE),VLOOKUP($A674,Pit!$A$4:$BB$1086,54,FALSE))</f>
        <v>0</v>
      </c>
      <c r="V674" s="16"/>
      <c r="W674" s="16">
        <f>IF(OR(U674=999,V674=999,AND(S674&gt;$S$3,S674&lt;&gt;"Slot")),"",IF(V674="",U674,V674))</f>
        <v>0</v>
      </c>
      <c r="X674" s="17" t="e">
        <f>RANK(R674,$R$5:$R$124)</f>
        <v>#N/A</v>
      </c>
      <c r="Y674" s="16" t="str">
        <f>IFERROR(VLOOKUP($D674,Results!$F$3:$L$1396,Y$1,FALSE),"")</f>
        <v/>
      </c>
      <c r="Z674" s="34" t="str">
        <f>IFERROR(IFERROR(IF(VLOOKUP($D674,Results!$F$3:$L$1396,Z$1+1,FALSE)=1,"S",""),"")&amp;VLOOKUP($D674,Results!$F$3:$L$1396,Z$1,FALSE),"")</f>
        <v/>
      </c>
      <c r="AA674" s="16" t="str">
        <f>IFERROR(VLOOKUP($D674,Results!$F$3:$L$1396,AA$1,FALSE),"")</f>
        <v/>
      </c>
      <c r="AB674" s="16" t="str">
        <f>IFERROR(VLOOKUP($D674,Results!$F$3:$L$1396,AB$1,FALSE),"")</f>
        <v/>
      </c>
      <c r="AC674" s="16" t="str">
        <f>IF(V674="","",Y674-V674)</f>
        <v/>
      </c>
    </row>
    <row r="675" spans="1:29" s="21" customFormat="1" x14ac:dyDescent="0.25">
      <c r="A675" s="21" t="s">
        <v>2619</v>
      </c>
      <c r="B675" s="16">
        <f>COUNTIF($A$5:$A$124,A675)</f>
        <v>0</v>
      </c>
      <c r="C675" s="16" t="str">
        <f>IF(OR(MID(A675,1,2)="SP",MID(A675,1,2)="MR",MID(A675,1,2)="CL",MID(A675,1,2)="RP"),"P","B")</f>
        <v>P</v>
      </c>
      <c r="D675" s="17">
        <f>IF($C675="B",VLOOKUP($A675,Bat!$A$4:$BC$2232,D$1,FALSE),VLOOKUP($A675,Pit!$A$4:$AZ$2108,D$2,FALSE))</f>
        <v>4784</v>
      </c>
      <c r="E675" s="16" t="str">
        <f>IF($C675="B",VLOOKUP($A675,Bat!$A$4:$BC$2232,E$1,FALSE),VLOOKUP($A675,Pit!$A$4:$AZ$2108,E$2,FALSE))</f>
        <v>RP</v>
      </c>
      <c r="F675" s="16" t="str">
        <f>IF($C675="B",VLOOKUP($A675,Bat!$A$4:$BC$2232,F$1,FALSE),VLOOKUP($A675,Pit!$A$4:$AZ$2108,F$2,FALSE))</f>
        <v>Mark Eldredge</v>
      </c>
      <c r="G675" s="16">
        <f>IF($C675="B",VLOOKUP($A675,Bat!$A$4:$BC$2232,G$1,FALSE),VLOOKUP($A675,Pit!$A$4:$AZ$2108,G$2,FALSE))</f>
        <v>21</v>
      </c>
      <c r="H675" s="16" t="str">
        <f>IF($C675="B",VLOOKUP($A675,Bat!$A$4:$BC$2232,H$1,FALSE),VLOOKUP($A675,Pit!$A$4:$AZ$2108,H$2,FALSE))</f>
        <v>L</v>
      </c>
      <c r="I675" s="16" t="str">
        <f>IF($C675="B",VLOOKUP($A675,Bat!$A$4:$BC$2232,I$1,FALSE),VLOOKUP($A675,Pit!$A$4:$AZ$2108,I$2,FALSE))</f>
        <v>L</v>
      </c>
      <c r="J675" s="16" t="str">
        <f>IF($C675="B",VLOOKUP($A675,Bat!$A$4:$BC$2232,J$1,FALSE),VLOOKUP($A675,Pit!$A$4:$AZ$2108,J$2,FALSE))</f>
        <v>Very Low</v>
      </c>
      <c r="K675" s="17" t="str">
        <f>IF($C675="B",VLOOKUP($A675,Bat!$A$4:$BC$2232,K$1,FALSE),VLOOKUP($A675,Pit!$A$4:$AZ$2108,K$2,FALSE))</f>
        <v>Normal</v>
      </c>
      <c r="L675" s="16">
        <f>IF($C675="B",VLOOKUP($A675,Bat!$A$4:$BC$2232,L$1,FALSE),VLOOKUP($A675,Pit!$A$4:$AZ$2108,L$2,FALSE))</f>
        <v>3</v>
      </c>
      <c r="M675" s="16">
        <f>IF($C675="B",VLOOKUP($A675,Bat!$A$4:$BC$2232,M$1,FALSE),VLOOKUP($A675,Pit!$A$4:$AZ$2108,M$2,FALSE))</f>
        <v>4</v>
      </c>
      <c r="N675" s="16">
        <f>IF($C675="B",VLOOKUP($A675,Bat!$A$4:$BC$2232,N$1,FALSE),VLOOKUP($A675,Pit!$A$4:$AZ$2108,N$2,FALSE))</f>
        <v>3</v>
      </c>
      <c r="O675" s="16" t="str">
        <f>IF($C675="B",VLOOKUP($A675,Bat!$A$4:$BC$2232,O$1,FALSE),VLOOKUP($A675,Pit!$A$4:$AZ$2108,O$2,FALSE))</f>
        <v>90-92 Mph</v>
      </c>
      <c r="P675" s="17">
        <f>IF($C675="B",VLOOKUP($A675,Bat!$A$4:$BC$2232,P$1,FALSE),VLOOKUP($A675,Pit!$A$4:$AZ$2108,P$2,FALSE))</f>
        <v>8</v>
      </c>
      <c r="Q675" s="36">
        <f>IF($C675="B",VLOOKUP($A675,Bat!$A$4:$BC$2232,Q$1,FALSE),VLOOKUP($A675,Pit!$A$4:$AZ$2108,Q$2,FALSE))</f>
        <v>16.039891689003159</v>
      </c>
      <c r="R675" s="19">
        <f>IF($C675="B",VLOOKUP($A675,Bat!$A$4:$BC$2232,R$1,FALSE),VLOOKUP($A675,Pit!$A$4:$AZ$2108,R$2,FALSE))</f>
        <v>-0.62720188938395682</v>
      </c>
      <c r="S675" s="20">
        <f>IF($C675="B",VLOOKUP($A675,Bat!$A$4:$BC$2232,S$1,FALSE),VLOOKUP($A675,Pit!$A$4:$AZ$2108,S$2,FALSE))</f>
        <v>180000</v>
      </c>
      <c r="T675" s="17" t="str">
        <f>VLOOKUP(IF($C675="B",VLOOKUP($A675,Bat!$A$4:$AT$2232,T$1,FALSE),VLOOKUP($A675,Pit!$A$4:$BD$2108,T$2,FALSE)),COND!$A$35:$B$41,2,FALSE)</f>
        <v>??</v>
      </c>
      <c r="U675" s="21">
        <f>IF($C675="B",VLOOKUP($A675,Bat!$A$4:$AR$1196,44,FALSE),VLOOKUP($A675,Pit!$A$4:$BB$1086,54,FALSE))</f>
        <v>0</v>
      </c>
      <c r="V675" s="16"/>
      <c r="W675" s="16">
        <f>IF(OR(U675=999,V675=999,AND(S675&gt;$S$3,S675&lt;&gt;"Slot")),"",IF(V675="",U675,V675))</f>
        <v>0</v>
      </c>
      <c r="X675" s="17" t="e">
        <f>RANK(R675,$R$5:$R$124)</f>
        <v>#N/A</v>
      </c>
      <c r="Y675" s="16" t="str">
        <f>IFERROR(VLOOKUP($D675,Results!$F$3:$L$1396,Y$1,FALSE),"")</f>
        <v/>
      </c>
      <c r="Z675" s="34" t="str">
        <f>IFERROR(IFERROR(IF(VLOOKUP($D675,Results!$F$3:$L$1396,Z$1+1,FALSE)=1,"S",""),"")&amp;VLOOKUP($D675,Results!$F$3:$L$1396,Z$1,FALSE),"")</f>
        <v/>
      </c>
      <c r="AA675" s="16" t="str">
        <f>IFERROR(VLOOKUP($D675,Results!$F$3:$L$1396,AA$1,FALSE),"")</f>
        <v/>
      </c>
      <c r="AB675" s="16" t="str">
        <f>IFERROR(VLOOKUP($D675,Results!$F$3:$L$1396,AB$1,FALSE),"")</f>
        <v/>
      </c>
      <c r="AC675" s="16" t="str">
        <f>IF(V675="","",Y675-V675)</f>
        <v/>
      </c>
    </row>
    <row r="676" spans="1:29" s="21" customFormat="1" x14ac:dyDescent="0.25">
      <c r="A676" s="21" t="s">
        <v>2620</v>
      </c>
      <c r="B676" s="16">
        <f>COUNTIF($A$5:$A$124,A676)</f>
        <v>0</v>
      </c>
      <c r="C676" s="16" t="str">
        <f>IF(OR(MID(A676,1,2)="SP",MID(A676,1,2)="MR",MID(A676,1,2)="CL",MID(A676,1,2)="RP"),"P","B")</f>
        <v>P</v>
      </c>
      <c r="D676" s="17">
        <f>IF($C676="B",VLOOKUP($A676,Bat!$A$4:$BC$2232,D$1,FALSE),VLOOKUP($A676,Pit!$A$4:$AZ$2108,D$2,FALSE))</f>
        <v>9222</v>
      </c>
      <c r="E676" s="16" t="str">
        <f>IF($C676="B",VLOOKUP($A676,Bat!$A$4:$BC$2232,E$1,FALSE),VLOOKUP($A676,Pit!$A$4:$AZ$2108,E$2,FALSE))</f>
        <v>RP</v>
      </c>
      <c r="F676" s="16" t="str">
        <f>IF($C676="B",VLOOKUP($A676,Bat!$A$4:$BC$2232,F$1,FALSE),VLOOKUP($A676,Pit!$A$4:$AZ$2108,F$2,FALSE))</f>
        <v>Takuma Goto</v>
      </c>
      <c r="G676" s="16">
        <f>IF($C676="B",VLOOKUP($A676,Bat!$A$4:$BC$2232,G$1,FALSE),VLOOKUP($A676,Pit!$A$4:$AZ$2108,G$2,FALSE))</f>
        <v>18</v>
      </c>
      <c r="H676" s="16" t="str">
        <f>IF($C676="B",VLOOKUP($A676,Bat!$A$4:$BC$2232,H$1,FALSE),VLOOKUP($A676,Pit!$A$4:$AZ$2108,H$2,FALSE))</f>
        <v>R</v>
      </c>
      <c r="I676" s="16" t="str">
        <f>IF($C676="B",VLOOKUP($A676,Bat!$A$4:$BC$2232,I$1,FALSE),VLOOKUP($A676,Pit!$A$4:$AZ$2108,I$2,FALSE))</f>
        <v>R</v>
      </c>
      <c r="J676" s="16" t="str">
        <f>IF($C676="B",VLOOKUP($A676,Bat!$A$4:$BC$2232,J$1,FALSE),VLOOKUP($A676,Pit!$A$4:$AZ$2108,J$2,FALSE))</f>
        <v>Very Low</v>
      </c>
      <c r="K676" s="17" t="str">
        <f>IF($C676="B",VLOOKUP($A676,Bat!$A$4:$BC$2232,K$1,FALSE),VLOOKUP($A676,Pit!$A$4:$AZ$2108,K$2,FALSE))</f>
        <v>Very High</v>
      </c>
      <c r="L676" s="16">
        <f>IF($C676="B",VLOOKUP($A676,Bat!$A$4:$BC$2232,L$1,FALSE),VLOOKUP($A676,Pit!$A$4:$AZ$2108,L$2,FALSE))</f>
        <v>3</v>
      </c>
      <c r="M676" s="16">
        <f>IF($C676="B",VLOOKUP($A676,Bat!$A$4:$BC$2232,M$1,FALSE),VLOOKUP($A676,Pit!$A$4:$AZ$2108,M$2,FALSE))</f>
        <v>4</v>
      </c>
      <c r="N676" s="16">
        <f>IF($C676="B",VLOOKUP($A676,Bat!$A$4:$BC$2232,N$1,FALSE),VLOOKUP($A676,Pit!$A$4:$AZ$2108,N$2,FALSE))</f>
        <v>3</v>
      </c>
      <c r="O676" s="16" t="str">
        <f>IF($C676="B",VLOOKUP($A676,Bat!$A$4:$BC$2232,O$1,FALSE),VLOOKUP($A676,Pit!$A$4:$AZ$2108,O$2,FALSE))</f>
        <v>89-91 Mph</v>
      </c>
      <c r="P676" s="17">
        <f>IF($C676="B",VLOOKUP($A676,Bat!$A$4:$BC$2232,P$1,FALSE),VLOOKUP($A676,Pit!$A$4:$AZ$2108,P$2,FALSE))</f>
        <v>8</v>
      </c>
      <c r="Q676" s="36">
        <f>IF($C676="B",VLOOKUP($A676,Bat!$A$4:$BC$2232,Q$1,FALSE),VLOOKUP($A676,Pit!$A$4:$AZ$2108,Q$2,FALSE))</f>
        <v>16.002489310890503</v>
      </c>
      <c r="R676" s="19">
        <f>IF($C676="B",VLOOKUP($A676,Bat!$A$4:$BC$2232,R$1,FALSE),VLOOKUP($A676,Pit!$A$4:$AZ$2108,R$2,FALSE))</f>
        <v>-0.63054808561425102</v>
      </c>
      <c r="S676" s="20">
        <f>IF($C676="B",VLOOKUP($A676,Bat!$A$4:$BC$2232,S$1,FALSE),VLOOKUP($A676,Pit!$A$4:$AZ$2108,S$2,FALSE))</f>
        <v>2000000</v>
      </c>
      <c r="T676" s="17" t="str">
        <f>VLOOKUP(IF($C676="B",VLOOKUP($A676,Bat!$A$4:$AT$2232,T$1,FALSE),VLOOKUP($A676,Pit!$A$4:$BD$2108,T$2,FALSE)),COND!$A$35:$B$41,2,FALSE)</f>
        <v>??</v>
      </c>
      <c r="U676" s="21">
        <f>IF($C676="B",VLOOKUP($A676,Bat!$A$4:$AR$1196,44,FALSE),VLOOKUP($A676,Pit!$A$4:$BB$1086,54,FALSE))</f>
        <v>0</v>
      </c>
      <c r="V676" s="16"/>
      <c r="W676" s="16">
        <f>IF(OR(U676=999,V676=999,AND(S676&gt;$S$3,S676&lt;&gt;"Slot")),"",IF(V676="",U676,V676))</f>
        <v>0</v>
      </c>
      <c r="X676" s="17" t="e">
        <f>RANK(R676,$R$5:$R$124)</f>
        <v>#N/A</v>
      </c>
      <c r="Y676" s="16" t="str">
        <f>IFERROR(VLOOKUP($D676,Results!$F$3:$L$1396,Y$1,FALSE),"")</f>
        <v/>
      </c>
      <c r="Z676" s="34" t="str">
        <f>IFERROR(IFERROR(IF(VLOOKUP($D676,Results!$F$3:$L$1396,Z$1+1,FALSE)=1,"S",""),"")&amp;VLOOKUP($D676,Results!$F$3:$L$1396,Z$1,FALSE),"")</f>
        <v/>
      </c>
      <c r="AA676" s="16" t="str">
        <f>IFERROR(VLOOKUP($D676,Results!$F$3:$L$1396,AA$1,FALSE),"")</f>
        <v/>
      </c>
      <c r="AB676" s="16" t="str">
        <f>IFERROR(VLOOKUP($D676,Results!$F$3:$L$1396,AB$1,FALSE),"")</f>
        <v/>
      </c>
      <c r="AC676" s="16" t="str">
        <f>IF(V676="","",Y676-V676)</f>
        <v/>
      </c>
    </row>
    <row r="677" spans="1:29" s="21" customFormat="1" x14ac:dyDescent="0.25">
      <c r="A677" s="21" t="s">
        <v>2621</v>
      </c>
      <c r="B677" s="16">
        <f>COUNTIF($A$5:$A$124,A677)</f>
        <v>0</v>
      </c>
      <c r="C677" s="16" t="str">
        <f>IF(OR(MID(A677,1,2)="SP",MID(A677,1,2)="MR",MID(A677,1,2)="CL",MID(A677,1,2)="RP"),"P","B")</f>
        <v>P</v>
      </c>
      <c r="D677" s="17">
        <f>IF($C677="B",VLOOKUP($A677,Bat!$A$4:$BC$2232,D$1,FALSE),VLOOKUP($A677,Pit!$A$4:$AZ$2108,D$2,FALSE))</f>
        <v>5085</v>
      </c>
      <c r="E677" s="16" t="str">
        <f>IF($C677="B",VLOOKUP($A677,Bat!$A$4:$BC$2232,E$1,FALSE),VLOOKUP($A677,Pit!$A$4:$AZ$2108,E$2,FALSE))</f>
        <v>RP</v>
      </c>
      <c r="F677" s="16" t="str">
        <f>IF($C677="B",VLOOKUP($A677,Bat!$A$4:$BC$2232,F$1,FALSE),VLOOKUP($A677,Pit!$A$4:$AZ$2108,F$2,FALSE))</f>
        <v>Doug Goodman</v>
      </c>
      <c r="G677" s="16">
        <f>IF($C677="B",VLOOKUP($A677,Bat!$A$4:$BC$2232,G$1,FALSE),VLOOKUP($A677,Pit!$A$4:$AZ$2108,G$2,FALSE))</f>
        <v>18</v>
      </c>
      <c r="H677" s="16" t="str">
        <f>IF($C677="B",VLOOKUP($A677,Bat!$A$4:$BC$2232,H$1,FALSE),VLOOKUP($A677,Pit!$A$4:$AZ$2108,H$2,FALSE))</f>
        <v>R</v>
      </c>
      <c r="I677" s="16" t="str">
        <f>IF($C677="B",VLOOKUP($A677,Bat!$A$4:$BC$2232,I$1,FALSE),VLOOKUP($A677,Pit!$A$4:$AZ$2108,I$2,FALSE))</f>
        <v>R</v>
      </c>
      <c r="J677" s="16" t="str">
        <f>IF($C677="B",VLOOKUP($A677,Bat!$A$4:$BC$2232,J$1,FALSE),VLOOKUP($A677,Pit!$A$4:$AZ$2108,J$2,FALSE))</f>
        <v>Very Low</v>
      </c>
      <c r="K677" s="17" t="str">
        <f>IF($C677="B",VLOOKUP($A677,Bat!$A$4:$BC$2232,K$1,FALSE),VLOOKUP($A677,Pit!$A$4:$AZ$2108,K$2,FALSE))</f>
        <v>High</v>
      </c>
      <c r="L677" s="16">
        <f>IF($C677="B",VLOOKUP($A677,Bat!$A$4:$BC$2232,L$1,FALSE),VLOOKUP($A677,Pit!$A$4:$AZ$2108,L$2,FALSE))</f>
        <v>3</v>
      </c>
      <c r="M677" s="16">
        <f>IF($C677="B",VLOOKUP($A677,Bat!$A$4:$BC$2232,M$1,FALSE),VLOOKUP($A677,Pit!$A$4:$AZ$2108,M$2,FALSE))</f>
        <v>4</v>
      </c>
      <c r="N677" s="16">
        <f>IF($C677="B",VLOOKUP($A677,Bat!$A$4:$BC$2232,N$1,FALSE),VLOOKUP($A677,Pit!$A$4:$AZ$2108,N$2,FALSE))</f>
        <v>3</v>
      </c>
      <c r="O677" s="16" t="str">
        <f>IF($C677="B",VLOOKUP($A677,Bat!$A$4:$BC$2232,O$1,FALSE),VLOOKUP($A677,Pit!$A$4:$AZ$2108,O$2,FALSE))</f>
        <v>87-89 Mph</v>
      </c>
      <c r="P677" s="17">
        <f>IF($C677="B",VLOOKUP($A677,Bat!$A$4:$BC$2232,P$1,FALSE),VLOOKUP($A677,Pit!$A$4:$AZ$2108,P$2,FALSE))</f>
        <v>6</v>
      </c>
      <c r="Q677" s="36">
        <f>IF($C677="B",VLOOKUP($A677,Bat!$A$4:$BC$2232,Q$1,FALSE),VLOOKUP($A677,Pit!$A$4:$AZ$2108,Q$2,FALSE))</f>
        <v>15.933677078118242</v>
      </c>
      <c r="R677" s="19">
        <f>IF($C677="B",VLOOKUP($A677,Bat!$A$4:$BC$2232,R$1,FALSE),VLOOKUP($A677,Pit!$A$4:$AZ$2108,R$2,FALSE))</f>
        <v>-0.63670435817015958</v>
      </c>
      <c r="S677" s="20">
        <f>IF($C677="B",VLOOKUP($A677,Bat!$A$4:$BC$2232,S$1,FALSE),VLOOKUP($A677,Pit!$A$4:$AZ$2108,S$2,FALSE))</f>
        <v>200000</v>
      </c>
      <c r="T677" s="17" t="str">
        <f>VLOOKUP(IF($C677="B",VLOOKUP($A677,Bat!$A$4:$AT$2232,T$1,FALSE),VLOOKUP($A677,Pit!$A$4:$BD$2108,T$2,FALSE)),COND!$A$35:$B$41,2,FALSE)</f>
        <v>??</v>
      </c>
      <c r="U677" s="21">
        <f>IF($C677="B",VLOOKUP($A677,Bat!$A$4:$AR$1196,44,FALSE),VLOOKUP($A677,Pit!$A$4:$BB$1086,54,FALSE))</f>
        <v>0</v>
      </c>
      <c r="V677" s="16"/>
      <c r="W677" s="16">
        <f>IF(OR(U677=999,V677=999,AND(S677&gt;$S$3,S677&lt;&gt;"Slot")),"",IF(V677="",U677,V677))</f>
        <v>0</v>
      </c>
      <c r="X677" s="17" t="e">
        <f>RANK(R677,$R$5:$R$124)</f>
        <v>#N/A</v>
      </c>
      <c r="Y677" s="16" t="str">
        <f>IFERROR(VLOOKUP($D677,Results!$F$3:$L$1396,Y$1,FALSE),"")</f>
        <v/>
      </c>
      <c r="Z677" s="34" t="str">
        <f>IFERROR(IFERROR(IF(VLOOKUP($D677,Results!$F$3:$L$1396,Z$1+1,FALSE)=1,"S",""),"")&amp;VLOOKUP($D677,Results!$F$3:$L$1396,Z$1,FALSE),"")</f>
        <v/>
      </c>
      <c r="AA677" s="16" t="str">
        <f>IFERROR(VLOOKUP($D677,Results!$F$3:$L$1396,AA$1,FALSE),"")</f>
        <v/>
      </c>
      <c r="AB677" s="16" t="str">
        <f>IFERROR(VLOOKUP($D677,Results!$F$3:$L$1396,AB$1,FALSE),"")</f>
        <v/>
      </c>
      <c r="AC677" s="16" t="str">
        <f>IF(V677="","",Y677-V677)</f>
        <v/>
      </c>
    </row>
    <row r="678" spans="1:29" s="21" customFormat="1" x14ac:dyDescent="0.25">
      <c r="A678" s="21" t="s">
        <v>2622</v>
      </c>
      <c r="B678" s="16">
        <f>COUNTIF($A$5:$A$124,A678)</f>
        <v>0</v>
      </c>
      <c r="C678" s="16" t="str">
        <f>IF(OR(MID(A678,1,2)="SP",MID(A678,1,2)="MR",MID(A678,1,2)="CL",MID(A678,1,2)="RP"),"P","B")</f>
        <v>P</v>
      </c>
      <c r="D678" s="17">
        <f>IF($C678="B",VLOOKUP($A678,Bat!$A$4:$BC$2232,D$1,FALSE),VLOOKUP($A678,Pit!$A$4:$AZ$2108,D$2,FALSE))</f>
        <v>4502</v>
      </c>
      <c r="E678" s="16" t="str">
        <f>IF($C678="B",VLOOKUP($A678,Bat!$A$4:$BC$2232,E$1,FALSE),VLOOKUP($A678,Pit!$A$4:$AZ$2108,E$2,FALSE))</f>
        <v>RP</v>
      </c>
      <c r="F678" s="16" t="str">
        <f>IF($C678="B",VLOOKUP($A678,Bat!$A$4:$BC$2232,F$1,FALSE),VLOOKUP($A678,Pit!$A$4:$AZ$2108,F$2,FALSE))</f>
        <v>Isamu Tanaka</v>
      </c>
      <c r="G678" s="16">
        <f>IF($C678="B",VLOOKUP($A678,Bat!$A$4:$BC$2232,G$1,FALSE),VLOOKUP($A678,Pit!$A$4:$AZ$2108,G$2,FALSE))</f>
        <v>21</v>
      </c>
      <c r="H678" s="16" t="str">
        <f>IF($C678="B",VLOOKUP($A678,Bat!$A$4:$BC$2232,H$1,FALSE),VLOOKUP($A678,Pit!$A$4:$AZ$2108,H$2,FALSE))</f>
        <v>R</v>
      </c>
      <c r="I678" s="16" t="str">
        <f>IF($C678="B",VLOOKUP($A678,Bat!$A$4:$BC$2232,I$1,FALSE),VLOOKUP($A678,Pit!$A$4:$AZ$2108,I$2,FALSE))</f>
        <v>R</v>
      </c>
      <c r="J678" s="16" t="str">
        <f>IF($C678="B",VLOOKUP($A678,Bat!$A$4:$BC$2232,J$1,FALSE),VLOOKUP($A678,Pit!$A$4:$AZ$2108,J$2,FALSE))</f>
        <v>Very Low</v>
      </c>
      <c r="K678" s="17" t="str">
        <f>IF($C678="B",VLOOKUP($A678,Bat!$A$4:$BC$2232,K$1,FALSE),VLOOKUP($A678,Pit!$A$4:$AZ$2108,K$2,FALSE))</f>
        <v>Normal</v>
      </c>
      <c r="L678" s="16">
        <f>IF($C678="B",VLOOKUP($A678,Bat!$A$4:$BC$2232,L$1,FALSE),VLOOKUP($A678,Pit!$A$4:$AZ$2108,L$2,FALSE))</f>
        <v>2</v>
      </c>
      <c r="M678" s="16">
        <f>IF($C678="B",VLOOKUP($A678,Bat!$A$4:$BC$2232,M$1,FALSE),VLOOKUP($A678,Pit!$A$4:$AZ$2108,M$2,FALSE))</f>
        <v>4</v>
      </c>
      <c r="N678" s="16">
        <f>IF($C678="B",VLOOKUP($A678,Bat!$A$4:$BC$2232,N$1,FALSE),VLOOKUP($A678,Pit!$A$4:$AZ$2108,N$2,FALSE))</f>
        <v>4</v>
      </c>
      <c r="O678" s="16" t="str">
        <f>IF($C678="B",VLOOKUP($A678,Bat!$A$4:$BC$2232,O$1,FALSE),VLOOKUP($A678,Pit!$A$4:$AZ$2108,O$2,FALSE))</f>
        <v>96-98 Mph</v>
      </c>
      <c r="P678" s="17">
        <f>IF($C678="B",VLOOKUP($A678,Bat!$A$4:$BC$2232,P$1,FALSE),VLOOKUP($A678,Pit!$A$4:$AZ$2108,P$2,FALSE))</f>
        <v>3</v>
      </c>
      <c r="Q678" s="36">
        <f>IF($C678="B",VLOOKUP($A678,Bat!$A$4:$BC$2232,Q$1,FALSE),VLOOKUP($A678,Pit!$A$4:$AZ$2108,Q$2,FALSE))</f>
        <v>15.933497362290359</v>
      </c>
      <c r="R678" s="19">
        <f>IF($C678="B",VLOOKUP($A678,Bat!$A$4:$BC$2232,R$1,FALSE),VLOOKUP($A678,Pit!$A$4:$AZ$2108,R$2,FALSE))</f>
        <v>-0.63672043641053178</v>
      </c>
      <c r="S678" s="20">
        <f>IF($C678="B",VLOOKUP($A678,Bat!$A$4:$BC$2232,S$1,FALSE),VLOOKUP($A678,Pit!$A$4:$AZ$2108,S$2,FALSE))</f>
        <v>210000</v>
      </c>
      <c r="T678" s="17" t="str">
        <f>VLOOKUP(IF($C678="B",VLOOKUP($A678,Bat!$A$4:$AT$2232,T$1,FALSE),VLOOKUP($A678,Pit!$A$4:$BD$2108,T$2,FALSE)),COND!$A$35:$B$41,2,FALSE)</f>
        <v>??</v>
      </c>
      <c r="U678" s="21">
        <f>IF($C678="B",VLOOKUP($A678,Bat!$A$4:$AR$1196,44,FALSE),VLOOKUP($A678,Pit!$A$4:$BB$1086,54,FALSE))</f>
        <v>0</v>
      </c>
      <c r="V678" s="16"/>
      <c r="W678" s="16">
        <f>IF(OR(U678=999,V678=999,AND(S678&gt;$S$3,S678&lt;&gt;"Slot")),"",IF(V678="",U678,V678))</f>
        <v>0</v>
      </c>
      <c r="X678" s="17" t="e">
        <f>RANK(R678,$R$5:$R$124)</f>
        <v>#N/A</v>
      </c>
      <c r="Y678" s="16" t="str">
        <f>IFERROR(VLOOKUP($D678,Results!$F$3:$L$1396,Y$1,FALSE),"")</f>
        <v/>
      </c>
      <c r="Z678" s="34" t="str">
        <f>IFERROR(IFERROR(IF(VLOOKUP($D678,Results!$F$3:$L$1396,Z$1+1,FALSE)=1,"S",""),"")&amp;VLOOKUP($D678,Results!$F$3:$L$1396,Z$1,FALSE),"")</f>
        <v/>
      </c>
      <c r="AA678" s="16" t="str">
        <f>IFERROR(VLOOKUP($D678,Results!$F$3:$L$1396,AA$1,FALSE),"")</f>
        <v/>
      </c>
      <c r="AB678" s="16" t="str">
        <f>IFERROR(VLOOKUP($D678,Results!$F$3:$L$1396,AB$1,FALSE),"")</f>
        <v/>
      </c>
      <c r="AC678" s="16" t="str">
        <f>IF(V678="","",Y678-V678)</f>
        <v/>
      </c>
    </row>
    <row r="679" spans="1:29" s="21" customFormat="1" x14ac:dyDescent="0.25">
      <c r="A679" s="21" t="s">
        <v>2623</v>
      </c>
      <c r="B679" s="16">
        <f>COUNTIF($A$5:$A$124,A679)</f>
        <v>0</v>
      </c>
      <c r="C679" s="16" t="str">
        <f>IF(OR(MID(A679,1,2)="SP",MID(A679,1,2)="MR",MID(A679,1,2)="CL",MID(A679,1,2)="RP"),"P","B")</f>
        <v>P</v>
      </c>
      <c r="D679" s="17">
        <f>IF($C679="B",VLOOKUP($A679,Bat!$A$4:$BC$2232,D$1,FALSE),VLOOKUP($A679,Pit!$A$4:$AZ$2108,D$2,FALSE))</f>
        <v>3808</v>
      </c>
      <c r="E679" s="16" t="str">
        <f>IF($C679="B",VLOOKUP($A679,Bat!$A$4:$BC$2232,E$1,FALSE),VLOOKUP($A679,Pit!$A$4:$AZ$2108,E$2,FALSE))</f>
        <v>RP</v>
      </c>
      <c r="F679" s="16" t="str">
        <f>IF($C679="B",VLOOKUP($A679,Bat!$A$4:$BC$2232,F$1,FALSE),VLOOKUP($A679,Pit!$A$4:$AZ$2108,F$2,FALSE))</f>
        <v>Yoshiaga Ono</v>
      </c>
      <c r="G679" s="16">
        <f>IF($C679="B",VLOOKUP($A679,Bat!$A$4:$BC$2232,G$1,FALSE),VLOOKUP($A679,Pit!$A$4:$AZ$2108,G$2,FALSE))</f>
        <v>21</v>
      </c>
      <c r="H679" s="16" t="str">
        <f>IF($C679="B",VLOOKUP($A679,Bat!$A$4:$BC$2232,H$1,FALSE),VLOOKUP($A679,Pit!$A$4:$AZ$2108,H$2,FALSE))</f>
        <v>S</v>
      </c>
      <c r="I679" s="16" t="str">
        <f>IF($C679="B",VLOOKUP($A679,Bat!$A$4:$BC$2232,I$1,FALSE),VLOOKUP($A679,Pit!$A$4:$AZ$2108,I$2,FALSE))</f>
        <v>R</v>
      </c>
      <c r="J679" s="16" t="str">
        <f>IF($C679="B",VLOOKUP($A679,Bat!$A$4:$BC$2232,J$1,FALSE),VLOOKUP($A679,Pit!$A$4:$AZ$2108,J$2,FALSE))</f>
        <v>Normal</v>
      </c>
      <c r="K679" s="17" t="str">
        <f>IF($C679="B",VLOOKUP($A679,Bat!$A$4:$BC$2232,K$1,FALSE),VLOOKUP($A679,Pit!$A$4:$AZ$2108,K$2,FALSE))</f>
        <v>Low</v>
      </c>
      <c r="L679" s="16">
        <f>IF($C679="B",VLOOKUP($A679,Bat!$A$4:$BC$2232,L$1,FALSE),VLOOKUP($A679,Pit!$A$4:$AZ$2108,L$2,FALSE))</f>
        <v>4</v>
      </c>
      <c r="M679" s="16">
        <f>IF($C679="B",VLOOKUP($A679,Bat!$A$4:$BC$2232,M$1,FALSE),VLOOKUP($A679,Pit!$A$4:$AZ$2108,M$2,FALSE))</f>
        <v>3</v>
      </c>
      <c r="N679" s="16">
        <f>IF($C679="B",VLOOKUP($A679,Bat!$A$4:$BC$2232,N$1,FALSE),VLOOKUP($A679,Pit!$A$4:$AZ$2108,N$2,FALSE))</f>
        <v>3</v>
      </c>
      <c r="O679" s="16" t="str">
        <f>IF($C679="B",VLOOKUP($A679,Bat!$A$4:$BC$2232,O$1,FALSE),VLOOKUP($A679,Pit!$A$4:$AZ$2108,O$2,FALSE))</f>
        <v>86-88 Mph</v>
      </c>
      <c r="P679" s="17">
        <f>IF($C679="B",VLOOKUP($A679,Bat!$A$4:$BC$2232,P$1,FALSE),VLOOKUP($A679,Pit!$A$4:$AZ$2108,P$2,FALSE))</f>
        <v>4</v>
      </c>
      <c r="Q679" s="36">
        <f>IF($C679="B",VLOOKUP($A679,Bat!$A$4:$BC$2232,Q$1,FALSE),VLOOKUP($A679,Pit!$A$4:$AZ$2108,Q$2,FALSE))</f>
        <v>15.925623888165042</v>
      </c>
      <c r="R679" s="19">
        <f>IF($C679="B",VLOOKUP($A679,Bat!$A$4:$BC$2232,R$1,FALSE),VLOOKUP($A679,Pit!$A$4:$AZ$2108,R$2,FALSE))</f>
        <v>-0.63742483518854798</v>
      </c>
      <c r="S679" s="20">
        <f>IF($C679="B",VLOOKUP($A679,Bat!$A$4:$BC$2232,S$1,FALSE),VLOOKUP($A679,Pit!$A$4:$AZ$2108,S$2,FALSE))</f>
        <v>230000</v>
      </c>
      <c r="T679" s="17" t="str">
        <f>VLOOKUP(IF($C679="B",VLOOKUP($A679,Bat!$A$4:$AT$2232,T$1,FALSE),VLOOKUP($A679,Pit!$A$4:$BD$2108,T$2,FALSE)),COND!$A$35:$B$41,2,FALSE)</f>
        <v>??</v>
      </c>
      <c r="U679" s="21">
        <f>IF($C679="B",VLOOKUP($A679,Bat!$A$4:$AR$1196,44,FALSE),VLOOKUP($A679,Pit!$A$4:$BB$1086,54,FALSE))</f>
        <v>0</v>
      </c>
      <c r="V679" s="16"/>
      <c r="W679" s="16">
        <f>IF(OR(U679=999,V679=999,AND(S679&gt;$S$3,S679&lt;&gt;"Slot")),"",IF(V679="",U679,V679))</f>
        <v>0</v>
      </c>
      <c r="X679" s="17" t="e">
        <f>RANK(R679,$R$5:$R$124)</f>
        <v>#N/A</v>
      </c>
      <c r="Y679" s="16" t="str">
        <f>IFERROR(VLOOKUP($D679,Results!$F$3:$L$1396,Y$1,FALSE),"")</f>
        <v/>
      </c>
      <c r="Z679" s="34" t="str">
        <f>IFERROR(IFERROR(IF(VLOOKUP($D679,Results!$F$3:$L$1396,Z$1+1,FALSE)=1,"S",""),"")&amp;VLOOKUP($D679,Results!$F$3:$L$1396,Z$1,FALSE),"")</f>
        <v/>
      </c>
      <c r="AA679" s="16" t="str">
        <f>IFERROR(VLOOKUP($D679,Results!$F$3:$L$1396,AA$1,FALSE),"")</f>
        <v/>
      </c>
      <c r="AB679" s="16" t="str">
        <f>IFERROR(VLOOKUP($D679,Results!$F$3:$L$1396,AB$1,FALSE),"")</f>
        <v/>
      </c>
      <c r="AC679" s="16" t="str">
        <f>IF(V679="","",Y679-V679)</f>
        <v/>
      </c>
    </row>
    <row r="680" spans="1:29" s="21" customFormat="1" x14ac:dyDescent="0.25">
      <c r="A680" s="21" t="s">
        <v>3042</v>
      </c>
      <c r="B680" s="16">
        <f>COUNTIF($A$5:$A$124,A680)</f>
        <v>0</v>
      </c>
      <c r="C680" s="16" t="str">
        <f>IF(OR(MID(A680,1,2)="SP",MID(A680,1,2)="MR",MID(A680,1,2)="CL",MID(A680,1,2)="RP"),"P","B")</f>
        <v>B</v>
      </c>
      <c r="D680" s="17">
        <f>IF($C680="B",VLOOKUP($A680,Bat!$A$4:$BC$2232,D$1,FALSE),VLOOKUP($A680,Pit!$A$4:$AZ$2108,D$2,FALSE))</f>
        <v>4465</v>
      </c>
      <c r="E680" s="16" t="str">
        <f>IF($C680="B",VLOOKUP($A680,Bat!$A$4:$BC$2232,E$1,FALSE),VLOOKUP($A680,Pit!$A$4:$AZ$2108,E$2,FALSE))</f>
        <v>3B</v>
      </c>
      <c r="F680" s="16" t="str">
        <f>IF($C680="B",VLOOKUP($A680,Bat!$A$4:$BC$2232,F$1,FALSE),VLOOKUP($A680,Pit!$A$4:$AZ$2108,F$2,FALSE))</f>
        <v>Yoshiaga Sakei</v>
      </c>
      <c r="G680" s="16">
        <f>IF($C680="B",VLOOKUP($A680,Bat!$A$4:$BC$2232,G$1,FALSE),VLOOKUP($A680,Pit!$A$4:$AZ$2108,G$2,FALSE))</f>
        <v>21</v>
      </c>
      <c r="H680" s="16" t="str">
        <f>IF($C680="B",VLOOKUP($A680,Bat!$A$4:$BC$2232,H$1,FALSE),VLOOKUP($A680,Pit!$A$4:$AZ$2108,H$2,FALSE))</f>
        <v>S</v>
      </c>
      <c r="I680" s="16" t="str">
        <f>IF($C680="B",VLOOKUP($A680,Bat!$A$4:$BC$2232,I$1,FALSE),VLOOKUP($A680,Pit!$A$4:$AZ$2108,I$2,FALSE))</f>
        <v>R</v>
      </c>
      <c r="J680" s="16" t="str">
        <f>IF($C680="B",VLOOKUP($A680,Bat!$A$4:$BC$2232,J$1,FALSE),VLOOKUP($A680,Pit!$A$4:$AZ$2108,J$2,FALSE))</f>
        <v>Very Low</v>
      </c>
      <c r="K680" s="17" t="str">
        <f>IF($C680="B",VLOOKUP($A680,Bat!$A$4:$BC$2232,K$1,FALSE),VLOOKUP($A680,Pit!$A$4:$AZ$2108,K$2,FALSE))</f>
        <v>Normal</v>
      </c>
      <c r="L680" s="16">
        <f>IF($C680="B",VLOOKUP($A680,Bat!$A$4:$BC$2232,L$1,FALSE),VLOOKUP($A680,Pit!$A$4:$AZ$2108,L$2,FALSE))</f>
        <v>3</v>
      </c>
      <c r="M680" s="16">
        <f>IF($C680="B",VLOOKUP($A680,Bat!$A$4:$BC$2232,M$1,FALSE),VLOOKUP($A680,Pit!$A$4:$AZ$2108,M$2,FALSE))</f>
        <v>5</v>
      </c>
      <c r="N680" s="16">
        <f>IF($C680="B",VLOOKUP($A680,Bat!$A$4:$BC$2232,N$1,FALSE),VLOOKUP($A680,Pit!$A$4:$AZ$2108,N$2,FALSE))</f>
        <v>4</v>
      </c>
      <c r="O680" s="16">
        <f>IF($C680="B",VLOOKUP($A680,Bat!$A$4:$BC$2232,O$1,FALSE),VLOOKUP($A680,Pit!$A$4:$AZ$2108,O$2,FALSE))</f>
        <v>3</v>
      </c>
      <c r="P680" s="17">
        <f>IF($C680="B",VLOOKUP($A680,Bat!$A$4:$BC$2232,P$1,FALSE),VLOOKUP($A680,Pit!$A$4:$AZ$2108,P$2,FALSE))</f>
        <v>3</v>
      </c>
      <c r="Q680" s="36">
        <f>IF($C680="B",VLOOKUP($A680,Bat!$A$4:$BC$2232,Q$1,FALSE),VLOOKUP($A680,Pit!$A$4:$AZ$2108,Q$2,FALSE))</f>
        <v>1.6912232999710355</v>
      </c>
      <c r="R680" s="19">
        <f>IF($C680="B",VLOOKUP($A680,Bat!$A$4:$BC$2232,R$1,FALSE),VLOOKUP($A680,Pit!$A$4:$AZ$2108,R$2,FALSE))</f>
        <v>-0.64075073753897394</v>
      </c>
      <c r="S680" s="20">
        <f>IF($C680="B",VLOOKUP($A680,Bat!$A$4:$BC$2232,S$1,FALSE),VLOOKUP($A680,Pit!$A$4:$AZ$2108,S$2,FALSE))</f>
        <v>230000</v>
      </c>
      <c r="T680" s="17" t="str">
        <f>VLOOKUP(IF($C680="B",VLOOKUP($A680,Bat!$A$4:$AT$2232,T$1,FALSE),VLOOKUP($A680,Pit!$A$4:$BD$2108,T$2,FALSE)),COND!$A$35:$B$41,2,FALSE)</f>
        <v>??</v>
      </c>
      <c r="U680" s="21">
        <f>IF($C680="B",VLOOKUP($A680,Bat!$A$4:$AR$1196,44,FALSE),VLOOKUP($A680,Pit!$A$4:$BB$1086,54,FALSE))</f>
        <v>0</v>
      </c>
      <c r="V680" s="16"/>
      <c r="W680" s="16">
        <f>IF(OR(U680=999,V680=999,AND(S680&gt;$S$3,S680&lt;&gt;"Slot")),"",IF(V680="",U680,V680))</f>
        <v>0</v>
      </c>
      <c r="X680" s="17" t="e">
        <f>RANK(R680,$R$5:$R$124)</f>
        <v>#N/A</v>
      </c>
      <c r="Y680" s="16" t="str">
        <f>IFERROR(VLOOKUP($D680,Results!$F$3:$L$1396,Y$1,FALSE),"")</f>
        <v/>
      </c>
      <c r="Z680" s="34" t="str">
        <f>IFERROR(IFERROR(IF(VLOOKUP($D680,Results!$F$3:$L$1396,Z$1+1,FALSE)=1,"S",""),"")&amp;VLOOKUP($D680,Results!$F$3:$L$1396,Z$1,FALSE),"")</f>
        <v/>
      </c>
      <c r="AA680" s="16" t="str">
        <f>IFERROR(VLOOKUP($D680,Results!$F$3:$L$1396,AA$1,FALSE),"")</f>
        <v/>
      </c>
      <c r="AB680" s="16" t="str">
        <f>IFERROR(VLOOKUP($D680,Results!$F$3:$L$1396,AB$1,FALSE),"")</f>
        <v/>
      </c>
      <c r="AC680" s="16" t="str">
        <f>IF(V680="","",Y680-V680)</f>
        <v/>
      </c>
    </row>
    <row r="681" spans="1:29" s="21" customFormat="1" x14ac:dyDescent="0.25">
      <c r="A681" s="21" t="s">
        <v>3167</v>
      </c>
      <c r="B681" s="16">
        <f>COUNTIF($A$5:$A$124,A681)</f>
        <v>0</v>
      </c>
      <c r="C681" s="16" t="str">
        <f>IF(OR(MID(A681,1,2)="SP",MID(A681,1,2)="MR",MID(A681,1,2)="CL",MID(A681,1,2)="RP"),"P","B")</f>
        <v>P</v>
      </c>
      <c r="D681" s="17">
        <f>IF($C681="B",VLOOKUP($A681,Bat!$A$4:$BC$2232,D$1,FALSE),VLOOKUP($A681,Pit!$A$4:$AZ$2108,D$2,FALSE))</f>
        <v>4985</v>
      </c>
      <c r="E681" s="16" t="str">
        <f>IF($C681="B",VLOOKUP($A681,Bat!$A$4:$BC$2232,E$1,FALSE),VLOOKUP($A681,Pit!$A$4:$AZ$2108,E$2,FALSE))</f>
        <v>RP</v>
      </c>
      <c r="F681" s="16" t="str">
        <f>IF($C681="B",VLOOKUP($A681,Bat!$A$4:$BC$2232,F$1,FALSE),VLOOKUP($A681,Pit!$A$4:$AZ$2108,F$2,FALSE))</f>
        <v>Frederick Hoffman</v>
      </c>
      <c r="G681" s="16">
        <f>IF($C681="B",VLOOKUP($A681,Bat!$A$4:$BC$2232,G$1,FALSE),VLOOKUP($A681,Pit!$A$4:$AZ$2108,G$2,FALSE))</f>
        <v>18</v>
      </c>
      <c r="H681" s="16" t="str">
        <f>IF($C681="B",VLOOKUP($A681,Bat!$A$4:$BC$2232,H$1,FALSE),VLOOKUP($A681,Pit!$A$4:$AZ$2108,H$2,FALSE))</f>
        <v>R</v>
      </c>
      <c r="I681" s="16" t="str">
        <f>IF($C681="B",VLOOKUP($A681,Bat!$A$4:$BC$2232,I$1,FALSE),VLOOKUP($A681,Pit!$A$4:$AZ$2108,I$2,FALSE))</f>
        <v>R</v>
      </c>
      <c r="J681" s="16" t="str">
        <f>IF($C681="B",VLOOKUP($A681,Bat!$A$4:$BC$2232,J$1,FALSE),VLOOKUP($A681,Pit!$A$4:$AZ$2108,J$2,FALSE))</f>
        <v>Low</v>
      </c>
      <c r="K681" s="17" t="str">
        <f>IF($C681="B",VLOOKUP($A681,Bat!$A$4:$BC$2232,K$1,FALSE),VLOOKUP($A681,Pit!$A$4:$AZ$2108,K$2,FALSE))</f>
        <v>Low</v>
      </c>
      <c r="L681" s="16">
        <f>IF($C681="B",VLOOKUP($A681,Bat!$A$4:$BC$2232,L$1,FALSE),VLOOKUP($A681,Pit!$A$4:$AZ$2108,L$2,FALSE))</f>
        <v>4</v>
      </c>
      <c r="M681" s="16">
        <f>IF($C681="B",VLOOKUP($A681,Bat!$A$4:$BC$2232,M$1,FALSE),VLOOKUP($A681,Pit!$A$4:$AZ$2108,M$2,FALSE))</f>
        <v>3</v>
      </c>
      <c r="N681" s="16">
        <f>IF($C681="B",VLOOKUP($A681,Bat!$A$4:$BC$2232,N$1,FALSE),VLOOKUP($A681,Pit!$A$4:$AZ$2108,N$2,FALSE))</f>
        <v>3</v>
      </c>
      <c r="O681" s="16" t="str">
        <f>IF($C681="B",VLOOKUP($A681,Bat!$A$4:$BC$2232,O$1,FALSE),VLOOKUP($A681,Pit!$A$4:$AZ$2108,O$2,FALSE))</f>
        <v>92-94 Mph</v>
      </c>
      <c r="P681" s="17">
        <f>IF($C681="B",VLOOKUP($A681,Bat!$A$4:$BC$2232,P$1,FALSE),VLOOKUP($A681,Pit!$A$4:$AZ$2108,P$2,FALSE))</f>
        <v>3</v>
      </c>
      <c r="Q681" s="36">
        <f>IF($C681="B",VLOOKUP($A681,Bat!$A$4:$BC$2232,Q$1,FALSE),VLOOKUP($A681,Pit!$A$4:$AZ$2108,Q$2,FALSE))</f>
        <v>15.826906724384255</v>
      </c>
      <c r="R681" s="19">
        <f>IF($C681="B",VLOOKUP($A681,Bat!$A$4:$BC$2232,R$1,FALSE),VLOOKUP($A681,Pit!$A$4:$AZ$2108,R$2,FALSE))</f>
        <v>-0.64625654637850627</v>
      </c>
      <c r="S681" s="20">
        <f>IF($C681="B",VLOOKUP($A681,Bat!$A$4:$BC$2232,S$1,FALSE),VLOOKUP($A681,Pit!$A$4:$AZ$2108,S$2,FALSE))</f>
        <v>190000</v>
      </c>
      <c r="T681" s="17" t="str">
        <f>VLOOKUP(IF($C681="B",VLOOKUP($A681,Bat!$A$4:$AT$2232,T$1,FALSE),VLOOKUP($A681,Pit!$A$4:$BD$2108,T$2,FALSE)),COND!$A$35:$B$41,2,FALSE)</f>
        <v>??</v>
      </c>
      <c r="U681" s="21">
        <f>IF($C681="B",VLOOKUP($A681,Bat!$A$4:$AR$1196,44,FALSE),VLOOKUP($A681,Pit!$A$4:$BB$1086,54,FALSE))</f>
        <v>0</v>
      </c>
      <c r="V681" s="16"/>
      <c r="W681" s="16">
        <f>IF(OR(U681=999,V681=999,AND(S681&gt;$S$3,S681&lt;&gt;"Slot")),"",IF(V681="",U681,V681))</f>
        <v>0</v>
      </c>
      <c r="X681" s="17" t="e">
        <f>RANK(R681,$R$5:$R$124)</f>
        <v>#N/A</v>
      </c>
      <c r="Y681" s="16" t="str">
        <f>IFERROR(VLOOKUP($D681,Results!$F$3:$L$1396,Y$1,FALSE),"")</f>
        <v/>
      </c>
      <c r="Z681" s="34" t="str">
        <f>IFERROR(IFERROR(IF(VLOOKUP($D681,Results!$F$3:$L$1396,Z$1+1,FALSE)=1,"S",""),"")&amp;VLOOKUP($D681,Results!$F$3:$L$1396,Z$1,FALSE),"")</f>
        <v/>
      </c>
      <c r="AA681" s="16" t="str">
        <f>IFERROR(VLOOKUP($D681,Results!$F$3:$L$1396,AA$1,FALSE),"")</f>
        <v/>
      </c>
      <c r="AB681" s="16" t="str">
        <f>IFERROR(VLOOKUP($D681,Results!$F$3:$L$1396,AB$1,FALSE),"")</f>
        <v/>
      </c>
      <c r="AC681" s="16" t="str">
        <f>IF(V681="","",Y681-V681)</f>
        <v/>
      </c>
    </row>
    <row r="682" spans="1:29" s="21" customFormat="1" x14ac:dyDescent="0.25">
      <c r="A682" s="21" t="s">
        <v>2624</v>
      </c>
      <c r="B682" s="16">
        <f>COUNTIF($A$5:$A$124,A682)</f>
        <v>0</v>
      </c>
      <c r="C682" s="16" t="str">
        <f>IF(OR(MID(A682,1,2)="SP",MID(A682,1,2)="MR",MID(A682,1,2)="CL",MID(A682,1,2)="RP"),"P","B")</f>
        <v>P</v>
      </c>
      <c r="D682" s="17">
        <f>IF($C682="B",VLOOKUP($A682,Bat!$A$4:$BC$2232,D$1,FALSE),VLOOKUP($A682,Pit!$A$4:$AZ$2108,D$2,FALSE))</f>
        <v>5301</v>
      </c>
      <c r="E682" s="16" t="str">
        <f>IF($C682="B",VLOOKUP($A682,Bat!$A$4:$BC$2232,E$1,FALSE),VLOOKUP($A682,Pit!$A$4:$AZ$2108,E$2,FALSE))</f>
        <v>RP</v>
      </c>
      <c r="F682" s="16" t="str">
        <f>IF($C682="B",VLOOKUP($A682,Bat!$A$4:$BC$2232,F$1,FALSE),VLOOKUP($A682,Pit!$A$4:$AZ$2108,F$2,FALSE))</f>
        <v>Luz Zamora</v>
      </c>
      <c r="G682" s="16">
        <f>IF($C682="B",VLOOKUP($A682,Bat!$A$4:$BC$2232,G$1,FALSE),VLOOKUP($A682,Pit!$A$4:$AZ$2108,G$2,FALSE))</f>
        <v>18</v>
      </c>
      <c r="H682" s="16" t="str">
        <f>IF($C682="B",VLOOKUP($A682,Bat!$A$4:$BC$2232,H$1,FALSE),VLOOKUP($A682,Pit!$A$4:$AZ$2108,H$2,FALSE))</f>
        <v>R</v>
      </c>
      <c r="I682" s="16" t="str">
        <f>IF($C682="B",VLOOKUP($A682,Bat!$A$4:$BC$2232,I$1,FALSE),VLOOKUP($A682,Pit!$A$4:$AZ$2108,I$2,FALSE))</f>
        <v>R</v>
      </c>
      <c r="J682" s="16" t="str">
        <f>IF($C682="B",VLOOKUP($A682,Bat!$A$4:$BC$2232,J$1,FALSE),VLOOKUP($A682,Pit!$A$4:$AZ$2108,J$2,FALSE))</f>
        <v>Very High</v>
      </c>
      <c r="K682" s="17" t="str">
        <f>IF($C682="B",VLOOKUP($A682,Bat!$A$4:$BC$2232,K$1,FALSE),VLOOKUP($A682,Pit!$A$4:$AZ$2108,K$2,FALSE))</f>
        <v>Low</v>
      </c>
      <c r="L682" s="16">
        <f>IF($C682="B",VLOOKUP($A682,Bat!$A$4:$BC$2232,L$1,FALSE),VLOOKUP($A682,Pit!$A$4:$AZ$2108,L$2,FALSE))</f>
        <v>4</v>
      </c>
      <c r="M682" s="16">
        <f>IF($C682="B",VLOOKUP($A682,Bat!$A$4:$BC$2232,M$1,FALSE),VLOOKUP($A682,Pit!$A$4:$AZ$2108,M$2,FALSE))</f>
        <v>4</v>
      </c>
      <c r="N682" s="16">
        <f>IF($C682="B",VLOOKUP($A682,Bat!$A$4:$BC$2232,N$1,FALSE),VLOOKUP($A682,Pit!$A$4:$AZ$2108,N$2,FALSE))</f>
        <v>2</v>
      </c>
      <c r="O682" s="16" t="str">
        <f>IF($C682="B",VLOOKUP($A682,Bat!$A$4:$BC$2232,O$1,FALSE),VLOOKUP($A682,Pit!$A$4:$AZ$2108,O$2,FALSE))</f>
        <v>86-88 Mph</v>
      </c>
      <c r="P682" s="17">
        <f>IF($C682="B",VLOOKUP($A682,Bat!$A$4:$BC$2232,P$1,FALSE),VLOOKUP($A682,Pit!$A$4:$AZ$2108,P$2,FALSE))</f>
        <v>1</v>
      </c>
      <c r="Q682" s="36">
        <f>IF($C682="B",VLOOKUP($A682,Bat!$A$4:$BC$2232,Q$1,FALSE),VLOOKUP($A682,Pit!$A$4:$AZ$2108,Q$2,FALSE))</f>
        <v>15.794272009118663</v>
      </c>
      <c r="R682" s="19">
        <f>IF($C682="B",VLOOKUP($A682,Bat!$A$4:$BC$2232,R$1,FALSE),VLOOKUP($A682,Pit!$A$4:$AZ$2108,R$2,FALSE))</f>
        <v>-0.64917620461172154</v>
      </c>
      <c r="S682" s="20">
        <f>IF($C682="B",VLOOKUP($A682,Bat!$A$4:$BC$2232,S$1,FALSE),VLOOKUP($A682,Pit!$A$4:$AZ$2108,S$2,FALSE))</f>
        <v>210000</v>
      </c>
      <c r="T682" s="17" t="str">
        <f>VLOOKUP(IF($C682="B",VLOOKUP($A682,Bat!$A$4:$AT$2232,T$1,FALSE),VLOOKUP($A682,Pit!$A$4:$BD$2108,T$2,FALSE)),COND!$A$35:$B$41,2,FALSE)</f>
        <v>??</v>
      </c>
      <c r="U682" s="21">
        <f>IF($C682="B",VLOOKUP($A682,Bat!$A$4:$AR$1196,44,FALSE),VLOOKUP($A682,Pit!$A$4:$BB$1086,54,FALSE))</f>
        <v>0</v>
      </c>
      <c r="V682" s="16"/>
      <c r="W682" s="16">
        <f>IF(OR(U682=999,V682=999,AND(S682&gt;$S$3,S682&lt;&gt;"Slot")),"",IF(V682="",U682,V682))</f>
        <v>0</v>
      </c>
      <c r="X682" s="17" t="e">
        <f>RANK(R682,$R$5:$R$124)</f>
        <v>#N/A</v>
      </c>
      <c r="Y682" s="16" t="str">
        <f>IFERROR(VLOOKUP($D682,Results!$F$3:$L$1396,Y$1,FALSE),"")</f>
        <v/>
      </c>
      <c r="Z682" s="34" t="str">
        <f>IFERROR(IFERROR(IF(VLOOKUP($D682,Results!$F$3:$L$1396,Z$1+1,FALSE)=1,"S",""),"")&amp;VLOOKUP($D682,Results!$F$3:$L$1396,Z$1,FALSE),"")</f>
        <v/>
      </c>
      <c r="AA682" s="16" t="str">
        <f>IFERROR(VLOOKUP($D682,Results!$F$3:$L$1396,AA$1,FALSE),"")</f>
        <v/>
      </c>
      <c r="AB682" s="16" t="str">
        <f>IFERROR(VLOOKUP($D682,Results!$F$3:$L$1396,AB$1,FALSE),"")</f>
        <v/>
      </c>
      <c r="AC682" s="16" t="str">
        <f>IF(V682="","",Y682-V682)</f>
        <v/>
      </c>
    </row>
    <row r="683" spans="1:29" s="21" customFormat="1" x14ac:dyDescent="0.25">
      <c r="A683" s="21" t="s">
        <v>2625</v>
      </c>
      <c r="B683" s="16">
        <f>COUNTIF($A$5:$A$124,A683)</f>
        <v>0</v>
      </c>
      <c r="C683" s="16" t="str">
        <f>IF(OR(MID(A683,1,2)="SP",MID(A683,1,2)="MR",MID(A683,1,2)="CL",MID(A683,1,2)="RP"),"P","B")</f>
        <v>P</v>
      </c>
      <c r="D683" s="17">
        <f>IF($C683="B",VLOOKUP($A683,Bat!$A$4:$BC$2232,D$1,FALSE),VLOOKUP($A683,Pit!$A$4:$AZ$2108,D$2,FALSE))</f>
        <v>10702</v>
      </c>
      <c r="E683" s="16" t="str">
        <f>IF($C683="B",VLOOKUP($A683,Bat!$A$4:$BC$2232,E$1,FALSE),VLOOKUP($A683,Pit!$A$4:$AZ$2108,E$2,FALSE))</f>
        <v>RP</v>
      </c>
      <c r="F683" s="16" t="str">
        <f>IF($C683="B",VLOOKUP($A683,Bat!$A$4:$BC$2232,F$1,FALSE),VLOOKUP($A683,Pit!$A$4:$AZ$2108,F$2,FALSE))</f>
        <v>Anderson Wilson</v>
      </c>
      <c r="G683" s="16">
        <f>IF($C683="B",VLOOKUP($A683,Bat!$A$4:$BC$2232,G$1,FALSE),VLOOKUP($A683,Pit!$A$4:$AZ$2108,G$2,FALSE))</f>
        <v>21</v>
      </c>
      <c r="H683" s="16" t="str">
        <f>IF($C683="B",VLOOKUP($A683,Bat!$A$4:$BC$2232,H$1,FALSE),VLOOKUP($A683,Pit!$A$4:$AZ$2108,H$2,FALSE))</f>
        <v>L</v>
      </c>
      <c r="I683" s="16" t="str">
        <f>IF($C683="B",VLOOKUP($A683,Bat!$A$4:$BC$2232,I$1,FALSE),VLOOKUP($A683,Pit!$A$4:$AZ$2108,I$2,FALSE))</f>
        <v>R</v>
      </c>
      <c r="J683" s="16" t="str">
        <f>IF($C683="B",VLOOKUP($A683,Bat!$A$4:$BC$2232,J$1,FALSE),VLOOKUP($A683,Pit!$A$4:$AZ$2108,J$2,FALSE))</f>
        <v>Very Low</v>
      </c>
      <c r="K683" s="17" t="str">
        <f>IF($C683="B",VLOOKUP($A683,Bat!$A$4:$BC$2232,K$1,FALSE),VLOOKUP($A683,Pit!$A$4:$AZ$2108,K$2,FALSE))</f>
        <v>Low</v>
      </c>
      <c r="L683" s="16">
        <f>IF($C683="B",VLOOKUP($A683,Bat!$A$4:$BC$2232,L$1,FALSE),VLOOKUP($A683,Pit!$A$4:$AZ$2108,L$2,FALSE))</f>
        <v>3</v>
      </c>
      <c r="M683" s="16">
        <f>IF($C683="B",VLOOKUP($A683,Bat!$A$4:$BC$2232,M$1,FALSE),VLOOKUP($A683,Pit!$A$4:$AZ$2108,M$2,FALSE))</f>
        <v>4</v>
      </c>
      <c r="N683" s="16">
        <f>IF($C683="B",VLOOKUP($A683,Bat!$A$4:$BC$2232,N$1,FALSE),VLOOKUP($A683,Pit!$A$4:$AZ$2108,N$2,FALSE))</f>
        <v>3</v>
      </c>
      <c r="O683" s="16" t="str">
        <f>IF($C683="B",VLOOKUP($A683,Bat!$A$4:$BC$2232,O$1,FALSE),VLOOKUP($A683,Pit!$A$4:$AZ$2108,O$2,FALSE))</f>
        <v>88-90 Mph</v>
      </c>
      <c r="P683" s="17">
        <f>IF($C683="B",VLOOKUP($A683,Bat!$A$4:$BC$2232,P$1,FALSE),VLOOKUP($A683,Pit!$A$4:$AZ$2108,P$2,FALSE))</f>
        <v>5</v>
      </c>
      <c r="Q683" s="36">
        <f>IF($C683="B",VLOOKUP($A683,Bat!$A$4:$BC$2232,Q$1,FALSE),VLOOKUP($A683,Pit!$A$4:$AZ$2108,Q$2,FALSE))</f>
        <v>15.760144396778081</v>
      </c>
      <c r="R683" s="19">
        <f>IF($C683="B",VLOOKUP($A683,Bat!$A$4:$BC$2232,R$1,FALSE),VLOOKUP($A683,Pit!$A$4:$AZ$2108,R$2,FALSE))</f>
        <v>-0.65222942458129218</v>
      </c>
      <c r="S683" s="20">
        <f>IF($C683="B",VLOOKUP($A683,Bat!$A$4:$BC$2232,S$1,FALSE),VLOOKUP($A683,Pit!$A$4:$AZ$2108,S$2,FALSE))</f>
        <v>210000</v>
      </c>
      <c r="T683" s="17" t="str">
        <f>VLOOKUP(IF($C683="B",VLOOKUP($A683,Bat!$A$4:$AT$2232,T$1,FALSE),VLOOKUP($A683,Pit!$A$4:$BD$2108,T$2,FALSE)),COND!$A$35:$B$41,2,FALSE)</f>
        <v>??</v>
      </c>
      <c r="U683" s="21">
        <f>IF($C683="B",VLOOKUP($A683,Bat!$A$4:$AR$1196,44,FALSE),VLOOKUP($A683,Pit!$A$4:$BB$1086,54,FALSE))</f>
        <v>0</v>
      </c>
      <c r="V683" s="16"/>
      <c r="W683" s="16">
        <f>IF(OR(U683=999,V683=999,AND(S683&gt;$S$3,S683&lt;&gt;"Slot")),"",IF(V683="",U683,V683))</f>
        <v>0</v>
      </c>
      <c r="X683" s="17" t="e">
        <f>RANK(R683,$R$5:$R$124)</f>
        <v>#N/A</v>
      </c>
      <c r="Y683" s="16" t="str">
        <f>IFERROR(VLOOKUP($D683,Results!$F$3:$L$1396,Y$1,FALSE),"")</f>
        <v/>
      </c>
      <c r="Z683" s="34" t="str">
        <f>IFERROR(IFERROR(IF(VLOOKUP($D683,Results!$F$3:$L$1396,Z$1+1,FALSE)=1,"S",""),"")&amp;VLOOKUP($D683,Results!$F$3:$L$1396,Z$1,FALSE),"")</f>
        <v/>
      </c>
      <c r="AA683" s="16" t="str">
        <f>IFERROR(VLOOKUP($D683,Results!$F$3:$L$1396,AA$1,FALSE),"")</f>
        <v/>
      </c>
      <c r="AB683" s="16" t="str">
        <f>IFERROR(VLOOKUP($D683,Results!$F$3:$L$1396,AB$1,FALSE),"")</f>
        <v/>
      </c>
      <c r="AC683" s="16" t="str">
        <f>IF(V683="","",Y683-V683)</f>
        <v/>
      </c>
    </row>
    <row r="684" spans="1:29" s="21" customFormat="1" x14ac:dyDescent="0.25">
      <c r="A684" s="21" t="s">
        <v>2626</v>
      </c>
      <c r="B684" s="16">
        <f>COUNTIF($A$5:$A$124,A684)</f>
        <v>0</v>
      </c>
      <c r="C684" s="16" t="str">
        <f>IF(OR(MID(A684,1,2)="SP",MID(A684,1,2)="MR",MID(A684,1,2)="CL",MID(A684,1,2)="RP"),"P","B")</f>
        <v>P</v>
      </c>
      <c r="D684" s="17">
        <f>IF($C684="B",VLOOKUP($A684,Bat!$A$4:$BC$2232,D$1,FALSE),VLOOKUP($A684,Pit!$A$4:$AZ$2108,D$2,FALSE))</f>
        <v>7327</v>
      </c>
      <c r="E684" s="16" t="str">
        <f>IF($C684="B",VLOOKUP($A684,Bat!$A$4:$BC$2232,E$1,FALSE),VLOOKUP($A684,Pit!$A$4:$AZ$2108,E$2,FALSE))</f>
        <v>RP</v>
      </c>
      <c r="F684" s="16" t="str">
        <f>IF($C684="B",VLOOKUP($A684,Bat!$A$4:$BC$2232,F$1,FALSE),VLOOKUP($A684,Pit!$A$4:$AZ$2108,F$2,FALSE))</f>
        <v>William McKinley</v>
      </c>
      <c r="G684" s="16">
        <f>IF($C684="B",VLOOKUP($A684,Bat!$A$4:$BC$2232,G$1,FALSE),VLOOKUP($A684,Pit!$A$4:$AZ$2108,G$2,FALSE))</f>
        <v>21</v>
      </c>
      <c r="H684" s="16" t="str">
        <f>IF($C684="B",VLOOKUP($A684,Bat!$A$4:$BC$2232,H$1,FALSE),VLOOKUP($A684,Pit!$A$4:$AZ$2108,H$2,FALSE))</f>
        <v>R</v>
      </c>
      <c r="I684" s="16" t="str">
        <f>IF($C684="B",VLOOKUP($A684,Bat!$A$4:$BC$2232,I$1,FALSE),VLOOKUP($A684,Pit!$A$4:$AZ$2108,I$2,FALSE))</f>
        <v>R</v>
      </c>
      <c r="J684" s="16" t="str">
        <f>IF($C684="B",VLOOKUP($A684,Bat!$A$4:$BC$2232,J$1,FALSE),VLOOKUP($A684,Pit!$A$4:$AZ$2108,J$2,FALSE))</f>
        <v>Low</v>
      </c>
      <c r="K684" s="17" t="str">
        <f>IF($C684="B",VLOOKUP($A684,Bat!$A$4:$BC$2232,K$1,FALSE),VLOOKUP($A684,Pit!$A$4:$AZ$2108,K$2,FALSE))</f>
        <v>Very Low</v>
      </c>
      <c r="L684" s="16">
        <f>IF($C684="B",VLOOKUP($A684,Bat!$A$4:$BC$2232,L$1,FALSE),VLOOKUP($A684,Pit!$A$4:$AZ$2108,L$2,FALSE))</f>
        <v>3</v>
      </c>
      <c r="M684" s="16">
        <f>IF($C684="B",VLOOKUP($A684,Bat!$A$4:$BC$2232,M$1,FALSE),VLOOKUP($A684,Pit!$A$4:$AZ$2108,M$2,FALSE))</f>
        <v>4</v>
      </c>
      <c r="N684" s="16">
        <f>IF($C684="B",VLOOKUP($A684,Bat!$A$4:$BC$2232,N$1,FALSE),VLOOKUP($A684,Pit!$A$4:$AZ$2108,N$2,FALSE))</f>
        <v>3</v>
      </c>
      <c r="O684" s="16" t="str">
        <f>IF($C684="B",VLOOKUP($A684,Bat!$A$4:$BC$2232,O$1,FALSE),VLOOKUP($A684,Pit!$A$4:$AZ$2108,O$2,FALSE))</f>
        <v>89-91 Mph</v>
      </c>
      <c r="P684" s="17">
        <f>IF($C684="B",VLOOKUP($A684,Bat!$A$4:$BC$2232,P$1,FALSE),VLOOKUP($A684,Pit!$A$4:$AZ$2108,P$2,FALSE))</f>
        <v>6</v>
      </c>
      <c r="Q684" s="36">
        <f>IF($C684="B",VLOOKUP($A684,Bat!$A$4:$BC$2232,Q$1,FALSE),VLOOKUP($A684,Pit!$A$4:$AZ$2108,Q$2,FALSE))</f>
        <v>15.712891886397529</v>
      </c>
      <c r="R684" s="19">
        <f>IF($C684="B",VLOOKUP($A684,Bat!$A$4:$BC$2232,R$1,FALSE),VLOOKUP($A684,Pit!$A$4:$AZ$2108,R$2,FALSE))</f>
        <v>-0.65645686091250854</v>
      </c>
      <c r="S684" s="20">
        <f>IF($C684="B",VLOOKUP($A684,Bat!$A$4:$BC$2232,S$1,FALSE),VLOOKUP($A684,Pit!$A$4:$AZ$2108,S$2,FALSE))</f>
        <v>240000</v>
      </c>
      <c r="T684" s="17" t="str">
        <f>VLOOKUP(IF($C684="B",VLOOKUP($A684,Bat!$A$4:$AT$2232,T$1,FALSE),VLOOKUP($A684,Pit!$A$4:$BD$2108,T$2,FALSE)),COND!$A$35:$B$41,2,FALSE)</f>
        <v>??</v>
      </c>
      <c r="U684" s="21">
        <f>IF($C684="B",VLOOKUP($A684,Bat!$A$4:$AR$1196,44,FALSE),VLOOKUP($A684,Pit!$A$4:$BB$1086,54,FALSE))</f>
        <v>0</v>
      </c>
      <c r="V684" s="16"/>
      <c r="W684" s="16">
        <f>IF(OR(U684=999,V684=999,AND(S684&gt;$S$3,S684&lt;&gt;"Slot")),"",IF(V684="",U684,V684))</f>
        <v>0</v>
      </c>
      <c r="X684" s="17" t="e">
        <f>RANK(R684,$R$5:$R$124)</f>
        <v>#N/A</v>
      </c>
      <c r="Y684" s="16" t="str">
        <f>IFERROR(VLOOKUP($D684,Results!$F$3:$L$1396,Y$1,FALSE),"")</f>
        <v/>
      </c>
      <c r="Z684" s="34" t="str">
        <f>IFERROR(IFERROR(IF(VLOOKUP($D684,Results!$F$3:$L$1396,Z$1+1,FALSE)=1,"S",""),"")&amp;VLOOKUP($D684,Results!$F$3:$L$1396,Z$1,FALSE),"")</f>
        <v/>
      </c>
      <c r="AA684" s="16" t="str">
        <f>IFERROR(VLOOKUP($D684,Results!$F$3:$L$1396,AA$1,FALSE),"")</f>
        <v/>
      </c>
      <c r="AB684" s="16" t="str">
        <f>IFERROR(VLOOKUP($D684,Results!$F$3:$L$1396,AB$1,FALSE),"")</f>
        <v/>
      </c>
      <c r="AC684" s="16" t="str">
        <f>IF(V684="","",Y684-V684)</f>
        <v/>
      </c>
    </row>
    <row r="685" spans="1:29" s="21" customFormat="1" x14ac:dyDescent="0.25">
      <c r="A685" s="21" t="s">
        <v>3168</v>
      </c>
      <c r="B685" s="16">
        <f>COUNTIF($A$5:$A$124,A685)</f>
        <v>0</v>
      </c>
      <c r="C685" s="16" t="str">
        <f>IF(OR(MID(A685,1,2)="SP",MID(A685,1,2)="MR",MID(A685,1,2)="CL",MID(A685,1,2)="RP"),"P","B")</f>
        <v>P</v>
      </c>
      <c r="D685" s="17">
        <f>IF($C685="B",VLOOKUP($A685,Bat!$A$4:$BC$2232,D$1,FALSE),VLOOKUP($A685,Pit!$A$4:$AZ$2108,D$2,FALSE))</f>
        <v>4544</v>
      </c>
      <c r="E685" s="16" t="str">
        <f>IF($C685="B",VLOOKUP($A685,Bat!$A$4:$BC$2232,E$1,FALSE),VLOOKUP($A685,Pit!$A$4:$AZ$2108,E$2,FALSE))</f>
        <v>SP</v>
      </c>
      <c r="F685" s="16" t="str">
        <f>IF($C685="B",VLOOKUP($A685,Bat!$A$4:$BC$2232,F$1,FALSE),VLOOKUP($A685,Pit!$A$4:$AZ$2108,F$2,FALSE))</f>
        <v>Jou Miyamoto</v>
      </c>
      <c r="G685" s="16">
        <f>IF($C685="B",VLOOKUP($A685,Bat!$A$4:$BC$2232,G$1,FALSE),VLOOKUP($A685,Pit!$A$4:$AZ$2108,G$2,FALSE))</f>
        <v>21</v>
      </c>
      <c r="H685" s="16" t="str">
        <f>IF($C685="B",VLOOKUP($A685,Bat!$A$4:$BC$2232,H$1,FALSE),VLOOKUP($A685,Pit!$A$4:$AZ$2108,H$2,FALSE))</f>
        <v>L</v>
      </c>
      <c r="I685" s="16" t="str">
        <f>IF($C685="B",VLOOKUP($A685,Bat!$A$4:$BC$2232,I$1,FALSE),VLOOKUP($A685,Pit!$A$4:$AZ$2108,I$2,FALSE))</f>
        <v>L</v>
      </c>
      <c r="J685" s="16" t="str">
        <f>IF($C685="B",VLOOKUP($A685,Bat!$A$4:$BC$2232,J$1,FALSE),VLOOKUP($A685,Pit!$A$4:$AZ$2108,J$2,FALSE))</f>
        <v>Very Low</v>
      </c>
      <c r="K685" s="17" t="str">
        <f>IF($C685="B",VLOOKUP($A685,Bat!$A$4:$BC$2232,K$1,FALSE),VLOOKUP($A685,Pit!$A$4:$AZ$2108,K$2,FALSE))</f>
        <v>Normal</v>
      </c>
      <c r="L685" s="16">
        <f>IF($C685="B",VLOOKUP($A685,Bat!$A$4:$BC$2232,L$1,FALSE),VLOOKUP($A685,Pit!$A$4:$AZ$2108,L$2,FALSE))</f>
        <v>3</v>
      </c>
      <c r="M685" s="16">
        <f>IF($C685="B",VLOOKUP($A685,Bat!$A$4:$BC$2232,M$1,FALSE),VLOOKUP($A685,Pit!$A$4:$AZ$2108,M$2,FALSE))</f>
        <v>4</v>
      </c>
      <c r="N685" s="16">
        <f>IF($C685="B",VLOOKUP($A685,Bat!$A$4:$BC$2232,N$1,FALSE),VLOOKUP($A685,Pit!$A$4:$AZ$2108,N$2,FALSE))</f>
        <v>3</v>
      </c>
      <c r="O685" s="16" t="str">
        <f>IF($C685="B",VLOOKUP($A685,Bat!$A$4:$BC$2232,O$1,FALSE),VLOOKUP($A685,Pit!$A$4:$AZ$2108,O$2,FALSE))</f>
        <v>87-89 Mph</v>
      </c>
      <c r="P685" s="17">
        <f>IF($C685="B",VLOOKUP($A685,Bat!$A$4:$BC$2232,P$1,FALSE),VLOOKUP($A685,Pit!$A$4:$AZ$2108,P$2,FALSE))</f>
        <v>7</v>
      </c>
      <c r="Q685" s="36">
        <f>IF($C685="B",VLOOKUP($A685,Bat!$A$4:$BC$2232,Q$1,FALSE),VLOOKUP($A685,Pit!$A$4:$AZ$2108,Q$2,FALSE))</f>
        <v>15.68989168900316</v>
      </c>
      <c r="R685" s="19">
        <f>IF($C685="B",VLOOKUP($A685,Bat!$A$4:$BC$2232,R$1,FALSE),VLOOKUP($A685,Pit!$A$4:$AZ$2108,R$2,FALSE))</f>
        <v>-0.65851456894340554</v>
      </c>
      <c r="S685" s="20">
        <f>IF($C685="B",VLOOKUP($A685,Bat!$A$4:$BC$2232,S$1,FALSE),VLOOKUP($A685,Pit!$A$4:$AZ$2108,S$2,FALSE))</f>
        <v>180000</v>
      </c>
      <c r="T685" s="17" t="str">
        <f>VLOOKUP(IF($C685="B",VLOOKUP($A685,Bat!$A$4:$AT$2232,T$1,FALSE),VLOOKUP($A685,Pit!$A$4:$BD$2108,T$2,FALSE)),COND!$A$35:$B$41,2,FALSE)</f>
        <v>??</v>
      </c>
      <c r="U685" s="21">
        <f>IF($C685="B",VLOOKUP($A685,Bat!$A$4:$AR$1196,44,FALSE),VLOOKUP($A685,Pit!$A$4:$BB$1086,54,FALSE))</f>
        <v>0</v>
      </c>
      <c r="V685" s="16"/>
      <c r="W685" s="16">
        <f>IF(OR(U685=999,V685=999,AND(S685&gt;$S$3,S685&lt;&gt;"Slot")),"",IF(V685="",U685,V685))</f>
        <v>0</v>
      </c>
      <c r="X685" s="17" t="e">
        <f>RANK(R685,$R$5:$R$124)</f>
        <v>#N/A</v>
      </c>
      <c r="Y685" s="16" t="str">
        <f>IFERROR(VLOOKUP($D685,Results!$F$3:$L$1396,Y$1,FALSE),"")</f>
        <v/>
      </c>
      <c r="Z685" s="34" t="str">
        <f>IFERROR(IFERROR(IF(VLOOKUP($D685,Results!$F$3:$L$1396,Z$1+1,FALSE)=1,"S",""),"")&amp;VLOOKUP($D685,Results!$F$3:$L$1396,Z$1,FALSE),"")</f>
        <v/>
      </c>
      <c r="AA685" s="16" t="str">
        <f>IFERROR(VLOOKUP($D685,Results!$F$3:$L$1396,AA$1,FALSE),"")</f>
        <v/>
      </c>
      <c r="AB685" s="16" t="str">
        <f>IFERROR(VLOOKUP($D685,Results!$F$3:$L$1396,AB$1,FALSE),"")</f>
        <v/>
      </c>
      <c r="AC685" s="16" t="str">
        <f>IF(V685="","",Y685-V685)</f>
        <v/>
      </c>
    </row>
    <row r="686" spans="1:29" s="21" customFormat="1" x14ac:dyDescent="0.25">
      <c r="A686" s="21" t="s">
        <v>2627</v>
      </c>
      <c r="B686" s="16">
        <f>COUNTIF($A$5:$A$124,A686)</f>
        <v>0</v>
      </c>
      <c r="C686" s="16" t="str">
        <f>IF(OR(MID(A686,1,2)="SP",MID(A686,1,2)="MR",MID(A686,1,2)="CL",MID(A686,1,2)="RP"),"P","B")</f>
        <v>P</v>
      </c>
      <c r="D686" s="17">
        <f>IF($C686="B",VLOOKUP($A686,Bat!$A$4:$BC$2232,D$1,FALSE),VLOOKUP($A686,Pit!$A$4:$AZ$2108,D$2,FALSE))</f>
        <v>7319</v>
      </c>
      <c r="E686" s="16" t="str">
        <f>IF($C686="B",VLOOKUP($A686,Bat!$A$4:$BC$2232,E$1,FALSE),VLOOKUP($A686,Pit!$A$4:$AZ$2108,E$2,FALSE))</f>
        <v>RP</v>
      </c>
      <c r="F686" s="16" t="str">
        <f>IF($C686="B",VLOOKUP($A686,Bat!$A$4:$BC$2232,F$1,FALSE),VLOOKUP($A686,Pit!$A$4:$AZ$2108,F$2,FALSE))</f>
        <v>Miguel Deleón</v>
      </c>
      <c r="G686" s="16">
        <f>IF($C686="B",VLOOKUP($A686,Bat!$A$4:$BC$2232,G$1,FALSE),VLOOKUP($A686,Pit!$A$4:$AZ$2108,G$2,FALSE))</f>
        <v>21</v>
      </c>
      <c r="H686" s="16" t="str">
        <f>IF($C686="B",VLOOKUP($A686,Bat!$A$4:$BC$2232,H$1,FALSE),VLOOKUP($A686,Pit!$A$4:$AZ$2108,H$2,FALSE))</f>
        <v>R</v>
      </c>
      <c r="I686" s="16" t="str">
        <f>IF($C686="B",VLOOKUP($A686,Bat!$A$4:$BC$2232,I$1,FALSE),VLOOKUP($A686,Pit!$A$4:$AZ$2108,I$2,FALSE))</f>
        <v>R</v>
      </c>
      <c r="J686" s="16" t="str">
        <f>IF($C686="B",VLOOKUP($A686,Bat!$A$4:$BC$2232,J$1,FALSE),VLOOKUP($A686,Pit!$A$4:$AZ$2108,J$2,FALSE))</f>
        <v>Low</v>
      </c>
      <c r="K686" s="17" t="str">
        <f>IF($C686="B",VLOOKUP($A686,Bat!$A$4:$BC$2232,K$1,FALSE),VLOOKUP($A686,Pit!$A$4:$AZ$2108,K$2,FALSE))</f>
        <v>Very Low</v>
      </c>
      <c r="L686" s="16">
        <f>IF($C686="B",VLOOKUP($A686,Bat!$A$4:$BC$2232,L$1,FALSE),VLOOKUP($A686,Pit!$A$4:$AZ$2108,L$2,FALSE))</f>
        <v>3</v>
      </c>
      <c r="M686" s="16">
        <f>IF($C686="B",VLOOKUP($A686,Bat!$A$4:$BC$2232,M$1,FALSE),VLOOKUP($A686,Pit!$A$4:$AZ$2108,M$2,FALSE))</f>
        <v>4</v>
      </c>
      <c r="N686" s="16">
        <f>IF($C686="B",VLOOKUP($A686,Bat!$A$4:$BC$2232,N$1,FALSE),VLOOKUP($A686,Pit!$A$4:$AZ$2108,N$2,FALSE))</f>
        <v>3</v>
      </c>
      <c r="O686" s="16" t="str">
        <f>IF($C686="B",VLOOKUP($A686,Bat!$A$4:$BC$2232,O$1,FALSE),VLOOKUP($A686,Pit!$A$4:$AZ$2108,O$2,FALSE))</f>
        <v>92-94 Mph</v>
      </c>
      <c r="P686" s="17">
        <f>IF($C686="B",VLOOKUP($A686,Bat!$A$4:$BC$2232,P$1,FALSE),VLOOKUP($A686,Pit!$A$4:$AZ$2108,P$2,FALSE))</f>
        <v>7</v>
      </c>
      <c r="Q686" s="36">
        <f>IF($C686="B",VLOOKUP($A686,Bat!$A$4:$BC$2232,Q$1,FALSE),VLOOKUP($A686,Pit!$A$4:$AZ$2108,Q$2,FALSE))</f>
        <v>15.652489310890502</v>
      </c>
      <c r="R686" s="19">
        <f>IF($C686="B",VLOOKUP($A686,Bat!$A$4:$BC$2232,R$1,FALSE),VLOOKUP($A686,Pit!$A$4:$AZ$2108,R$2,FALSE))</f>
        <v>-0.66186076517369985</v>
      </c>
      <c r="S686" s="20">
        <f>IF($C686="B",VLOOKUP($A686,Bat!$A$4:$BC$2232,S$1,FALSE),VLOOKUP($A686,Pit!$A$4:$AZ$2108,S$2,FALSE))</f>
        <v>180000</v>
      </c>
      <c r="T686" s="17" t="str">
        <f>VLOOKUP(IF($C686="B",VLOOKUP($A686,Bat!$A$4:$AT$2232,T$1,FALSE),VLOOKUP($A686,Pit!$A$4:$BD$2108,T$2,FALSE)),COND!$A$35:$B$41,2,FALSE)</f>
        <v>??</v>
      </c>
      <c r="U686" s="21">
        <f>IF($C686="B",VLOOKUP($A686,Bat!$A$4:$AR$1196,44,FALSE),VLOOKUP($A686,Pit!$A$4:$BB$1086,54,FALSE))</f>
        <v>0</v>
      </c>
      <c r="V686" s="16"/>
      <c r="W686" s="16">
        <f>IF(OR(U686=999,V686=999,AND(S686&gt;$S$3,S686&lt;&gt;"Slot")),"",IF(V686="",U686,V686))</f>
        <v>0</v>
      </c>
      <c r="X686" s="17" t="e">
        <f>RANK(R686,$R$5:$R$124)</f>
        <v>#N/A</v>
      </c>
      <c r="Y686" s="16" t="str">
        <f>IFERROR(VLOOKUP($D686,Results!$F$3:$L$1396,Y$1,FALSE),"")</f>
        <v/>
      </c>
      <c r="Z686" s="34" t="str">
        <f>IFERROR(IFERROR(IF(VLOOKUP($D686,Results!$F$3:$L$1396,Z$1+1,FALSE)=1,"S",""),"")&amp;VLOOKUP($D686,Results!$F$3:$L$1396,Z$1,FALSE),"")</f>
        <v/>
      </c>
      <c r="AA686" s="16" t="str">
        <f>IFERROR(VLOOKUP($D686,Results!$F$3:$L$1396,AA$1,FALSE),"")</f>
        <v/>
      </c>
      <c r="AB686" s="16" t="str">
        <f>IFERROR(VLOOKUP($D686,Results!$F$3:$L$1396,AB$1,FALSE),"")</f>
        <v/>
      </c>
      <c r="AC686" s="16" t="str">
        <f>IF(V686="","",Y686-V686)</f>
        <v/>
      </c>
    </row>
    <row r="687" spans="1:29" s="21" customFormat="1" x14ac:dyDescent="0.25">
      <c r="A687" s="21" t="s">
        <v>3182</v>
      </c>
      <c r="B687" s="16">
        <f>COUNTIF($A$5:$A$124,A687)</f>
        <v>0</v>
      </c>
      <c r="C687" s="16" t="str">
        <f>IF(OR(MID(A687,1,2)="SP",MID(A687,1,2)="MR",MID(A687,1,2)="CL",MID(A687,1,2)="RP"),"P","B")</f>
        <v>B</v>
      </c>
      <c r="D687" s="17">
        <f>IF($C687="B",VLOOKUP($A687,Bat!$A$4:$BC$2232,D$1,FALSE),VLOOKUP($A687,Pit!$A$4:$AZ$2108,D$2,FALSE))</f>
        <v>3934</v>
      </c>
      <c r="E687" s="16" t="str">
        <f>IF($C687="B",VLOOKUP($A687,Bat!$A$4:$BC$2232,E$1,FALSE),VLOOKUP($A687,Pit!$A$4:$AZ$2108,E$2,FALSE))</f>
        <v>C</v>
      </c>
      <c r="F687" s="16" t="str">
        <f>IF($C687="B",VLOOKUP($A687,Bat!$A$4:$BC$2232,F$1,FALSE),VLOOKUP($A687,Pit!$A$4:$AZ$2108,F$2,FALSE))</f>
        <v>Jo Nakamura</v>
      </c>
      <c r="G687" s="16">
        <f>IF($C687="B",VLOOKUP($A687,Bat!$A$4:$BC$2232,G$1,FALSE),VLOOKUP($A687,Pit!$A$4:$AZ$2108,G$2,FALSE))</f>
        <v>21</v>
      </c>
      <c r="H687" s="16" t="str">
        <f>IF($C687="B",VLOOKUP($A687,Bat!$A$4:$BC$2232,H$1,FALSE),VLOOKUP($A687,Pit!$A$4:$AZ$2108,H$2,FALSE))</f>
        <v>R</v>
      </c>
      <c r="I687" s="16" t="str">
        <f>IF($C687="B",VLOOKUP($A687,Bat!$A$4:$BC$2232,I$1,FALSE),VLOOKUP($A687,Pit!$A$4:$AZ$2108,I$2,FALSE))</f>
        <v>R</v>
      </c>
      <c r="J687" s="16" t="str">
        <f>IF($C687="B",VLOOKUP($A687,Bat!$A$4:$BC$2232,J$1,FALSE),VLOOKUP($A687,Pit!$A$4:$AZ$2108,J$2,FALSE))</f>
        <v>Normal</v>
      </c>
      <c r="K687" s="17" t="str">
        <f>IF($C687="B",VLOOKUP($A687,Bat!$A$4:$BC$2232,K$1,FALSE),VLOOKUP($A687,Pit!$A$4:$AZ$2108,K$2,FALSE))</f>
        <v>Low</v>
      </c>
      <c r="L687" s="16">
        <f>IF($C687="B",VLOOKUP($A687,Bat!$A$4:$BC$2232,L$1,FALSE),VLOOKUP($A687,Pit!$A$4:$AZ$2108,L$2,FALSE))</f>
        <v>3</v>
      </c>
      <c r="M687" s="16">
        <f>IF($C687="B",VLOOKUP($A687,Bat!$A$4:$BC$2232,M$1,FALSE),VLOOKUP($A687,Pit!$A$4:$AZ$2108,M$2,FALSE))</f>
        <v>4</v>
      </c>
      <c r="N687" s="16">
        <f>IF($C687="B",VLOOKUP($A687,Bat!$A$4:$BC$2232,N$1,FALSE),VLOOKUP($A687,Pit!$A$4:$AZ$2108,N$2,FALSE))</f>
        <v>3</v>
      </c>
      <c r="O687" s="16">
        <f>IF($C687="B",VLOOKUP($A687,Bat!$A$4:$BC$2232,O$1,FALSE),VLOOKUP($A687,Pit!$A$4:$AZ$2108,O$2,FALSE))</f>
        <v>4</v>
      </c>
      <c r="P687" s="17">
        <f>IF($C687="B",VLOOKUP($A687,Bat!$A$4:$BC$2232,P$1,FALSE),VLOOKUP($A687,Pit!$A$4:$AZ$2108,P$2,FALSE))</f>
        <v>3</v>
      </c>
      <c r="Q687" s="36">
        <f>IF($C687="B",VLOOKUP($A687,Bat!$A$4:$BC$2232,Q$1,FALSE),VLOOKUP($A687,Pit!$A$4:$AZ$2108,Q$2,FALSE))</f>
        <v>1.5060993126815188</v>
      </c>
      <c r="R687" s="19">
        <f>IF($C687="B",VLOOKUP($A687,Bat!$A$4:$BC$2232,R$1,FALSE),VLOOKUP($A687,Pit!$A$4:$AZ$2108,R$2,FALSE))</f>
        <v>-0.66503415461525306</v>
      </c>
      <c r="S687" s="20">
        <f>IF($C687="B",VLOOKUP($A687,Bat!$A$4:$BC$2232,S$1,FALSE),VLOOKUP($A687,Pit!$A$4:$AZ$2108,S$2,FALSE))</f>
        <v>210000</v>
      </c>
      <c r="T687" s="17" t="str">
        <f>VLOOKUP(IF($C687="B",VLOOKUP($A687,Bat!$A$4:$AT$2232,T$1,FALSE),VLOOKUP($A687,Pit!$A$4:$BD$2108,T$2,FALSE)),COND!$A$35:$B$41,2,FALSE)</f>
        <v>??</v>
      </c>
      <c r="U687" s="21">
        <f>IF($C687="B",VLOOKUP($A687,Bat!$A$4:$AR$1196,44,FALSE),VLOOKUP($A687,Pit!$A$4:$BB$1086,54,FALSE))</f>
        <v>0</v>
      </c>
      <c r="V687" s="16"/>
      <c r="W687" s="16">
        <f>IF(OR(U687=999,V687=999,AND(S687&gt;$S$3,S687&lt;&gt;"Slot")),"",IF(V687="",U687,V687))</f>
        <v>0</v>
      </c>
      <c r="X687" s="17" t="e">
        <f>RANK(R687,$R$5:$R$124)</f>
        <v>#N/A</v>
      </c>
      <c r="Y687" s="16" t="str">
        <f>IFERROR(VLOOKUP($D687,Results!$F$3:$L$1396,Y$1,FALSE),"")</f>
        <v/>
      </c>
      <c r="Z687" s="34" t="str">
        <f>IFERROR(IFERROR(IF(VLOOKUP($D687,Results!$F$3:$L$1396,Z$1+1,FALSE)=1,"S",""),"")&amp;VLOOKUP($D687,Results!$F$3:$L$1396,Z$1,FALSE),"")</f>
        <v/>
      </c>
      <c r="AA687" s="16" t="str">
        <f>IFERROR(VLOOKUP($D687,Results!$F$3:$L$1396,AA$1,FALSE),"")</f>
        <v/>
      </c>
      <c r="AB687" s="16" t="str">
        <f>IFERROR(VLOOKUP($D687,Results!$F$3:$L$1396,AB$1,FALSE),"")</f>
        <v/>
      </c>
      <c r="AC687" s="16" t="str">
        <f>IF(V687="","",Y687-V687)</f>
        <v/>
      </c>
    </row>
    <row r="688" spans="1:29" s="21" customFormat="1" x14ac:dyDescent="0.25">
      <c r="A688" s="21" t="s">
        <v>3043</v>
      </c>
      <c r="B688" s="16">
        <f>COUNTIF($A$5:$A$124,A688)</f>
        <v>0</v>
      </c>
      <c r="C688" s="16" t="str">
        <f>IF(OR(MID(A688,1,2)="SP",MID(A688,1,2)="MR",MID(A688,1,2)="CL",MID(A688,1,2)="RP"),"P","B")</f>
        <v>B</v>
      </c>
      <c r="D688" s="17">
        <f>IF($C688="B",VLOOKUP($A688,Bat!$A$4:$BC$2232,D$1,FALSE),VLOOKUP($A688,Pit!$A$4:$AZ$2108,D$2,FALSE))</f>
        <v>11757</v>
      </c>
      <c r="E688" s="16" t="str">
        <f>IF($C688="B",VLOOKUP($A688,Bat!$A$4:$BC$2232,E$1,FALSE),VLOOKUP($A688,Pit!$A$4:$AZ$2108,E$2,FALSE))</f>
        <v>SS</v>
      </c>
      <c r="F688" s="16" t="str">
        <f>IF($C688="B",VLOOKUP($A688,Bat!$A$4:$BC$2232,F$1,FALSE),VLOOKUP($A688,Pit!$A$4:$AZ$2108,F$2,FALSE))</f>
        <v>Felipe Gamboa</v>
      </c>
      <c r="G688" s="16">
        <f>IF($C688="B",VLOOKUP($A688,Bat!$A$4:$BC$2232,G$1,FALSE),VLOOKUP($A688,Pit!$A$4:$AZ$2108,G$2,FALSE))</f>
        <v>21</v>
      </c>
      <c r="H688" s="16" t="str">
        <f>IF($C688="B",VLOOKUP($A688,Bat!$A$4:$BC$2232,H$1,FALSE),VLOOKUP($A688,Pit!$A$4:$AZ$2108,H$2,FALSE))</f>
        <v>R</v>
      </c>
      <c r="I688" s="16" t="str">
        <f>IF($C688="B",VLOOKUP($A688,Bat!$A$4:$BC$2232,I$1,FALSE),VLOOKUP($A688,Pit!$A$4:$AZ$2108,I$2,FALSE))</f>
        <v>R</v>
      </c>
      <c r="J688" s="16" t="str">
        <f>IF($C688="B",VLOOKUP($A688,Bat!$A$4:$BC$2232,J$1,FALSE),VLOOKUP($A688,Pit!$A$4:$AZ$2108,J$2,FALSE))</f>
        <v>High</v>
      </c>
      <c r="K688" s="17" t="str">
        <f>IF($C688="B",VLOOKUP($A688,Bat!$A$4:$BC$2232,K$1,FALSE),VLOOKUP($A688,Pit!$A$4:$AZ$2108,K$2,FALSE))</f>
        <v>Very Low</v>
      </c>
      <c r="L688" s="16">
        <f>IF($C688="B",VLOOKUP($A688,Bat!$A$4:$BC$2232,L$1,FALSE),VLOOKUP($A688,Pit!$A$4:$AZ$2108,L$2,FALSE))</f>
        <v>3</v>
      </c>
      <c r="M688" s="16">
        <f>IF($C688="B",VLOOKUP($A688,Bat!$A$4:$BC$2232,M$1,FALSE),VLOOKUP($A688,Pit!$A$4:$AZ$2108,M$2,FALSE))</f>
        <v>4</v>
      </c>
      <c r="N688" s="16">
        <f>IF($C688="B",VLOOKUP($A688,Bat!$A$4:$BC$2232,N$1,FALSE),VLOOKUP($A688,Pit!$A$4:$AZ$2108,N$2,FALSE))</f>
        <v>1</v>
      </c>
      <c r="O688" s="16">
        <f>IF($C688="B",VLOOKUP($A688,Bat!$A$4:$BC$2232,O$1,FALSE),VLOOKUP($A688,Pit!$A$4:$AZ$2108,O$2,FALSE))</f>
        <v>5</v>
      </c>
      <c r="P688" s="17">
        <f>IF($C688="B",VLOOKUP($A688,Bat!$A$4:$BC$2232,P$1,FALSE),VLOOKUP($A688,Pit!$A$4:$AZ$2108,P$2,FALSE))</f>
        <v>3</v>
      </c>
      <c r="Q688" s="36">
        <f>IF($C688="B",VLOOKUP($A688,Bat!$A$4:$BC$2232,Q$1,FALSE),VLOOKUP($A688,Pit!$A$4:$AZ$2108,Q$2,FALSE))</f>
        <v>1.4847234781266465</v>
      </c>
      <c r="R688" s="19">
        <f>IF($C688="B",VLOOKUP($A688,Bat!$A$4:$BC$2232,R$1,FALSE),VLOOKUP($A688,Pit!$A$4:$AZ$2108,R$2,FALSE))</f>
        <v>-0.66783810408419853</v>
      </c>
      <c r="S688" s="20">
        <f>IF($C688="B",VLOOKUP($A688,Bat!$A$4:$BC$2232,S$1,FALSE),VLOOKUP($A688,Pit!$A$4:$AZ$2108,S$2,FALSE))</f>
        <v>190000</v>
      </c>
      <c r="T688" s="17" t="str">
        <f>VLOOKUP(IF($C688="B",VLOOKUP($A688,Bat!$A$4:$AT$2232,T$1,FALSE),VLOOKUP($A688,Pit!$A$4:$BD$2108,T$2,FALSE)),COND!$A$35:$B$41,2,FALSE)</f>
        <v>??</v>
      </c>
      <c r="U688" s="21">
        <f>IF($C688="B",VLOOKUP($A688,Bat!$A$4:$AR$1196,44,FALSE),VLOOKUP($A688,Pit!$A$4:$BB$1086,54,FALSE))</f>
        <v>0</v>
      </c>
      <c r="V688" s="16"/>
      <c r="W688" s="16">
        <f>IF(OR(U688=999,V688=999,AND(S688&gt;$S$3,S688&lt;&gt;"Slot")),"",IF(V688="",U688,V688))</f>
        <v>0</v>
      </c>
      <c r="X688" s="17" t="e">
        <f>RANK(R688,$R$5:$R$124)</f>
        <v>#N/A</v>
      </c>
      <c r="Y688" s="16" t="str">
        <f>IFERROR(VLOOKUP($D688,Results!$F$3:$L$1396,Y$1,FALSE),"")</f>
        <v/>
      </c>
      <c r="Z688" s="34" t="str">
        <f>IFERROR(IFERROR(IF(VLOOKUP($D688,Results!$F$3:$L$1396,Z$1+1,FALSE)=1,"S",""),"")&amp;VLOOKUP($D688,Results!$F$3:$L$1396,Z$1,FALSE),"")</f>
        <v/>
      </c>
      <c r="AA688" s="16" t="str">
        <f>IFERROR(VLOOKUP($D688,Results!$F$3:$L$1396,AA$1,FALSE),"")</f>
        <v/>
      </c>
      <c r="AB688" s="16" t="str">
        <f>IFERROR(VLOOKUP($D688,Results!$F$3:$L$1396,AB$1,FALSE),"")</f>
        <v/>
      </c>
      <c r="AC688" s="16" t="str">
        <f>IF(V688="","",Y688-V688)</f>
        <v/>
      </c>
    </row>
    <row r="689" spans="1:29" s="21" customFormat="1" x14ac:dyDescent="0.25">
      <c r="A689" s="21" t="s">
        <v>3044</v>
      </c>
      <c r="B689" s="16">
        <f>COUNTIF($A$5:$A$124,A689)</f>
        <v>0</v>
      </c>
      <c r="C689" s="16" t="str">
        <f>IF(OR(MID(A689,1,2)="SP",MID(A689,1,2)="MR",MID(A689,1,2)="CL",MID(A689,1,2)="RP"),"P","B")</f>
        <v>B</v>
      </c>
      <c r="D689" s="17">
        <f>IF($C689="B",VLOOKUP($A689,Bat!$A$4:$BC$2232,D$1,FALSE),VLOOKUP($A689,Pit!$A$4:$AZ$2108,D$2,FALSE))</f>
        <v>4459</v>
      </c>
      <c r="E689" s="16" t="str">
        <f>IF($C689="B",VLOOKUP($A689,Bat!$A$4:$BC$2232,E$1,FALSE),VLOOKUP($A689,Pit!$A$4:$AZ$2108,E$2,FALSE))</f>
        <v>2B</v>
      </c>
      <c r="F689" s="16" t="str">
        <f>IF($C689="B",VLOOKUP($A689,Bat!$A$4:$BC$2232,F$1,FALSE),VLOOKUP($A689,Pit!$A$4:$AZ$2108,F$2,FALSE))</f>
        <v>Katsunosuki Takahashi</v>
      </c>
      <c r="G689" s="16">
        <f>IF($C689="B",VLOOKUP($A689,Bat!$A$4:$BC$2232,G$1,FALSE),VLOOKUP($A689,Pit!$A$4:$AZ$2108,G$2,FALSE))</f>
        <v>21</v>
      </c>
      <c r="H689" s="16" t="str">
        <f>IF($C689="B",VLOOKUP($A689,Bat!$A$4:$BC$2232,H$1,FALSE),VLOOKUP($A689,Pit!$A$4:$AZ$2108,H$2,FALSE))</f>
        <v>R</v>
      </c>
      <c r="I689" s="16" t="str">
        <f>IF($C689="B",VLOOKUP($A689,Bat!$A$4:$BC$2232,I$1,FALSE),VLOOKUP($A689,Pit!$A$4:$AZ$2108,I$2,FALSE))</f>
        <v>R</v>
      </c>
      <c r="J689" s="16" t="str">
        <f>IF($C689="B",VLOOKUP($A689,Bat!$A$4:$BC$2232,J$1,FALSE),VLOOKUP($A689,Pit!$A$4:$AZ$2108,J$2,FALSE))</f>
        <v>Very Low</v>
      </c>
      <c r="K689" s="17" t="str">
        <f>IF($C689="B",VLOOKUP($A689,Bat!$A$4:$BC$2232,K$1,FALSE),VLOOKUP($A689,Pit!$A$4:$AZ$2108,K$2,FALSE))</f>
        <v>Normal</v>
      </c>
      <c r="L689" s="16">
        <f>IF($C689="B",VLOOKUP($A689,Bat!$A$4:$BC$2232,L$1,FALSE),VLOOKUP($A689,Pit!$A$4:$AZ$2108,L$2,FALSE))</f>
        <v>3</v>
      </c>
      <c r="M689" s="16">
        <f>IF($C689="B",VLOOKUP($A689,Bat!$A$4:$BC$2232,M$1,FALSE),VLOOKUP($A689,Pit!$A$4:$AZ$2108,M$2,FALSE))</f>
        <v>4</v>
      </c>
      <c r="N689" s="16">
        <f>IF($C689="B",VLOOKUP($A689,Bat!$A$4:$BC$2232,N$1,FALSE),VLOOKUP($A689,Pit!$A$4:$AZ$2108,N$2,FALSE))</f>
        <v>2</v>
      </c>
      <c r="O689" s="16">
        <f>IF($C689="B",VLOOKUP($A689,Bat!$A$4:$BC$2232,O$1,FALSE),VLOOKUP($A689,Pit!$A$4:$AZ$2108,O$2,FALSE))</f>
        <v>5</v>
      </c>
      <c r="P689" s="17">
        <f>IF($C689="B",VLOOKUP($A689,Bat!$A$4:$BC$2232,P$1,FALSE),VLOOKUP($A689,Pit!$A$4:$AZ$2108,P$2,FALSE))</f>
        <v>2</v>
      </c>
      <c r="Q689" s="36">
        <f>IF($C689="B",VLOOKUP($A689,Bat!$A$4:$BC$2232,Q$1,FALSE),VLOOKUP($A689,Pit!$A$4:$AZ$2108,Q$2,FALSE))</f>
        <v>1.474115732950068</v>
      </c>
      <c r="R689" s="19">
        <f>IF($C689="B",VLOOKUP($A689,Bat!$A$4:$BC$2232,R$1,FALSE),VLOOKUP($A689,Pit!$A$4:$AZ$2108,R$2,FALSE))</f>
        <v>-0.6692295623394644</v>
      </c>
      <c r="S689" s="20">
        <f>IF($C689="B",VLOOKUP($A689,Bat!$A$4:$BC$2232,S$1,FALSE),VLOOKUP($A689,Pit!$A$4:$AZ$2108,S$2,FALSE))</f>
        <v>190000</v>
      </c>
      <c r="T689" s="17" t="str">
        <f>VLOOKUP(IF($C689="B",VLOOKUP($A689,Bat!$A$4:$AT$2232,T$1,FALSE),VLOOKUP($A689,Pit!$A$4:$BD$2108,T$2,FALSE)),COND!$A$35:$B$41,2,FALSE)</f>
        <v>??</v>
      </c>
      <c r="U689" s="21">
        <f>IF($C689="B",VLOOKUP($A689,Bat!$A$4:$AR$1196,44,FALSE),VLOOKUP($A689,Pit!$A$4:$BB$1086,54,FALSE))</f>
        <v>0</v>
      </c>
      <c r="V689" s="16"/>
      <c r="W689" s="16">
        <f>IF(OR(U689=999,V689=999,AND(S689&gt;$S$3,S689&lt;&gt;"Slot")),"",IF(V689="",U689,V689))</f>
        <v>0</v>
      </c>
      <c r="X689" s="17" t="e">
        <f>RANK(R689,$R$5:$R$124)</f>
        <v>#N/A</v>
      </c>
      <c r="Y689" s="16" t="str">
        <f>IFERROR(VLOOKUP($D689,Results!$F$3:$L$1396,Y$1,FALSE),"")</f>
        <v/>
      </c>
      <c r="Z689" s="34" t="str">
        <f>IFERROR(IFERROR(IF(VLOOKUP($D689,Results!$F$3:$L$1396,Z$1+1,FALSE)=1,"S",""),"")&amp;VLOOKUP($D689,Results!$F$3:$L$1396,Z$1,FALSE),"")</f>
        <v/>
      </c>
      <c r="AA689" s="16" t="str">
        <f>IFERROR(VLOOKUP($D689,Results!$F$3:$L$1396,AA$1,FALSE),"")</f>
        <v/>
      </c>
      <c r="AB689" s="16" t="str">
        <f>IFERROR(VLOOKUP($D689,Results!$F$3:$L$1396,AB$1,FALSE),"")</f>
        <v/>
      </c>
      <c r="AC689" s="16" t="str">
        <f>IF(V689="","",Y689-V689)</f>
        <v/>
      </c>
    </row>
    <row r="690" spans="1:29" s="21" customFormat="1" x14ac:dyDescent="0.25">
      <c r="A690" s="21" t="s">
        <v>2628</v>
      </c>
      <c r="B690" s="16">
        <f>COUNTIF($A$5:$A$124,A690)</f>
        <v>0</v>
      </c>
      <c r="C690" s="16" t="str">
        <f>IF(OR(MID(A690,1,2)="SP",MID(A690,1,2)="MR",MID(A690,1,2)="CL",MID(A690,1,2)="RP"),"P","B")</f>
        <v>P</v>
      </c>
      <c r="D690" s="17">
        <f>IF($C690="B",VLOOKUP($A690,Bat!$A$4:$BC$2232,D$1,FALSE),VLOOKUP($A690,Pit!$A$4:$AZ$2108,D$2,FALSE))</f>
        <v>6277</v>
      </c>
      <c r="E690" s="16" t="str">
        <f>IF($C690="B",VLOOKUP($A690,Bat!$A$4:$BC$2232,E$1,FALSE),VLOOKUP($A690,Pit!$A$4:$AZ$2108,E$2,FALSE))</f>
        <v>CL</v>
      </c>
      <c r="F690" s="16" t="str">
        <f>IF($C690="B",VLOOKUP($A690,Bat!$A$4:$BC$2232,F$1,FALSE),VLOOKUP($A690,Pit!$A$4:$AZ$2108,F$2,FALSE))</f>
        <v>Thomas Wilson</v>
      </c>
      <c r="G690" s="16">
        <f>IF($C690="B",VLOOKUP($A690,Bat!$A$4:$BC$2232,G$1,FALSE),VLOOKUP($A690,Pit!$A$4:$AZ$2108,G$2,FALSE))</f>
        <v>21</v>
      </c>
      <c r="H690" s="16" t="str">
        <f>IF($C690="B",VLOOKUP($A690,Bat!$A$4:$BC$2232,H$1,FALSE),VLOOKUP($A690,Pit!$A$4:$AZ$2108,H$2,FALSE))</f>
        <v>R</v>
      </c>
      <c r="I690" s="16" t="str">
        <f>IF($C690="B",VLOOKUP($A690,Bat!$A$4:$BC$2232,I$1,FALSE),VLOOKUP($A690,Pit!$A$4:$AZ$2108,I$2,FALSE))</f>
        <v>R</v>
      </c>
      <c r="J690" s="16" t="str">
        <f>IF($C690="B",VLOOKUP($A690,Bat!$A$4:$BC$2232,J$1,FALSE),VLOOKUP($A690,Pit!$A$4:$AZ$2108,J$2,FALSE))</f>
        <v>Low</v>
      </c>
      <c r="K690" s="17" t="str">
        <f>IF($C690="B",VLOOKUP($A690,Bat!$A$4:$BC$2232,K$1,FALSE),VLOOKUP($A690,Pit!$A$4:$AZ$2108,K$2,FALSE))</f>
        <v>Normal</v>
      </c>
      <c r="L690" s="16">
        <f>IF($C690="B",VLOOKUP($A690,Bat!$A$4:$BC$2232,L$1,FALSE),VLOOKUP($A690,Pit!$A$4:$AZ$2108,L$2,FALSE))</f>
        <v>5</v>
      </c>
      <c r="M690" s="16">
        <f>IF($C690="B",VLOOKUP($A690,Bat!$A$4:$BC$2232,M$1,FALSE),VLOOKUP($A690,Pit!$A$4:$AZ$2108,M$2,FALSE))</f>
        <v>3</v>
      </c>
      <c r="N690" s="16">
        <f>IF($C690="B",VLOOKUP($A690,Bat!$A$4:$BC$2232,N$1,FALSE),VLOOKUP($A690,Pit!$A$4:$AZ$2108,N$2,FALSE))</f>
        <v>2</v>
      </c>
      <c r="O690" s="16" t="str">
        <f>IF($C690="B",VLOOKUP($A690,Bat!$A$4:$BC$2232,O$1,FALSE),VLOOKUP($A690,Pit!$A$4:$AZ$2108,O$2,FALSE))</f>
        <v>87-89 Mph</v>
      </c>
      <c r="P690" s="17">
        <f>IF($C690="B",VLOOKUP($A690,Bat!$A$4:$BC$2232,P$1,FALSE),VLOOKUP($A690,Pit!$A$4:$AZ$2108,P$2,FALSE))</f>
        <v>3</v>
      </c>
      <c r="Q690" s="36">
        <f>IF($C690="B",VLOOKUP($A690,Bat!$A$4:$BC$2232,Q$1,FALSE),VLOOKUP($A690,Pit!$A$4:$AZ$2108,Q$2,FALSE))</f>
        <v>15.55718383834394</v>
      </c>
      <c r="R690" s="19">
        <f>IF($C690="B",VLOOKUP($A690,Bat!$A$4:$BC$2232,R$1,FALSE),VLOOKUP($A690,Pit!$A$4:$AZ$2108,R$2,FALSE))</f>
        <v>-0.67038725009402078</v>
      </c>
      <c r="S690" s="20">
        <f>IF($C690="B",VLOOKUP($A690,Bat!$A$4:$BC$2232,S$1,FALSE),VLOOKUP($A690,Pit!$A$4:$AZ$2108,S$2,FALSE))</f>
        <v>220000</v>
      </c>
      <c r="T690" s="17" t="str">
        <f>VLOOKUP(IF($C690="B",VLOOKUP($A690,Bat!$A$4:$AT$2232,T$1,FALSE),VLOOKUP($A690,Pit!$A$4:$BD$2108,T$2,FALSE)),COND!$A$35:$B$41,2,FALSE)</f>
        <v>??</v>
      </c>
      <c r="U690" s="21">
        <f>IF($C690="B",VLOOKUP($A690,Bat!$A$4:$AR$1196,44,FALSE),VLOOKUP($A690,Pit!$A$4:$BB$1086,54,FALSE))</f>
        <v>0</v>
      </c>
      <c r="V690" s="16"/>
      <c r="W690" s="16">
        <f>IF(OR(U690=999,V690=999,AND(S690&gt;$S$3,S690&lt;&gt;"Slot")),"",IF(V690="",U690,V690))</f>
        <v>0</v>
      </c>
      <c r="X690" s="17" t="e">
        <f>RANK(R690,$R$5:$R$124)</f>
        <v>#N/A</v>
      </c>
      <c r="Y690" s="16" t="str">
        <f>IFERROR(VLOOKUP($D690,Results!$F$3:$L$1396,Y$1,FALSE),"")</f>
        <v/>
      </c>
      <c r="Z690" s="34" t="str">
        <f>IFERROR(IFERROR(IF(VLOOKUP($D690,Results!$F$3:$L$1396,Z$1+1,FALSE)=1,"S",""),"")&amp;VLOOKUP($D690,Results!$F$3:$L$1396,Z$1,FALSE),"")</f>
        <v/>
      </c>
      <c r="AA690" s="16" t="str">
        <f>IFERROR(VLOOKUP($D690,Results!$F$3:$L$1396,AA$1,FALSE),"")</f>
        <v/>
      </c>
      <c r="AB690" s="16" t="str">
        <f>IFERROR(VLOOKUP($D690,Results!$F$3:$L$1396,AB$1,FALSE),"")</f>
        <v/>
      </c>
      <c r="AC690" s="16" t="str">
        <f>IF(V690="","",Y690-V690)</f>
        <v/>
      </c>
    </row>
    <row r="691" spans="1:29" s="21" customFormat="1" x14ac:dyDescent="0.25">
      <c r="A691" s="21" t="s">
        <v>2629</v>
      </c>
      <c r="B691" s="16">
        <f>COUNTIF($A$5:$A$124,A691)</f>
        <v>0</v>
      </c>
      <c r="C691" s="16" t="str">
        <f>IF(OR(MID(A691,1,2)="SP",MID(A691,1,2)="MR",MID(A691,1,2)="CL",MID(A691,1,2)="RP"),"P","B")</f>
        <v>P</v>
      </c>
      <c r="D691" s="17">
        <f>IF($C691="B",VLOOKUP($A691,Bat!$A$4:$BC$2232,D$1,FALSE),VLOOKUP($A691,Pit!$A$4:$AZ$2108,D$2,FALSE))</f>
        <v>11735</v>
      </c>
      <c r="E691" s="16" t="str">
        <f>IF($C691="B",VLOOKUP($A691,Bat!$A$4:$BC$2232,E$1,FALSE),VLOOKUP($A691,Pit!$A$4:$AZ$2108,E$2,FALSE))</f>
        <v>SP</v>
      </c>
      <c r="F691" s="16" t="str">
        <f>IF($C691="B",VLOOKUP($A691,Bat!$A$4:$BC$2232,F$1,FALSE),VLOOKUP($A691,Pit!$A$4:$AZ$2108,F$2,FALSE))</f>
        <v>Carlos García</v>
      </c>
      <c r="G691" s="16">
        <f>IF($C691="B",VLOOKUP($A691,Bat!$A$4:$BC$2232,G$1,FALSE),VLOOKUP($A691,Pit!$A$4:$AZ$2108,G$2,FALSE))</f>
        <v>21</v>
      </c>
      <c r="H691" s="16" t="str">
        <f>IF($C691="B",VLOOKUP($A691,Bat!$A$4:$BC$2232,H$1,FALSE),VLOOKUP($A691,Pit!$A$4:$AZ$2108,H$2,FALSE))</f>
        <v>L</v>
      </c>
      <c r="I691" s="16" t="str">
        <f>IF($C691="B",VLOOKUP($A691,Bat!$A$4:$BC$2232,I$1,FALSE),VLOOKUP($A691,Pit!$A$4:$AZ$2108,I$2,FALSE))</f>
        <v>R</v>
      </c>
      <c r="J691" s="16" t="str">
        <f>IF($C691="B",VLOOKUP($A691,Bat!$A$4:$BC$2232,J$1,FALSE),VLOOKUP($A691,Pit!$A$4:$AZ$2108,J$2,FALSE))</f>
        <v>Normal</v>
      </c>
      <c r="K691" s="17" t="str">
        <f>IF($C691="B",VLOOKUP($A691,Bat!$A$4:$BC$2232,K$1,FALSE),VLOOKUP($A691,Pit!$A$4:$AZ$2108,K$2,FALSE))</f>
        <v>Normal</v>
      </c>
      <c r="L691" s="16">
        <f>IF($C691="B",VLOOKUP($A691,Bat!$A$4:$BC$2232,L$1,FALSE),VLOOKUP($A691,Pit!$A$4:$AZ$2108,L$2,FALSE))</f>
        <v>3</v>
      </c>
      <c r="M691" s="16">
        <f>IF($C691="B",VLOOKUP($A691,Bat!$A$4:$BC$2232,M$1,FALSE),VLOOKUP($A691,Pit!$A$4:$AZ$2108,M$2,FALSE))</f>
        <v>4</v>
      </c>
      <c r="N691" s="16">
        <f>IF($C691="B",VLOOKUP($A691,Bat!$A$4:$BC$2232,N$1,FALSE),VLOOKUP($A691,Pit!$A$4:$AZ$2108,N$2,FALSE))</f>
        <v>3</v>
      </c>
      <c r="O691" s="16" t="str">
        <f>IF($C691="B",VLOOKUP($A691,Bat!$A$4:$BC$2232,O$1,FALSE),VLOOKUP($A691,Pit!$A$4:$AZ$2108,O$2,FALSE))</f>
        <v>90-92 Mph</v>
      </c>
      <c r="P691" s="17">
        <f>IF($C691="B",VLOOKUP($A691,Bat!$A$4:$BC$2232,P$1,FALSE),VLOOKUP($A691,Pit!$A$4:$AZ$2108,P$2,FALSE))</f>
        <v>4</v>
      </c>
      <c r="Q691" s="36">
        <f>IF($C691="B",VLOOKUP($A691,Bat!$A$4:$BC$2232,Q$1,FALSE),VLOOKUP($A691,Pit!$A$4:$AZ$2108,Q$2,FALSE))</f>
        <v>15.551856197002721</v>
      </c>
      <c r="R691" s="19">
        <f>IF($C691="B",VLOOKUP($A691,Bat!$A$4:$BC$2232,R$1,FALSE),VLOOKUP($A691,Pit!$A$4:$AZ$2108,R$2,FALSE))</f>
        <v>-0.67086388645437867</v>
      </c>
      <c r="S691" s="20">
        <f>IF($C691="B",VLOOKUP($A691,Bat!$A$4:$BC$2232,S$1,FALSE),VLOOKUP($A691,Pit!$A$4:$AZ$2108,S$2,FALSE))</f>
        <v>210000</v>
      </c>
      <c r="T691" s="17" t="str">
        <f>VLOOKUP(IF($C691="B",VLOOKUP($A691,Bat!$A$4:$AT$2232,T$1,FALSE),VLOOKUP($A691,Pit!$A$4:$BD$2108,T$2,FALSE)),COND!$A$35:$B$41,2,FALSE)</f>
        <v>??</v>
      </c>
      <c r="U691" s="21">
        <f>IF($C691="B",VLOOKUP($A691,Bat!$A$4:$AR$1196,44,FALSE),VLOOKUP($A691,Pit!$A$4:$BB$1086,54,FALSE))</f>
        <v>0</v>
      </c>
      <c r="V691" s="16"/>
      <c r="W691" s="16">
        <f>IF(OR(U691=999,V691=999,AND(S691&gt;$S$3,S691&lt;&gt;"Slot")),"",IF(V691="",U691,V691))</f>
        <v>0</v>
      </c>
      <c r="X691" s="17" t="e">
        <f>RANK(R691,$R$5:$R$124)</f>
        <v>#N/A</v>
      </c>
      <c r="Y691" s="16" t="str">
        <f>IFERROR(VLOOKUP($D691,Results!$F$3:$L$1396,Y$1,FALSE),"")</f>
        <v/>
      </c>
      <c r="Z691" s="34" t="str">
        <f>IFERROR(IFERROR(IF(VLOOKUP($D691,Results!$F$3:$L$1396,Z$1+1,FALSE)=1,"S",""),"")&amp;VLOOKUP($D691,Results!$F$3:$L$1396,Z$1,FALSE),"")</f>
        <v/>
      </c>
      <c r="AA691" s="16" t="str">
        <f>IFERROR(VLOOKUP($D691,Results!$F$3:$L$1396,AA$1,FALSE),"")</f>
        <v/>
      </c>
      <c r="AB691" s="16" t="str">
        <f>IFERROR(VLOOKUP($D691,Results!$F$3:$L$1396,AB$1,FALSE),"")</f>
        <v/>
      </c>
      <c r="AC691" s="16" t="str">
        <f>IF(V691="","",Y691-V691)</f>
        <v/>
      </c>
    </row>
    <row r="692" spans="1:29" s="21" customFormat="1" x14ac:dyDescent="0.25">
      <c r="A692" s="21" t="s">
        <v>2630</v>
      </c>
      <c r="B692" s="16">
        <f>COUNTIF($A$5:$A$124,A692)</f>
        <v>0</v>
      </c>
      <c r="C692" s="16" t="str">
        <f>IF(OR(MID(A692,1,2)="SP",MID(A692,1,2)="MR",MID(A692,1,2)="CL",MID(A692,1,2)="RP"),"P","B")</f>
        <v>P</v>
      </c>
      <c r="D692" s="17">
        <f>IF($C692="B",VLOOKUP($A692,Bat!$A$4:$BC$2232,D$1,FALSE),VLOOKUP($A692,Pit!$A$4:$AZ$2108,D$2,FALSE))</f>
        <v>4364</v>
      </c>
      <c r="E692" s="16" t="str">
        <f>IF($C692="B",VLOOKUP($A692,Bat!$A$4:$BC$2232,E$1,FALSE),VLOOKUP($A692,Pit!$A$4:$AZ$2108,E$2,FALSE))</f>
        <v>RP</v>
      </c>
      <c r="F692" s="16" t="str">
        <f>IF($C692="B",VLOOKUP($A692,Bat!$A$4:$BC$2232,F$1,FALSE),VLOOKUP($A692,Pit!$A$4:$AZ$2108,F$2,FALSE))</f>
        <v>Taikan Watanabe</v>
      </c>
      <c r="G692" s="16">
        <f>IF($C692="B",VLOOKUP($A692,Bat!$A$4:$BC$2232,G$1,FALSE),VLOOKUP($A692,Pit!$A$4:$AZ$2108,G$2,FALSE))</f>
        <v>21</v>
      </c>
      <c r="H692" s="16" t="str">
        <f>IF($C692="B",VLOOKUP($A692,Bat!$A$4:$BC$2232,H$1,FALSE),VLOOKUP($A692,Pit!$A$4:$AZ$2108,H$2,FALSE))</f>
        <v>S</v>
      </c>
      <c r="I692" s="16" t="str">
        <f>IF($C692="B",VLOOKUP($A692,Bat!$A$4:$BC$2232,I$1,FALSE),VLOOKUP($A692,Pit!$A$4:$AZ$2108,I$2,FALSE))</f>
        <v>R</v>
      </c>
      <c r="J692" s="16" t="str">
        <f>IF($C692="B",VLOOKUP($A692,Bat!$A$4:$BC$2232,J$1,FALSE),VLOOKUP($A692,Pit!$A$4:$AZ$2108,J$2,FALSE))</f>
        <v>Low</v>
      </c>
      <c r="K692" s="17" t="str">
        <f>IF($C692="B",VLOOKUP($A692,Bat!$A$4:$BC$2232,K$1,FALSE),VLOOKUP($A692,Pit!$A$4:$AZ$2108,K$2,FALSE))</f>
        <v>Normal</v>
      </c>
      <c r="L692" s="16">
        <f>IF($C692="B",VLOOKUP($A692,Bat!$A$4:$BC$2232,L$1,FALSE),VLOOKUP($A692,Pit!$A$4:$AZ$2108,L$2,FALSE))</f>
        <v>4</v>
      </c>
      <c r="M692" s="16">
        <f>IF($C692="B",VLOOKUP($A692,Bat!$A$4:$BC$2232,M$1,FALSE),VLOOKUP($A692,Pit!$A$4:$AZ$2108,M$2,FALSE))</f>
        <v>4</v>
      </c>
      <c r="N692" s="16">
        <f>IF($C692="B",VLOOKUP($A692,Bat!$A$4:$BC$2232,N$1,FALSE),VLOOKUP($A692,Pit!$A$4:$AZ$2108,N$2,FALSE))</f>
        <v>2</v>
      </c>
      <c r="O692" s="16" t="str">
        <f>IF($C692="B",VLOOKUP($A692,Bat!$A$4:$BC$2232,O$1,FALSE),VLOOKUP($A692,Pit!$A$4:$AZ$2108,O$2,FALSE))</f>
        <v>87-89 Mph</v>
      </c>
      <c r="P692" s="17">
        <f>IF($C692="B",VLOOKUP($A692,Bat!$A$4:$BC$2232,P$1,FALSE),VLOOKUP($A692,Pit!$A$4:$AZ$2108,P$2,FALSE))</f>
        <v>7</v>
      </c>
      <c r="Q692" s="36">
        <f>IF($C692="B",VLOOKUP($A692,Bat!$A$4:$BC$2232,Q$1,FALSE),VLOOKUP($A692,Pit!$A$4:$AZ$2108,Q$2,FALSE))</f>
        <v>15.5388427448936</v>
      </c>
      <c r="R692" s="19">
        <f>IF($C692="B",VLOOKUP($A692,Bat!$A$4:$BC$2232,R$1,FALSE),VLOOKUP($A692,Pit!$A$4:$AZ$2108,R$2,FALSE))</f>
        <v>-0.67202813232825054</v>
      </c>
      <c r="S692" s="20">
        <f>IF($C692="B",VLOOKUP($A692,Bat!$A$4:$BC$2232,S$1,FALSE),VLOOKUP($A692,Pit!$A$4:$AZ$2108,S$2,FALSE))</f>
        <v>230000</v>
      </c>
      <c r="T692" s="17" t="str">
        <f>VLOOKUP(IF($C692="B",VLOOKUP($A692,Bat!$A$4:$AT$2232,T$1,FALSE),VLOOKUP($A692,Pit!$A$4:$BD$2108,T$2,FALSE)),COND!$A$35:$B$41,2,FALSE)</f>
        <v>??</v>
      </c>
      <c r="U692" s="21">
        <f>IF($C692="B",VLOOKUP($A692,Bat!$A$4:$AR$1196,44,FALSE),VLOOKUP($A692,Pit!$A$4:$BB$1086,54,FALSE))</f>
        <v>0</v>
      </c>
      <c r="V692" s="16"/>
      <c r="W692" s="16">
        <f>IF(OR(U692=999,V692=999,AND(S692&gt;$S$3,S692&lt;&gt;"Slot")),"",IF(V692="",U692,V692))</f>
        <v>0</v>
      </c>
      <c r="X692" s="17" t="e">
        <f>RANK(R692,$R$5:$R$124)</f>
        <v>#N/A</v>
      </c>
      <c r="Y692" s="16" t="str">
        <f>IFERROR(VLOOKUP($D692,Results!$F$3:$L$1396,Y$1,FALSE),"")</f>
        <v/>
      </c>
      <c r="Z692" s="34" t="str">
        <f>IFERROR(IFERROR(IF(VLOOKUP($D692,Results!$F$3:$L$1396,Z$1+1,FALSE)=1,"S",""),"")&amp;VLOOKUP($D692,Results!$F$3:$L$1396,Z$1,FALSE),"")</f>
        <v/>
      </c>
      <c r="AA692" s="16" t="str">
        <f>IFERROR(VLOOKUP($D692,Results!$F$3:$L$1396,AA$1,FALSE),"")</f>
        <v/>
      </c>
      <c r="AB692" s="16" t="str">
        <f>IFERROR(VLOOKUP($D692,Results!$F$3:$L$1396,AB$1,FALSE),"")</f>
        <v/>
      </c>
      <c r="AC692" s="16" t="str">
        <f>IF(V692="","",Y692-V692)</f>
        <v/>
      </c>
    </row>
    <row r="693" spans="1:29" s="21" customFormat="1" x14ac:dyDescent="0.25">
      <c r="A693" s="21" t="s">
        <v>3169</v>
      </c>
      <c r="B693" s="16">
        <f>COUNTIF($A$5:$A$124,A693)</f>
        <v>0</v>
      </c>
      <c r="C693" s="16" t="str">
        <f>IF(OR(MID(A693,1,2)="SP",MID(A693,1,2)="MR",MID(A693,1,2)="CL",MID(A693,1,2)="RP"),"P","B")</f>
        <v>P</v>
      </c>
      <c r="D693" s="17">
        <f>IF($C693="B",VLOOKUP($A693,Bat!$A$4:$BC$2232,D$1,FALSE),VLOOKUP($A693,Pit!$A$4:$AZ$2108,D$2,FALSE))</f>
        <v>8556</v>
      </c>
      <c r="E693" s="16" t="str">
        <f>IF($C693="B",VLOOKUP($A693,Bat!$A$4:$BC$2232,E$1,FALSE),VLOOKUP($A693,Pit!$A$4:$AZ$2108,E$2,FALSE))</f>
        <v>RP</v>
      </c>
      <c r="F693" s="16" t="str">
        <f>IF($C693="B",VLOOKUP($A693,Bat!$A$4:$BC$2232,F$1,FALSE),VLOOKUP($A693,Pit!$A$4:$AZ$2108,F$2,FALSE))</f>
        <v>Desmond Jordan</v>
      </c>
      <c r="G693" s="16">
        <f>IF($C693="B",VLOOKUP($A693,Bat!$A$4:$BC$2232,G$1,FALSE),VLOOKUP($A693,Pit!$A$4:$AZ$2108,G$2,FALSE))</f>
        <v>18</v>
      </c>
      <c r="H693" s="16" t="str">
        <f>IF($C693="B",VLOOKUP($A693,Bat!$A$4:$BC$2232,H$1,FALSE),VLOOKUP($A693,Pit!$A$4:$AZ$2108,H$2,FALSE))</f>
        <v>L</v>
      </c>
      <c r="I693" s="16" t="str">
        <f>IF($C693="B",VLOOKUP($A693,Bat!$A$4:$BC$2232,I$1,FALSE),VLOOKUP($A693,Pit!$A$4:$AZ$2108,I$2,FALSE))</f>
        <v>L</v>
      </c>
      <c r="J693" s="16" t="str">
        <f>IF($C693="B",VLOOKUP($A693,Bat!$A$4:$BC$2232,J$1,FALSE),VLOOKUP($A693,Pit!$A$4:$AZ$2108,J$2,FALSE))</f>
        <v>Very Low</v>
      </c>
      <c r="K693" s="17" t="str">
        <f>IF($C693="B",VLOOKUP($A693,Bat!$A$4:$BC$2232,K$1,FALSE),VLOOKUP($A693,Pit!$A$4:$AZ$2108,K$2,FALSE))</f>
        <v>Very High</v>
      </c>
      <c r="L693" s="16">
        <f>IF($C693="B",VLOOKUP($A693,Bat!$A$4:$BC$2232,L$1,FALSE),VLOOKUP($A693,Pit!$A$4:$AZ$2108,L$2,FALSE))</f>
        <v>2</v>
      </c>
      <c r="M693" s="16">
        <f>IF($C693="B",VLOOKUP($A693,Bat!$A$4:$BC$2232,M$1,FALSE),VLOOKUP($A693,Pit!$A$4:$AZ$2108,M$2,FALSE))</f>
        <v>5</v>
      </c>
      <c r="N693" s="16">
        <f>IF($C693="B",VLOOKUP($A693,Bat!$A$4:$BC$2232,N$1,FALSE),VLOOKUP($A693,Pit!$A$4:$AZ$2108,N$2,FALSE))</f>
        <v>3</v>
      </c>
      <c r="O693" s="16" t="str">
        <f>IF($C693="B",VLOOKUP($A693,Bat!$A$4:$BC$2232,O$1,FALSE),VLOOKUP($A693,Pit!$A$4:$AZ$2108,O$2,FALSE))</f>
        <v>85-87 Mph</v>
      </c>
      <c r="P693" s="17">
        <f>IF($C693="B",VLOOKUP($A693,Bat!$A$4:$BC$2232,P$1,FALSE),VLOOKUP($A693,Pit!$A$4:$AZ$2108,P$2,FALSE))</f>
        <v>4</v>
      </c>
      <c r="Q693" s="36">
        <f>IF($C693="B",VLOOKUP($A693,Bat!$A$4:$BC$2232,Q$1,FALSE),VLOOKUP($A693,Pit!$A$4:$AZ$2108,Q$2,FALSE))</f>
        <v>15.502619317992318</v>
      </c>
      <c r="R693" s="19">
        <f>IF($C693="B",VLOOKUP($A693,Bat!$A$4:$BC$2232,R$1,FALSE),VLOOKUP($A693,Pit!$A$4:$AZ$2108,R$2,FALSE))</f>
        <v>-0.67526885392569325</v>
      </c>
      <c r="S693" s="20">
        <f>IF($C693="B",VLOOKUP($A693,Bat!$A$4:$BC$2232,S$1,FALSE),VLOOKUP($A693,Pit!$A$4:$AZ$2108,S$2,FALSE))</f>
        <v>1500000</v>
      </c>
      <c r="T693" s="17" t="str">
        <f>VLOOKUP(IF($C693="B",VLOOKUP($A693,Bat!$A$4:$AT$2232,T$1,FALSE),VLOOKUP($A693,Pit!$A$4:$BD$2108,T$2,FALSE)),COND!$A$35:$B$41,2,FALSE)</f>
        <v>??</v>
      </c>
      <c r="U693" s="21">
        <f>IF($C693="B",VLOOKUP($A693,Bat!$A$4:$AR$1196,44,FALSE),VLOOKUP($A693,Pit!$A$4:$BB$1086,54,FALSE))</f>
        <v>0</v>
      </c>
      <c r="V693" s="16"/>
      <c r="W693" s="16">
        <f>IF(OR(U693=999,V693=999,AND(S693&gt;$S$3,S693&lt;&gt;"Slot")),"",IF(V693="",U693,V693))</f>
        <v>0</v>
      </c>
      <c r="X693" s="17" t="e">
        <f>RANK(R693,$R$5:$R$124)</f>
        <v>#N/A</v>
      </c>
      <c r="Y693" s="16" t="str">
        <f>IFERROR(VLOOKUP($D693,Results!$F$3:$L$1396,Y$1,FALSE),"")</f>
        <v/>
      </c>
      <c r="Z693" s="34" t="str">
        <f>IFERROR(IFERROR(IF(VLOOKUP($D693,Results!$F$3:$L$1396,Z$1+1,FALSE)=1,"S",""),"")&amp;VLOOKUP($D693,Results!$F$3:$L$1396,Z$1,FALSE),"")</f>
        <v/>
      </c>
      <c r="AA693" s="16" t="str">
        <f>IFERROR(VLOOKUP($D693,Results!$F$3:$L$1396,AA$1,FALSE),"")</f>
        <v/>
      </c>
      <c r="AB693" s="16" t="str">
        <f>IFERROR(VLOOKUP($D693,Results!$F$3:$L$1396,AB$1,FALSE),"")</f>
        <v/>
      </c>
      <c r="AC693" s="16" t="str">
        <f>IF(V693="","",Y693-V693)</f>
        <v/>
      </c>
    </row>
    <row r="694" spans="1:29" s="21" customFormat="1" x14ac:dyDescent="0.25">
      <c r="A694" s="21" t="s">
        <v>2631</v>
      </c>
      <c r="B694" s="16">
        <f>COUNTIF($A$5:$A$124,A694)</f>
        <v>0</v>
      </c>
      <c r="C694" s="16" t="str">
        <f>IF(OR(MID(A694,1,2)="SP",MID(A694,1,2)="MR",MID(A694,1,2)="CL",MID(A694,1,2)="RP"),"P","B")</f>
        <v>P</v>
      </c>
      <c r="D694" s="17">
        <f>IF($C694="B",VLOOKUP($A694,Bat!$A$4:$BC$2232,D$1,FALSE),VLOOKUP($A694,Pit!$A$4:$AZ$2108,D$2,FALSE))</f>
        <v>4500</v>
      </c>
      <c r="E694" s="16" t="str">
        <f>IF($C694="B",VLOOKUP($A694,Bat!$A$4:$BC$2232,E$1,FALSE),VLOOKUP($A694,Pit!$A$4:$AZ$2108,E$2,FALSE))</f>
        <v>SP</v>
      </c>
      <c r="F694" s="16" t="str">
        <f>IF($C694="B",VLOOKUP($A694,Bat!$A$4:$BC$2232,F$1,FALSE),VLOOKUP($A694,Pit!$A$4:$AZ$2108,F$2,FALSE))</f>
        <v>Kunio Eida</v>
      </c>
      <c r="G694" s="16">
        <f>IF($C694="B",VLOOKUP($A694,Bat!$A$4:$BC$2232,G$1,FALSE),VLOOKUP($A694,Pit!$A$4:$AZ$2108,G$2,FALSE))</f>
        <v>21</v>
      </c>
      <c r="H694" s="16" t="str">
        <f>IF($C694="B",VLOOKUP($A694,Bat!$A$4:$BC$2232,H$1,FALSE),VLOOKUP($A694,Pit!$A$4:$AZ$2108,H$2,FALSE))</f>
        <v>S</v>
      </c>
      <c r="I694" s="16" t="str">
        <f>IF($C694="B",VLOOKUP($A694,Bat!$A$4:$BC$2232,I$1,FALSE),VLOOKUP($A694,Pit!$A$4:$AZ$2108,I$2,FALSE))</f>
        <v>R</v>
      </c>
      <c r="J694" s="16" t="str">
        <f>IF($C694="B",VLOOKUP($A694,Bat!$A$4:$BC$2232,J$1,FALSE),VLOOKUP($A694,Pit!$A$4:$AZ$2108,J$2,FALSE))</f>
        <v>Normal</v>
      </c>
      <c r="K694" s="17" t="str">
        <f>IF($C694="B",VLOOKUP($A694,Bat!$A$4:$BC$2232,K$1,FALSE),VLOOKUP($A694,Pit!$A$4:$AZ$2108,K$2,FALSE))</f>
        <v>Normal</v>
      </c>
      <c r="L694" s="16">
        <f>IF($C694="B",VLOOKUP($A694,Bat!$A$4:$BC$2232,L$1,FALSE),VLOOKUP($A694,Pit!$A$4:$AZ$2108,L$2,FALSE))</f>
        <v>5</v>
      </c>
      <c r="M694" s="16">
        <f>IF($C694="B",VLOOKUP($A694,Bat!$A$4:$BC$2232,M$1,FALSE),VLOOKUP($A694,Pit!$A$4:$AZ$2108,M$2,FALSE))</f>
        <v>3</v>
      </c>
      <c r="N694" s="16">
        <f>IF($C694="B",VLOOKUP($A694,Bat!$A$4:$BC$2232,N$1,FALSE),VLOOKUP($A694,Pit!$A$4:$AZ$2108,N$2,FALSE))</f>
        <v>2</v>
      </c>
      <c r="O694" s="16" t="str">
        <f>IF($C694="B",VLOOKUP($A694,Bat!$A$4:$BC$2232,O$1,FALSE),VLOOKUP($A694,Pit!$A$4:$AZ$2108,O$2,FALSE))</f>
        <v>94-96 Mph</v>
      </c>
      <c r="P694" s="17">
        <f>IF($C694="B",VLOOKUP($A694,Bat!$A$4:$BC$2232,P$1,FALSE),VLOOKUP($A694,Pit!$A$4:$AZ$2108,P$2,FALSE))</f>
        <v>3</v>
      </c>
      <c r="Q694" s="36">
        <f>IF($C694="B",VLOOKUP($A694,Bat!$A$4:$BC$2232,Q$1,FALSE),VLOOKUP($A694,Pit!$A$4:$AZ$2108,Q$2,FALSE))</f>
        <v>15.465697298854376</v>
      </c>
      <c r="R694" s="19">
        <f>IF($C694="B",VLOOKUP($A694,Bat!$A$4:$BC$2232,R$1,FALSE),VLOOKUP($A694,Pit!$A$4:$AZ$2108,R$2,FALSE))</f>
        <v>-0.6785720749369909</v>
      </c>
      <c r="S694" s="20">
        <f>IF($C694="B",VLOOKUP($A694,Bat!$A$4:$BC$2232,S$1,FALSE),VLOOKUP($A694,Pit!$A$4:$AZ$2108,S$2,FALSE))</f>
        <v>210000</v>
      </c>
      <c r="T694" s="17" t="str">
        <f>VLOOKUP(IF($C694="B",VLOOKUP($A694,Bat!$A$4:$AT$2232,T$1,FALSE),VLOOKUP($A694,Pit!$A$4:$BD$2108,T$2,FALSE)),COND!$A$35:$B$41,2,FALSE)</f>
        <v>??</v>
      </c>
      <c r="U694" s="21">
        <f>IF($C694="B",VLOOKUP($A694,Bat!$A$4:$AR$1196,44,FALSE),VLOOKUP($A694,Pit!$A$4:$BB$1086,54,FALSE))</f>
        <v>0</v>
      </c>
      <c r="V694" s="16"/>
      <c r="W694" s="16">
        <f>IF(OR(U694=999,V694=999,AND(S694&gt;$S$3,S694&lt;&gt;"Slot")),"",IF(V694="",U694,V694))</f>
        <v>0</v>
      </c>
      <c r="X694" s="17" t="e">
        <f>RANK(R694,$R$5:$R$124)</f>
        <v>#N/A</v>
      </c>
      <c r="Y694" s="16" t="str">
        <f>IFERROR(VLOOKUP($D694,Results!$F$3:$L$1396,Y$1,FALSE),"")</f>
        <v/>
      </c>
      <c r="Z694" s="34" t="str">
        <f>IFERROR(IFERROR(IF(VLOOKUP($D694,Results!$F$3:$L$1396,Z$1+1,FALSE)=1,"S",""),"")&amp;VLOOKUP($D694,Results!$F$3:$L$1396,Z$1,FALSE),"")</f>
        <v/>
      </c>
      <c r="AA694" s="16" t="str">
        <f>IFERROR(VLOOKUP($D694,Results!$F$3:$L$1396,AA$1,FALSE),"")</f>
        <v/>
      </c>
      <c r="AB694" s="16" t="str">
        <f>IFERROR(VLOOKUP($D694,Results!$F$3:$L$1396,AB$1,FALSE),"")</f>
        <v/>
      </c>
      <c r="AC694" s="16" t="str">
        <f>IF(V694="","",Y694-V694)</f>
        <v/>
      </c>
    </row>
    <row r="695" spans="1:29" s="21" customFormat="1" x14ac:dyDescent="0.25">
      <c r="A695" s="21" t="s">
        <v>3045</v>
      </c>
      <c r="B695" s="16">
        <f>COUNTIF($A$5:$A$124,A695)</f>
        <v>0</v>
      </c>
      <c r="C695" s="16" t="str">
        <f>IF(OR(MID(A695,1,2)="SP",MID(A695,1,2)="MR",MID(A695,1,2)="CL",MID(A695,1,2)="RP"),"P","B")</f>
        <v>B</v>
      </c>
      <c r="D695" s="17">
        <f>IF($C695="B",VLOOKUP($A695,Bat!$A$4:$BC$2232,D$1,FALSE),VLOOKUP($A695,Pit!$A$4:$AZ$2108,D$2,FALSE))</f>
        <v>5033</v>
      </c>
      <c r="E695" s="16" t="str">
        <f>IF($C695="B",VLOOKUP($A695,Bat!$A$4:$BC$2232,E$1,FALSE),VLOOKUP($A695,Pit!$A$4:$AZ$2108,E$2,FALSE))</f>
        <v>C</v>
      </c>
      <c r="F695" s="16" t="str">
        <f>IF($C695="B",VLOOKUP($A695,Bat!$A$4:$BC$2232,F$1,FALSE),VLOOKUP($A695,Pit!$A$4:$AZ$2108,F$2,FALSE))</f>
        <v>Iván López</v>
      </c>
      <c r="G695" s="16">
        <f>IF($C695="B",VLOOKUP($A695,Bat!$A$4:$BC$2232,G$1,FALSE),VLOOKUP($A695,Pit!$A$4:$AZ$2108,G$2,FALSE))</f>
        <v>18</v>
      </c>
      <c r="H695" s="16" t="str">
        <f>IF($C695="B",VLOOKUP($A695,Bat!$A$4:$BC$2232,H$1,FALSE),VLOOKUP($A695,Pit!$A$4:$AZ$2108,H$2,FALSE))</f>
        <v>R</v>
      </c>
      <c r="I695" s="16" t="str">
        <f>IF($C695="B",VLOOKUP($A695,Bat!$A$4:$BC$2232,I$1,FALSE),VLOOKUP($A695,Pit!$A$4:$AZ$2108,I$2,FALSE))</f>
        <v>R</v>
      </c>
      <c r="J695" s="16" t="str">
        <f>IF($C695="B",VLOOKUP($A695,Bat!$A$4:$BC$2232,J$1,FALSE),VLOOKUP($A695,Pit!$A$4:$AZ$2108,J$2,FALSE))</f>
        <v>Normal</v>
      </c>
      <c r="K695" s="17" t="str">
        <f>IF($C695="B",VLOOKUP($A695,Bat!$A$4:$BC$2232,K$1,FALSE),VLOOKUP($A695,Pit!$A$4:$AZ$2108,K$2,FALSE))</f>
        <v>Low</v>
      </c>
      <c r="L695" s="16">
        <f>IF($C695="B",VLOOKUP($A695,Bat!$A$4:$BC$2232,L$1,FALSE),VLOOKUP($A695,Pit!$A$4:$AZ$2108,L$2,FALSE))</f>
        <v>4</v>
      </c>
      <c r="M695" s="16">
        <f>IF($C695="B",VLOOKUP($A695,Bat!$A$4:$BC$2232,M$1,FALSE),VLOOKUP($A695,Pit!$A$4:$AZ$2108,M$2,FALSE))</f>
        <v>5</v>
      </c>
      <c r="N695" s="16">
        <f>IF($C695="B",VLOOKUP($A695,Bat!$A$4:$BC$2232,N$1,FALSE),VLOOKUP($A695,Pit!$A$4:$AZ$2108,N$2,FALSE))</f>
        <v>1</v>
      </c>
      <c r="O695" s="16">
        <f>IF($C695="B",VLOOKUP($A695,Bat!$A$4:$BC$2232,O$1,FALSE),VLOOKUP($A695,Pit!$A$4:$AZ$2108,O$2,FALSE))</f>
        <v>3</v>
      </c>
      <c r="P695" s="17">
        <f>IF($C695="B",VLOOKUP($A695,Bat!$A$4:$BC$2232,P$1,FALSE),VLOOKUP($A695,Pit!$A$4:$AZ$2108,P$2,FALSE))</f>
        <v>2</v>
      </c>
      <c r="Q695" s="36">
        <f>IF($C695="B",VLOOKUP($A695,Bat!$A$4:$BC$2232,Q$1,FALSE),VLOOKUP($A695,Pit!$A$4:$AZ$2108,Q$2,FALSE))</f>
        <v>1.3908730340009949</v>
      </c>
      <c r="R695" s="19">
        <f>IF($C695="B",VLOOKUP($A695,Bat!$A$4:$BC$2232,R$1,FALSE),VLOOKUP($A695,Pit!$A$4:$AZ$2108,R$2,FALSE))</f>
        <v>-0.68014882356936746</v>
      </c>
      <c r="S695" s="20">
        <f>IF($C695="B",VLOOKUP($A695,Bat!$A$4:$BC$2232,S$1,FALSE),VLOOKUP($A695,Pit!$A$4:$AZ$2108,S$2,FALSE))</f>
        <v>180000</v>
      </c>
      <c r="T695" s="17" t="str">
        <f>VLOOKUP(IF($C695="B",VLOOKUP($A695,Bat!$A$4:$AT$2232,T$1,FALSE),VLOOKUP($A695,Pit!$A$4:$BD$2108,T$2,FALSE)),COND!$A$35:$B$41,2,FALSE)</f>
        <v>??</v>
      </c>
      <c r="U695" s="21">
        <f>IF($C695="B",VLOOKUP($A695,Bat!$A$4:$AR$1196,44,FALSE),VLOOKUP($A695,Pit!$A$4:$BB$1086,54,FALSE))</f>
        <v>0</v>
      </c>
      <c r="V695" s="16"/>
      <c r="W695" s="16">
        <f>IF(OR(U695=999,V695=999,AND(S695&gt;$S$3,S695&lt;&gt;"Slot")),"",IF(V695="",U695,V695))</f>
        <v>0</v>
      </c>
      <c r="X695" s="17" t="e">
        <f>RANK(R695,$R$5:$R$124)</f>
        <v>#N/A</v>
      </c>
      <c r="Y695" s="16" t="str">
        <f>IFERROR(VLOOKUP($D695,Results!$F$3:$L$1396,Y$1,FALSE),"")</f>
        <v/>
      </c>
      <c r="Z695" s="34" t="str">
        <f>IFERROR(IFERROR(IF(VLOOKUP($D695,Results!$F$3:$L$1396,Z$1+1,FALSE)=1,"S",""),"")&amp;VLOOKUP($D695,Results!$F$3:$L$1396,Z$1,FALSE),"")</f>
        <v/>
      </c>
      <c r="AA695" s="16" t="str">
        <f>IFERROR(VLOOKUP($D695,Results!$F$3:$L$1396,AA$1,FALSE),"")</f>
        <v/>
      </c>
      <c r="AB695" s="16" t="str">
        <f>IFERROR(VLOOKUP($D695,Results!$F$3:$L$1396,AB$1,FALSE),"")</f>
        <v/>
      </c>
      <c r="AC695" s="16" t="str">
        <f>IF(V695="","",Y695-V695)</f>
        <v/>
      </c>
    </row>
    <row r="696" spans="1:29" s="21" customFormat="1" x14ac:dyDescent="0.25">
      <c r="A696" s="21" t="s">
        <v>2632</v>
      </c>
      <c r="B696" s="16">
        <f>COUNTIF($A$5:$A$124,A696)</f>
        <v>0</v>
      </c>
      <c r="C696" s="16" t="str">
        <f>IF(OR(MID(A696,1,2)="SP",MID(A696,1,2)="MR",MID(A696,1,2)="CL",MID(A696,1,2)="RP"),"P","B")</f>
        <v>P</v>
      </c>
      <c r="D696" s="17">
        <f>IF($C696="B",VLOOKUP($A696,Bat!$A$4:$BC$2232,D$1,FALSE),VLOOKUP($A696,Pit!$A$4:$AZ$2108,D$2,FALSE))</f>
        <v>13766</v>
      </c>
      <c r="E696" s="16" t="str">
        <f>IF($C696="B",VLOOKUP($A696,Bat!$A$4:$BC$2232,E$1,FALSE),VLOOKUP($A696,Pit!$A$4:$AZ$2108,E$2,FALSE))</f>
        <v>RP</v>
      </c>
      <c r="F696" s="16" t="str">
        <f>IF($C696="B",VLOOKUP($A696,Bat!$A$4:$BC$2232,F$1,FALSE),VLOOKUP($A696,Pit!$A$4:$AZ$2108,F$2,FALSE))</f>
        <v>Yasushi Oda</v>
      </c>
      <c r="G696" s="16">
        <f>IF($C696="B",VLOOKUP($A696,Bat!$A$4:$BC$2232,G$1,FALSE),VLOOKUP($A696,Pit!$A$4:$AZ$2108,G$2,FALSE))</f>
        <v>21</v>
      </c>
      <c r="H696" s="16" t="str">
        <f>IF($C696="B",VLOOKUP($A696,Bat!$A$4:$BC$2232,H$1,FALSE),VLOOKUP($A696,Pit!$A$4:$AZ$2108,H$2,FALSE))</f>
        <v>R</v>
      </c>
      <c r="I696" s="16" t="str">
        <f>IF($C696="B",VLOOKUP($A696,Bat!$A$4:$BC$2232,I$1,FALSE),VLOOKUP($A696,Pit!$A$4:$AZ$2108,I$2,FALSE))</f>
        <v>R</v>
      </c>
      <c r="J696" s="16" t="str">
        <f>IF($C696="B",VLOOKUP($A696,Bat!$A$4:$BC$2232,J$1,FALSE),VLOOKUP($A696,Pit!$A$4:$AZ$2108,J$2,FALSE))</f>
        <v>Very Low</v>
      </c>
      <c r="K696" s="17" t="str">
        <f>IF($C696="B",VLOOKUP($A696,Bat!$A$4:$BC$2232,K$1,FALSE),VLOOKUP($A696,Pit!$A$4:$AZ$2108,K$2,FALSE))</f>
        <v>Low</v>
      </c>
      <c r="L696" s="16">
        <f>IF($C696="B",VLOOKUP($A696,Bat!$A$4:$BC$2232,L$1,FALSE),VLOOKUP($A696,Pit!$A$4:$AZ$2108,L$2,FALSE))</f>
        <v>3</v>
      </c>
      <c r="M696" s="16">
        <f>IF($C696="B",VLOOKUP($A696,Bat!$A$4:$BC$2232,M$1,FALSE),VLOOKUP($A696,Pit!$A$4:$AZ$2108,M$2,FALSE))</f>
        <v>4</v>
      </c>
      <c r="N696" s="16">
        <f>IF($C696="B",VLOOKUP($A696,Bat!$A$4:$BC$2232,N$1,FALSE),VLOOKUP($A696,Pit!$A$4:$AZ$2108,N$2,FALSE))</f>
        <v>3</v>
      </c>
      <c r="O696" s="16" t="str">
        <f>IF($C696="B",VLOOKUP($A696,Bat!$A$4:$BC$2232,O$1,FALSE),VLOOKUP($A696,Pit!$A$4:$AZ$2108,O$2,FALSE))</f>
        <v>90-92 Mph</v>
      </c>
      <c r="P696" s="17">
        <f>IF($C696="B",VLOOKUP($A696,Bat!$A$4:$BC$2232,P$1,FALSE),VLOOKUP($A696,Pit!$A$4:$AZ$2108,P$2,FALSE))</f>
        <v>8</v>
      </c>
      <c r="Q696" s="36">
        <f>IF($C696="B",VLOOKUP($A696,Bat!$A$4:$BC$2232,Q$1,FALSE),VLOOKUP($A696,Pit!$A$4:$AZ$2108,Q$2,FALSE))</f>
        <v>15.302489310890502</v>
      </c>
      <c r="R696" s="19">
        <f>IF($C696="B",VLOOKUP($A696,Bat!$A$4:$BC$2232,R$1,FALSE),VLOOKUP($A696,Pit!$A$4:$AZ$2108,R$2,FALSE))</f>
        <v>-0.69317344473314857</v>
      </c>
      <c r="S696" s="20">
        <f>IF($C696="B",VLOOKUP($A696,Bat!$A$4:$BC$2232,S$1,FALSE),VLOOKUP($A696,Pit!$A$4:$AZ$2108,S$2,FALSE))</f>
        <v>210000</v>
      </c>
      <c r="T696" s="17" t="str">
        <f>VLOOKUP(IF($C696="B",VLOOKUP($A696,Bat!$A$4:$AT$2232,T$1,FALSE),VLOOKUP($A696,Pit!$A$4:$BD$2108,T$2,FALSE)),COND!$A$35:$B$41,2,FALSE)</f>
        <v>??</v>
      </c>
      <c r="U696" s="21">
        <f>IF($C696="B",VLOOKUP($A696,Bat!$A$4:$AR$1196,44,FALSE),VLOOKUP($A696,Pit!$A$4:$BB$1086,54,FALSE))</f>
        <v>0</v>
      </c>
      <c r="V696" s="16"/>
      <c r="W696" s="16">
        <f>IF(OR(U696=999,V696=999,AND(S696&gt;$S$3,S696&lt;&gt;"Slot")),"",IF(V696="",U696,V696))</f>
        <v>0</v>
      </c>
      <c r="X696" s="17" t="e">
        <f>RANK(R696,$R$5:$R$124)</f>
        <v>#N/A</v>
      </c>
      <c r="Y696" s="16" t="str">
        <f>IFERROR(VLOOKUP($D696,Results!$F$3:$L$1396,Y$1,FALSE),"")</f>
        <v/>
      </c>
      <c r="Z696" s="34" t="str">
        <f>IFERROR(IFERROR(IF(VLOOKUP($D696,Results!$F$3:$L$1396,Z$1+1,FALSE)=1,"S",""),"")&amp;VLOOKUP($D696,Results!$F$3:$L$1396,Z$1,FALSE),"")</f>
        <v/>
      </c>
      <c r="AA696" s="16" t="str">
        <f>IFERROR(VLOOKUP($D696,Results!$F$3:$L$1396,AA$1,FALSE),"")</f>
        <v/>
      </c>
      <c r="AB696" s="16" t="str">
        <f>IFERROR(VLOOKUP($D696,Results!$F$3:$L$1396,AB$1,FALSE),"")</f>
        <v/>
      </c>
      <c r="AC696" s="16" t="str">
        <f>IF(V696="","",Y696-V696)</f>
        <v/>
      </c>
    </row>
    <row r="697" spans="1:29" s="21" customFormat="1" x14ac:dyDescent="0.25">
      <c r="A697" s="21" t="s">
        <v>2633</v>
      </c>
      <c r="B697" s="16">
        <f>COUNTIF($A$5:$A$124,A697)</f>
        <v>0</v>
      </c>
      <c r="C697" s="16" t="str">
        <f>IF(OR(MID(A697,1,2)="SP",MID(A697,1,2)="MR",MID(A697,1,2)="CL",MID(A697,1,2)="RP"),"P","B")</f>
        <v>P</v>
      </c>
      <c r="D697" s="17">
        <f>IF($C697="B",VLOOKUP($A697,Bat!$A$4:$BC$2232,D$1,FALSE),VLOOKUP($A697,Pit!$A$4:$AZ$2108,D$2,FALSE))</f>
        <v>4819</v>
      </c>
      <c r="E697" s="16" t="str">
        <f>IF($C697="B",VLOOKUP($A697,Bat!$A$4:$BC$2232,E$1,FALSE),VLOOKUP($A697,Pit!$A$4:$AZ$2108,E$2,FALSE))</f>
        <v>RP</v>
      </c>
      <c r="F697" s="16" t="str">
        <f>IF($C697="B",VLOOKUP($A697,Bat!$A$4:$BC$2232,F$1,FALSE),VLOOKUP($A697,Pit!$A$4:$AZ$2108,F$2,FALSE))</f>
        <v>Jimmy Rouse</v>
      </c>
      <c r="G697" s="16">
        <f>IF($C697="B",VLOOKUP($A697,Bat!$A$4:$BC$2232,G$1,FALSE),VLOOKUP($A697,Pit!$A$4:$AZ$2108,G$2,FALSE))</f>
        <v>18</v>
      </c>
      <c r="H697" s="16" t="str">
        <f>IF($C697="B",VLOOKUP($A697,Bat!$A$4:$BC$2232,H$1,FALSE),VLOOKUP($A697,Pit!$A$4:$AZ$2108,H$2,FALSE))</f>
        <v>R</v>
      </c>
      <c r="I697" s="16" t="str">
        <f>IF($C697="B",VLOOKUP($A697,Bat!$A$4:$BC$2232,I$1,FALSE),VLOOKUP($A697,Pit!$A$4:$AZ$2108,I$2,FALSE))</f>
        <v>R</v>
      </c>
      <c r="J697" s="16" t="str">
        <f>IF($C697="B",VLOOKUP($A697,Bat!$A$4:$BC$2232,J$1,FALSE),VLOOKUP($A697,Pit!$A$4:$AZ$2108,J$2,FALSE))</f>
        <v>Low</v>
      </c>
      <c r="K697" s="17" t="str">
        <f>IF($C697="B",VLOOKUP($A697,Bat!$A$4:$BC$2232,K$1,FALSE),VLOOKUP($A697,Pit!$A$4:$AZ$2108,K$2,FALSE))</f>
        <v>Low</v>
      </c>
      <c r="L697" s="16">
        <f>IF($C697="B",VLOOKUP($A697,Bat!$A$4:$BC$2232,L$1,FALSE),VLOOKUP($A697,Pit!$A$4:$AZ$2108,L$2,FALSE))</f>
        <v>3</v>
      </c>
      <c r="M697" s="16">
        <f>IF($C697="B",VLOOKUP($A697,Bat!$A$4:$BC$2232,M$1,FALSE),VLOOKUP($A697,Pit!$A$4:$AZ$2108,M$2,FALSE))</f>
        <v>4</v>
      </c>
      <c r="N697" s="16">
        <f>IF($C697="B",VLOOKUP($A697,Bat!$A$4:$BC$2232,N$1,FALSE),VLOOKUP($A697,Pit!$A$4:$AZ$2108,N$2,FALSE))</f>
        <v>3</v>
      </c>
      <c r="O697" s="16" t="str">
        <f>IF($C697="B",VLOOKUP($A697,Bat!$A$4:$BC$2232,O$1,FALSE),VLOOKUP($A697,Pit!$A$4:$AZ$2108,O$2,FALSE))</f>
        <v>92-94 Mph</v>
      </c>
      <c r="P697" s="17">
        <f>IF($C697="B",VLOOKUP($A697,Bat!$A$4:$BC$2232,P$1,FALSE),VLOOKUP($A697,Pit!$A$4:$AZ$2108,P$2,FALSE))</f>
        <v>4</v>
      </c>
      <c r="Q697" s="36">
        <f>IF($C697="B",VLOOKUP($A697,Bat!$A$4:$BC$2232,Q$1,FALSE),VLOOKUP($A697,Pit!$A$4:$AZ$2108,Q$2,FALSE))</f>
        <v>15.284356197002719</v>
      </c>
      <c r="R697" s="19">
        <f>IF($C697="B",VLOOKUP($A697,Bat!$A$4:$BC$2232,R$1,FALSE),VLOOKUP($A697,Pit!$A$4:$AZ$2108,R$2,FALSE))</f>
        <v>-0.69479572011767177</v>
      </c>
      <c r="S697" s="20">
        <f>IF($C697="B",VLOOKUP($A697,Bat!$A$4:$BC$2232,S$1,FALSE),VLOOKUP($A697,Pit!$A$4:$AZ$2108,S$2,FALSE))</f>
        <v>190000</v>
      </c>
      <c r="T697" s="17" t="str">
        <f>VLOOKUP(IF($C697="B",VLOOKUP($A697,Bat!$A$4:$AT$2232,T$1,FALSE),VLOOKUP($A697,Pit!$A$4:$BD$2108,T$2,FALSE)),COND!$A$35:$B$41,2,FALSE)</f>
        <v>??</v>
      </c>
      <c r="U697" s="21">
        <f>IF($C697="B",VLOOKUP($A697,Bat!$A$4:$AR$1196,44,FALSE),VLOOKUP($A697,Pit!$A$4:$BB$1086,54,FALSE))</f>
        <v>0</v>
      </c>
      <c r="V697" s="16"/>
      <c r="W697" s="16">
        <f>IF(OR(U697=999,V697=999,AND(S697&gt;$S$3,S697&lt;&gt;"Slot")),"",IF(V697="",U697,V697))</f>
        <v>0</v>
      </c>
      <c r="X697" s="17" t="e">
        <f>RANK(R697,$R$5:$R$124)</f>
        <v>#N/A</v>
      </c>
      <c r="Y697" s="16" t="str">
        <f>IFERROR(VLOOKUP($D697,Results!$F$3:$L$1396,Y$1,FALSE),"")</f>
        <v/>
      </c>
      <c r="Z697" s="34" t="str">
        <f>IFERROR(IFERROR(IF(VLOOKUP($D697,Results!$F$3:$L$1396,Z$1+1,FALSE)=1,"S",""),"")&amp;VLOOKUP($D697,Results!$F$3:$L$1396,Z$1,FALSE),"")</f>
        <v/>
      </c>
      <c r="AA697" s="16" t="str">
        <f>IFERROR(VLOOKUP($D697,Results!$F$3:$L$1396,AA$1,FALSE),"")</f>
        <v/>
      </c>
      <c r="AB697" s="16" t="str">
        <f>IFERROR(VLOOKUP($D697,Results!$F$3:$L$1396,AB$1,FALSE),"")</f>
        <v/>
      </c>
      <c r="AC697" s="16" t="str">
        <f>IF(V697="","",Y697-V697)</f>
        <v/>
      </c>
    </row>
    <row r="698" spans="1:29" s="21" customFormat="1" x14ac:dyDescent="0.25">
      <c r="A698" s="21" t="s">
        <v>2634</v>
      </c>
      <c r="B698" s="16">
        <f>COUNTIF($A$5:$A$124,A698)</f>
        <v>0</v>
      </c>
      <c r="C698" s="16" t="str">
        <f>IF(OR(MID(A698,1,2)="SP",MID(A698,1,2)="MR",MID(A698,1,2)="CL",MID(A698,1,2)="RP"),"P","B")</f>
        <v>P</v>
      </c>
      <c r="D698" s="17">
        <f>IF($C698="B",VLOOKUP($A698,Bat!$A$4:$BC$2232,D$1,FALSE),VLOOKUP($A698,Pit!$A$4:$AZ$2108,D$2,FALSE))</f>
        <v>9570</v>
      </c>
      <c r="E698" s="16" t="str">
        <f>IF($C698="B",VLOOKUP($A698,Bat!$A$4:$BC$2232,E$1,FALSE),VLOOKUP($A698,Pit!$A$4:$AZ$2108,E$2,FALSE))</f>
        <v>RP</v>
      </c>
      <c r="F698" s="16" t="str">
        <f>IF($C698="B",VLOOKUP($A698,Bat!$A$4:$BC$2232,F$1,FALSE),VLOOKUP($A698,Pit!$A$4:$AZ$2108,F$2,FALSE))</f>
        <v>Hidehira Ohayashi</v>
      </c>
      <c r="G698" s="16">
        <f>IF($C698="B",VLOOKUP($A698,Bat!$A$4:$BC$2232,G$1,FALSE),VLOOKUP($A698,Pit!$A$4:$AZ$2108,G$2,FALSE))</f>
        <v>21</v>
      </c>
      <c r="H698" s="16" t="str">
        <f>IF($C698="B",VLOOKUP($A698,Bat!$A$4:$BC$2232,H$1,FALSE),VLOOKUP($A698,Pit!$A$4:$AZ$2108,H$2,FALSE))</f>
        <v>L</v>
      </c>
      <c r="I698" s="16" t="str">
        <f>IF($C698="B",VLOOKUP($A698,Bat!$A$4:$BC$2232,I$1,FALSE),VLOOKUP($A698,Pit!$A$4:$AZ$2108,I$2,FALSE))</f>
        <v>L</v>
      </c>
      <c r="J698" s="16" t="str">
        <f>IF($C698="B",VLOOKUP($A698,Bat!$A$4:$BC$2232,J$1,FALSE),VLOOKUP($A698,Pit!$A$4:$AZ$2108,J$2,FALSE))</f>
        <v>Normal</v>
      </c>
      <c r="K698" s="17" t="str">
        <f>IF($C698="B",VLOOKUP($A698,Bat!$A$4:$BC$2232,K$1,FALSE),VLOOKUP($A698,Pit!$A$4:$AZ$2108,K$2,FALSE))</f>
        <v>High</v>
      </c>
      <c r="L698" s="16">
        <f>IF($C698="B",VLOOKUP($A698,Bat!$A$4:$BC$2232,L$1,FALSE),VLOOKUP($A698,Pit!$A$4:$AZ$2108,L$2,FALSE))</f>
        <v>4</v>
      </c>
      <c r="M698" s="16">
        <f>IF($C698="B",VLOOKUP($A698,Bat!$A$4:$BC$2232,M$1,FALSE),VLOOKUP($A698,Pit!$A$4:$AZ$2108,M$2,FALSE))</f>
        <v>4</v>
      </c>
      <c r="N698" s="16">
        <f>IF($C698="B",VLOOKUP($A698,Bat!$A$4:$BC$2232,N$1,FALSE),VLOOKUP($A698,Pit!$A$4:$AZ$2108,N$2,FALSE))</f>
        <v>2</v>
      </c>
      <c r="O698" s="16" t="str">
        <f>IF($C698="B",VLOOKUP($A698,Bat!$A$4:$BC$2232,O$1,FALSE),VLOOKUP($A698,Pit!$A$4:$AZ$2108,O$2,FALSE))</f>
        <v>89-91 Mph</v>
      </c>
      <c r="P698" s="17">
        <f>IF($C698="B",VLOOKUP($A698,Bat!$A$4:$BC$2232,P$1,FALSE),VLOOKUP($A698,Pit!$A$4:$AZ$2108,P$2,FALSE))</f>
        <v>3</v>
      </c>
      <c r="Q698" s="36">
        <f>IF($C698="B",VLOOKUP($A698,Bat!$A$4:$BC$2232,Q$1,FALSE),VLOOKUP($A698,Pit!$A$4:$AZ$2108,Q$2,FALSE))</f>
        <v>15.279400607648922</v>
      </c>
      <c r="R698" s="19">
        <f>IF($C698="B",VLOOKUP($A698,Bat!$A$4:$BC$2232,R$1,FALSE),VLOOKUP($A698,Pit!$A$4:$AZ$2108,R$2,FALSE))</f>
        <v>-0.69523907092185366</v>
      </c>
      <c r="S698" s="20">
        <f>IF($C698="B",VLOOKUP($A698,Bat!$A$4:$BC$2232,S$1,FALSE),VLOOKUP($A698,Pit!$A$4:$AZ$2108,S$2,FALSE))</f>
        <v>190000</v>
      </c>
      <c r="T698" s="17" t="str">
        <f>VLOOKUP(IF($C698="B",VLOOKUP($A698,Bat!$A$4:$AT$2232,T$1,FALSE),VLOOKUP($A698,Pit!$A$4:$BD$2108,T$2,FALSE)),COND!$A$35:$B$41,2,FALSE)</f>
        <v>??</v>
      </c>
      <c r="U698" s="21">
        <f>IF($C698="B",VLOOKUP($A698,Bat!$A$4:$AR$1196,44,FALSE),VLOOKUP($A698,Pit!$A$4:$BB$1086,54,FALSE))</f>
        <v>0</v>
      </c>
      <c r="V698" s="16"/>
      <c r="W698" s="16">
        <f>IF(OR(U698=999,V698=999,AND(S698&gt;$S$3,S698&lt;&gt;"Slot")),"",IF(V698="",U698,V698))</f>
        <v>0</v>
      </c>
      <c r="X698" s="17" t="e">
        <f>RANK(R698,$R$5:$R$124)</f>
        <v>#N/A</v>
      </c>
      <c r="Y698" s="16" t="str">
        <f>IFERROR(VLOOKUP($D698,Results!$F$3:$L$1396,Y$1,FALSE),"")</f>
        <v/>
      </c>
      <c r="Z698" s="34" t="str">
        <f>IFERROR(IFERROR(IF(VLOOKUP($D698,Results!$F$3:$L$1396,Z$1+1,FALSE)=1,"S",""),"")&amp;VLOOKUP($D698,Results!$F$3:$L$1396,Z$1,FALSE),"")</f>
        <v/>
      </c>
      <c r="AA698" s="16" t="str">
        <f>IFERROR(VLOOKUP($D698,Results!$F$3:$L$1396,AA$1,FALSE),"")</f>
        <v/>
      </c>
      <c r="AB698" s="16" t="str">
        <f>IFERROR(VLOOKUP($D698,Results!$F$3:$L$1396,AB$1,FALSE),"")</f>
        <v/>
      </c>
      <c r="AC698" s="16" t="str">
        <f>IF(V698="","",Y698-V698)</f>
        <v/>
      </c>
    </row>
    <row r="699" spans="1:29" s="21" customFormat="1" x14ac:dyDescent="0.25">
      <c r="A699" s="21" t="s">
        <v>2635</v>
      </c>
      <c r="B699" s="16">
        <f>COUNTIF($A$5:$A$124,A699)</f>
        <v>0</v>
      </c>
      <c r="C699" s="16" t="str">
        <f>IF(OR(MID(A699,1,2)="SP",MID(A699,1,2)="MR",MID(A699,1,2)="CL",MID(A699,1,2)="RP"),"P","B")</f>
        <v>P</v>
      </c>
      <c r="D699" s="17">
        <f>IF($C699="B",VLOOKUP($A699,Bat!$A$4:$BC$2232,D$1,FALSE),VLOOKUP($A699,Pit!$A$4:$AZ$2108,D$2,FALSE))</f>
        <v>13711</v>
      </c>
      <c r="E699" s="16" t="str">
        <f>IF($C699="B",VLOOKUP($A699,Bat!$A$4:$BC$2232,E$1,FALSE),VLOOKUP($A699,Pit!$A$4:$AZ$2108,E$2,FALSE))</f>
        <v>SP</v>
      </c>
      <c r="F699" s="16" t="str">
        <f>IF($C699="B",VLOOKUP($A699,Bat!$A$4:$BC$2232,F$1,FALSE),VLOOKUP($A699,Pit!$A$4:$AZ$2108,F$2,FALSE))</f>
        <v>Orinosuke Kurota</v>
      </c>
      <c r="G699" s="16">
        <f>IF($C699="B",VLOOKUP($A699,Bat!$A$4:$BC$2232,G$1,FALSE),VLOOKUP($A699,Pit!$A$4:$AZ$2108,G$2,FALSE))</f>
        <v>18</v>
      </c>
      <c r="H699" s="16" t="str">
        <f>IF($C699="B",VLOOKUP($A699,Bat!$A$4:$BC$2232,H$1,FALSE),VLOOKUP($A699,Pit!$A$4:$AZ$2108,H$2,FALSE))</f>
        <v>R</v>
      </c>
      <c r="I699" s="16" t="str">
        <f>IF($C699="B",VLOOKUP($A699,Bat!$A$4:$BC$2232,I$1,FALSE),VLOOKUP($A699,Pit!$A$4:$AZ$2108,I$2,FALSE))</f>
        <v>R</v>
      </c>
      <c r="J699" s="16" t="str">
        <f>IF($C699="B",VLOOKUP($A699,Bat!$A$4:$BC$2232,J$1,FALSE),VLOOKUP($A699,Pit!$A$4:$AZ$2108,J$2,FALSE))</f>
        <v>Very Low</v>
      </c>
      <c r="K699" s="17" t="str">
        <f>IF($C699="B",VLOOKUP($A699,Bat!$A$4:$BC$2232,K$1,FALSE),VLOOKUP($A699,Pit!$A$4:$AZ$2108,K$2,FALSE))</f>
        <v>Normal</v>
      </c>
      <c r="L699" s="16">
        <f>IF($C699="B",VLOOKUP($A699,Bat!$A$4:$BC$2232,L$1,FALSE),VLOOKUP($A699,Pit!$A$4:$AZ$2108,L$2,FALSE))</f>
        <v>3</v>
      </c>
      <c r="M699" s="16">
        <f>IF($C699="B",VLOOKUP($A699,Bat!$A$4:$BC$2232,M$1,FALSE),VLOOKUP($A699,Pit!$A$4:$AZ$2108,M$2,FALSE))</f>
        <v>4</v>
      </c>
      <c r="N699" s="16">
        <f>IF($C699="B",VLOOKUP($A699,Bat!$A$4:$BC$2232,N$1,FALSE),VLOOKUP($A699,Pit!$A$4:$AZ$2108,N$2,FALSE))</f>
        <v>3</v>
      </c>
      <c r="O699" s="16" t="str">
        <f>IF($C699="B",VLOOKUP($A699,Bat!$A$4:$BC$2232,O$1,FALSE),VLOOKUP($A699,Pit!$A$4:$AZ$2108,O$2,FALSE))</f>
        <v>88-90 Mph</v>
      </c>
      <c r="P699" s="17">
        <f>IF($C699="B",VLOOKUP($A699,Bat!$A$4:$BC$2232,P$1,FALSE),VLOOKUP($A699,Pit!$A$4:$AZ$2108,P$2,FALSE))</f>
        <v>7</v>
      </c>
      <c r="Q699" s="36">
        <f>IF($C699="B",VLOOKUP($A699,Bat!$A$4:$BC$2232,Q$1,FALSE),VLOOKUP($A699,Pit!$A$4:$AZ$2108,Q$2,FALSE))</f>
        <v>15.252489310890503</v>
      </c>
      <c r="R699" s="19">
        <f>IF($C699="B",VLOOKUP($A699,Bat!$A$4:$BC$2232,R$1,FALSE),VLOOKUP($A699,Pit!$A$4:$AZ$2108,R$2,FALSE))</f>
        <v>-0.69764668467021251</v>
      </c>
      <c r="S699" s="20">
        <f>IF($C699="B",VLOOKUP($A699,Bat!$A$4:$BC$2232,S$1,FALSE),VLOOKUP($A699,Pit!$A$4:$AZ$2108,S$2,FALSE))</f>
        <v>190000</v>
      </c>
      <c r="T699" s="17" t="str">
        <f>VLOOKUP(IF($C699="B",VLOOKUP($A699,Bat!$A$4:$AT$2232,T$1,FALSE),VLOOKUP($A699,Pit!$A$4:$BD$2108,T$2,FALSE)),COND!$A$35:$B$41,2,FALSE)</f>
        <v>??</v>
      </c>
      <c r="U699" s="21">
        <f>IF($C699="B",VLOOKUP($A699,Bat!$A$4:$AR$1196,44,FALSE),VLOOKUP($A699,Pit!$A$4:$BB$1086,54,FALSE))</f>
        <v>0</v>
      </c>
      <c r="V699" s="16"/>
      <c r="W699" s="16">
        <f>IF(OR(U699=999,V699=999,AND(S699&gt;$S$3,S699&lt;&gt;"Slot")),"",IF(V699="",U699,V699))</f>
        <v>0</v>
      </c>
      <c r="X699" s="17" t="e">
        <f>RANK(R699,$R$5:$R$124)</f>
        <v>#N/A</v>
      </c>
      <c r="Y699" s="16" t="str">
        <f>IFERROR(VLOOKUP($D699,Results!$F$3:$L$1396,Y$1,FALSE),"")</f>
        <v/>
      </c>
      <c r="Z699" s="34" t="str">
        <f>IFERROR(IFERROR(IF(VLOOKUP($D699,Results!$F$3:$L$1396,Z$1+1,FALSE)=1,"S",""),"")&amp;VLOOKUP($D699,Results!$F$3:$L$1396,Z$1,FALSE),"")</f>
        <v/>
      </c>
      <c r="AA699" s="16" t="str">
        <f>IFERROR(VLOOKUP($D699,Results!$F$3:$L$1396,AA$1,FALSE),"")</f>
        <v/>
      </c>
      <c r="AB699" s="16" t="str">
        <f>IFERROR(VLOOKUP($D699,Results!$F$3:$L$1396,AB$1,FALSE),"")</f>
        <v/>
      </c>
      <c r="AC699" s="16" t="str">
        <f>IF(V699="","",Y699-V699)</f>
        <v/>
      </c>
    </row>
    <row r="700" spans="1:29" s="21" customFormat="1" x14ac:dyDescent="0.25">
      <c r="A700" s="21" t="s">
        <v>2636</v>
      </c>
      <c r="B700" s="16">
        <f>COUNTIF($A$5:$A$124,A700)</f>
        <v>0</v>
      </c>
      <c r="C700" s="16" t="str">
        <f>IF(OR(MID(A700,1,2)="SP",MID(A700,1,2)="MR",MID(A700,1,2)="CL",MID(A700,1,2)="RP"),"P","B")</f>
        <v>P</v>
      </c>
      <c r="D700" s="17">
        <f>IF($C700="B",VLOOKUP($A700,Bat!$A$4:$BC$2232,D$1,FALSE),VLOOKUP($A700,Pit!$A$4:$AZ$2108,D$2,FALSE))</f>
        <v>13773</v>
      </c>
      <c r="E700" s="16" t="str">
        <f>IF($C700="B",VLOOKUP($A700,Bat!$A$4:$BC$2232,E$1,FALSE),VLOOKUP($A700,Pit!$A$4:$AZ$2108,E$2,FALSE))</f>
        <v>RP</v>
      </c>
      <c r="F700" s="16" t="str">
        <f>IF($C700="B",VLOOKUP($A700,Bat!$A$4:$BC$2232,F$1,FALSE),VLOOKUP($A700,Pit!$A$4:$AZ$2108,F$2,FALSE))</f>
        <v>Shigemasa Matsunaga</v>
      </c>
      <c r="G700" s="16">
        <f>IF($C700="B",VLOOKUP($A700,Bat!$A$4:$BC$2232,G$1,FALSE),VLOOKUP($A700,Pit!$A$4:$AZ$2108,G$2,FALSE))</f>
        <v>21</v>
      </c>
      <c r="H700" s="16" t="str">
        <f>IF($C700="B",VLOOKUP($A700,Bat!$A$4:$BC$2232,H$1,FALSE),VLOOKUP($A700,Pit!$A$4:$AZ$2108,H$2,FALSE))</f>
        <v>R</v>
      </c>
      <c r="I700" s="16" t="str">
        <f>IF($C700="B",VLOOKUP($A700,Bat!$A$4:$BC$2232,I$1,FALSE),VLOOKUP($A700,Pit!$A$4:$AZ$2108,I$2,FALSE))</f>
        <v>R</v>
      </c>
      <c r="J700" s="16" t="str">
        <f>IF($C700="B",VLOOKUP($A700,Bat!$A$4:$BC$2232,J$1,FALSE),VLOOKUP($A700,Pit!$A$4:$AZ$2108,J$2,FALSE))</f>
        <v>High</v>
      </c>
      <c r="K700" s="17" t="str">
        <f>IF($C700="B",VLOOKUP($A700,Bat!$A$4:$BC$2232,K$1,FALSE),VLOOKUP($A700,Pit!$A$4:$AZ$2108,K$2,FALSE))</f>
        <v>Normal</v>
      </c>
      <c r="L700" s="16">
        <f>IF($C700="B",VLOOKUP($A700,Bat!$A$4:$BC$2232,L$1,FALSE),VLOOKUP($A700,Pit!$A$4:$AZ$2108,L$2,FALSE))</f>
        <v>4</v>
      </c>
      <c r="M700" s="16">
        <f>IF($C700="B",VLOOKUP($A700,Bat!$A$4:$BC$2232,M$1,FALSE),VLOOKUP($A700,Pit!$A$4:$AZ$2108,M$2,FALSE))</f>
        <v>4</v>
      </c>
      <c r="N700" s="16">
        <f>IF($C700="B",VLOOKUP($A700,Bat!$A$4:$BC$2232,N$1,FALSE),VLOOKUP($A700,Pit!$A$4:$AZ$2108,N$2,FALSE))</f>
        <v>2</v>
      </c>
      <c r="O700" s="16" t="str">
        <f>IF($C700="B",VLOOKUP($A700,Bat!$A$4:$BC$2232,O$1,FALSE),VLOOKUP($A700,Pit!$A$4:$AZ$2108,O$2,FALSE))</f>
        <v>88-90 Mph</v>
      </c>
      <c r="P700" s="17">
        <f>IF($C700="B",VLOOKUP($A700,Bat!$A$4:$BC$2232,P$1,FALSE),VLOOKUP($A700,Pit!$A$4:$AZ$2108,P$2,FALSE))</f>
        <v>3</v>
      </c>
      <c r="Q700" s="36">
        <f>IF($C700="B",VLOOKUP($A700,Bat!$A$4:$BC$2232,Q$1,FALSE),VLOOKUP($A700,Pit!$A$4:$AZ$2108,Q$2,FALSE))</f>
        <v>15.242409255992179</v>
      </c>
      <c r="R700" s="19">
        <f>IF($C700="B",VLOOKUP($A700,Bat!$A$4:$BC$2232,R$1,FALSE),VLOOKUP($A700,Pit!$A$4:$AZ$2108,R$2,FALSE))</f>
        <v>-0.69854849475299219</v>
      </c>
      <c r="S700" s="20">
        <f>IF($C700="B",VLOOKUP($A700,Bat!$A$4:$BC$2232,S$1,FALSE),VLOOKUP($A700,Pit!$A$4:$AZ$2108,S$2,FALSE))</f>
        <v>220000</v>
      </c>
      <c r="T700" s="17" t="str">
        <f>VLOOKUP(IF($C700="B",VLOOKUP($A700,Bat!$A$4:$AT$2232,T$1,FALSE),VLOOKUP($A700,Pit!$A$4:$BD$2108,T$2,FALSE)),COND!$A$35:$B$41,2,FALSE)</f>
        <v>??</v>
      </c>
      <c r="U700" s="21">
        <f>IF($C700="B",VLOOKUP($A700,Bat!$A$4:$AR$1196,44,FALSE),VLOOKUP($A700,Pit!$A$4:$BB$1086,54,FALSE))</f>
        <v>0</v>
      </c>
      <c r="V700" s="16"/>
      <c r="W700" s="16">
        <f>IF(OR(U700=999,V700=999,AND(S700&gt;$S$3,S700&lt;&gt;"Slot")),"",IF(V700="",U700,V700))</f>
        <v>0</v>
      </c>
      <c r="X700" s="17" t="e">
        <f>RANK(R700,$R$5:$R$124)</f>
        <v>#N/A</v>
      </c>
      <c r="Y700" s="16" t="str">
        <f>IFERROR(VLOOKUP($D700,Results!$F$3:$L$1396,Y$1,FALSE),"")</f>
        <v/>
      </c>
      <c r="Z700" s="34" t="str">
        <f>IFERROR(IFERROR(IF(VLOOKUP($D700,Results!$F$3:$L$1396,Z$1+1,FALSE)=1,"S",""),"")&amp;VLOOKUP($D700,Results!$F$3:$L$1396,Z$1,FALSE),"")</f>
        <v/>
      </c>
      <c r="AA700" s="16" t="str">
        <f>IFERROR(VLOOKUP($D700,Results!$F$3:$L$1396,AA$1,FALSE),"")</f>
        <v/>
      </c>
      <c r="AB700" s="16" t="str">
        <f>IFERROR(VLOOKUP($D700,Results!$F$3:$L$1396,AB$1,FALSE),"")</f>
        <v/>
      </c>
      <c r="AC700" s="16" t="str">
        <f>IF(V700="","",Y700-V700)</f>
        <v/>
      </c>
    </row>
    <row r="701" spans="1:29" s="21" customFormat="1" x14ac:dyDescent="0.25">
      <c r="A701" s="21" t="s">
        <v>2637</v>
      </c>
      <c r="B701" s="16">
        <f>COUNTIF($A$5:$A$124,A701)</f>
        <v>0</v>
      </c>
      <c r="C701" s="16" t="str">
        <f>IF(OR(MID(A701,1,2)="SP",MID(A701,1,2)="MR",MID(A701,1,2)="CL",MID(A701,1,2)="RP"),"P","B")</f>
        <v>P</v>
      </c>
      <c r="D701" s="17">
        <f>IF($C701="B",VLOOKUP($A701,Bat!$A$4:$BC$2232,D$1,FALSE),VLOOKUP($A701,Pit!$A$4:$AZ$2108,D$2,FALSE))</f>
        <v>9260</v>
      </c>
      <c r="E701" s="16" t="str">
        <f>IF($C701="B",VLOOKUP($A701,Bat!$A$4:$BC$2232,E$1,FALSE),VLOOKUP($A701,Pit!$A$4:$AZ$2108,E$2,FALSE))</f>
        <v>RP</v>
      </c>
      <c r="F701" s="16" t="str">
        <f>IF($C701="B",VLOOKUP($A701,Bat!$A$4:$BC$2232,F$1,FALSE),VLOOKUP($A701,Pit!$A$4:$AZ$2108,F$2,FALSE))</f>
        <v>Masamune Motsuzuki</v>
      </c>
      <c r="G701" s="16">
        <f>IF($C701="B",VLOOKUP($A701,Bat!$A$4:$BC$2232,G$1,FALSE),VLOOKUP($A701,Pit!$A$4:$AZ$2108,G$2,FALSE))</f>
        <v>18</v>
      </c>
      <c r="H701" s="16" t="str">
        <f>IF($C701="B",VLOOKUP($A701,Bat!$A$4:$BC$2232,H$1,FALSE),VLOOKUP($A701,Pit!$A$4:$AZ$2108,H$2,FALSE))</f>
        <v>S</v>
      </c>
      <c r="I701" s="16" t="str">
        <f>IF($C701="B",VLOOKUP($A701,Bat!$A$4:$BC$2232,I$1,FALSE),VLOOKUP($A701,Pit!$A$4:$AZ$2108,I$2,FALSE))</f>
        <v>R</v>
      </c>
      <c r="J701" s="16" t="str">
        <f>IF($C701="B",VLOOKUP($A701,Bat!$A$4:$BC$2232,J$1,FALSE),VLOOKUP($A701,Pit!$A$4:$AZ$2108,J$2,FALSE))</f>
        <v>Very Low</v>
      </c>
      <c r="K701" s="17" t="str">
        <f>IF($C701="B",VLOOKUP($A701,Bat!$A$4:$BC$2232,K$1,FALSE),VLOOKUP($A701,Pit!$A$4:$AZ$2108,K$2,FALSE))</f>
        <v>Normal</v>
      </c>
      <c r="L701" s="16">
        <f>IF($C701="B",VLOOKUP($A701,Bat!$A$4:$BC$2232,L$1,FALSE),VLOOKUP($A701,Pit!$A$4:$AZ$2108,L$2,FALSE))</f>
        <v>4</v>
      </c>
      <c r="M701" s="16">
        <f>IF($C701="B",VLOOKUP($A701,Bat!$A$4:$BC$2232,M$1,FALSE),VLOOKUP($A701,Pit!$A$4:$AZ$2108,M$2,FALSE))</f>
        <v>3</v>
      </c>
      <c r="N701" s="16">
        <f>IF($C701="B",VLOOKUP($A701,Bat!$A$4:$BC$2232,N$1,FALSE),VLOOKUP($A701,Pit!$A$4:$AZ$2108,N$2,FALSE))</f>
        <v>3</v>
      </c>
      <c r="O701" s="16" t="str">
        <f>IF($C701="B",VLOOKUP($A701,Bat!$A$4:$BC$2232,O$1,FALSE),VLOOKUP($A701,Pit!$A$4:$AZ$2108,O$2,FALSE))</f>
        <v>89-91 Mph</v>
      </c>
      <c r="P701" s="17">
        <f>IF($C701="B",VLOOKUP($A701,Bat!$A$4:$BC$2232,P$1,FALSE),VLOOKUP($A701,Pit!$A$4:$AZ$2108,P$2,FALSE))</f>
        <v>7</v>
      </c>
      <c r="Q701" s="36">
        <f>IF($C701="B",VLOOKUP($A701,Bat!$A$4:$BC$2232,Q$1,FALSE),VLOOKUP($A701,Pit!$A$4:$AZ$2108,Q$2,FALSE))</f>
        <v>15.23753339408869</v>
      </c>
      <c r="R701" s="19">
        <f>IF($C701="B",VLOOKUP($A701,Bat!$A$4:$BC$2232,R$1,FALSE),VLOOKUP($A701,Pit!$A$4:$AZ$2108,R$2,FALSE))</f>
        <v>-0.69898471275687812</v>
      </c>
      <c r="S701" s="20">
        <f>IF($C701="B",VLOOKUP($A701,Bat!$A$4:$BC$2232,S$1,FALSE),VLOOKUP($A701,Pit!$A$4:$AZ$2108,S$2,FALSE))</f>
        <v>180000</v>
      </c>
      <c r="T701" s="17" t="str">
        <f>VLOOKUP(IF($C701="B",VLOOKUP($A701,Bat!$A$4:$AT$2232,T$1,FALSE),VLOOKUP($A701,Pit!$A$4:$BD$2108,T$2,FALSE)),COND!$A$35:$B$41,2,FALSE)</f>
        <v>??</v>
      </c>
      <c r="U701" s="21">
        <f>IF($C701="B",VLOOKUP($A701,Bat!$A$4:$AR$1196,44,FALSE),VLOOKUP($A701,Pit!$A$4:$BB$1086,54,FALSE))</f>
        <v>0</v>
      </c>
      <c r="V701" s="16"/>
      <c r="W701" s="16">
        <f>IF(OR(U701=999,V701=999,AND(S701&gt;$S$3,S701&lt;&gt;"Slot")),"",IF(V701="",U701,V701))</f>
        <v>0</v>
      </c>
      <c r="X701" s="17" t="e">
        <f>RANK(R701,$R$5:$R$124)</f>
        <v>#N/A</v>
      </c>
      <c r="Y701" s="16" t="str">
        <f>IFERROR(VLOOKUP($D701,Results!$F$3:$L$1396,Y$1,FALSE),"")</f>
        <v/>
      </c>
      <c r="Z701" s="34" t="str">
        <f>IFERROR(IFERROR(IF(VLOOKUP($D701,Results!$F$3:$L$1396,Z$1+1,FALSE)=1,"S",""),"")&amp;VLOOKUP($D701,Results!$F$3:$L$1396,Z$1,FALSE),"")</f>
        <v/>
      </c>
      <c r="AA701" s="16" t="str">
        <f>IFERROR(VLOOKUP($D701,Results!$F$3:$L$1396,AA$1,FALSE),"")</f>
        <v/>
      </c>
      <c r="AB701" s="16" t="str">
        <f>IFERROR(VLOOKUP($D701,Results!$F$3:$L$1396,AB$1,FALSE),"")</f>
        <v/>
      </c>
      <c r="AC701" s="16" t="str">
        <f>IF(V701="","",Y701-V701)</f>
        <v/>
      </c>
    </row>
    <row r="702" spans="1:29" s="21" customFormat="1" x14ac:dyDescent="0.25">
      <c r="A702" s="21" t="s">
        <v>3046</v>
      </c>
      <c r="B702" s="16">
        <f>COUNTIF($A$5:$A$124,A702)</f>
        <v>0</v>
      </c>
      <c r="C702" s="16" t="str">
        <f>IF(OR(MID(A702,1,2)="SP",MID(A702,1,2)="MR",MID(A702,1,2)="CL",MID(A702,1,2)="RP"),"P","B")</f>
        <v>B</v>
      </c>
      <c r="D702" s="17">
        <f>IF($C702="B",VLOOKUP($A702,Bat!$A$4:$BC$2232,D$1,FALSE),VLOOKUP($A702,Pit!$A$4:$AZ$2108,D$2,FALSE))</f>
        <v>9644</v>
      </c>
      <c r="E702" s="16" t="str">
        <f>IF($C702="B",VLOOKUP($A702,Bat!$A$4:$BC$2232,E$1,FALSE),VLOOKUP($A702,Pit!$A$4:$AZ$2108,E$2,FALSE))</f>
        <v>CF</v>
      </c>
      <c r="F702" s="16" t="str">
        <f>IF($C702="B",VLOOKUP($A702,Bat!$A$4:$BC$2232,F$1,FALSE),VLOOKUP($A702,Pit!$A$4:$AZ$2108,F$2,FALSE))</f>
        <v>Gustavo Hernández</v>
      </c>
      <c r="G702" s="16">
        <f>IF($C702="B",VLOOKUP($A702,Bat!$A$4:$BC$2232,G$1,FALSE),VLOOKUP($A702,Pit!$A$4:$AZ$2108,G$2,FALSE))</f>
        <v>21</v>
      </c>
      <c r="H702" s="16" t="str">
        <f>IF($C702="B",VLOOKUP($A702,Bat!$A$4:$BC$2232,H$1,FALSE),VLOOKUP($A702,Pit!$A$4:$AZ$2108,H$2,FALSE))</f>
        <v>R</v>
      </c>
      <c r="I702" s="16" t="str">
        <f>IF($C702="B",VLOOKUP($A702,Bat!$A$4:$BC$2232,I$1,FALSE),VLOOKUP($A702,Pit!$A$4:$AZ$2108,I$2,FALSE))</f>
        <v>R</v>
      </c>
      <c r="J702" s="16" t="str">
        <f>IF($C702="B",VLOOKUP($A702,Bat!$A$4:$BC$2232,J$1,FALSE),VLOOKUP($A702,Pit!$A$4:$AZ$2108,J$2,FALSE))</f>
        <v>Very Low</v>
      </c>
      <c r="K702" s="17" t="str">
        <f>IF($C702="B",VLOOKUP($A702,Bat!$A$4:$BC$2232,K$1,FALSE),VLOOKUP($A702,Pit!$A$4:$AZ$2108,K$2,FALSE))</f>
        <v>Normal</v>
      </c>
      <c r="L702" s="16">
        <f>IF($C702="B",VLOOKUP($A702,Bat!$A$4:$BC$2232,L$1,FALSE),VLOOKUP($A702,Pit!$A$4:$AZ$2108,L$2,FALSE))</f>
        <v>3</v>
      </c>
      <c r="M702" s="16">
        <f>IF($C702="B",VLOOKUP($A702,Bat!$A$4:$BC$2232,M$1,FALSE),VLOOKUP($A702,Pit!$A$4:$AZ$2108,M$2,FALSE))</f>
        <v>6</v>
      </c>
      <c r="N702" s="16">
        <f>IF($C702="B",VLOOKUP($A702,Bat!$A$4:$BC$2232,N$1,FALSE),VLOOKUP($A702,Pit!$A$4:$AZ$2108,N$2,FALSE))</f>
        <v>2</v>
      </c>
      <c r="O702" s="16">
        <f>IF($C702="B",VLOOKUP($A702,Bat!$A$4:$BC$2232,O$1,FALSE),VLOOKUP($A702,Pit!$A$4:$AZ$2108,O$2,FALSE))</f>
        <v>2</v>
      </c>
      <c r="P702" s="17">
        <f>IF($C702="B",VLOOKUP($A702,Bat!$A$4:$BC$2232,P$1,FALSE),VLOOKUP($A702,Pit!$A$4:$AZ$2108,P$2,FALSE))</f>
        <v>5</v>
      </c>
      <c r="Q702" s="36">
        <f>IF($C702="B",VLOOKUP($A702,Bat!$A$4:$BC$2232,Q$1,FALSE),VLOOKUP($A702,Pit!$A$4:$AZ$2108,Q$2,FALSE))</f>
        <v>1.2307374388614694</v>
      </c>
      <c r="R702" s="19">
        <f>IF($C702="B",VLOOKUP($A702,Bat!$A$4:$BC$2232,R$1,FALSE),VLOOKUP($A702,Pit!$A$4:$AZ$2108,R$2,FALSE))</f>
        <v>-0.70115441826547675</v>
      </c>
      <c r="S702" s="20">
        <f>IF($C702="B",VLOOKUP($A702,Bat!$A$4:$BC$2232,S$1,FALSE),VLOOKUP($A702,Pit!$A$4:$AZ$2108,S$2,FALSE))</f>
        <v>200000</v>
      </c>
      <c r="T702" s="17" t="str">
        <f>VLOOKUP(IF($C702="B",VLOOKUP($A702,Bat!$A$4:$AT$2232,T$1,FALSE),VLOOKUP($A702,Pit!$A$4:$BD$2108,T$2,FALSE)),COND!$A$35:$B$41,2,FALSE)</f>
        <v>??</v>
      </c>
      <c r="U702" s="21">
        <f>IF($C702="B",VLOOKUP($A702,Bat!$A$4:$AR$1196,44,FALSE),VLOOKUP($A702,Pit!$A$4:$BB$1086,54,FALSE))</f>
        <v>0</v>
      </c>
      <c r="V702" s="16"/>
      <c r="W702" s="16">
        <f>IF(OR(U702=999,V702=999,AND(S702&gt;$S$3,S702&lt;&gt;"Slot")),"",IF(V702="",U702,V702))</f>
        <v>0</v>
      </c>
      <c r="X702" s="17" t="e">
        <f>RANK(R702,$R$5:$R$124)</f>
        <v>#N/A</v>
      </c>
      <c r="Y702" s="16" t="str">
        <f>IFERROR(VLOOKUP($D702,Results!$F$3:$L$1396,Y$1,FALSE),"")</f>
        <v/>
      </c>
      <c r="Z702" s="34" t="str">
        <f>IFERROR(IFERROR(IF(VLOOKUP($D702,Results!$F$3:$L$1396,Z$1+1,FALSE)=1,"S",""),"")&amp;VLOOKUP($D702,Results!$F$3:$L$1396,Z$1,FALSE),"")</f>
        <v/>
      </c>
      <c r="AA702" s="16" t="str">
        <f>IFERROR(VLOOKUP($D702,Results!$F$3:$L$1396,AA$1,FALSE),"")</f>
        <v/>
      </c>
      <c r="AB702" s="16" t="str">
        <f>IFERROR(VLOOKUP($D702,Results!$F$3:$L$1396,AB$1,FALSE),"")</f>
        <v/>
      </c>
      <c r="AC702" s="16" t="str">
        <f>IF(V702="","",Y702-V702)</f>
        <v/>
      </c>
    </row>
    <row r="703" spans="1:29" s="21" customFormat="1" x14ac:dyDescent="0.25">
      <c r="A703" s="21" t="s">
        <v>2638</v>
      </c>
      <c r="B703" s="16">
        <f>COUNTIF($A$5:$A$124,A703)</f>
        <v>0</v>
      </c>
      <c r="C703" s="16" t="str">
        <f>IF(OR(MID(A703,1,2)="SP",MID(A703,1,2)="MR",MID(A703,1,2)="CL",MID(A703,1,2)="RP"),"P","B")</f>
        <v>P</v>
      </c>
      <c r="D703" s="17">
        <f>IF($C703="B",VLOOKUP($A703,Bat!$A$4:$BC$2232,D$1,FALSE),VLOOKUP($A703,Pit!$A$4:$AZ$2108,D$2,FALSE))</f>
        <v>8676</v>
      </c>
      <c r="E703" s="16" t="str">
        <f>IF($C703="B",VLOOKUP($A703,Bat!$A$4:$BC$2232,E$1,FALSE),VLOOKUP($A703,Pit!$A$4:$AZ$2108,E$2,FALSE))</f>
        <v>RP</v>
      </c>
      <c r="F703" s="16" t="str">
        <f>IF($C703="B",VLOOKUP($A703,Bat!$A$4:$BC$2232,F$1,FALSE),VLOOKUP($A703,Pit!$A$4:$AZ$2108,F$2,FALSE))</f>
        <v>Tatsukichi Nagata</v>
      </c>
      <c r="G703" s="16">
        <f>IF($C703="B",VLOOKUP($A703,Bat!$A$4:$BC$2232,G$1,FALSE),VLOOKUP($A703,Pit!$A$4:$AZ$2108,G$2,FALSE))</f>
        <v>18</v>
      </c>
      <c r="H703" s="16" t="str">
        <f>IF($C703="B",VLOOKUP($A703,Bat!$A$4:$BC$2232,H$1,FALSE),VLOOKUP($A703,Pit!$A$4:$AZ$2108,H$2,FALSE))</f>
        <v>R</v>
      </c>
      <c r="I703" s="16" t="str">
        <f>IF($C703="B",VLOOKUP($A703,Bat!$A$4:$BC$2232,I$1,FALSE),VLOOKUP($A703,Pit!$A$4:$AZ$2108,I$2,FALSE))</f>
        <v>L</v>
      </c>
      <c r="J703" s="16" t="str">
        <f>IF($C703="B",VLOOKUP($A703,Bat!$A$4:$BC$2232,J$1,FALSE),VLOOKUP($A703,Pit!$A$4:$AZ$2108,J$2,FALSE))</f>
        <v>Very Low</v>
      </c>
      <c r="K703" s="17" t="str">
        <f>IF($C703="B",VLOOKUP($A703,Bat!$A$4:$BC$2232,K$1,FALSE),VLOOKUP($A703,Pit!$A$4:$AZ$2108,K$2,FALSE))</f>
        <v>Normal</v>
      </c>
      <c r="L703" s="16">
        <f>IF($C703="B",VLOOKUP($A703,Bat!$A$4:$BC$2232,L$1,FALSE),VLOOKUP($A703,Pit!$A$4:$AZ$2108,L$2,FALSE))</f>
        <v>4</v>
      </c>
      <c r="M703" s="16">
        <f>IF($C703="B",VLOOKUP($A703,Bat!$A$4:$BC$2232,M$1,FALSE),VLOOKUP($A703,Pit!$A$4:$AZ$2108,M$2,FALSE))</f>
        <v>4</v>
      </c>
      <c r="N703" s="16">
        <f>IF($C703="B",VLOOKUP($A703,Bat!$A$4:$BC$2232,N$1,FALSE),VLOOKUP($A703,Pit!$A$4:$AZ$2108,N$2,FALSE))</f>
        <v>2</v>
      </c>
      <c r="O703" s="16" t="str">
        <f>IF($C703="B",VLOOKUP($A703,Bat!$A$4:$BC$2232,O$1,FALSE),VLOOKUP($A703,Pit!$A$4:$AZ$2108,O$2,FALSE))</f>
        <v>86-88 Mph</v>
      </c>
      <c r="P703" s="17">
        <f>IF($C703="B",VLOOKUP($A703,Bat!$A$4:$BC$2232,P$1,FALSE),VLOOKUP($A703,Pit!$A$4:$AZ$2108,P$2,FALSE))</f>
        <v>8</v>
      </c>
      <c r="Q703" s="36">
        <f>IF($C703="B",VLOOKUP($A703,Bat!$A$4:$BC$2232,Q$1,FALSE),VLOOKUP($A703,Pit!$A$4:$AZ$2108,Q$2,FALSE))</f>
        <v>15.109909255992179</v>
      </c>
      <c r="R703" s="19">
        <f>IF($C703="B",VLOOKUP($A703,Bat!$A$4:$BC$2232,R$1,FALSE),VLOOKUP($A703,Pit!$A$4:$AZ$2108,R$2,FALSE))</f>
        <v>-0.71040258058621208</v>
      </c>
      <c r="S703" s="20">
        <f>IF($C703="B",VLOOKUP($A703,Bat!$A$4:$BC$2232,S$1,FALSE),VLOOKUP($A703,Pit!$A$4:$AZ$2108,S$2,FALSE))</f>
        <v>200000</v>
      </c>
      <c r="T703" s="17" t="str">
        <f>VLOOKUP(IF($C703="B",VLOOKUP($A703,Bat!$A$4:$AT$2232,T$1,FALSE),VLOOKUP($A703,Pit!$A$4:$BD$2108,T$2,FALSE)),COND!$A$35:$B$41,2,FALSE)</f>
        <v>??</v>
      </c>
      <c r="U703" s="21">
        <f>IF($C703="B",VLOOKUP($A703,Bat!$A$4:$AR$1196,44,FALSE),VLOOKUP($A703,Pit!$A$4:$BB$1086,54,FALSE))</f>
        <v>0</v>
      </c>
      <c r="V703" s="16"/>
      <c r="W703" s="16">
        <f>IF(OR(U703=999,V703=999,AND(S703&gt;$S$3,S703&lt;&gt;"Slot")),"",IF(V703="",U703,V703))</f>
        <v>0</v>
      </c>
      <c r="X703" s="17" t="e">
        <f>RANK(R703,$R$5:$R$124)</f>
        <v>#N/A</v>
      </c>
      <c r="Y703" s="16" t="str">
        <f>IFERROR(VLOOKUP($D703,Results!$F$3:$L$1396,Y$1,FALSE),"")</f>
        <v/>
      </c>
      <c r="Z703" s="34" t="str">
        <f>IFERROR(IFERROR(IF(VLOOKUP($D703,Results!$F$3:$L$1396,Z$1+1,FALSE)=1,"S",""),"")&amp;VLOOKUP($D703,Results!$F$3:$L$1396,Z$1,FALSE),"")</f>
        <v/>
      </c>
      <c r="AA703" s="16" t="str">
        <f>IFERROR(VLOOKUP($D703,Results!$F$3:$L$1396,AA$1,FALSE),"")</f>
        <v/>
      </c>
      <c r="AB703" s="16" t="str">
        <f>IFERROR(VLOOKUP($D703,Results!$F$3:$L$1396,AB$1,FALSE),"")</f>
        <v/>
      </c>
      <c r="AC703" s="16" t="str">
        <f>IF(V703="","",Y703-V703)</f>
        <v/>
      </c>
    </row>
    <row r="704" spans="1:29" s="21" customFormat="1" x14ac:dyDescent="0.25">
      <c r="A704" s="21" t="s">
        <v>2639</v>
      </c>
      <c r="B704" s="16">
        <f>COUNTIF($A$5:$A$124,A704)</f>
        <v>0</v>
      </c>
      <c r="C704" s="16" t="str">
        <f>IF(OR(MID(A704,1,2)="SP",MID(A704,1,2)="MR",MID(A704,1,2)="CL",MID(A704,1,2)="RP"),"P","B")</f>
        <v>P</v>
      </c>
      <c r="D704" s="17">
        <f>IF($C704="B",VLOOKUP($A704,Bat!$A$4:$BC$2232,D$1,FALSE),VLOOKUP($A704,Pit!$A$4:$AZ$2108,D$2,FALSE))</f>
        <v>5197</v>
      </c>
      <c r="E704" s="16" t="str">
        <f>IF($C704="B",VLOOKUP($A704,Bat!$A$4:$BC$2232,E$1,FALSE),VLOOKUP($A704,Pit!$A$4:$AZ$2108,E$2,FALSE))</f>
        <v>RP</v>
      </c>
      <c r="F704" s="16" t="str">
        <f>IF($C704="B",VLOOKUP($A704,Bat!$A$4:$BC$2232,F$1,FALSE),VLOOKUP($A704,Pit!$A$4:$AZ$2108,F$2,FALSE))</f>
        <v>Allan Rodgers</v>
      </c>
      <c r="G704" s="16">
        <f>IF($C704="B",VLOOKUP($A704,Bat!$A$4:$BC$2232,G$1,FALSE),VLOOKUP($A704,Pit!$A$4:$AZ$2108,G$2,FALSE))</f>
        <v>18</v>
      </c>
      <c r="H704" s="16" t="str">
        <f>IF($C704="B",VLOOKUP($A704,Bat!$A$4:$BC$2232,H$1,FALSE),VLOOKUP($A704,Pit!$A$4:$AZ$2108,H$2,FALSE))</f>
        <v>L</v>
      </c>
      <c r="I704" s="16" t="str">
        <f>IF($C704="B",VLOOKUP($A704,Bat!$A$4:$BC$2232,I$1,FALSE),VLOOKUP($A704,Pit!$A$4:$AZ$2108,I$2,FALSE))</f>
        <v>R</v>
      </c>
      <c r="J704" s="16" t="str">
        <f>IF($C704="B",VLOOKUP($A704,Bat!$A$4:$BC$2232,J$1,FALSE),VLOOKUP($A704,Pit!$A$4:$AZ$2108,J$2,FALSE))</f>
        <v>High</v>
      </c>
      <c r="K704" s="17" t="str">
        <f>IF($C704="B",VLOOKUP($A704,Bat!$A$4:$BC$2232,K$1,FALSE),VLOOKUP($A704,Pit!$A$4:$AZ$2108,K$2,FALSE))</f>
        <v>Very Low</v>
      </c>
      <c r="L704" s="16">
        <f>IF($C704="B",VLOOKUP($A704,Bat!$A$4:$BC$2232,L$1,FALSE),VLOOKUP($A704,Pit!$A$4:$AZ$2108,L$2,FALSE))</f>
        <v>2</v>
      </c>
      <c r="M704" s="16">
        <f>IF($C704="B",VLOOKUP($A704,Bat!$A$4:$BC$2232,M$1,FALSE),VLOOKUP($A704,Pit!$A$4:$AZ$2108,M$2,FALSE))</f>
        <v>3</v>
      </c>
      <c r="N704" s="16">
        <f>IF($C704="B",VLOOKUP($A704,Bat!$A$4:$BC$2232,N$1,FALSE),VLOOKUP($A704,Pit!$A$4:$AZ$2108,N$2,FALSE))</f>
        <v>4</v>
      </c>
      <c r="O704" s="16" t="str">
        <f>IF($C704="B",VLOOKUP($A704,Bat!$A$4:$BC$2232,O$1,FALSE),VLOOKUP($A704,Pit!$A$4:$AZ$2108,O$2,FALSE))</f>
        <v>83-85 Mph</v>
      </c>
      <c r="P704" s="17">
        <f>IF($C704="B",VLOOKUP($A704,Bat!$A$4:$BC$2232,P$1,FALSE),VLOOKUP($A704,Pit!$A$4:$AZ$2108,P$2,FALSE))</f>
        <v>5</v>
      </c>
      <c r="Q704" s="36">
        <f>IF($C704="B",VLOOKUP($A704,Bat!$A$4:$BC$2232,Q$1,FALSE),VLOOKUP($A704,Pit!$A$4:$AZ$2108,Q$2,FALSE))</f>
        <v>15.107561601730245</v>
      </c>
      <c r="R704" s="19">
        <f>IF($C704="B",VLOOKUP($A704,Bat!$A$4:$BC$2232,R$1,FALSE),VLOOKUP($A704,Pit!$A$4:$AZ$2108,R$2,FALSE))</f>
        <v>-0.71061261300227019</v>
      </c>
      <c r="S704" s="20">
        <f>IF($C704="B",VLOOKUP($A704,Bat!$A$4:$BC$2232,S$1,FALSE),VLOOKUP($A704,Pit!$A$4:$AZ$2108,S$2,FALSE))</f>
        <v>230000</v>
      </c>
      <c r="T704" s="17" t="str">
        <f>VLOOKUP(IF($C704="B",VLOOKUP($A704,Bat!$A$4:$AT$2232,T$1,FALSE),VLOOKUP($A704,Pit!$A$4:$BD$2108,T$2,FALSE)),COND!$A$35:$B$41,2,FALSE)</f>
        <v>??</v>
      </c>
      <c r="U704" s="21">
        <f>IF($C704="B",VLOOKUP($A704,Bat!$A$4:$AR$1196,44,FALSE),VLOOKUP($A704,Pit!$A$4:$BB$1086,54,FALSE))</f>
        <v>0</v>
      </c>
      <c r="V704" s="16"/>
      <c r="W704" s="16">
        <f>IF(OR(U704=999,V704=999,AND(S704&gt;$S$3,S704&lt;&gt;"Slot")),"",IF(V704="",U704,V704))</f>
        <v>0</v>
      </c>
      <c r="X704" s="17" t="e">
        <f>RANK(R704,$R$5:$R$124)</f>
        <v>#N/A</v>
      </c>
      <c r="Y704" s="16" t="str">
        <f>IFERROR(VLOOKUP($D704,Results!$F$3:$L$1396,Y$1,FALSE),"")</f>
        <v/>
      </c>
      <c r="Z704" s="34" t="str">
        <f>IFERROR(IFERROR(IF(VLOOKUP($D704,Results!$F$3:$L$1396,Z$1+1,FALSE)=1,"S",""),"")&amp;VLOOKUP($D704,Results!$F$3:$L$1396,Z$1,FALSE),"")</f>
        <v/>
      </c>
      <c r="AA704" s="16" t="str">
        <f>IFERROR(VLOOKUP($D704,Results!$F$3:$L$1396,AA$1,FALSE),"")</f>
        <v/>
      </c>
      <c r="AB704" s="16" t="str">
        <f>IFERROR(VLOOKUP($D704,Results!$F$3:$L$1396,AB$1,FALSE),"")</f>
        <v/>
      </c>
      <c r="AC704" s="16" t="str">
        <f>IF(V704="","",Y704-V704)</f>
        <v/>
      </c>
    </row>
    <row r="705" spans="1:29" s="21" customFormat="1" x14ac:dyDescent="0.25">
      <c r="A705" s="21" t="s">
        <v>2640</v>
      </c>
      <c r="B705" s="16">
        <f>COUNTIF($A$5:$A$124,A705)</f>
        <v>0</v>
      </c>
      <c r="C705" s="16" t="str">
        <f>IF(OR(MID(A705,1,2)="SP",MID(A705,1,2)="MR",MID(A705,1,2)="CL",MID(A705,1,2)="RP"),"P","B")</f>
        <v>P</v>
      </c>
      <c r="D705" s="17">
        <f>IF($C705="B",VLOOKUP($A705,Bat!$A$4:$BC$2232,D$1,FALSE),VLOOKUP($A705,Pit!$A$4:$AZ$2108,D$2,FALSE))</f>
        <v>6549</v>
      </c>
      <c r="E705" s="16" t="str">
        <f>IF($C705="B",VLOOKUP($A705,Bat!$A$4:$BC$2232,E$1,FALSE),VLOOKUP($A705,Pit!$A$4:$AZ$2108,E$2,FALSE))</f>
        <v>SP</v>
      </c>
      <c r="F705" s="16" t="str">
        <f>IF($C705="B",VLOOKUP($A705,Bat!$A$4:$BC$2232,F$1,FALSE),VLOOKUP($A705,Pit!$A$4:$AZ$2108,F$2,FALSE))</f>
        <v>Joaquín Cruz</v>
      </c>
      <c r="G705" s="16">
        <f>IF($C705="B",VLOOKUP($A705,Bat!$A$4:$BC$2232,G$1,FALSE),VLOOKUP($A705,Pit!$A$4:$AZ$2108,G$2,FALSE))</f>
        <v>21</v>
      </c>
      <c r="H705" s="16" t="str">
        <f>IF($C705="B",VLOOKUP($A705,Bat!$A$4:$BC$2232,H$1,FALSE),VLOOKUP($A705,Pit!$A$4:$AZ$2108,H$2,FALSE))</f>
        <v>L</v>
      </c>
      <c r="I705" s="16" t="str">
        <f>IF($C705="B",VLOOKUP($A705,Bat!$A$4:$BC$2232,I$1,FALSE),VLOOKUP($A705,Pit!$A$4:$AZ$2108,I$2,FALSE))</f>
        <v>L</v>
      </c>
      <c r="J705" s="16" t="str">
        <f>IF($C705="B",VLOOKUP($A705,Bat!$A$4:$BC$2232,J$1,FALSE),VLOOKUP($A705,Pit!$A$4:$AZ$2108,J$2,FALSE))</f>
        <v>Very Low</v>
      </c>
      <c r="K705" s="17" t="str">
        <f>IF($C705="B",VLOOKUP($A705,Bat!$A$4:$BC$2232,K$1,FALSE),VLOOKUP($A705,Pit!$A$4:$AZ$2108,K$2,FALSE))</f>
        <v>Very High</v>
      </c>
      <c r="L705" s="16">
        <f>IF($C705="B",VLOOKUP($A705,Bat!$A$4:$BC$2232,L$1,FALSE),VLOOKUP($A705,Pit!$A$4:$AZ$2108,L$2,FALSE))</f>
        <v>4</v>
      </c>
      <c r="M705" s="16">
        <f>IF($C705="B",VLOOKUP($A705,Bat!$A$4:$BC$2232,M$1,FALSE),VLOOKUP($A705,Pit!$A$4:$AZ$2108,M$2,FALSE))</f>
        <v>4</v>
      </c>
      <c r="N705" s="16">
        <f>IF($C705="B",VLOOKUP($A705,Bat!$A$4:$BC$2232,N$1,FALSE),VLOOKUP($A705,Pit!$A$4:$AZ$2108,N$2,FALSE))</f>
        <v>2</v>
      </c>
      <c r="O705" s="16" t="str">
        <f>IF($C705="B",VLOOKUP($A705,Bat!$A$4:$BC$2232,O$1,FALSE),VLOOKUP($A705,Pit!$A$4:$AZ$2108,O$2,FALSE))</f>
        <v>90-92 Mph</v>
      </c>
      <c r="P705" s="17">
        <f>IF($C705="B",VLOOKUP($A705,Bat!$A$4:$BC$2232,P$1,FALSE),VLOOKUP($A705,Pit!$A$4:$AZ$2108,P$2,FALSE))</f>
        <v>7</v>
      </c>
      <c r="Q705" s="36">
        <f>IF($C705="B",VLOOKUP($A705,Bat!$A$4:$BC$2232,Q$1,FALSE),VLOOKUP($A705,Pit!$A$4:$AZ$2108,Q$2,FALSE))</f>
        <v>15.088842744893601</v>
      </c>
      <c r="R705" s="19">
        <f>IF($C705="B",VLOOKUP($A705,Bat!$A$4:$BC$2232,R$1,FALSE),VLOOKUP($A705,Pit!$A$4:$AZ$2108,R$2,FALSE))</f>
        <v>-0.71228729176182737</v>
      </c>
      <c r="S705" s="20">
        <f>IF($C705="B",VLOOKUP($A705,Bat!$A$4:$BC$2232,S$1,FALSE),VLOOKUP($A705,Pit!$A$4:$AZ$2108,S$2,FALSE))</f>
        <v>210000</v>
      </c>
      <c r="T705" s="17" t="str">
        <f>VLOOKUP(IF($C705="B",VLOOKUP($A705,Bat!$A$4:$AT$2232,T$1,FALSE),VLOOKUP($A705,Pit!$A$4:$BD$2108,T$2,FALSE)),COND!$A$35:$B$41,2,FALSE)</f>
        <v>??</v>
      </c>
      <c r="U705" s="21">
        <f>IF($C705="B",VLOOKUP($A705,Bat!$A$4:$AR$1196,44,FALSE),VLOOKUP($A705,Pit!$A$4:$BB$1086,54,FALSE))</f>
        <v>0</v>
      </c>
      <c r="V705" s="16"/>
      <c r="W705" s="16">
        <f>IF(OR(U705=999,V705=999,AND(S705&gt;$S$3,S705&lt;&gt;"Slot")),"",IF(V705="",U705,V705))</f>
        <v>0</v>
      </c>
      <c r="X705" s="17" t="e">
        <f>RANK(R705,$R$5:$R$124)</f>
        <v>#N/A</v>
      </c>
      <c r="Y705" s="16" t="str">
        <f>IFERROR(VLOOKUP($D705,Results!$F$3:$L$1396,Y$1,FALSE),"")</f>
        <v/>
      </c>
      <c r="Z705" s="34" t="str">
        <f>IFERROR(IFERROR(IF(VLOOKUP($D705,Results!$F$3:$L$1396,Z$1+1,FALSE)=1,"S",""),"")&amp;VLOOKUP($D705,Results!$F$3:$L$1396,Z$1,FALSE),"")</f>
        <v/>
      </c>
      <c r="AA705" s="16" t="str">
        <f>IFERROR(VLOOKUP($D705,Results!$F$3:$L$1396,AA$1,FALSE),"")</f>
        <v/>
      </c>
      <c r="AB705" s="16" t="str">
        <f>IFERROR(VLOOKUP($D705,Results!$F$3:$L$1396,AB$1,FALSE),"")</f>
        <v/>
      </c>
      <c r="AC705" s="16" t="str">
        <f>IF(V705="","",Y705-V705)</f>
        <v/>
      </c>
    </row>
    <row r="706" spans="1:29" s="21" customFormat="1" x14ac:dyDescent="0.25">
      <c r="A706" s="21" t="s">
        <v>2641</v>
      </c>
      <c r="B706" s="16">
        <f>COUNTIF($A$5:$A$124,A706)</f>
        <v>0</v>
      </c>
      <c r="C706" s="16" t="str">
        <f>IF(OR(MID(A706,1,2)="SP",MID(A706,1,2)="MR",MID(A706,1,2)="CL",MID(A706,1,2)="RP"),"P","B")</f>
        <v>P</v>
      </c>
      <c r="D706" s="17">
        <f>IF($C706="B",VLOOKUP($A706,Bat!$A$4:$BC$2232,D$1,FALSE),VLOOKUP($A706,Pit!$A$4:$AZ$2108,D$2,FALSE))</f>
        <v>4321</v>
      </c>
      <c r="E706" s="16" t="str">
        <f>IF($C706="B",VLOOKUP($A706,Bat!$A$4:$BC$2232,E$1,FALSE),VLOOKUP($A706,Pit!$A$4:$AZ$2108,E$2,FALSE))</f>
        <v>RP</v>
      </c>
      <c r="F706" s="16" t="str">
        <f>IF($C706="B",VLOOKUP($A706,Bat!$A$4:$BC$2232,F$1,FALSE),VLOOKUP($A706,Pit!$A$4:$AZ$2108,F$2,FALSE))</f>
        <v>Masamichi Uchida</v>
      </c>
      <c r="G706" s="16">
        <f>IF($C706="B",VLOOKUP($A706,Bat!$A$4:$BC$2232,G$1,FALSE),VLOOKUP($A706,Pit!$A$4:$AZ$2108,G$2,FALSE))</f>
        <v>21</v>
      </c>
      <c r="H706" s="16" t="str">
        <f>IF($C706="B",VLOOKUP($A706,Bat!$A$4:$BC$2232,H$1,FALSE),VLOOKUP($A706,Pit!$A$4:$AZ$2108,H$2,FALSE))</f>
        <v>L</v>
      </c>
      <c r="I706" s="16" t="str">
        <f>IF($C706="B",VLOOKUP($A706,Bat!$A$4:$BC$2232,I$1,FALSE),VLOOKUP($A706,Pit!$A$4:$AZ$2108,I$2,FALSE))</f>
        <v>L</v>
      </c>
      <c r="J706" s="16" t="str">
        <f>IF($C706="B",VLOOKUP($A706,Bat!$A$4:$BC$2232,J$1,FALSE),VLOOKUP($A706,Pit!$A$4:$AZ$2108,J$2,FALSE))</f>
        <v>Very Low</v>
      </c>
      <c r="K706" s="17" t="str">
        <f>IF($C706="B",VLOOKUP($A706,Bat!$A$4:$BC$2232,K$1,FALSE),VLOOKUP($A706,Pit!$A$4:$AZ$2108,K$2,FALSE))</f>
        <v>Low</v>
      </c>
      <c r="L706" s="16">
        <f>IF($C706="B",VLOOKUP($A706,Bat!$A$4:$BC$2232,L$1,FALSE),VLOOKUP($A706,Pit!$A$4:$AZ$2108,L$2,FALSE))</f>
        <v>5</v>
      </c>
      <c r="M706" s="16">
        <f>IF($C706="B",VLOOKUP($A706,Bat!$A$4:$BC$2232,M$1,FALSE),VLOOKUP($A706,Pit!$A$4:$AZ$2108,M$2,FALSE))</f>
        <v>3</v>
      </c>
      <c r="N706" s="16">
        <f>IF($C706="B",VLOOKUP($A706,Bat!$A$4:$BC$2232,N$1,FALSE),VLOOKUP($A706,Pit!$A$4:$AZ$2108,N$2,FALSE))</f>
        <v>2</v>
      </c>
      <c r="O706" s="16" t="str">
        <f>IF($C706="B",VLOOKUP($A706,Bat!$A$4:$BC$2232,O$1,FALSE),VLOOKUP($A706,Pit!$A$4:$AZ$2108,O$2,FALSE))</f>
        <v>93-95 Mph</v>
      </c>
      <c r="P706" s="17">
        <f>IF($C706="B",VLOOKUP($A706,Bat!$A$4:$BC$2232,P$1,FALSE),VLOOKUP($A706,Pit!$A$4:$AZ$2108,P$2,FALSE))</f>
        <v>6</v>
      </c>
      <c r="Q706" s="36">
        <f>IF($C706="B",VLOOKUP($A706,Bat!$A$4:$BC$2232,Q$1,FALSE),VLOOKUP($A706,Pit!$A$4:$AZ$2108,Q$2,FALSE))</f>
        <v>15.047301452310499</v>
      </c>
      <c r="R706" s="19">
        <f>IF($C706="B",VLOOKUP($A706,Bat!$A$4:$BC$2232,R$1,FALSE),VLOOKUP($A706,Pit!$A$4:$AZ$2108,R$2,FALSE))</f>
        <v>-0.71600377514222724</v>
      </c>
      <c r="S706" s="20">
        <f>IF($C706="B",VLOOKUP($A706,Bat!$A$4:$BC$2232,S$1,FALSE),VLOOKUP($A706,Pit!$A$4:$AZ$2108,S$2,FALSE))</f>
        <v>200000</v>
      </c>
      <c r="T706" s="17" t="str">
        <f>VLOOKUP(IF($C706="B",VLOOKUP($A706,Bat!$A$4:$AT$2232,T$1,FALSE),VLOOKUP($A706,Pit!$A$4:$BD$2108,T$2,FALSE)),COND!$A$35:$B$41,2,FALSE)</f>
        <v>??</v>
      </c>
      <c r="U706" s="21">
        <f>IF($C706="B",VLOOKUP($A706,Bat!$A$4:$AR$1196,44,FALSE),VLOOKUP($A706,Pit!$A$4:$BB$1086,54,FALSE))</f>
        <v>0</v>
      </c>
      <c r="V706" s="16"/>
      <c r="W706" s="16">
        <f>IF(OR(U706=999,V706=999,AND(S706&gt;$S$3,S706&lt;&gt;"Slot")),"",IF(V706="",U706,V706))</f>
        <v>0</v>
      </c>
      <c r="X706" s="17" t="e">
        <f>RANK(R706,$R$5:$R$124)</f>
        <v>#N/A</v>
      </c>
      <c r="Y706" s="16" t="str">
        <f>IFERROR(VLOOKUP($D706,Results!$F$3:$L$1396,Y$1,FALSE),"")</f>
        <v/>
      </c>
      <c r="Z706" s="34" t="str">
        <f>IFERROR(IFERROR(IF(VLOOKUP($D706,Results!$F$3:$L$1396,Z$1+1,FALSE)=1,"S",""),"")&amp;VLOOKUP($D706,Results!$F$3:$L$1396,Z$1,FALSE),"")</f>
        <v/>
      </c>
      <c r="AA706" s="16" t="str">
        <f>IFERROR(VLOOKUP($D706,Results!$F$3:$L$1396,AA$1,FALSE),"")</f>
        <v/>
      </c>
      <c r="AB706" s="16" t="str">
        <f>IFERROR(VLOOKUP($D706,Results!$F$3:$L$1396,AB$1,FALSE),"")</f>
        <v/>
      </c>
      <c r="AC706" s="16" t="str">
        <f>IF(V706="","",Y706-V706)</f>
        <v/>
      </c>
    </row>
    <row r="707" spans="1:29" s="21" customFormat="1" x14ac:dyDescent="0.25">
      <c r="A707" s="21" t="s">
        <v>3047</v>
      </c>
      <c r="B707" s="16">
        <f>COUNTIF($A$5:$A$124,A707)</f>
        <v>0</v>
      </c>
      <c r="C707" s="16" t="str">
        <f>IF(OR(MID(A707,1,2)="SP",MID(A707,1,2)="MR",MID(A707,1,2)="CL",MID(A707,1,2)="RP"),"P","B")</f>
        <v>B</v>
      </c>
      <c r="D707" s="17">
        <f>IF($C707="B",VLOOKUP($A707,Bat!$A$4:$BC$2232,D$1,FALSE),VLOOKUP($A707,Pit!$A$4:$AZ$2108,D$2,FALSE))</f>
        <v>4390</v>
      </c>
      <c r="E707" s="16" t="str">
        <f>IF($C707="B",VLOOKUP($A707,Bat!$A$4:$BC$2232,E$1,FALSE),VLOOKUP($A707,Pit!$A$4:$AZ$2108,E$2,FALSE))</f>
        <v>3B</v>
      </c>
      <c r="F707" s="16" t="str">
        <f>IF($C707="B",VLOOKUP($A707,Bat!$A$4:$BC$2232,F$1,FALSE),VLOOKUP($A707,Pit!$A$4:$AZ$2108,F$2,FALSE))</f>
        <v>Toin Inoue</v>
      </c>
      <c r="G707" s="16">
        <f>IF($C707="B",VLOOKUP($A707,Bat!$A$4:$BC$2232,G$1,FALSE),VLOOKUP($A707,Pit!$A$4:$AZ$2108,G$2,FALSE))</f>
        <v>21</v>
      </c>
      <c r="H707" s="16" t="str">
        <f>IF($C707="B",VLOOKUP($A707,Bat!$A$4:$BC$2232,H$1,FALSE),VLOOKUP($A707,Pit!$A$4:$AZ$2108,H$2,FALSE))</f>
        <v>R</v>
      </c>
      <c r="I707" s="16" t="str">
        <f>IF($C707="B",VLOOKUP($A707,Bat!$A$4:$BC$2232,I$1,FALSE),VLOOKUP($A707,Pit!$A$4:$AZ$2108,I$2,FALSE))</f>
        <v>R</v>
      </c>
      <c r="J707" s="16" t="str">
        <f>IF($C707="B",VLOOKUP($A707,Bat!$A$4:$BC$2232,J$1,FALSE),VLOOKUP($A707,Pit!$A$4:$AZ$2108,J$2,FALSE))</f>
        <v>Very Low</v>
      </c>
      <c r="K707" s="17" t="str">
        <f>IF($C707="B",VLOOKUP($A707,Bat!$A$4:$BC$2232,K$1,FALSE),VLOOKUP($A707,Pit!$A$4:$AZ$2108,K$2,FALSE))</f>
        <v>High</v>
      </c>
      <c r="L707" s="16">
        <f>IF($C707="B",VLOOKUP($A707,Bat!$A$4:$BC$2232,L$1,FALSE),VLOOKUP($A707,Pit!$A$4:$AZ$2108,L$2,FALSE))</f>
        <v>4</v>
      </c>
      <c r="M707" s="16">
        <f>IF($C707="B",VLOOKUP($A707,Bat!$A$4:$BC$2232,M$1,FALSE),VLOOKUP($A707,Pit!$A$4:$AZ$2108,M$2,FALSE))</f>
        <v>4</v>
      </c>
      <c r="N707" s="16">
        <f>IF($C707="B",VLOOKUP($A707,Bat!$A$4:$BC$2232,N$1,FALSE),VLOOKUP($A707,Pit!$A$4:$AZ$2108,N$2,FALSE))</f>
        <v>2</v>
      </c>
      <c r="O707" s="16">
        <f>IF($C707="B",VLOOKUP($A707,Bat!$A$4:$BC$2232,O$1,FALSE),VLOOKUP($A707,Pit!$A$4:$AZ$2108,O$2,FALSE))</f>
        <v>1</v>
      </c>
      <c r="P707" s="17">
        <f>IF($C707="B",VLOOKUP($A707,Bat!$A$4:$BC$2232,P$1,FALSE),VLOOKUP($A707,Pit!$A$4:$AZ$2108,P$2,FALSE))</f>
        <v>3</v>
      </c>
      <c r="Q707" s="36">
        <f>IF($C707="B",VLOOKUP($A707,Bat!$A$4:$BC$2232,Q$1,FALSE),VLOOKUP($A707,Pit!$A$4:$AZ$2108,Q$2,FALSE))</f>
        <v>1.115466097698798</v>
      </c>
      <c r="R707" s="19">
        <f>IF($C707="B",VLOOKUP($A707,Bat!$A$4:$BC$2232,R$1,FALSE),VLOOKUP($A707,Pit!$A$4:$AZ$2108,R$2,FALSE))</f>
        <v>-0.71627499823665874</v>
      </c>
      <c r="S707" s="20">
        <f>IF($C707="B",VLOOKUP($A707,Bat!$A$4:$BC$2232,S$1,FALSE),VLOOKUP($A707,Pit!$A$4:$AZ$2108,S$2,FALSE))</f>
        <v>190000</v>
      </c>
      <c r="T707" s="17" t="str">
        <f>VLOOKUP(IF($C707="B",VLOOKUP($A707,Bat!$A$4:$AT$2232,T$1,FALSE),VLOOKUP($A707,Pit!$A$4:$BD$2108,T$2,FALSE)),COND!$A$35:$B$41,2,FALSE)</f>
        <v>??</v>
      </c>
      <c r="U707" s="21">
        <f>IF($C707="B",VLOOKUP($A707,Bat!$A$4:$AR$1196,44,FALSE),VLOOKUP($A707,Pit!$A$4:$BB$1086,54,FALSE))</f>
        <v>0</v>
      </c>
      <c r="V707" s="16"/>
      <c r="W707" s="16">
        <f>IF(OR(U707=999,V707=999,AND(S707&gt;$S$3,S707&lt;&gt;"Slot")),"",IF(V707="",U707,V707))</f>
        <v>0</v>
      </c>
      <c r="X707" s="17" t="e">
        <f>RANK(R707,$R$5:$R$124)</f>
        <v>#N/A</v>
      </c>
      <c r="Y707" s="16" t="str">
        <f>IFERROR(VLOOKUP($D707,Results!$F$3:$L$1396,Y$1,FALSE),"")</f>
        <v/>
      </c>
      <c r="Z707" s="34" t="str">
        <f>IFERROR(IFERROR(IF(VLOOKUP($D707,Results!$F$3:$L$1396,Z$1+1,FALSE)=1,"S",""),"")&amp;VLOOKUP($D707,Results!$F$3:$L$1396,Z$1,FALSE),"")</f>
        <v/>
      </c>
      <c r="AA707" s="16" t="str">
        <f>IFERROR(VLOOKUP($D707,Results!$F$3:$L$1396,AA$1,FALSE),"")</f>
        <v/>
      </c>
      <c r="AB707" s="16" t="str">
        <f>IFERROR(VLOOKUP($D707,Results!$F$3:$L$1396,AB$1,FALSE),"")</f>
        <v/>
      </c>
      <c r="AC707" s="16" t="str">
        <f>IF(V707="","",Y707-V707)</f>
        <v/>
      </c>
    </row>
    <row r="708" spans="1:29" s="21" customFormat="1" x14ac:dyDescent="0.25">
      <c r="A708" s="21" t="s">
        <v>3170</v>
      </c>
      <c r="B708" s="16">
        <f>COUNTIF($A$5:$A$124,A708)</f>
        <v>0</v>
      </c>
      <c r="C708" s="16" t="str">
        <f>IF(OR(MID(A708,1,2)="SP",MID(A708,1,2)="MR",MID(A708,1,2)="CL",MID(A708,1,2)="RP"),"P","B")</f>
        <v>P</v>
      </c>
      <c r="D708" s="17">
        <f>IF($C708="B",VLOOKUP($A708,Bat!$A$4:$BC$2232,D$1,FALSE),VLOOKUP($A708,Pit!$A$4:$AZ$2108,D$2,FALSE))</f>
        <v>4113</v>
      </c>
      <c r="E708" s="16" t="str">
        <f>IF($C708="B",VLOOKUP($A708,Bat!$A$4:$BC$2232,E$1,FALSE),VLOOKUP($A708,Pit!$A$4:$AZ$2108,E$2,FALSE))</f>
        <v>SP</v>
      </c>
      <c r="F708" s="16" t="str">
        <f>IF($C708="B",VLOOKUP($A708,Bat!$A$4:$BC$2232,F$1,FALSE),VLOOKUP($A708,Pit!$A$4:$AZ$2108,F$2,FALSE))</f>
        <v>Tsukasa Murakami</v>
      </c>
      <c r="G708" s="16">
        <f>IF($C708="B",VLOOKUP($A708,Bat!$A$4:$BC$2232,G$1,FALSE),VLOOKUP($A708,Pit!$A$4:$AZ$2108,G$2,FALSE))</f>
        <v>21</v>
      </c>
      <c r="H708" s="16" t="str">
        <f>IF($C708="B",VLOOKUP($A708,Bat!$A$4:$BC$2232,H$1,FALSE),VLOOKUP($A708,Pit!$A$4:$AZ$2108,H$2,FALSE))</f>
        <v>R</v>
      </c>
      <c r="I708" s="16" t="str">
        <f>IF($C708="B",VLOOKUP($A708,Bat!$A$4:$BC$2232,I$1,FALSE),VLOOKUP($A708,Pit!$A$4:$AZ$2108,I$2,FALSE))</f>
        <v>R</v>
      </c>
      <c r="J708" s="16" t="str">
        <f>IF($C708="B",VLOOKUP($A708,Bat!$A$4:$BC$2232,J$1,FALSE),VLOOKUP($A708,Pit!$A$4:$AZ$2108,J$2,FALSE))</f>
        <v>Very Low</v>
      </c>
      <c r="K708" s="17" t="str">
        <f>IF($C708="B",VLOOKUP($A708,Bat!$A$4:$BC$2232,K$1,FALSE),VLOOKUP($A708,Pit!$A$4:$AZ$2108,K$2,FALSE))</f>
        <v>High</v>
      </c>
      <c r="L708" s="16">
        <f>IF($C708="B",VLOOKUP($A708,Bat!$A$4:$BC$2232,L$1,FALSE),VLOOKUP($A708,Pit!$A$4:$AZ$2108,L$2,FALSE))</f>
        <v>4</v>
      </c>
      <c r="M708" s="16">
        <f>IF($C708="B",VLOOKUP($A708,Bat!$A$4:$BC$2232,M$1,FALSE),VLOOKUP($A708,Pit!$A$4:$AZ$2108,M$2,FALSE))</f>
        <v>4</v>
      </c>
      <c r="N708" s="16">
        <f>IF($C708="B",VLOOKUP($A708,Bat!$A$4:$BC$2232,N$1,FALSE),VLOOKUP($A708,Pit!$A$4:$AZ$2108,N$2,FALSE))</f>
        <v>2</v>
      </c>
      <c r="O708" s="16" t="str">
        <f>IF($C708="B",VLOOKUP($A708,Bat!$A$4:$BC$2232,O$1,FALSE),VLOOKUP($A708,Pit!$A$4:$AZ$2108,O$2,FALSE))</f>
        <v>91-93 Mph</v>
      </c>
      <c r="P708" s="17">
        <f>IF($C708="B",VLOOKUP($A708,Bat!$A$4:$BC$2232,P$1,FALSE),VLOOKUP($A708,Pit!$A$4:$AZ$2108,P$2,FALSE))</f>
        <v>9</v>
      </c>
      <c r="Q708" s="36">
        <f>IF($C708="B",VLOOKUP($A708,Bat!$A$4:$BC$2232,Q$1,FALSE),VLOOKUP($A708,Pit!$A$4:$AZ$2108,Q$2,FALSE))</f>
        <v>14.988842744893601</v>
      </c>
      <c r="R708" s="19">
        <f>IF($C708="B",VLOOKUP($A708,Bat!$A$4:$BC$2232,R$1,FALSE),VLOOKUP($A708,Pit!$A$4:$AZ$2108,R$2,FALSE))</f>
        <v>-0.72123377163595559</v>
      </c>
      <c r="S708" s="20">
        <f>IF($C708="B",VLOOKUP($A708,Bat!$A$4:$BC$2232,S$1,FALSE),VLOOKUP($A708,Pit!$A$4:$AZ$2108,S$2,FALSE))</f>
        <v>180000</v>
      </c>
      <c r="T708" s="17" t="str">
        <f>VLOOKUP(IF($C708="B",VLOOKUP($A708,Bat!$A$4:$AT$2232,T$1,FALSE),VLOOKUP($A708,Pit!$A$4:$BD$2108,T$2,FALSE)),COND!$A$35:$B$41,2,FALSE)</f>
        <v>??</v>
      </c>
      <c r="U708" s="21">
        <f>IF($C708="B",VLOOKUP($A708,Bat!$A$4:$AR$1196,44,FALSE),VLOOKUP($A708,Pit!$A$4:$BB$1086,54,FALSE))</f>
        <v>0</v>
      </c>
      <c r="V708" s="16"/>
      <c r="W708" s="16">
        <f>IF(OR(U708=999,V708=999,AND(S708&gt;$S$3,S708&lt;&gt;"Slot")),"",IF(V708="",U708,V708))</f>
        <v>0</v>
      </c>
      <c r="X708" s="17" t="e">
        <f>RANK(R708,$R$5:$R$124)</f>
        <v>#N/A</v>
      </c>
      <c r="Y708" s="16" t="str">
        <f>IFERROR(VLOOKUP($D708,Results!$F$3:$L$1396,Y$1,FALSE),"")</f>
        <v/>
      </c>
      <c r="Z708" s="34" t="str">
        <f>IFERROR(IFERROR(IF(VLOOKUP($D708,Results!$F$3:$L$1396,Z$1+1,FALSE)=1,"S",""),"")&amp;VLOOKUP($D708,Results!$F$3:$L$1396,Z$1,FALSE),"")</f>
        <v/>
      </c>
      <c r="AA708" s="16" t="str">
        <f>IFERROR(VLOOKUP($D708,Results!$F$3:$L$1396,AA$1,FALSE),"")</f>
        <v/>
      </c>
      <c r="AB708" s="16" t="str">
        <f>IFERROR(VLOOKUP($D708,Results!$F$3:$L$1396,AB$1,FALSE),"")</f>
        <v/>
      </c>
      <c r="AC708" s="16" t="str">
        <f>IF(V708="","",Y708-V708)</f>
        <v/>
      </c>
    </row>
    <row r="709" spans="1:29" s="21" customFormat="1" x14ac:dyDescent="0.25">
      <c r="A709" s="21" t="s">
        <v>3048</v>
      </c>
      <c r="B709" s="16">
        <f>COUNTIF($A$5:$A$124,A709)</f>
        <v>0</v>
      </c>
      <c r="C709" s="16" t="str">
        <f>IF(OR(MID(A709,1,2)="SP",MID(A709,1,2)="MR",MID(A709,1,2)="CL",MID(A709,1,2)="RP"),"P","B")</f>
        <v>B</v>
      </c>
      <c r="D709" s="17">
        <f>IF($C709="B",VLOOKUP($A709,Bat!$A$4:$BC$2232,D$1,FALSE),VLOOKUP($A709,Pit!$A$4:$AZ$2108,D$2,FALSE))</f>
        <v>4352</v>
      </c>
      <c r="E709" s="16" t="str">
        <f>IF($C709="B",VLOOKUP($A709,Bat!$A$4:$BC$2232,E$1,FALSE),VLOOKUP($A709,Pit!$A$4:$AZ$2108,E$2,FALSE))</f>
        <v>1B</v>
      </c>
      <c r="F709" s="16" t="str">
        <f>IF($C709="B",VLOOKUP($A709,Bat!$A$4:$BC$2232,F$1,FALSE),VLOOKUP($A709,Pit!$A$4:$AZ$2108,F$2,FALSE))</f>
        <v>Tsurayaki Takano</v>
      </c>
      <c r="G709" s="16">
        <f>IF($C709="B",VLOOKUP($A709,Bat!$A$4:$BC$2232,G$1,FALSE),VLOOKUP($A709,Pit!$A$4:$AZ$2108,G$2,FALSE))</f>
        <v>21</v>
      </c>
      <c r="H709" s="16" t="str">
        <f>IF($C709="B",VLOOKUP($A709,Bat!$A$4:$BC$2232,H$1,FALSE),VLOOKUP($A709,Pit!$A$4:$AZ$2108,H$2,FALSE))</f>
        <v>S</v>
      </c>
      <c r="I709" s="16" t="str">
        <f>IF($C709="B",VLOOKUP($A709,Bat!$A$4:$BC$2232,I$1,FALSE),VLOOKUP($A709,Pit!$A$4:$AZ$2108,I$2,FALSE))</f>
        <v>R</v>
      </c>
      <c r="J709" s="16" t="str">
        <f>IF($C709="B",VLOOKUP($A709,Bat!$A$4:$BC$2232,J$1,FALSE),VLOOKUP($A709,Pit!$A$4:$AZ$2108,J$2,FALSE))</f>
        <v>Very Low</v>
      </c>
      <c r="K709" s="17" t="str">
        <f>IF($C709="B",VLOOKUP($A709,Bat!$A$4:$BC$2232,K$1,FALSE),VLOOKUP($A709,Pit!$A$4:$AZ$2108,K$2,FALSE))</f>
        <v>Normal</v>
      </c>
      <c r="L709" s="16">
        <f>IF($C709="B",VLOOKUP($A709,Bat!$A$4:$BC$2232,L$1,FALSE),VLOOKUP($A709,Pit!$A$4:$AZ$2108,L$2,FALSE))</f>
        <v>3</v>
      </c>
      <c r="M709" s="16">
        <f>IF($C709="B",VLOOKUP($A709,Bat!$A$4:$BC$2232,M$1,FALSE),VLOOKUP($A709,Pit!$A$4:$AZ$2108,M$2,FALSE))</f>
        <v>4</v>
      </c>
      <c r="N709" s="16">
        <f>IF($C709="B",VLOOKUP($A709,Bat!$A$4:$BC$2232,N$1,FALSE),VLOOKUP($A709,Pit!$A$4:$AZ$2108,N$2,FALSE))</f>
        <v>5</v>
      </c>
      <c r="O709" s="16">
        <f>IF($C709="B",VLOOKUP($A709,Bat!$A$4:$BC$2232,O$1,FALSE),VLOOKUP($A709,Pit!$A$4:$AZ$2108,O$2,FALSE))</f>
        <v>3</v>
      </c>
      <c r="P709" s="17">
        <f>IF($C709="B",VLOOKUP($A709,Bat!$A$4:$BC$2232,P$1,FALSE),VLOOKUP($A709,Pit!$A$4:$AZ$2108,P$2,FALSE))</f>
        <v>3</v>
      </c>
      <c r="Q709" s="36">
        <f>IF($C709="B",VLOOKUP($A709,Bat!$A$4:$BC$2232,Q$1,FALSE),VLOOKUP($A709,Pit!$A$4:$AZ$2108,Q$2,FALSE))</f>
        <v>1.0364727065044406</v>
      </c>
      <c r="R709" s="19">
        <f>IF($C709="B",VLOOKUP($A709,Bat!$A$4:$BC$2232,R$1,FALSE),VLOOKUP($A709,Pit!$A$4:$AZ$2108,R$2,FALSE))</f>
        <v>-0.7266368616165908</v>
      </c>
      <c r="S709" s="20">
        <f>IF($C709="B",VLOOKUP($A709,Bat!$A$4:$BC$2232,S$1,FALSE),VLOOKUP($A709,Pit!$A$4:$AZ$2108,S$2,FALSE))</f>
        <v>200000</v>
      </c>
      <c r="T709" s="17" t="str">
        <f>VLOOKUP(IF($C709="B",VLOOKUP($A709,Bat!$A$4:$AT$2232,T$1,FALSE),VLOOKUP($A709,Pit!$A$4:$BD$2108,T$2,FALSE)),COND!$A$35:$B$41,2,FALSE)</f>
        <v>??</v>
      </c>
      <c r="U709" s="21">
        <f>IF($C709="B",VLOOKUP($A709,Bat!$A$4:$AR$1196,44,FALSE),VLOOKUP($A709,Pit!$A$4:$BB$1086,54,FALSE))</f>
        <v>0</v>
      </c>
      <c r="V709" s="16"/>
      <c r="W709" s="16">
        <f>IF(OR(U709=999,V709=999,AND(S709&gt;$S$3,S709&lt;&gt;"Slot")),"",IF(V709="",U709,V709))</f>
        <v>0</v>
      </c>
      <c r="X709" s="17" t="e">
        <f>RANK(R709,$R$5:$R$124)</f>
        <v>#N/A</v>
      </c>
      <c r="Y709" s="16" t="str">
        <f>IFERROR(VLOOKUP($D709,Results!$F$3:$L$1396,Y$1,FALSE),"")</f>
        <v/>
      </c>
      <c r="Z709" s="34" t="str">
        <f>IFERROR(IFERROR(IF(VLOOKUP($D709,Results!$F$3:$L$1396,Z$1+1,FALSE)=1,"S",""),"")&amp;VLOOKUP($D709,Results!$F$3:$L$1396,Z$1,FALSE),"")</f>
        <v/>
      </c>
      <c r="AA709" s="16" t="str">
        <f>IFERROR(VLOOKUP($D709,Results!$F$3:$L$1396,AA$1,FALSE),"")</f>
        <v/>
      </c>
      <c r="AB709" s="16" t="str">
        <f>IFERROR(VLOOKUP($D709,Results!$F$3:$L$1396,AB$1,FALSE),"")</f>
        <v/>
      </c>
      <c r="AC709" s="16" t="str">
        <f>IF(V709="","",Y709-V709)</f>
        <v/>
      </c>
    </row>
    <row r="710" spans="1:29" s="21" customFormat="1" x14ac:dyDescent="0.25">
      <c r="A710" s="21" t="s">
        <v>2642</v>
      </c>
      <c r="B710" s="16">
        <f>COUNTIF($A$5:$A$124,A710)</f>
        <v>0</v>
      </c>
      <c r="C710" s="16" t="str">
        <f>IF(OR(MID(A710,1,2)="SP",MID(A710,1,2)="MR",MID(A710,1,2)="CL",MID(A710,1,2)="RP"),"P","B")</f>
        <v>P</v>
      </c>
      <c r="D710" s="17">
        <f>IF($C710="B",VLOOKUP($A710,Bat!$A$4:$BC$2232,D$1,FALSE),VLOOKUP($A710,Pit!$A$4:$AZ$2108,D$2,FALSE))</f>
        <v>11229</v>
      </c>
      <c r="E710" s="16" t="str">
        <f>IF($C710="B",VLOOKUP($A710,Bat!$A$4:$BC$2232,E$1,FALSE),VLOOKUP($A710,Pit!$A$4:$AZ$2108,E$2,FALSE))</f>
        <v>RP</v>
      </c>
      <c r="F710" s="16" t="str">
        <f>IF($C710="B",VLOOKUP($A710,Bat!$A$4:$BC$2232,F$1,FALSE),VLOOKUP($A710,Pit!$A$4:$AZ$2108,F$2,FALSE))</f>
        <v>Rafael Rivera</v>
      </c>
      <c r="G710" s="16">
        <f>IF($C710="B",VLOOKUP($A710,Bat!$A$4:$BC$2232,G$1,FALSE),VLOOKUP($A710,Pit!$A$4:$AZ$2108,G$2,FALSE))</f>
        <v>21</v>
      </c>
      <c r="H710" s="16" t="str">
        <f>IF($C710="B",VLOOKUP($A710,Bat!$A$4:$BC$2232,H$1,FALSE),VLOOKUP($A710,Pit!$A$4:$AZ$2108,H$2,FALSE))</f>
        <v>L</v>
      </c>
      <c r="I710" s="16" t="str">
        <f>IF($C710="B",VLOOKUP($A710,Bat!$A$4:$BC$2232,I$1,FALSE),VLOOKUP($A710,Pit!$A$4:$AZ$2108,I$2,FALSE))</f>
        <v>R</v>
      </c>
      <c r="J710" s="16" t="str">
        <f>IF($C710="B",VLOOKUP($A710,Bat!$A$4:$BC$2232,J$1,FALSE),VLOOKUP($A710,Pit!$A$4:$AZ$2108,J$2,FALSE))</f>
        <v>High</v>
      </c>
      <c r="K710" s="17" t="str">
        <f>IF($C710="B",VLOOKUP($A710,Bat!$A$4:$BC$2232,K$1,FALSE),VLOOKUP($A710,Pit!$A$4:$AZ$2108,K$2,FALSE))</f>
        <v>Normal</v>
      </c>
      <c r="L710" s="16">
        <f>IF($C710="B",VLOOKUP($A710,Bat!$A$4:$BC$2232,L$1,FALSE),VLOOKUP($A710,Pit!$A$4:$AZ$2108,L$2,FALSE))</f>
        <v>4</v>
      </c>
      <c r="M710" s="16">
        <f>IF($C710="B",VLOOKUP($A710,Bat!$A$4:$BC$2232,M$1,FALSE),VLOOKUP($A710,Pit!$A$4:$AZ$2108,M$2,FALSE))</f>
        <v>4</v>
      </c>
      <c r="N710" s="16">
        <f>IF($C710="B",VLOOKUP($A710,Bat!$A$4:$BC$2232,N$1,FALSE),VLOOKUP($A710,Pit!$A$4:$AZ$2108,N$2,FALSE))</f>
        <v>2</v>
      </c>
      <c r="O710" s="16" t="str">
        <f>IF($C710="B",VLOOKUP($A710,Bat!$A$4:$BC$2232,O$1,FALSE),VLOOKUP($A710,Pit!$A$4:$AZ$2108,O$2,FALSE))</f>
        <v>88-90 Mph</v>
      </c>
      <c r="P710" s="17">
        <f>IF($C710="B",VLOOKUP($A710,Bat!$A$4:$BC$2232,P$1,FALSE),VLOOKUP($A710,Pit!$A$4:$AZ$2108,P$2,FALSE))</f>
        <v>2</v>
      </c>
      <c r="Q710" s="36">
        <f>IF($C710="B",VLOOKUP($A710,Bat!$A$4:$BC$2232,Q$1,FALSE),VLOOKUP($A710,Pit!$A$4:$AZ$2108,Q$2,FALSE))</f>
        <v>14.90976858152721</v>
      </c>
      <c r="R710" s="19">
        <f>IF($C710="B",VLOOKUP($A710,Bat!$A$4:$BC$2232,R$1,FALSE),VLOOKUP($A710,Pit!$A$4:$AZ$2108,R$2,FALSE))</f>
        <v>-0.72830812574716497</v>
      </c>
      <c r="S710" s="20">
        <f>IF($C710="B",VLOOKUP($A710,Bat!$A$4:$BC$2232,S$1,FALSE),VLOOKUP($A710,Pit!$A$4:$AZ$2108,S$2,FALSE))</f>
        <v>200000</v>
      </c>
      <c r="T710" s="17" t="str">
        <f>VLOOKUP(IF($C710="B",VLOOKUP($A710,Bat!$A$4:$AT$2232,T$1,FALSE),VLOOKUP($A710,Pit!$A$4:$BD$2108,T$2,FALSE)),COND!$A$35:$B$41,2,FALSE)</f>
        <v>??</v>
      </c>
      <c r="U710" s="21">
        <f>IF($C710="B",VLOOKUP($A710,Bat!$A$4:$AR$1196,44,FALSE),VLOOKUP($A710,Pit!$A$4:$BB$1086,54,FALSE))</f>
        <v>0</v>
      </c>
      <c r="V710" s="16"/>
      <c r="W710" s="16">
        <f>IF(OR(U710=999,V710=999,AND(S710&gt;$S$3,S710&lt;&gt;"Slot")),"",IF(V710="",U710,V710))</f>
        <v>0</v>
      </c>
      <c r="X710" s="17" t="e">
        <f>RANK(R710,$R$5:$R$124)</f>
        <v>#N/A</v>
      </c>
      <c r="Y710" s="16" t="str">
        <f>IFERROR(VLOOKUP($D710,Results!$F$3:$L$1396,Y$1,FALSE),"")</f>
        <v/>
      </c>
      <c r="Z710" s="34" t="str">
        <f>IFERROR(IFERROR(IF(VLOOKUP($D710,Results!$F$3:$L$1396,Z$1+1,FALSE)=1,"S",""),"")&amp;VLOOKUP($D710,Results!$F$3:$L$1396,Z$1,FALSE),"")</f>
        <v/>
      </c>
      <c r="AA710" s="16" t="str">
        <f>IFERROR(VLOOKUP($D710,Results!$F$3:$L$1396,AA$1,FALSE),"")</f>
        <v/>
      </c>
      <c r="AB710" s="16" t="str">
        <f>IFERROR(VLOOKUP($D710,Results!$F$3:$L$1396,AB$1,FALSE),"")</f>
        <v/>
      </c>
      <c r="AC710" s="16" t="str">
        <f>IF(V710="","",Y710-V710)</f>
        <v/>
      </c>
    </row>
    <row r="711" spans="1:29" s="21" customFormat="1" x14ac:dyDescent="0.25">
      <c r="A711" s="21" t="s">
        <v>2643</v>
      </c>
      <c r="B711" s="16">
        <f>COUNTIF($A$5:$A$124,A711)</f>
        <v>0</v>
      </c>
      <c r="C711" s="16" t="str">
        <f>IF(OR(MID(A711,1,2)="SP",MID(A711,1,2)="MR",MID(A711,1,2)="CL",MID(A711,1,2)="RP"),"P","B")</f>
        <v>P</v>
      </c>
      <c r="D711" s="17">
        <f>IF($C711="B",VLOOKUP($A711,Bat!$A$4:$BC$2232,D$1,FALSE),VLOOKUP($A711,Pit!$A$4:$AZ$2108,D$2,FALSE))</f>
        <v>4820</v>
      </c>
      <c r="E711" s="16" t="str">
        <f>IF($C711="B",VLOOKUP($A711,Bat!$A$4:$BC$2232,E$1,FALSE),VLOOKUP($A711,Pit!$A$4:$AZ$2108,E$2,FALSE))</f>
        <v>RP</v>
      </c>
      <c r="F711" s="16" t="str">
        <f>IF($C711="B",VLOOKUP($A711,Bat!$A$4:$BC$2232,F$1,FALSE),VLOOKUP($A711,Pit!$A$4:$AZ$2108,F$2,FALSE))</f>
        <v>Henry O'Farrell</v>
      </c>
      <c r="G711" s="16">
        <f>IF($C711="B",VLOOKUP($A711,Bat!$A$4:$BC$2232,G$1,FALSE),VLOOKUP($A711,Pit!$A$4:$AZ$2108,G$2,FALSE))</f>
        <v>18</v>
      </c>
      <c r="H711" s="16" t="str">
        <f>IF($C711="B",VLOOKUP($A711,Bat!$A$4:$BC$2232,H$1,FALSE),VLOOKUP($A711,Pit!$A$4:$AZ$2108,H$2,FALSE))</f>
        <v>L</v>
      </c>
      <c r="I711" s="16" t="str">
        <f>IF($C711="B",VLOOKUP($A711,Bat!$A$4:$BC$2232,I$1,FALSE),VLOOKUP($A711,Pit!$A$4:$AZ$2108,I$2,FALSE))</f>
        <v>R</v>
      </c>
      <c r="J711" s="16" t="str">
        <f>IF($C711="B",VLOOKUP($A711,Bat!$A$4:$BC$2232,J$1,FALSE),VLOOKUP($A711,Pit!$A$4:$AZ$2108,J$2,FALSE))</f>
        <v>Normal</v>
      </c>
      <c r="K711" s="17" t="str">
        <f>IF($C711="B",VLOOKUP($A711,Bat!$A$4:$BC$2232,K$1,FALSE),VLOOKUP($A711,Pit!$A$4:$AZ$2108,K$2,FALSE))</f>
        <v>High</v>
      </c>
      <c r="L711" s="16">
        <f>IF($C711="B",VLOOKUP($A711,Bat!$A$4:$BC$2232,L$1,FALSE),VLOOKUP($A711,Pit!$A$4:$AZ$2108,L$2,FALSE))</f>
        <v>5</v>
      </c>
      <c r="M711" s="16">
        <f>IF($C711="B",VLOOKUP($A711,Bat!$A$4:$BC$2232,M$1,FALSE),VLOOKUP($A711,Pit!$A$4:$AZ$2108,M$2,FALSE))</f>
        <v>3</v>
      </c>
      <c r="N711" s="16">
        <f>IF($C711="B",VLOOKUP($A711,Bat!$A$4:$BC$2232,N$1,FALSE),VLOOKUP($A711,Pit!$A$4:$AZ$2108,N$2,FALSE))</f>
        <v>2</v>
      </c>
      <c r="O711" s="16" t="str">
        <f>IF($C711="B",VLOOKUP($A711,Bat!$A$4:$BC$2232,O$1,FALSE),VLOOKUP($A711,Pit!$A$4:$AZ$2108,O$2,FALSE))</f>
        <v>91-93 Mph</v>
      </c>
      <c r="P711" s="17">
        <f>IF($C711="B",VLOOKUP($A711,Bat!$A$4:$BC$2232,P$1,FALSE),VLOOKUP($A711,Pit!$A$4:$AZ$2108,P$2,FALSE))</f>
        <v>2</v>
      </c>
      <c r="Q711" s="36">
        <f>IF($C711="B",VLOOKUP($A711,Bat!$A$4:$BC$2232,Q$1,FALSE),VLOOKUP($A711,Pit!$A$4:$AZ$2108,Q$2,FALSE))</f>
        <v>14.858709783373712</v>
      </c>
      <c r="R711" s="19">
        <f>IF($C711="B",VLOOKUP($A711,Bat!$A$4:$BC$2232,R$1,FALSE),VLOOKUP($A711,Pit!$A$4:$AZ$2108,R$2,FALSE))</f>
        <v>-0.73287609084793948</v>
      </c>
      <c r="S711" s="20">
        <f>IF($C711="B",VLOOKUP($A711,Bat!$A$4:$BC$2232,S$1,FALSE),VLOOKUP($A711,Pit!$A$4:$AZ$2108,S$2,FALSE))</f>
        <v>220000</v>
      </c>
      <c r="T711" s="17" t="str">
        <f>VLOOKUP(IF($C711="B",VLOOKUP($A711,Bat!$A$4:$AT$2232,T$1,FALSE),VLOOKUP($A711,Pit!$A$4:$BD$2108,T$2,FALSE)),COND!$A$35:$B$41,2,FALSE)</f>
        <v>??</v>
      </c>
      <c r="U711" s="21">
        <f>IF($C711="B",VLOOKUP($A711,Bat!$A$4:$AR$1196,44,FALSE),VLOOKUP($A711,Pit!$A$4:$BB$1086,54,FALSE))</f>
        <v>0</v>
      </c>
      <c r="V711" s="16"/>
      <c r="W711" s="16">
        <f>IF(OR(U711=999,V711=999,AND(S711&gt;$S$3,S711&lt;&gt;"Slot")),"",IF(V711="",U711,V711))</f>
        <v>0</v>
      </c>
      <c r="X711" s="17" t="e">
        <f>RANK(R711,$R$5:$R$124)</f>
        <v>#N/A</v>
      </c>
      <c r="Y711" s="16" t="str">
        <f>IFERROR(VLOOKUP($D711,Results!$F$3:$L$1396,Y$1,FALSE),"")</f>
        <v/>
      </c>
      <c r="Z711" s="34" t="str">
        <f>IFERROR(IFERROR(IF(VLOOKUP($D711,Results!$F$3:$L$1396,Z$1+1,FALSE)=1,"S",""),"")&amp;VLOOKUP($D711,Results!$F$3:$L$1396,Z$1,FALSE),"")</f>
        <v/>
      </c>
      <c r="AA711" s="16" t="str">
        <f>IFERROR(VLOOKUP($D711,Results!$F$3:$L$1396,AA$1,FALSE),"")</f>
        <v/>
      </c>
      <c r="AB711" s="16" t="str">
        <f>IFERROR(VLOOKUP($D711,Results!$F$3:$L$1396,AB$1,FALSE),"")</f>
        <v/>
      </c>
      <c r="AC711" s="16" t="str">
        <f>IF(V711="","",Y711-V711)</f>
        <v/>
      </c>
    </row>
    <row r="712" spans="1:29" s="21" customFormat="1" x14ac:dyDescent="0.25">
      <c r="A712" s="21" t="s">
        <v>2644</v>
      </c>
      <c r="B712" s="16">
        <f>COUNTIF($A$5:$A$124,A712)</f>
        <v>0</v>
      </c>
      <c r="C712" s="16" t="str">
        <f>IF(OR(MID(A712,1,2)="SP",MID(A712,1,2)="MR",MID(A712,1,2)="CL",MID(A712,1,2)="RP"),"P","B")</f>
        <v>P</v>
      </c>
      <c r="D712" s="17">
        <f>IF($C712="B",VLOOKUP($A712,Bat!$A$4:$BC$2232,D$1,FALSE),VLOOKUP($A712,Pit!$A$4:$AZ$2108,D$2,FALSE))</f>
        <v>9349</v>
      </c>
      <c r="E712" s="16" t="str">
        <f>IF($C712="B",VLOOKUP($A712,Bat!$A$4:$BC$2232,E$1,FALSE),VLOOKUP($A712,Pit!$A$4:$AZ$2108,E$2,FALSE))</f>
        <v>RP</v>
      </c>
      <c r="F712" s="16" t="str">
        <f>IF($C712="B",VLOOKUP($A712,Bat!$A$4:$BC$2232,F$1,FALSE),VLOOKUP($A712,Pit!$A$4:$AZ$2108,F$2,FALSE))</f>
        <v>Kyoichi Minobe</v>
      </c>
      <c r="G712" s="16">
        <f>IF($C712="B",VLOOKUP($A712,Bat!$A$4:$BC$2232,G$1,FALSE),VLOOKUP($A712,Pit!$A$4:$AZ$2108,G$2,FALSE))</f>
        <v>18</v>
      </c>
      <c r="H712" s="16" t="str">
        <f>IF($C712="B",VLOOKUP($A712,Bat!$A$4:$BC$2232,H$1,FALSE),VLOOKUP($A712,Pit!$A$4:$AZ$2108,H$2,FALSE))</f>
        <v>L</v>
      </c>
      <c r="I712" s="16" t="str">
        <f>IF($C712="B",VLOOKUP($A712,Bat!$A$4:$BC$2232,I$1,FALSE),VLOOKUP($A712,Pit!$A$4:$AZ$2108,I$2,FALSE))</f>
        <v>L</v>
      </c>
      <c r="J712" s="16" t="str">
        <f>IF($C712="B",VLOOKUP($A712,Bat!$A$4:$BC$2232,J$1,FALSE),VLOOKUP($A712,Pit!$A$4:$AZ$2108,J$2,FALSE))</f>
        <v>High</v>
      </c>
      <c r="K712" s="17" t="str">
        <f>IF($C712="B",VLOOKUP($A712,Bat!$A$4:$BC$2232,K$1,FALSE),VLOOKUP($A712,Pit!$A$4:$AZ$2108,K$2,FALSE))</f>
        <v>Normal</v>
      </c>
      <c r="L712" s="16">
        <f>IF($C712="B",VLOOKUP($A712,Bat!$A$4:$BC$2232,L$1,FALSE),VLOOKUP($A712,Pit!$A$4:$AZ$2108,L$2,FALSE))</f>
        <v>3</v>
      </c>
      <c r="M712" s="16">
        <f>IF($C712="B",VLOOKUP($A712,Bat!$A$4:$BC$2232,M$1,FALSE),VLOOKUP($A712,Pit!$A$4:$AZ$2108,M$2,FALSE))</f>
        <v>3</v>
      </c>
      <c r="N712" s="16">
        <f>IF($C712="B",VLOOKUP($A712,Bat!$A$4:$BC$2232,N$1,FALSE),VLOOKUP($A712,Pit!$A$4:$AZ$2108,N$2,FALSE))</f>
        <v>3</v>
      </c>
      <c r="O712" s="16" t="str">
        <f>IF($C712="B",VLOOKUP($A712,Bat!$A$4:$BC$2232,O$1,FALSE),VLOOKUP($A712,Pit!$A$4:$AZ$2108,O$2,FALSE))</f>
        <v>85-87 Mph</v>
      </c>
      <c r="P712" s="17">
        <f>IF($C712="B",VLOOKUP($A712,Bat!$A$4:$BC$2232,P$1,FALSE),VLOOKUP($A712,Pit!$A$4:$AZ$2108,P$2,FALSE))</f>
        <v>5</v>
      </c>
      <c r="Q712" s="36">
        <f>IF($C712="B",VLOOKUP($A712,Bat!$A$4:$BC$2232,Q$1,FALSE),VLOOKUP($A712,Pit!$A$4:$AZ$2108,Q$2,FALSE))</f>
        <v>14.80853788401156</v>
      </c>
      <c r="R712" s="19">
        <f>IF($C712="B",VLOOKUP($A712,Bat!$A$4:$BC$2232,R$1,FALSE),VLOOKUP($A712,Pit!$A$4:$AZ$2108,R$2,FALSE))</f>
        <v>-0.7373647097268422</v>
      </c>
      <c r="S712" s="20">
        <f>IF($C712="B",VLOOKUP($A712,Bat!$A$4:$BC$2232,S$1,FALSE),VLOOKUP($A712,Pit!$A$4:$AZ$2108,S$2,FALSE))</f>
        <v>180000</v>
      </c>
      <c r="T712" s="17" t="str">
        <f>VLOOKUP(IF($C712="B",VLOOKUP($A712,Bat!$A$4:$AT$2232,T$1,FALSE),VLOOKUP($A712,Pit!$A$4:$BD$2108,T$2,FALSE)),COND!$A$35:$B$41,2,FALSE)</f>
        <v>??</v>
      </c>
      <c r="U712" s="21">
        <f>IF($C712="B",VLOOKUP($A712,Bat!$A$4:$AR$1196,44,FALSE),VLOOKUP($A712,Pit!$A$4:$BB$1086,54,FALSE))</f>
        <v>0</v>
      </c>
      <c r="V712" s="16"/>
      <c r="W712" s="16">
        <f>IF(OR(U712=999,V712=999,AND(S712&gt;$S$3,S712&lt;&gt;"Slot")),"",IF(V712="",U712,V712))</f>
        <v>0</v>
      </c>
      <c r="X712" s="17" t="e">
        <f>RANK(R712,$R$5:$R$124)</f>
        <v>#N/A</v>
      </c>
      <c r="Y712" s="16" t="str">
        <f>IFERROR(VLOOKUP($D712,Results!$F$3:$L$1396,Y$1,FALSE),"")</f>
        <v/>
      </c>
      <c r="Z712" s="34" t="str">
        <f>IFERROR(IFERROR(IF(VLOOKUP($D712,Results!$F$3:$L$1396,Z$1+1,FALSE)=1,"S",""),"")&amp;VLOOKUP($D712,Results!$F$3:$L$1396,Z$1,FALSE),"")</f>
        <v/>
      </c>
      <c r="AA712" s="16" t="str">
        <f>IFERROR(VLOOKUP($D712,Results!$F$3:$L$1396,AA$1,FALSE),"")</f>
        <v/>
      </c>
      <c r="AB712" s="16" t="str">
        <f>IFERROR(VLOOKUP($D712,Results!$F$3:$L$1396,AB$1,FALSE),"")</f>
        <v/>
      </c>
      <c r="AC712" s="16" t="str">
        <f>IF(V712="","",Y712-V712)</f>
        <v/>
      </c>
    </row>
    <row r="713" spans="1:29" s="21" customFormat="1" x14ac:dyDescent="0.25">
      <c r="A713" s="21" t="s">
        <v>2645</v>
      </c>
      <c r="B713" s="16">
        <f>COUNTIF($A$5:$A$124,A713)</f>
        <v>0</v>
      </c>
      <c r="C713" s="16" t="str">
        <f>IF(OR(MID(A713,1,2)="SP",MID(A713,1,2)="MR",MID(A713,1,2)="CL",MID(A713,1,2)="RP"),"P","B")</f>
        <v>P</v>
      </c>
      <c r="D713" s="17">
        <f>IF($C713="B",VLOOKUP($A713,Bat!$A$4:$BC$2232,D$1,FALSE),VLOOKUP($A713,Pit!$A$4:$AZ$2108,D$2,FALSE))</f>
        <v>4986</v>
      </c>
      <c r="E713" s="16" t="str">
        <f>IF($C713="B",VLOOKUP($A713,Bat!$A$4:$BC$2232,E$1,FALSE),VLOOKUP($A713,Pit!$A$4:$AZ$2108,E$2,FALSE))</f>
        <v>RP</v>
      </c>
      <c r="F713" s="16" t="str">
        <f>IF($C713="B",VLOOKUP($A713,Bat!$A$4:$BC$2232,F$1,FALSE),VLOOKUP($A713,Pit!$A$4:$AZ$2108,F$2,FALSE))</f>
        <v>Lanny Peterson</v>
      </c>
      <c r="G713" s="16">
        <f>IF($C713="B",VLOOKUP($A713,Bat!$A$4:$BC$2232,G$1,FALSE),VLOOKUP($A713,Pit!$A$4:$AZ$2108,G$2,FALSE))</f>
        <v>18</v>
      </c>
      <c r="H713" s="16" t="str">
        <f>IF($C713="B",VLOOKUP($A713,Bat!$A$4:$BC$2232,H$1,FALSE),VLOOKUP($A713,Pit!$A$4:$AZ$2108,H$2,FALSE))</f>
        <v>L</v>
      </c>
      <c r="I713" s="16" t="str">
        <f>IF($C713="B",VLOOKUP($A713,Bat!$A$4:$BC$2232,I$1,FALSE),VLOOKUP($A713,Pit!$A$4:$AZ$2108,I$2,FALSE))</f>
        <v>L</v>
      </c>
      <c r="J713" s="16" t="str">
        <f>IF($C713="B",VLOOKUP($A713,Bat!$A$4:$BC$2232,J$1,FALSE),VLOOKUP($A713,Pit!$A$4:$AZ$2108,J$2,FALSE))</f>
        <v>Low</v>
      </c>
      <c r="K713" s="17" t="str">
        <f>IF($C713="B",VLOOKUP($A713,Bat!$A$4:$BC$2232,K$1,FALSE),VLOOKUP($A713,Pit!$A$4:$AZ$2108,K$2,FALSE))</f>
        <v>Very Low</v>
      </c>
      <c r="L713" s="16">
        <f>IF($C713="B",VLOOKUP($A713,Bat!$A$4:$BC$2232,L$1,FALSE),VLOOKUP($A713,Pit!$A$4:$AZ$2108,L$2,FALSE))</f>
        <v>3</v>
      </c>
      <c r="M713" s="16">
        <f>IF($C713="B",VLOOKUP($A713,Bat!$A$4:$BC$2232,M$1,FALSE),VLOOKUP($A713,Pit!$A$4:$AZ$2108,M$2,FALSE))</f>
        <v>4</v>
      </c>
      <c r="N713" s="16">
        <f>IF($C713="B",VLOOKUP($A713,Bat!$A$4:$BC$2232,N$1,FALSE),VLOOKUP($A713,Pit!$A$4:$AZ$2108,N$2,FALSE))</f>
        <v>3</v>
      </c>
      <c r="O713" s="16" t="str">
        <f>IF($C713="B",VLOOKUP($A713,Bat!$A$4:$BC$2232,O$1,FALSE),VLOOKUP($A713,Pit!$A$4:$AZ$2108,O$2,FALSE))</f>
        <v>86-88 Mph</v>
      </c>
      <c r="P713" s="17">
        <f>IF($C713="B",VLOOKUP($A713,Bat!$A$4:$BC$2232,P$1,FALSE),VLOOKUP($A713,Pit!$A$4:$AZ$2108,P$2,FALSE))</f>
        <v>4</v>
      </c>
      <c r="Q713" s="36">
        <f>IF($C713="B",VLOOKUP($A713,Bat!$A$4:$BC$2232,Q$1,FALSE),VLOOKUP($A713,Pit!$A$4:$AZ$2108,Q$2,FALSE))</f>
        <v>14.798735465251443</v>
      </c>
      <c r="R713" s="19">
        <f>IF($C713="B",VLOOKUP($A713,Bat!$A$4:$BC$2232,R$1,FALSE),VLOOKUP($A713,Pit!$A$4:$AZ$2108,R$2,FALSE))</f>
        <v>-0.73824168114839384</v>
      </c>
      <c r="S713" s="20">
        <f>IF($C713="B",VLOOKUP($A713,Bat!$A$4:$BC$2232,S$1,FALSE),VLOOKUP($A713,Pit!$A$4:$AZ$2108,S$2,FALSE))</f>
        <v>200000</v>
      </c>
      <c r="T713" s="17" t="str">
        <f>VLOOKUP(IF($C713="B",VLOOKUP($A713,Bat!$A$4:$AT$2232,T$1,FALSE),VLOOKUP($A713,Pit!$A$4:$BD$2108,T$2,FALSE)),COND!$A$35:$B$41,2,FALSE)</f>
        <v>??</v>
      </c>
      <c r="U713" s="21">
        <f>IF($C713="B",VLOOKUP($A713,Bat!$A$4:$AR$1196,44,FALSE),VLOOKUP($A713,Pit!$A$4:$BB$1086,54,FALSE))</f>
        <v>0</v>
      </c>
      <c r="V713" s="16"/>
      <c r="W713" s="16">
        <f>IF(OR(U713=999,V713=999,AND(S713&gt;$S$3,S713&lt;&gt;"Slot")),"",IF(V713="",U713,V713))</f>
        <v>0</v>
      </c>
      <c r="X713" s="17" t="e">
        <f>RANK(R713,$R$5:$R$124)</f>
        <v>#N/A</v>
      </c>
      <c r="Y713" s="16" t="str">
        <f>IFERROR(VLOOKUP($D713,Results!$F$3:$L$1396,Y$1,FALSE),"")</f>
        <v/>
      </c>
      <c r="Z713" s="34" t="str">
        <f>IFERROR(IFERROR(IF(VLOOKUP($D713,Results!$F$3:$L$1396,Z$1+1,FALSE)=1,"S",""),"")&amp;VLOOKUP($D713,Results!$F$3:$L$1396,Z$1,FALSE),"")</f>
        <v/>
      </c>
      <c r="AA713" s="16" t="str">
        <f>IFERROR(VLOOKUP($D713,Results!$F$3:$L$1396,AA$1,FALSE),"")</f>
        <v/>
      </c>
      <c r="AB713" s="16" t="str">
        <f>IFERROR(VLOOKUP($D713,Results!$F$3:$L$1396,AB$1,FALSE),"")</f>
        <v/>
      </c>
      <c r="AC713" s="16" t="str">
        <f>IF(V713="","",Y713-V713)</f>
        <v/>
      </c>
    </row>
    <row r="714" spans="1:29" s="21" customFormat="1" x14ac:dyDescent="0.25">
      <c r="A714" s="21" t="s">
        <v>2646</v>
      </c>
      <c r="B714" s="16">
        <f>COUNTIF($A$5:$A$124,A714)</f>
        <v>0</v>
      </c>
      <c r="C714" s="16" t="str">
        <f>IF(OR(MID(A714,1,2)="SP",MID(A714,1,2)="MR",MID(A714,1,2)="CL",MID(A714,1,2)="RP"),"P","B")</f>
        <v>P</v>
      </c>
      <c r="D714" s="17">
        <f>IF($C714="B",VLOOKUP($A714,Bat!$A$4:$BC$2232,D$1,FALSE),VLOOKUP($A714,Pit!$A$4:$AZ$2108,D$2,FALSE))</f>
        <v>9356</v>
      </c>
      <c r="E714" s="16" t="str">
        <f>IF($C714="B",VLOOKUP($A714,Bat!$A$4:$BC$2232,E$1,FALSE),VLOOKUP($A714,Pit!$A$4:$AZ$2108,E$2,FALSE))</f>
        <v>RP</v>
      </c>
      <c r="F714" s="16" t="str">
        <f>IF($C714="B",VLOOKUP($A714,Bat!$A$4:$BC$2232,F$1,FALSE),VLOOKUP($A714,Pit!$A$4:$AZ$2108,F$2,FALSE))</f>
        <v>Kawanari Sato</v>
      </c>
      <c r="G714" s="16">
        <f>IF($C714="B",VLOOKUP($A714,Bat!$A$4:$BC$2232,G$1,FALSE),VLOOKUP($A714,Pit!$A$4:$AZ$2108,G$2,FALSE))</f>
        <v>18</v>
      </c>
      <c r="H714" s="16" t="str">
        <f>IF($C714="B",VLOOKUP($A714,Bat!$A$4:$BC$2232,H$1,FALSE),VLOOKUP($A714,Pit!$A$4:$AZ$2108,H$2,FALSE))</f>
        <v>R</v>
      </c>
      <c r="I714" s="16" t="str">
        <f>IF($C714="B",VLOOKUP($A714,Bat!$A$4:$BC$2232,I$1,FALSE),VLOOKUP($A714,Pit!$A$4:$AZ$2108,I$2,FALSE))</f>
        <v>R</v>
      </c>
      <c r="J714" s="16" t="str">
        <f>IF($C714="B",VLOOKUP($A714,Bat!$A$4:$BC$2232,J$1,FALSE),VLOOKUP($A714,Pit!$A$4:$AZ$2108,J$2,FALSE))</f>
        <v>Normal</v>
      </c>
      <c r="K714" s="17" t="str">
        <f>IF($C714="B",VLOOKUP($A714,Bat!$A$4:$BC$2232,K$1,FALSE),VLOOKUP($A714,Pit!$A$4:$AZ$2108,K$2,FALSE))</f>
        <v>Very Low</v>
      </c>
      <c r="L714" s="16">
        <f>IF($C714="B",VLOOKUP($A714,Bat!$A$4:$BC$2232,L$1,FALSE),VLOOKUP($A714,Pit!$A$4:$AZ$2108,L$2,FALSE))</f>
        <v>2</v>
      </c>
      <c r="M714" s="16">
        <f>IF($C714="B",VLOOKUP($A714,Bat!$A$4:$BC$2232,M$1,FALSE),VLOOKUP($A714,Pit!$A$4:$AZ$2108,M$2,FALSE))</f>
        <v>5</v>
      </c>
      <c r="N714" s="16">
        <f>IF($C714="B",VLOOKUP($A714,Bat!$A$4:$BC$2232,N$1,FALSE),VLOOKUP($A714,Pit!$A$4:$AZ$2108,N$2,FALSE))</f>
        <v>3</v>
      </c>
      <c r="O714" s="16" t="str">
        <f>IF($C714="B",VLOOKUP($A714,Bat!$A$4:$BC$2232,O$1,FALSE),VLOOKUP($A714,Pit!$A$4:$AZ$2108,O$2,FALSE))</f>
        <v>86-88 Mph</v>
      </c>
      <c r="P714" s="17">
        <f>IF($C714="B",VLOOKUP($A714,Bat!$A$4:$BC$2232,P$1,FALSE),VLOOKUP($A714,Pit!$A$4:$AZ$2108,P$2,FALSE))</f>
        <v>4</v>
      </c>
      <c r="Q714" s="36">
        <f>IF($C714="B",VLOOKUP($A714,Bat!$A$4:$BC$2232,Q$1,FALSE),VLOOKUP($A714,Pit!$A$4:$AZ$2108,Q$2,FALSE))</f>
        <v>14.796358180165084</v>
      </c>
      <c r="R714" s="19">
        <f>IF($C714="B",VLOOKUP($A714,Bat!$A$4:$BC$2232,R$1,FALSE),VLOOKUP($A714,Pit!$A$4:$AZ$2108,R$2,FALSE))</f>
        <v>-0.73845436448019552</v>
      </c>
      <c r="S714" s="20">
        <f>IF($C714="B",VLOOKUP($A714,Bat!$A$4:$BC$2232,S$1,FALSE),VLOOKUP($A714,Pit!$A$4:$AZ$2108,S$2,FALSE))</f>
        <v>220000</v>
      </c>
      <c r="T714" s="17" t="str">
        <f>VLOOKUP(IF($C714="B",VLOOKUP($A714,Bat!$A$4:$AT$2232,T$1,FALSE),VLOOKUP($A714,Pit!$A$4:$BD$2108,T$2,FALSE)),COND!$A$35:$B$41,2,FALSE)</f>
        <v>??</v>
      </c>
      <c r="U714" s="21">
        <f>IF($C714="B",VLOOKUP($A714,Bat!$A$4:$AR$1196,44,FALSE),VLOOKUP($A714,Pit!$A$4:$BB$1086,54,FALSE))</f>
        <v>0</v>
      </c>
      <c r="V714" s="16"/>
      <c r="W714" s="16">
        <f>IF(OR(U714=999,V714=999,AND(S714&gt;$S$3,S714&lt;&gt;"Slot")),"",IF(V714="",U714,V714))</f>
        <v>0</v>
      </c>
      <c r="X714" s="17" t="e">
        <f>RANK(R714,$R$5:$R$124)</f>
        <v>#N/A</v>
      </c>
      <c r="Y714" s="16" t="str">
        <f>IFERROR(VLOOKUP($D714,Results!$F$3:$L$1396,Y$1,FALSE),"")</f>
        <v/>
      </c>
      <c r="Z714" s="34" t="str">
        <f>IFERROR(IFERROR(IF(VLOOKUP($D714,Results!$F$3:$L$1396,Z$1+1,FALSE)=1,"S",""),"")&amp;VLOOKUP($D714,Results!$F$3:$L$1396,Z$1,FALSE),"")</f>
        <v/>
      </c>
      <c r="AA714" s="16" t="str">
        <f>IFERROR(VLOOKUP($D714,Results!$F$3:$L$1396,AA$1,FALSE),"")</f>
        <v/>
      </c>
      <c r="AB714" s="16" t="str">
        <f>IFERROR(VLOOKUP($D714,Results!$F$3:$L$1396,AB$1,FALSE),"")</f>
        <v/>
      </c>
      <c r="AC714" s="16" t="str">
        <f>IF(V714="","",Y714-V714)</f>
        <v/>
      </c>
    </row>
    <row r="715" spans="1:29" s="21" customFormat="1" x14ac:dyDescent="0.25">
      <c r="A715" s="21" t="s">
        <v>2647</v>
      </c>
      <c r="B715" s="16">
        <f>COUNTIF($A$5:$A$124,A715)</f>
        <v>0</v>
      </c>
      <c r="C715" s="16" t="str">
        <f>IF(OR(MID(A715,1,2)="SP",MID(A715,1,2)="MR",MID(A715,1,2)="CL",MID(A715,1,2)="RP"),"P","B")</f>
        <v>P</v>
      </c>
      <c r="D715" s="17">
        <f>IF($C715="B",VLOOKUP($A715,Bat!$A$4:$BC$2232,D$1,FALSE),VLOOKUP($A715,Pit!$A$4:$AZ$2108,D$2,FALSE))</f>
        <v>9391</v>
      </c>
      <c r="E715" s="16" t="str">
        <f>IF($C715="B",VLOOKUP($A715,Bat!$A$4:$BC$2232,E$1,FALSE),VLOOKUP($A715,Pit!$A$4:$AZ$2108,E$2,FALSE))</f>
        <v>RP</v>
      </c>
      <c r="F715" s="16" t="str">
        <f>IF($C715="B",VLOOKUP($A715,Bat!$A$4:$BC$2232,F$1,FALSE),VLOOKUP($A715,Pit!$A$4:$AZ$2108,F$2,FALSE))</f>
        <v>Michael Flowers</v>
      </c>
      <c r="G715" s="16">
        <f>IF($C715="B",VLOOKUP($A715,Bat!$A$4:$BC$2232,G$1,FALSE),VLOOKUP($A715,Pit!$A$4:$AZ$2108,G$2,FALSE))</f>
        <v>21</v>
      </c>
      <c r="H715" s="16" t="str">
        <f>IF($C715="B",VLOOKUP($A715,Bat!$A$4:$BC$2232,H$1,FALSE),VLOOKUP($A715,Pit!$A$4:$AZ$2108,H$2,FALSE))</f>
        <v>L</v>
      </c>
      <c r="I715" s="16" t="str">
        <f>IF($C715="B",VLOOKUP($A715,Bat!$A$4:$BC$2232,I$1,FALSE),VLOOKUP($A715,Pit!$A$4:$AZ$2108,I$2,FALSE))</f>
        <v>L</v>
      </c>
      <c r="J715" s="16" t="str">
        <f>IF($C715="B",VLOOKUP($A715,Bat!$A$4:$BC$2232,J$1,FALSE),VLOOKUP($A715,Pit!$A$4:$AZ$2108,J$2,FALSE))</f>
        <v>Very Low</v>
      </c>
      <c r="K715" s="17" t="str">
        <f>IF($C715="B",VLOOKUP($A715,Bat!$A$4:$BC$2232,K$1,FALSE),VLOOKUP($A715,Pit!$A$4:$AZ$2108,K$2,FALSE))</f>
        <v>Normal</v>
      </c>
      <c r="L715" s="16">
        <f>IF($C715="B",VLOOKUP($A715,Bat!$A$4:$BC$2232,L$1,FALSE),VLOOKUP($A715,Pit!$A$4:$AZ$2108,L$2,FALSE))</f>
        <v>4</v>
      </c>
      <c r="M715" s="16">
        <f>IF($C715="B",VLOOKUP($A715,Bat!$A$4:$BC$2232,M$1,FALSE),VLOOKUP($A715,Pit!$A$4:$AZ$2108,M$2,FALSE))</f>
        <v>4</v>
      </c>
      <c r="N715" s="16">
        <f>IF($C715="B",VLOOKUP($A715,Bat!$A$4:$BC$2232,N$1,FALSE),VLOOKUP($A715,Pit!$A$4:$AZ$2108,N$2,FALSE))</f>
        <v>2</v>
      </c>
      <c r="O715" s="16" t="str">
        <f>IF($C715="B",VLOOKUP($A715,Bat!$A$4:$BC$2232,O$1,FALSE),VLOOKUP($A715,Pit!$A$4:$AZ$2108,O$2,FALSE))</f>
        <v>92-94 Mph</v>
      </c>
      <c r="P715" s="17">
        <f>IF($C715="B",VLOOKUP($A715,Bat!$A$4:$BC$2232,P$1,FALSE),VLOOKUP($A715,Pit!$A$4:$AZ$2108,P$2,FALSE))</f>
        <v>5</v>
      </c>
      <c r="Q715" s="36">
        <f>IF($C715="B",VLOOKUP($A715,Bat!$A$4:$BC$2232,Q$1,FALSE),VLOOKUP($A715,Pit!$A$4:$AZ$2108,Q$2,FALSE))</f>
        <v>14.74287167627126</v>
      </c>
      <c r="R715" s="19">
        <f>IF($C715="B",VLOOKUP($A715,Bat!$A$4:$BC$2232,R$1,FALSE),VLOOKUP($A715,Pit!$A$4:$AZ$2108,R$2,FALSE))</f>
        <v>-0.74323952378643132</v>
      </c>
      <c r="S715" s="20">
        <f>IF($C715="B",VLOOKUP($A715,Bat!$A$4:$BC$2232,S$1,FALSE),VLOOKUP($A715,Pit!$A$4:$AZ$2108,S$2,FALSE))</f>
        <v>210000</v>
      </c>
      <c r="T715" s="17" t="str">
        <f>VLOOKUP(IF($C715="B",VLOOKUP($A715,Bat!$A$4:$AT$2232,T$1,FALSE),VLOOKUP($A715,Pit!$A$4:$BD$2108,T$2,FALSE)),COND!$A$35:$B$41,2,FALSE)</f>
        <v>??</v>
      </c>
      <c r="U715" s="21">
        <f>IF($C715="B",VLOOKUP($A715,Bat!$A$4:$AR$1196,44,FALSE),VLOOKUP($A715,Pit!$A$4:$BB$1086,54,FALSE))</f>
        <v>0</v>
      </c>
      <c r="V715" s="16"/>
      <c r="W715" s="16">
        <f>IF(OR(U715=999,V715=999,AND(S715&gt;$S$3,S715&lt;&gt;"Slot")),"",IF(V715="",U715,V715))</f>
        <v>0</v>
      </c>
      <c r="X715" s="17" t="e">
        <f>RANK(R715,$R$5:$R$124)</f>
        <v>#N/A</v>
      </c>
      <c r="Y715" s="16" t="str">
        <f>IFERROR(VLOOKUP($D715,Results!$F$3:$L$1396,Y$1,FALSE),"")</f>
        <v/>
      </c>
      <c r="Z715" s="34" t="str">
        <f>IFERROR(IFERROR(IF(VLOOKUP($D715,Results!$F$3:$L$1396,Z$1+1,FALSE)=1,"S",""),"")&amp;VLOOKUP($D715,Results!$F$3:$L$1396,Z$1,FALSE),"")</f>
        <v/>
      </c>
      <c r="AA715" s="16" t="str">
        <f>IFERROR(VLOOKUP($D715,Results!$F$3:$L$1396,AA$1,FALSE),"")</f>
        <v/>
      </c>
      <c r="AB715" s="16" t="str">
        <f>IFERROR(VLOOKUP($D715,Results!$F$3:$L$1396,AB$1,FALSE),"")</f>
        <v/>
      </c>
      <c r="AC715" s="16" t="str">
        <f>IF(V715="","",Y715-V715)</f>
        <v/>
      </c>
    </row>
    <row r="716" spans="1:29" s="21" customFormat="1" x14ac:dyDescent="0.25">
      <c r="A716" s="21" t="s">
        <v>3049</v>
      </c>
      <c r="B716" s="16">
        <f>COUNTIF($A$5:$A$124,A716)</f>
        <v>0</v>
      </c>
      <c r="C716" s="16" t="str">
        <f>IF(OR(MID(A716,1,2)="SP",MID(A716,1,2)="MR",MID(A716,1,2)="CL",MID(A716,1,2)="RP"),"P","B")</f>
        <v>B</v>
      </c>
      <c r="D716" s="17">
        <f>IF($C716="B",VLOOKUP($A716,Bat!$A$4:$BC$2232,D$1,FALSE),VLOOKUP($A716,Pit!$A$4:$AZ$2108,D$2,FALSE))</f>
        <v>5287</v>
      </c>
      <c r="E716" s="16" t="str">
        <f>IF($C716="B",VLOOKUP($A716,Bat!$A$4:$BC$2232,E$1,FALSE),VLOOKUP($A716,Pit!$A$4:$AZ$2108,E$2,FALSE))</f>
        <v>SS</v>
      </c>
      <c r="F716" s="16" t="str">
        <f>IF($C716="B",VLOOKUP($A716,Bat!$A$4:$BC$2232,F$1,FALSE),VLOOKUP($A716,Pit!$A$4:$AZ$2108,F$2,FALSE))</f>
        <v>Ed Madore</v>
      </c>
      <c r="G716" s="16">
        <f>IF($C716="B",VLOOKUP($A716,Bat!$A$4:$BC$2232,G$1,FALSE),VLOOKUP($A716,Pit!$A$4:$AZ$2108,G$2,FALSE))</f>
        <v>18</v>
      </c>
      <c r="H716" s="16" t="str">
        <f>IF($C716="B",VLOOKUP($A716,Bat!$A$4:$BC$2232,H$1,FALSE),VLOOKUP($A716,Pit!$A$4:$AZ$2108,H$2,FALSE))</f>
        <v>R</v>
      </c>
      <c r="I716" s="16" t="str">
        <f>IF($C716="B",VLOOKUP($A716,Bat!$A$4:$BC$2232,I$1,FALSE),VLOOKUP($A716,Pit!$A$4:$AZ$2108,I$2,FALSE))</f>
        <v>R</v>
      </c>
      <c r="J716" s="16" t="str">
        <f>IF($C716="B",VLOOKUP($A716,Bat!$A$4:$BC$2232,J$1,FALSE),VLOOKUP($A716,Pit!$A$4:$AZ$2108,J$2,FALSE))</f>
        <v>High</v>
      </c>
      <c r="K716" s="17" t="str">
        <f>IF($C716="B",VLOOKUP($A716,Bat!$A$4:$BC$2232,K$1,FALSE),VLOOKUP($A716,Pit!$A$4:$AZ$2108,K$2,FALSE))</f>
        <v>High</v>
      </c>
      <c r="L716" s="16">
        <f>IF($C716="B",VLOOKUP($A716,Bat!$A$4:$BC$2232,L$1,FALSE),VLOOKUP($A716,Pit!$A$4:$AZ$2108,L$2,FALSE))</f>
        <v>3</v>
      </c>
      <c r="M716" s="16">
        <f>IF($C716="B",VLOOKUP($A716,Bat!$A$4:$BC$2232,M$1,FALSE),VLOOKUP($A716,Pit!$A$4:$AZ$2108,M$2,FALSE))</f>
        <v>3</v>
      </c>
      <c r="N716" s="16">
        <f>IF($C716="B",VLOOKUP($A716,Bat!$A$4:$BC$2232,N$1,FALSE),VLOOKUP($A716,Pit!$A$4:$AZ$2108,N$2,FALSE))</f>
        <v>1</v>
      </c>
      <c r="O716" s="16">
        <f>IF($C716="B",VLOOKUP($A716,Bat!$A$4:$BC$2232,O$1,FALSE),VLOOKUP($A716,Pit!$A$4:$AZ$2108,O$2,FALSE))</f>
        <v>4</v>
      </c>
      <c r="P716" s="17">
        <f>IF($C716="B",VLOOKUP($A716,Bat!$A$4:$BC$2232,P$1,FALSE),VLOOKUP($A716,Pit!$A$4:$AZ$2108,P$2,FALSE))</f>
        <v>8</v>
      </c>
      <c r="Q716" s="36">
        <f>IF($C716="B",VLOOKUP($A716,Bat!$A$4:$BC$2232,Q$1,FALSE),VLOOKUP($A716,Pit!$A$4:$AZ$2108,Q$2,FALSE))</f>
        <v>0.88744654807709189</v>
      </c>
      <c r="R716" s="19">
        <f>IF($C716="B",VLOOKUP($A716,Bat!$A$4:$BC$2232,R$1,FALSE),VLOOKUP($A716,Pit!$A$4:$AZ$2108,R$2,FALSE))</f>
        <v>-0.74618518927176058</v>
      </c>
      <c r="S716" s="20">
        <f>IF($C716="B",VLOOKUP($A716,Bat!$A$4:$BC$2232,S$1,FALSE),VLOOKUP($A716,Pit!$A$4:$AZ$2108,S$2,FALSE))</f>
        <v>120000</v>
      </c>
      <c r="T716" s="17" t="str">
        <f>VLOOKUP(IF($C716="B",VLOOKUP($A716,Bat!$A$4:$AT$2232,T$1,FALSE),VLOOKUP($A716,Pit!$A$4:$BD$2108,T$2,FALSE)),COND!$A$35:$B$41,2,FALSE)</f>
        <v>??</v>
      </c>
      <c r="U716" s="21">
        <f>IF($C716="B",VLOOKUP($A716,Bat!$A$4:$AR$1196,44,FALSE),VLOOKUP($A716,Pit!$A$4:$BB$1086,54,FALSE))</f>
        <v>0</v>
      </c>
      <c r="V716" s="16"/>
      <c r="W716" s="16">
        <f>IF(OR(U716=999,V716=999,AND(S716&gt;$S$3,S716&lt;&gt;"Slot")),"",IF(V716="",U716,V716))</f>
        <v>0</v>
      </c>
      <c r="X716" s="17" t="e">
        <f>RANK(R716,$R$5:$R$124)</f>
        <v>#N/A</v>
      </c>
      <c r="Y716" s="16" t="str">
        <f>IFERROR(VLOOKUP($D716,Results!$F$3:$L$1396,Y$1,FALSE),"")</f>
        <v/>
      </c>
      <c r="Z716" s="34" t="str">
        <f>IFERROR(IFERROR(IF(VLOOKUP($D716,Results!$F$3:$L$1396,Z$1+1,FALSE)=1,"S",""),"")&amp;VLOOKUP($D716,Results!$F$3:$L$1396,Z$1,FALSE),"")</f>
        <v/>
      </c>
      <c r="AA716" s="16" t="str">
        <f>IFERROR(VLOOKUP($D716,Results!$F$3:$L$1396,AA$1,FALSE),"")</f>
        <v/>
      </c>
      <c r="AB716" s="16" t="str">
        <f>IFERROR(VLOOKUP($D716,Results!$F$3:$L$1396,AB$1,FALSE),"")</f>
        <v/>
      </c>
      <c r="AC716" s="16" t="str">
        <f>IF(V716="","",Y716-V716)</f>
        <v/>
      </c>
    </row>
    <row r="717" spans="1:29" s="21" customFormat="1" x14ac:dyDescent="0.25">
      <c r="A717" s="21" t="s">
        <v>2648</v>
      </c>
      <c r="B717" s="16">
        <f>COUNTIF($A$5:$A$124,A717)</f>
        <v>0</v>
      </c>
      <c r="C717" s="16" t="str">
        <f>IF(OR(MID(A717,1,2)="SP",MID(A717,1,2)="MR",MID(A717,1,2)="CL",MID(A717,1,2)="RP"),"P","B")</f>
        <v>P</v>
      </c>
      <c r="D717" s="17">
        <f>IF($C717="B",VLOOKUP($A717,Bat!$A$4:$BC$2232,D$1,FALSE),VLOOKUP($A717,Pit!$A$4:$AZ$2108,D$2,FALSE))</f>
        <v>5017</v>
      </c>
      <c r="E717" s="16" t="str">
        <f>IF($C717="B",VLOOKUP($A717,Bat!$A$4:$BC$2232,E$1,FALSE),VLOOKUP($A717,Pit!$A$4:$AZ$2108,E$2,FALSE))</f>
        <v>RP</v>
      </c>
      <c r="F717" s="16" t="str">
        <f>IF($C717="B",VLOOKUP($A717,Bat!$A$4:$BC$2232,F$1,FALSE),VLOOKUP($A717,Pit!$A$4:$AZ$2108,F$2,FALSE))</f>
        <v>Anthony Duthie</v>
      </c>
      <c r="G717" s="16">
        <f>IF($C717="B",VLOOKUP($A717,Bat!$A$4:$BC$2232,G$1,FALSE),VLOOKUP($A717,Pit!$A$4:$AZ$2108,G$2,FALSE))</f>
        <v>18</v>
      </c>
      <c r="H717" s="16" t="str">
        <f>IF($C717="B",VLOOKUP($A717,Bat!$A$4:$BC$2232,H$1,FALSE),VLOOKUP($A717,Pit!$A$4:$AZ$2108,H$2,FALSE))</f>
        <v>L</v>
      </c>
      <c r="I717" s="16" t="str">
        <f>IF($C717="B",VLOOKUP($A717,Bat!$A$4:$BC$2232,I$1,FALSE),VLOOKUP($A717,Pit!$A$4:$AZ$2108,I$2,FALSE))</f>
        <v>R</v>
      </c>
      <c r="J717" s="16" t="str">
        <f>IF($C717="B",VLOOKUP($A717,Bat!$A$4:$BC$2232,J$1,FALSE),VLOOKUP($A717,Pit!$A$4:$AZ$2108,J$2,FALSE))</f>
        <v>Normal</v>
      </c>
      <c r="K717" s="17" t="str">
        <f>IF($C717="B",VLOOKUP($A717,Bat!$A$4:$BC$2232,K$1,FALSE),VLOOKUP($A717,Pit!$A$4:$AZ$2108,K$2,FALSE))</f>
        <v>Low</v>
      </c>
      <c r="L717" s="16">
        <f>IF($C717="B",VLOOKUP($A717,Bat!$A$4:$BC$2232,L$1,FALSE),VLOOKUP($A717,Pit!$A$4:$AZ$2108,L$2,FALSE))</f>
        <v>3</v>
      </c>
      <c r="M717" s="16">
        <f>IF($C717="B",VLOOKUP($A717,Bat!$A$4:$BC$2232,M$1,FALSE),VLOOKUP($A717,Pit!$A$4:$AZ$2108,M$2,FALSE))</f>
        <v>5</v>
      </c>
      <c r="N717" s="16">
        <f>IF($C717="B",VLOOKUP($A717,Bat!$A$4:$BC$2232,N$1,FALSE),VLOOKUP($A717,Pit!$A$4:$AZ$2108,N$2,FALSE))</f>
        <v>2</v>
      </c>
      <c r="O717" s="16" t="str">
        <f>IF($C717="B",VLOOKUP($A717,Bat!$A$4:$BC$2232,O$1,FALSE),VLOOKUP($A717,Pit!$A$4:$AZ$2108,O$2,FALSE))</f>
        <v>92-94 Mph</v>
      </c>
      <c r="P717" s="17">
        <f>IF($C717="B",VLOOKUP($A717,Bat!$A$4:$BC$2232,P$1,FALSE),VLOOKUP($A717,Pit!$A$4:$AZ$2108,P$2,FALSE))</f>
        <v>3</v>
      </c>
      <c r="Q717" s="36">
        <f>IF($C717="B",VLOOKUP($A717,Bat!$A$4:$BC$2232,Q$1,FALSE),VLOOKUP($A717,Pit!$A$4:$AZ$2108,Q$2,FALSE))</f>
        <v>14.693608728610643</v>
      </c>
      <c r="R717" s="19">
        <f>IF($C717="B",VLOOKUP($A717,Bat!$A$4:$BC$2232,R$1,FALSE),VLOOKUP($A717,Pit!$A$4:$AZ$2108,R$2,FALSE))</f>
        <v>-0.74764682348429079</v>
      </c>
      <c r="S717" s="20">
        <f>IF($C717="B",VLOOKUP($A717,Bat!$A$4:$BC$2232,S$1,FALSE),VLOOKUP($A717,Pit!$A$4:$AZ$2108,S$2,FALSE))</f>
        <v>200000</v>
      </c>
      <c r="T717" s="17" t="str">
        <f>VLOOKUP(IF($C717="B",VLOOKUP($A717,Bat!$A$4:$AT$2232,T$1,FALSE),VLOOKUP($A717,Pit!$A$4:$BD$2108,T$2,FALSE)),COND!$A$35:$B$41,2,FALSE)</f>
        <v>??</v>
      </c>
      <c r="U717" s="21">
        <f>IF($C717="B",VLOOKUP($A717,Bat!$A$4:$AR$1196,44,FALSE),VLOOKUP($A717,Pit!$A$4:$BB$1086,54,FALSE))</f>
        <v>0</v>
      </c>
      <c r="V717" s="16"/>
      <c r="W717" s="16">
        <f>IF(OR(U717=999,V717=999,AND(S717&gt;$S$3,S717&lt;&gt;"Slot")),"",IF(V717="",U717,V717))</f>
        <v>0</v>
      </c>
      <c r="X717" s="17" t="e">
        <f>RANK(R717,$R$5:$R$124)</f>
        <v>#N/A</v>
      </c>
      <c r="Y717" s="16" t="str">
        <f>IFERROR(VLOOKUP($D717,Results!$F$3:$L$1396,Y$1,FALSE),"")</f>
        <v/>
      </c>
      <c r="Z717" s="34" t="str">
        <f>IFERROR(IFERROR(IF(VLOOKUP($D717,Results!$F$3:$L$1396,Z$1+1,FALSE)=1,"S",""),"")&amp;VLOOKUP($D717,Results!$F$3:$L$1396,Z$1,FALSE),"")</f>
        <v/>
      </c>
      <c r="AA717" s="16" t="str">
        <f>IFERROR(VLOOKUP($D717,Results!$F$3:$L$1396,AA$1,FALSE),"")</f>
        <v/>
      </c>
      <c r="AB717" s="16" t="str">
        <f>IFERROR(VLOOKUP($D717,Results!$F$3:$L$1396,AB$1,FALSE),"")</f>
        <v/>
      </c>
      <c r="AC717" s="16" t="str">
        <f>IF(V717="","",Y717-V717)</f>
        <v/>
      </c>
    </row>
    <row r="718" spans="1:29" s="21" customFormat="1" x14ac:dyDescent="0.25">
      <c r="A718" s="21" t="s">
        <v>3171</v>
      </c>
      <c r="B718" s="16">
        <f>COUNTIF($A$5:$A$124,A718)</f>
        <v>0</v>
      </c>
      <c r="C718" s="16" t="str">
        <f>IF(OR(MID(A718,1,2)="SP",MID(A718,1,2)="MR",MID(A718,1,2)="CL",MID(A718,1,2)="RP"),"P","B")</f>
        <v>P</v>
      </c>
      <c r="D718" s="17">
        <f>IF($C718="B",VLOOKUP($A718,Bat!$A$4:$BC$2232,D$1,FALSE),VLOOKUP($A718,Pit!$A$4:$AZ$2108,D$2,FALSE))</f>
        <v>4183</v>
      </c>
      <c r="E718" s="16" t="str">
        <f>IF($C718="B",VLOOKUP($A718,Bat!$A$4:$BC$2232,E$1,FALSE),VLOOKUP($A718,Pit!$A$4:$AZ$2108,E$2,FALSE))</f>
        <v>SP</v>
      </c>
      <c r="F718" s="16" t="str">
        <f>IF($C718="B",VLOOKUP($A718,Bat!$A$4:$BC$2232,F$1,FALSE),VLOOKUP($A718,Pit!$A$4:$AZ$2108,F$2,FALSE))</f>
        <v>Kuniaki Suzuki</v>
      </c>
      <c r="G718" s="16">
        <f>IF($C718="B",VLOOKUP($A718,Bat!$A$4:$BC$2232,G$1,FALSE),VLOOKUP($A718,Pit!$A$4:$AZ$2108,G$2,FALSE))</f>
        <v>21</v>
      </c>
      <c r="H718" s="16" t="str">
        <f>IF($C718="B",VLOOKUP($A718,Bat!$A$4:$BC$2232,H$1,FALSE),VLOOKUP($A718,Pit!$A$4:$AZ$2108,H$2,FALSE))</f>
        <v>R</v>
      </c>
      <c r="I718" s="16" t="str">
        <f>IF($C718="B",VLOOKUP($A718,Bat!$A$4:$BC$2232,I$1,FALSE),VLOOKUP($A718,Pit!$A$4:$AZ$2108,I$2,FALSE))</f>
        <v>R</v>
      </c>
      <c r="J718" s="16" t="str">
        <f>IF($C718="B",VLOOKUP($A718,Bat!$A$4:$BC$2232,J$1,FALSE),VLOOKUP($A718,Pit!$A$4:$AZ$2108,J$2,FALSE))</f>
        <v>Very Low</v>
      </c>
      <c r="K718" s="17" t="str">
        <f>IF($C718="B",VLOOKUP($A718,Bat!$A$4:$BC$2232,K$1,FALSE),VLOOKUP($A718,Pit!$A$4:$AZ$2108,K$2,FALSE))</f>
        <v>High</v>
      </c>
      <c r="L718" s="16">
        <f>IF($C718="B",VLOOKUP($A718,Bat!$A$4:$BC$2232,L$1,FALSE),VLOOKUP($A718,Pit!$A$4:$AZ$2108,L$2,FALSE))</f>
        <v>3</v>
      </c>
      <c r="M718" s="16">
        <f>IF($C718="B",VLOOKUP($A718,Bat!$A$4:$BC$2232,M$1,FALSE),VLOOKUP($A718,Pit!$A$4:$AZ$2108,M$2,FALSE))</f>
        <v>4</v>
      </c>
      <c r="N718" s="16">
        <f>IF($C718="B",VLOOKUP($A718,Bat!$A$4:$BC$2232,N$1,FALSE),VLOOKUP($A718,Pit!$A$4:$AZ$2108,N$2,FALSE))</f>
        <v>3</v>
      </c>
      <c r="O718" s="16" t="str">
        <f>IF($C718="B",VLOOKUP($A718,Bat!$A$4:$BC$2232,O$1,FALSE),VLOOKUP($A718,Pit!$A$4:$AZ$2108,O$2,FALSE))</f>
        <v>90-92 Mph</v>
      </c>
      <c r="P718" s="17">
        <f>IF($C718="B",VLOOKUP($A718,Bat!$A$4:$BC$2232,P$1,FALSE),VLOOKUP($A718,Pit!$A$4:$AZ$2108,P$2,FALSE))</f>
        <v>3</v>
      </c>
      <c r="Q718" s="36">
        <f>IF($C718="B",VLOOKUP($A718,Bat!$A$4:$BC$2232,Q$1,FALSE),VLOOKUP($A718,Pit!$A$4:$AZ$2108,Q$2,FALSE))</f>
        <v>14.684356197002721</v>
      </c>
      <c r="R718" s="19">
        <f>IF($C718="B",VLOOKUP($A718,Bat!$A$4:$BC$2232,R$1,FALSE),VLOOKUP($A718,Pit!$A$4:$AZ$2108,R$2,FALSE))</f>
        <v>-0.74847459936244087</v>
      </c>
      <c r="S718" s="20">
        <f>IF($C718="B",VLOOKUP($A718,Bat!$A$4:$BC$2232,S$1,FALSE),VLOOKUP($A718,Pit!$A$4:$AZ$2108,S$2,FALSE))</f>
        <v>140000</v>
      </c>
      <c r="T718" s="17" t="str">
        <f>VLOOKUP(IF($C718="B",VLOOKUP($A718,Bat!$A$4:$AT$2232,T$1,FALSE),VLOOKUP($A718,Pit!$A$4:$BD$2108,T$2,FALSE)),COND!$A$35:$B$41,2,FALSE)</f>
        <v>??</v>
      </c>
      <c r="U718" s="21">
        <f>IF($C718="B",VLOOKUP($A718,Bat!$A$4:$AR$1196,44,FALSE),VLOOKUP($A718,Pit!$A$4:$BB$1086,54,FALSE))</f>
        <v>0</v>
      </c>
      <c r="V718" s="16"/>
      <c r="W718" s="16">
        <f>IF(OR(U718=999,V718=999,AND(S718&gt;$S$3,S718&lt;&gt;"Slot")),"",IF(V718="",U718,V718))</f>
        <v>0</v>
      </c>
      <c r="X718" s="17" t="e">
        <f>RANK(R718,$R$5:$R$124)</f>
        <v>#N/A</v>
      </c>
      <c r="Y718" s="16" t="str">
        <f>IFERROR(VLOOKUP($D718,Results!$F$3:$L$1396,Y$1,FALSE),"")</f>
        <v/>
      </c>
      <c r="Z718" s="34" t="str">
        <f>IFERROR(IFERROR(IF(VLOOKUP($D718,Results!$F$3:$L$1396,Z$1+1,FALSE)=1,"S",""),"")&amp;VLOOKUP($D718,Results!$F$3:$L$1396,Z$1,FALSE),"")</f>
        <v/>
      </c>
      <c r="AA718" s="16" t="str">
        <f>IFERROR(VLOOKUP($D718,Results!$F$3:$L$1396,AA$1,FALSE),"")</f>
        <v/>
      </c>
      <c r="AB718" s="16" t="str">
        <f>IFERROR(VLOOKUP($D718,Results!$F$3:$L$1396,AB$1,FALSE),"")</f>
        <v/>
      </c>
      <c r="AC718" s="16" t="str">
        <f>IF(V718="","",Y718-V718)</f>
        <v/>
      </c>
    </row>
    <row r="719" spans="1:29" s="21" customFormat="1" x14ac:dyDescent="0.25">
      <c r="A719" s="21" t="s">
        <v>2649</v>
      </c>
      <c r="B719" s="16">
        <f>COUNTIF($A$5:$A$124,A719)</f>
        <v>0</v>
      </c>
      <c r="C719" s="16" t="str">
        <f>IF(OR(MID(A719,1,2)="SP",MID(A719,1,2)="MR",MID(A719,1,2)="CL",MID(A719,1,2)="RP"),"P","B")</f>
        <v>P</v>
      </c>
      <c r="D719" s="17">
        <f>IF($C719="B",VLOOKUP($A719,Bat!$A$4:$BC$2232,D$1,FALSE),VLOOKUP($A719,Pit!$A$4:$AZ$2108,D$2,FALSE))</f>
        <v>5766</v>
      </c>
      <c r="E719" s="16" t="str">
        <f>IF($C719="B",VLOOKUP($A719,Bat!$A$4:$BC$2232,E$1,FALSE),VLOOKUP($A719,Pit!$A$4:$AZ$2108,E$2,FALSE))</f>
        <v>RP</v>
      </c>
      <c r="F719" s="16" t="str">
        <f>IF($C719="B",VLOOKUP($A719,Bat!$A$4:$BC$2232,F$1,FALSE),VLOOKUP($A719,Pit!$A$4:$AZ$2108,F$2,FALSE))</f>
        <v>Toby Miners</v>
      </c>
      <c r="G719" s="16">
        <f>IF($C719="B",VLOOKUP($A719,Bat!$A$4:$BC$2232,G$1,FALSE),VLOOKUP($A719,Pit!$A$4:$AZ$2108,G$2,FALSE))</f>
        <v>21</v>
      </c>
      <c r="H719" s="16" t="str">
        <f>IF($C719="B",VLOOKUP($A719,Bat!$A$4:$BC$2232,H$1,FALSE),VLOOKUP($A719,Pit!$A$4:$AZ$2108,H$2,FALSE))</f>
        <v>L</v>
      </c>
      <c r="I719" s="16" t="str">
        <f>IF($C719="B",VLOOKUP($A719,Bat!$A$4:$BC$2232,I$1,FALSE),VLOOKUP($A719,Pit!$A$4:$AZ$2108,I$2,FALSE))</f>
        <v>R</v>
      </c>
      <c r="J719" s="16" t="str">
        <f>IF($C719="B",VLOOKUP($A719,Bat!$A$4:$BC$2232,J$1,FALSE),VLOOKUP($A719,Pit!$A$4:$AZ$2108,J$2,FALSE))</f>
        <v>Normal</v>
      </c>
      <c r="K719" s="17" t="str">
        <f>IF($C719="B",VLOOKUP($A719,Bat!$A$4:$BC$2232,K$1,FALSE),VLOOKUP($A719,Pit!$A$4:$AZ$2108,K$2,FALSE))</f>
        <v>Normal</v>
      </c>
      <c r="L719" s="16">
        <f>IF($C719="B",VLOOKUP($A719,Bat!$A$4:$BC$2232,L$1,FALSE),VLOOKUP($A719,Pit!$A$4:$AZ$2108,L$2,FALSE))</f>
        <v>4</v>
      </c>
      <c r="M719" s="16">
        <f>IF($C719="B",VLOOKUP($A719,Bat!$A$4:$BC$2232,M$1,FALSE),VLOOKUP($A719,Pit!$A$4:$AZ$2108,M$2,FALSE))</f>
        <v>4</v>
      </c>
      <c r="N719" s="16">
        <f>IF($C719="B",VLOOKUP($A719,Bat!$A$4:$BC$2232,N$1,FALSE),VLOOKUP($A719,Pit!$A$4:$AZ$2108,N$2,FALSE))</f>
        <v>2</v>
      </c>
      <c r="O719" s="16" t="str">
        <f>IF($C719="B",VLOOKUP($A719,Bat!$A$4:$BC$2232,O$1,FALSE),VLOOKUP($A719,Pit!$A$4:$AZ$2108,O$2,FALSE))</f>
        <v>89-91 Mph</v>
      </c>
      <c r="P719" s="17">
        <f>IF($C719="B",VLOOKUP($A719,Bat!$A$4:$BC$2232,P$1,FALSE),VLOOKUP($A719,Pit!$A$4:$AZ$2108,P$2,FALSE))</f>
        <v>3</v>
      </c>
      <c r="Q719" s="36">
        <f>IF($C719="B",VLOOKUP($A719,Bat!$A$4:$BC$2232,Q$1,FALSE),VLOOKUP($A719,Pit!$A$4:$AZ$2108,Q$2,FALSE))</f>
        <v>14.683891959305663</v>
      </c>
      <c r="R719" s="19">
        <f>IF($C719="B",VLOOKUP($A719,Bat!$A$4:$BC$2232,R$1,FALSE),VLOOKUP($A719,Pit!$A$4:$AZ$2108,R$2,FALSE))</f>
        <v>-0.74851613229457625</v>
      </c>
      <c r="S719" s="20">
        <f>IF($C719="B",VLOOKUP($A719,Bat!$A$4:$BC$2232,S$1,FALSE),VLOOKUP($A719,Pit!$A$4:$AZ$2108,S$2,FALSE))</f>
        <v>95000</v>
      </c>
      <c r="T719" s="17" t="str">
        <f>VLOOKUP(IF($C719="B",VLOOKUP($A719,Bat!$A$4:$AT$2232,T$1,FALSE),VLOOKUP($A719,Pit!$A$4:$BD$2108,T$2,FALSE)),COND!$A$35:$B$41,2,FALSE)</f>
        <v>??</v>
      </c>
      <c r="U719" s="21">
        <f>IF($C719="B",VLOOKUP($A719,Bat!$A$4:$AR$1196,44,FALSE),VLOOKUP($A719,Pit!$A$4:$BB$1086,54,FALSE))</f>
        <v>0</v>
      </c>
      <c r="V719" s="16"/>
      <c r="W719" s="16">
        <f>IF(OR(U719=999,V719=999,AND(S719&gt;$S$3,S719&lt;&gt;"Slot")),"",IF(V719="",U719,V719))</f>
        <v>0</v>
      </c>
      <c r="X719" s="17" t="e">
        <f>RANK(R719,$R$5:$R$124)</f>
        <v>#N/A</v>
      </c>
      <c r="Y719" s="16" t="str">
        <f>IFERROR(VLOOKUP($D719,Results!$F$3:$L$1396,Y$1,FALSE),"")</f>
        <v/>
      </c>
      <c r="Z719" s="34" t="str">
        <f>IFERROR(IFERROR(IF(VLOOKUP($D719,Results!$F$3:$L$1396,Z$1+1,FALSE)=1,"S",""),"")&amp;VLOOKUP($D719,Results!$F$3:$L$1396,Z$1,FALSE),"")</f>
        <v/>
      </c>
      <c r="AA719" s="16" t="str">
        <f>IFERROR(VLOOKUP($D719,Results!$F$3:$L$1396,AA$1,FALSE),"")</f>
        <v/>
      </c>
      <c r="AB719" s="16" t="str">
        <f>IFERROR(VLOOKUP($D719,Results!$F$3:$L$1396,AB$1,FALSE),"")</f>
        <v/>
      </c>
      <c r="AC719" s="16" t="str">
        <f>IF(V719="","",Y719-V719)</f>
        <v/>
      </c>
    </row>
    <row r="720" spans="1:29" s="21" customFormat="1" x14ac:dyDescent="0.25">
      <c r="A720" s="21" t="s">
        <v>3050</v>
      </c>
      <c r="B720" s="16">
        <f>COUNTIF($A$5:$A$124,A720)</f>
        <v>0</v>
      </c>
      <c r="C720" s="16" t="str">
        <f>IF(OR(MID(A720,1,2)="SP",MID(A720,1,2)="MR",MID(A720,1,2)="CL",MID(A720,1,2)="RP"),"P","B")</f>
        <v>B</v>
      </c>
      <c r="D720" s="17">
        <f>IF($C720="B",VLOOKUP($A720,Bat!$A$4:$BC$2232,D$1,FALSE),VLOOKUP($A720,Pit!$A$4:$AZ$2108,D$2,FALSE))</f>
        <v>11631</v>
      </c>
      <c r="E720" s="16" t="str">
        <f>IF($C720="B",VLOOKUP($A720,Bat!$A$4:$BC$2232,E$1,FALSE),VLOOKUP($A720,Pit!$A$4:$AZ$2108,E$2,FALSE))</f>
        <v>SS</v>
      </c>
      <c r="F720" s="16" t="str">
        <f>IF($C720="B",VLOOKUP($A720,Bat!$A$4:$BC$2232,F$1,FALSE),VLOOKUP($A720,Pit!$A$4:$AZ$2108,F$2,FALSE))</f>
        <v>Edgardo Rosas</v>
      </c>
      <c r="G720" s="16">
        <f>IF($C720="B",VLOOKUP($A720,Bat!$A$4:$BC$2232,G$1,FALSE),VLOOKUP($A720,Pit!$A$4:$AZ$2108,G$2,FALSE))</f>
        <v>21</v>
      </c>
      <c r="H720" s="16" t="str">
        <f>IF($C720="B",VLOOKUP($A720,Bat!$A$4:$BC$2232,H$1,FALSE),VLOOKUP($A720,Pit!$A$4:$AZ$2108,H$2,FALSE))</f>
        <v>R</v>
      </c>
      <c r="I720" s="16" t="str">
        <f>IF($C720="B",VLOOKUP($A720,Bat!$A$4:$BC$2232,I$1,FALSE),VLOOKUP($A720,Pit!$A$4:$AZ$2108,I$2,FALSE))</f>
        <v>R</v>
      </c>
      <c r="J720" s="16" t="str">
        <f>IF($C720="B",VLOOKUP($A720,Bat!$A$4:$BC$2232,J$1,FALSE),VLOOKUP($A720,Pit!$A$4:$AZ$2108,J$2,FALSE))</f>
        <v>High</v>
      </c>
      <c r="K720" s="17" t="str">
        <f>IF($C720="B",VLOOKUP($A720,Bat!$A$4:$BC$2232,K$1,FALSE),VLOOKUP($A720,Pit!$A$4:$AZ$2108,K$2,FALSE))</f>
        <v>Very Low</v>
      </c>
      <c r="L720" s="16">
        <f>IF($C720="B",VLOOKUP($A720,Bat!$A$4:$BC$2232,L$1,FALSE),VLOOKUP($A720,Pit!$A$4:$AZ$2108,L$2,FALSE))</f>
        <v>3</v>
      </c>
      <c r="M720" s="16">
        <f>IF($C720="B",VLOOKUP($A720,Bat!$A$4:$BC$2232,M$1,FALSE),VLOOKUP($A720,Pit!$A$4:$AZ$2108,M$2,FALSE))</f>
        <v>4</v>
      </c>
      <c r="N720" s="16">
        <f>IF($C720="B",VLOOKUP($A720,Bat!$A$4:$BC$2232,N$1,FALSE),VLOOKUP($A720,Pit!$A$4:$AZ$2108,N$2,FALSE))</f>
        <v>2</v>
      </c>
      <c r="O720" s="16">
        <f>IF($C720="B",VLOOKUP($A720,Bat!$A$4:$BC$2232,O$1,FALSE),VLOOKUP($A720,Pit!$A$4:$AZ$2108,O$2,FALSE))</f>
        <v>4</v>
      </c>
      <c r="P720" s="17">
        <f>IF($C720="B",VLOOKUP($A720,Bat!$A$4:$BC$2232,P$1,FALSE),VLOOKUP($A720,Pit!$A$4:$AZ$2108,P$2,FALSE))</f>
        <v>3</v>
      </c>
      <c r="Q720" s="36">
        <f>IF($C720="B",VLOOKUP($A720,Bat!$A$4:$BC$2232,Q$1,FALSE),VLOOKUP($A720,Pit!$A$4:$AZ$2108,Q$2,FALSE))</f>
        <v>0.86372026767726773</v>
      </c>
      <c r="R720" s="19">
        <f>IF($C720="B",VLOOKUP($A720,Bat!$A$4:$BC$2232,R$1,FALSE),VLOOKUP($A720,Pit!$A$4:$AZ$2108,R$2,FALSE))</f>
        <v>-0.749297455656325</v>
      </c>
      <c r="S720" s="20">
        <f>IF($C720="B",VLOOKUP($A720,Bat!$A$4:$BC$2232,S$1,FALSE),VLOOKUP($A720,Pit!$A$4:$AZ$2108,S$2,FALSE))</f>
        <v>210000</v>
      </c>
      <c r="T720" s="17" t="str">
        <f>VLOOKUP(IF($C720="B",VLOOKUP($A720,Bat!$A$4:$AT$2232,T$1,FALSE),VLOOKUP($A720,Pit!$A$4:$BD$2108,T$2,FALSE)),COND!$A$35:$B$41,2,FALSE)</f>
        <v>??</v>
      </c>
      <c r="U720" s="21">
        <f>IF($C720="B",VLOOKUP($A720,Bat!$A$4:$AR$1196,44,FALSE),VLOOKUP($A720,Pit!$A$4:$BB$1086,54,FALSE))</f>
        <v>0</v>
      </c>
      <c r="V720" s="16"/>
      <c r="W720" s="16">
        <f>IF(OR(U720=999,V720=999,AND(S720&gt;$S$3,S720&lt;&gt;"Slot")),"",IF(V720="",U720,V720))</f>
        <v>0</v>
      </c>
      <c r="X720" s="17" t="e">
        <f>RANK(R720,$R$5:$R$124)</f>
        <v>#N/A</v>
      </c>
      <c r="Y720" s="16" t="str">
        <f>IFERROR(VLOOKUP($D720,Results!$F$3:$L$1396,Y$1,FALSE),"")</f>
        <v/>
      </c>
      <c r="Z720" s="34" t="str">
        <f>IFERROR(IFERROR(IF(VLOOKUP($D720,Results!$F$3:$L$1396,Z$1+1,FALSE)=1,"S",""),"")&amp;VLOOKUP($D720,Results!$F$3:$L$1396,Z$1,FALSE),"")</f>
        <v/>
      </c>
      <c r="AA720" s="16" t="str">
        <f>IFERROR(VLOOKUP($D720,Results!$F$3:$L$1396,AA$1,FALSE),"")</f>
        <v/>
      </c>
      <c r="AB720" s="16" t="str">
        <f>IFERROR(VLOOKUP($D720,Results!$F$3:$L$1396,AB$1,FALSE),"")</f>
        <v/>
      </c>
      <c r="AC720" s="16" t="str">
        <f>IF(V720="","",Y720-V720)</f>
        <v/>
      </c>
    </row>
    <row r="721" spans="1:29" s="21" customFormat="1" x14ac:dyDescent="0.25">
      <c r="A721" s="21" t="s">
        <v>2650</v>
      </c>
      <c r="B721" s="16">
        <f>COUNTIF($A$5:$A$124,A721)</f>
        <v>0</v>
      </c>
      <c r="C721" s="16" t="str">
        <f>IF(OR(MID(A721,1,2)="SP",MID(A721,1,2)="MR",MID(A721,1,2)="CL",MID(A721,1,2)="RP"),"P","B")</f>
        <v>P</v>
      </c>
      <c r="D721" s="17">
        <f>IF($C721="B",VLOOKUP($A721,Bat!$A$4:$BC$2232,D$1,FALSE),VLOOKUP($A721,Pit!$A$4:$AZ$2108,D$2,FALSE))</f>
        <v>6508</v>
      </c>
      <c r="E721" s="16" t="str">
        <f>IF($C721="B",VLOOKUP($A721,Bat!$A$4:$BC$2232,E$1,FALSE),VLOOKUP($A721,Pit!$A$4:$AZ$2108,E$2,FALSE))</f>
        <v>RP</v>
      </c>
      <c r="F721" s="16" t="str">
        <f>IF($C721="B",VLOOKUP($A721,Bat!$A$4:$BC$2232,F$1,FALSE),VLOOKUP($A721,Pit!$A$4:$AZ$2108,F$2,FALSE))</f>
        <v>Justin Langworthy</v>
      </c>
      <c r="G721" s="16">
        <f>IF($C721="B",VLOOKUP($A721,Bat!$A$4:$BC$2232,G$1,FALSE),VLOOKUP($A721,Pit!$A$4:$AZ$2108,G$2,FALSE))</f>
        <v>18</v>
      </c>
      <c r="H721" s="16" t="str">
        <f>IF($C721="B",VLOOKUP($A721,Bat!$A$4:$BC$2232,H$1,FALSE),VLOOKUP($A721,Pit!$A$4:$AZ$2108,H$2,FALSE))</f>
        <v>R</v>
      </c>
      <c r="I721" s="16" t="str">
        <f>IF($C721="B",VLOOKUP($A721,Bat!$A$4:$BC$2232,I$1,FALSE),VLOOKUP($A721,Pit!$A$4:$AZ$2108,I$2,FALSE))</f>
        <v>R</v>
      </c>
      <c r="J721" s="16" t="str">
        <f>IF($C721="B",VLOOKUP($A721,Bat!$A$4:$BC$2232,J$1,FALSE),VLOOKUP($A721,Pit!$A$4:$AZ$2108,J$2,FALSE))</f>
        <v>Very Low</v>
      </c>
      <c r="K721" s="17" t="str">
        <f>IF($C721="B",VLOOKUP($A721,Bat!$A$4:$BC$2232,K$1,FALSE),VLOOKUP($A721,Pit!$A$4:$AZ$2108,K$2,FALSE))</f>
        <v>High</v>
      </c>
      <c r="L721" s="16">
        <f>IF($C721="B",VLOOKUP($A721,Bat!$A$4:$BC$2232,L$1,FALSE),VLOOKUP($A721,Pit!$A$4:$AZ$2108,L$2,FALSE))</f>
        <v>3</v>
      </c>
      <c r="M721" s="16">
        <f>IF($C721="B",VLOOKUP($A721,Bat!$A$4:$BC$2232,M$1,FALSE),VLOOKUP($A721,Pit!$A$4:$AZ$2108,M$2,FALSE))</f>
        <v>4</v>
      </c>
      <c r="N721" s="16">
        <f>IF($C721="B",VLOOKUP($A721,Bat!$A$4:$BC$2232,N$1,FALSE),VLOOKUP($A721,Pit!$A$4:$AZ$2108,N$2,FALSE))</f>
        <v>3</v>
      </c>
      <c r="O721" s="16" t="str">
        <f>IF($C721="B",VLOOKUP($A721,Bat!$A$4:$BC$2232,O$1,FALSE),VLOOKUP($A721,Pit!$A$4:$AZ$2108,O$2,FALSE))</f>
        <v>87-89 Mph</v>
      </c>
      <c r="P721" s="17">
        <f>IF($C721="B",VLOOKUP($A721,Bat!$A$4:$BC$2232,P$1,FALSE),VLOOKUP($A721,Pit!$A$4:$AZ$2108,P$2,FALSE))</f>
        <v>3</v>
      </c>
      <c r="Q721" s="36">
        <f>IF($C721="B",VLOOKUP($A721,Bat!$A$4:$BC$2232,Q$1,FALSE),VLOOKUP($A721,Pit!$A$4:$AZ$2108,Q$2,FALSE))</f>
        <v>14.647364845345979</v>
      </c>
      <c r="R721" s="19">
        <f>IF($C721="B",VLOOKUP($A721,Bat!$A$4:$BC$2232,R$1,FALSE),VLOOKUP($A721,Pit!$A$4:$AZ$2108,R$2,FALSE))</f>
        <v>-0.75178402319357929</v>
      </c>
      <c r="S721" s="20">
        <f>IF($C721="B",VLOOKUP($A721,Bat!$A$4:$BC$2232,S$1,FALSE),VLOOKUP($A721,Pit!$A$4:$AZ$2108,S$2,FALSE))</f>
        <v>1900000</v>
      </c>
      <c r="T721" s="17" t="str">
        <f>VLOOKUP(IF($C721="B",VLOOKUP($A721,Bat!$A$4:$AT$2232,T$1,FALSE),VLOOKUP($A721,Pit!$A$4:$BD$2108,T$2,FALSE)),COND!$A$35:$B$41,2,FALSE)</f>
        <v>??</v>
      </c>
      <c r="U721" s="21">
        <f>IF($C721="B",VLOOKUP($A721,Bat!$A$4:$AR$1196,44,FALSE),VLOOKUP($A721,Pit!$A$4:$BB$1086,54,FALSE))</f>
        <v>0</v>
      </c>
      <c r="V721" s="16"/>
      <c r="W721" s="16">
        <f>IF(OR(U721=999,V721=999,AND(S721&gt;$S$3,S721&lt;&gt;"Slot")),"",IF(V721="",U721,V721))</f>
        <v>0</v>
      </c>
      <c r="X721" s="17" t="e">
        <f>RANK(R721,$R$5:$R$124)</f>
        <v>#N/A</v>
      </c>
      <c r="Y721" s="16" t="str">
        <f>IFERROR(VLOOKUP($D721,Results!$F$3:$L$1396,Y$1,FALSE),"")</f>
        <v/>
      </c>
      <c r="Z721" s="34" t="str">
        <f>IFERROR(IFERROR(IF(VLOOKUP($D721,Results!$F$3:$L$1396,Z$1+1,FALSE)=1,"S",""),"")&amp;VLOOKUP($D721,Results!$F$3:$L$1396,Z$1,FALSE),"")</f>
        <v/>
      </c>
      <c r="AA721" s="16" t="str">
        <f>IFERROR(VLOOKUP($D721,Results!$F$3:$L$1396,AA$1,FALSE),"")</f>
        <v/>
      </c>
      <c r="AB721" s="16" t="str">
        <f>IFERROR(VLOOKUP($D721,Results!$F$3:$L$1396,AB$1,FALSE),"")</f>
        <v/>
      </c>
      <c r="AC721" s="16" t="str">
        <f>IF(V721="","",Y721-V721)</f>
        <v/>
      </c>
    </row>
    <row r="722" spans="1:29" s="21" customFormat="1" x14ac:dyDescent="0.25">
      <c r="A722" s="21" t="s">
        <v>2651</v>
      </c>
      <c r="B722" s="16">
        <f>COUNTIF($A$5:$A$124,A722)</f>
        <v>0</v>
      </c>
      <c r="C722" s="16" t="str">
        <f>IF(OR(MID(A722,1,2)="SP",MID(A722,1,2)="MR",MID(A722,1,2)="CL",MID(A722,1,2)="RP"),"P","B")</f>
        <v>P</v>
      </c>
      <c r="D722" s="17">
        <f>IF($C722="B",VLOOKUP($A722,Bat!$A$4:$BC$2232,D$1,FALSE),VLOOKUP($A722,Pit!$A$4:$AZ$2108,D$2,FALSE))</f>
        <v>6859</v>
      </c>
      <c r="E722" s="16" t="str">
        <f>IF($C722="B",VLOOKUP($A722,Bat!$A$4:$BC$2232,E$1,FALSE),VLOOKUP($A722,Pit!$A$4:$AZ$2108,E$2,FALSE))</f>
        <v>RP</v>
      </c>
      <c r="F722" s="16" t="str">
        <f>IF($C722="B",VLOOKUP($A722,Bat!$A$4:$BC$2232,F$1,FALSE),VLOOKUP($A722,Pit!$A$4:$AZ$2108,F$2,FALSE))</f>
        <v>Obke Pellenaars</v>
      </c>
      <c r="G722" s="16">
        <f>IF($C722="B",VLOOKUP($A722,Bat!$A$4:$BC$2232,G$1,FALSE),VLOOKUP($A722,Pit!$A$4:$AZ$2108,G$2,FALSE))</f>
        <v>21</v>
      </c>
      <c r="H722" s="16" t="str">
        <f>IF($C722="B",VLOOKUP($A722,Bat!$A$4:$BC$2232,H$1,FALSE),VLOOKUP($A722,Pit!$A$4:$AZ$2108,H$2,FALSE))</f>
        <v>L</v>
      </c>
      <c r="I722" s="16" t="str">
        <f>IF($C722="B",VLOOKUP($A722,Bat!$A$4:$BC$2232,I$1,FALSE),VLOOKUP($A722,Pit!$A$4:$AZ$2108,I$2,FALSE))</f>
        <v>R</v>
      </c>
      <c r="J722" s="16" t="str">
        <f>IF($C722="B",VLOOKUP($A722,Bat!$A$4:$BC$2232,J$1,FALSE),VLOOKUP($A722,Pit!$A$4:$AZ$2108,J$2,FALSE))</f>
        <v>Low</v>
      </c>
      <c r="K722" s="17" t="str">
        <f>IF($C722="B",VLOOKUP($A722,Bat!$A$4:$BC$2232,K$1,FALSE),VLOOKUP($A722,Pit!$A$4:$AZ$2108,K$2,FALSE))</f>
        <v>High</v>
      </c>
      <c r="L722" s="16">
        <f>IF($C722="B",VLOOKUP($A722,Bat!$A$4:$BC$2232,L$1,FALSE),VLOOKUP($A722,Pit!$A$4:$AZ$2108,L$2,FALSE))</f>
        <v>4</v>
      </c>
      <c r="M722" s="16">
        <f>IF($C722="B",VLOOKUP($A722,Bat!$A$4:$BC$2232,M$1,FALSE),VLOOKUP($A722,Pit!$A$4:$AZ$2108,M$2,FALSE))</f>
        <v>4</v>
      </c>
      <c r="N722" s="16">
        <f>IF($C722="B",VLOOKUP($A722,Bat!$A$4:$BC$2232,N$1,FALSE),VLOOKUP($A722,Pit!$A$4:$AZ$2108,N$2,FALSE))</f>
        <v>2</v>
      </c>
      <c r="O722" s="16" t="str">
        <f>IF($C722="B",VLOOKUP($A722,Bat!$A$4:$BC$2232,O$1,FALSE),VLOOKUP($A722,Pit!$A$4:$AZ$2108,O$2,FALSE))</f>
        <v>89-91 Mph</v>
      </c>
      <c r="P722" s="17">
        <f>IF($C722="B",VLOOKUP($A722,Bat!$A$4:$BC$2232,P$1,FALSE),VLOOKUP($A722,Pit!$A$4:$AZ$2108,P$2,FALSE))</f>
        <v>3</v>
      </c>
      <c r="Q722" s="36">
        <f>IF($C722="B",VLOOKUP($A722,Bat!$A$4:$BC$2232,Q$1,FALSE),VLOOKUP($A722,Pit!$A$4:$AZ$2108,Q$2,FALSE))</f>
        <v>14.646900607648922</v>
      </c>
      <c r="R722" s="19">
        <f>IF($C722="B",VLOOKUP($A722,Bat!$A$4:$BC$2232,R$1,FALSE),VLOOKUP($A722,Pit!$A$4:$AZ$2108,R$2,FALSE))</f>
        <v>-0.75182555612571467</v>
      </c>
      <c r="S722" s="20">
        <f>IF($C722="B",VLOOKUP($A722,Bat!$A$4:$BC$2232,S$1,FALSE),VLOOKUP($A722,Pit!$A$4:$AZ$2108,S$2,FALSE))</f>
        <v>200000</v>
      </c>
      <c r="T722" s="17" t="str">
        <f>VLOOKUP(IF($C722="B",VLOOKUP($A722,Bat!$A$4:$AT$2232,T$1,FALSE),VLOOKUP($A722,Pit!$A$4:$BD$2108,T$2,FALSE)),COND!$A$35:$B$41,2,FALSE)</f>
        <v>??</v>
      </c>
      <c r="U722" s="21">
        <f>IF($C722="B",VLOOKUP($A722,Bat!$A$4:$AR$1196,44,FALSE),VLOOKUP($A722,Pit!$A$4:$BB$1086,54,FALSE))</f>
        <v>0</v>
      </c>
      <c r="V722" s="16"/>
      <c r="W722" s="16">
        <f>IF(OR(U722=999,V722=999,AND(S722&gt;$S$3,S722&lt;&gt;"Slot")),"",IF(V722="",U722,V722))</f>
        <v>0</v>
      </c>
      <c r="X722" s="17" t="e">
        <f>RANK(R722,$R$5:$R$124)</f>
        <v>#N/A</v>
      </c>
      <c r="Y722" s="16" t="str">
        <f>IFERROR(VLOOKUP($D722,Results!$F$3:$L$1396,Y$1,FALSE),"")</f>
        <v/>
      </c>
      <c r="Z722" s="34" t="str">
        <f>IFERROR(IFERROR(IF(VLOOKUP($D722,Results!$F$3:$L$1396,Z$1+1,FALSE)=1,"S",""),"")&amp;VLOOKUP($D722,Results!$F$3:$L$1396,Z$1,FALSE),"")</f>
        <v/>
      </c>
      <c r="AA722" s="16" t="str">
        <f>IFERROR(VLOOKUP($D722,Results!$F$3:$L$1396,AA$1,FALSE),"")</f>
        <v/>
      </c>
      <c r="AB722" s="16" t="str">
        <f>IFERROR(VLOOKUP($D722,Results!$F$3:$L$1396,AB$1,FALSE),"")</f>
        <v/>
      </c>
      <c r="AC722" s="16" t="str">
        <f>IF(V722="","",Y722-V722)</f>
        <v/>
      </c>
    </row>
    <row r="723" spans="1:29" s="21" customFormat="1" x14ac:dyDescent="0.25">
      <c r="A723" s="21" t="s">
        <v>3051</v>
      </c>
      <c r="B723" s="16">
        <f>COUNTIF($A$5:$A$124,A723)</f>
        <v>0</v>
      </c>
      <c r="C723" s="16" t="str">
        <f>IF(OR(MID(A723,1,2)="SP",MID(A723,1,2)="MR",MID(A723,1,2)="CL",MID(A723,1,2)="RP"),"P","B")</f>
        <v>B</v>
      </c>
      <c r="D723" s="17">
        <f>IF($C723="B",VLOOKUP($A723,Bat!$A$4:$BC$2232,D$1,FALSE),VLOOKUP($A723,Pit!$A$4:$AZ$2108,D$2,FALSE))</f>
        <v>2684</v>
      </c>
      <c r="E723" s="16" t="str">
        <f>IF($C723="B",VLOOKUP($A723,Bat!$A$4:$BC$2232,E$1,FALSE),VLOOKUP($A723,Pit!$A$4:$AZ$2108,E$2,FALSE))</f>
        <v>C</v>
      </c>
      <c r="F723" s="16" t="str">
        <f>IF($C723="B",VLOOKUP($A723,Bat!$A$4:$BC$2232,F$1,FALSE),VLOOKUP($A723,Pit!$A$4:$AZ$2108,F$2,FALSE))</f>
        <v>Cory Clendinning</v>
      </c>
      <c r="G723" s="16">
        <f>IF($C723="B",VLOOKUP($A723,Bat!$A$4:$BC$2232,G$1,FALSE),VLOOKUP($A723,Pit!$A$4:$AZ$2108,G$2,FALSE))</f>
        <v>21</v>
      </c>
      <c r="H723" s="16" t="str">
        <f>IF($C723="B",VLOOKUP($A723,Bat!$A$4:$BC$2232,H$1,FALSE),VLOOKUP($A723,Pit!$A$4:$AZ$2108,H$2,FALSE))</f>
        <v>S</v>
      </c>
      <c r="I723" s="16" t="str">
        <f>IF($C723="B",VLOOKUP($A723,Bat!$A$4:$BC$2232,I$1,FALSE),VLOOKUP($A723,Pit!$A$4:$AZ$2108,I$2,FALSE))</f>
        <v>R</v>
      </c>
      <c r="J723" s="16" t="str">
        <f>IF($C723="B",VLOOKUP($A723,Bat!$A$4:$BC$2232,J$1,FALSE),VLOOKUP($A723,Pit!$A$4:$AZ$2108,J$2,FALSE))</f>
        <v>Very Low</v>
      </c>
      <c r="K723" s="17" t="str">
        <f>IF($C723="B",VLOOKUP($A723,Bat!$A$4:$BC$2232,K$1,FALSE),VLOOKUP($A723,Pit!$A$4:$AZ$2108,K$2,FALSE))</f>
        <v>Normal</v>
      </c>
      <c r="L723" s="16">
        <f>IF($C723="B",VLOOKUP($A723,Bat!$A$4:$BC$2232,L$1,FALSE),VLOOKUP($A723,Pit!$A$4:$AZ$2108,L$2,FALSE))</f>
        <v>3</v>
      </c>
      <c r="M723" s="16">
        <f>IF($C723="B",VLOOKUP($A723,Bat!$A$4:$BC$2232,M$1,FALSE),VLOOKUP($A723,Pit!$A$4:$AZ$2108,M$2,FALSE))</f>
        <v>2</v>
      </c>
      <c r="N723" s="16">
        <f>IF($C723="B",VLOOKUP($A723,Bat!$A$4:$BC$2232,N$1,FALSE),VLOOKUP($A723,Pit!$A$4:$AZ$2108,N$2,FALSE))</f>
        <v>4</v>
      </c>
      <c r="O723" s="16">
        <f>IF($C723="B",VLOOKUP($A723,Bat!$A$4:$BC$2232,O$1,FALSE),VLOOKUP($A723,Pit!$A$4:$AZ$2108,O$2,FALSE))</f>
        <v>4</v>
      </c>
      <c r="P723" s="17">
        <f>IF($C723="B",VLOOKUP($A723,Bat!$A$4:$BC$2232,P$1,FALSE),VLOOKUP($A723,Pit!$A$4:$AZ$2108,P$2,FALSE))</f>
        <v>2</v>
      </c>
      <c r="Q723" s="36">
        <f>IF($C723="B",VLOOKUP($A723,Bat!$A$4:$BC$2232,Q$1,FALSE),VLOOKUP($A723,Pit!$A$4:$AZ$2108,Q$2,FALSE))</f>
        <v>0.84176390378777732</v>
      </c>
      <c r="R723" s="19">
        <f>IF($C723="B",VLOOKUP($A723,Bat!$A$4:$BC$2232,R$1,FALSE),VLOOKUP($A723,Pit!$A$4:$AZ$2108,R$2,FALSE))</f>
        <v>-0.75217755536470698</v>
      </c>
      <c r="S723" s="20">
        <f>IF($C723="B",VLOOKUP($A723,Bat!$A$4:$BC$2232,S$1,FALSE),VLOOKUP($A723,Pit!$A$4:$AZ$2108,S$2,FALSE))</f>
        <v>200000</v>
      </c>
      <c r="T723" s="17" t="str">
        <f>VLOOKUP(IF($C723="B",VLOOKUP($A723,Bat!$A$4:$AT$2232,T$1,FALSE),VLOOKUP($A723,Pit!$A$4:$BD$2108,T$2,FALSE)),COND!$A$35:$B$41,2,FALSE)</f>
        <v>??</v>
      </c>
      <c r="U723" s="21">
        <f>IF($C723="B",VLOOKUP($A723,Bat!$A$4:$AR$1196,44,FALSE),VLOOKUP($A723,Pit!$A$4:$BB$1086,54,FALSE))</f>
        <v>0</v>
      </c>
      <c r="V723" s="16"/>
      <c r="W723" s="16">
        <f>IF(OR(U723=999,V723=999,AND(S723&gt;$S$3,S723&lt;&gt;"Slot")),"",IF(V723="",U723,V723))</f>
        <v>0</v>
      </c>
      <c r="X723" s="17" t="e">
        <f>RANK(R723,$R$5:$R$124)</f>
        <v>#N/A</v>
      </c>
      <c r="Y723" s="16" t="str">
        <f>IFERROR(VLOOKUP($D723,Results!$F$3:$L$1396,Y$1,FALSE),"")</f>
        <v/>
      </c>
      <c r="Z723" s="34" t="str">
        <f>IFERROR(IFERROR(IF(VLOOKUP($D723,Results!$F$3:$L$1396,Z$1+1,FALSE)=1,"S",""),"")&amp;VLOOKUP($D723,Results!$F$3:$L$1396,Z$1,FALSE),"")</f>
        <v/>
      </c>
      <c r="AA723" s="16" t="str">
        <f>IFERROR(VLOOKUP($D723,Results!$F$3:$L$1396,AA$1,FALSE),"")</f>
        <v/>
      </c>
      <c r="AB723" s="16" t="str">
        <f>IFERROR(VLOOKUP($D723,Results!$F$3:$L$1396,AB$1,FALSE),"")</f>
        <v/>
      </c>
      <c r="AC723" s="16" t="str">
        <f>IF(V723="","",Y723-V723)</f>
        <v/>
      </c>
    </row>
    <row r="724" spans="1:29" s="21" customFormat="1" x14ac:dyDescent="0.25">
      <c r="A724" s="21" t="s">
        <v>3052</v>
      </c>
      <c r="B724" s="16">
        <f>COUNTIF($A$5:$A$124,A724)</f>
        <v>0</v>
      </c>
      <c r="C724" s="16" t="str">
        <f>IF(OR(MID(A724,1,2)="SP",MID(A724,1,2)="MR",MID(A724,1,2)="CL",MID(A724,1,2)="RP"),"P","B")</f>
        <v>B</v>
      </c>
      <c r="D724" s="17">
        <f>IF($C724="B",VLOOKUP($A724,Bat!$A$4:$BC$2232,D$1,FALSE),VLOOKUP($A724,Pit!$A$4:$AZ$2108,D$2,FALSE))</f>
        <v>5211</v>
      </c>
      <c r="E724" s="16" t="str">
        <f>IF($C724="B",VLOOKUP($A724,Bat!$A$4:$BC$2232,E$1,FALSE),VLOOKUP($A724,Pit!$A$4:$AZ$2108,E$2,FALSE))</f>
        <v>SS</v>
      </c>
      <c r="F724" s="16" t="str">
        <f>IF($C724="B",VLOOKUP($A724,Bat!$A$4:$BC$2232,F$1,FALSE),VLOOKUP($A724,Pit!$A$4:$AZ$2108,F$2,FALSE))</f>
        <v>Álex Flores</v>
      </c>
      <c r="G724" s="16">
        <f>IF($C724="B",VLOOKUP($A724,Bat!$A$4:$BC$2232,G$1,FALSE),VLOOKUP($A724,Pit!$A$4:$AZ$2108,G$2,FALSE))</f>
        <v>18</v>
      </c>
      <c r="H724" s="16" t="str">
        <f>IF($C724="B",VLOOKUP($A724,Bat!$A$4:$BC$2232,H$1,FALSE),VLOOKUP($A724,Pit!$A$4:$AZ$2108,H$2,FALSE))</f>
        <v>R</v>
      </c>
      <c r="I724" s="16" t="str">
        <f>IF($C724="B",VLOOKUP($A724,Bat!$A$4:$BC$2232,I$1,FALSE),VLOOKUP($A724,Pit!$A$4:$AZ$2108,I$2,FALSE))</f>
        <v>R</v>
      </c>
      <c r="J724" s="16" t="str">
        <f>IF($C724="B",VLOOKUP($A724,Bat!$A$4:$BC$2232,J$1,FALSE),VLOOKUP($A724,Pit!$A$4:$AZ$2108,J$2,FALSE))</f>
        <v>Very Low</v>
      </c>
      <c r="K724" s="17" t="str">
        <f>IF($C724="B",VLOOKUP($A724,Bat!$A$4:$BC$2232,K$1,FALSE),VLOOKUP($A724,Pit!$A$4:$AZ$2108,K$2,FALSE))</f>
        <v>Normal</v>
      </c>
      <c r="L724" s="16">
        <f>IF($C724="B",VLOOKUP($A724,Bat!$A$4:$BC$2232,L$1,FALSE),VLOOKUP($A724,Pit!$A$4:$AZ$2108,L$2,FALSE))</f>
        <v>3</v>
      </c>
      <c r="M724" s="16">
        <f>IF($C724="B",VLOOKUP($A724,Bat!$A$4:$BC$2232,M$1,FALSE),VLOOKUP($A724,Pit!$A$4:$AZ$2108,M$2,FALSE))</f>
        <v>4</v>
      </c>
      <c r="N724" s="16">
        <f>IF($C724="B",VLOOKUP($A724,Bat!$A$4:$BC$2232,N$1,FALSE),VLOOKUP($A724,Pit!$A$4:$AZ$2108,N$2,FALSE))</f>
        <v>2</v>
      </c>
      <c r="O724" s="16">
        <f>IF($C724="B",VLOOKUP($A724,Bat!$A$4:$BC$2232,O$1,FALSE),VLOOKUP($A724,Pit!$A$4:$AZ$2108,O$2,FALSE))</f>
        <v>4</v>
      </c>
      <c r="P724" s="17">
        <f>IF($C724="B",VLOOKUP($A724,Bat!$A$4:$BC$2232,P$1,FALSE),VLOOKUP($A724,Pit!$A$4:$AZ$2108,P$2,FALSE))</f>
        <v>5</v>
      </c>
      <c r="Q724" s="36">
        <f>IF($C724="B",VLOOKUP($A724,Bat!$A$4:$BC$2232,Q$1,FALSE),VLOOKUP($A724,Pit!$A$4:$AZ$2108,Q$2,FALSE))</f>
        <v>0.83934057540897378</v>
      </c>
      <c r="R724" s="19">
        <f>IF($C724="B",VLOOKUP($A724,Bat!$A$4:$BC$2232,R$1,FALSE),VLOOKUP($A724,Pit!$A$4:$AZ$2108,R$2,FALSE))</f>
        <v>-0.7524954325593205</v>
      </c>
      <c r="S724" s="20">
        <f>IF($C724="B",VLOOKUP($A724,Bat!$A$4:$BC$2232,S$1,FALSE),VLOOKUP($A724,Pit!$A$4:$AZ$2108,S$2,FALSE))</f>
        <v>330000</v>
      </c>
      <c r="T724" s="17" t="str">
        <f>VLOOKUP(IF($C724="B",VLOOKUP($A724,Bat!$A$4:$AT$2232,T$1,FALSE),VLOOKUP($A724,Pit!$A$4:$BD$2108,T$2,FALSE)),COND!$A$35:$B$41,2,FALSE)</f>
        <v>??</v>
      </c>
      <c r="U724" s="21">
        <f>IF($C724="B",VLOOKUP($A724,Bat!$A$4:$AR$1196,44,FALSE),VLOOKUP($A724,Pit!$A$4:$BB$1086,54,FALSE))</f>
        <v>0</v>
      </c>
      <c r="V724" s="16"/>
      <c r="W724" s="16">
        <f>IF(OR(U724=999,V724=999,AND(S724&gt;$S$3,S724&lt;&gt;"Slot")),"",IF(V724="",U724,V724))</f>
        <v>0</v>
      </c>
      <c r="X724" s="17" t="e">
        <f>RANK(R724,$R$5:$R$124)</f>
        <v>#N/A</v>
      </c>
      <c r="Y724" s="16" t="str">
        <f>IFERROR(VLOOKUP($D724,Results!$F$3:$L$1396,Y$1,FALSE),"")</f>
        <v/>
      </c>
      <c r="Z724" s="34" t="str">
        <f>IFERROR(IFERROR(IF(VLOOKUP($D724,Results!$F$3:$L$1396,Z$1+1,FALSE)=1,"S",""),"")&amp;VLOOKUP($D724,Results!$F$3:$L$1396,Z$1,FALSE),"")</f>
        <v/>
      </c>
      <c r="AA724" s="16" t="str">
        <f>IFERROR(VLOOKUP($D724,Results!$F$3:$L$1396,AA$1,FALSE),"")</f>
        <v/>
      </c>
      <c r="AB724" s="16" t="str">
        <f>IFERROR(VLOOKUP($D724,Results!$F$3:$L$1396,AB$1,FALSE),"")</f>
        <v/>
      </c>
      <c r="AC724" s="16" t="str">
        <f>IF(V724="","",Y724-V724)</f>
        <v/>
      </c>
    </row>
    <row r="725" spans="1:29" s="21" customFormat="1" x14ac:dyDescent="0.25">
      <c r="A725" s="21" t="s">
        <v>3053</v>
      </c>
      <c r="B725" s="16">
        <f>COUNTIF($A$5:$A$124,A725)</f>
        <v>0</v>
      </c>
      <c r="C725" s="16" t="str">
        <f>IF(OR(MID(A725,1,2)="SP",MID(A725,1,2)="MR",MID(A725,1,2)="CL",MID(A725,1,2)="RP"),"P","B")</f>
        <v>B</v>
      </c>
      <c r="D725" s="17">
        <f>IF($C725="B",VLOOKUP($A725,Bat!$A$4:$BC$2232,D$1,FALSE),VLOOKUP($A725,Pit!$A$4:$AZ$2108,D$2,FALSE))</f>
        <v>4182</v>
      </c>
      <c r="E725" s="16" t="str">
        <f>IF($C725="B",VLOOKUP($A725,Bat!$A$4:$BC$2232,E$1,FALSE),VLOOKUP($A725,Pit!$A$4:$AZ$2108,E$2,FALSE))</f>
        <v>2B</v>
      </c>
      <c r="F725" s="16" t="str">
        <f>IF($C725="B",VLOOKUP($A725,Bat!$A$4:$BC$2232,F$1,FALSE),VLOOKUP($A725,Pit!$A$4:$AZ$2108,F$2,FALSE))</f>
        <v>Katai Fujii</v>
      </c>
      <c r="G725" s="16">
        <f>IF($C725="B",VLOOKUP($A725,Bat!$A$4:$BC$2232,G$1,FALSE),VLOOKUP($A725,Pit!$A$4:$AZ$2108,G$2,FALSE))</f>
        <v>21</v>
      </c>
      <c r="H725" s="16" t="str">
        <f>IF($C725="B",VLOOKUP($A725,Bat!$A$4:$BC$2232,H$1,FALSE),VLOOKUP($A725,Pit!$A$4:$AZ$2108,H$2,FALSE))</f>
        <v>R</v>
      </c>
      <c r="I725" s="16" t="str">
        <f>IF($C725="B",VLOOKUP($A725,Bat!$A$4:$BC$2232,I$1,FALSE),VLOOKUP($A725,Pit!$A$4:$AZ$2108,I$2,FALSE))</f>
        <v>R</v>
      </c>
      <c r="J725" s="16" t="str">
        <f>IF($C725="B",VLOOKUP($A725,Bat!$A$4:$BC$2232,J$1,FALSE),VLOOKUP($A725,Pit!$A$4:$AZ$2108,J$2,FALSE))</f>
        <v>Very High</v>
      </c>
      <c r="K725" s="17" t="str">
        <f>IF($C725="B",VLOOKUP($A725,Bat!$A$4:$BC$2232,K$1,FALSE),VLOOKUP($A725,Pit!$A$4:$AZ$2108,K$2,FALSE))</f>
        <v>Normal</v>
      </c>
      <c r="L725" s="16">
        <f>IF($C725="B",VLOOKUP($A725,Bat!$A$4:$BC$2232,L$1,FALSE),VLOOKUP($A725,Pit!$A$4:$AZ$2108,L$2,FALSE))</f>
        <v>3</v>
      </c>
      <c r="M725" s="16">
        <f>IF($C725="B",VLOOKUP($A725,Bat!$A$4:$BC$2232,M$1,FALSE),VLOOKUP($A725,Pit!$A$4:$AZ$2108,M$2,FALSE))</f>
        <v>3</v>
      </c>
      <c r="N725" s="16">
        <f>IF($C725="B",VLOOKUP($A725,Bat!$A$4:$BC$2232,N$1,FALSE),VLOOKUP($A725,Pit!$A$4:$AZ$2108,N$2,FALSE))</f>
        <v>3</v>
      </c>
      <c r="O725" s="16">
        <f>IF($C725="B",VLOOKUP($A725,Bat!$A$4:$BC$2232,O$1,FALSE),VLOOKUP($A725,Pit!$A$4:$AZ$2108,O$2,FALSE))</f>
        <v>3</v>
      </c>
      <c r="P725" s="17">
        <f>IF($C725="B",VLOOKUP($A725,Bat!$A$4:$BC$2232,P$1,FALSE),VLOOKUP($A725,Pit!$A$4:$AZ$2108,P$2,FALSE))</f>
        <v>2</v>
      </c>
      <c r="Q725" s="36">
        <f>IF($C725="B",VLOOKUP($A725,Bat!$A$4:$BC$2232,Q$1,FALSE),VLOOKUP($A725,Pit!$A$4:$AZ$2108,Q$2,FALSE))</f>
        <v>0.835258169059232</v>
      </c>
      <c r="R725" s="19">
        <f>IF($C725="B",VLOOKUP($A725,Bat!$A$4:$BC$2232,R$1,FALSE),VLOOKUP($A725,Pit!$A$4:$AZ$2108,R$2,FALSE))</f>
        <v>-0.75303093731760229</v>
      </c>
      <c r="S725" s="20">
        <f>IF($C725="B",VLOOKUP($A725,Bat!$A$4:$BC$2232,S$1,FALSE),VLOOKUP($A725,Pit!$A$4:$AZ$2108,S$2,FALSE))</f>
        <v>210000</v>
      </c>
      <c r="T725" s="17" t="str">
        <f>VLOOKUP(IF($C725="B",VLOOKUP($A725,Bat!$A$4:$AT$2232,T$1,FALSE),VLOOKUP($A725,Pit!$A$4:$BD$2108,T$2,FALSE)),COND!$A$35:$B$41,2,FALSE)</f>
        <v>??</v>
      </c>
      <c r="U725" s="21">
        <f>IF($C725="B",VLOOKUP($A725,Bat!$A$4:$AR$1196,44,FALSE),VLOOKUP($A725,Pit!$A$4:$BB$1086,54,FALSE))</f>
        <v>0</v>
      </c>
      <c r="V725" s="16"/>
      <c r="W725" s="16">
        <f>IF(OR(U725=999,V725=999,AND(S725&gt;$S$3,S725&lt;&gt;"Slot")),"",IF(V725="",U725,V725))</f>
        <v>0</v>
      </c>
      <c r="X725" s="17" t="e">
        <f>RANK(R725,$R$5:$R$124)</f>
        <v>#N/A</v>
      </c>
      <c r="Y725" s="16" t="str">
        <f>IFERROR(VLOOKUP($D725,Results!$F$3:$L$1396,Y$1,FALSE),"")</f>
        <v/>
      </c>
      <c r="Z725" s="34" t="str">
        <f>IFERROR(IFERROR(IF(VLOOKUP($D725,Results!$F$3:$L$1396,Z$1+1,FALSE)=1,"S",""),"")&amp;VLOOKUP($D725,Results!$F$3:$L$1396,Z$1,FALSE),"")</f>
        <v/>
      </c>
      <c r="AA725" s="16" t="str">
        <f>IFERROR(VLOOKUP($D725,Results!$F$3:$L$1396,AA$1,FALSE),"")</f>
        <v/>
      </c>
      <c r="AB725" s="16" t="str">
        <f>IFERROR(VLOOKUP($D725,Results!$F$3:$L$1396,AB$1,FALSE),"")</f>
        <v/>
      </c>
      <c r="AC725" s="16" t="str">
        <f>IF(V725="","",Y725-V725)</f>
        <v/>
      </c>
    </row>
    <row r="726" spans="1:29" s="21" customFormat="1" x14ac:dyDescent="0.25">
      <c r="A726" s="21" t="s">
        <v>3054</v>
      </c>
      <c r="B726" s="16">
        <f>COUNTIF($A$5:$A$124,A726)</f>
        <v>0</v>
      </c>
      <c r="C726" s="16" t="str">
        <f>IF(OR(MID(A726,1,2)="SP",MID(A726,1,2)="MR",MID(A726,1,2)="CL",MID(A726,1,2)="RP"),"P","B")</f>
        <v>B</v>
      </c>
      <c r="D726" s="17">
        <f>IF($C726="B",VLOOKUP($A726,Bat!$A$4:$BC$2232,D$1,FALSE),VLOOKUP($A726,Pit!$A$4:$AZ$2108,D$2,FALSE))</f>
        <v>3945</v>
      </c>
      <c r="E726" s="16" t="str">
        <f>IF($C726="B",VLOOKUP($A726,Bat!$A$4:$BC$2232,E$1,FALSE),VLOOKUP($A726,Pit!$A$4:$AZ$2108,E$2,FALSE))</f>
        <v>1B</v>
      </c>
      <c r="F726" s="16" t="str">
        <f>IF($C726="B",VLOOKUP($A726,Bat!$A$4:$BC$2232,F$1,FALSE),VLOOKUP($A726,Pit!$A$4:$AZ$2108,F$2,FALSE))</f>
        <v>Kisho Kobayashi</v>
      </c>
      <c r="G726" s="16">
        <f>IF($C726="B",VLOOKUP($A726,Bat!$A$4:$BC$2232,G$1,FALSE),VLOOKUP($A726,Pit!$A$4:$AZ$2108,G$2,FALSE))</f>
        <v>21</v>
      </c>
      <c r="H726" s="16" t="str">
        <f>IF($C726="B",VLOOKUP($A726,Bat!$A$4:$BC$2232,H$1,FALSE),VLOOKUP($A726,Pit!$A$4:$AZ$2108,H$2,FALSE))</f>
        <v>S</v>
      </c>
      <c r="I726" s="16" t="str">
        <f>IF($C726="B",VLOOKUP($A726,Bat!$A$4:$BC$2232,I$1,FALSE),VLOOKUP($A726,Pit!$A$4:$AZ$2108,I$2,FALSE))</f>
        <v>R</v>
      </c>
      <c r="J726" s="16" t="str">
        <f>IF($C726="B",VLOOKUP($A726,Bat!$A$4:$BC$2232,J$1,FALSE),VLOOKUP($A726,Pit!$A$4:$AZ$2108,J$2,FALSE))</f>
        <v>Very Low</v>
      </c>
      <c r="K726" s="17" t="str">
        <f>IF($C726="B",VLOOKUP($A726,Bat!$A$4:$BC$2232,K$1,FALSE),VLOOKUP($A726,Pit!$A$4:$AZ$2108,K$2,FALSE))</f>
        <v>Normal</v>
      </c>
      <c r="L726" s="16">
        <f>IF($C726="B",VLOOKUP($A726,Bat!$A$4:$BC$2232,L$1,FALSE),VLOOKUP($A726,Pit!$A$4:$AZ$2108,L$2,FALSE))</f>
        <v>3</v>
      </c>
      <c r="M726" s="16">
        <f>IF($C726="B",VLOOKUP($A726,Bat!$A$4:$BC$2232,M$1,FALSE),VLOOKUP($A726,Pit!$A$4:$AZ$2108,M$2,FALSE))</f>
        <v>5</v>
      </c>
      <c r="N726" s="16">
        <f>IF($C726="B",VLOOKUP($A726,Bat!$A$4:$BC$2232,N$1,FALSE),VLOOKUP($A726,Pit!$A$4:$AZ$2108,N$2,FALSE))</f>
        <v>2</v>
      </c>
      <c r="O726" s="16">
        <f>IF($C726="B",VLOOKUP($A726,Bat!$A$4:$BC$2232,O$1,FALSE),VLOOKUP($A726,Pit!$A$4:$AZ$2108,O$2,FALSE))</f>
        <v>5</v>
      </c>
      <c r="P726" s="17">
        <f>IF($C726="B",VLOOKUP($A726,Bat!$A$4:$BC$2232,P$1,FALSE),VLOOKUP($A726,Pit!$A$4:$AZ$2108,P$2,FALSE))</f>
        <v>3</v>
      </c>
      <c r="Q726" s="36">
        <f>IF($C726="B",VLOOKUP($A726,Bat!$A$4:$BC$2232,Q$1,FALSE),VLOOKUP($A726,Pit!$A$4:$AZ$2108,Q$2,FALSE))</f>
        <v>0.80036369951284492</v>
      </c>
      <c r="R726" s="19">
        <f>IF($C726="B",VLOOKUP($A726,Bat!$A$4:$BC$2232,R$1,FALSE),VLOOKUP($A726,Pit!$A$4:$AZ$2108,R$2,FALSE))</f>
        <v>-0.75760817752324483</v>
      </c>
      <c r="S726" s="20">
        <f>IF($C726="B",VLOOKUP($A726,Bat!$A$4:$BC$2232,S$1,FALSE),VLOOKUP($A726,Pit!$A$4:$AZ$2108,S$2,FALSE))</f>
        <v>180000</v>
      </c>
      <c r="T726" s="17" t="str">
        <f>VLOOKUP(IF($C726="B",VLOOKUP($A726,Bat!$A$4:$AT$2232,T$1,FALSE),VLOOKUP($A726,Pit!$A$4:$BD$2108,T$2,FALSE)),COND!$A$35:$B$41,2,FALSE)</f>
        <v>??</v>
      </c>
      <c r="U726" s="21">
        <f>IF($C726="B",VLOOKUP($A726,Bat!$A$4:$AR$1196,44,FALSE),VLOOKUP($A726,Pit!$A$4:$BB$1086,54,FALSE))</f>
        <v>0</v>
      </c>
      <c r="V726" s="16"/>
      <c r="W726" s="16">
        <f>IF(OR(U726=999,V726=999,AND(S726&gt;$S$3,S726&lt;&gt;"Slot")),"",IF(V726="",U726,V726))</f>
        <v>0</v>
      </c>
      <c r="X726" s="17" t="e">
        <f>RANK(R726,$R$5:$R$124)</f>
        <v>#N/A</v>
      </c>
      <c r="Y726" s="16" t="str">
        <f>IFERROR(VLOOKUP($D726,Results!$F$3:$L$1396,Y$1,FALSE),"")</f>
        <v/>
      </c>
      <c r="Z726" s="34" t="str">
        <f>IFERROR(IFERROR(IF(VLOOKUP($D726,Results!$F$3:$L$1396,Z$1+1,FALSE)=1,"S",""),"")&amp;VLOOKUP($D726,Results!$F$3:$L$1396,Z$1,FALSE),"")</f>
        <v/>
      </c>
      <c r="AA726" s="16" t="str">
        <f>IFERROR(VLOOKUP($D726,Results!$F$3:$L$1396,AA$1,FALSE),"")</f>
        <v/>
      </c>
      <c r="AB726" s="16" t="str">
        <f>IFERROR(VLOOKUP($D726,Results!$F$3:$L$1396,AB$1,FALSE),"")</f>
        <v/>
      </c>
      <c r="AC726" s="16" t="str">
        <f>IF(V726="","",Y726-V726)</f>
        <v/>
      </c>
    </row>
    <row r="727" spans="1:29" s="21" customFormat="1" x14ac:dyDescent="0.25">
      <c r="A727" s="21" t="s">
        <v>3183</v>
      </c>
      <c r="B727" s="16">
        <f>COUNTIF($A$5:$A$124,A727)</f>
        <v>0</v>
      </c>
      <c r="C727" s="16" t="str">
        <f>IF(OR(MID(A727,1,2)="SP",MID(A727,1,2)="MR",MID(A727,1,2)="CL",MID(A727,1,2)="RP"),"P","B")</f>
        <v>B</v>
      </c>
      <c r="D727" s="17">
        <f>IF($C727="B",VLOOKUP($A727,Bat!$A$4:$BC$2232,D$1,FALSE),VLOOKUP($A727,Pit!$A$4:$AZ$2108,D$2,FALSE))</f>
        <v>12327</v>
      </c>
      <c r="E727" s="16" t="str">
        <f>IF($C727="B",VLOOKUP($A727,Bat!$A$4:$BC$2232,E$1,FALSE),VLOOKUP($A727,Pit!$A$4:$AZ$2108,E$2,FALSE))</f>
        <v>SS</v>
      </c>
      <c r="F727" s="16" t="str">
        <f>IF($C727="B",VLOOKUP($A727,Bat!$A$4:$BC$2232,F$1,FALSE),VLOOKUP($A727,Pit!$A$4:$AZ$2108,F$2,FALSE))</f>
        <v>Rob Hill</v>
      </c>
      <c r="G727" s="16">
        <f>IF($C727="B",VLOOKUP($A727,Bat!$A$4:$BC$2232,G$1,FALSE),VLOOKUP($A727,Pit!$A$4:$AZ$2108,G$2,FALSE))</f>
        <v>21</v>
      </c>
      <c r="H727" s="16" t="str">
        <f>IF($C727="B",VLOOKUP($A727,Bat!$A$4:$BC$2232,H$1,FALSE),VLOOKUP($A727,Pit!$A$4:$AZ$2108,H$2,FALSE))</f>
        <v>R</v>
      </c>
      <c r="I727" s="16" t="str">
        <f>IF($C727="B",VLOOKUP($A727,Bat!$A$4:$BC$2232,I$1,FALSE),VLOOKUP($A727,Pit!$A$4:$AZ$2108,I$2,FALSE))</f>
        <v>R</v>
      </c>
      <c r="J727" s="16" t="str">
        <f>IF($C727="B",VLOOKUP($A727,Bat!$A$4:$BC$2232,J$1,FALSE),VLOOKUP($A727,Pit!$A$4:$AZ$2108,J$2,FALSE))</f>
        <v>High</v>
      </c>
      <c r="K727" s="17" t="str">
        <f>IF($C727="B",VLOOKUP($A727,Bat!$A$4:$BC$2232,K$1,FALSE),VLOOKUP($A727,Pit!$A$4:$AZ$2108,K$2,FALSE))</f>
        <v>High</v>
      </c>
      <c r="L727" s="16">
        <f>IF($C727="B",VLOOKUP($A727,Bat!$A$4:$BC$2232,L$1,FALSE),VLOOKUP($A727,Pit!$A$4:$AZ$2108,L$2,FALSE))</f>
        <v>3</v>
      </c>
      <c r="M727" s="16">
        <f>IF($C727="B",VLOOKUP($A727,Bat!$A$4:$BC$2232,M$1,FALSE),VLOOKUP($A727,Pit!$A$4:$AZ$2108,M$2,FALSE))</f>
        <v>3</v>
      </c>
      <c r="N727" s="16">
        <f>IF($C727="B",VLOOKUP($A727,Bat!$A$4:$BC$2232,N$1,FALSE),VLOOKUP($A727,Pit!$A$4:$AZ$2108,N$2,FALSE))</f>
        <v>2</v>
      </c>
      <c r="O727" s="16">
        <f>IF($C727="B",VLOOKUP($A727,Bat!$A$4:$BC$2232,O$1,FALSE),VLOOKUP($A727,Pit!$A$4:$AZ$2108,O$2,FALSE))</f>
        <v>4</v>
      </c>
      <c r="P727" s="17">
        <f>IF($C727="B",VLOOKUP($A727,Bat!$A$4:$BC$2232,P$1,FALSE),VLOOKUP($A727,Pit!$A$4:$AZ$2108,P$2,FALSE))</f>
        <v>6</v>
      </c>
      <c r="Q727" s="36">
        <f>IF($C727="B",VLOOKUP($A727,Bat!$A$4:$BC$2232,Q$1,FALSE),VLOOKUP($A727,Pit!$A$4:$AZ$2108,Q$2,FALSE))</f>
        <v>0.78041028270654955</v>
      </c>
      <c r="R727" s="19">
        <f>IF($C727="B",VLOOKUP($A727,Bat!$A$4:$BC$2232,R$1,FALSE),VLOOKUP($A727,Pit!$A$4:$AZ$2108,R$2,FALSE))</f>
        <v>-0.76022554304944401</v>
      </c>
      <c r="S727" s="20">
        <f>IF($C727="B",VLOOKUP($A727,Bat!$A$4:$BC$2232,S$1,FALSE),VLOOKUP($A727,Pit!$A$4:$AZ$2108,S$2,FALSE))</f>
        <v>210000</v>
      </c>
      <c r="T727" s="17" t="str">
        <f>VLOOKUP(IF($C727="B",VLOOKUP($A727,Bat!$A$4:$AT$2232,T$1,FALSE),VLOOKUP($A727,Pit!$A$4:$BD$2108,T$2,FALSE)),COND!$A$35:$B$41,2,FALSE)</f>
        <v>??</v>
      </c>
      <c r="U727" s="21">
        <f>IF($C727="B",VLOOKUP($A727,Bat!$A$4:$AR$1196,44,FALSE),VLOOKUP($A727,Pit!$A$4:$BB$1086,54,FALSE))</f>
        <v>0</v>
      </c>
      <c r="V727" s="16"/>
      <c r="W727" s="16">
        <f>IF(OR(U727=999,V727=999,AND(S727&gt;$S$3,S727&lt;&gt;"Slot")),"",IF(V727="",U727,V727))</f>
        <v>0</v>
      </c>
      <c r="X727" s="17" t="e">
        <f>RANK(R727,$R$5:$R$124)</f>
        <v>#N/A</v>
      </c>
      <c r="Y727" s="16" t="str">
        <f>IFERROR(VLOOKUP($D727,Results!$F$3:$L$1396,Y$1,FALSE),"")</f>
        <v/>
      </c>
      <c r="Z727" s="34" t="str">
        <f>IFERROR(IFERROR(IF(VLOOKUP($D727,Results!$F$3:$L$1396,Z$1+1,FALSE)=1,"S",""),"")&amp;VLOOKUP($D727,Results!$F$3:$L$1396,Z$1,FALSE),"")</f>
        <v/>
      </c>
      <c r="AA727" s="16" t="str">
        <f>IFERROR(VLOOKUP($D727,Results!$F$3:$L$1396,AA$1,FALSE),"")</f>
        <v/>
      </c>
      <c r="AB727" s="16" t="str">
        <f>IFERROR(VLOOKUP($D727,Results!$F$3:$L$1396,AB$1,FALSE),"")</f>
        <v/>
      </c>
      <c r="AC727" s="16" t="str">
        <f>IF(V727="","",Y727-V727)</f>
        <v/>
      </c>
    </row>
    <row r="728" spans="1:29" s="21" customFormat="1" x14ac:dyDescent="0.25">
      <c r="A728" s="21" t="s">
        <v>3055</v>
      </c>
      <c r="B728" s="16">
        <f>COUNTIF($A$5:$A$124,A728)</f>
        <v>0</v>
      </c>
      <c r="C728" s="16" t="str">
        <f>IF(OR(MID(A728,1,2)="SP",MID(A728,1,2)="MR",MID(A728,1,2)="CL",MID(A728,1,2)="RP"),"P","B")</f>
        <v>B</v>
      </c>
      <c r="D728" s="17">
        <f>IF($C728="B",VLOOKUP($A728,Bat!$A$4:$BC$2232,D$1,FALSE),VLOOKUP($A728,Pit!$A$4:$AZ$2108,D$2,FALSE))</f>
        <v>6565</v>
      </c>
      <c r="E728" s="16" t="str">
        <f>IF($C728="B",VLOOKUP($A728,Bat!$A$4:$BC$2232,E$1,FALSE),VLOOKUP($A728,Pit!$A$4:$AZ$2108,E$2,FALSE))</f>
        <v>RF</v>
      </c>
      <c r="F728" s="16" t="str">
        <f>IF($C728="B",VLOOKUP($A728,Bat!$A$4:$BC$2232,F$1,FALSE),VLOOKUP($A728,Pit!$A$4:$AZ$2108,F$2,FALSE))</f>
        <v>José García</v>
      </c>
      <c r="G728" s="16">
        <f>IF($C728="B",VLOOKUP($A728,Bat!$A$4:$BC$2232,G$1,FALSE),VLOOKUP($A728,Pit!$A$4:$AZ$2108,G$2,FALSE))</f>
        <v>20</v>
      </c>
      <c r="H728" s="16" t="str">
        <f>IF($C728="B",VLOOKUP($A728,Bat!$A$4:$BC$2232,H$1,FALSE),VLOOKUP($A728,Pit!$A$4:$AZ$2108,H$2,FALSE))</f>
        <v>S</v>
      </c>
      <c r="I728" s="16" t="str">
        <f>IF($C728="B",VLOOKUP($A728,Bat!$A$4:$BC$2232,I$1,FALSE),VLOOKUP($A728,Pit!$A$4:$AZ$2108,I$2,FALSE))</f>
        <v>R</v>
      </c>
      <c r="J728" s="16" t="str">
        <f>IF($C728="B",VLOOKUP($A728,Bat!$A$4:$BC$2232,J$1,FALSE),VLOOKUP($A728,Pit!$A$4:$AZ$2108,J$2,FALSE))</f>
        <v>Normal</v>
      </c>
      <c r="K728" s="17" t="str">
        <f>IF($C728="B",VLOOKUP($A728,Bat!$A$4:$BC$2232,K$1,FALSE),VLOOKUP($A728,Pit!$A$4:$AZ$2108,K$2,FALSE))</f>
        <v>Very Low</v>
      </c>
      <c r="L728" s="16">
        <f>IF($C728="B",VLOOKUP($A728,Bat!$A$4:$BC$2232,L$1,FALSE),VLOOKUP($A728,Pit!$A$4:$AZ$2108,L$2,FALSE))</f>
        <v>3</v>
      </c>
      <c r="M728" s="16">
        <f>IF($C728="B",VLOOKUP($A728,Bat!$A$4:$BC$2232,M$1,FALSE),VLOOKUP($A728,Pit!$A$4:$AZ$2108,M$2,FALSE))</f>
        <v>3</v>
      </c>
      <c r="N728" s="16">
        <f>IF($C728="B",VLOOKUP($A728,Bat!$A$4:$BC$2232,N$1,FALSE),VLOOKUP($A728,Pit!$A$4:$AZ$2108,N$2,FALSE))</f>
        <v>4</v>
      </c>
      <c r="O728" s="16">
        <f>IF($C728="B",VLOOKUP($A728,Bat!$A$4:$BC$2232,O$1,FALSE),VLOOKUP($A728,Pit!$A$4:$AZ$2108,O$2,FALSE))</f>
        <v>3</v>
      </c>
      <c r="P728" s="17">
        <f>IF($C728="B",VLOOKUP($A728,Bat!$A$4:$BC$2232,P$1,FALSE),VLOOKUP($A728,Pit!$A$4:$AZ$2108,P$2,FALSE))</f>
        <v>3</v>
      </c>
      <c r="Q728" s="36">
        <f>IF($C728="B",VLOOKUP($A728,Bat!$A$4:$BC$2232,Q$1,FALSE),VLOOKUP($A728,Pit!$A$4:$AZ$2108,Q$2,FALSE))</f>
        <v>0.71219217515105093</v>
      </c>
      <c r="R728" s="19">
        <f>IF($C728="B",VLOOKUP($A728,Bat!$A$4:$BC$2232,R$1,FALSE),VLOOKUP($A728,Pit!$A$4:$AZ$2108,R$2,FALSE))</f>
        <v>-0.76917397151719258</v>
      </c>
      <c r="S728" s="20">
        <f>IF($C728="B",VLOOKUP($A728,Bat!$A$4:$BC$2232,S$1,FALSE),VLOOKUP($A728,Pit!$A$4:$AZ$2108,S$2,FALSE))</f>
        <v>190000</v>
      </c>
      <c r="T728" s="17" t="str">
        <f>VLOOKUP(IF($C728="B",VLOOKUP($A728,Bat!$A$4:$AT$2232,T$1,FALSE),VLOOKUP($A728,Pit!$A$4:$BD$2108,T$2,FALSE)),COND!$A$35:$B$41,2,FALSE)</f>
        <v>??</v>
      </c>
      <c r="U728" s="21">
        <f>IF($C728="B",VLOOKUP($A728,Bat!$A$4:$AR$1196,44,FALSE),VLOOKUP($A728,Pit!$A$4:$BB$1086,54,FALSE))</f>
        <v>0</v>
      </c>
      <c r="V728" s="16"/>
      <c r="W728" s="16">
        <f>IF(OR(U728=999,V728=999,AND(S728&gt;$S$3,S728&lt;&gt;"Slot")),"",IF(V728="",U728,V728))</f>
        <v>0</v>
      </c>
      <c r="X728" s="17" t="e">
        <f>RANK(R728,$R$5:$R$124)</f>
        <v>#N/A</v>
      </c>
      <c r="Y728" s="16" t="str">
        <f>IFERROR(VLOOKUP($D728,Results!$F$3:$L$1396,Y$1,FALSE),"")</f>
        <v/>
      </c>
      <c r="Z728" s="34" t="str">
        <f>IFERROR(IFERROR(IF(VLOOKUP($D728,Results!$F$3:$L$1396,Z$1+1,FALSE)=1,"S",""),"")&amp;VLOOKUP($D728,Results!$F$3:$L$1396,Z$1,FALSE),"")</f>
        <v/>
      </c>
      <c r="AA728" s="16" t="str">
        <f>IFERROR(VLOOKUP($D728,Results!$F$3:$L$1396,AA$1,FALSE),"")</f>
        <v/>
      </c>
      <c r="AB728" s="16" t="str">
        <f>IFERROR(VLOOKUP($D728,Results!$F$3:$L$1396,AB$1,FALSE),"")</f>
        <v/>
      </c>
      <c r="AC728" s="16" t="str">
        <f>IF(V728="","",Y728-V728)</f>
        <v/>
      </c>
    </row>
    <row r="729" spans="1:29" s="21" customFormat="1" x14ac:dyDescent="0.25">
      <c r="A729" s="21" t="s">
        <v>3056</v>
      </c>
      <c r="B729" s="16">
        <f>COUNTIF($A$5:$A$124,A729)</f>
        <v>0</v>
      </c>
      <c r="C729" s="16" t="str">
        <f>IF(OR(MID(A729,1,2)="SP",MID(A729,1,2)="MR",MID(A729,1,2)="CL",MID(A729,1,2)="RP"),"P","B")</f>
        <v>B</v>
      </c>
      <c r="D729" s="17">
        <f>IF($C729="B",VLOOKUP($A729,Bat!$A$4:$BC$2232,D$1,FALSE),VLOOKUP($A729,Pit!$A$4:$AZ$2108,D$2,FALSE))</f>
        <v>5286</v>
      </c>
      <c r="E729" s="16" t="str">
        <f>IF($C729="B",VLOOKUP($A729,Bat!$A$4:$BC$2232,E$1,FALSE),VLOOKUP($A729,Pit!$A$4:$AZ$2108,E$2,FALSE))</f>
        <v>LF</v>
      </c>
      <c r="F729" s="16" t="str">
        <f>IF($C729="B",VLOOKUP($A729,Bat!$A$4:$BC$2232,F$1,FALSE),VLOOKUP($A729,Pit!$A$4:$AZ$2108,F$2,FALSE))</f>
        <v>Yasutoki Shini</v>
      </c>
      <c r="G729" s="16">
        <f>IF($C729="B",VLOOKUP($A729,Bat!$A$4:$BC$2232,G$1,FALSE),VLOOKUP($A729,Pit!$A$4:$AZ$2108,G$2,FALSE))</f>
        <v>18</v>
      </c>
      <c r="H729" s="16" t="str">
        <f>IF($C729="B",VLOOKUP($A729,Bat!$A$4:$BC$2232,H$1,FALSE),VLOOKUP($A729,Pit!$A$4:$AZ$2108,H$2,FALSE))</f>
        <v>R</v>
      </c>
      <c r="I729" s="16" t="str">
        <f>IF($C729="B",VLOOKUP($A729,Bat!$A$4:$BC$2232,I$1,FALSE),VLOOKUP($A729,Pit!$A$4:$AZ$2108,I$2,FALSE))</f>
        <v>R</v>
      </c>
      <c r="J729" s="16" t="str">
        <f>IF($C729="B",VLOOKUP($A729,Bat!$A$4:$BC$2232,J$1,FALSE),VLOOKUP($A729,Pit!$A$4:$AZ$2108,J$2,FALSE))</f>
        <v>High</v>
      </c>
      <c r="K729" s="17" t="str">
        <f>IF($C729="B",VLOOKUP($A729,Bat!$A$4:$BC$2232,K$1,FALSE),VLOOKUP($A729,Pit!$A$4:$AZ$2108,K$2,FALSE))</f>
        <v>Very High</v>
      </c>
      <c r="L729" s="16">
        <f>IF($C729="B",VLOOKUP($A729,Bat!$A$4:$BC$2232,L$1,FALSE),VLOOKUP($A729,Pit!$A$4:$AZ$2108,L$2,FALSE))</f>
        <v>3</v>
      </c>
      <c r="M729" s="16">
        <f>IF($C729="B",VLOOKUP($A729,Bat!$A$4:$BC$2232,M$1,FALSE),VLOOKUP($A729,Pit!$A$4:$AZ$2108,M$2,FALSE))</f>
        <v>5</v>
      </c>
      <c r="N729" s="16">
        <f>IF($C729="B",VLOOKUP($A729,Bat!$A$4:$BC$2232,N$1,FALSE),VLOOKUP($A729,Pit!$A$4:$AZ$2108,N$2,FALSE))</f>
        <v>2</v>
      </c>
      <c r="O729" s="16">
        <f>IF($C729="B",VLOOKUP($A729,Bat!$A$4:$BC$2232,O$1,FALSE),VLOOKUP($A729,Pit!$A$4:$AZ$2108,O$2,FALSE))</f>
        <v>4</v>
      </c>
      <c r="P729" s="17">
        <f>IF($C729="B",VLOOKUP($A729,Bat!$A$4:$BC$2232,P$1,FALSE),VLOOKUP($A729,Pit!$A$4:$AZ$2108,P$2,FALSE))</f>
        <v>3</v>
      </c>
      <c r="Q729" s="36">
        <f>IF($C729="B",VLOOKUP($A729,Bat!$A$4:$BC$2232,Q$1,FALSE),VLOOKUP($A729,Pit!$A$4:$AZ$2108,Q$2,FALSE))</f>
        <v>0.69031827244235444</v>
      </c>
      <c r="R729" s="19">
        <f>IF($C729="B",VLOOKUP($A729,Bat!$A$4:$BC$2232,R$1,FALSE),VLOOKUP($A729,Pit!$A$4:$AZ$2108,R$2,FALSE))</f>
        <v>-0.77204325447905164</v>
      </c>
      <c r="S729" s="20">
        <f>IF($C729="B",VLOOKUP($A729,Bat!$A$4:$BC$2232,S$1,FALSE),VLOOKUP($A729,Pit!$A$4:$AZ$2108,S$2,FALSE))</f>
        <v>2100000</v>
      </c>
      <c r="T729" s="17" t="str">
        <f>VLOOKUP(IF($C729="B",VLOOKUP($A729,Bat!$A$4:$AT$2232,T$1,FALSE),VLOOKUP($A729,Pit!$A$4:$BD$2108,T$2,FALSE)),COND!$A$35:$B$41,2,FALSE)</f>
        <v>??</v>
      </c>
      <c r="U729" s="21">
        <f>IF($C729="B",VLOOKUP($A729,Bat!$A$4:$AR$1196,44,FALSE),VLOOKUP($A729,Pit!$A$4:$BB$1086,54,FALSE))</f>
        <v>0</v>
      </c>
      <c r="V729" s="16"/>
      <c r="W729" s="16">
        <f>IF(OR(U729=999,V729=999,AND(S729&gt;$S$3,S729&lt;&gt;"Slot")),"",IF(V729="",U729,V729))</f>
        <v>0</v>
      </c>
      <c r="X729" s="17" t="e">
        <f>RANK(R729,$R$5:$R$124)</f>
        <v>#N/A</v>
      </c>
      <c r="Y729" s="16" t="str">
        <f>IFERROR(VLOOKUP($D729,Results!$F$3:$L$1396,Y$1,FALSE),"")</f>
        <v/>
      </c>
      <c r="Z729" s="34" t="str">
        <f>IFERROR(IFERROR(IF(VLOOKUP($D729,Results!$F$3:$L$1396,Z$1+1,FALSE)=1,"S",""),"")&amp;VLOOKUP($D729,Results!$F$3:$L$1396,Z$1,FALSE),"")</f>
        <v/>
      </c>
      <c r="AA729" s="16" t="str">
        <f>IFERROR(VLOOKUP($D729,Results!$F$3:$L$1396,AA$1,FALSE),"")</f>
        <v/>
      </c>
      <c r="AB729" s="16" t="str">
        <f>IFERROR(VLOOKUP($D729,Results!$F$3:$L$1396,AB$1,FALSE),"")</f>
        <v/>
      </c>
      <c r="AC729" s="16" t="str">
        <f>IF(V729="","",Y729-V729)</f>
        <v/>
      </c>
    </row>
    <row r="730" spans="1:29" s="21" customFormat="1" x14ac:dyDescent="0.25">
      <c r="A730" s="21" t="s">
        <v>2652</v>
      </c>
      <c r="B730" s="16">
        <f>COUNTIF($A$5:$A$124,A730)</f>
        <v>0</v>
      </c>
      <c r="C730" s="16" t="str">
        <f>IF(OR(MID(A730,1,2)="SP",MID(A730,1,2)="MR",MID(A730,1,2)="CL",MID(A730,1,2)="RP"),"P","B")</f>
        <v>P</v>
      </c>
      <c r="D730" s="17">
        <f>IF($C730="B",VLOOKUP($A730,Bat!$A$4:$BC$2232,D$1,FALSE),VLOOKUP($A730,Pit!$A$4:$AZ$2108,D$2,FALSE))</f>
        <v>9471</v>
      </c>
      <c r="E730" s="16" t="str">
        <f>IF($C730="B",VLOOKUP($A730,Bat!$A$4:$BC$2232,E$1,FALSE),VLOOKUP($A730,Pit!$A$4:$AZ$2108,E$2,FALSE))</f>
        <v>RP</v>
      </c>
      <c r="F730" s="16" t="str">
        <f>IF($C730="B",VLOOKUP($A730,Bat!$A$4:$BC$2232,F$1,FALSE),VLOOKUP($A730,Pit!$A$4:$AZ$2108,F$2,FALSE))</f>
        <v>Tom Sanford</v>
      </c>
      <c r="G730" s="16">
        <f>IF($C730="B",VLOOKUP($A730,Bat!$A$4:$BC$2232,G$1,FALSE),VLOOKUP($A730,Pit!$A$4:$AZ$2108,G$2,FALSE))</f>
        <v>21</v>
      </c>
      <c r="H730" s="16" t="str">
        <f>IF($C730="B",VLOOKUP($A730,Bat!$A$4:$BC$2232,H$1,FALSE),VLOOKUP($A730,Pit!$A$4:$AZ$2108,H$2,FALSE))</f>
        <v>R</v>
      </c>
      <c r="I730" s="16" t="str">
        <f>IF($C730="B",VLOOKUP($A730,Bat!$A$4:$BC$2232,I$1,FALSE),VLOOKUP($A730,Pit!$A$4:$AZ$2108,I$2,FALSE))</f>
        <v>R</v>
      </c>
      <c r="J730" s="16" t="str">
        <f>IF($C730="B",VLOOKUP($A730,Bat!$A$4:$BC$2232,J$1,FALSE),VLOOKUP($A730,Pit!$A$4:$AZ$2108,J$2,FALSE))</f>
        <v>Very Low</v>
      </c>
      <c r="K730" s="17" t="str">
        <f>IF($C730="B",VLOOKUP($A730,Bat!$A$4:$BC$2232,K$1,FALSE),VLOOKUP($A730,Pit!$A$4:$AZ$2108,K$2,FALSE))</f>
        <v>High</v>
      </c>
      <c r="L730" s="16">
        <f>IF($C730="B",VLOOKUP($A730,Bat!$A$4:$BC$2232,L$1,FALSE),VLOOKUP($A730,Pit!$A$4:$AZ$2108,L$2,FALSE))</f>
        <v>3</v>
      </c>
      <c r="M730" s="16">
        <f>IF($C730="B",VLOOKUP($A730,Bat!$A$4:$BC$2232,M$1,FALSE),VLOOKUP($A730,Pit!$A$4:$AZ$2108,M$2,FALSE))</f>
        <v>4</v>
      </c>
      <c r="N730" s="16">
        <f>IF($C730="B",VLOOKUP($A730,Bat!$A$4:$BC$2232,N$1,FALSE),VLOOKUP($A730,Pit!$A$4:$AZ$2108,N$2,FALSE))</f>
        <v>3</v>
      </c>
      <c r="O730" s="16" t="str">
        <f>IF($C730="B",VLOOKUP($A730,Bat!$A$4:$BC$2232,O$1,FALSE),VLOOKUP($A730,Pit!$A$4:$AZ$2108,O$2,FALSE))</f>
        <v>88-90 Mph</v>
      </c>
      <c r="P730" s="17">
        <f>IF($C730="B",VLOOKUP($A730,Bat!$A$4:$BC$2232,P$1,FALSE),VLOOKUP($A730,Pit!$A$4:$AZ$2108,P$2,FALSE))</f>
        <v>2</v>
      </c>
      <c r="Q730" s="36">
        <f>IF($C730="B",VLOOKUP($A730,Bat!$A$4:$BC$2232,Q$1,FALSE),VLOOKUP($A730,Pit!$A$4:$AZ$2108,Q$2,FALSE))</f>
        <v>14.397897104553003</v>
      </c>
      <c r="R730" s="19">
        <f>IF($C730="B",VLOOKUP($A730,Bat!$A$4:$BC$2232,R$1,FALSE),VLOOKUP($A730,Pit!$A$4:$AZ$2108,R$2,FALSE))</f>
        <v>-0.77410260441606515</v>
      </c>
      <c r="S730" s="20">
        <f>IF($C730="B",VLOOKUP($A730,Bat!$A$4:$BC$2232,S$1,FALSE),VLOOKUP($A730,Pit!$A$4:$AZ$2108,S$2,FALSE))</f>
        <v>120000</v>
      </c>
      <c r="T730" s="17" t="str">
        <f>VLOOKUP(IF($C730="B",VLOOKUP($A730,Bat!$A$4:$AT$2232,T$1,FALSE),VLOOKUP($A730,Pit!$A$4:$BD$2108,T$2,FALSE)),COND!$A$35:$B$41,2,FALSE)</f>
        <v>??</v>
      </c>
      <c r="U730" s="21">
        <f>IF($C730="B",VLOOKUP($A730,Bat!$A$4:$AR$1196,44,FALSE),VLOOKUP($A730,Pit!$A$4:$BB$1086,54,FALSE))</f>
        <v>0</v>
      </c>
      <c r="V730" s="16"/>
      <c r="W730" s="16">
        <f>IF(OR(U730=999,V730=999,AND(S730&gt;$S$3,S730&lt;&gt;"Slot")),"",IF(V730="",U730,V730))</f>
        <v>0</v>
      </c>
      <c r="X730" s="17" t="e">
        <f>RANK(R730,$R$5:$R$124)</f>
        <v>#N/A</v>
      </c>
      <c r="Y730" s="16" t="str">
        <f>IFERROR(VLOOKUP($D730,Results!$F$3:$L$1396,Y$1,FALSE),"")</f>
        <v/>
      </c>
      <c r="Z730" s="34" t="str">
        <f>IFERROR(IFERROR(IF(VLOOKUP($D730,Results!$F$3:$L$1396,Z$1+1,FALSE)=1,"S",""),"")&amp;VLOOKUP($D730,Results!$F$3:$L$1396,Z$1,FALSE),"")</f>
        <v/>
      </c>
      <c r="AA730" s="16" t="str">
        <f>IFERROR(VLOOKUP($D730,Results!$F$3:$L$1396,AA$1,FALSE),"")</f>
        <v/>
      </c>
      <c r="AB730" s="16" t="str">
        <f>IFERROR(VLOOKUP($D730,Results!$F$3:$L$1396,AB$1,FALSE),"")</f>
        <v/>
      </c>
      <c r="AC730" s="16" t="str">
        <f>IF(V730="","",Y730-V730)</f>
        <v/>
      </c>
    </row>
    <row r="731" spans="1:29" s="21" customFormat="1" x14ac:dyDescent="0.25">
      <c r="A731" s="21" t="s">
        <v>2653</v>
      </c>
      <c r="B731" s="16">
        <f>COUNTIF($A$5:$A$124,A731)</f>
        <v>0</v>
      </c>
      <c r="C731" s="16" t="str">
        <f>IF(OR(MID(A731,1,2)="SP",MID(A731,1,2)="MR",MID(A731,1,2)="CL",MID(A731,1,2)="RP"),"P","B")</f>
        <v>P</v>
      </c>
      <c r="D731" s="17">
        <f>IF($C731="B",VLOOKUP($A731,Bat!$A$4:$BC$2232,D$1,FALSE),VLOOKUP($A731,Pit!$A$4:$AZ$2108,D$2,FALSE))</f>
        <v>4404</v>
      </c>
      <c r="E731" s="16" t="str">
        <f>IF($C731="B",VLOOKUP($A731,Bat!$A$4:$BC$2232,E$1,FALSE),VLOOKUP($A731,Pit!$A$4:$AZ$2108,E$2,FALSE))</f>
        <v>RP</v>
      </c>
      <c r="F731" s="16" t="str">
        <f>IF($C731="B",VLOOKUP($A731,Bat!$A$4:$BC$2232,F$1,FALSE),VLOOKUP($A731,Pit!$A$4:$AZ$2108,F$2,FALSE))</f>
        <v>Yasutoki Yamada</v>
      </c>
      <c r="G731" s="16">
        <f>IF($C731="B",VLOOKUP($A731,Bat!$A$4:$BC$2232,G$1,FALSE),VLOOKUP($A731,Pit!$A$4:$AZ$2108,G$2,FALSE))</f>
        <v>21</v>
      </c>
      <c r="H731" s="16" t="str">
        <f>IF($C731="B",VLOOKUP($A731,Bat!$A$4:$BC$2232,H$1,FALSE),VLOOKUP($A731,Pit!$A$4:$AZ$2108,H$2,FALSE))</f>
        <v>R</v>
      </c>
      <c r="I731" s="16" t="str">
        <f>IF($C731="B",VLOOKUP($A731,Bat!$A$4:$BC$2232,I$1,FALSE),VLOOKUP($A731,Pit!$A$4:$AZ$2108,I$2,FALSE))</f>
        <v>R</v>
      </c>
      <c r="J731" s="16" t="str">
        <f>IF($C731="B",VLOOKUP($A731,Bat!$A$4:$BC$2232,J$1,FALSE),VLOOKUP($A731,Pit!$A$4:$AZ$2108,J$2,FALSE))</f>
        <v>Very Low</v>
      </c>
      <c r="K731" s="17" t="str">
        <f>IF($C731="B",VLOOKUP($A731,Bat!$A$4:$BC$2232,K$1,FALSE),VLOOKUP($A731,Pit!$A$4:$AZ$2108,K$2,FALSE))</f>
        <v>Low</v>
      </c>
      <c r="L731" s="16">
        <f>IF($C731="B",VLOOKUP($A731,Bat!$A$4:$BC$2232,L$1,FALSE),VLOOKUP($A731,Pit!$A$4:$AZ$2108,L$2,FALSE))</f>
        <v>4</v>
      </c>
      <c r="M731" s="16">
        <f>IF($C731="B",VLOOKUP($A731,Bat!$A$4:$BC$2232,M$1,FALSE),VLOOKUP($A731,Pit!$A$4:$AZ$2108,M$2,FALSE))</f>
        <v>3</v>
      </c>
      <c r="N731" s="16">
        <f>IF($C731="B",VLOOKUP($A731,Bat!$A$4:$BC$2232,N$1,FALSE),VLOOKUP($A731,Pit!$A$4:$AZ$2108,N$2,FALSE))</f>
        <v>3</v>
      </c>
      <c r="O731" s="16" t="str">
        <f>IF($C731="B",VLOOKUP($A731,Bat!$A$4:$BC$2232,O$1,FALSE),VLOOKUP($A731,Pit!$A$4:$AZ$2108,O$2,FALSE))</f>
        <v>90-92 Mph</v>
      </c>
      <c r="P731" s="17">
        <f>IF($C731="B",VLOOKUP($A731,Bat!$A$4:$BC$2232,P$1,FALSE),VLOOKUP($A731,Pit!$A$4:$AZ$2108,P$2,FALSE))</f>
        <v>4</v>
      </c>
      <c r="Q731" s="36">
        <f>IF($C731="B",VLOOKUP($A731,Bat!$A$4:$BC$2232,Q$1,FALSE),VLOOKUP($A731,Pit!$A$4:$AZ$2108,Q$2,FALSE))</f>
        <v>14.365656724384255</v>
      </c>
      <c r="R731" s="19">
        <f>IF($C731="B",VLOOKUP($A731,Bat!$A$4:$BC$2232,R$1,FALSE),VLOOKUP($A731,Pit!$A$4:$AZ$2108,R$2,FALSE))</f>
        <v>-0.7769869835392047</v>
      </c>
      <c r="S731" s="20">
        <f>IF($C731="B",VLOOKUP($A731,Bat!$A$4:$BC$2232,S$1,FALSE),VLOOKUP($A731,Pit!$A$4:$AZ$2108,S$2,FALSE))</f>
        <v>220000</v>
      </c>
      <c r="T731" s="17" t="str">
        <f>VLOOKUP(IF($C731="B",VLOOKUP($A731,Bat!$A$4:$AT$2232,T$1,FALSE),VLOOKUP($A731,Pit!$A$4:$BD$2108,T$2,FALSE)),COND!$A$35:$B$41,2,FALSE)</f>
        <v>??</v>
      </c>
      <c r="U731" s="21">
        <f>IF($C731="B",VLOOKUP($A731,Bat!$A$4:$AR$1196,44,FALSE),VLOOKUP($A731,Pit!$A$4:$BB$1086,54,FALSE))</f>
        <v>0</v>
      </c>
      <c r="V731" s="16"/>
      <c r="W731" s="16">
        <f>IF(OR(U731=999,V731=999,AND(S731&gt;$S$3,S731&lt;&gt;"Slot")),"",IF(V731="",U731,V731))</f>
        <v>0</v>
      </c>
      <c r="X731" s="17" t="e">
        <f>RANK(R731,$R$5:$R$124)</f>
        <v>#N/A</v>
      </c>
      <c r="Y731" s="16" t="str">
        <f>IFERROR(VLOOKUP($D731,Results!$F$3:$L$1396,Y$1,FALSE),"")</f>
        <v/>
      </c>
      <c r="Z731" s="34" t="str">
        <f>IFERROR(IFERROR(IF(VLOOKUP($D731,Results!$F$3:$L$1396,Z$1+1,FALSE)=1,"S",""),"")&amp;VLOOKUP($D731,Results!$F$3:$L$1396,Z$1,FALSE),"")</f>
        <v/>
      </c>
      <c r="AA731" s="16" t="str">
        <f>IFERROR(VLOOKUP($D731,Results!$F$3:$L$1396,AA$1,FALSE),"")</f>
        <v/>
      </c>
      <c r="AB731" s="16" t="str">
        <f>IFERROR(VLOOKUP($D731,Results!$F$3:$L$1396,AB$1,FALSE),"")</f>
        <v/>
      </c>
      <c r="AC731" s="16" t="str">
        <f>IF(V731="","",Y731-V731)</f>
        <v/>
      </c>
    </row>
    <row r="732" spans="1:29" s="21" customFormat="1" x14ac:dyDescent="0.25">
      <c r="A732" s="21" t="s">
        <v>2654</v>
      </c>
      <c r="B732" s="16">
        <f>COUNTIF($A$5:$A$124,A732)</f>
        <v>0</v>
      </c>
      <c r="C732" s="16" t="str">
        <f>IF(OR(MID(A732,1,2)="SP",MID(A732,1,2)="MR",MID(A732,1,2)="CL",MID(A732,1,2)="RP"),"P","B")</f>
        <v>P</v>
      </c>
      <c r="D732" s="17">
        <f>IF($C732="B",VLOOKUP($A732,Bat!$A$4:$BC$2232,D$1,FALSE),VLOOKUP($A732,Pit!$A$4:$AZ$2108,D$2,FALSE))</f>
        <v>9668</v>
      </c>
      <c r="E732" s="16" t="str">
        <f>IF($C732="B",VLOOKUP($A732,Bat!$A$4:$BC$2232,E$1,FALSE),VLOOKUP($A732,Pit!$A$4:$AZ$2108,E$2,FALSE))</f>
        <v>RP</v>
      </c>
      <c r="F732" s="16" t="str">
        <f>IF($C732="B",VLOOKUP($A732,Bat!$A$4:$BC$2232,F$1,FALSE),VLOOKUP($A732,Pit!$A$4:$AZ$2108,F$2,FALSE))</f>
        <v>Colt Emerick</v>
      </c>
      <c r="G732" s="16">
        <f>IF($C732="B",VLOOKUP($A732,Bat!$A$4:$BC$2232,G$1,FALSE),VLOOKUP($A732,Pit!$A$4:$AZ$2108,G$2,FALSE))</f>
        <v>21</v>
      </c>
      <c r="H732" s="16" t="str">
        <f>IF($C732="B",VLOOKUP($A732,Bat!$A$4:$BC$2232,H$1,FALSE),VLOOKUP($A732,Pit!$A$4:$AZ$2108,H$2,FALSE))</f>
        <v>R</v>
      </c>
      <c r="I732" s="16" t="str">
        <f>IF($C732="B",VLOOKUP($A732,Bat!$A$4:$BC$2232,I$1,FALSE),VLOOKUP($A732,Pit!$A$4:$AZ$2108,I$2,FALSE))</f>
        <v>R</v>
      </c>
      <c r="J732" s="16" t="str">
        <f>IF($C732="B",VLOOKUP($A732,Bat!$A$4:$BC$2232,J$1,FALSE),VLOOKUP($A732,Pit!$A$4:$AZ$2108,J$2,FALSE))</f>
        <v>Very Low</v>
      </c>
      <c r="K732" s="17" t="str">
        <f>IF($C732="B",VLOOKUP($A732,Bat!$A$4:$BC$2232,K$1,FALSE),VLOOKUP($A732,Pit!$A$4:$AZ$2108,K$2,FALSE))</f>
        <v>Normal</v>
      </c>
      <c r="L732" s="16">
        <f>IF($C732="B",VLOOKUP($A732,Bat!$A$4:$BC$2232,L$1,FALSE),VLOOKUP($A732,Pit!$A$4:$AZ$2108,L$2,FALSE))</f>
        <v>4</v>
      </c>
      <c r="M732" s="16">
        <f>IF($C732="B",VLOOKUP($A732,Bat!$A$4:$BC$2232,M$1,FALSE),VLOOKUP($A732,Pit!$A$4:$AZ$2108,M$2,FALSE))</f>
        <v>4</v>
      </c>
      <c r="N732" s="16">
        <f>IF($C732="B",VLOOKUP($A732,Bat!$A$4:$BC$2232,N$1,FALSE),VLOOKUP($A732,Pit!$A$4:$AZ$2108,N$2,FALSE))</f>
        <v>2</v>
      </c>
      <c r="O732" s="16" t="str">
        <f>IF($C732="B",VLOOKUP($A732,Bat!$A$4:$BC$2232,O$1,FALSE),VLOOKUP($A732,Pit!$A$4:$AZ$2108,O$2,FALSE))</f>
        <v>87-89 Mph</v>
      </c>
      <c r="P732" s="17">
        <f>IF($C732="B",VLOOKUP($A732,Bat!$A$4:$BC$2232,P$1,FALSE),VLOOKUP($A732,Pit!$A$4:$AZ$2108,P$2,FALSE))</f>
        <v>10</v>
      </c>
      <c r="Q732" s="36">
        <f>IF($C732="B",VLOOKUP($A732,Bat!$A$4:$BC$2232,Q$1,FALSE),VLOOKUP($A732,Pit!$A$4:$AZ$2108,Q$2,FALSE))</f>
        <v>14.338842744893601</v>
      </c>
      <c r="R732" s="19">
        <f>IF($C732="B",VLOOKUP($A732,Bat!$A$4:$BC$2232,R$1,FALSE),VLOOKUP($A732,Pit!$A$4:$AZ$2108,R$2,FALSE))</f>
        <v>-0.77938589081778897</v>
      </c>
      <c r="S732" s="20">
        <f>IF($C732="B",VLOOKUP($A732,Bat!$A$4:$BC$2232,S$1,FALSE),VLOOKUP($A732,Pit!$A$4:$AZ$2108,S$2,FALSE))</f>
        <v>140000</v>
      </c>
      <c r="T732" s="17" t="str">
        <f>VLOOKUP(IF($C732="B",VLOOKUP($A732,Bat!$A$4:$AT$2232,T$1,FALSE),VLOOKUP($A732,Pit!$A$4:$BD$2108,T$2,FALSE)),COND!$A$35:$B$41,2,FALSE)</f>
        <v>??</v>
      </c>
      <c r="U732" s="21">
        <f>IF($C732="B",VLOOKUP($A732,Bat!$A$4:$AR$1196,44,FALSE),VLOOKUP($A732,Pit!$A$4:$BB$1086,54,FALSE))</f>
        <v>0</v>
      </c>
      <c r="V732" s="16"/>
      <c r="W732" s="16">
        <f>IF(OR(U732=999,V732=999,AND(S732&gt;$S$3,S732&lt;&gt;"Slot")),"",IF(V732="",U732,V732))</f>
        <v>0</v>
      </c>
      <c r="X732" s="17" t="e">
        <f>RANK(R732,$R$5:$R$124)</f>
        <v>#N/A</v>
      </c>
      <c r="Y732" s="16" t="str">
        <f>IFERROR(VLOOKUP($D732,Results!$F$3:$L$1396,Y$1,FALSE),"")</f>
        <v/>
      </c>
      <c r="Z732" s="34" t="str">
        <f>IFERROR(IFERROR(IF(VLOOKUP($D732,Results!$F$3:$L$1396,Z$1+1,FALSE)=1,"S",""),"")&amp;VLOOKUP($D732,Results!$F$3:$L$1396,Z$1,FALSE),"")</f>
        <v/>
      </c>
      <c r="AA732" s="16" t="str">
        <f>IFERROR(VLOOKUP($D732,Results!$F$3:$L$1396,AA$1,FALSE),"")</f>
        <v/>
      </c>
      <c r="AB732" s="16" t="str">
        <f>IFERROR(VLOOKUP($D732,Results!$F$3:$L$1396,AB$1,FALSE),"")</f>
        <v/>
      </c>
      <c r="AC732" s="16" t="str">
        <f>IF(V732="","",Y732-V732)</f>
        <v/>
      </c>
    </row>
    <row r="733" spans="1:29" s="21" customFormat="1" x14ac:dyDescent="0.25">
      <c r="A733" s="21" t="s">
        <v>2655</v>
      </c>
      <c r="B733" s="16">
        <f>COUNTIF($A$5:$A$124,A733)</f>
        <v>0</v>
      </c>
      <c r="C733" s="16" t="str">
        <f>IF(OR(MID(A733,1,2)="SP",MID(A733,1,2)="MR",MID(A733,1,2)="CL",MID(A733,1,2)="RP"),"P","B")</f>
        <v>P</v>
      </c>
      <c r="D733" s="17">
        <f>IF($C733="B",VLOOKUP($A733,Bat!$A$4:$BC$2232,D$1,FALSE),VLOOKUP($A733,Pit!$A$4:$AZ$2108,D$2,FALSE))</f>
        <v>4849</v>
      </c>
      <c r="E733" s="16" t="str">
        <f>IF($C733="B",VLOOKUP($A733,Bat!$A$4:$BC$2232,E$1,FALSE),VLOOKUP($A733,Pit!$A$4:$AZ$2108,E$2,FALSE))</f>
        <v>RP</v>
      </c>
      <c r="F733" s="16" t="str">
        <f>IF($C733="B",VLOOKUP($A733,Bat!$A$4:$BC$2232,F$1,FALSE),VLOOKUP($A733,Pit!$A$4:$AZ$2108,F$2,FALSE))</f>
        <v>Edward Brandon</v>
      </c>
      <c r="G733" s="16">
        <f>IF($C733="B",VLOOKUP($A733,Bat!$A$4:$BC$2232,G$1,FALSE),VLOOKUP($A733,Pit!$A$4:$AZ$2108,G$2,FALSE))</f>
        <v>18</v>
      </c>
      <c r="H733" s="16" t="str">
        <f>IF($C733="B",VLOOKUP($A733,Bat!$A$4:$BC$2232,H$1,FALSE),VLOOKUP($A733,Pit!$A$4:$AZ$2108,H$2,FALSE))</f>
        <v>R</v>
      </c>
      <c r="I733" s="16" t="str">
        <f>IF($C733="B",VLOOKUP($A733,Bat!$A$4:$BC$2232,I$1,FALSE),VLOOKUP($A733,Pit!$A$4:$AZ$2108,I$2,FALSE))</f>
        <v>R</v>
      </c>
      <c r="J733" s="16" t="str">
        <f>IF($C733="B",VLOOKUP($A733,Bat!$A$4:$BC$2232,J$1,FALSE),VLOOKUP($A733,Pit!$A$4:$AZ$2108,J$2,FALSE))</f>
        <v>Normal</v>
      </c>
      <c r="K733" s="17" t="str">
        <f>IF($C733="B",VLOOKUP($A733,Bat!$A$4:$BC$2232,K$1,FALSE),VLOOKUP($A733,Pit!$A$4:$AZ$2108,K$2,FALSE))</f>
        <v>Very Low</v>
      </c>
      <c r="L733" s="16">
        <f>IF($C733="B",VLOOKUP($A733,Bat!$A$4:$BC$2232,L$1,FALSE),VLOOKUP($A733,Pit!$A$4:$AZ$2108,L$2,FALSE))</f>
        <v>3</v>
      </c>
      <c r="M733" s="16">
        <f>IF($C733="B",VLOOKUP($A733,Bat!$A$4:$BC$2232,M$1,FALSE),VLOOKUP($A733,Pit!$A$4:$AZ$2108,M$2,FALSE))</f>
        <v>4</v>
      </c>
      <c r="N733" s="16">
        <f>IF($C733="B",VLOOKUP($A733,Bat!$A$4:$BC$2232,N$1,FALSE),VLOOKUP($A733,Pit!$A$4:$AZ$2108,N$2,FALSE))</f>
        <v>3</v>
      </c>
      <c r="O733" s="16" t="str">
        <f>IF($C733="B",VLOOKUP($A733,Bat!$A$4:$BC$2232,O$1,FALSE),VLOOKUP($A733,Pit!$A$4:$AZ$2108,O$2,FALSE))</f>
        <v>88-90 Mph</v>
      </c>
      <c r="P733" s="17">
        <f>IF($C733="B",VLOOKUP($A733,Bat!$A$4:$BC$2232,P$1,FALSE),VLOOKUP($A733,Pit!$A$4:$AZ$2108,P$2,FALSE))</f>
        <v>4</v>
      </c>
      <c r="Q733" s="36">
        <f>IF($C733="B",VLOOKUP($A733,Bat!$A$4:$BC$2232,Q$1,FALSE),VLOOKUP($A733,Pit!$A$4:$AZ$2108,Q$2,FALSE))</f>
        <v>14.310373493689234</v>
      </c>
      <c r="R733" s="19">
        <f>IF($C733="B",VLOOKUP($A733,Bat!$A$4:$BC$2232,R$1,FALSE),VLOOKUP($A733,Pit!$A$4:$AZ$2108,R$2,FALSE))</f>
        <v>-0.78193288664710259</v>
      </c>
      <c r="S733" s="20">
        <f>IF($C733="B",VLOOKUP($A733,Bat!$A$4:$BC$2232,S$1,FALSE),VLOOKUP($A733,Pit!$A$4:$AZ$2108,S$2,FALSE))</f>
        <v>220000</v>
      </c>
      <c r="T733" s="17" t="str">
        <f>VLOOKUP(IF($C733="B",VLOOKUP($A733,Bat!$A$4:$AT$2232,T$1,FALSE),VLOOKUP($A733,Pit!$A$4:$BD$2108,T$2,FALSE)),COND!$A$35:$B$41,2,FALSE)</f>
        <v>??</v>
      </c>
      <c r="U733" s="21">
        <f>IF($C733="B",VLOOKUP($A733,Bat!$A$4:$AR$1196,44,FALSE),VLOOKUP($A733,Pit!$A$4:$BB$1086,54,FALSE))</f>
        <v>0</v>
      </c>
      <c r="V733" s="16"/>
      <c r="W733" s="16">
        <f>IF(OR(U733=999,V733=999,AND(S733&gt;$S$3,S733&lt;&gt;"Slot")),"",IF(V733="",U733,V733))</f>
        <v>0</v>
      </c>
      <c r="X733" s="17" t="e">
        <f>RANK(R733,$R$5:$R$124)</f>
        <v>#N/A</v>
      </c>
      <c r="Y733" s="16" t="str">
        <f>IFERROR(VLOOKUP($D733,Results!$F$3:$L$1396,Y$1,FALSE),"")</f>
        <v/>
      </c>
      <c r="Z733" s="34" t="str">
        <f>IFERROR(IFERROR(IF(VLOOKUP($D733,Results!$F$3:$L$1396,Z$1+1,FALSE)=1,"S",""),"")&amp;VLOOKUP($D733,Results!$F$3:$L$1396,Z$1,FALSE),"")</f>
        <v/>
      </c>
      <c r="AA733" s="16" t="str">
        <f>IFERROR(VLOOKUP($D733,Results!$F$3:$L$1396,AA$1,FALSE),"")</f>
        <v/>
      </c>
      <c r="AB733" s="16" t="str">
        <f>IFERROR(VLOOKUP($D733,Results!$F$3:$L$1396,AB$1,FALSE),"")</f>
        <v/>
      </c>
      <c r="AC733" s="16" t="str">
        <f>IF(V733="","",Y733-V733)</f>
        <v/>
      </c>
    </row>
    <row r="734" spans="1:29" s="21" customFormat="1" x14ac:dyDescent="0.25">
      <c r="A734" s="21" t="s">
        <v>3057</v>
      </c>
      <c r="B734" s="16">
        <f>COUNTIF($A$5:$A$124,A734)</f>
        <v>0</v>
      </c>
      <c r="C734" s="16" t="str">
        <f>IF(OR(MID(A734,1,2)="SP",MID(A734,1,2)="MR",MID(A734,1,2)="CL",MID(A734,1,2)="RP"),"P","B")</f>
        <v>B</v>
      </c>
      <c r="D734" s="17">
        <f>IF($C734="B",VLOOKUP($A734,Bat!$A$4:$BC$2232,D$1,FALSE),VLOOKUP($A734,Pit!$A$4:$AZ$2108,D$2,FALSE))</f>
        <v>7263</v>
      </c>
      <c r="E734" s="16" t="str">
        <f>IF($C734="B",VLOOKUP($A734,Bat!$A$4:$BC$2232,E$1,FALSE),VLOOKUP($A734,Pit!$A$4:$AZ$2108,E$2,FALSE))</f>
        <v>2B</v>
      </c>
      <c r="F734" s="16" t="str">
        <f>IF($C734="B",VLOOKUP($A734,Bat!$A$4:$BC$2232,F$1,FALSE),VLOOKUP($A734,Pit!$A$4:$AZ$2108,F$2,FALSE))</f>
        <v>Waylon Washington</v>
      </c>
      <c r="G734" s="16">
        <f>IF($C734="B",VLOOKUP($A734,Bat!$A$4:$BC$2232,G$1,FALSE),VLOOKUP($A734,Pit!$A$4:$AZ$2108,G$2,FALSE))</f>
        <v>21</v>
      </c>
      <c r="H734" s="16" t="str">
        <f>IF($C734="B",VLOOKUP($A734,Bat!$A$4:$BC$2232,H$1,FALSE),VLOOKUP($A734,Pit!$A$4:$AZ$2108,H$2,FALSE))</f>
        <v>R</v>
      </c>
      <c r="I734" s="16" t="str">
        <f>IF($C734="B",VLOOKUP($A734,Bat!$A$4:$BC$2232,I$1,FALSE),VLOOKUP($A734,Pit!$A$4:$AZ$2108,I$2,FALSE))</f>
        <v>R</v>
      </c>
      <c r="J734" s="16" t="str">
        <f>IF($C734="B",VLOOKUP($A734,Bat!$A$4:$BC$2232,J$1,FALSE),VLOOKUP($A734,Pit!$A$4:$AZ$2108,J$2,FALSE))</f>
        <v>Very Low</v>
      </c>
      <c r="K734" s="17" t="str">
        <f>IF($C734="B",VLOOKUP($A734,Bat!$A$4:$BC$2232,K$1,FALSE),VLOOKUP($A734,Pit!$A$4:$AZ$2108,K$2,FALSE))</f>
        <v>Very High</v>
      </c>
      <c r="L734" s="16">
        <f>IF($C734="B",VLOOKUP($A734,Bat!$A$4:$BC$2232,L$1,FALSE),VLOOKUP($A734,Pit!$A$4:$AZ$2108,L$2,FALSE))</f>
        <v>4</v>
      </c>
      <c r="M734" s="16">
        <f>IF($C734="B",VLOOKUP($A734,Bat!$A$4:$BC$2232,M$1,FALSE),VLOOKUP($A734,Pit!$A$4:$AZ$2108,M$2,FALSE))</f>
        <v>4</v>
      </c>
      <c r="N734" s="16">
        <f>IF($C734="B",VLOOKUP($A734,Bat!$A$4:$BC$2232,N$1,FALSE),VLOOKUP($A734,Pit!$A$4:$AZ$2108,N$2,FALSE))</f>
        <v>1</v>
      </c>
      <c r="O734" s="16">
        <f>IF($C734="B",VLOOKUP($A734,Bat!$A$4:$BC$2232,O$1,FALSE),VLOOKUP($A734,Pit!$A$4:$AZ$2108,O$2,FALSE))</f>
        <v>1</v>
      </c>
      <c r="P734" s="17">
        <f>IF($C734="B",VLOOKUP($A734,Bat!$A$4:$BC$2232,P$1,FALSE),VLOOKUP($A734,Pit!$A$4:$AZ$2108,P$2,FALSE))</f>
        <v>4</v>
      </c>
      <c r="Q734" s="36">
        <f>IF($C734="B",VLOOKUP($A734,Bat!$A$4:$BC$2232,Q$1,FALSE),VLOOKUP($A734,Pit!$A$4:$AZ$2108,Q$2,FALSE))</f>
        <v>0.59381825925511222</v>
      </c>
      <c r="R734" s="19">
        <f>IF($C734="B",VLOOKUP($A734,Bat!$A$4:$BC$2232,R$1,FALSE),VLOOKUP($A734,Pit!$A$4:$AZ$2108,R$2,FALSE))</f>
        <v>-0.78470152800914506</v>
      </c>
      <c r="S734" s="20">
        <f>IF($C734="B",VLOOKUP($A734,Bat!$A$4:$BC$2232,S$1,FALSE),VLOOKUP($A734,Pit!$A$4:$AZ$2108,S$2,FALSE))</f>
        <v>130000</v>
      </c>
      <c r="T734" s="17" t="str">
        <f>VLOOKUP(IF($C734="B",VLOOKUP($A734,Bat!$A$4:$AT$2232,T$1,FALSE),VLOOKUP($A734,Pit!$A$4:$BD$2108,T$2,FALSE)),COND!$A$35:$B$41,2,FALSE)</f>
        <v>??</v>
      </c>
      <c r="U734" s="21">
        <f>IF($C734="B",VLOOKUP($A734,Bat!$A$4:$AR$1196,44,FALSE),VLOOKUP($A734,Pit!$A$4:$BB$1086,54,FALSE))</f>
        <v>0</v>
      </c>
      <c r="V734" s="16"/>
      <c r="W734" s="16">
        <f>IF(OR(U734=999,V734=999,AND(S734&gt;$S$3,S734&lt;&gt;"Slot")),"",IF(V734="",U734,V734))</f>
        <v>0</v>
      </c>
      <c r="X734" s="17" t="e">
        <f>RANK(R734,$R$5:$R$124)</f>
        <v>#N/A</v>
      </c>
      <c r="Y734" s="16" t="str">
        <f>IFERROR(VLOOKUP($D734,Results!$F$3:$L$1396,Y$1,FALSE),"")</f>
        <v/>
      </c>
      <c r="Z734" s="34" t="str">
        <f>IFERROR(IFERROR(IF(VLOOKUP($D734,Results!$F$3:$L$1396,Z$1+1,FALSE)=1,"S",""),"")&amp;VLOOKUP($D734,Results!$F$3:$L$1396,Z$1,FALSE),"")</f>
        <v/>
      </c>
      <c r="AA734" s="16" t="str">
        <f>IFERROR(VLOOKUP($D734,Results!$F$3:$L$1396,AA$1,FALSE),"")</f>
        <v/>
      </c>
      <c r="AB734" s="16" t="str">
        <f>IFERROR(VLOOKUP($D734,Results!$F$3:$L$1396,AB$1,FALSE),"")</f>
        <v/>
      </c>
      <c r="AC734" s="16" t="str">
        <f>IF(V734="","",Y734-V734)</f>
        <v/>
      </c>
    </row>
    <row r="735" spans="1:29" s="21" customFormat="1" x14ac:dyDescent="0.25">
      <c r="A735" s="21" t="s">
        <v>2656</v>
      </c>
      <c r="B735" s="16">
        <f>COUNTIF($A$5:$A$124,A735)</f>
        <v>0</v>
      </c>
      <c r="C735" s="16" t="str">
        <f>IF(OR(MID(A735,1,2)="SP",MID(A735,1,2)="MR",MID(A735,1,2)="CL",MID(A735,1,2)="RP"),"P","B")</f>
        <v>P</v>
      </c>
      <c r="D735" s="17">
        <f>IF($C735="B",VLOOKUP($A735,Bat!$A$4:$BC$2232,D$1,FALSE),VLOOKUP($A735,Pit!$A$4:$AZ$2108,D$2,FALSE))</f>
        <v>4799</v>
      </c>
      <c r="E735" s="16" t="str">
        <f>IF($C735="B",VLOOKUP($A735,Bat!$A$4:$BC$2232,E$1,FALSE),VLOOKUP($A735,Pit!$A$4:$AZ$2108,E$2,FALSE))</f>
        <v>SP</v>
      </c>
      <c r="F735" s="16" t="str">
        <f>IF($C735="B",VLOOKUP($A735,Bat!$A$4:$BC$2232,F$1,FALSE),VLOOKUP($A735,Pit!$A$4:$AZ$2108,F$2,FALSE))</f>
        <v>Carlos Madraso</v>
      </c>
      <c r="G735" s="16">
        <f>IF($C735="B",VLOOKUP($A735,Bat!$A$4:$BC$2232,G$1,FALSE),VLOOKUP($A735,Pit!$A$4:$AZ$2108,G$2,FALSE))</f>
        <v>18</v>
      </c>
      <c r="H735" s="16" t="str">
        <f>IF($C735="B",VLOOKUP($A735,Bat!$A$4:$BC$2232,H$1,FALSE),VLOOKUP($A735,Pit!$A$4:$AZ$2108,H$2,FALSE))</f>
        <v>L</v>
      </c>
      <c r="I735" s="16" t="str">
        <f>IF($C735="B",VLOOKUP($A735,Bat!$A$4:$BC$2232,I$1,FALSE),VLOOKUP($A735,Pit!$A$4:$AZ$2108,I$2,FALSE))</f>
        <v>L</v>
      </c>
      <c r="J735" s="16" t="str">
        <f>IF($C735="B",VLOOKUP($A735,Bat!$A$4:$BC$2232,J$1,FALSE),VLOOKUP($A735,Pit!$A$4:$AZ$2108,J$2,FALSE))</f>
        <v>Normal</v>
      </c>
      <c r="K735" s="17" t="str">
        <f>IF($C735="B",VLOOKUP($A735,Bat!$A$4:$BC$2232,K$1,FALSE),VLOOKUP($A735,Pit!$A$4:$AZ$2108,K$2,FALSE))</f>
        <v>Normal</v>
      </c>
      <c r="L735" s="16">
        <f>IF($C735="B",VLOOKUP($A735,Bat!$A$4:$BC$2232,L$1,FALSE),VLOOKUP($A735,Pit!$A$4:$AZ$2108,L$2,FALSE))</f>
        <v>3</v>
      </c>
      <c r="M735" s="16">
        <f>IF($C735="B",VLOOKUP($A735,Bat!$A$4:$BC$2232,M$1,FALSE),VLOOKUP($A735,Pit!$A$4:$AZ$2108,M$2,FALSE))</f>
        <v>3</v>
      </c>
      <c r="N735" s="16">
        <f>IF($C735="B",VLOOKUP($A735,Bat!$A$4:$BC$2232,N$1,FALSE),VLOOKUP($A735,Pit!$A$4:$AZ$2108,N$2,FALSE))</f>
        <v>3</v>
      </c>
      <c r="O735" s="16" t="str">
        <f>IF($C735="B",VLOOKUP($A735,Bat!$A$4:$BC$2232,O$1,FALSE),VLOOKUP($A735,Pit!$A$4:$AZ$2108,O$2,FALSE))</f>
        <v>86-88 Mph</v>
      </c>
      <c r="P735" s="17">
        <f>IF($C735="B",VLOOKUP($A735,Bat!$A$4:$BC$2232,P$1,FALSE),VLOOKUP($A735,Pit!$A$4:$AZ$2108,P$2,FALSE))</f>
        <v>5</v>
      </c>
      <c r="Q735" s="36">
        <f>IF($C735="B",VLOOKUP($A735,Bat!$A$4:$BC$2232,Q$1,FALSE),VLOOKUP($A735,Pit!$A$4:$AZ$2108,Q$2,FALSE))</f>
        <v>14.265306836738411</v>
      </c>
      <c r="R735" s="19">
        <f>IF($C735="B",VLOOKUP($A735,Bat!$A$4:$BC$2232,R$1,FALSE),VLOOKUP($A735,Pit!$A$4:$AZ$2108,R$2,FALSE))</f>
        <v>-0.7859647660411504</v>
      </c>
      <c r="S735" s="20">
        <f>IF($C735="B",VLOOKUP($A735,Bat!$A$4:$BC$2232,S$1,FALSE),VLOOKUP($A735,Pit!$A$4:$AZ$2108,S$2,FALSE))</f>
        <v>210000</v>
      </c>
      <c r="T735" s="17" t="str">
        <f>VLOOKUP(IF($C735="B",VLOOKUP($A735,Bat!$A$4:$AT$2232,T$1,FALSE),VLOOKUP($A735,Pit!$A$4:$BD$2108,T$2,FALSE)),COND!$A$35:$B$41,2,FALSE)</f>
        <v>??</v>
      </c>
      <c r="U735" s="21">
        <f>IF($C735="B",VLOOKUP($A735,Bat!$A$4:$AR$1196,44,FALSE),VLOOKUP($A735,Pit!$A$4:$BB$1086,54,FALSE))</f>
        <v>0</v>
      </c>
      <c r="V735" s="16"/>
      <c r="W735" s="16">
        <f>IF(OR(U735=999,V735=999,AND(S735&gt;$S$3,S735&lt;&gt;"Slot")),"",IF(V735="",U735,V735))</f>
        <v>0</v>
      </c>
      <c r="X735" s="17" t="e">
        <f>RANK(R735,$R$5:$R$124)</f>
        <v>#N/A</v>
      </c>
      <c r="Y735" s="16" t="str">
        <f>IFERROR(VLOOKUP($D735,Results!$F$3:$L$1396,Y$1,FALSE),"")</f>
        <v/>
      </c>
      <c r="Z735" s="34" t="str">
        <f>IFERROR(IFERROR(IF(VLOOKUP($D735,Results!$F$3:$L$1396,Z$1+1,FALSE)=1,"S",""),"")&amp;VLOOKUP($D735,Results!$F$3:$L$1396,Z$1,FALSE),"")</f>
        <v/>
      </c>
      <c r="AA735" s="16" t="str">
        <f>IFERROR(VLOOKUP($D735,Results!$F$3:$L$1396,AA$1,FALSE),"")</f>
        <v/>
      </c>
      <c r="AB735" s="16" t="str">
        <f>IFERROR(VLOOKUP($D735,Results!$F$3:$L$1396,AB$1,FALSE),"")</f>
        <v/>
      </c>
      <c r="AC735" s="16" t="str">
        <f>IF(V735="","",Y735-V735)</f>
        <v/>
      </c>
    </row>
    <row r="736" spans="1:29" s="21" customFormat="1" x14ac:dyDescent="0.25">
      <c r="A736" s="21" t="s">
        <v>2657</v>
      </c>
      <c r="B736" s="16">
        <f>COUNTIF($A$5:$A$124,A736)</f>
        <v>0</v>
      </c>
      <c r="C736" s="16" t="str">
        <f>IF(OR(MID(A736,1,2)="SP",MID(A736,1,2)="MR",MID(A736,1,2)="CL",MID(A736,1,2)="RP"),"P","B")</f>
        <v>P</v>
      </c>
      <c r="D736" s="17">
        <f>IF($C736="B",VLOOKUP($A736,Bat!$A$4:$BC$2232,D$1,FALSE),VLOOKUP($A736,Pit!$A$4:$AZ$2108,D$2,FALSE))</f>
        <v>4449</v>
      </c>
      <c r="E736" s="16" t="str">
        <f>IF($C736="B",VLOOKUP($A736,Bat!$A$4:$BC$2232,E$1,FALSE),VLOOKUP($A736,Pit!$A$4:$AZ$2108,E$2,FALSE))</f>
        <v>RP</v>
      </c>
      <c r="F736" s="16" t="str">
        <f>IF($C736="B",VLOOKUP($A736,Bat!$A$4:$BC$2232,F$1,FALSE),VLOOKUP($A736,Pit!$A$4:$AZ$2108,F$2,FALSE))</f>
        <v>Suezo Tsuji</v>
      </c>
      <c r="G736" s="16">
        <f>IF($C736="B",VLOOKUP($A736,Bat!$A$4:$BC$2232,G$1,FALSE),VLOOKUP($A736,Pit!$A$4:$AZ$2108,G$2,FALSE))</f>
        <v>21</v>
      </c>
      <c r="H736" s="16" t="str">
        <f>IF($C736="B",VLOOKUP($A736,Bat!$A$4:$BC$2232,H$1,FALSE),VLOOKUP($A736,Pit!$A$4:$AZ$2108,H$2,FALSE))</f>
        <v>R</v>
      </c>
      <c r="I736" s="16" t="str">
        <f>IF($C736="B",VLOOKUP($A736,Bat!$A$4:$BC$2232,I$1,FALSE),VLOOKUP($A736,Pit!$A$4:$AZ$2108,I$2,FALSE))</f>
        <v>R</v>
      </c>
      <c r="J736" s="16" t="str">
        <f>IF($C736="B",VLOOKUP($A736,Bat!$A$4:$BC$2232,J$1,FALSE),VLOOKUP($A736,Pit!$A$4:$AZ$2108,J$2,FALSE))</f>
        <v>Very Low</v>
      </c>
      <c r="K736" s="17" t="str">
        <f>IF($C736="B",VLOOKUP($A736,Bat!$A$4:$BC$2232,K$1,FALSE),VLOOKUP($A736,Pit!$A$4:$AZ$2108,K$2,FALSE))</f>
        <v>Normal</v>
      </c>
      <c r="L736" s="16">
        <f>IF($C736="B",VLOOKUP($A736,Bat!$A$4:$BC$2232,L$1,FALSE),VLOOKUP($A736,Pit!$A$4:$AZ$2108,L$2,FALSE))</f>
        <v>3</v>
      </c>
      <c r="M736" s="16">
        <f>IF($C736="B",VLOOKUP($A736,Bat!$A$4:$BC$2232,M$1,FALSE),VLOOKUP($A736,Pit!$A$4:$AZ$2108,M$2,FALSE))</f>
        <v>4</v>
      </c>
      <c r="N736" s="16">
        <f>IF($C736="B",VLOOKUP($A736,Bat!$A$4:$BC$2232,N$1,FALSE),VLOOKUP($A736,Pit!$A$4:$AZ$2108,N$2,FALSE))</f>
        <v>3</v>
      </c>
      <c r="O736" s="16" t="str">
        <f>IF($C736="B",VLOOKUP($A736,Bat!$A$4:$BC$2232,O$1,FALSE),VLOOKUP($A736,Pit!$A$4:$AZ$2108,O$2,FALSE))</f>
        <v>89-91 Mph</v>
      </c>
      <c r="P736" s="17">
        <f>IF($C736="B",VLOOKUP($A736,Bat!$A$4:$BC$2232,P$1,FALSE),VLOOKUP($A736,Pit!$A$4:$AZ$2108,P$2,FALSE))</f>
        <v>3</v>
      </c>
      <c r="Q736" s="36">
        <f>IF($C736="B",VLOOKUP($A736,Bat!$A$4:$BC$2232,Q$1,FALSE),VLOOKUP($A736,Pit!$A$4:$AZ$2108,Q$2,FALSE))</f>
        <v>14.097897104553002</v>
      </c>
      <c r="R736" s="19">
        <f>IF($C736="B",VLOOKUP($A736,Bat!$A$4:$BC$2232,R$1,FALSE),VLOOKUP($A736,Pit!$A$4:$AZ$2108,R$2,FALSE))</f>
        <v>-0.80094204403844993</v>
      </c>
      <c r="S736" s="20">
        <f>IF($C736="B",VLOOKUP($A736,Bat!$A$4:$BC$2232,S$1,FALSE),VLOOKUP($A736,Pit!$A$4:$AZ$2108,S$2,FALSE))</f>
        <v>200000</v>
      </c>
      <c r="T736" s="17" t="str">
        <f>VLOOKUP(IF($C736="B",VLOOKUP($A736,Bat!$A$4:$AT$2232,T$1,FALSE),VLOOKUP($A736,Pit!$A$4:$BD$2108,T$2,FALSE)),COND!$A$35:$B$41,2,FALSE)</f>
        <v>??</v>
      </c>
      <c r="U736" s="21">
        <f>IF($C736="B",VLOOKUP($A736,Bat!$A$4:$AR$1196,44,FALSE),VLOOKUP($A736,Pit!$A$4:$BB$1086,54,FALSE))</f>
        <v>0</v>
      </c>
      <c r="V736" s="16"/>
      <c r="W736" s="16">
        <f>IF(OR(U736=999,V736=999,AND(S736&gt;$S$3,S736&lt;&gt;"Slot")),"",IF(V736="",U736,V736))</f>
        <v>0</v>
      </c>
      <c r="X736" s="17" t="e">
        <f>RANK(R736,$R$5:$R$124)</f>
        <v>#N/A</v>
      </c>
      <c r="Y736" s="16" t="str">
        <f>IFERROR(VLOOKUP($D736,Results!$F$3:$L$1396,Y$1,FALSE),"")</f>
        <v/>
      </c>
      <c r="Z736" s="34" t="str">
        <f>IFERROR(IFERROR(IF(VLOOKUP($D736,Results!$F$3:$L$1396,Z$1+1,FALSE)=1,"S",""),"")&amp;VLOOKUP($D736,Results!$F$3:$L$1396,Z$1,FALSE),"")</f>
        <v/>
      </c>
      <c r="AA736" s="16" t="str">
        <f>IFERROR(VLOOKUP($D736,Results!$F$3:$L$1396,AA$1,FALSE),"")</f>
        <v/>
      </c>
      <c r="AB736" s="16" t="str">
        <f>IFERROR(VLOOKUP($D736,Results!$F$3:$L$1396,AB$1,FALSE),"")</f>
        <v/>
      </c>
      <c r="AC736" s="16" t="str">
        <f>IF(V736="","",Y736-V736)</f>
        <v/>
      </c>
    </row>
    <row r="737" spans="1:29" s="21" customFormat="1" x14ac:dyDescent="0.25">
      <c r="A737" s="21" t="s">
        <v>2658</v>
      </c>
      <c r="B737" s="16">
        <f>COUNTIF($A$5:$A$124,A737)</f>
        <v>0</v>
      </c>
      <c r="C737" s="16" t="str">
        <f>IF(OR(MID(A737,1,2)="SP",MID(A737,1,2)="MR",MID(A737,1,2)="CL",MID(A737,1,2)="RP"),"P","B")</f>
        <v>P</v>
      </c>
      <c r="D737" s="17">
        <f>IF($C737="B",VLOOKUP($A737,Bat!$A$4:$BC$2232,D$1,FALSE),VLOOKUP($A737,Pit!$A$4:$AZ$2108,D$2,FALSE))</f>
        <v>7461</v>
      </c>
      <c r="E737" s="16" t="str">
        <f>IF($C737="B",VLOOKUP($A737,Bat!$A$4:$BC$2232,E$1,FALSE),VLOOKUP($A737,Pit!$A$4:$AZ$2108,E$2,FALSE))</f>
        <v>RP</v>
      </c>
      <c r="F737" s="16" t="str">
        <f>IF($C737="B",VLOOKUP($A737,Bat!$A$4:$BC$2232,F$1,FALSE),VLOOKUP($A737,Pit!$A$4:$AZ$2108,F$2,FALSE))</f>
        <v>Jonathan Haydon</v>
      </c>
      <c r="G737" s="16">
        <f>IF($C737="B",VLOOKUP($A737,Bat!$A$4:$BC$2232,G$1,FALSE),VLOOKUP($A737,Pit!$A$4:$AZ$2108,G$2,FALSE))</f>
        <v>21</v>
      </c>
      <c r="H737" s="16" t="str">
        <f>IF($C737="B",VLOOKUP($A737,Bat!$A$4:$BC$2232,H$1,FALSE),VLOOKUP($A737,Pit!$A$4:$AZ$2108,H$2,FALSE))</f>
        <v>R</v>
      </c>
      <c r="I737" s="16" t="str">
        <f>IF($C737="B",VLOOKUP($A737,Bat!$A$4:$BC$2232,I$1,FALSE),VLOOKUP($A737,Pit!$A$4:$AZ$2108,I$2,FALSE))</f>
        <v>R</v>
      </c>
      <c r="J737" s="16" t="str">
        <f>IF($C737="B",VLOOKUP($A737,Bat!$A$4:$BC$2232,J$1,FALSE),VLOOKUP($A737,Pit!$A$4:$AZ$2108,J$2,FALSE))</f>
        <v>High</v>
      </c>
      <c r="K737" s="17" t="str">
        <f>IF($C737="B",VLOOKUP($A737,Bat!$A$4:$BC$2232,K$1,FALSE),VLOOKUP($A737,Pit!$A$4:$AZ$2108,K$2,FALSE))</f>
        <v>Very Low</v>
      </c>
      <c r="L737" s="16">
        <f>IF($C737="B",VLOOKUP($A737,Bat!$A$4:$BC$2232,L$1,FALSE),VLOOKUP($A737,Pit!$A$4:$AZ$2108,L$2,FALSE))</f>
        <v>4</v>
      </c>
      <c r="M737" s="16">
        <f>IF($C737="B",VLOOKUP($A737,Bat!$A$4:$BC$2232,M$1,FALSE),VLOOKUP($A737,Pit!$A$4:$AZ$2108,M$2,FALSE))</f>
        <v>4</v>
      </c>
      <c r="N737" s="16">
        <f>IF($C737="B",VLOOKUP($A737,Bat!$A$4:$BC$2232,N$1,FALSE),VLOOKUP($A737,Pit!$A$4:$AZ$2108,N$2,FALSE))</f>
        <v>2</v>
      </c>
      <c r="O737" s="16" t="str">
        <f>IF($C737="B",VLOOKUP($A737,Bat!$A$4:$BC$2232,O$1,FALSE),VLOOKUP($A737,Pit!$A$4:$AZ$2108,O$2,FALSE))</f>
        <v>89-91 Mph</v>
      </c>
      <c r="P737" s="17">
        <f>IF($C737="B",VLOOKUP($A737,Bat!$A$4:$BC$2232,P$1,FALSE),VLOOKUP($A737,Pit!$A$4:$AZ$2108,P$2,FALSE))</f>
        <v>4</v>
      </c>
      <c r="Q737" s="36">
        <f>IF($C737="B",VLOOKUP($A737,Bat!$A$4:$BC$2232,Q$1,FALSE),VLOOKUP($A737,Pit!$A$4:$AZ$2108,Q$2,FALSE))</f>
        <v>14.040650607648923</v>
      </c>
      <c r="R737" s="19">
        <f>IF($C737="B",VLOOKUP($A737,Bat!$A$4:$BC$2232,R$1,FALSE),VLOOKUP($A737,Pit!$A$4:$AZ$2108,R$2,FALSE))</f>
        <v>-0.80606359036261688</v>
      </c>
      <c r="S737" s="20">
        <f>IF($C737="B",VLOOKUP($A737,Bat!$A$4:$BC$2232,S$1,FALSE),VLOOKUP($A737,Pit!$A$4:$AZ$2108,S$2,FALSE))</f>
        <v>220000</v>
      </c>
      <c r="T737" s="17" t="str">
        <f>VLOOKUP(IF($C737="B",VLOOKUP($A737,Bat!$A$4:$AT$2232,T$1,FALSE),VLOOKUP($A737,Pit!$A$4:$BD$2108,T$2,FALSE)),COND!$A$35:$B$41,2,FALSE)</f>
        <v>??</v>
      </c>
      <c r="U737" s="21">
        <f>IF($C737="B",VLOOKUP($A737,Bat!$A$4:$AR$1196,44,FALSE),VLOOKUP($A737,Pit!$A$4:$BB$1086,54,FALSE))</f>
        <v>0</v>
      </c>
      <c r="V737" s="16"/>
      <c r="W737" s="16">
        <f>IF(OR(U737=999,V737=999,AND(S737&gt;$S$3,S737&lt;&gt;"Slot")),"",IF(V737="",U737,V737))</f>
        <v>0</v>
      </c>
      <c r="X737" s="17" t="e">
        <f>RANK(R737,$R$5:$R$124)</f>
        <v>#N/A</v>
      </c>
      <c r="Y737" s="16" t="str">
        <f>IFERROR(VLOOKUP($D737,Results!$F$3:$L$1396,Y$1,FALSE),"")</f>
        <v/>
      </c>
      <c r="Z737" s="34" t="str">
        <f>IFERROR(IFERROR(IF(VLOOKUP($D737,Results!$F$3:$L$1396,Z$1+1,FALSE)=1,"S",""),"")&amp;VLOOKUP($D737,Results!$F$3:$L$1396,Z$1,FALSE),"")</f>
        <v/>
      </c>
      <c r="AA737" s="16" t="str">
        <f>IFERROR(VLOOKUP($D737,Results!$F$3:$L$1396,AA$1,FALSE),"")</f>
        <v/>
      </c>
      <c r="AB737" s="16" t="str">
        <f>IFERROR(VLOOKUP($D737,Results!$F$3:$L$1396,AB$1,FALSE),"")</f>
        <v/>
      </c>
      <c r="AC737" s="16" t="str">
        <f>IF(V737="","",Y737-V737)</f>
        <v/>
      </c>
    </row>
    <row r="738" spans="1:29" s="21" customFormat="1" x14ac:dyDescent="0.25">
      <c r="A738" s="21" t="s">
        <v>2659</v>
      </c>
      <c r="B738" s="16">
        <f>COUNTIF($A$5:$A$124,A738)</f>
        <v>0</v>
      </c>
      <c r="C738" s="16" t="str">
        <f>IF(OR(MID(A738,1,2)="SP",MID(A738,1,2)="MR",MID(A738,1,2)="CL",MID(A738,1,2)="RP"),"P","B")</f>
        <v>P</v>
      </c>
      <c r="D738" s="17">
        <f>IF($C738="B",VLOOKUP($A738,Bat!$A$4:$BC$2232,D$1,FALSE),VLOOKUP($A738,Pit!$A$4:$AZ$2108,D$2,FALSE))</f>
        <v>8656</v>
      </c>
      <c r="E738" s="16" t="str">
        <f>IF($C738="B",VLOOKUP($A738,Bat!$A$4:$BC$2232,E$1,FALSE),VLOOKUP($A738,Pit!$A$4:$AZ$2108,E$2,FALSE))</f>
        <v>RP</v>
      </c>
      <c r="F738" s="16" t="str">
        <f>IF($C738="B",VLOOKUP($A738,Bat!$A$4:$BC$2232,F$1,FALSE),VLOOKUP($A738,Pit!$A$4:$AZ$2108,F$2,FALSE))</f>
        <v>Yodo Kato</v>
      </c>
      <c r="G738" s="16">
        <f>IF($C738="B",VLOOKUP($A738,Bat!$A$4:$BC$2232,G$1,FALSE),VLOOKUP($A738,Pit!$A$4:$AZ$2108,G$2,FALSE))</f>
        <v>18</v>
      </c>
      <c r="H738" s="16" t="str">
        <f>IF($C738="B",VLOOKUP($A738,Bat!$A$4:$BC$2232,H$1,FALSE),VLOOKUP($A738,Pit!$A$4:$AZ$2108,H$2,FALSE))</f>
        <v>R</v>
      </c>
      <c r="I738" s="16" t="str">
        <f>IF($C738="B",VLOOKUP($A738,Bat!$A$4:$BC$2232,I$1,FALSE),VLOOKUP($A738,Pit!$A$4:$AZ$2108,I$2,FALSE))</f>
        <v>R</v>
      </c>
      <c r="J738" s="16" t="str">
        <f>IF($C738="B",VLOOKUP($A738,Bat!$A$4:$BC$2232,J$1,FALSE),VLOOKUP($A738,Pit!$A$4:$AZ$2108,J$2,FALSE))</f>
        <v>Low</v>
      </c>
      <c r="K738" s="17" t="str">
        <f>IF($C738="B",VLOOKUP($A738,Bat!$A$4:$BC$2232,K$1,FALSE),VLOOKUP($A738,Pit!$A$4:$AZ$2108,K$2,FALSE))</f>
        <v>Normal</v>
      </c>
      <c r="L738" s="16">
        <f>IF($C738="B",VLOOKUP($A738,Bat!$A$4:$BC$2232,L$1,FALSE),VLOOKUP($A738,Pit!$A$4:$AZ$2108,L$2,FALSE))</f>
        <v>3</v>
      </c>
      <c r="M738" s="16">
        <f>IF($C738="B",VLOOKUP($A738,Bat!$A$4:$BC$2232,M$1,FALSE),VLOOKUP($A738,Pit!$A$4:$AZ$2108,M$2,FALSE))</f>
        <v>4</v>
      </c>
      <c r="N738" s="16">
        <f>IF($C738="B",VLOOKUP($A738,Bat!$A$4:$BC$2232,N$1,FALSE),VLOOKUP($A738,Pit!$A$4:$AZ$2108,N$2,FALSE))</f>
        <v>2</v>
      </c>
      <c r="O738" s="16" t="str">
        <f>IF($C738="B",VLOOKUP($A738,Bat!$A$4:$BC$2232,O$1,FALSE),VLOOKUP($A738,Pit!$A$4:$AZ$2108,O$2,FALSE))</f>
        <v>83-85 Mph</v>
      </c>
      <c r="P738" s="17">
        <f>IF($C738="B",VLOOKUP($A738,Bat!$A$4:$BC$2232,P$1,FALSE),VLOOKUP($A738,Pit!$A$4:$AZ$2108,P$2,FALSE))</f>
        <v>6</v>
      </c>
      <c r="Q738" s="36">
        <f>IF($C738="B",VLOOKUP($A738,Bat!$A$4:$BC$2232,Q$1,FALSE),VLOOKUP($A738,Pit!$A$4:$AZ$2108,Q$2,FALSE))</f>
        <v>14.033415108605414</v>
      </c>
      <c r="R738" s="19">
        <f>IF($C738="B",VLOOKUP($A738,Bat!$A$4:$BC$2232,R$1,FALSE),VLOOKUP($A738,Pit!$A$4:$AZ$2108,R$2,FALSE))</f>
        <v>-0.80671091282833707</v>
      </c>
      <c r="S738" s="20">
        <f>IF($C738="B",VLOOKUP($A738,Bat!$A$4:$BC$2232,S$1,FALSE),VLOOKUP($A738,Pit!$A$4:$AZ$2108,S$2,FALSE))</f>
        <v>230000</v>
      </c>
      <c r="T738" s="17" t="str">
        <f>VLOOKUP(IF($C738="B",VLOOKUP($A738,Bat!$A$4:$AT$2232,T$1,FALSE),VLOOKUP($A738,Pit!$A$4:$BD$2108,T$2,FALSE)),COND!$A$35:$B$41,2,FALSE)</f>
        <v>??</v>
      </c>
      <c r="U738" s="21">
        <f>IF($C738="B",VLOOKUP($A738,Bat!$A$4:$AR$1196,44,FALSE),VLOOKUP($A738,Pit!$A$4:$BB$1086,54,FALSE))</f>
        <v>0</v>
      </c>
      <c r="V738" s="16"/>
      <c r="W738" s="16">
        <f>IF(OR(U738=999,V738=999,AND(S738&gt;$S$3,S738&lt;&gt;"Slot")),"",IF(V738="",U738,V738))</f>
        <v>0</v>
      </c>
      <c r="X738" s="17" t="e">
        <f>RANK(R738,$R$5:$R$124)</f>
        <v>#N/A</v>
      </c>
      <c r="Y738" s="16" t="str">
        <f>IFERROR(VLOOKUP($D738,Results!$F$3:$L$1396,Y$1,FALSE),"")</f>
        <v/>
      </c>
      <c r="Z738" s="34" t="str">
        <f>IFERROR(IFERROR(IF(VLOOKUP($D738,Results!$F$3:$L$1396,Z$1+1,FALSE)=1,"S",""),"")&amp;VLOOKUP($D738,Results!$F$3:$L$1396,Z$1,FALSE),"")</f>
        <v/>
      </c>
      <c r="AA738" s="16" t="str">
        <f>IFERROR(VLOOKUP($D738,Results!$F$3:$L$1396,AA$1,FALSE),"")</f>
        <v/>
      </c>
      <c r="AB738" s="16" t="str">
        <f>IFERROR(VLOOKUP($D738,Results!$F$3:$L$1396,AB$1,FALSE),"")</f>
        <v/>
      </c>
      <c r="AC738" s="16" t="str">
        <f>IF(V738="","",Y738-V738)</f>
        <v/>
      </c>
    </row>
    <row r="739" spans="1:29" s="21" customFormat="1" x14ac:dyDescent="0.25">
      <c r="A739" s="21" t="s">
        <v>2660</v>
      </c>
      <c r="B739" s="16">
        <f>COUNTIF($A$5:$A$124,A739)</f>
        <v>0</v>
      </c>
      <c r="C739" s="16" t="str">
        <f>IF(OR(MID(A739,1,2)="SP",MID(A739,1,2)="MR",MID(A739,1,2)="CL",MID(A739,1,2)="RP"),"P","B")</f>
        <v>P</v>
      </c>
      <c r="D739" s="17">
        <f>IF($C739="B",VLOOKUP($A739,Bat!$A$4:$BC$2232,D$1,FALSE),VLOOKUP($A739,Pit!$A$4:$AZ$2108,D$2,FALSE))</f>
        <v>11276</v>
      </c>
      <c r="E739" s="16" t="str">
        <f>IF($C739="B",VLOOKUP($A739,Bat!$A$4:$BC$2232,E$1,FALSE),VLOOKUP($A739,Pit!$A$4:$AZ$2108,E$2,FALSE))</f>
        <v>RP</v>
      </c>
      <c r="F739" s="16" t="str">
        <f>IF($C739="B",VLOOKUP($A739,Bat!$A$4:$BC$2232,F$1,FALSE),VLOOKUP($A739,Pit!$A$4:$AZ$2108,F$2,FALSE))</f>
        <v>Carlos Martínez</v>
      </c>
      <c r="G739" s="16">
        <f>IF($C739="B",VLOOKUP($A739,Bat!$A$4:$BC$2232,G$1,FALSE),VLOOKUP($A739,Pit!$A$4:$AZ$2108,G$2,FALSE))</f>
        <v>20</v>
      </c>
      <c r="H739" s="16" t="str">
        <f>IF($C739="B",VLOOKUP($A739,Bat!$A$4:$BC$2232,H$1,FALSE),VLOOKUP($A739,Pit!$A$4:$AZ$2108,H$2,FALSE))</f>
        <v>R</v>
      </c>
      <c r="I739" s="16" t="str">
        <f>IF($C739="B",VLOOKUP($A739,Bat!$A$4:$BC$2232,I$1,FALSE),VLOOKUP($A739,Pit!$A$4:$AZ$2108,I$2,FALSE))</f>
        <v>R</v>
      </c>
      <c r="J739" s="16" t="str">
        <f>IF($C739="B",VLOOKUP($A739,Bat!$A$4:$BC$2232,J$1,FALSE),VLOOKUP($A739,Pit!$A$4:$AZ$2108,J$2,FALSE))</f>
        <v>Very Low</v>
      </c>
      <c r="K739" s="17" t="str">
        <f>IF($C739="B",VLOOKUP($A739,Bat!$A$4:$BC$2232,K$1,FALSE),VLOOKUP($A739,Pit!$A$4:$AZ$2108,K$2,FALSE))</f>
        <v>Low</v>
      </c>
      <c r="L739" s="16">
        <f>IF($C739="B",VLOOKUP($A739,Bat!$A$4:$BC$2232,L$1,FALSE),VLOOKUP($A739,Pit!$A$4:$AZ$2108,L$2,FALSE))</f>
        <v>4</v>
      </c>
      <c r="M739" s="16">
        <f>IF($C739="B",VLOOKUP($A739,Bat!$A$4:$BC$2232,M$1,FALSE),VLOOKUP($A739,Pit!$A$4:$AZ$2108,M$2,FALSE))</f>
        <v>3</v>
      </c>
      <c r="N739" s="16">
        <f>IF($C739="B",VLOOKUP($A739,Bat!$A$4:$BC$2232,N$1,FALSE),VLOOKUP($A739,Pit!$A$4:$AZ$2108,N$2,FALSE))</f>
        <v>3</v>
      </c>
      <c r="O739" s="16" t="str">
        <f>IF($C739="B",VLOOKUP($A739,Bat!$A$4:$BC$2232,O$1,FALSE),VLOOKUP($A739,Pit!$A$4:$AZ$2108,O$2,FALSE))</f>
        <v>88-90 Mph</v>
      </c>
      <c r="P739" s="17">
        <f>IF($C739="B",VLOOKUP($A739,Bat!$A$4:$BC$2232,P$1,FALSE),VLOOKUP($A739,Pit!$A$4:$AZ$2108,P$2,FALSE))</f>
        <v>4</v>
      </c>
      <c r="Q739" s="36">
        <f>IF($C739="B",VLOOKUP($A739,Bat!$A$4:$BC$2232,Q$1,FALSE),VLOOKUP($A739,Pit!$A$4:$AZ$2108,Q$2,FALSE))</f>
        <v>14.033156724384256</v>
      </c>
      <c r="R739" s="19">
        <f>IF($C739="B",VLOOKUP($A739,Bat!$A$4:$BC$2232,R$1,FALSE),VLOOKUP($A739,Pit!$A$4:$AZ$2108,R$2,FALSE))</f>
        <v>-0.80673402912068093</v>
      </c>
      <c r="S739" s="20">
        <f>IF($C739="B",VLOOKUP($A739,Bat!$A$4:$BC$2232,S$1,FALSE),VLOOKUP($A739,Pit!$A$4:$AZ$2108,S$2,FALSE))</f>
        <v>190000</v>
      </c>
      <c r="T739" s="17" t="str">
        <f>VLOOKUP(IF($C739="B",VLOOKUP($A739,Bat!$A$4:$AT$2232,T$1,FALSE),VLOOKUP($A739,Pit!$A$4:$BD$2108,T$2,FALSE)),COND!$A$35:$B$41,2,FALSE)</f>
        <v>??</v>
      </c>
      <c r="U739" s="21">
        <f>IF($C739="B",VLOOKUP($A739,Bat!$A$4:$AR$1196,44,FALSE),VLOOKUP($A739,Pit!$A$4:$BB$1086,54,FALSE))</f>
        <v>0</v>
      </c>
      <c r="V739" s="16"/>
      <c r="W739" s="16">
        <f>IF(OR(U739=999,V739=999,AND(S739&gt;$S$3,S739&lt;&gt;"Slot")),"",IF(V739="",U739,V739))</f>
        <v>0</v>
      </c>
      <c r="X739" s="17" t="e">
        <f>RANK(R739,$R$5:$R$124)</f>
        <v>#N/A</v>
      </c>
      <c r="Y739" s="16" t="str">
        <f>IFERROR(VLOOKUP($D739,Results!$F$3:$L$1396,Y$1,FALSE),"")</f>
        <v/>
      </c>
      <c r="Z739" s="34" t="str">
        <f>IFERROR(IFERROR(IF(VLOOKUP($D739,Results!$F$3:$L$1396,Z$1+1,FALSE)=1,"S",""),"")&amp;VLOOKUP($D739,Results!$F$3:$L$1396,Z$1,FALSE),"")</f>
        <v/>
      </c>
      <c r="AA739" s="16" t="str">
        <f>IFERROR(VLOOKUP($D739,Results!$F$3:$L$1396,AA$1,FALSE),"")</f>
        <v/>
      </c>
      <c r="AB739" s="16" t="str">
        <f>IFERROR(VLOOKUP($D739,Results!$F$3:$L$1396,AB$1,FALSE),"")</f>
        <v/>
      </c>
      <c r="AC739" s="16" t="str">
        <f>IF(V739="","",Y739-V739)</f>
        <v/>
      </c>
    </row>
    <row r="740" spans="1:29" s="21" customFormat="1" x14ac:dyDescent="0.25">
      <c r="A740" s="21" t="s">
        <v>2661</v>
      </c>
      <c r="B740" s="16">
        <f>COUNTIF($A$5:$A$124,A740)</f>
        <v>0</v>
      </c>
      <c r="C740" s="16" t="str">
        <f>IF(OR(MID(A740,1,2)="SP",MID(A740,1,2)="MR",MID(A740,1,2)="CL",MID(A740,1,2)="RP"),"P","B")</f>
        <v>P</v>
      </c>
      <c r="D740" s="17">
        <f>IF($C740="B",VLOOKUP($A740,Bat!$A$4:$BC$2232,D$1,FALSE),VLOOKUP($A740,Pit!$A$4:$AZ$2108,D$2,FALSE))</f>
        <v>3939</v>
      </c>
      <c r="E740" s="16" t="str">
        <f>IF($C740="B",VLOOKUP($A740,Bat!$A$4:$BC$2232,E$1,FALSE),VLOOKUP($A740,Pit!$A$4:$AZ$2108,E$2,FALSE))</f>
        <v>RP</v>
      </c>
      <c r="F740" s="16" t="str">
        <f>IF($C740="B",VLOOKUP($A740,Bat!$A$4:$BC$2232,F$1,FALSE),VLOOKUP($A740,Pit!$A$4:$AZ$2108,F$2,FALSE))</f>
        <v>Takeo Hoshino</v>
      </c>
      <c r="G740" s="16">
        <f>IF($C740="B",VLOOKUP($A740,Bat!$A$4:$BC$2232,G$1,FALSE),VLOOKUP($A740,Pit!$A$4:$AZ$2108,G$2,FALSE))</f>
        <v>21</v>
      </c>
      <c r="H740" s="16" t="str">
        <f>IF($C740="B",VLOOKUP($A740,Bat!$A$4:$BC$2232,H$1,FALSE),VLOOKUP($A740,Pit!$A$4:$AZ$2108,H$2,FALSE))</f>
        <v>S</v>
      </c>
      <c r="I740" s="16" t="str">
        <f>IF($C740="B",VLOOKUP($A740,Bat!$A$4:$BC$2232,I$1,FALSE),VLOOKUP($A740,Pit!$A$4:$AZ$2108,I$2,FALSE))</f>
        <v>R</v>
      </c>
      <c r="J740" s="16" t="str">
        <f>IF($C740="B",VLOOKUP($A740,Bat!$A$4:$BC$2232,J$1,FALSE),VLOOKUP($A740,Pit!$A$4:$AZ$2108,J$2,FALSE))</f>
        <v>Low</v>
      </c>
      <c r="K740" s="17" t="str">
        <f>IF($C740="B",VLOOKUP($A740,Bat!$A$4:$BC$2232,K$1,FALSE),VLOOKUP($A740,Pit!$A$4:$AZ$2108,K$2,FALSE))</f>
        <v>Very Low</v>
      </c>
      <c r="L740" s="16">
        <f>IF($C740="B",VLOOKUP($A740,Bat!$A$4:$BC$2232,L$1,FALSE),VLOOKUP($A740,Pit!$A$4:$AZ$2108,L$2,FALSE))</f>
        <v>5</v>
      </c>
      <c r="M740" s="16">
        <f>IF($C740="B",VLOOKUP($A740,Bat!$A$4:$BC$2232,M$1,FALSE),VLOOKUP($A740,Pit!$A$4:$AZ$2108,M$2,FALSE))</f>
        <v>3</v>
      </c>
      <c r="N740" s="16">
        <f>IF($C740="B",VLOOKUP($A740,Bat!$A$4:$BC$2232,N$1,FALSE),VLOOKUP($A740,Pit!$A$4:$AZ$2108,N$2,FALSE))</f>
        <v>2</v>
      </c>
      <c r="O740" s="16" t="str">
        <f>IF($C740="B",VLOOKUP($A740,Bat!$A$4:$BC$2232,O$1,FALSE),VLOOKUP($A740,Pit!$A$4:$AZ$2108,O$2,FALSE))</f>
        <v>89-91 Mph</v>
      </c>
      <c r="P740" s="17">
        <f>IF($C740="B",VLOOKUP($A740,Bat!$A$4:$BC$2232,P$1,FALSE),VLOOKUP($A740,Pit!$A$4:$AZ$2108,P$2,FALSE))</f>
        <v>8</v>
      </c>
      <c r="Q740" s="36">
        <f>IF($C740="B",VLOOKUP($A740,Bat!$A$4:$BC$2232,Q$1,FALSE),VLOOKUP($A740,Pit!$A$4:$AZ$2108,Q$2,FALSE))</f>
        <v>14.023886828091783</v>
      </c>
      <c r="R740" s="19">
        <f>IF($C740="B",VLOOKUP($A740,Bat!$A$4:$BC$2232,R$1,FALSE),VLOOKUP($A740,Pit!$A$4:$AZ$2108,R$2,FALSE))</f>
        <v>-0.80756335852683958</v>
      </c>
      <c r="S740" s="20">
        <f>IF($C740="B",VLOOKUP($A740,Bat!$A$4:$BC$2232,S$1,FALSE),VLOOKUP($A740,Pit!$A$4:$AZ$2108,S$2,FALSE))</f>
        <v>240000</v>
      </c>
      <c r="T740" s="17" t="str">
        <f>VLOOKUP(IF($C740="B",VLOOKUP($A740,Bat!$A$4:$AT$2232,T$1,FALSE),VLOOKUP($A740,Pit!$A$4:$BD$2108,T$2,FALSE)),COND!$A$35:$B$41,2,FALSE)</f>
        <v>??</v>
      </c>
      <c r="U740" s="21">
        <f>IF($C740="B",VLOOKUP($A740,Bat!$A$4:$AR$1196,44,FALSE),VLOOKUP($A740,Pit!$A$4:$BB$1086,54,FALSE))</f>
        <v>0</v>
      </c>
      <c r="V740" s="16"/>
      <c r="W740" s="16">
        <f>IF(OR(U740=999,V740=999,AND(S740&gt;$S$3,S740&lt;&gt;"Slot")),"",IF(V740="",U740,V740))</f>
        <v>0</v>
      </c>
      <c r="X740" s="17" t="e">
        <f>RANK(R740,$R$5:$R$124)</f>
        <v>#N/A</v>
      </c>
      <c r="Y740" s="16" t="str">
        <f>IFERROR(VLOOKUP($D740,Results!$F$3:$L$1396,Y$1,FALSE),"")</f>
        <v/>
      </c>
      <c r="Z740" s="34" t="str">
        <f>IFERROR(IFERROR(IF(VLOOKUP($D740,Results!$F$3:$L$1396,Z$1+1,FALSE)=1,"S",""),"")&amp;VLOOKUP($D740,Results!$F$3:$L$1396,Z$1,FALSE),"")</f>
        <v/>
      </c>
      <c r="AA740" s="16" t="str">
        <f>IFERROR(VLOOKUP($D740,Results!$F$3:$L$1396,AA$1,FALSE),"")</f>
        <v/>
      </c>
      <c r="AB740" s="16" t="str">
        <f>IFERROR(VLOOKUP($D740,Results!$F$3:$L$1396,AB$1,FALSE),"")</f>
        <v/>
      </c>
      <c r="AC740" s="16" t="str">
        <f>IF(V740="","",Y740-V740)</f>
        <v/>
      </c>
    </row>
    <row r="741" spans="1:29" s="21" customFormat="1" x14ac:dyDescent="0.25">
      <c r="A741" s="21" t="s">
        <v>3172</v>
      </c>
      <c r="B741" s="16">
        <f>COUNTIF($A$5:$A$124,A741)</f>
        <v>0</v>
      </c>
      <c r="C741" s="16" t="str">
        <f>IF(OR(MID(A741,1,2)="SP",MID(A741,1,2)="MR",MID(A741,1,2)="CL",MID(A741,1,2)="RP"),"P","B")</f>
        <v>P</v>
      </c>
      <c r="D741" s="17">
        <f>IF($C741="B",VLOOKUP($A741,Bat!$A$4:$BC$2232,D$1,FALSE),VLOOKUP($A741,Pit!$A$4:$AZ$2108,D$2,FALSE))</f>
        <v>10985</v>
      </c>
      <c r="E741" s="16" t="str">
        <f>IF($C741="B",VLOOKUP($A741,Bat!$A$4:$BC$2232,E$1,FALSE),VLOOKUP($A741,Pit!$A$4:$AZ$2108,E$2,FALSE))</f>
        <v>RP</v>
      </c>
      <c r="F741" s="16" t="str">
        <f>IF($C741="B",VLOOKUP($A741,Bat!$A$4:$BC$2232,F$1,FALSE),VLOOKUP($A741,Pit!$A$4:$AZ$2108,F$2,FALSE))</f>
        <v>Matt Morrison</v>
      </c>
      <c r="G741" s="16">
        <f>IF($C741="B",VLOOKUP($A741,Bat!$A$4:$BC$2232,G$1,FALSE),VLOOKUP($A741,Pit!$A$4:$AZ$2108,G$2,FALSE))</f>
        <v>21</v>
      </c>
      <c r="H741" s="16" t="str">
        <f>IF($C741="B",VLOOKUP($A741,Bat!$A$4:$BC$2232,H$1,FALSE),VLOOKUP($A741,Pit!$A$4:$AZ$2108,H$2,FALSE))</f>
        <v>R</v>
      </c>
      <c r="I741" s="16" t="str">
        <f>IF($C741="B",VLOOKUP($A741,Bat!$A$4:$BC$2232,I$1,FALSE),VLOOKUP($A741,Pit!$A$4:$AZ$2108,I$2,FALSE))</f>
        <v>L</v>
      </c>
      <c r="J741" s="16" t="str">
        <f>IF($C741="B",VLOOKUP($A741,Bat!$A$4:$BC$2232,J$1,FALSE),VLOOKUP($A741,Pit!$A$4:$AZ$2108,J$2,FALSE))</f>
        <v>Low</v>
      </c>
      <c r="K741" s="17" t="str">
        <f>IF($C741="B",VLOOKUP($A741,Bat!$A$4:$BC$2232,K$1,FALSE),VLOOKUP($A741,Pit!$A$4:$AZ$2108,K$2,FALSE))</f>
        <v>Normal</v>
      </c>
      <c r="L741" s="16">
        <f>IF($C741="B",VLOOKUP($A741,Bat!$A$4:$BC$2232,L$1,FALSE),VLOOKUP($A741,Pit!$A$4:$AZ$2108,L$2,FALSE))</f>
        <v>5</v>
      </c>
      <c r="M741" s="16">
        <f>IF($C741="B",VLOOKUP($A741,Bat!$A$4:$BC$2232,M$1,FALSE),VLOOKUP($A741,Pit!$A$4:$AZ$2108,M$2,FALSE))</f>
        <v>3</v>
      </c>
      <c r="N741" s="16">
        <f>IF($C741="B",VLOOKUP($A741,Bat!$A$4:$BC$2232,N$1,FALSE),VLOOKUP($A741,Pit!$A$4:$AZ$2108,N$2,FALSE))</f>
        <v>5</v>
      </c>
      <c r="O741" s="16" t="str">
        <f>IF($C741="B",VLOOKUP($A741,Bat!$A$4:$BC$2232,O$1,FALSE),VLOOKUP($A741,Pit!$A$4:$AZ$2108,O$2,FALSE))</f>
        <v>91-93 Mph</v>
      </c>
      <c r="P741" s="17">
        <f>IF($C741="B",VLOOKUP($A741,Bat!$A$4:$BC$2232,P$1,FALSE),VLOOKUP($A741,Pit!$A$4:$AZ$2108,P$2,FALSE))</f>
        <v>7</v>
      </c>
      <c r="Q741" s="36">
        <f>IF($C741="B",VLOOKUP($A741,Bat!$A$4:$BC$2232,Q$1,FALSE),VLOOKUP($A741,Pit!$A$4:$AZ$2108,Q$2,FALSE))</f>
        <v>13.972646639647394</v>
      </c>
      <c r="R741" s="19">
        <f>IF($C741="B",VLOOKUP($A741,Bat!$A$4:$BC$2232,R$1,FALSE),VLOOKUP($A741,Pit!$A$4:$AZ$2108,R$2,FALSE))</f>
        <v>-0.81214755167348218</v>
      </c>
      <c r="S741" s="20">
        <f>IF($C741="B",VLOOKUP($A741,Bat!$A$4:$BC$2232,S$1,FALSE),VLOOKUP($A741,Pit!$A$4:$AZ$2108,S$2,FALSE))</f>
        <v>210000</v>
      </c>
      <c r="T741" s="17" t="str">
        <f>VLOOKUP(IF($C741="B",VLOOKUP($A741,Bat!$A$4:$AT$2232,T$1,FALSE),VLOOKUP($A741,Pit!$A$4:$BD$2108,T$2,FALSE)),COND!$A$35:$B$41,2,FALSE)</f>
        <v>??</v>
      </c>
      <c r="U741" s="21">
        <f>IF($C741="B",VLOOKUP($A741,Bat!$A$4:$AR$1196,44,FALSE),VLOOKUP($A741,Pit!$A$4:$BB$1086,54,FALSE))</f>
        <v>0</v>
      </c>
      <c r="V741" s="16"/>
      <c r="W741" s="16">
        <f>IF(OR(U741=999,V741=999,AND(S741&gt;$S$3,S741&lt;&gt;"Slot")),"",IF(V741="",U741,V741))</f>
        <v>0</v>
      </c>
      <c r="X741" s="17" t="e">
        <f>RANK(R741,$R$5:$R$124)</f>
        <v>#N/A</v>
      </c>
      <c r="Y741" s="16" t="str">
        <f>IFERROR(VLOOKUP($D741,Results!$F$3:$L$1396,Y$1,FALSE),"")</f>
        <v/>
      </c>
      <c r="Z741" s="34" t="str">
        <f>IFERROR(IFERROR(IF(VLOOKUP($D741,Results!$F$3:$L$1396,Z$1+1,FALSE)=1,"S",""),"")&amp;VLOOKUP($D741,Results!$F$3:$L$1396,Z$1,FALSE),"")</f>
        <v/>
      </c>
      <c r="AA741" s="16" t="str">
        <f>IFERROR(VLOOKUP($D741,Results!$F$3:$L$1396,AA$1,FALSE),"")</f>
        <v/>
      </c>
      <c r="AB741" s="16" t="str">
        <f>IFERROR(VLOOKUP($D741,Results!$F$3:$L$1396,AB$1,FALSE),"")</f>
        <v/>
      </c>
      <c r="AC741" s="16" t="str">
        <f>IF(V741="","",Y741-V741)</f>
        <v/>
      </c>
    </row>
    <row r="742" spans="1:29" s="21" customFormat="1" x14ac:dyDescent="0.25">
      <c r="A742" s="21" t="s">
        <v>3058</v>
      </c>
      <c r="B742" s="16">
        <f>COUNTIF($A$5:$A$124,A742)</f>
        <v>0</v>
      </c>
      <c r="C742" s="16" t="str">
        <f>IF(OR(MID(A742,1,2)="SP",MID(A742,1,2)="MR",MID(A742,1,2)="CL",MID(A742,1,2)="RP"),"P","B")</f>
        <v>B</v>
      </c>
      <c r="D742" s="17">
        <f>IF($C742="B",VLOOKUP($A742,Bat!$A$4:$BC$2232,D$1,FALSE),VLOOKUP($A742,Pit!$A$4:$AZ$2108,D$2,FALSE))</f>
        <v>4180</v>
      </c>
      <c r="E742" s="16" t="str">
        <f>IF($C742="B",VLOOKUP($A742,Bat!$A$4:$BC$2232,E$1,FALSE),VLOOKUP($A742,Pit!$A$4:$AZ$2108,E$2,FALSE))</f>
        <v>3B</v>
      </c>
      <c r="F742" s="16" t="str">
        <f>IF($C742="B",VLOOKUP($A742,Bat!$A$4:$BC$2232,F$1,FALSE),VLOOKUP($A742,Pit!$A$4:$AZ$2108,F$2,FALSE))</f>
        <v>Eichiro Endo</v>
      </c>
      <c r="G742" s="16">
        <f>IF($C742="B",VLOOKUP($A742,Bat!$A$4:$BC$2232,G$1,FALSE),VLOOKUP($A742,Pit!$A$4:$AZ$2108,G$2,FALSE))</f>
        <v>21</v>
      </c>
      <c r="H742" s="16" t="str">
        <f>IF($C742="B",VLOOKUP($A742,Bat!$A$4:$BC$2232,H$1,FALSE),VLOOKUP($A742,Pit!$A$4:$AZ$2108,H$2,FALSE))</f>
        <v>R</v>
      </c>
      <c r="I742" s="16" t="str">
        <f>IF($C742="B",VLOOKUP($A742,Bat!$A$4:$BC$2232,I$1,FALSE),VLOOKUP($A742,Pit!$A$4:$AZ$2108,I$2,FALSE))</f>
        <v>R</v>
      </c>
      <c r="J742" s="16" t="str">
        <f>IF($C742="B",VLOOKUP($A742,Bat!$A$4:$BC$2232,J$1,FALSE),VLOOKUP($A742,Pit!$A$4:$AZ$2108,J$2,FALSE))</f>
        <v>Low</v>
      </c>
      <c r="K742" s="17" t="str">
        <f>IF($C742="B",VLOOKUP($A742,Bat!$A$4:$BC$2232,K$1,FALSE),VLOOKUP($A742,Pit!$A$4:$AZ$2108,K$2,FALSE))</f>
        <v>Normal</v>
      </c>
      <c r="L742" s="16">
        <f>IF($C742="B",VLOOKUP($A742,Bat!$A$4:$BC$2232,L$1,FALSE),VLOOKUP($A742,Pit!$A$4:$AZ$2108,L$2,FALSE))</f>
        <v>3</v>
      </c>
      <c r="M742" s="16">
        <f>IF($C742="B",VLOOKUP($A742,Bat!$A$4:$BC$2232,M$1,FALSE),VLOOKUP($A742,Pit!$A$4:$AZ$2108,M$2,FALSE))</f>
        <v>4</v>
      </c>
      <c r="N742" s="16">
        <f>IF($C742="B",VLOOKUP($A742,Bat!$A$4:$BC$2232,N$1,FALSE),VLOOKUP($A742,Pit!$A$4:$AZ$2108,N$2,FALSE))</f>
        <v>3</v>
      </c>
      <c r="O742" s="16">
        <f>IF($C742="B",VLOOKUP($A742,Bat!$A$4:$BC$2232,O$1,FALSE),VLOOKUP($A742,Pit!$A$4:$AZ$2108,O$2,FALSE))</f>
        <v>2</v>
      </c>
      <c r="P742" s="17">
        <f>IF($C742="B",VLOOKUP($A742,Bat!$A$4:$BC$2232,P$1,FALSE),VLOOKUP($A742,Pit!$A$4:$AZ$2108,P$2,FALSE))</f>
        <v>4</v>
      </c>
      <c r="Q742" s="36">
        <f>IF($C742="B",VLOOKUP($A742,Bat!$A$4:$BC$2232,Q$1,FALSE),VLOOKUP($A742,Pit!$A$4:$AZ$2108,Q$2,FALSE))</f>
        <v>0.36706683556629471</v>
      </c>
      <c r="R742" s="19">
        <f>IF($C742="B",VLOOKUP($A742,Bat!$A$4:$BC$2232,R$1,FALSE),VLOOKUP($A742,Pit!$A$4:$AZ$2108,R$2,FALSE))</f>
        <v>-0.81444537414543372</v>
      </c>
      <c r="S742" s="20">
        <f>IF($C742="B",VLOOKUP($A742,Bat!$A$4:$BC$2232,S$1,FALSE),VLOOKUP($A742,Pit!$A$4:$AZ$2108,S$2,FALSE))</f>
        <v>180000</v>
      </c>
      <c r="T742" s="17" t="str">
        <f>VLOOKUP(IF($C742="B",VLOOKUP($A742,Bat!$A$4:$AT$2232,T$1,FALSE),VLOOKUP($A742,Pit!$A$4:$BD$2108,T$2,FALSE)),COND!$A$35:$B$41,2,FALSE)</f>
        <v>??</v>
      </c>
      <c r="U742" s="21">
        <f>IF($C742="B",VLOOKUP($A742,Bat!$A$4:$AR$1196,44,FALSE),VLOOKUP($A742,Pit!$A$4:$BB$1086,54,FALSE))</f>
        <v>0</v>
      </c>
      <c r="V742" s="16"/>
      <c r="W742" s="16">
        <f>IF(OR(U742=999,V742=999,AND(S742&gt;$S$3,S742&lt;&gt;"Slot")),"",IF(V742="",U742,V742))</f>
        <v>0</v>
      </c>
      <c r="X742" s="17" t="e">
        <f>RANK(R742,$R$5:$R$124)</f>
        <v>#N/A</v>
      </c>
      <c r="Y742" s="16" t="str">
        <f>IFERROR(VLOOKUP($D742,Results!$F$3:$L$1396,Y$1,FALSE),"")</f>
        <v/>
      </c>
      <c r="Z742" s="34" t="str">
        <f>IFERROR(IFERROR(IF(VLOOKUP($D742,Results!$F$3:$L$1396,Z$1+1,FALSE)=1,"S",""),"")&amp;VLOOKUP($D742,Results!$F$3:$L$1396,Z$1,FALSE),"")</f>
        <v/>
      </c>
      <c r="AA742" s="16" t="str">
        <f>IFERROR(VLOOKUP($D742,Results!$F$3:$L$1396,AA$1,FALSE),"")</f>
        <v/>
      </c>
      <c r="AB742" s="16" t="str">
        <f>IFERROR(VLOOKUP($D742,Results!$F$3:$L$1396,AB$1,FALSE),"")</f>
        <v/>
      </c>
      <c r="AC742" s="16" t="str">
        <f>IF(V742="","",Y742-V742)</f>
        <v/>
      </c>
    </row>
    <row r="743" spans="1:29" s="21" customFormat="1" x14ac:dyDescent="0.25">
      <c r="A743" s="21" t="s">
        <v>3059</v>
      </c>
      <c r="B743" s="16">
        <f>COUNTIF($A$5:$A$124,A743)</f>
        <v>0</v>
      </c>
      <c r="C743" s="16" t="str">
        <f>IF(OR(MID(A743,1,2)="SP",MID(A743,1,2)="MR",MID(A743,1,2)="CL",MID(A743,1,2)="RP"),"P","B")</f>
        <v>B</v>
      </c>
      <c r="D743" s="17">
        <f>IF($C743="B",VLOOKUP($A743,Bat!$A$4:$BC$2232,D$1,FALSE),VLOOKUP($A743,Pit!$A$4:$AZ$2108,D$2,FALSE))</f>
        <v>6635</v>
      </c>
      <c r="E743" s="16" t="str">
        <f>IF($C743="B",VLOOKUP($A743,Bat!$A$4:$BC$2232,E$1,FALSE),VLOOKUP($A743,Pit!$A$4:$AZ$2108,E$2,FALSE))</f>
        <v>CF</v>
      </c>
      <c r="F743" s="16" t="str">
        <f>IF($C743="B",VLOOKUP($A743,Bat!$A$4:$BC$2232,F$1,FALSE),VLOOKUP($A743,Pit!$A$4:$AZ$2108,F$2,FALSE))</f>
        <v>Dylan Helms</v>
      </c>
      <c r="G743" s="16">
        <f>IF($C743="B",VLOOKUP($A743,Bat!$A$4:$BC$2232,G$1,FALSE),VLOOKUP($A743,Pit!$A$4:$AZ$2108,G$2,FALSE))</f>
        <v>21</v>
      </c>
      <c r="H743" s="16" t="str">
        <f>IF($C743="B",VLOOKUP($A743,Bat!$A$4:$BC$2232,H$1,FALSE),VLOOKUP($A743,Pit!$A$4:$AZ$2108,H$2,FALSE))</f>
        <v>L</v>
      </c>
      <c r="I743" s="16" t="str">
        <f>IF($C743="B",VLOOKUP($A743,Bat!$A$4:$BC$2232,I$1,FALSE),VLOOKUP($A743,Pit!$A$4:$AZ$2108,I$2,FALSE))</f>
        <v>R</v>
      </c>
      <c r="J743" s="16" t="str">
        <f>IF($C743="B",VLOOKUP($A743,Bat!$A$4:$BC$2232,J$1,FALSE),VLOOKUP($A743,Pit!$A$4:$AZ$2108,J$2,FALSE))</f>
        <v>Low</v>
      </c>
      <c r="K743" s="17" t="str">
        <f>IF($C743="B",VLOOKUP($A743,Bat!$A$4:$BC$2232,K$1,FALSE),VLOOKUP($A743,Pit!$A$4:$AZ$2108,K$2,FALSE))</f>
        <v>Low</v>
      </c>
      <c r="L743" s="16">
        <f>IF($C743="B",VLOOKUP($A743,Bat!$A$4:$BC$2232,L$1,FALSE),VLOOKUP($A743,Pit!$A$4:$AZ$2108,L$2,FALSE))</f>
        <v>4</v>
      </c>
      <c r="M743" s="16">
        <f>IF($C743="B",VLOOKUP($A743,Bat!$A$4:$BC$2232,M$1,FALSE),VLOOKUP($A743,Pit!$A$4:$AZ$2108,M$2,FALSE))</f>
        <v>4</v>
      </c>
      <c r="N743" s="16">
        <f>IF($C743="B",VLOOKUP($A743,Bat!$A$4:$BC$2232,N$1,FALSE),VLOOKUP($A743,Pit!$A$4:$AZ$2108,N$2,FALSE))</f>
        <v>1</v>
      </c>
      <c r="O743" s="16">
        <f>IF($C743="B",VLOOKUP($A743,Bat!$A$4:$BC$2232,O$1,FALSE),VLOOKUP($A743,Pit!$A$4:$AZ$2108,O$2,FALSE))</f>
        <v>1</v>
      </c>
      <c r="P743" s="17">
        <f>IF($C743="B",VLOOKUP($A743,Bat!$A$4:$BC$2232,P$1,FALSE),VLOOKUP($A743,Pit!$A$4:$AZ$2108,P$2,FALSE))</f>
        <v>2</v>
      </c>
      <c r="Q743" s="36">
        <f>IF($C743="B",VLOOKUP($A743,Bat!$A$4:$BC$2232,Q$1,FALSE),VLOOKUP($A743,Pit!$A$4:$AZ$2108,Q$2,FALSE))</f>
        <v>0.30227487400500408</v>
      </c>
      <c r="R743" s="19">
        <f>IF($C743="B",VLOOKUP($A743,Bat!$A$4:$BC$2232,R$1,FALSE),VLOOKUP($A743,Pit!$A$4:$AZ$2108,R$2,FALSE))</f>
        <v>-0.82294438202020714</v>
      </c>
      <c r="S743" s="20">
        <f>IF($C743="B",VLOOKUP($A743,Bat!$A$4:$BC$2232,S$1,FALSE),VLOOKUP($A743,Pit!$A$4:$AZ$2108,S$2,FALSE))</f>
        <v>230000</v>
      </c>
      <c r="T743" s="17" t="str">
        <f>VLOOKUP(IF($C743="B",VLOOKUP($A743,Bat!$A$4:$AT$2232,T$1,FALSE),VLOOKUP($A743,Pit!$A$4:$BD$2108,T$2,FALSE)),COND!$A$35:$B$41,2,FALSE)</f>
        <v>??</v>
      </c>
      <c r="U743" s="21">
        <f>IF($C743="B",VLOOKUP($A743,Bat!$A$4:$AR$1196,44,FALSE),VLOOKUP($A743,Pit!$A$4:$BB$1086,54,FALSE))</f>
        <v>0</v>
      </c>
      <c r="V743" s="16"/>
      <c r="W743" s="16">
        <f>IF(OR(U743=999,V743=999,AND(S743&gt;$S$3,S743&lt;&gt;"Slot")),"",IF(V743="",U743,V743))</f>
        <v>0</v>
      </c>
      <c r="X743" s="17" t="e">
        <f>RANK(R743,$R$5:$R$124)</f>
        <v>#N/A</v>
      </c>
      <c r="Y743" s="16" t="str">
        <f>IFERROR(VLOOKUP($D743,Results!$F$3:$L$1396,Y$1,FALSE),"")</f>
        <v/>
      </c>
      <c r="Z743" s="34" t="str">
        <f>IFERROR(IFERROR(IF(VLOOKUP($D743,Results!$F$3:$L$1396,Z$1+1,FALSE)=1,"S",""),"")&amp;VLOOKUP($D743,Results!$F$3:$L$1396,Z$1,FALSE),"")</f>
        <v/>
      </c>
      <c r="AA743" s="16" t="str">
        <f>IFERROR(VLOOKUP($D743,Results!$F$3:$L$1396,AA$1,FALSE),"")</f>
        <v/>
      </c>
      <c r="AB743" s="16" t="str">
        <f>IFERROR(VLOOKUP($D743,Results!$F$3:$L$1396,AB$1,FALSE),"")</f>
        <v/>
      </c>
      <c r="AC743" s="16" t="str">
        <f>IF(V743="","",Y743-V743)</f>
        <v/>
      </c>
    </row>
    <row r="744" spans="1:29" s="21" customFormat="1" x14ac:dyDescent="0.25">
      <c r="A744" s="21" t="s">
        <v>2662</v>
      </c>
      <c r="B744" s="16">
        <f>COUNTIF($A$5:$A$124,A744)</f>
        <v>0</v>
      </c>
      <c r="C744" s="16" t="str">
        <f>IF(OR(MID(A744,1,2)="SP",MID(A744,1,2)="MR",MID(A744,1,2)="CL",MID(A744,1,2)="RP"),"P","B")</f>
        <v>P</v>
      </c>
      <c r="D744" s="17">
        <f>IF($C744="B",VLOOKUP($A744,Bat!$A$4:$BC$2232,D$1,FALSE),VLOOKUP($A744,Pit!$A$4:$AZ$2108,D$2,FALSE))</f>
        <v>9333</v>
      </c>
      <c r="E744" s="16" t="str">
        <f>IF($C744="B",VLOOKUP($A744,Bat!$A$4:$BC$2232,E$1,FALSE),VLOOKUP($A744,Pit!$A$4:$AZ$2108,E$2,FALSE))</f>
        <v>RP</v>
      </c>
      <c r="F744" s="16" t="str">
        <f>IF($C744="B",VLOOKUP($A744,Bat!$A$4:$BC$2232,F$1,FALSE),VLOOKUP($A744,Pit!$A$4:$AZ$2108,F$2,FALSE))</f>
        <v>Shichirobei Kumagai</v>
      </c>
      <c r="G744" s="16">
        <f>IF($C744="B",VLOOKUP($A744,Bat!$A$4:$BC$2232,G$1,FALSE),VLOOKUP($A744,Pit!$A$4:$AZ$2108,G$2,FALSE))</f>
        <v>18</v>
      </c>
      <c r="H744" s="16" t="str">
        <f>IF($C744="B",VLOOKUP($A744,Bat!$A$4:$BC$2232,H$1,FALSE),VLOOKUP($A744,Pit!$A$4:$AZ$2108,H$2,FALSE))</f>
        <v>R</v>
      </c>
      <c r="I744" s="16" t="str">
        <f>IF($C744="B",VLOOKUP($A744,Bat!$A$4:$BC$2232,I$1,FALSE),VLOOKUP($A744,Pit!$A$4:$AZ$2108,I$2,FALSE))</f>
        <v>R</v>
      </c>
      <c r="J744" s="16" t="str">
        <f>IF($C744="B",VLOOKUP($A744,Bat!$A$4:$BC$2232,J$1,FALSE),VLOOKUP($A744,Pit!$A$4:$AZ$2108,J$2,FALSE))</f>
        <v>Low</v>
      </c>
      <c r="K744" s="17" t="str">
        <f>IF($C744="B",VLOOKUP($A744,Bat!$A$4:$BC$2232,K$1,FALSE),VLOOKUP($A744,Pit!$A$4:$AZ$2108,K$2,FALSE))</f>
        <v>Very High</v>
      </c>
      <c r="L744" s="16">
        <f>IF($C744="B",VLOOKUP($A744,Bat!$A$4:$BC$2232,L$1,FALSE),VLOOKUP($A744,Pit!$A$4:$AZ$2108,L$2,FALSE))</f>
        <v>3</v>
      </c>
      <c r="M744" s="16">
        <f>IF($C744="B",VLOOKUP($A744,Bat!$A$4:$BC$2232,M$1,FALSE),VLOOKUP($A744,Pit!$A$4:$AZ$2108,M$2,FALSE))</f>
        <v>4</v>
      </c>
      <c r="N744" s="16">
        <f>IF($C744="B",VLOOKUP($A744,Bat!$A$4:$BC$2232,N$1,FALSE),VLOOKUP($A744,Pit!$A$4:$AZ$2108,N$2,FALSE))</f>
        <v>2</v>
      </c>
      <c r="O744" s="16" t="str">
        <f>IF($C744="B",VLOOKUP($A744,Bat!$A$4:$BC$2232,O$1,FALSE),VLOOKUP($A744,Pit!$A$4:$AZ$2108,O$2,FALSE))</f>
        <v>86-88 Mph</v>
      </c>
      <c r="P744" s="17">
        <f>IF($C744="B",VLOOKUP($A744,Bat!$A$4:$BC$2232,P$1,FALSE),VLOOKUP($A744,Pit!$A$4:$AZ$2108,P$2,FALSE))</f>
        <v>5</v>
      </c>
      <c r="Q744" s="36">
        <f>IF($C744="B",VLOOKUP($A744,Bat!$A$4:$BC$2232,Q$1,FALSE),VLOOKUP($A744,Pit!$A$4:$AZ$2108,Q$2,FALSE))</f>
        <v>13.838004738059936</v>
      </c>
      <c r="R744" s="19">
        <f>IF($C744="B",VLOOKUP($A744,Bat!$A$4:$BC$2232,R$1,FALSE),VLOOKUP($A744,Pit!$A$4:$AZ$2108,R$2,FALSE))</f>
        <v>-0.82419326230114753</v>
      </c>
      <c r="S744" s="20">
        <f>IF($C744="B",VLOOKUP($A744,Bat!$A$4:$BC$2232,S$1,FALSE),VLOOKUP($A744,Pit!$A$4:$AZ$2108,S$2,FALSE))</f>
        <v>1700000</v>
      </c>
      <c r="T744" s="17" t="str">
        <f>VLOOKUP(IF($C744="B",VLOOKUP($A744,Bat!$A$4:$AT$2232,T$1,FALSE),VLOOKUP($A744,Pit!$A$4:$BD$2108,T$2,FALSE)),COND!$A$35:$B$41,2,FALSE)</f>
        <v>??</v>
      </c>
      <c r="U744" s="21">
        <f>IF($C744="B",VLOOKUP($A744,Bat!$A$4:$AR$1196,44,FALSE),VLOOKUP($A744,Pit!$A$4:$BB$1086,54,FALSE))</f>
        <v>0</v>
      </c>
      <c r="V744" s="16"/>
      <c r="W744" s="16">
        <f>IF(OR(U744=999,V744=999,AND(S744&gt;$S$3,S744&lt;&gt;"Slot")),"",IF(V744="",U744,V744))</f>
        <v>0</v>
      </c>
      <c r="X744" s="17" t="e">
        <f>RANK(R744,$R$5:$R$124)</f>
        <v>#N/A</v>
      </c>
      <c r="Y744" s="16" t="str">
        <f>IFERROR(VLOOKUP($D744,Results!$F$3:$L$1396,Y$1,FALSE),"")</f>
        <v/>
      </c>
      <c r="Z744" s="34" t="str">
        <f>IFERROR(IFERROR(IF(VLOOKUP($D744,Results!$F$3:$L$1396,Z$1+1,FALSE)=1,"S",""),"")&amp;VLOOKUP($D744,Results!$F$3:$L$1396,Z$1,FALSE),"")</f>
        <v/>
      </c>
      <c r="AA744" s="16" t="str">
        <f>IFERROR(VLOOKUP($D744,Results!$F$3:$L$1396,AA$1,FALSE),"")</f>
        <v/>
      </c>
      <c r="AB744" s="16" t="str">
        <f>IFERROR(VLOOKUP($D744,Results!$F$3:$L$1396,AB$1,FALSE),"")</f>
        <v/>
      </c>
      <c r="AC744" s="16" t="str">
        <f>IF(V744="","",Y744-V744)</f>
        <v/>
      </c>
    </row>
    <row r="745" spans="1:29" s="21" customFormat="1" x14ac:dyDescent="0.25">
      <c r="A745" s="21" t="s">
        <v>2663</v>
      </c>
      <c r="B745" s="16">
        <f>COUNTIF($A$5:$A$124,A745)</f>
        <v>0</v>
      </c>
      <c r="C745" s="16" t="str">
        <f>IF(OR(MID(A745,1,2)="SP",MID(A745,1,2)="MR",MID(A745,1,2)="CL",MID(A745,1,2)="RP"),"P","B")</f>
        <v>P</v>
      </c>
      <c r="D745" s="17">
        <f>IF($C745="B",VLOOKUP($A745,Bat!$A$4:$BC$2232,D$1,FALSE),VLOOKUP($A745,Pit!$A$4:$AZ$2108,D$2,FALSE))</f>
        <v>4581</v>
      </c>
      <c r="E745" s="16" t="str">
        <f>IF($C745="B",VLOOKUP($A745,Bat!$A$4:$BC$2232,E$1,FALSE),VLOOKUP($A745,Pit!$A$4:$AZ$2108,E$2,FALSE))</f>
        <v>RP</v>
      </c>
      <c r="F745" s="16" t="str">
        <f>IF($C745="B",VLOOKUP($A745,Bat!$A$4:$BC$2232,F$1,FALSE),VLOOKUP($A745,Pit!$A$4:$AZ$2108,F$2,FALSE))</f>
        <v>Shusaku Hara</v>
      </c>
      <c r="G745" s="16">
        <f>IF($C745="B",VLOOKUP($A745,Bat!$A$4:$BC$2232,G$1,FALSE),VLOOKUP($A745,Pit!$A$4:$AZ$2108,G$2,FALSE))</f>
        <v>18</v>
      </c>
      <c r="H745" s="16" t="str">
        <f>IF($C745="B",VLOOKUP($A745,Bat!$A$4:$BC$2232,H$1,FALSE),VLOOKUP($A745,Pit!$A$4:$AZ$2108,H$2,FALSE))</f>
        <v>L</v>
      </c>
      <c r="I745" s="16" t="str">
        <f>IF($C745="B",VLOOKUP($A745,Bat!$A$4:$BC$2232,I$1,FALSE),VLOOKUP($A745,Pit!$A$4:$AZ$2108,I$2,FALSE))</f>
        <v>L</v>
      </c>
      <c r="J745" s="16" t="str">
        <f>IF($C745="B",VLOOKUP($A745,Bat!$A$4:$BC$2232,J$1,FALSE),VLOOKUP($A745,Pit!$A$4:$AZ$2108,J$2,FALSE))</f>
        <v>High</v>
      </c>
      <c r="K745" s="17" t="str">
        <f>IF($C745="B",VLOOKUP($A745,Bat!$A$4:$BC$2232,K$1,FALSE),VLOOKUP($A745,Pit!$A$4:$AZ$2108,K$2,FALSE))</f>
        <v>Low</v>
      </c>
      <c r="L745" s="16">
        <f>IF($C745="B",VLOOKUP($A745,Bat!$A$4:$BC$2232,L$1,FALSE),VLOOKUP($A745,Pit!$A$4:$AZ$2108,L$2,FALSE))</f>
        <v>2</v>
      </c>
      <c r="M745" s="16">
        <f>IF($C745="B",VLOOKUP($A745,Bat!$A$4:$BC$2232,M$1,FALSE),VLOOKUP($A745,Pit!$A$4:$AZ$2108,M$2,FALSE))</f>
        <v>4</v>
      </c>
      <c r="N745" s="16">
        <f>IF($C745="B",VLOOKUP($A745,Bat!$A$4:$BC$2232,N$1,FALSE),VLOOKUP($A745,Pit!$A$4:$AZ$2108,N$2,FALSE))</f>
        <v>3</v>
      </c>
      <c r="O745" s="16" t="str">
        <f>IF($C745="B",VLOOKUP($A745,Bat!$A$4:$BC$2232,O$1,FALSE),VLOOKUP($A745,Pit!$A$4:$AZ$2108,O$2,FALSE))</f>
        <v>86-88 Mph</v>
      </c>
      <c r="P745" s="17">
        <f>IF($C745="B",VLOOKUP($A745,Bat!$A$4:$BC$2232,P$1,FALSE),VLOOKUP($A745,Pit!$A$4:$AZ$2108,P$2,FALSE))</f>
        <v>7</v>
      </c>
      <c r="Q745" s="36">
        <f>IF($C745="B",VLOOKUP($A745,Bat!$A$4:$BC$2232,Q$1,FALSE),VLOOKUP($A745,Pit!$A$4:$AZ$2108,Q$2,FALSE))</f>
        <v>13.81572967967168</v>
      </c>
      <c r="R745" s="19">
        <f>IF($C745="B",VLOOKUP($A745,Bat!$A$4:$BC$2232,R$1,FALSE),VLOOKUP($A745,Pit!$A$4:$AZ$2108,R$2,FALSE))</f>
        <v>-0.82618609591680325</v>
      </c>
      <c r="S745" s="20">
        <f>IF($C745="B",VLOOKUP($A745,Bat!$A$4:$BC$2232,S$1,FALSE),VLOOKUP($A745,Pit!$A$4:$AZ$2108,S$2,FALSE))</f>
        <v>190000</v>
      </c>
      <c r="T745" s="17" t="str">
        <f>VLOOKUP(IF($C745="B",VLOOKUP($A745,Bat!$A$4:$AT$2232,T$1,FALSE),VLOOKUP($A745,Pit!$A$4:$BD$2108,T$2,FALSE)),COND!$A$35:$B$41,2,FALSE)</f>
        <v>??</v>
      </c>
      <c r="U745" s="21">
        <f>IF($C745="B",VLOOKUP($A745,Bat!$A$4:$AR$1196,44,FALSE),VLOOKUP($A745,Pit!$A$4:$BB$1086,54,FALSE))</f>
        <v>0</v>
      </c>
      <c r="V745" s="16"/>
      <c r="W745" s="16">
        <f>IF(OR(U745=999,V745=999,AND(S745&gt;$S$3,S745&lt;&gt;"Slot")),"",IF(V745="",U745,V745))</f>
        <v>0</v>
      </c>
      <c r="X745" s="17" t="e">
        <f>RANK(R745,$R$5:$R$124)</f>
        <v>#N/A</v>
      </c>
      <c r="Y745" s="16" t="str">
        <f>IFERROR(VLOOKUP($D745,Results!$F$3:$L$1396,Y$1,FALSE),"")</f>
        <v/>
      </c>
      <c r="Z745" s="34" t="str">
        <f>IFERROR(IFERROR(IF(VLOOKUP($D745,Results!$F$3:$L$1396,Z$1+1,FALSE)=1,"S",""),"")&amp;VLOOKUP($D745,Results!$F$3:$L$1396,Z$1,FALSE),"")</f>
        <v/>
      </c>
      <c r="AA745" s="16" t="str">
        <f>IFERROR(VLOOKUP($D745,Results!$F$3:$L$1396,AA$1,FALSE),"")</f>
        <v/>
      </c>
      <c r="AB745" s="16" t="str">
        <f>IFERROR(VLOOKUP($D745,Results!$F$3:$L$1396,AB$1,FALSE),"")</f>
        <v/>
      </c>
      <c r="AC745" s="16" t="str">
        <f>IF(V745="","",Y745-V745)</f>
        <v/>
      </c>
    </row>
    <row r="746" spans="1:29" s="21" customFormat="1" x14ac:dyDescent="0.25">
      <c r="A746" s="21" t="s">
        <v>2664</v>
      </c>
      <c r="B746" s="16">
        <f>COUNTIF($A$5:$A$124,A746)</f>
        <v>0</v>
      </c>
      <c r="C746" s="16" t="str">
        <f>IF(OR(MID(A746,1,2)="SP",MID(A746,1,2)="MR",MID(A746,1,2)="CL",MID(A746,1,2)="RP"),"P","B")</f>
        <v>P</v>
      </c>
      <c r="D746" s="17">
        <f>IF($C746="B",VLOOKUP($A746,Bat!$A$4:$BC$2232,D$1,FALSE),VLOOKUP($A746,Pit!$A$4:$AZ$2108,D$2,FALSE))</f>
        <v>5481</v>
      </c>
      <c r="E746" s="16" t="str">
        <f>IF($C746="B",VLOOKUP($A746,Bat!$A$4:$BC$2232,E$1,FALSE),VLOOKUP($A746,Pit!$A$4:$AZ$2108,E$2,FALSE))</f>
        <v>RP</v>
      </c>
      <c r="F746" s="16" t="str">
        <f>IF($C746="B",VLOOKUP($A746,Bat!$A$4:$BC$2232,F$1,FALSE),VLOOKUP($A746,Pit!$A$4:$AZ$2108,F$2,FALSE))</f>
        <v>Mabuchi Naito</v>
      </c>
      <c r="G746" s="16">
        <f>IF($C746="B",VLOOKUP($A746,Bat!$A$4:$BC$2232,G$1,FALSE),VLOOKUP($A746,Pit!$A$4:$AZ$2108,G$2,FALSE))</f>
        <v>18</v>
      </c>
      <c r="H746" s="16" t="str">
        <f>IF($C746="B",VLOOKUP($A746,Bat!$A$4:$BC$2232,H$1,FALSE),VLOOKUP($A746,Pit!$A$4:$AZ$2108,H$2,FALSE))</f>
        <v>R</v>
      </c>
      <c r="I746" s="16" t="str">
        <f>IF($C746="B",VLOOKUP($A746,Bat!$A$4:$BC$2232,I$1,FALSE),VLOOKUP($A746,Pit!$A$4:$AZ$2108,I$2,FALSE))</f>
        <v>R</v>
      </c>
      <c r="J746" s="16" t="str">
        <f>IF($C746="B",VLOOKUP($A746,Bat!$A$4:$BC$2232,J$1,FALSE),VLOOKUP($A746,Pit!$A$4:$AZ$2108,J$2,FALSE))</f>
        <v>Low</v>
      </c>
      <c r="K746" s="17" t="str">
        <f>IF($C746="B",VLOOKUP($A746,Bat!$A$4:$BC$2232,K$1,FALSE),VLOOKUP($A746,Pit!$A$4:$AZ$2108,K$2,FALSE))</f>
        <v>Low</v>
      </c>
      <c r="L746" s="16">
        <f>IF($C746="B",VLOOKUP($A746,Bat!$A$4:$BC$2232,L$1,FALSE),VLOOKUP($A746,Pit!$A$4:$AZ$2108,L$2,FALSE))</f>
        <v>3</v>
      </c>
      <c r="M746" s="16">
        <f>IF($C746="B",VLOOKUP($A746,Bat!$A$4:$BC$2232,M$1,FALSE),VLOOKUP($A746,Pit!$A$4:$AZ$2108,M$2,FALSE))</f>
        <v>4</v>
      </c>
      <c r="N746" s="16">
        <f>IF($C746="B",VLOOKUP($A746,Bat!$A$4:$BC$2232,N$1,FALSE),VLOOKUP($A746,Pit!$A$4:$AZ$2108,N$2,FALSE))</f>
        <v>2</v>
      </c>
      <c r="O746" s="16" t="str">
        <f>IF($C746="B",VLOOKUP($A746,Bat!$A$4:$BC$2232,O$1,FALSE),VLOOKUP($A746,Pit!$A$4:$AZ$2108,O$2,FALSE))</f>
        <v>84-86 Mph</v>
      </c>
      <c r="P746" s="17">
        <f>IF($C746="B",VLOOKUP($A746,Bat!$A$4:$BC$2232,P$1,FALSE),VLOOKUP($A746,Pit!$A$4:$AZ$2108,P$2,FALSE))</f>
        <v>6</v>
      </c>
      <c r="Q746" s="36">
        <f>IF($C746="B",VLOOKUP($A746,Bat!$A$4:$BC$2232,Q$1,FALSE),VLOOKUP($A746,Pit!$A$4:$AZ$2108,Q$2,FALSE))</f>
        <v>13.767583436056778</v>
      </c>
      <c r="R746" s="19">
        <f>IF($C746="B",VLOOKUP($A746,Bat!$A$4:$BC$2232,R$1,FALSE),VLOOKUP($A746,Pit!$A$4:$AZ$2108,R$2,FALSE))</f>
        <v>-0.83049348991195915</v>
      </c>
      <c r="S746" s="20">
        <f>IF($C746="B",VLOOKUP($A746,Bat!$A$4:$BC$2232,S$1,FALSE),VLOOKUP($A746,Pit!$A$4:$AZ$2108,S$2,FALSE))</f>
        <v>180000</v>
      </c>
      <c r="T746" s="17" t="str">
        <f>VLOOKUP(IF($C746="B",VLOOKUP($A746,Bat!$A$4:$AT$2232,T$1,FALSE),VLOOKUP($A746,Pit!$A$4:$BD$2108,T$2,FALSE)),COND!$A$35:$B$41,2,FALSE)</f>
        <v>??</v>
      </c>
      <c r="U746" s="21">
        <f>IF($C746="B",VLOOKUP($A746,Bat!$A$4:$AR$1196,44,FALSE),VLOOKUP($A746,Pit!$A$4:$BB$1086,54,FALSE))</f>
        <v>0</v>
      </c>
      <c r="V746" s="16"/>
      <c r="W746" s="16">
        <f>IF(OR(U746=999,V746=999,AND(S746&gt;$S$3,S746&lt;&gt;"Slot")),"",IF(V746="",U746,V746))</f>
        <v>0</v>
      </c>
      <c r="X746" s="17" t="e">
        <f>RANK(R746,$R$5:$R$124)</f>
        <v>#N/A</v>
      </c>
      <c r="Y746" s="16" t="str">
        <f>IFERROR(VLOOKUP($D746,Results!$F$3:$L$1396,Y$1,FALSE),"")</f>
        <v/>
      </c>
      <c r="Z746" s="34" t="str">
        <f>IFERROR(IFERROR(IF(VLOOKUP($D746,Results!$F$3:$L$1396,Z$1+1,FALSE)=1,"S",""),"")&amp;VLOOKUP($D746,Results!$F$3:$L$1396,Z$1,FALSE),"")</f>
        <v/>
      </c>
      <c r="AA746" s="16" t="str">
        <f>IFERROR(VLOOKUP($D746,Results!$F$3:$L$1396,AA$1,FALSE),"")</f>
        <v/>
      </c>
      <c r="AB746" s="16" t="str">
        <f>IFERROR(VLOOKUP($D746,Results!$F$3:$L$1396,AB$1,FALSE),"")</f>
        <v/>
      </c>
      <c r="AC746" s="16" t="str">
        <f>IF(V746="","",Y746-V746)</f>
        <v/>
      </c>
    </row>
    <row r="747" spans="1:29" s="21" customFormat="1" x14ac:dyDescent="0.25">
      <c r="A747" s="21" t="s">
        <v>3060</v>
      </c>
      <c r="B747" s="16">
        <f>COUNTIF($A$5:$A$124,A747)</f>
        <v>0</v>
      </c>
      <c r="C747" s="16" t="str">
        <f>IF(OR(MID(A747,1,2)="SP",MID(A747,1,2)="MR",MID(A747,1,2)="CL",MID(A747,1,2)="RP"),"P","B")</f>
        <v>B</v>
      </c>
      <c r="D747" s="17">
        <f>IF($C747="B",VLOOKUP($A747,Bat!$A$4:$BC$2232,D$1,FALSE),VLOOKUP($A747,Pit!$A$4:$AZ$2108,D$2,FALSE))</f>
        <v>10867</v>
      </c>
      <c r="E747" s="16" t="str">
        <f>IF($C747="B",VLOOKUP($A747,Bat!$A$4:$BC$2232,E$1,FALSE),VLOOKUP($A747,Pit!$A$4:$AZ$2108,E$2,FALSE))</f>
        <v>RF</v>
      </c>
      <c r="F747" s="16" t="str">
        <f>IF($C747="B",VLOOKUP($A747,Bat!$A$4:$BC$2232,F$1,FALSE),VLOOKUP($A747,Pit!$A$4:$AZ$2108,F$2,FALSE))</f>
        <v>Jaime Martínez</v>
      </c>
      <c r="G747" s="16">
        <f>IF($C747="B",VLOOKUP($A747,Bat!$A$4:$BC$2232,G$1,FALSE),VLOOKUP($A747,Pit!$A$4:$AZ$2108,G$2,FALSE))</f>
        <v>21</v>
      </c>
      <c r="H747" s="16" t="str">
        <f>IF($C747="B",VLOOKUP($A747,Bat!$A$4:$BC$2232,H$1,FALSE),VLOOKUP($A747,Pit!$A$4:$AZ$2108,H$2,FALSE))</f>
        <v>L</v>
      </c>
      <c r="I747" s="16" t="str">
        <f>IF($C747="B",VLOOKUP($A747,Bat!$A$4:$BC$2232,I$1,FALSE),VLOOKUP($A747,Pit!$A$4:$AZ$2108,I$2,FALSE))</f>
        <v>L</v>
      </c>
      <c r="J747" s="16" t="str">
        <f>IF($C747="B",VLOOKUP($A747,Bat!$A$4:$BC$2232,J$1,FALSE),VLOOKUP($A747,Pit!$A$4:$AZ$2108,J$2,FALSE))</f>
        <v>Very Low</v>
      </c>
      <c r="K747" s="17" t="str">
        <f>IF($C747="B",VLOOKUP($A747,Bat!$A$4:$BC$2232,K$1,FALSE),VLOOKUP($A747,Pit!$A$4:$AZ$2108,K$2,FALSE))</f>
        <v>Very Low</v>
      </c>
      <c r="L747" s="16">
        <f>IF($C747="B",VLOOKUP($A747,Bat!$A$4:$BC$2232,L$1,FALSE),VLOOKUP($A747,Pit!$A$4:$AZ$2108,L$2,FALSE))</f>
        <v>3</v>
      </c>
      <c r="M747" s="16">
        <f>IF($C747="B",VLOOKUP($A747,Bat!$A$4:$BC$2232,M$1,FALSE),VLOOKUP($A747,Pit!$A$4:$AZ$2108,M$2,FALSE))</f>
        <v>6</v>
      </c>
      <c r="N747" s="16">
        <f>IF($C747="B",VLOOKUP($A747,Bat!$A$4:$BC$2232,N$1,FALSE),VLOOKUP($A747,Pit!$A$4:$AZ$2108,N$2,FALSE))</f>
        <v>2</v>
      </c>
      <c r="O747" s="16">
        <f>IF($C747="B",VLOOKUP($A747,Bat!$A$4:$BC$2232,O$1,FALSE),VLOOKUP($A747,Pit!$A$4:$AZ$2108,O$2,FALSE))</f>
        <v>4</v>
      </c>
      <c r="P747" s="17">
        <f>IF($C747="B",VLOOKUP($A747,Bat!$A$4:$BC$2232,P$1,FALSE),VLOOKUP($A747,Pit!$A$4:$AZ$2108,P$2,FALSE))</f>
        <v>3</v>
      </c>
      <c r="Q747" s="36">
        <f>IF($C747="B",VLOOKUP($A747,Bat!$A$4:$BC$2232,Q$1,FALSE),VLOOKUP($A747,Pit!$A$4:$AZ$2108,Q$2,FALSE))</f>
        <v>0.18011296407938993</v>
      </c>
      <c r="R747" s="19">
        <f>IF($C747="B",VLOOKUP($A747,Bat!$A$4:$BC$2232,R$1,FALSE),VLOOKUP($A747,Pit!$A$4:$AZ$2108,R$2,FALSE))</f>
        <v>-0.83896882408734563</v>
      </c>
      <c r="S747" s="20">
        <f>IF($C747="B",VLOOKUP($A747,Bat!$A$4:$BC$2232,S$1,FALSE),VLOOKUP($A747,Pit!$A$4:$AZ$2108,S$2,FALSE))</f>
        <v>220000</v>
      </c>
      <c r="T747" s="17" t="str">
        <f>VLOOKUP(IF($C747="B",VLOOKUP($A747,Bat!$A$4:$AT$2232,T$1,FALSE),VLOOKUP($A747,Pit!$A$4:$BD$2108,T$2,FALSE)),COND!$A$35:$B$41,2,FALSE)</f>
        <v>??</v>
      </c>
      <c r="U747" s="21">
        <f>IF($C747="B",VLOOKUP($A747,Bat!$A$4:$AR$1196,44,FALSE),VLOOKUP($A747,Pit!$A$4:$BB$1086,54,FALSE))</f>
        <v>0</v>
      </c>
      <c r="V747" s="16"/>
      <c r="W747" s="16">
        <f>IF(OR(U747=999,V747=999,AND(S747&gt;$S$3,S747&lt;&gt;"Slot")),"",IF(V747="",U747,V747))</f>
        <v>0</v>
      </c>
      <c r="X747" s="17" t="e">
        <f>RANK(R747,$R$5:$R$124)</f>
        <v>#N/A</v>
      </c>
      <c r="Y747" s="16" t="str">
        <f>IFERROR(VLOOKUP($D747,Results!$F$3:$L$1396,Y$1,FALSE),"")</f>
        <v/>
      </c>
      <c r="Z747" s="34" t="str">
        <f>IFERROR(IFERROR(IF(VLOOKUP($D747,Results!$F$3:$L$1396,Z$1+1,FALSE)=1,"S",""),"")&amp;VLOOKUP($D747,Results!$F$3:$L$1396,Z$1,FALSE),"")</f>
        <v/>
      </c>
      <c r="AA747" s="16" t="str">
        <f>IFERROR(VLOOKUP($D747,Results!$F$3:$L$1396,AA$1,FALSE),"")</f>
        <v/>
      </c>
      <c r="AB747" s="16" t="str">
        <f>IFERROR(VLOOKUP($D747,Results!$F$3:$L$1396,AB$1,FALSE),"")</f>
        <v/>
      </c>
      <c r="AC747" s="16" t="str">
        <f>IF(V747="","",Y747-V747)</f>
        <v/>
      </c>
    </row>
    <row r="748" spans="1:29" s="21" customFormat="1" x14ac:dyDescent="0.25">
      <c r="A748" s="21" t="s">
        <v>3061</v>
      </c>
      <c r="B748" s="16">
        <f>COUNTIF($A$5:$A$124,A748)</f>
        <v>0</v>
      </c>
      <c r="C748" s="16" t="str">
        <f>IF(OR(MID(A748,1,2)="SP",MID(A748,1,2)="MR",MID(A748,1,2)="CL",MID(A748,1,2)="RP"),"P","B")</f>
        <v>B</v>
      </c>
      <c r="D748" s="17">
        <f>IF($C748="B",VLOOKUP($A748,Bat!$A$4:$BC$2232,D$1,FALSE),VLOOKUP($A748,Pit!$A$4:$AZ$2108,D$2,FALSE))</f>
        <v>4880</v>
      </c>
      <c r="E748" s="16" t="str">
        <f>IF($C748="B",VLOOKUP($A748,Bat!$A$4:$BC$2232,E$1,FALSE),VLOOKUP($A748,Pit!$A$4:$AZ$2108,E$2,FALSE))</f>
        <v>SS</v>
      </c>
      <c r="F748" s="16" t="str">
        <f>IF($C748="B",VLOOKUP($A748,Bat!$A$4:$BC$2232,F$1,FALSE),VLOOKUP($A748,Pit!$A$4:$AZ$2108,F$2,FALSE))</f>
        <v>Nacho López</v>
      </c>
      <c r="G748" s="16">
        <f>IF($C748="B",VLOOKUP($A748,Bat!$A$4:$BC$2232,G$1,FALSE),VLOOKUP($A748,Pit!$A$4:$AZ$2108,G$2,FALSE))</f>
        <v>18</v>
      </c>
      <c r="H748" s="16" t="str">
        <f>IF($C748="B",VLOOKUP($A748,Bat!$A$4:$BC$2232,H$1,FALSE),VLOOKUP($A748,Pit!$A$4:$AZ$2108,H$2,FALSE))</f>
        <v>R</v>
      </c>
      <c r="I748" s="16" t="str">
        <f>IF($C748="B",VLOOKUP($A748,Bat!$A$4:$BC$2232,I$1,FALSE),VLOOKUP($A748,Pit!$A$4:$AZ$2108,I$2,FALSE))</f>
        <v>R</v>
      </c>
      <c r="J748" s="16" t="str">
        <f>IF($C748="B",VLOOKUP($A748,Bat!$A$4:$BC$2232,J$1,FALSE),VLOOKUP($A748,Pit!$A$4:$AZ$2108,J$2,FALSE))</f>
        <v>Normal</v>
      </c>
      <c r="K748" s="17" t="str">
        <f>IF($C748="B",VLOOKUP($A748,Bat!$A$4:$BC$2232,K$1,FALSE),VLOOKUP($A748,Pit!$A$4:$AZ$2108,K$2,FALSE))</f>
        <v>Very High</v>
      </c>
      <c r="L748" s="16">
        <f>IF($C748="B",VLOOKUP($A748,Bat!$A$4:$BC$2232,L$1,FALSE),VLOOKUP($A748,Pit!$A$4:$AZ$2108,L$2,FALSE))</f>
        <v>2</v>
      </c>
      <c r="M748" s="16">
        <f>IF($C748="B",VLOOKUP($A748,Bat!$A$4:$BC$2232,M$1,FALSE),VLOOKUP($A748,Pit!$A$4:$AZ$2108,M$2,FALSE))</f>
        <v>4</v>
      </c>
      <c r="N748" s="16">
        <f>IF($C748="B",VLOOKUP($A748,Bat!$A$4:$BC$2232,N$1,FALSE),VLOOKUP($A748,Pit!$A$4:$AZ$2108,N$2,FALSE))</f>
        <v>8</v>
      </c>
      <c r="O748" s="16">
        <f>IF($C748="B",VLOOKUP($A748,Bat!$A$4:$BC$2232,O$1,FALSE),VLOOKUP($A748,Pit!$A$4:$AZ$2108,O$2,FALSE))</f>
        <v>2</v>
      </c>
      <c r="P748" s="17">
        <f>IF($C748="B",VLOOKUP($A748,Bat!$A$4:$BC$2232,P$1,FALSE),VLOOKUP($A748,Pit!$A$4:$AZ$2108,P$2,FALSE))</f>
        <v>2</v>
      </c>
      <c r="Q748" s="36">
        <f>IF($C748="B",VLOOKUP($A748,Bat!$A$4:$BC$2232,Q$1,FALSE),VLOOKUP($A748,Pit!$A$4:$AZ$2108,Q$2,FALSE))</f>
        <v>0.13550511322187475</v>
      </c>
      <c r="R748" s="19">
        <f>IF($C748="B",VLOOKUP($A748,Bat!$A$4:$BC$2232,R$1,FALSE),VLOOKUP($A748,Pit!$A$4:$AZ$2108,R$2,FALSE))</f>
        <v>-0.84482020544051095</v>
      </c>
      <c r="S748" s="20">
        <f>IF($C748="B",VLOOKUP($A748,Bat!$A$4:$BC$2232,S$1,FALSE),VLOOKUP($A748,Pit!$A$4:$AZ$2108,S$2,FALSE))</f>
        <v>2000000</v>
      </c>
      <c r="T748" s="17" t="str">
        <f>VLOOKUP(IF($C748="B",VLOOKUP($A748,Bat!$A$4:$AT$2232,T$1,FALSE),VLOOKUP($A748,Pit!$A$4:$BD$2108,T$2,FALSE)),COND!$A$35:$B$41,2,FALSE)</f>
        <v>??</v>
      </c>
      <c r="U748" s="21">
        <f>IF($C748="B",VLOOKUP($A748,Bat!$A$4:$AR$1196,44,FALSE),VLOOKUP($A748,Pit!$A$4:$BB$1086,54,FALSE))</f>
        <v>0</v>
      </c>
      <c r="V748" s="16"/>
      <c r="W748" s="16">
        <f>IF(OR(U748=999,V748=999,AND(S748&gt;$S$3,S748&lt;&gt;"Slot")),"",IF(V748="",U748,V748))</f>
        <v>0</v>
      </c>
      <c r="X748" s="17" t="e">
        <f>RANK(R748,$R$5:$R$124)</f>
        <v>#N/A</v>
      </c>
      <c r="Y748" s="16" t="str">
        <f>IFERROR(VLOOKUP($D748,Results!$F$3:$L$1396,Y$1,FALSE),"")</f>
        <v/>
      </c>
      <c r="Z748" s="34" t="str">
        <f>IFERROR(IFERROR(IF(VLOOKUP($D748,Results!$F$3:$L$1396,Z$1+1,FALSE)=1,"S",""),"")&amp;VLOOKUP($D748,Results!$F$3:$L$1396,Z$1,FALSE),"")</f>
        <v/>
      </c>
      <c r="AA748" s="16" t="str">
        <f>IFERROR(VLOOKUP($D748,Results!$F$3:$L$1396,AA$1,FALSE),"")</f>
        <v/>
      </c>
      <c r="AB748" s="16" t="str">
        <f>IFERROR(VLOOKUP($D748,Results!$F$3:$L$1396,AB$1,FALSE),"")</f>
        <v/>
      </c>
      <c r="AC748" s="16" t="str">
        <f>IF(V748="","",Y748-V748)</f>
        <v/>
      </c>
    </row>
    <row r="749" spans="1:29" s="21" customFormat="1" x14ac:dyDescent="0.25">
      <c r="A749" s="21" t="s">
        <v>2665</v>
      </c>
      <c r="B749" s="16">
        <f>COUNTIF($A$5:$A$124,A749)</f>
        <v>0</v>
      </c>
      <c r="C749" s="16" t="str">
        <f>IF(OR(MID(A749,1,2)="SP",MID(A749,1,2)="MR",MID(A749,1,2)="CL",MID(A749,1,2)="RP"),"P","B")</f>
        <v>P</v>
      </c>
      <c r="D749" s="17">
        <f>IF($C749="B",VLOOKUP($A749,Bat!$A$4:$BC$2232,D$1,FALSE),VLOOKUP($A749,Pit!$A$4:$AZ$2108,D$2,FALSE))</f>
        <v>4896</v>
      </c>
      <c r="E749" s="16" t="str">
        <f>IF($C749="B",VLOOKUP($A749,Bat!$A$4:$BC$2232,E$1,FALSE),VLOOKUP($A749,Pit!$A$4:$AZ$2108,E$2,FALSE))</f>
        <v>SP</v>
      </c>
      <c r="F749" s="16" t="str">
        <f>IF($C749="B",VLOOKUP($A749,Bat!$A$4:$BC$2232,F$1,FALSE),VLOOKUP($A749,Pit!$A$4:$AZ$2108,F$2,FALSE))</f>
        <v>Hu Rang</v>
      </c>
      <c r="G749" s="16">
        <f>IF($C749="B",VLOOKUP($A749,Bat!$A$4:$BC$2232,G$1,FALSE),VLOOKUP($A749,Pit!$A$4:$AZ$2108,G$2,FALSE))</f>
        <v>18</v>
      </c>
      <c r="H749" s="16" t="str">
        <f>IF($C749="B",VLOOKUP($A749,Bat!$A$4:$BC$2232,H$1,FALSE),VLOOKUP($A749,Pit!$A$4:$AZ$2108,H$2,FALSE))</f>
        <v>L</v>
      </c>
      <c r="I749" s="16" t="str">
        <f>IF($C749="B",VLOOKUP($A749,Bat!$A$4:$BC$2232,I$1,FALSE),VLOOKUP($A749,Pit!$A$4:$AZ$2108,I$2,FALSE))</f>
        <v>R</v>
      </c>
      <c r="J749" s="16" t="str">
        <f>IF($C749="B",VLOOKUP($A749,Bat!$A$4:$BC$2232,J$1,FALSE),VLOOKUP($A749,Pit!$A$4:$AZ$2108,J$2,FALSE))</f>
        <v>Normal</v>
      </c>
      <c r="K749" s="17" t="str">
        <f>IF($C749="B",VLOOKUP($A749,Bat!$A$4:$BC$2232,K$1,FALSE),VLOOKUP($A749,Pit!$A$4:$AZ$2108,K$2,FALSE))</f>
        <v>Normal</v>
      </c>
      <c r="L749" s="16">
        <f>IF($C749="B",VLOOKUP($A749,Bat!$A$4:$BC$2232,L$1,FALSE),VLOOKUP($A749,Pit!$A$4:$AZ$2108,L$2,FALSE))</f>
        <v>3</v>
      </c>
      <c r="M749" s="16">
        <f>IF($C749="B",VLOOKUP($A749,Bat!$A$4:$BC$2232,M$1,FALSE),VLOOKUP($A749,Pit!$A$4:$AZ$2108,M$2,FALSE))</f>
        <v>4</v>
      </c>
      <c r="N749" s="16">
        <f>IF($C749="B",VLOOKUP($A749,Bat!$A$4:$BC$2232,N$1,FALSE),VLOOKUP($A749,Pit!$A$4:$AZ$2108,N$2,FALSE))</f>
        <v>2</v>
      </c>
      <c r="O749" s="16" t="str">
        <f>IF($C749="B",VLOOKUP($A749,Bat!$A$4:$BC$2232,O$1,FALSE),VLOOKUP($A749,Pit!$A$4:$AZ$2108,O$2,FALSE))</f>
        <v>85-87 Mph</v>
      </c>
      <c r="P749" s="17">
        <f>IF($C749="B",VLOOKUP($A749,Bat!$A$4:$BC$2232,P$1,FALSE),VLOOKUP($A749,Pit!$A$4:$AZ$2108,P$2,FALSE))</f>
        <v>9</v>
      </c>
      <c r="Q749" s="36">
        <f>IF($C749="B",VLOOKUP($A749,Bat!$A$4:$BC$2232,Q$1,FALSE),VLOOKUP($A749,Pit!$A$4:$AZ$2108,Q$2,FALSE))</f>
        <v>13.575774090317882</v>
      </c>
      <c r="R749" s="19">
        <f>IF($C749="B",VLOOKUP($A749,Bat!$A$4:$BC$2232,R$1,FALSE),VLOOKUP($A749,Pit!$A$4:$AZ$2108,R$2,FALSE))</f>
        <v>-0.84765367442518647</v>
      </c>
      <c r="S749" s="20">
        <f>IF($C749="B",VLOOKUP($A749,Bat!$A$4:$BC$2232,S$1,FALSE),VLOOKUP($A749,Pit!$A$4:$AZ$2108,S$2,FALSE))</f>
        <v>140000</v>
      </c>
      <c r="T749" s="17" t="str">
        <f>VLOOKUP(IF($C749="B",VLOOKUP($A749,Bat!$A$4:$AT$2232,T$1,FALSE),VLOOKUP($A749,Pit!$A$4:$BD$2108,T$2,FALSE)),COND!$A$35:$B$41,2,FALSE)</f>
        <v>??</v>
      </c>
      <c r="U749" s="21">
        <f>IF($C749="B",VLOOKUP($A749,Bat!$A$4:$AR$1196,44,FALSE),VLOOKUP($A749,Pit!$A$4:$BB$1086,54,FALSE))</f>
        <v>0</v>
      </c>
      <c r="V749" s="16"/>
      <c r="W749" s="16">
        <f>IF(OR(U749=999,V749=999,AND(S749&gt;$S$3,S749&lt;&gt;"Slot")),"",IF(V749="",U749,V749))</f>
        <v>0</v>
      </c>
      <c r="X749" s="17" t="e">
        <f>RANK(R749,$R$5:$R$124)</f>
        <v>#N/A</v>
      </c>
      <c r="Y749" s="16" t="str">
        <f>IFERROR(VLOOKUP($D749,Results!$F$3:$L$1396,Y$1,FALSE),"")</f>
        <v/>
      </c>
      <c r="Z749" s="34" t="str">
        <f>IFERROR(IFERROR(IF(VLOOKUP($D749,Results!$F$3:$L$1396,Z$1+1,FALSE)=1,"S",""),"")&amp;VLOOKUP($D749,Results!$F$3:$L$1396,Z$1,FALSE),"")</f>
        <v/>
      </c>
      <c r="AA749" s="16" t="str">
        <f>IFERROR(VLOOKUP($D749,Results!$F$3:$L$1396,AA$1,FALSE),"")</f>
        <v/>
      </c>
      <c r="AB749" s="16" t="str">
        <f>IFERROR(VLOOKUP($D749,Results!$F$3:$L$1396,AB$1,FALSE),"")</f>
        <v/>
      </c>
      <c r="AC749" s="16" t="str">
        <f>IF(V749="","",Y749-V749)</f>
        <v/>
      </c>
    </row>
    <row r="750" spans="1:29" s="21" customFormat="1" x14ac:dyDescent="0.25">
      <c r="A750" s="21" t="s">
        <v>3062</v>
      </c>
      <c r="B750" s="16">
        <f>COUNTIF($A$5:$A$124,A750)</f>
        <v>0</v>
      </c>
      <c r="C750" s="16" t="str">
        <f>IF(OR(MID(A750,1,2)="SP",MID(A750,1,2)="MR",MID(A750,1,2)="CL",MID(A750,1,2)="RP"),"P","B")</f>
        <v>B</v>
      </c>
      <c r="D750" s="17">
        <f>IF($C750="B",VLOOKUP($A750,Bat!$A$4:$BC$2232,D$1,FALSE),VLOOKUP($A750,Pit!$A$4:$AZ$2108,D$2,FALSE))</f>
        <v>4689</v>
      </c>
      <c r="E750" s="16" t="str">
        <f>IF($C750="B",VLOOKUP($A750,Bat!$A$4:$BC$2232,E$1,FALSE),VLOOKUP($A750,Pit!$A$4:$AZ$2108,E$2,FALSE))</f>
        <v>CF</v>
      </c>
      <c r="F750" s="16" t="str">
        <f>IF($C750="B",VLOOKUP($A750,Bat!$A$4:$BC$2232,F$1,FALSE),VLOOKUP($A750,Pit!$A$4:$AZ$2108,F$2,FALSE))</f>
        <v>Yunosuke Suzuki</v>
      </c>
      <c r="G750" s="16">
        <f>IF($C750="B",VLOOKUP($A750,Bat!$A$4:$BC$2232,G$1,FALSE),VLOOKUP($A750,Pit!$A$4:$AZ$2108,G$2,FALSE))</f>
        <v>18</v>
      </c>
      <c r="H750" s="16" t="str">
        <f>IF($C750="B",VLOOKUP($A750,Bat!$A$4:$BC$2232,H$1,FALSE),VLOOKUP($A750,Pit!$A$4:$AZ$2108,H$2,FALSE))</f>
        <v>R</v>
      </c>
      <c r="I750" s="16" t="str">
        <f>IF($C750="B",VLOOKUP($A750,Bat!$A$4:$BC$2232,I$1,FALSE),VLOOKUP($A750,Pit!$A$4:$AZ$2108,I$2,FALSE))</f>
        <v>R</v>
      </c>
      <c r="J750" s="16" t="str">
        <f>IF($C750="B",VLOOKUP($A750,Bat!$A$4:$BC$2232,J$1,FALSE),VLOOKUP($A750,Pit!$A$4:$AZ$2108,J$2,FALSE))</f>
        <v>Normal</v>
      </c>
      <c r="K750" s="17" t="str">
        <f>IF($C750="B",VLOOKUP($A750,Bat!$A$4:$BC$2232,K$1,FALSE),VLOOKUP($A750,Pit!$A$4:$AZ$2108,K$2,FALSE))</f>
        <v>Normal</v>
      </c>
      <c r="L750" s="16">
        <f>IF($C750="B",VLOOKUP($A750,Bat!$A$4:$BC$2232,L$1,FALSE),VLOOKUP($A750,Pit!$A$4:$AZ$2108,L$2,FALSE))</f>
        <v>3</v>
      </c>
      <c r="M750" s="16">
        <f>IF($C750="B",VLOOKUP($A750,Bat!$A$4:$BC$2232,M$1,FALSE),VLOOKUP($A750,Pit!$A$4:$AZ$2108,M$2,FALSE))</f>
        <v>6</v>
      </c>
      <c r="N750" s="16">
        <f>IF($C750="B",VLOOKUP($A750,Bat!$A$4:$BC$2232,N$1,FALSE),VLOOKUP($A750,Pit!$A$4:$AZ$2108,N$2,FALSE))</f>
        <v>4</v>
      </c>
      <c r="O750" s="16">
        <f>IF($C750="B",VLOOKUP($A750,Bat!$A$4:$BC$2232,O$1,FALSE),VLOOKUP($A750,Pit!$A$4:$AZ$2108,O$2,FALSE))</f>
        <v>1</v>
      </c>
      <c r="P750" s="17">
        <f>IF($C750="B",VLOOKUP($A750,Bat!$A$4:$BC$2232,P$1,FALSE),VLOOKUP($A750,Pit!$A$4:$AZ$2108,P$2,FALSE))</f>
        <v>2</v>
      </c>
      <c r="Q750" s="36">
        <f>IF($C750="B",VLOOKUP($A750,Bat!$A$4:$BC$2232,Q$1,FALSE),VLOOKUP($A750,Pit!$A$4:$AZ$2108,Q$2,FALSE))</f>
        <v>7.8412289026239534E-2</v>
      </c>
      <c r="R750" s="19">
        <f>IF($C750="B",VLOOKUP($A750,Bat!$A$4:$BC$2232,R$1,FALSE),VLOOKUP($A750,Pit!$A$4:$AZ$2108,R$2,FALSE))</f>
        <v>-0.85230928820230922</v>
      </c>
      <c r="S750" s="20">
        <f>IF($C750="B",VLOOKUP($A750,Bat!$A$4:$BC$2232,S$1,FALSE),VLOOKUP($A750,Pit!$A$4:$AZ$2108,S$2,FALSE))</f>
        <v>220000</v>
      </c>
      <c r="T750" s="17" t="str">
        <f>VLOOKUP(IF($C750="B",VLOOKUP($A750,Bat!$A$4:$AT$2232,T$1,FALSE),VLOOKUP($A750,Pit!$A$4:$BD$2108,T$2,FALSE)),COND!$A$35:$B$41,2,FALSE)</f>
        <v>??</v>
      </c>
      <c r="U750" s="21">
        <f>IF($C750="B",VLOOKUP($A750,Bat!$A$4:$AR$1196,44,FALSE),VLOOKUP($A750,Pit!$A$4:$BB$1086,54,FALSE))</f>
        <v>0</v>
      </c>
      <c r="V750" s="16"/>
      <c r="W750" s="16">
        <f>IF(OR(U750=999,V750=999,AND(S750&gt;$S$3,S750&lt;&gt;"Slot")),"",IF(V750="",U750,V750))</f>
        <v>0</v>
      </c>
      <c r="X750" s="17" t="e">
        <f>RANK(R750,$R$5:$R$124)</f>
        <v>#N/A</v>
      </c>
      <c r="Y750" s="16" t="str">
        <f>IFERROR(VLOOKUP($D750,Results!$F$3:$L$1396,Y$1,FALSE),"")</f>
        <v/>
      </c>
      <c r="Z750" s="34" t="str">
        <f>IFERROR(IFERROR(IF(VLOOKUP($D750,Results!$F$3:$L$1396,Z$1+1,FALSE)=1,"S",""),"")&amp;VLOOKUP($D750,Results!$F$3:$L$1396,Z$1,FALSE),"")</f>
        <v/>
      </c>
      <c r="AA750" s="16" t="str">
        <f>IFERROR(VLOOKUP($D750,Results!$F$3:$L$1396,AA$1,FALSE),"")</f>
        <v/>
      </c>
      <c r="AB750" s="16" t="str">
        <f>IFERROR(VLOOKUP($D750,Results!$F$3:$L$1396,AB$1,FALSE),"")</f>
        <v/>
      </c>
      <c r="AC750" s="16" t="str">
        <f>IF(V750="","",Y750-V750)</f>
        <v/>
      </c>
    </row>
    <row r="751" spans="1:29" s="21" customFormat="1" x14ac:dyDescent="0.25">
      <c r="A751" s="21" t="s">
        <v>3063</v>
      </c>
      <c r="B751" s="16">
        <f>COUNTIF($A$5:$A$124,A751)</f>
        <v>0</v>
      </c>
      <c r="C751" s="16" t="str">
        <f>IF(OR(MID(A751,1,2)="SP",MID(A751,1,2)="MR",MID(A751,1,2)="CL",MID(A751,1,2)="RP"),"P","B")</f>
        <v>B</v>
      </c>
      <c r="D751" s="17">
        <f>IF($C751="B",VLOOKUP($A751,Bat!$A$4:$BC$2232,D$1,FALSE),VLOOKUP($A751,Pit!$A$4:$AZ$2108,D$2,FALSE))</f>
        <v>8964</v>
      </c>
      <c r="E751" s="16" t="str">
        <f>IF($C751="B",VLOOKUP($A751,Bat!$A$4:$BC$2232,E$1,FALSE),VLOOKUP($A751,Pit!$A$4:$AZ$2108,E$2,FALSE))</f>
        <v>3B</v>
      </c>
      <c r="F751" s="16" t="str">
        <f>IF($C751="B",VLOOKUP($A751,Bat!$A$4:$BC$2232,F$1,FALSE),VLOOKUP($A751,Pit!$A$4:$AZ$2108,F$2,FALSE))</f>
        <v>Tim Hosler</v>
      </c>
      <c r="G751" s="16">
        <f>IF($C751="B",VLOOKUP($A751,Bat!$A$4:$BC$2232,G$1,FALSE),VLOOKUP($A751,Pit!$A$4:$AZ$2108,G$2,FALSE))</f>
        <v>21</v>
      </c>
      <c r="H751" s="16" t="str">
        <f>IF($C751="B",VLOOKUP($A751,Bat!$A$4:$BC$2232,H$1,FALSE),VLOOKUP($A751,Pit!$A$4:$AZ$2108,H$2,FALSE))</f>
        <v>R</v>
      </c>
      <c r="I751" s="16" t="str">
        <f>IF($C751="B",VLOOKUP($A751,Bat!$A$4:$BC$2232,I$1,FALSE),VLOOKUP($A751,Pit!$A$4:$AZ$2108,I$2,FALSE))</f>
        <v>R</v>
      </c>
      <c r="J751" s="16" t="str">
        <f>IF($C751="B",VLOOKUP($A751,Bat!$A$4:$BC$2232,J$1,FALSE),VLOOKUP($A751,Pit!$A$4:$AZ$2108,J$2,FALSE))</f>
        <v>Very Low</v>
      </c>
      <c r="K751" s="17" t="str">
        <f>IF($C751="B",VLOOKUP($A751,Bat!$A$4:$BC$2232,K$1,FALSE),VLOOKUP($A751,Pit!$A$4:$AZ$2108,K$2,FALSE))</f>
        <v>Low</v>
      </c>
      <c r="L751" s="16">
        <f>IF($C751="B",VLOOKUP($A751,Bat!$A$4:$BC$2232,L$1,FALSE),VLOOKUP($A751,Pit!$A$4:$AZ$2108,L$2,FALSE))</f>
        <v>3</v>
      </c>
      <c r="M751" s="16">
        <f>IF($C751="B",VLOOKUP($A751,Bat!$A$4:$BC$2232,M$1,FALSE),VLOOKUP($A751,Pit!$A$4:$AZ$2108,M$2,FALSE))</f>
        <v>4</v>
      </c>
      <c r="N751" s="16">
        <f>IF($C751="B",VLOOKUP($A751,Bat!$A$4:$BC$2232,N$1,FALSE),VLOOKUP($A751,Pit!$A$4:$AZ$2108,N$2,FALSE))</f>
        <v>1</v>
      </c>
      <c r="O751" s="16">
        <f>IF($C751="B",VLOOKUP($A751,Bat!$A$4:$BC$2232,O$1,FALSE),VLOOKUP($A751,Pit!$A$4:$AZ$2108,O$2,FALSE))</f>
        <v>4</v>
      </c>
      <c r="P751" s="17">
        <f>IF($C751="B",VLOOKUP($A751,Bat!$A$4:$BC$2232,P$1,FALSE),VLOOKUP($A751,Pit!$A$4:$AZ$2108,P$2,FALSE))</f>
        <v>4</v>
      </c>
      <c r="Q751" s="36">
        <f>IF($C751="B",VLOOKUP($A751,Bat!$A$4:$BC$2232,Q$1,FALSE),VLOOKUP($A751,Pit!$A$4:$AZ$2108,Q$2,FALSE))</f>
        <v>7.6817672844788021E-2</v>
      </c>
      <c r="R751" s="19">
        <f>IF($C751="B",VLOOKUP($A751,Bat!$A$4:$BC$2232,R$1,FALSE),VLOOKUP($A751,Pit!$A$4:$AZ$2108,R$2,FALSE))</f>
        <v>-0.85251846006802867</v>
      </c>
      <c r="S751" s="20">
        <f>IF($C751="B",VLOOKUP($A751,Bat!$A$4:$BC$2232,S$1,FALSE),VLOOKUP($A751,Pit!$A$4:$AZ$2108,S$2,FALSE))</f>
        <v>200000</v>
      </c>
      <c r="T751" s="17" t="str">
        <f>VLOOKUP(IF($C751="B",VLOOKUP($A751,Bat!$A$4:$AT$2232,T$1,FALSE),VLOOKUP($A751,Pit!$A$4:$BD$2108,T$2,FALSE)),COND!$A$35:$B$41,2,FALSE)</f>
        <v>??</v>
      </c>
      <c r="U751" s="21">
        <f>IF($C751="B",VLOOKUP($A751,Bat!$A$4:$AR$1196,44,FALSE),VLOOKUP($A751,Pit!$A$4:$BB$1086,54,FALSE))</f>
        <v>0</v>
      </c>
      <c r="V751" s="16"/>
      <c r="W751" s="16">
        <f>IF(OR(U751=999,V751=999,AND(S751&gt;$S$3,S751&lt;&gt;"Slot")),"",IF(V751="",U751,V751))</f>
        <v>0</v>
      </c>
      <c r="X751" s="17" t="e">
        <f>RANK(R751,$R$5:$R$124)</f>
        <v>#N/A</v>
      </c>
      <c r="Y751" s="16" t="str">
        <f>IFERROR(VLOOKUP($D751,Results!$F$3:$L$1396,Y$1,FALSE),"")</f>
        <v/>
      </c>
      <c r="Z751" s="34" t="str">
        <f>IFERROR(IFERROR(IF(VLOOKUP($D751,Results!$F$3:$L$1396,Z$1+1,FALSE)=1,"S",""),"")&amp;VLOOKUP($D751,Results!$F$3:$L$1396,Z$1,FALSE),"")</f>
        <v/>
      </c>
      <c r="AA751" s="16" t="str">
        <f>IFERROR(VLOOKUP($D751,Results!$F$3:$L$1396,AA$1,FALSE),"")</f>
        <v/>
      </c>
      <c r="AB751" s="16" t="str">
        <f>IFERROR(VLOOKUP($D751,Results!$F$3:$L$1396,AB$1,FALSE),"")</f>
        <v/>
      </c>
      <c r="AC751" s="16" t="str">
        <f>IF(V751="","",Y751-V751)</f>
        <v/>
      </c>
    </row>
    <row r="752" spans="1:29" s="21" customFormat="1" x14ac:dyDescent="0.25">
      <c r="A752" s="21" t="s">
        <v>3064</v>
      </c>
      <c r="B752" s="16">
        <f>COUNTIF($A$5:$A$124,A752)</f>
        <v>0</v>
      </c>
      <c r="C752" s="16" t="str">
        <f>IF(OR(MID(A752,1,2)="SP",MID(A752,1,2)="MR",MID(A752,1,2)="CL",MID(A752,1,2)="RP"),"P","B")</f>
        <v>B</v>
      </c>
      <c r="D752" s="17">
        <f>IF($C752="B",VLOOKUP($A752,Bat!$A$4:$BC$2232,D$1,FALSE),VLOOKUP($A752,Pit!$A$4:$AZ$2108,D$2,FALSE))</f>
        <v>11552</v>
      </c>
      <c r="E752" s="16" t="str">
        <f>IF($C752="B",VLOOKUP($A752,Bat!$A$4:$BC$2232,E$1,FALSE),VLOOKUP($A752,Pit!$A$4:$AZ$2108,E$2,FALSE))</f>
        <v>RF</v>
      </c>
      <c r="F752" s="16" t="str">
        <f>IF($C752="B",VLOOKUP($A752,Bat!$A$4:$BC$2232,F$1,FALSE),VLOOKUP($A752,Pit!$A$4:$AZ$2108,F$2,FALSE))</f>
        <v>Roy Noon</v>
      </c>
      <c r="G752" s="16">
        <f>IF($C752="B",VLOOKUP($A752,Bat!$A$4:$BC$2232,G$1,FALSE),VLOOKUP($A752,Pit!$A$4:$AZ$2108,G$2,FALSE))</f>
        <v>21</v>
      </c>
      <c r="H752" s="16" t="str">
        <f>IF($C752="B",VLOOKUP($A752,Bat!$A$4:$BC$2232,H$1,FALSE),VLOOKUP($A752,Pit!$A$4:$AZ$2108,H$2,FALSE))</f>
        <v>S</v>
      </c>
      <c r="I752" s="16" t="str">
        <f>IF($C752="B",VLOOKUP($A752,Bat!$A$4:$BC$2232,I$1,FALSE),VLOOKUP($A752,Pit!$A$4:$AZ$2108,I$2,FALSE))</f>
        <v>L</v>
      </c>
      <c r="J752" s="16" t="str">
        <f>IF($C752="B",VLOOKUP($A752,Bat!$A$4:$BC$2232,J$1,FALSE),VLOOKUP($A752,Pit!$A$4:$AZ$2108,J$2,FALSE))</f>
        <v>Very Low</v>
      </c>
      <c r="K752" s="17" t="str">
        <f>IF($C752="B",VLOOKUP($A752,Bat!$A$4:$BC$2232,K$1,FALSE),VLOOKUP($A752,Pit!$A$4:$AZ$2108,K$2,FALSE))</f>
        <v>Low</v>
      </c>
      <c r="L752" s="16">
        <f>IF($C752="B",VLOOKUP($A752,Bat!$A$4:$BC$2232,L$1,FALSE),VLOOKUP($A752,Pit!$A$4:$AZ$2108,L$2,FALSE))</f>
        <v>3</v>
      </c>
      <c r="M752" s="16">
        <f>IF($C752="B",VLOOKUP($A752,Bat!$A$4:$BC$2232,M$1,FALSE),VLOOKUP($A752,Pit!$A$4:$AZ$2108,M$2,FALSE))</f>
        <v>3</v>
      </c>
      <c r="N752" s="16">
        <f>IF($C752="B",VLOOKUP($A752,Bat!$A$4:$BC$2232,N$1,FALSE),VLOOKUP($A752,Pit!$A$4:$AZ$2108,N$2,FALSE))</f>
        <v>3</v>
      </c>
      <c r="O752" s="16">
        <f>IF($C752="B",VLOOKUP($A752,Bat!$A$4:$BC$2232,O$1,FALSE),VLOOKUP($A752,Pit!$A$4:$AZ$2108,O$2,FALSE))</f>
        <v>3</v>
      </c>
      <c r="P752" s="17">
        <f>IF($C752="B",VLOOKUP($A752,Bat!$A$4:$BC$2232,P$1,FALSE),VLOOKUP($A752,Pit!$A$4:$AZ$2108,P$2,FALSE))</f>
        <v>2</v>
      </c>
      <c r="Q752" s="36">
        <f>IF($C752="B",VLOOKUP($A752,Bat!$A$4:$BC$2232,Q$1,FALSE),VLOOKUP($A752,Pit!$A$4:$AZ$2108,Q$2,FALSE))</f>
        <v>6.8591502392566284E-2</v>
      </c>
      <c r="R752" s="19">
        <f>IF($C752="B",VLOOKUP($A752,Bat!$A$4:$BC$2232,R$1,FALSE),VLOOKUP($A752,Pit!$A$4:$AZ$2108,R$2,FALSE))</f>
        <v>-0.85359751811424212</v>
      </c>
      <c r="S752" s="20">
        <f>IF($C752="B",VLOOKUP($A752,Bat!$A$4:$BC$2232,S$1,FALSE),VLOOKUP($A752,Pit!$A$4:$AZ$2108,S$2,FALSE))</f>
        <v>200000</v>
      </c>
      <c r="T752" s="17" t="str">
        <f>VLOOKUP(IF($C752="B",VLOOKUP($A752,Bat!$A$4:$AT$2232,T$1,FALSE),VLOOKUP($A752,Pit!$A$4:$BD$2108,T$2,FALSE)),COND!$A$35:$B$41,2,FALSE)</f>
        <v>??</v>
      </c>
      <c r="U752" s="21">
        <f>IF($C752="B",VLOOKUP($A752,Bat!$A$4:$AR$1196,44,FALSE),VLOOKUP($A752,Pit!$A$4:$BB$1086,54,FALSE))</f>
        <v>0</v>
      </c>
      <c r="V752" s="16"/>
      <c r="W752" s="16">
        <f>IF(OR(U752=999,V752=999,AND(S752&gt;$S$3,S752&lt;&gt;"Slot")),"",IF(V752="",U752,V752))</f>
        <v>0</v>
      </c>
      <c r="X752" s="17" t="e">
        <f>RANK(R752,$R$5:$R$124)</f>
        <v>#N/A</v>
      </c>
      <c r="Y752" s="16" t="str">
        <f>IFERROR(VLOOKUP($D752,Results!$F$3:$L$1396,Y$1,FALSE),"")</f>
        <v/>
      </c>
      <c r="Z752" s="34" t="str">
        <f>IFERROR(IFERROR(IF(VLOOKUP($D752,Results!$F$3:$L$1396,Z$1+1,FALSE)=1,"S",""),"")&amp;VLOOKUP($D752,Results!$F$3:$L$1396,Z$1,FALSE),"")</f>
        <v/>
      </c>
      <c r="AA752" s="16" t="str">
        <f>IFERROR(VLOOKUP($D752,Results!$F$3:$L$1396,AA$1,FALSE),"")</f>
        <v/>
      </c>
      <c r="AB752" s="16" t="str">
        <f>IFERROR(VLOOKUP($D752,Results!$F$3:$L$1396,AB$1,FALSE),"")</f>
        <v/>
      </c>
      <c r="AC752" s="16" t="str">
        <f>IF(V752="","",Y752-V752)</f>
        <v/>
      </c>
    </row>
    <row r="753" spans="1:29" s="21" customFormat="1" x14ac:dyDescent="0.25">
      <c r="A753" s="21" t="s">
        <v>2667</v>
      </c>
      <c r="B753" s="16">
        <f>COUNTIF($A$5:$A$124,A753)</f>
        <v>0</v>
      </c>
      <c r="C753" s="16" t="str">
        <f>IF(OR(MID(A753,1,2)="SP",MID(A753,1,2)="MR",MID(A753,1,2)="CL",MID(A753,1,2)="RP"),"P","B")</f>
        <v>P</v>
      </c>
      <c r="D753" s="17">
        <f>IF($C753="B",VLOOKUP($A753,Bat!$A$4:$BC$2232,D$1,FALSE),VLOOKUP($A753,Pit!$A$4:$AZ$2108,D$2,FALSE))</f>
        <v>4010</v>
      </c>
      <c r="E753" s="16" t="str">
        <f>IF($C753="B",VLOOKUP($A753,Bat!$A$4:$BC$2232,E$1,FALSE),VLOOKUP($A753,Pit!$A$4:$AZ$2108,E$2,FALSE))</f>
        <v>RP</v>
      </c>
      <c r="F753" s="16" t="str">
        <f>IF($C753="B",VLOOKUP($A753,Bat!$A$4:$BC$2232,F$1,FALSE),VLOOKUP($A753,Pit!$A$4:$AZ$2108,F$2,FALSE))</f>
        <v>Yorikane Gato</v>
      </c>
      <c r="G753" s="16">
        <f>IF($C753="B",VLOOKUP($A753,Bat!$A$4:$BC$2232,G$1,FALSE),VLOOKUP($A753,Pit!$A$4:$AZ$2108,G$2,FALSE))</f>
        <v>21</v>
      </c>
      <c r="H753" s="16" t="str">
        <f>IF($C753="B",VLOOKUP($A753,Bat!$A$4:$BC$2232,H$1,FALSE),VLOOKUP($A753,Pit!$A$4:$AZ$2108,H$2,FALSE))</f>
        <v>S</v>
      </c>
      <c r="I753" s="16" t="str">
        <f>IF($C753="B",VLOOKUP($A753,Bat!$A$4:$BC$2232,I$1,FALSE),VLOOKUP($A753,Pit!$A$4:$AZ$2108,I$2,FALSE))</f>
        <v>R</v>
      </c>
      <c r="J753" s="16" t="str">
        <f>IF($C753="B",VLOOKUP($A753,Bat!$A$4:$BC$2232,J$1,FALSE),VLOOKUP($A753,Pit!$A$4:$AZ$2108,J$2,FALSE))</f>
        <v>Very Low</v>
      </c>
      <c r="K753" s="17" t="str">
        <f>IF($C753="B",VLOOKUP($A753,Bat!$A$4:$BC$2232,K$1,FALSE),VLOOKUP($A753,Pit!$A$4:$AZ$2108,K$2,FALSE))</f>
        <v>Low</v>
      </c>
      <c r="L753" s="16">
        <f>IF($C753="B",VLOOKUP($A753,Bat!$A$4:$BC$2232,L$1,FALSE),VLOOKUP($A753,Pit!$A$4:$AZ$2108,L$2,FALSE))</f>
        <v>4</v>
      </c>
      <c r="M753" s="16">
        <f>IF($C753="B",VLOOKUP($A753,Bat!$A$4:$BC$2232,M$1,FALSE),VLOOKUP($A753,Pit!$A$4:$AZ$2108,M$2,FALSE))</f>
        <v>4</v>
      </c>
      <c r="N753" s="16">
        <f>IF($C753="B",VLOOKUP($A753,Bat!$A$4:$BC$2232,N$1,FALSE),VLOOKUP($A753,Pit!$A$4:$AZ$2108,N$2,FALSE))</f>
        <v>2</v>
      </c>
      <c r="O753" s="16" t="str">
        <f>IF($C753="B",VLOOKUP($A753,Bat!$A$4:$BC$2232,O$1,FALSE),VLOOKUP($A753,Pit!$A$4:$AZ$2108,O$2,FALSE))</f>
        <v>93-95 Mph</v>
      </c>
      <c r="P753" s="17">
        <f>IF($C753="B",VLOOKUP($A753,Bat!$A$4:$BC$2232,P$1,FALSE),VLOOKUP($A753,Pit!$A$4:$AZ$2108,P$2,FALSE))</f>
        <v>3</v>
      </c>
      <c r="Q753" s="36">
        <f>IF($C753="B",VLOOKUP($A753,Bat!$A$4:$BC$2232,Q$1,FALSE),VLOOKUP($A753,Pit!$A$4:$AZ$2108,Q$2,FALSE))</f>
        <v>13.485510622840144</v>
      </c>
      <c r="R753" s="19">
        <f>IF($C753="B",VLOOKUP($A753,Bat!$A$4:$BC$2232,R$1,FALSE),VLOOKUP($A753,Pit!$A$4:$AZ$2108,R$2,FALSE))</f>
        <v>-0.85572907737677262</v>
      </c>
      <c r="S753" s="20">
        <f>IF($C753="B",VLOOKUP($A753,Bat!$A$4:$BC$2232,S$1,FALSE),VLOOKUP($A753,Pit!$A$4:$AZ$2108,S$2,FALSE))</f>
        <v>190000</v>
      </c>
      <c r="T753" s="17" t="str">
        <f>VLOOKUP(IF($C753="B",VLOOKUP($A753,Bat!$A$4:$AT$2232,T$1,FALSE),VLOOKUP($A753,Pit!$A$4:$BD$2108,T$2,FALSE)),COND!$A$35:$B$41,2,FALSE)</f>
        <v>??</v>
      </c>
      <c r="U753" s="21">
        <f>IF($C753="B",VLOOKUP($A753,Bat!$A$4:$AR$1196,44,FALSE),VLOOKUP($A753,Pit!$A$4:$BB$1086,54,FALSE))</f>
        <v>0</v>
      </c>
      <c r="V753" s="16"/>
      <c r="W753" s="16">
        <f>IF(OR(U753=999,V753=999,AND(S753&gt;$S$3,S753&lt;&gt;"Slot")),"",IF(V753="",U753,V753))</f>
        <v>0</v>
      </c>
      <c r="X753" s="17" t="e">
        <f>RANK(R753,$R$5:$R$124)</f>
        <v>#N/A</v>
      </c>
      <c r="Y753" s="16" t="str">
        <f>IFERROR(VLOOKUP($D753,Results!$F$3:$L$1396,Y$1,FALSE),"")</f>
        <v/>
      </c>
      <c r="Z753" s="34" t="str">
        <f>IFERROR(IFERROR(IF(VLOOKUP($D753,Results!$F$3:$L$1396,Z$1+1,FALSE)=1,"S",""),"")&amp;VLOOKUP($D753,Results!$F$3:$L$1396,Z$1,FALSE),"")</f>
        <v/>
      </c>
      <c r="AA753" s="16" t="str">
        <f>IFERROR(VLOOKUP($D753,Results!$F$3:$L$1396,AA$1,FALSE),"")</f>
        <v/>
      </c>
      <c r="AB753" s="16" t="str">
        <f>IFERROR(VLOOKUP($D753,Results!$F$3:$L$1396,AB$1,FALSE),"")</f>
        <v/>
      </c>
      <c r="AC753" s="16" t="str">
        <f>IF(V753="","",Y753-V753)</f>
        <v/>
      </c>
    </row>
    <row r="754" spans="1:29" s="21" customFormat="1" x14ac:dyDescent="0.25">
      <c r="A754" s="21" t="s">
        <v>2668</v>
      </c>
      <c r="B754" s="16">
        <f>COUNTIF($A$5:$A$124,A754)</f>
        <v>0</v>
      </c>
      <c r="C754" s="16" t="str">
        <f>IF(OR(MID(A754,1,2)="SP",MID(A754,1,2)="MR",MID(A754,1,2)="CL",MID(A754,1,2)="RP"),"P","B")</f>
        <v>P</v>
      </c>
      <c r="D754" s="17">
        <f>IF($C754="B",VLOOKUP($A754,Bat!$A$4:$BC$2232,D$1,FALSE),VLOOKUP($A754,Pit!$A$4:$AZ$2108,D$2,FALSE))</f>
        <v>9300</v>
      </c>
      <c r="E754" s="16" t="str">
        <f>IF($C754="B",VLOOKUP($A754,Bat!$A$4:$BC$2232,E$1,FALSE),VLOOKUP($A754,Pit!$A$4:$AZ$2108,E$2,FALSE))</f>
        <v>RP</v>
      </c>
      <c r="F754" s="16" t="str">
        <f>IF($C754="B",VLOOKUP($A754,Bat!$A$4:$BC$2232,F$1,FALSE),VLOOKUP($A754,Pit!$A$4:$AZ$2108,F$2,FALSE))</f>
        <v>Ted Phillips</v>
      </c>
      <c r="G754" s="16">
        <f>IF($C754="B",VLOOKUP($A754,Bat!$A$4:$BC$2232,G$1,FALSE),VLOOKUP($A754,Pit!$A$4:$AZ$2108,G$2,FALSE))</f>
        <v>21</v>
      </c>
      <c r="H754" s="16" t="str">
        <f>IF($C754="B",VLOOKUP($A754,Bat!$A$4:$BC$2232,H$1,FALSE),VLOOKUP($A754,Pit!$A$4:$AZ$2108,H$2,FALSE))</f>
        <v>R</v>
      </c>
      <c r="I754" s="16" t="str">
        <f>IF($C754="B",VLOOKUP($A754,Bat!$A$4:$BC$2232,I$1,FALSE),VLOOKUP($A754,Pit!$A$4:$AZ$2108,I$2,FALSE))</f>
        <v>R</v>
      </c>
      <c r="J754" s="16" t="str">
        <f>IF($C754="B",VLOOKUP($A754,Bat!$A$4:$BC$2232,J$1,FALSE),VLOOKUP($A754,Pit!$A$4:$AZ$2108,J$2,FALSE))</f>
        <v>Normal</v>
      </c>
      <c r="K754" s="17" t="str">
        <f>IF($C754="B",VLOOKUP($A754,Bat!$A$4:$BC$2232,K$1,FALSE),VLOOKUP($A754,Pit!$A$4:$AZ$2108,K$2,FALSE))</f>
        <v>Low</v>
      </c>
      <c r="L754" s="16">
        <f>IF($C754="B",VLOOKUP($A754,Bat!$A$4:$BC$2232,L$1,FALSE),VLOOKUP($A754,Pit!$A$4:$AZ$2108,L$2,FALSE))</f>
        <v>6</v>
      </c>
      <c r="M754" s="16">
        <f>IF($C754="B",VLOOKUP($A754,Bat!$A$4:$BC$2232,M$1,FALSE),VLOOKUP($A754,Pit!$A$4:$AZ$2108,M$2,FALSE))</f>
        <v>4</v>
      </c>
      <c r="N754" s="16">
        <f>IF($C754="B",VLOOKUP($A754,Bat!$A$4:$BC$2232,N$1,FALSE),VLOOKUP($A754,Pit!$A$4:$AZ$2108,N$2,FALSE))</f>
        <v>3</v>
      </c>
      <c r="O754" s="16" t="str">
        <f>IF($C754="B",VLOOKUP($A754,Bat!$A$4:$BC$2232,O$1,FALSE),VLOOKUP($A754,Pit!$A$4:$AZ$2108,O$2,FALSE))</f>
        <v>94-96 Mph</v>
      </c>
      <c r="P754" s="17">
        <f>IF($C754="B",VLOOKUP($A754,Bat!$A$4:$BC$2232,P$1,FALSE),VLOOKUP($A754,Pit!$A$4:$AZ$2108,P$2,FALSE))</f>
        <v>2</v>
      </c>
      <c r="Q754" s="36">
        <f>IF($C754="B",VLOOKUP($A754,Bat!$A$4:$BC$2232,Q$1,FALSE),VLOOKUP($A754,Pit!$A$4:$AZ$2108,Q$2,FALSE))</f>
        <v>13.48207993751161</v>
      </c>
      <c r="R754" s="19">
        <f>IF($C754="B",VLOOKUP($A754,Bat!$A$4:$BC$2232,R$1,FALSE),VLOOKUP($A754,Pit!$A$4:$AZ$2108,R$2,FALSE))</f>
        <v>-0.85603600294923454</v>
      </c>
      <c r="S754" s="20">
        <f>IF($C754="B",VLOOKUP($A754,Bat!$A$4:$BC$2232,S$1,FALSE),VLOOKUP($A754,Pit!$A$4:$AZ$2108,S$2,FALSE))</f>
        <v>230000</v>
      </c>
      <c r="T754" s="17" t="str">
        <f>VLOOKUP(IF($C754="B",VLOOKUP($A754,Bat!$A$4:$AT$2232,T$1,FALSE),VLOOKUP($A754,Pit!$A$4:$BD$2108,T$2,FALSE)),COND!$A$35:$B$41,2,FALSE)</f>
        <v>??</v>
      </c>
      <c r="U754" s="21">
        <f>IF($C754="B",VLOOKUP($A754,Bat!$A$4:$AR$1196,44,FALSE),VLOOKUP($A754,Pit!$A$4:$BB$1086,54,FALSE))</f>
        <v>0</v>
      </c>
      <c r="V754" s="16"/>
      <c r="W754" s="16">
        <f>IF(OR(U754=999,V754=999,AND(S754&gt;$S$3,S754&lt;&gt;"Slot")),"",IF(V754="",U754,V754))</f>
        <v>0</v>
      </c>
      <c r="X754" s="17" t="e">
        <f>RANK(R754,$R$5:$R$124)</f>
        <v>#N/A</v>
      </c>
      <c r="Y754" s="16" t="str">
        <f>IFERROR(VLOOKUP($D754,Results!$F$3:$L$1396,Y$1,FALSE),"")</f>
        <v/>
      </c>
      <c r="Z754" s="34" t="str">
        <f>IFERROR(IFERROR(IF(VLOOKUP($D754,Results!$F$3:$L$1396,Z$1+1,FALSE)=1,"S",""),"")&amp;VLOOKUP($D754,Results!$F$3:$L$1396,Z$1,FALSE),"")</f>
        <v/>
      </c>
      <c r="AA754" s="16" t="str">
        <f>IFERROR(VLOOKUP($D754,Results!$F$3:$L$1396,AA$1,FALSE),"")</f>
        <v/>
      </c>
      <c r="AB754" s="16" t="str">
        <f>IFERROR(VLOOKUP($D754,Results!$F$3:$L$1396,AB$1,FALSE),"")</f>
        <v/>
      </c>
      <c r="AC754" s="16" t="str">
        <f>IF(V754="","",Y754-V754)</f>
        <v/>
      </c>
    </row>
    <row r="755" spans="1:29" s="21" customFormat="1" x14ac:dyDescent="0.25">
      <c r="A755" s="21" t="s">
        <v>2669</v>
      </c>
      <c r="B755" s="16">
        <f>COUNTIF($A$5:$A$124,A755)</f>
        <v>0</v>
      </c>
      <c r="C755" s="16" t="str">
        <f>IF(OR(MID(A755,1,2)="SP",MID(A755,1,2)="MR",MID(A755,1,2)="CL",MID(A755,1,2)="RP"),"P","B")</f>
        <v>P</v>
      </c>
      <c r="D755" s="17">
        <f>IF($C755="B",VLOOKUP($A755,Bat!$A$4:$BC$2232,D$1,FALSE),VLOOKUP($A755,Pit!$A$4:$AZ$2108,D$2,FALSE))</f>
        <v>4510</v>
      </c>
      <c r="E755" s="16" t="str">
        <f>IF($C755="B",VLOOKUP($A755,Bat!$A$4:$BC$2232,E$1,FALSE),VLOOKUP($A755,Pit!$A$4:$AZ$2108,E$2,FALSE))</f>
        <v>RP</v>
      </c>
      <c r="F755" s="16" t="str">
        <f>IF($C755="B",VLOOKUP($A755,Bat!$A$4:$BC$2232,F$1,FALSE),VLOOKUP($A755,Pit!$A$4:$AZ$2108,F$2,FALSE))</f>
        <v>Yoshitaka Hayagawa</v>
      </c>
      <c r="G755" s="16">
        <f>IF($C755="B",VLOOKUP($A755,Bat!$A$4:$BC$2232,G$1,FALSE),VLOOKUP($A755,Pit!$A$4:$AZ$2108,G$2,FALSE))</f>
        <v>21</v>
      </c>
      <c r="H755" s="16" t="str">
        <f>IF($C755="B",VLOOKUP($A755,Bat!$A$4:$BC$2232,H$1,FALSE),VLOOKUP($A755,Pit!$A$4:$AZ$2108,H$2,FALSE))</f>
        <v>R</v>
      </c>
      <c r="I755" s="16" t="str">
        <f>IF($C755="B",VLOOKUP($A755,Bat!$A$4:$BC$2232,I$1,FALSE),VLOOKUP($A755,Pit!$A$4:$AZ$2108,I$2,FALSE))</f>
        <v>R</v>
      </c>
      <c r="J755" s="16" t="str">
        <f>IF($C755="B",VLOOKUP($A755,Bat!$A$4:$BC$2232,J$1,FALSE),VLOOKUP($A755,Pit!$A$4:$AZ$2108,J$2,FALSE))</f>
        <v>Very Low</v>
      </c>
      <c r="K755" s="17" t="str">
        <f>IF($C755="B",VLOOKUP($A755,Bat!$A$4:$BC$2232,K$1,FALSE),VLOOKUP($A755,Pit!$A$4:$AZ$2108,K$2,FALSE))</f>
        <v>Normal</v>
      </c>
      <c r="L755" s="16">
        <f>IF($C755="B",VLOOKUP($A755,Bat!$A$4:$BC$2232,L$1,FALSE),VLOOKUP($A755,Pit!$A$4:$AZ$2108,L$2,FALSE))</f>
        <v>4</v>
      </c>
      <c r="M755" s="16">
        <f>IF($C755="B",VLOOKUP($A755,Bat!$A$4:$BC$2232,M$1,FALSE),VLOOKUP($A755,Pit!$A$4:$AZ$2108,M$2,FALSE))</f>
        <v>4</v>
      </c>
      <c r="N755" s="16">
        <f>IF($C755="B",VLOOKUP($A755,Bat!$A$4:$BC$2232,N$1,FALSE),VLOOKUP($A755,Pit!$A$4:$AZ$2108,N$2,FALSE))</f>
        <v>2</v>
      </c>
      <c r="O755" s="16" t="str">
        <f>IF($C755="B",VLOOKUP($A755,Bat!$A$4:$BC$2232,O$1,FALSE),VLOOKUP($A755,Pit!$A$4:$AZ$2108,O$2,FALSE))</f>
        <v>89-91 Mph</v>
      </c>
      <c r="P755" s="17">
        <f>IF($C755="B",VLOOKUP($A755,Bat!$A$4:$BC$2232,P$1,FALSE),VLOOKUP($A755,Pit!$A$4:$AZ$2108,P$2,FALSE))</f>
        <v>4</v>
      </c>
      <c r="Q755" s="36">
        <f>IF($C755="B",VLOOKUP($A755,Bat!$A$4:$BC$2232,Q$1,FALSE),VLOOKUP($A755,Pit!$A$4:$AZ$2108,Q$2,FALSE))</f>
        <v>13.442409255992178</v>
      </c>
      <c r="R755" s="19">
        <f>IF($C755="B",VLOOKUP($A755,Bat!$A$4:$BC$2232,R$1,FALSE),VLOOKUP($A755,Pit!$A$4:$AZ$2108,R$2,FALSE))</f>
        <v>-0.85958513248730006</v>
      </c>
      <c r="S755" s="20">
        <f>IF($C755="B",VLOOKUP($A755,Bat!$A$4:$BC$2232,S$1,FALSE),VLOOKUP($A755,Pit!$A$4:$AZ$2108,S$2,FALSE))</f>
        <v>220000</v>
      </c>
      <c r="T755" s="17" t="str">
        <f>VLOOKUP(IF($C755="B",VLOOKUP($A755,Bat!$A$4:$AT$2232,T$1,FALSE),VLOOKUP($A755,Pit!$A$4:$BD$2108,T$2,FALSE)),COND!$A$35:$B$41,2,FALSE)</f>
        <v>??</v>
      </c>
      <c r="U755" s="21">
        <f>IF($C755="B",VLOOKUP($A755,Bat!$A$4:$AR$1196,44,FALSE),VLOOKUP($A755,Pit!$A$4:$BB$1086,54,FALSE))</f>
        <v>0</v>
      </c>
      <c r="V755" s="16"/>
      <c r="W755" s="16">
        <f>IF(OR(U755=999,V755=999,AND(S755&gt;$S$3,S755&lt;&gt;"Slot")),"",IF(V755="",U755,V755))</f>
        <v>0</v>
      </c>
      <c r="X755" s="17" t="e">
        <f>RANK(R755,$R$5:$R$124)</f>
        <v>#N/A</v>
      </c>
      <c r="Y755" s="16" t="str">
        <f>IFERROR(VLOOKUP($D755,Results!$F$3:$L$1396,Y$1,FALSE),"")</f>
        <v/>
      </c>
      <c r="Z755" s="34" t="str">
        <f>IFERROR(IFERROR(IF(VLOOKUP($D755,Results!$F$3:$L$1396,Z$1+1,FALSE)=1,"S",""),"")&amp;VLOOKUP($D755,Results!$F$3:$L$1396,Z$1,FALSE),"")</f>
        <v/>
      </c>
      <c r="AA755" s="16" t="str">
        <f>IFERROR(VLOOKUP($D755,Results!$F$3:$L$1396,AA$1,FALSE),"")</f>
        <v/>
      </c>
      <c r="AB755" s="16" t="str">
        <f>IFERROR(VLOOKUP($D755,Results!$F$3:$L$1396,AB$1,FALSE),"")</f>
        <v/>
      </c>
      <c r="AC755" s="16" t="str">
        <f>IF(V755="","",Y755-V755)</f>
        <v/>
      </c>
    </row>
    <row r="756" spans="1:29" s="21" customFormat="1" x14ac:dyDescent="0.25">
      <c r="A756" s="21" t="s">
        <v>3065</v>
      </c>
      <c r="B756" s="16">
        <f>COUNTIF($A$5:$A$124,A756)</f>
        <v>0</v>
      </c>
      <c r="C756" s="16" t="str">
        <f>IF(OR(MID(A756,1,2)="SP",MID(A756,1,2)="MR",MID(A756,1,2)="CL",MID(A756,1,2)="RP"),"P","B")</f>
        <v>B</v>
      </c>
      <c r="D756" s="17">
        <f>IF($C756="B",VLOOKUP($A756,Bat!$A$4:$BC$2232,D$1,FALSE),VLOOKUP($A756,Pit!$A$4:$AZ$2108,D$2,FALSE))</f>
        <v>9718</v>
      </c>
      <c r="E756" s="16" t="str">
        <f>IF($C756="B",VLOOKUP($A756,Bat!$A$4:$BC$2232,E$1,FALSE),VLOOKUP($A756,Pit!$A$4:$AZ$2108,E$2,FALSE))</f>
        <v>RF</v>
      </c>
      <c r="F756" s="16" t="str">
        <f>IF($C756="B",VLOOKUP($A756,Bat!$A$4:$BC$2232,F$1,FALSE),VLOOKUP($A756,Pit!$A$4:$AZ$2108,F$2,FALSE))</f>
        <v>Vernon Quint</v>
      </c>
      <c r="G756" s="16">
        <f>IF($C756="B",VLOOKUP($A756,Bat!$A$4:$BC$2232,G$1,FALSE),VLOOKUP($A756,Pit!$A$4:$AZ$2108,G$2,FALSE))</f>
        <v>21</v>
      </c>
      <c r="H756" s="16" t="str">
        <f>IF($C756="B",VLOOKUP($A756,Bat!$A$4:$BC$2232,H$1,FALSE),VLOOKUP($A756,Pit!$A$4:$AZ$2108,H$2,FALSE))</f>
        <v>R</v>
      </c>
      <c r="I756" s="16" t="str">
        <f>IF($C756="B",VLOOKUP($A756,Bat!$A$4:$BC$2232,I$1,FALSE),VLOOKUP($A756,Pit!$A$4:$AZ$2108,I$2,FALSE))</f>
        <v>L</v>
      </c>
      <c r="J756" s="16" t="str">
        <f>IF($C756="B",VLOOKUP($A756,Bat!$A$4:$BC$2232,J$1,FALSE),VLOOKUP($A756,Pit!$A$4:$AZ$2108,J$2,FALSE))</f>
        <v>Low</v>
      </c>
      <c r="K756" s="17" t="str">
        <f>IF($C756="B",VLOOKUP($A756,Bat!$A$4:$BC$2232,K$1,FALSE),VLOOKUP($A756,Pit!$A$4:$AZ$2108,K$2,FALSE))</f>
        <v>Very High</v>
      </c>
      <c r="L756" s="16">
        <f>IF($C756="B",VLOOKUP($A756,Bat!$A$4:$BC$2232,L$1,FALSE),VLOOKUP($A756,Pit!$A$4:$AZ$2108,L$2,FALSE))</f>
        <v>3</v>
      </c>
      <c r="M756" s="16">
        <f>IF($C756="B",VLOOKUP($A756,Bat!$A$4:$BC$2232,M$1,FALSE),VLOOKUP($A756,Pit!$A$4:$AZ$2108,M$2,FALSE))</f>
        <v>4</v>
      </c>
      <c r="N756" s="16">
        <f>IF($C756="B",VLOOKUP($A756,Bat!$A$4:$BC$2232,N$1,FALSE),VLOOKUP($A756,Pit!$A$4:$AZ$2108,N$2,FALSE))</f>
        <v>4</v>
      </c>
      <c r="O756" s="16">
        <f>IF($C756="B",VLOOKUP($A756,Bat!$A$4:$BC$2232,O$1,FALSE),VLOOKUP($A756,Pit!$A$4:$AZ$2108,O$2,FALSE))</f>
        <v>1</v>
      </c>
      <c r="P756" s="17">
        <f>IF($C756="B",VLOOKUP($A756,Bat!$A$4:$BC$2232,P$1,FALSE),VLOOKUP($A756,Pit!$A$4:$AZ$2108,P$2,FALSE))</f>
        <v>3</v>
      </c>
      <c r="Q756" s="36">
        <f>IF($C756="B",VLOOKUP($A756,Bat!$A$4:$BC$2232,Q$1,FALSE),VLOOKUP($A756,Pit!$A$4:$AZ$2108,Q$2,FALSE))</f>
        <v>-7.4501690060753134E-3</v>
      </c>
      <c r="R756" s="19">
        <f>IF($C756="B",VLOOKUP($A756,Bat!$A$4:$BC$2232,R$1,FALSE),VLOOKUP($A756,Pit!$A$4:$AZ$2108,R$2,FALSE))</f>
        <v>-0.86357219318896783</v>
      </c>
      <c r="S756" s="20">
        <f>IF($C756="B",VLOOKUP($A756,Bat!$A$4:$BC$2232,S$1,FALSE),VLOOKUP($A756,Pit!$A$4:$AZ$2108,S$2,FALSE))</f>
        <v>220000</v>
      </c>
      <c r="T756" s="17" t="str">
        <f>VLOOKUP(IF($C756="B",VLOOKUP($A756,Bat!$A$4:$AT$2232,T$1,FALSE),VLOOKUP($A756,Pit!$A$4:$BD$2108,T$2,FALSE)),COND!$A$35:$B$41,2,FALSE)</f>
        <v>??</v>
      </c>
      <c r="U756" s="21">
        <f>IF($C756="B",VLOOKUP($A756,Bat!$A$4:$AR$1196,44,FALSE),VLOOKUP($A756,Pit!$A$4:$BB$1086,54,FALSE))</f>
        <v>0</v>
      </c>
      <c r="V756" s="16"/>
      <c r="W756" s="16">
        <f>IF(OR(U756=999,V756=999,AND(S756&gt;$S$3,S756&lt;&gt;"Slot")),"",IF(V756="",U756,V756))</f>
        <v>0</v>
      </c>
      <c r="X756" s="17" t="e">
        <f>RANK(R756,$R$5:$R$124)</f>
        <v>#N/A</v>
      </c>
      <c r="Y756" s="16" t="str">
        <f>IFERROR(VLOOKUP($D756,Results!$F$3:$L$1396,Y$1,FALSE),"")</f>
        <v/>
      </c>
      <c r="Z756" s="34" t="str">
        <f>IFERROR(IFERROR(IF(VLOOKUP($D756,Results!$F$3:$L$1396,Z$1+1,FALSE)=1,"S",""),"")&amp;VLOOKUP($D756,Results!$F$3:$L$1396,Z$1,FALSE),"")</f>
        <v/>
      </c>
      <c r="AA756" s="16" t="str">
        <f>IFERROR(VLOOKUP($D756,Results!$F$3:$L$1396,AA$1,FALSE),"")</f>
        <v/>
      </c>
      <c r="AB756" s="16" t="str">
        <f>IFERROR(VLOOKUP($D756,Results!$F$3:$L$1396,AB$1,FALSE),"")</f>
        <v/>
      </c>
      <c r="AC756" s="16" t="str">
        <f>IF(V756="","",Y756-V756)</f>
        <v/>
      </c>
    </row>
    <row r="757" spans="1:29" s="21" customFormat="1" x14ac:dyDescent="0.25">
      <c r="A757" s="21" t="s">
        <v>3066</v>
      </c>
      <c r="B757" s="16">
        <f>COUNTIF($A$5:$A$124,A757)</f>
        <v>0</v>
      </c>
      <c r="C757" s="16" t="str">
        <f>IF(OR(MID(A757,1,2)="SP",MID(A757,1,2)="MR",MID(A757,1,2)="CL",MID(A757,1,2)="RP"),"P","B")</f>
        <v>B</v>
      </c>
      <c r="D757" s="17">
        <f>IF($C757="B",VLOOKUP($A757,Bat!$A$4:$BC$2232,D$1,FALSE),VLOOKUP($A757,Pit!$A$4:$AZ$2108,D$2,FALSE))</f>
        <v>6096</v>
      </c>
      <c r="E757" s="16" t="str">
        <f>IF($C757="B",VLOOKUP($A757,Bat!$A$4:$BC$2232,E$1,FALSE),VLOOKUP($A757,Pit!$A$4:$AZ$2108,E$2,FALSE))</f>
        <v>1B</v>
      </c>
      <c r="F757" s="16" t="str">
        <f>IF($C757="B",VLOOKUP($A757,Bat!$A$4:$BC$2232,F$1,FALSE),VLOOKUP($A757,Pit!$A$4:$AZ$2108,F$2,FALSE))</f>
        <v>Russell Guiney</v>
      </c>
      <c r="G757" s="16">
        <f>IF($C757="B",VLOOKUP($A757,Bat!$A$4:$BC$2232,G$1,FALSE),VLOOKUP($A757,Pit!$A$4:$AZ$2108,G$2,FALSE))</f>
        <v>22</v>
      </c>
      <c r="H757" s="16" t="str">
        <f>IF($C757="B",VLOOKUP($A757,Bat!$A$4:$BC$2232,H$1,FALSE),VLOOKUP($A757,Pit!$A$4:$AZ$2108,H$2,FALSE))</f>
        <v>R</v>
      </c>
      <c r="I757" s="16" t="str">
        <f>IF($C757="B",VLOOKUP($A757,Bat!$A$4:$BC$2232,I$1,FALSE),VLOOKUP($A757,Pit!$A$4:$AZ$2108,I$2,FALSE))</f>
        <v>R</v>
      </c>
      <c r="J757" s="16" t="str">
        <f>IF($C757="B",VLOOKUP($A757,Bat!$A$4:$BC$2232,J$1,FALSE),VLOOKUP($A757,Pit!$A$4:$AZ$2108,J$2,FALSE))</f>
        <v>Low</v>
      </c>
      <c r="K757" s="17" t="str">
        <f>IF($C757="B",VLOOKUP($A757,Bat!$A$4:$BC$2232,K$1,FALSE),VLOOKUP($A757,Pit!$A$4:$AZ$2108,K$2,FALSE))</f>
        <v>Very High</v>
      </c>
      <c r="L757" s="16">
        <f>IF($C757="B",VLOOKUP($A757,Bat!$A$4:$BC$2232,L$1,FALSE),VLOOKUP($A757,Pit!$A$4:$AZ$2108,L$2,FALSE))</f>
        <v>3</v>
      </c>
      <c r="M757" s="16">
        <f>IF($C757="B",VLOOKUP($A757,Bat!$A$4:$BC$2232,M$1,FALSE),VLOOKUP($A757,Pit!$A$4:$AZ$2108,M$2,FALSE))</f>
        <v>2</v>
      </c>
      <c r="N757" s="16">
        <f>IF($C757="B",VLOOKUP($A757,Bat!$A$4:$BC$2232,N$1,FALSE),VLOOKUP($A757,Pit!$A$4:$AZ$2108,N$2,FALSE))</f>
        <v>5</v>
      </c>
      <c r="O757" s="16">
        <f>IF($C757="B",VLOOKUP($A757,Bat!$A$4:$BC$2232,O$1,FALSE),VLOOKUP($A757,Pit!$A$4:$AZ$2108,O$2,FALSE))</f>
        <v>3</v>
      </c>
      <c r="P757" s="17">
        <f>IF($C757="B",VLOOKUP($A757,Bat!$A$4:$BC$2232,P$1,FALSE),VLOOKUP($A757,Pit!$A$4:$AZ$2108,P$2,FALSE))</f>
        <v>2</v>
      </c>
      <c r="Q757" s="36">
        <f>IF($C757="B",VLOOKUP($A757,Bat!$A$4:$BC$2232,Q$1,FALSE),VLOOKUP($A757,Pit!$A$4:$AZ$2108,Q$2,FALSE))</f>
        <v>-3.8480080016762841E-2</v>
      </c>
      <c r="R757" s="19">
        <f>IF($C757="B",VLOOKUP($A757,Bat!$A$4:$BC$2232,R$1,FALSE),VLOOKUP($A757,Pit!$A$4:$AZ$2108,R$2,FALSE))</f>
        <v>-0.86764250456214465</v>
      </c>
      <c r="S757" s="20">
        <f>IF($C757="B",VLOOKUP($A757,Bat!$A$4:$BC$2232,S$1,FALSE),VLOOKUP($A757,Pit!$A$4:$AZ$2108,S$2,FALSE))</f>
        <v>230000</v>
      </c>
      <c r="T757" s="17" t="str">
        <f>VLOOKUP(IF($C757="B",VLOOKUP($A757,Bat!$A$4:$AT$2232,T$1,FALSE),VLOOKUP($A757,Pit!$A$4:$BD$2108,T$2,FALSE)),COND!$A$35:$B$41,2,FALSE)</f>
        <v>??</v>
      </c>
      <c r="U757" s="21">
        <f>IF($C757="B",VLOOKUP($A757,Bat!$A$4:$AR$1196,44,FALSE),VLOOKUP($A757,Pit!$A$4:$BB$1086,54,FALSE))</f>
        <v>0</v>
      </c>
      <c r="V757" s="16"/>
      <c r="W757" s="16">
        <f>IF(OR(U757=999,V757=999,AND(S757&gt;$S$3,S757&lt;&gt;"Slot")),"",IF(V757="",U757,V757))</f>
        <v>0</v>
      </c>
      <c r="X757" s="17" t="e">
        <f>RANK(R757,$R$5:$R$124)</f>
        <v>#N/A</v>
      </c>
      <c r="Y757" s="16" t="str">
        <f>IFERROR(VLOOKUP($D757,Results!$F$3:$L$1396,Y$1,FALSE),"")</f>
        <v/>
      </c>
      <c r="Z757" s="34" t="str">
        <f>IFERROR(IFERROR(IF(VLOOKUP($D757,Results!$F$3:$L$1396,Z$1+1,FALSE)=1,"S",""),"")&amp;VLOOKUP($D757,Results!$F$3:$L$1396,Z$1,FALSE),"")</f>
        <v/>
      </c>
      <c r="AA757" s="16" t="str">
        <f>IFERROR(VLOOKUP($D757,Results!$F$3:$L$1396,AA$1,FALSE),"")</f>
        <v/>
      </c>
      <c r="AB757" s="16" t="str">
        <f>IFERROR(VLOOKUP($D757,Results!$F$3:$L$1396,AB$1,FALSE),"")</f>
        <v/>
      </c>
      <c r="AC757" s="16" t="str">
        <f>IF(V757="","",Y757-V757)</f>
        <v/>
      </c>
    </row>
    <row r="758" spans="1:29" s="21" customFormat="1" x14ac:dyDescent="0.25">
      <c r="A758" s="21" t="s">
        <v>3067</v>
      </c>
      <c r="B758" s="16">
        <f>COUNTIF($A$5:$A$124,A758)</f>
        <v>0</v>
      </c>
      <c r="C758" s="16" t="str">
        <f>IF(OR(MID(A758,1,2)="SP",MID(A758,1,2)="MR",MID(A758,1,2)="CL",MID(A758,1,2)="RP"),"P","B")</f>
        <v>B</v>
      </c>
      <c r="D758" s="17">
        <f>IF($C758="B",VLOOKUP($A758,Bat!$A$4:$BC$2232,D$1,FALSE),VLOOKUP($A758,Pit!$A$4:$AZ$2108,D$2,FALSE))</f>
        <v>8727</v>
      </c>
      <c r="E758" s="16" t="str">
        <f>IF($C758="B",VLOOKUP($A758,Bat!$A$4:$BC$2232,E$1,FALSE),VLOOKUP($A758,Pit!$A$4:$AZ$2108,E$2,FALSE))</f>
        <v>C</v>
      </c>
      <c r="F758" s="16" t="str">
        <f>IF($C758="B",VLOOKUP($A758,Bat!$A$4:$BC$2232,F$1,FALSE),VLOOKUP($A758,Pit!$A$4:$AZ$2108,F$2,FALSE))</f>
        <v>Mark Garmon</v>
      </c>
      <c r="G758" s="16">
        <f>IF($C758="B",VLOOKUP($A758,Bat!$A$4:$BC$2232,G$1,FALSE),VLOOKUP($A758,Pit!$A$4:$AZ$2108,G$2,FALSE))</f>
        <v>21</v>
      </c>
      <c r="H758" s="16" t="str">
        <f>IF($C758="B",VLOOKUP($A758,Bat!$A$4:$BC$2232,H$1,FALSE),VLOOKUP($A758,Pit!$A$4:$AZ$2108,H$2,FALSE))</f>
        <v>R</v>
      </c>
      <c r="I758" s="16" t="str">
        <f>IF($C758="B",VLOOKUP($A758,Bat!$A$4:$BC$2232,I$1,FALSE),VLOOKUP($A758,Pit!$A$4:$AZ$2108,I$2,FALSE))</f>
        <v>R</v>
      </c>
      <c r="J758" s="16" t="str">
        <f>IF($C758="B",VLOOKUP($A758,Bat!$A$4:$BC$2232,J$1,FALSE),VLOOKUP($A758,Pit!$A$4:$AZ$2108,J$2,FALSE))</f>
        <v>High</v>
      </c>
      <c r="K758" s="17" t="str">
        <f>IF($C758="B",VLOOKUP($A758,Bat!$A$4:$BC$2232,K$1,FALSE),VLOOKUP($A758,Pit!$A$4:$AZ$2108,K$2,FALSE))</f>
        <v>Low</v>
      </c>
      <c r="L758" s="16">
        <f>IF($C758="B",VLOOKUP($A758,Bat!$A$4:$BC$2232,L$1,FALSE),VLOOKUP($A758,Pit!$A$4:$AZ$2108,L$2,FALSE))</f>
        <v>2</v>
      </c>
      <c r="M758" s="16">
        <f>IF($C758="B",VLOOKUP($A758,Bat!$A$4:$BC$2232,M$1,FALSE),VLOOKUP($A758,Pit!$A$4:$AZ$2108,M$2,FALSE))</f>
        <v>5</v>
      </c>
      <c r="N758" s="16">
        <f>IF($C758="B",VLOOKUP($A758,Bat!$A$4:$BC$2232,N$1,FALSE),VLOOKUP($A758,Pit!$A$4:$AZ$2108,N$2,FALSE))</f>
        <v>2</v>
      </c>
      <c r="O758" s="16">
        <f>IF($C758="B",VLOOKUP($A758,Bat!$A$4:$BC$2232,O$1,FALSE),VLOOKUP($A758,Pit!$A$4:$AZ$2108,O$2,FALSE))</f>
        <v>5</v>
      </c>
      <c r="P758" s="17">
        <f>IF($C758="B",VLOOKUP($A758,Bat!$A$4:$BC$2232,P$1,FALSE),VLOOKUP($A758,Pit!$A$4:$AZ$2108,P$2,FALSE))</f>
        <v>5</v>
      </c>
      <c r="Q758" s="36">
        <f>IF($C758="B",VLOOKUP($A758,Bat!$A$4:$BC$2232,Q$1,FALSE),VLOOKUP($A758,Pit!$A$4:$AZ$2108,Q$2,FALSE))</f>
        <v>-9.6804923383961849E-2</v>
      </c>
      <c r="R758" s="19">
        <f>IF($C758="B",VLOOKUP($A758,Bat!$A$4:$BC$2232,R$1,FALSE),VLOOKUP($A758,Pit!$A$4:$AZ$2108,R$2,FALSE))</f>
        <v>-0.87529319596163002</v>
      </c>
      <c r="S758" s="20">
        <f>IF($C758="B",VLOOKUP($A758,Bat!$A$4:$BC$2232,S$1,FALSE),VLOOKUP($A758,Pit!$A$4:$AZ$2108,S$2,FALSE))</f>
        <v>210000</v>
      </c>
      <c r="T758" s="17" t="str">
        <f>VLOOKUP(IF($C758="B",VLOOKUP($A758,Bat!$A$4:$AT$2232,T$1,FALSE),VLOOKUP($A758,Pit!$A$4:$BD$2108,T$2,FALSE)),COND!$A$35:$B$41,2,FALSE)</f>
        <v>??</v>
      </c>
      <c r="U758" s="21">
        <f>IF($C758="B",VLOOKUP($A758,Bat!$A$4:$AR$1196,44,FALSE),VLOOKUP($A758,Pit!$A$4:$BB$1086,54,FALSE))</f>
        <v>0</v>
      </c>
      <c r="V758" s="16"/>
      <c r="W758" s="16">
        <f>IF(OR(U758=999,V758=999,AND(S758&gt;$S$3,S758&lt;&gt;"Slot")),"",IF(V758="",U758,V758))</f>
        <v>0</v>
      </c>
      <c r="X758" s="17" t="e">
        <f>RANK(R758,$R$5:$R$124)</f>
        <v>#N/A</v>
      </c>
      <c r="Y758" s="16" t="str">
        <f>IFERROR(VLOOKUP($D758,Results!$F$3:$L$1396,Y$1,FALSE),"")</f>
        <v/>
      </c>
      <c r="Z758" s="34" t="str">
        <f>IFERROR(IFERROR(IF(VLOOKUP($D758,Results!$F$3:$L$1396,Z$1+1,FALSE)=1,"S",""),"")&amp;VLOOKUP($D758,Results!$F$3:$L$1396,Z$1,FALSE),"")</f>
        <v/>
      </c>
      <c r="AA758" s="16" t="str">
        <f>IFERROR(VLOOKUP($D758,Results!$F$3:$L$1396,AA$1,FALSE),"")</f>
        <v/>
      </c>
      <c r="AB758" s="16" t="str">
        <f>IFERROR(VLOOKUP($D758,Results!$F$3:$L$1396,AB$1,FALSE),"")</f>
        <v/>
      </c>
      <c r="AC758" s="16" t="str">
        <f>IF(V758="","",Y758-V758)</f>
        <v/>
      </c>
    </row>
    <row r="759" spans="1:29" s="21" customFormat="1" x14ac:dyDescent="0.25">
      <c r="A759" s="21" t="s">
        <v>2670</v>
      </c>
      <c r="B759" s="16">
        <f>COUNTIF($A$5:$A$124,A759)</f>
        <v>0</v>
      </c>
      <c r="C759" s="16" t="str">
        <f>IF(OR(MID(A759,1,2)="SP",MID(A759,1,2)="MR",MID(A759,1,2)="CL",MID(A759,1,2)="RP"),"P","B")</f>
        <v>P</v>
      </c>
      <c r="D759" s="17">
        <f>IF($C759="B",VLOOKUP($A759,Bat!$A$4:$BC$2232,D$1,FALSE),VLOOKUP($A759,Pit!$A$4:$AZ$2108,D$2,FALSE))</f>
        <v>5131</v>
      </c>
      <c r="E759" s="16" t="str">
        <f>IF($C759="B",VLOOKUP($A759,Bat!$A$4:$BC$2232,E$1,FALSE),VLOOKUP($A759,Pit!$A$4:$AZ$2108,E$2,FALSE))</f>
        <v>RP</v>
      </c>
      <c r="F759" s="16" t="str">
        <f>IF($C759="B",VLOOKUP($A759,Bat!$A$4:$BC$2232,F$1,FALSE),VLOOKUP($A759,Pit!$A$4:$AZ$2108,F$2,FALSE))</f>
        <v>Larry Blackwell</v>
      </c>
      <c r="G759" s="16">
        <f>IF($C759="B",VLOOKUP($A759,Bat!$A$4:$BC$2232,G$1,FALSE),VLOOKUP($A759,Pit!$A$4:$AZ$2108,G$2,FALSE))</f>
        <v>18</v>
      </c>
      <c r="H759" s="16" t="str">
        <f>IF($C759="B",VLOOKUP($A759,Bat!$A$4:$BC$2232,H$1,FALSE),VLOOKUP($A759,Pit!$A$4:$AZ$2108,H$2,FALSE))</f>
        <v>R</v>
      </c>
      <c r="I759" s="16" t="str">
        <f>IF($C759="B",VLOOKUP($A759,Bat!$A$4:$BC$2232,I$1,FALSE),VLOOKUP($A759,Pit!$A$4:$AZ$2108,I$2,FALSE))</f>
        <v>R</v>
      </c>
      <c r="J759" s="16" t="str">
        <f>IF($C759="B",VLOOKUP($A759,Bat!$A$4:$BC$2232,J$1,FALSE),VLOOKUP($A759,Pit!$A$4:$AZ$2108,J$2,FALSE))</f>
        <v>High</v>
      </c>
      <c r="K759" s="17" t="str">
        <f>IF($C759="B",VLOOKUP($A759,Bat!$A$4:$BC$2232,K$1,FALSE),VLOOKUP($A759,Pit!$A$4:$AZ$2108,K$2,FALSE))</f>
        <v>Low</v>
      </c>
      <c r="L759" s="16">
        <f>IF($C759="B",VLOOKUP($A759,Bat!$A$4:$BC$2232,L$1,FALSE),VLOOKUP($A759,Pit!$A$4:$AZ$2108,L$2,FALSE))</f>
        <v>3</v>
      </c>
      <c r="M759" s="16">
        <f>IF($C759="B",VLOOKUP($A759,Bat!$A$4:$BC$2232,M$1,FALSE),VLOOKUP($A759,Pit!$A$4:$AZ$2108,M$2,FALSE))</f>
        <v>4</v>
      </c>
      <c r="N759" s="16">
        <f>IF($C759="B",VLOOKUP($A759,Bat!$A$4:$BC$2232,N$1,FALSE),VLOOKUP($A759,Pit!$A$4:$AZ$2108,N$2,FALSE))</f>
        <v>2</v>
      </c>
      <c r="O759" s="16" t="str">
        <f>IF($C759="B",VLOOKUP($A759,Bat!$A$4:$BC$2232,O$1,FALSE),VLOOKUP($A759,Pit!$A$4:$AZ$2108,O$2,FALSE))</f>
        <v>85-87 Mph</v>
      </c>
      <c r="P759" s="17">
        <f>IF($C759="B",VLOOKUP($A759,Bat!$A$4:$BC$2232,P$1,FALSE),VLOOKUP($A759,Pit!$A$4:$AZ$2108,P$2,FALSE))</f>
        <v>7</v>
      </c>
      <c r="Q759" s="36">
        <f>IF($C759="B",VLOOKUP($A759,Bat!$A$4:$BC$2232,Q$1,FALSE),VLOOKUP($A759,Pit!$A$4:$AZ$2108,Q$2,FALSE))</f>
        <v>13.206282738661134</v>
      </c>
      <c r="R759" s="19">
        <f>IF($C759="B",VLOOKUP($A759,Bat!$A$4:$BC$2232,R$1,FALSE),VLOOKUP($A759,Pit!$A$4:$AZ$2108,R$2,FALSE))</f>
        <v>-0.88071014383780177</v>
      </c>
      <c r="S759" s="20">
        <f>IF($C759="B",VLOOKUP($A759,Bat!$A$4:$BC$2232,S$1,FALSE),VLOOKUP($A759,Pit!$A$4:$AZ$2108,S$2,FALSE))</f>
        <v>200000</v>
      </c>
      <c r="T759" s="17" t="str">
        <f>VLOOKUP(IF($C759="B",VLOOKUP($A759,Bat!$A$4:$AT$2232,T$1,FALSE),VLOOKUP($A759,Pit!$A$4:$BD$2108,T$2,FALSE)),COND!$A$35:$B$41,2,FALSE)</f>
        <v>??</v>
      </c>
      <c r="U759" s="21">
        <f>IF($C759="B",VLOOKUP($A759,Bat!$A$4:$AR$1196,44,FALSE),VLOOKUP($A759,Pit!$A$4:$BB$1086,54,FALSE))</f>
        <v>0</v>
      </c>
      <c r="V759" s="16"/>
      <c r="W759" s="16">
        <f>IF(OR(U759=999,V759=999,AND(S759&gt;$S$3,S759&lt;&gt;"Slot")),"",IF(V759="",U759,V759))</f>
        <v>0</v>
      </c>
      <c r="X759" s="17" t="e">
        <f>RANK(R759,$R$5:$R$124)</f>
        <v>#N/A</v>
      </c>
      <c r="Y759" s="16" t="str">
        <f>IFERROR(VLOOKUP($D759,Results!$F$3:$L$1396,Y$1,FALSE),"")</f>
        <v/>
      </c>
      <c r="Z759" s="34" t="str">
        <f>IFERROR(IFERROR(IF(VLOOKUP($D759,Results!$F$3:$L$1396,Z$1+1,FALSE)=1,"S",""),"")&amp;VLOOKUP($D759,Results!$F$3:$L$1396,Z$1,FALSE),"")</f>
        <v/>
      </c>
      <c r="AA759" s="16" t="str">
        <f>IFERROR(VLOOKUP($D759,Results!$F$3:$L$1396,AA$1,FALSE),"")</f>
        <v/>
      </c>
      <c r="AB759" s="16" t="str">
        <f>IFERROR(VLOOKUP($D759,Results!$F$3:$L$1396,AB$1,FALSE),"")</f>
        <v/>
      </c>
      <c r="AC759" s="16" t="str">
        <f>IF(V759="","",Y759-V759)</f>
        <v/>
      </c>
    </row>
    <row r="760" spans="1:29" s="21" customFormat="1" x14ac:dyDescent="0.25">
      <c r="A760" s="21" t="s">
        <v>2671</v>
      </c>
      <c r="B760" s="16">
        <f>COUNTIF($A$5:$A$124,A760)</f>
        <v>0</v>
      </c>
      <c r="C760" s="16" t="str">
        <f>IF(OR(MID(A760,1,2)="SP",MID(A760,1,2)="MR",MID(A760,1,2)="CL",MID(A760,1,2)="RP"),"P","B")</f>
        <v>P</v>
      </c>
      <c r="D760" s="17">
        <f>IF($C760="B",VLOOKUP($A760,Bat!$A$4:$BC$2232,D$1,FALSE),VLOOKUP($A760,Pit!$A$4:$AZ$2108,D$2,FALSE))</f>
        <v>6846</v>
      </c>
      <c r="E760" s="16" t="str">
        <f>IF($C760="B",VLOOKUP($A760,Bat!$A$4:$BC$2232,E$1,FALSE),VLOOKUP($A760,Pit!$A$4:$AZ$2108,E$2,FALSE))</f>
        <v>RP</v>
      </c>
      <c r="F760" s="16" t="str">
        <f>IF($C760="B",VLOOKUP($A760,Bat!$A$4:$BC$2232,F$1,FALSE),VLOOKUP($A760,Pit!$A$4:$AZ$2108,F$2,FALSE))</f>
        <v>Alfonso Chávez</v>
      </c>
      <c r="G760" s="16">
        <f>IF($C760="B",VLOOKUP($A760,Bat!$A$4:$BC$2232,G$1,FALSE),VLOOKUP($A760,Pit!$A$4:$AZ$2108,G$2,FALSE))</f>
        <v>21</v>
      </c>
      <c r="H760" s="16" t="str">
        <f>IF($C760="B",VLOOKUP($A760,Bat!$A$4:$BC$2232,H$1,FALSE),VLOOKUP($A760,Pit!$A$4:$AZ$2108,H$2,FALSE))</f>
        <v>R</v>
      </c>
      <c r="I760" s="16" t="str">
        <f>IF($C760="B",VLOOKUP($A760,Bat!$A$4:$BC$2232,I$1,FALSE),VLOOKUP($A760,Pit!$A$4:$AZ$2108,I$2,FALSE))</f>
        <v>R</v>
      </c>
      <c r="J760" s="16" t="str">
        <f>IF($C760="B",VLOOKUP($A760,Bat!$A$4:$BC$2232,J$1,FALSE),VLOOKUP($A760,Pit!$A$4:$AZ$2108,J$2,FALSE))</f>
        <v>Low</v>
      </c>
      <c r="K760" s="17" t="str">
        <f>IF($C760="B",VLOOKUP($A760,Bat!$A$4:$BC$2232,K$1,FALSE),VLOOKUP($A760,Pit!$A$4:$AZ$2108,K$2,FALSE))</f>
        <v>High</v>
      </c>
      <c r="L760" s="16">
        <f>IF($C760="B",VLOOKUP($A760,Bat!$A$4:$BC$2232,L$1,FALSE),VLOOKUP($A760,Pit!$A$4:$AZ$2108,L$2,FALSE))</f>
        <v>3</v>
      </c>
      <c r="M760" s="16">
        <f>IF($C760="B",VLOOKUP($A760,Bat!$A$4:$BC$2232,M$1,FALSE),VLOOKUP($A760,Pit!$A$4:$AZ$2108,M$2,FALSE))</f>
        <v>3</v>
      </c>
      <c r="N760" s="16">
        <f>IF($C760="B",VLOOKUP($A760,Bat!$A$4:$BC$2232,N$1,FALSE),VLOOKUP($A760,Pit!$A$4:$AZ$2108,N$2,FALSE))</f>
        <v>3</v>
      </c>
      <c r="O760" s="16" t="str">
        <f>IF($C760="B",VLOOKUP($A760,Bat!$A$4:$BC$2232,O$1,FALSE),VLOOKUP($A760,Pit!$A$4:$AZ$2108,O$2,FALSE))</f>
        <v>92-94 Mph</v>
      </c>
      <c r="P760" s="17">
        <f>IF($C760="B",VLOOKUP($A760,Bat!$A$4:$BC$2232,P$1,FALSE),VLOOKUP($A760,Pit!$A$4:$AZ$2108,P$2,FALSE))</f>
        <v>9</v>
      </c>
      <c r="Q760" s="36">
        <f>IF($C760="B",VLOOKUP($A760,Bat!$A$4:$BC$2232,Q$1,FALSE),VLOOKUP($A760,Pit!$A$4:$AZ$2108,Q$2,FALSE))</f>
        <v>13.193706903905216</v>
      </c>
      <c r="R760" s="19">
        <f>IF($C760="B",VLOOKUP($A760,Bat!$A$4:$BC$2232,R$1,FALSE),VLOOKUP($A760,Pit!$A$4:$AZ$2108,R$2,FALSE))</f>
        <v>-0.88183523836324351</v>
      </c>
      <c r="S760" s="20">
        <f>IF($C760="B",VLOOKUP($A760,Bat!$A$4:$BC$2232,S$1,FALSE),VLOOKUP($A760,Pit!$A$4:$AZ$2108,S$2,FALSE))</f>
        <v>210000</v>
      </c>
      <c r="T760" s="17" t="str">
        <f>VLOOKUP(IF($C760="B",VLOOKUP($A760,Bat!$A$4:$AT$2232,T$1,FALSE),VLOOKUP($A760,Pit!$A$4:$BD$2108,T$2,FALSE)),COND!$A$35:$B$41,2,FALSE)</f>
        <v>??</v>
      </c>
      <c r="U760" s="21">
        <f>IF($C760="B",VLOOKUP($A760,Bat!$A$4:$AR$1196,44,FALSE),VLOOKUP($A760,Pit!$A$4:$BB$1086,54,FALSE))</f>
        <v>0</v>
      </c>
      <c r="V760" s="16"/>
      <c r="W760" s="16">
        <f>IF(OR(U760=999,V760=999,AND(S760&gt;$S$3,S760&lt;&gt;"Slot")),"",IF(V760="",U760,V760))</f>
        <v>0</v>
      </c>
      <c r="X760" s="17" t="e">
        <f>RANK(R760,$R$5:$R$124)</f>
        <v>#N/A</v>
      </c>
      <c r="Y760" s="16" t="str">
        <f>IFERROR(VLOOKUP($D760,Results!$F$3:$L$1396,Y$1,FALSE),"")</f>
        <v/>
      </c>
      <c r="Z760" s="34" t="str">
        <f>IFERROR(IFERROR(IF(VLOOKUP($D760,Results!$F$3:$L$1396,Z$1+1,FALSE)=1,"S",""),"")&amp;VLOOKUP($D760,Results!$F$3:$L$1396,Z$1,FALSE),"")</f>
        <v/>
      </c>
      <c r="AA760" s="16" t="str">
        <f>IFERROR(VLOOKUP($D760,Results!$F$3:$L$1396,AA$1,FALSE),"")</f>
        <v/>
      </c>
      <c r="AB760" s="16" t="str">
        <f>IFERROR(VLOOKUP($D760,Results!$F$3:$L$1396,AB$1,FALSE),"")</f>
        <v/>
      </c>
      <c r="AC760" s="16" t="str">
        <f>IF(V760="","",Y760-V760)</f>
        <v/>
      </c>
    </row>
    <row r="761" spans="1:29" s="21" customFormat="1" x14ac:dyDescent="0.25">
      <c r="A761" s="21" t="s">
        <v>2672</v>
      </c>
      <c r="B761" s="16">
        <f>COUNTIF($A$5:$A$124,A761)</f>
        <v>0</v>
      </c>
      <c r="C761" s="16" t="str">
        <f>IF(OR(MID(A761,1,2)="SP",MID(A761,1,2)="MR",MID(A761,1,2)="CL",MID(A761,1,2)="RP"),"P","B")</f>
        <v>P</v>
      </c>
      <c r="D761" s="17">
        <f>IF($C761="B",VLOOKUP($A761,Bat!$A$4:$BC$2232,D$1,FALSE),VLOOKUP($A761,Pit!$A$4:$AZ$2108,D$2,FALSE))</f>
        <v>9373</v>
      </c>
      <c r="E761" s="16" t="str">
        <f>IF($C761="B",VLOOKUP($A761,Bat!$A$4:$BC$2232,E$1,FALSE),VLOOKUP($A761,Pit!$A$4:$AZ$2108,E$2,FALSE))</f>
        <v>RP</v>
      </c>
      <c r="F761" s="16" t="str">
        <f>IF($C761="B",VLOOKUP($A761,Bat!$A$4:$BC$2232,F$1,FALSE),VLOOKUP($A761,Pit!$A$4:$AZ$2108,F$2,FALSE))</f>
        <v>Tsurayaki Takeda</v>
      </c>
      <c r="G761" s="16">
        <f>IF($C761="B",VLOOKUP($A761,Bat!$A$4:$BC$2232,G$1,FALSE),VLOOKUP($A761,Pit!$A$4:$AZ$2108,G$2,FALSE))</f>
        <v>18</v>
      </c>
      <c r="H761" s="16" t="str">
        <f>IF($C761="B",VLOOKUP($A761,Bat!$A$4:$BC$2232,H$1,FALSE),VLOOKUP($A761,Pit!$A$4:$AZ$2108,H$2,FALSE))</f>
        <v>L</v>
      </c>
      <c r="I761" s="16" t="str">
        <f>IF($C761="B",VLOOKUP($A761,Bat!$A$4:$BC$2232,I$1,FALSE),VLOOKUP($A761,Pit!$A$4:$AZ$2108,I$2,FALSE))</f>
        <v>L</v>
      </c>
      <c r="J761" s="16" t="str">
        <f>IF($C761="B",VLOOKUP($A761,Bat!$A$4:$BC$2232,J$1,FALSE),VLOOKUP($A761,Pit!$A$4:$AZ$2108,J$2,FALSE))</f>
        <v>Very Low</v>
      </c>
      <c r="K761" s="17" t="str">
        <f>IF($C761="B",VLOOKUP($A761,Bat!$A$4:$BC$2232,K$1,FALSE),VLOOKUP($A761,Pit!$A$4:$AZ$2108,K$2,FALSE))</f>
        <v>High</v>
      </c>
      <c r="L761" s="16">
        <f>IF($C761="B",VLOOKUP($A761,Bat!$A$4:$BC$2232,L$1,FALSE),VLOOKUP($A761,Pit!$A$4:$AZ$2108,L$2,FALSE))</f>
        <v>2</v>
      </c>
      <c r="M761" s="16">
        <f>IF($C761="B",VLOOKUP($A761,Bat!$A$4:$BC$2232,M$1,FALSE),VLOOKUP($A761,Pit!$A$4:$AZ$2108,M$2,FALSE))</f>
        <v>3</v>
      </c>
      <c r="N761" s="16">
        <f>IF($C761="B",VLOOKUP($A761,Bat!$A$4:$BC$2232,N$1,FALSE),VLOOKUP($A761,Pit!$A$4:$AZ$2108,N$2,FALSE))</f>
        <v>4</v>
      </c>
      <c r="O761" s="16" t="str">
        <f>IF($C761="B",VLOOKUP($A761,Bat!$A$4:$BC$2232,O$1,FALSE),VLOOKUP($A761,Pit!$A$4:$AZ$2108,O$2,FALSE))</f>
        <v>84-86 Mph</v>
      </c>
      <c r="P761" s="17">
        <f>IF($C761="B",VLOOKUP($A761,Bat!$A$4:$BC$2232,P$1,FALSE),VLOOKUP($A761,Pit!$A$4:$AZ$2108,P$2,FALSE))</f>
        <v>4</v>
      </c>
      <c r="Q761" s="36">
        <f>IF($C761="B",VLOOKUP($A761,Bat!$A$4:$BC$2232,Q$1,FALSE),VLOOKUP($A761,Pit!$A$4:$AZ$2108,Q$2,FALSE))</f>
        <v>13.169245000275248</v>
      </c>
      <c r="R761" s="19">
        <f>IF($C761="B",VLOOKUP($A761,Bat!$A$4:$BC$2232,R$1,FALSE),VLOOKUP($A761,Pit!$A$4:$AZ$2108,R$2,FALSE))</f>
        <v>-0.88402371764832732</v>
      </c>
      <c r="S761" s="20">
        <f>IF($C761="B",VLOOKUP($A761,Bat!$A$4:$BC$2232,S$1,FALSE),VLOOKUP($A761,Pit!$A$4:$AZ$2108,S$2,FALSE))</f>
        <v>200000</v>
      </c>
      <c r="T761" s="17" t="str">
        <f>VLOOKUP(IF($C761="B",VLOOKUP($A761,Bat!$A$4:$AT$2232,T$1,FALSE),VLOOKUP($A761,Pit!$A$4:$BD$2108,T$2,FALSE)),COND!$A$35:$B$41,2,FALSE)</f>
        <v>??</v>
      </c>
      <c r="U761" s="21">
        <f>IF($C761="B",VLOOKUP($A761,Bat!$A$4:$AR$1196,44,FALSE),VLOOKUP($A761,Pit!$A$4:$BB$1086,54,FALSE))</f>
        <v>0</v>
      </c>
      <c r="V761" s="16"/>
      <c r="W761" s="16">
        <f>IF(OR(U761=999,V761=999,AND(S761&gt;$S$3,S761&lt;&gt;"Slot")),"",IF(V761="",U761,V761))</f>
        <v>0</v>
      </c>
      <c r="X761" s="17" t="e">
        <f>RANK(R761,$R$5:$R$124)</f>
        <v>#N/A</v>
      </c>
      <c r="Y761" s="16" t="str">
        <f>IFERROR(VLOOKUP($D761,Results!$F$3:$L$1396,Y$1,FALSE),"")</f>
        <v/>
      </c>
      <c r="Z761" s="34" t="str">
        <f>IFERROR(IFERROR(IF(VLOOKUP($D761,Results!$F$3:$L$1396,Z$1+1,FALSE)=1,"S",""),"")&amp;VLOOKUP($D761,Results!$F$3:$L$1396,Z$1,FALSE),"")</f>
        <v/>
      </c>
      <c r="AA761" s="16" t="str">
        <f>IFERROR(VLOOKUP($D761,Results!$F$3:$L$1396,AA$1,FALSE),"")</f>
        <v/>
      </c>
      <c r="AB761" s="16" t="str">
        <f>IFERROR(VLOOKUP($D761,Results!$F$3:$L$1396,AB$1,FALSE),"")</f>
        <v/>
      </c>
      <c r="AC761" s="16" t="str">
        <f>IF(V761="","",Y761-V761)</f>
        <v/>
      </c>
    </row>
    <row r="762" spans="1:29" s="21" customFormat="1" x14ac:dyDescent="0.25">
      <c r="A762" s="21" t="s">
        <v>3068</v>
      </c>
      <c r="B762" s="16">
        <f>COUNTIF($A$5:$A$124,A762)</f>
        <v>0</v>
      </c>
      <c r="C762" s="16" t="str">
        <f>IF(OR(MID(A762,1,2)="SP",MID(A762,1,2)="MR",MID(A762,1,2)="CL",MID(A762,1,2)="RP"),"P","B")</f>
        <v>B</v>
      </c>
      <c r="D762" s="17">
        <f>IF($C762="B",VLOOKUP($A762,Bat!$A$4:$BC$2232,D$1,FALSE),VLOOKUP($A762,Pit!$A$4:$AZ$2108,D$2,FALSE))</f>
        <v>4914</v>
      </c>
      <c r="E762" s="16" t="str">
        <f>IF($C762="B",VLOOKUP($A762,Bat!$A$4:$BC$2232,E$1,FALSE),VLOOKUP($A762,Pit!$A$4:$AZ$2108,E$2,FALSE))</f>
        <v>2B</v>
      </c>
      <c r="F762" s="16" t="str">
        <f>IF($C762="B",VLOOKUP($A762,Bat!$A$4:$BC$2232,F$1,FALSE),VLOOKUP($A762,Pit!$A$4:$AZ$2108,F$2,FALSE))</f>
        <v>Tristan Johnson</v>
      </c>
      <c r="G762" s="16">
        <f>IF($C762="B",VLOOKUP($A762,Bat!$A$4:$BC$2232,G$1,FALSE),VLOOKUP($A762,Pit!$A$4:$AZ$2108,G$2,FALSE))</f>
        <v>18</v>
      </c>
      <c r="H762" s="16" t="str">
        <f>IF($C762="B",VLOOKUP($A762,Bat!$A$4:$BC$2232,H$1,FALSE),VLOOKUP($A762,Pit!$A$4:$AZ$2108,H$2,FALSE))</f>
        <v>S</v>
      </c>
      <c r="I762" s="16" t="str">
        <f>IF($C762="B",VLOOKUP($A762,Bat!$A$4:$BC$2232,I$1,FALSE),VLOOKUP($A762,Pit!$A$4:$AZ$2108,I$2,FALSE))</f>
        <v>R</v>
      </c>
      <c r="J762" s="16" t="str">
        <f>IF($C762="B",VLOOKUP($A762,Bat!$A$4:$BC$2232,J$1,FALSE),VLOOKUP($A762,Pit!$A$4:$AZ$2108,J$2,FALSE))</f>
        <v>Very High</v>
      </c>
      <c r="K762" s="17" t="str">
        <f>IF($C762="B",VLOOKUP($A762,Bat!$A$4:$BC$2232,K$1,FALSE),VLOOKUP($A762,Pit!$A$4:$AZ$2108,K$2,FALSE))</f>
        <v>Normal</v>
      </c>
      <c r="L762" s="16">
        <f>IF($C762="B",VLOOKUP($A762,Bat!$A$4:$BC$2232,L$1,FALSE),VLOOKUP($A762,Pit!$A$4:$AZ$2108,L$2,FALSE))</f>
        <v>2</v>
      </c>
      <c r="M762" s="16">
        <f>IF($C762="B",VLOOKUP($A762,Bat!$A$4:$BC$2232,M$1,FALSE),VLOOKUP($A762,Pit!$A$4:$AZ$2108,M$2,FALSE))</f>
        <v>7</v>
      </c>
      <c r="N762" s="16">
        <f>IF($C762="B",VLOOKUP($A762,Bat!$A$4:$BC$2232,N$1,FALSE),VLOOKUP($A762,Pit!$A$4:$AZ$2108,N$2,FALSE))</f>
        <v>4</v>
      </c>
      <c r="O762" s="16">
        <f>IF($C762="B",VLOOKUP($A762,Bat!$A$4:$BC$2232,O$1,FALSE),VLOOKUP($A762,Pit!$A$4:$AZ$2108,O$2,FALSE))</f>
        <v>3</v>
      </c>
      <c r="P762" s="17">
        <f>IF($C762="B",VLOOKUP($A762,Bat!$A$4:$BC$2232,P$1,FALSE),VLOOKUP($A762,Pit!$A$4:$AZ$2108,P$2,FALSE))</f>
        <v>5</v>
      </c>
      <c r="Q762" s="36">
        <f>IF($C762="B",VLOOKUP($A762,Bat!$A$4:$BC$2232,Q$1,FALSE),VLOOKUP($A762,Pit!$A$4:$AZ$2108,Q$2,FALSE))</f>
        <v>-0.16525345568809335</v>
      </c>
      <c r="R762" s="19">
        <f>IF($C762="B",VLOOKUP($A762,Bat!$A$4:$BC$2232,R$1,FALSE),VLOOKUP($A762,Pit!$A$4:$AZ$2108,R$2,FALSE))</f>
        <v>-0.88427185011951026</v>
      </c>
      <c r="S762" s="20">
        <f>IF($C762="B",VLOOKUP($A762,Bat!$A$4:$BC$2232,S$1,FALSE),VLOOKUP($A762,Pit!$A$4:$AZ$2108,S$2,FALSE))</f>
        <v>240000</v>
      </c>
      <c r="T762" s="17" t="str">
        <f>VLOOKUP(IF($C762="B",VLOOKUP($A762,Bat!$A$4:$AT$2232,T$1,FALSE),VLOOKUP($A762,Pit!$A$4:$BD$2108,T$2,FALSE)),COND!$A$35:$B$41,2,FALSE)</f>
        <v>??</v>
      </c>
      <c r="U762" s="21">
        <f>IF($C762="B",VLOOKUP($A762,Bat!$A$4:$AR$1196,44,FALSE),VLOOKUP($A762,Pit!$A$4:$BB$1086,54,FALSE))</f>
        <v>0</v>
      </c>
      <c r="V762" s="16"/>
      <c r="W762" s="16">
        <f>IF(OR(U762=999,V762=999,AND(S762&gt;$S$3,S762&lt;&gt;"Slot")),"",IF(V762="",U762,V762))</f>
        <v>0</v>
      </c>
      <c r="X762" s="17" t="e">
        <f>RANK(R762,$R$5:$R$124)</f>
        <v>#N/A</v>
      </c>
      <c r="Y762" s="16" t="str">
        <f>IFERROR(VLOOKUP($D762,Results!$F$3:$L$1396,Y$1,FALSE),"")</f>
        <v/>
      </c>
      <c r="Z762" s="34" t="str">
        <f>IFERROR(IFERROR(IF(VLOOKUP($D762,Results!$F$3:$L$1396,Z$1+1,FALSE)=1,"S",""),"")&amp;VLOOKUP($D762,Results!$F$3:$L$1396,Z$1,FALSE),"")</f>
        <v/>
      </c>
      <c r="AA762" s="16" t="str">
        <f>IFERROR(VLOOKUP($D762,Results!$F$3:$L$1396,AA$1,FALSE),"")</f>
        <v/>
      </c>
      <c r="AB762" s="16" t="str">
        <f>IFERROR(VLOOKUP($D762,Results!$F$3:$L$1396,AB$1,FALSE),"")</f>
        <v/>
      </c>
      <c r="AC762" s="16" t="str">
        <f>IF(V762="","",Y762-V762)</f>
        <v/>
      </c>
    </row>
    <row r="763" spans="1:29" s="21" customFormat="1" x14ac:dyDescent="0.25">
      <c r="A763" s="21" t="s">
        <v>3069</v>
      </c>
      <c r="B763" s="16">
        <f>COUNTIF($A$5:$A$124,A763)</f>
        <v>0</v>
      </c>
      <c r="C763" s="16" t="str">
        <f>IF(OR(MID(A763,1,2)="SP",MID(A763,1,2)="MR",MID(A763,1,2)="CL",MID(A763,1,2)="RP"),"P","B")</f>
        <v>B</v>
      </c>
      <c r="D763" s="17">
        <f>IF($C763="B",VLOOKUP($A763,Bat!$A$4:$BC$2232,D$1,FALSE),VLOOKUP($A763,Pit!$A$4:$AZ$2108,D$2,FALSE))</f>
        <v>5062</v>
      </c>
      <c r="E763" s="16" t="str">
        <f>IF($C763="B",VLOOKUP($A763,Bat!$A$4:$BC$2232,E$1,FALSE),VLOOKUP($A763,Pit!$A$4:$AZ$2108,E$2,FALSE))</f>
        <v>LF</v>
      </c>
      <c r="F763" s="16" t="str">
        <f>IF($C763="B",VLOOKUP($A763,Bat!$A$4:$BC$2232,F$1,FALSE),VLOOKUP($A763,Pit!$A$4:$AZ$2108,F$2,FALSE))</f>
        <v>Don Knox</v>
      </c>
      <c r="G763" s="16">
        <f>IF($C763="B",VLOOKUP($A763,Bat!$A$4:$BC$2232,G$1,FALSE),VLOOKUP($A763,Pit!$A$4:$AZ$2108,G$2,FALSE))</f>
        <v>18</v>
      </c>
      <c r="H763" s="16" t="str">
        <f>IF($C763="B",VLOOKUP($A763,Bat!$A$4:$BC$2232,H$1,FALSE),VLOOKUP($A763,Pit!$A$4:$AZ$2108,H$2,FALSE))</f>
        <v>S</v>
      </c>
      <c r="I763" s="16" t="str">
        <f>IF($C763="B",VLOOKUP($A763,Bat!$A$4:$BC$2232,I$1,FALSE),VLOOKUP($A763,Pit!$A$4:$AZ$2108,I$2,FALSE))</f>
        <v>R</v>
      </c>
      <c r="J763" s="16" t="str">
        <f>IF($C763="B",VLOOKUP($A763,Bat!$A$4:$BC$2232,J$1,FALSE),VLOOKUP($A763,Pit!$A$4:$AZ$2108,J$2,FALSE))</f>
        <v>Low</v>
      </c>
      <c r="K763" s="17" t="str">
        <f>IF($C763="B",VLOOKUP($A763,Bat!$A$4:$BC$2232,K$1,FALSE),VLOOKUP($A763,Pit!$A$4:$AZ$2108,K$2,FALSE))</f>
        <v>Low</v>
      </c>
      <c r="L763" s="16">
        <f>IF($C763="B",VLOOKUP($A763,Bat!$A$4:$BC$2232,L$1,FALSE),VLOOKUP($A763,Pit!$A$4:$AZ$2108,L$2,FALSE))</f>
        <v>3</v>
      </c>
      <c r="M763" s="16">
        <f>IF($C763="B",VLOOKUP($A763,Bat!$A$4:$BC$2232,M$1,FALSE),VLOOKUP($A763,Pit!$A$4:$AZ$2108,M$2,FALSE))</f>
        <v>2</v>
      </c>
      <c r="N763" s="16">
        <f>IF($C763="B",VLOOKUP($A763,Bat!$A$4:$BC$2232,N$1,FALSE),VLOOKUP($A763,Pit!$A$4:$AZ$2108,N$2,FALSE))</f>
        <v>5</v>
      </c>
      <c r="O763" s="16">
        <f>IF($C763="B",VLOOKUP($A763,Bat!$A$4:$BC$2232,O$1,FALSE),VLOOKUP($A763,Pit!$A$4:$AZ$2108,O$2,FALSE))</f>
        <v>2</v>
      </c>
      <c r="P763" s="17">
        <f>IF($C763="B",VLOOKUP($A763,Bat!$A$4:$BC$2232,P$1,FALSE),VLOOKUP($A763,Pit!$A$4:$AZ$2108,P$2,FALSE))</f>
        <v>3</v>
      </c>
      <c r="Q763" s="36">
        <f>IF($C763="B",VLOOKUP($A763,Bat!$A$4:$BC$2232,Q$1,FALSE),VLOOKUP($A763,Pit!$A$4:$AZ$2108,Q$2,FALSE))</f>
        <v>-0.20099795701701595</v>
      </c>
      <c r="R763" s="19">
        <f>IF($C763="B",VLOOKUP($A763,Bat!$A$4:$BC$2232,R$1,FALSE),VLOOKUP($A763,Pit!$A$4:$AZ$2108,R$2,FALSE))</f>
        <v>-0.88896059222507195</v>
      </c>
      <c r="S763" s="20">
        <f>IF($C763="B",VLOOKUP($A763,Bat!$A$4:$BC$2232,S$1,FALSE),VLOOKUP($A763,Pit!$A$4:$AZ$2108,S$2,FALSE))</f>
        <v>230000</v>
      </c>
      <c r="T763" s="17" t="str">
        <f>VLOOKUP(IF($C763="B",VLOOKUP($A763,Bat!$A$4:$AT$2232,T$1,FALSE),VLOOKUP($A763,Pit!$A$4:$BD$2108,T$2,FALSE)),COND!$A$35:$B$41,2,FALSE)</f>
        <v>??</v>
      </c>
      <c r="U763" s="21">
        <f>IF($C763="B",VLOOKUP($A763,Bat!$A$4:$AR$1196,44,FALSE),VLOOKUP($A763,Pit!$A$4:$BB$1086,54,FALSE))</f>
        <v>0</v>
      </c>
      <c r="V763" s="16"/>
      <c r="W763" s="16">
        <f>IF(OR(U763=999,V763=999,AND(S763&gt;$S$3,S763&lt;&gt;"Slot")),"",IF(V763="",U763,V763))</f>
        <v>0</v>
      </c>
      <c r="X763" s="17" t="e">
        <f>RANK(R763,$R$5:$R$124)</f>
        <v>#N/A</v>
      </c>
      <c r="Y763" s="16" t="str">
        <f>IFERROR(VLOOKUP($D763,Results!$F$3:$L$1396,Y$1,FALSE),"")</f>
        <v/>
      </c>
      <c r="Z763" s="34" t="str">
        <f>IFERROR(IFERROR(IF(VLOOKUP($D763,Results!$F$3:$L$1396,Z$1+1,FALSE)=1,"S",""),"")&amp;VLOOKUP($D763,Results!$F$3:$L$1396,Z$1,FALSE),"")</f>
        <v/>
      </c>
      <c r="AA763" s="16" t="str">
        <f>IFERROR(VLOOKUP($D763,Results!$F$3:$L$1396,AA$1,FALSE),"")</f>
        <v/>
      </c>
      <c r="AB763" s="16" t="str">
        <f>IFERROR(VLOOKUP($D763,Results!$F$3:$L$1396,AB$1,FALSE),"")</f>
        <v/>
      </c>
      <c r="AC763" s="16" t="str">
        <f>IF(V763="","",Y763-V763)</f>
        <v/>
      </c>
    </row>
    <row r="764" spans="1:29" s="21" customFormat="1" x14ac:dyDescent="0.25">
      <c r="A764" s="21" t="s">
        <v>2673</v>
      </c>
      <c r="B764" s="16">
        <f>COUNTIF($A$5:$A$124,A764)</f>
        <v>0</v>
      </c>
      <c r="C764" s="16" t="str">
        <f>IF(OR(MID(A764,1,2)="SP",MID(A764,1,2)="MR",MID(A764,1,2)="CL",MID(A764,1,2)="RP"),"P","B")</f>
        <v>P</v>
      </c>
      <c r="D764" s="17">
        <f>IF($C764="B",VLOOKUP($A764,Bat!$A$4:$BC$2232,D$1,FALSE),VLOOKUP($A764,Pit!$A$4:$AZ$2108,D$2,FALSE))</f>
        <v>5082</v>
      </c>
      <c r="E764" s="16" t="str">
        <f>IF($C764="B",VLOOKUP($A764,Bat!$A$4:$BC$2232,E$1,FALSE),VLOOKUP($A764,Pit!$A$4:$AZ$2108,E$2,FALSE))</f>
        <v>SP</v>
      </c>
      <c r="F764" s="16" t="str">
        <f>IF($C764="B",VLOOKUP($A764,Bat!$A$4:$BC$2232,F$1,FALSE),VLOOKUP($A764,Pit!$A$4:$AZ$2108,F$2,FALSE))</f>
        <v>Pat Hanson</v>
      </c>
      <c r="G764" s="16">
        <f>IF($C764="B",VLOOKUP($A764,Bat!$A$4:$BC$2232,G$1,FALSE),VLOOKUP($A764,Pit!$A$4:$AZ$2108,G$2,FALSE))</f>
        <v>18</v>
      </c>
      <c r="H764" s="16" t="str">
        <f>IF($C764="B",VLOOKUP($A764,Bat!$A$4:$BC$2232,H$1,FALSE),VLOOKUP($A764,Pit!$A$4:$AZ$2108,H$2,FALSE))</f>
        <v>L</v>
      </c>
      <c r="I764" s="16" t="str">
        <f>IF($C764="B",VLOOKUP($A764,Bat!$A$4:$BC$2232,I$1,FALSE),VLOOKUP($A764,Pit!$A$4:$AZ$2108,I$2,FALSE))</f>
        <v>R</v>
      </c>
      <c r="J764" s="16" t="str">
        <f>IF($C764="B",VLOOKUP($A764,Bat!$A$4:$BC$2232,J$1,FALSE),VLOOKUP($A764,Pit!$A$4:$AZ$2108,J$2,FALSE))</f>
        <v>Low</v>
      </c>
      <c r="K764" s="17" t="str">
        <f>IF($C764="B",VLOOKUP($A764,Bat!$A$4:$BC$2232,K$1,FALSE),VLOOKUP($A764,Pit!$A$4:$AZ$2108,K$2,FALSE))</f>
        <v>High</v>
      </c>
      <c r="L764" s="16">
        <f>IF($C764="B",VLOOKUP($A764,Bat!$A$4:$BC$2232,L$1,FALSE),VLOOKUP($A764,Pit!$A$4:$AZ$2108,L$2,FALSE))</f>
        <v>3</v>
      </c>
      <c r="M764" s="16">
        <f>IF($C764="B",VLOOKUP($A764,Bat!$A$4:$BC$2232,M$1,FALSE),VLOOKUP($A764,Pit!$A$4:$AZ$2108,M$2,FALSE))</f>
        <v>4</v>
      </c>
      <c r="N764" s="16">
        <f>IF($C764="B",VLOOKUP($A764,Bat!$A$4:$BC$2232,N$1,FALSE),VLOOKUP($A764,Pit!$A$4:$AZ$2108,N$2,FALSE))</f>
        <v>2</v>
      </c>
      <c r="O764" s="16" t="str">
        <f>IF($C764="B",VLOOKUP($A764,Bat!$A$4:$BC$2232,O$1,FALSE),VLOOKUP($A764,Pit!$A$4:$AZ$2108,O$2,FALSE))</f>
        <v>89-91 Mph</v>
      </c>
      <c r="P764" s="17">
        <f>IF($C764="B",VLOOKUP($A764,Bat!$A$4:$BC$2232,P$1,FALSE),VLOOKUP($A764,Pit!$A$4:$AZ$2108,P$2,FALSE))</f>
        <v>6</v>
      </c>
      <c r="Q764" s="36">
        <f>IF($C764="B",VLOOKUP($A764,Bat!$A$4:$BC$2232,Q$1,FALSE),VLOOKUP($A764,Pit!$A$4:$AZ$2108,Q$2,FALSE))</f>
        <v>13.090926040063088</v>
      </c>
      <c r="R764" s="19">
        <f>IF($C764="B",VLOOKUP($A764,Bat!$A$4:$BC$2232,R$1,FALSE),VLOOKUP($A764,Pit!$A$4:$AZ$2108,R$2,FALSE))</f>
        <v>-0.89103050766133463</v>
      </c>
      <c r="S764" s="20">
        <f>IF($C764="B",VLOOKUP($A764,Bat!$A$4:$BC$2232,S$1,FALSE),VLOOKUP($A764,Pit!$A$4:$AZ$2108,S$2,FALSE))</f>
        <v>1800000</v>
      </c>
      <c r="T764" s="17" t="str">
        <f>VLOOKUP(IF($C764="B",VLOOKUP($A764,Bat!$A$4:$AT$2232,T$1,FALSE),VLOOKUP($A764,Pit!$A$4:$BD$2108,T$2,FALSE)),COND!$A$35:$B$41,2,FALSE)</f>
        <v>??</v>
      </c>
      <c r="U764" s="21">
        <f>IF($C764="B",VLOOKUP($A764,Bat!$A$4:$AR$1196,44,FALSE),VLOOKUP($A764,Pit!$A$4:$BB$1086,54,FALSE))</f>
        <v>0</v>
      </c>
      <c r="V764" s="16"/>
      <c r="W764" s="16">
        <f>IF(OR(U764=999,V764=999,AND(S764&gt;$S$3,S764&lt;&gt;"Slot")),"",IF(V764="",U764,V764))</f>
        <v>0</v>
      </c>
      <c r="X764" s="17" t="e">
        <f>RANK(R764,$R$5:$R$124)</f>
        <v>#N/A</v>
      </c>
      <c r="Y764" s="16" t="str">
        <f>IFERROR(VLOOKUP($D764,Results!$F$3:$L$1396,Y$1,FALSE),"")</f>
        <v/>
      </c>
      <c r="Z764" s="34" t="str">
        <f>IFERROR(IFERROR(IF(VLOOKUP($D764,Results!$F$3:$L$1396,Z$1+1,FALSE)=1,"S",""),"")&amp;VLOOKUP($D764,Results!$F$3:$L$1396,Z$1,FALSE),"")</f>
        <v/>
      </c>
      <c r="AA764" s="16" t="str">
        <f>IFERROR(VLOOKUP($D764,Results!$F$3:$L$1396,AA$1,FALSE),"")</f>
        <v/>
      </c>
      <c r="AB764" s="16" t="str">
        <f>IFERROR(VLOOKUP($D764,Results!$F$3:$L$1396,AB$1,FALSE),"")</f>
        <v/>
      </c>
      <c r="AC764" s="16" t="str">
        <f>IF(V764="","",Y764-V764)</f>
        <v/>
      </c>
    </row>
    <row r="765" spans="1:29" s="21" customFormat="1" x14ac:dyDescent="0.25">
      <c r="A765" s="21" t="s">
        <v>2674</v>
      </c>
      <c r="B765" s="16">
        <f>COUNTIF($A$5:$A$124,A765)</f>
        <v>0</v>
      </c>
      <c r="C765" s="16" t="str">
        <f>IF(OR(MID(A765,1,2)="SP",MID(A765,1,2)="MR",MID(A765,1,2)="CL",MID(A765,1,2)="RP"),"P","B")</f>
        <v>P</v>
      </c>
      <c r="D765" s="17">
        <f>IF($C765="B",VLOOKUP($A765,Bat!$A$4:$BC$2232,D$1,FALSE),VLOOKUP($A765,Pit!$A$4:$AZ$2108,D$2,FALSE))</f>
        <v>9422</v>
      </c>
      <c r="E765" s="16" t="str">
        <f>IF($C765="B",VLOOKUP($A765,Bat!$A$4:$BC$2232,E$1,FALSE),VLOOKUP($A765,Pit!$A$4:$AZ$2108,E$2,FALSE))</f>
        <v>RP</v>
      </c>
      <c r="F765" s="16" t="str">
        <f>IF($C765="B",VLOOKUP($A765,Bat!$A$4:$BC$2232,F$1,FALSE),VLOOKUP($A765,Pit!$A$4:$AZ$2108,F$2,FALSE))</f>
        <v>Manuel Rocha</v>
      </c>
      <c r="G765" s="16">
        <f>IF($C765="B",VLOOKUP($A765,Bat!$A$4:$BC$2232,G$1,FALSE),VLOOKUP($A765,Pit!$A$4:$AZ$2108,G$2,FALSE))</f>
        <v>21</v>
      </c>
      <c r="H765" s="16" t="str">
        <f>IF($C765="B",VLOOKUP($A765,Bat!$A$4:$BC$2232,H$1,FALSE),VLOOKUP($A765,Pit!$A$4:$AZ$2108,H$2,FALSE))</f>
        <v>L</v>
      </c>
      <c r="I765" s="16" t="str">
        <f>IF($C765="B",VLOOKUP($A765,Bat!$A$4:$BC$2232,I$1,FALSE),VLOOKUP($A765,Pit!$A$4:$AZ$2108,I$2,FALSE))</f>
        <v>L</v>
      </c>
      <c r="J765" s="16" t="str">
        <f>IF($C765="B",VLOOKUP($A765,Bat!$A$4:$BC$2232,J$1,FALSE),VLOOKUP($A765,Pit!$A$4:$AZ$2108,J$2,FALSE))</f>
        <v>High</v>
      </c>
      <c r="K765" s="17" t="str">
        <f>IF($C765="B",VLOOKUP($A765,Bat!$A$4:$BC$2232,K$1,FALSE),VLOOKUP($A765,Pit!$A$4:$AZ$2108,K$2,FALSE))</f>
        <v>High</v>
      </c>
      <c r="L765" s="16">
        <f>IF($C765="B",VLOOKUP($A765,Bat!$A$4:$BC$2232,L$1,FALSE),VLOOKUP($A765,Pit!$A$4:$AZ$2108,L$2,FALSE))</f>
        <v>6</v>
      </c>
      <c r="M765" s="16">
        <f>IF($C765="B",VLOOKUP($A765,Bat!$A$4:$BC$2232,M$1,FALSE),VLOOKUP($A765,Pit!$A$4:$AZ$2108,M$2,FALSE))</f>
        <v>4</v>
      </c>
      <c r="N765" s="16">
        <f>IF($C765="B",VLOOKUP($A765,Bat!$A$4:$BC$2232,N$1,FALSE),VLOOKUP($A765,Pit!$A$4:$AZ$2108,N$2,FALSE))</f>
        <v>3</v>
      </c>
      <c r="O765" s="16" t="str">
        <f>IF($C765="B",VLOOKUP($A765,Bat!$A$4:$BC$2232,O$1,FALSE),VLOOKUP($A765,Pit!$A$4:$AZ$2108,O$2,FALSE))</f>
        <v>93-95 Mph</v>
      </c>
      <c r="P765" s="17">
        <f>IF($C765="B",VLOOKUP($A765,Bat!$A$4:$BC$2232,P$1,FALSE),VLOOKUP($A765,Pit!$A$4:$AZ$2108,P$2,FALSE))</f>
        <v>4</v>
      </c>
      <c r="Q765" s="36">
        <f>IF($C765="B",VLOOKUP($A765,Bat!$A$4:$BC$2232,Q$1,FALSE),VLOOKUP($A765,Pit!$A$4:$AZ$2108,Q$2,FALSE))</f>
        <v>13.08906016661529</v>
      </c>
      <c r="R765" s="19">
        <f>IF($C765="B",VLOOKUP($A765,Bat!$A$4:$BC$2232,R$1,FALSE),VLOOKUP($A765,Pit!$A$4:$AZ$2108,R$2,FALSE))</f>
        <v>-0.89119743765381865</v>
      </c>
      <c r="S765" s="20">
        <f>IF($C765="B",VLOOKUP($A765,Bat!$A$4:$BC$2232,S$1,FALSE),VLOOKUP($A765,Pit!$A$4:$AZ$2108,S$2,FALSE))</f>
        <v>180000</v>
      </c>
      <c r="T765" s="17" t="str">
        <f>VLOOKUP(IF($C765="B",VLOOKUP($A765,Bat!$A$4:$AT$2232,T$1,FALSE),VLOOKUP($A765,Pit!$A$4:$BD$2108,T$2,FALSE)),COND!$A$35:$B$41,2,FALSE)</f>
        <v>??</v>
      </c>
      <c r="U765" s="21">
        <f>IF($C765="B",VLOOKUP($A765,Bat!$A$4:$AR$1196,44,FALSE),VLOOKUP($A765,Pit!$A$4:$BB$1086,54,FALSE))</f>
        <v>0</v>
      </c>
      <c r="V765" s="16"/>
      <c r="W765" s="16">
        <f>IF(OR(U765=999,V765=999,AND(S765&gt;$S$3,S765&lt;&gt;"Slot")),"",IF(V765="",U765,V765))</f>
        <v>0</v>
      </c>
      <c r="X765" s="17" t="e">
        <f>RANK(R765,$R$5:$R$124)</f>
        <v>#N/A</v>
      </c>
      <c r="Y765" s="16" t="str">
        <f>IFERROR(VLOOKUP($D765,Results!$F$3:$L$1396,Y$1,FALSE),"")</f>
        <v/>
      </c>
      <c r="Z765" s="34" t="str">
        <f>IFERROR(IFERROR(IF(VLOOKUP($D765,Results!$F$3:$L$1396,Z$1+1,FALSE)=1,"S",""),"")&amp;VLOOKUP($D765,Results!$F$3:$L$1396,Z$1,FALSE),"")</f>
        <v/>
      </c>
      <c r="AA765" s="16" t="str">
        <f>IFERROR(VLOOKUP($D765,Results!$F$3:$L$1396,AA$1,FALSE),"")</f>
        <v/>
      </c>
      <c r="AB765" s="16" t="str">
        <f>IFERROR(VLOOKUP($D765,Results!$F$3:$L$1396,AB$1,FALSE),"")</f>
        <v/>
      </c>
      <c r="AC765" s="16" t="str">
        <f>IF(V765="","",Y765-V765)</f>
        <v/>
      </c>
    </row>
    <row r="766" spans="1:29" s="21" customFormat="1" x14ac:dyDescent="0.25">
      <c r="A766" s="21" t="s">
        <v>2675</v>
      </c>
      <c r="B766" s="16">
        <f>COUNTIF($A$5:$A$124,A766)</f>
        <v>0</v>
      </c>
      <c r="C766" s="16" t="str">
        <f>IF(OR(MID(A766,1,2)="SP",MID(A766,1,2)="MR",MID(A766,1,2)="CL",MID(A766,1,2)="RP"),"P","B")</f>
        <v>P</v>
      </c>
      <c r="D766" s="17">
        <f>IF($C766="B",VLOOKUP($A766,Bat!$A$4:$BC$2232,D$1,FALSE),VLOOKUP($A766,Pit!$A$4:$AZ$2108,D$2,FALSE))</f>
        <v>9236</v>
      </c>
      <c r="E766" s="16" t="str">
        <f>IF($C766="B",VLOOKUP($A766,Bat!$A$4:$BC$2232,E$1,FALSE),VLOOKUP($A766,Pit!$A$4:$AZ$2108,E$2,FALSE))</f>
        <v>RP</v>
      </c>
      <c r="F766" s="16" t="str">
        <f>IF($C766="B",VLOOKUP($A766,Bat!$A$4:$BC$2232,F$1,FALSE),VLOOKUP($A766,Pit!$A$4:$AZ$2108,F$2,FALSE))</f>
        <v>Noboru Hashimoto</v>
      </c>
      <c r="G766" s="16">
        <f>IF($C766="B",VLOOKUP($A766,Bat!$A$4:$BC$2232,G$1,FALSE),VLOOKUP($A766,Pit!$A$4:$AZ$2108,G$2,FALSE))</f>
        <v>18</v>
      </c>
      <c r="H766" s="16" t="str">
        <f>IF($C766="B",VLOOKUP($A766,Bat!$A$4:$BC$2232,H$1,FALSE),VLOOKUP($A766,Pit!$A$4:$AZ$2108,H$2,FALSE))</f>
        <v>L</v>
      </c>
      <c r="I766" s="16" t="str">
        <f>IF($C766="B",VLOOKUP($A766,Bat!$A$4:$BC$2232,I$1,FALSE),VLOOKUP($A766,Pit!$A$4:$AZ$2108,I$2,FALSE))</f>
        <v>L</v>
      </c>
      <c r="J766" s="16" t="str">
        <f>IF($C766="B",VLOOKUP($A766,Bat!$A$4:$BC$2232,J$1,FALSE),VLOOKUP($A766,Pit!$A$4:$AZ$2108,J$2,FALSE))</f>
        <v>High</v>
      </c>
      <c r="K766" s="17" t="str">
        <f>IF($C766="B",VLOOKUP($A766,Bat!$A$4:$BC$2232,K$1,FALSE),VLOOKUP($A766,Pit!$A$4:$AZ$2108,K$2,FALSE))</f>
        <v>Low</v>
      </c>
      <c r="L766" s="16">
        <f>IF($C766="B",VLOOKUP($A766,Bat!$A$4:$BC$2232,L$1,FALSE),VLOOKUP($A766,Pit!$A$4:$AZ$2108,L$2,FALSE))</f>
        <v>3</v>
      </c>
      <c r="M766" s="16">
        <f>IF($C766="B",VLOOKUP($A766,Bat!$A$4:$BC$2232,M$1,FALSE),VLOOKUP($A766,Pit!$A$4:$AZ$2108,M$2,FALSE))</f>
        <v>5</v>
      </c>
      <c r="N766" s="16">
        <f>IF($C766="B",VLOOKUP($A766,Bat!$A$4:$BC$2232,N$1,FALSE),VLOOKUP($A766,Pit!$A$4:$AZ$2108,N$2,FALSE))</f>
        <v>1</v>
      </c>
      <c r="O766" s="16" t="str">
        <f>IF($C766="B",VLOOKUP($A766,Bat!$A$4:$BC$2232,O$1,FALSE),VLOOKUP($A766,Pit!$A$4:$AZ$2108,O$2,FALSE))</f>
        <v>84-86 Mph</v>
      </c>
      <c r="P766" s="17">
        <f>IF($C766="B",VLOOKUP($A766,Bat!$A$4:$BC$2232,P$1,FALSE),VLOOKUP($A766,Pit!$A$4:$AZ$2108,P$2,FALSE))</f>
        <v>7</v>
      </c>
      <c r="Q766" s="36">
        <f>IF($C766="B",VLOOKUP($A766,Bat!$A$4:$BC$2232,Q$1,FALSE),VLOOKUP($A766,Pit!$A$4:$AZ$2108,Q$2,FALSE))</f>
        <v>13.071604168140233</v>
      </c>
      <c r="R766" s="19">
        <f>IF($C766="B",VLOOKUP($A766,Bat!$A$4:$BC$2232,R$1,FALSE),VLOOKUP($A766,Pit!$A$4:$AZ$2108,R$2,FALSE))</f>
        <v>-0.89275913504421767</v>
      </c>
      <c r="S766" s="20">
        <f>IF($C766="B",VLOOKUP($A766,Bat!$A$4:$BC$2232,S$1,FALSE),VLOOKUP($A766,Pit!$A$4:$AZ$2108,S$2,FALSE))</f>
        <v>220000</v>
      </c>
      <c r="T766" s="17" t="str">
        <f>VLOOKUP(IF($C766="B",VLOOKUP($A766,Bat!$A$4:$AT$2232,T$1,FALSE),VLOOKUP($A766,Pit!$A$4:$BD$2108,T$2,FALSE)),COND!$A$35:$B$41,2,FALSE)</f>
        <v>??</v>
      </c>
      <c r="U766" s="21">
        <f>IF($C766="B",VLOOKUP($A766,Bat!$A$4:$AR$1196,44,FALSE),VLOOKUP($A766,Pit!$A$4:$BB$1086,54,FALSE))</f>
        <v>0</v>
      </c>
      <c r="V766" s="16"/>
      <c r="W766" s="16">
        <f>IF(OR(U766=999,V766=999,AND(S766&gt;$S$3,S766&lt;&gt;"Slot")),"",IF(V766="",U766,V766))</f>
        <v>0</v>
      </c>
      <c r="X766" s="17" t="e">
        <f>RANK(R766,$R$5:$R$124)</f>
        <v>#N/A</v>
      </c>
      <c r="Y766" s="16" t="str">
        <f>IFERROR(VLOOKUP($D766,Results!$F$3:$L$1396,Y$1,FALSE),"")</f>
        <v/>
      </c>
      <c r="Z766" s="34" t="str">
        <f>IFERROR(IFERROR(IF(VLOOKUP($D766,Results!$F$3:$L$1396,Z$1+1,FALSE)=1,"S",""),"")&amp;VLOOKUP($D766,Results!$F$3:$L$1396,Z$1,FALSE),"")</f>
        <v/>
      </c>
      <c r="AA766" s="16" t="str">
        <f>IFERROR(VLOOKUP($D766,Results!$F$3:$L$1396,AA$1,FALSE),"")</f>
        <v/>
      </c>
      <c r="AB766" s="16" t="str">
        <f>IFERROR(VLOOKUP($D766,Results!$F$3:$L$1396,AB$1,FALSE),"")</f>
        <v/>
      </c>
      <c r="AC766" s="16" t="str">
        <f>IF(V766="","",Y766-V766)</f>
        <v/>
      </c>
    </row>
    <row r="767" spans="1:29" s="21" customFormat="1" x14ac:dyDescent="0.25">
      <c r="A767" s="21" t="s">
        <v>2676</v>
      </c>
      <c r="B767" s="16">
        <f>COUNTIF($A$5:$A$124,A767)</f>
        <v>0</v>
      </c>
      <c r="C767" s="16" t="str">
        <f>IF(OR(MID(A767,1,2)="SP",MID(A767,1,2)="MR",MID(A767,1,2)="CL",MID(A767,1,2)="RP"),"P","B")</f>
        <v>P</v>
      </c>
      <c r="D767" s="17">
        <f>IF($C767="B",VLOOKUP($A767,Bat!$A$4:$BC$2232,D$1,FALSE),VLOOKUP($A767,Pit!$A$4:$AZ$2108,D$2,FALSE))</f>
        <v>6212</v>
      </c>
      <c r="E767" s="16" t="str">
        <f>IF($C767="B",VLOOKUP($A767,Bat!$A$4:$BC$2232,E$1,FALSE),VLOOKUP($A767,Pit!$A$4:$AZ$2108,E$2,FALSE))</f>
        <v>RP</v>
      </c>
      <c r="F767" s="16" t="str">
        <f>IF($C767="B",VLOOKUP($A767,Bat!$A$4:$BC$2232,F$1,FALSE),VLOOKUP($A767,Pit!$A$4:$AZ$2108,F$2,FALSE))</f>
        <v>Elroy Howell</v>
      </c>
      <c r="G767" s="16">
        <f>IF($C767="B",VLOOKUP($A767,Bat!$A$4:$BC$2232,G$1,FALSE),VLOOKUP($A767,Pit!$A$4:$AZ$2108,G$2,FALSE))</f>
        <v>21</v>
      </c>
      <c r="H767" s="16" t="str">
        <f>IF($C767="B",VLOOKUP($A767,Bat!$A$4:$BC$2232,H$1,FALSE),VLOOKUP($A767,Pit!$A$4:$AZ$2108,H$2,FALSE))</f>
        <v>R</v>
      </c>
      <c r="I767" s="16" t="str">
        <f>IF($C767="B",VLOOKUP($A767,Bat!$A$4:$BC$2232,I$1,FALSE),VLOOKUP($A767,Pit!$A$4:$AZ$2108,I$2,FALSE))</f>
        <v>R</v>
      </c>
      <c r="J767" s="16" t="str">
        <f>IF($C767="B",VLOOKUP($A767,Bat!$A$4:$BC$2232,J$1,FALSE),VLOOKUP($A767,Pit!$A$4:$AZ$2108,J$2,FALSE))</f>
        <v>Normal</v>
      </c>
      <c r="K767" s="17" t="str">
        <f>IF($C767="B",VLOOKUP($A767,Bat!$A$4:$BC$2232,K$1,FALSE),VLOOKUP($A767,Pit!$A$4:$AZ$2108,K$2,FALSE))</f>
        <v>Very High</v>
      </c>
      <c r="L767" s="16">
        <f>IF($C767="B",VLOOKUP($A767,Bat!$A$4:$BC$2232,L$1,FALSE),VLOOKUP($A767,Pit!$A$4:$AZ$2108,L$2,FALSE))</f>
        <v>3</v>
      </c>
      <c r="M767" s="16">
        <f>IF($C767="B",VLOOKUP($A767,Bat!$A$4:$BC$2232,M$1,FALSE),VLOOKUP($A767,Pit!$A$4:$AZ$2108,M$2,FALSE))</f>
        <v>4</v>
      </c>
      <c r="N767" s="16">
        <f>IF($C767="B",VLOOKUP($A767,Bat!$A$4:$BC$2232,N$1,FALSE),VLOOKUP($A767,Pit!$A$4:$AZ$2108,N$2,FALSE))</f>
        <v>2</v>
      </c>
      <c r="O767" s="16" t="str">
        <f>IF($C767="B",VLOOKUP($A767,Bat!$A$4:$BC$2232,O$1,FALSE),VLOOKUP($A767,Pit!$A$4:$AZ$2108,O$2,FALSE))</f>
        <v>90-92 Mph</v>
      </c>
      <c r="P767" s="17">
        <f>IF($C767="B",VLOOKUP($A767,Bat!$A$4:$BC$2232,P$1,FALSE),VLOOKUP($A767,Pit!$A$4:$AZ$2108,P$2,FALSE))</f>
        <v>7</v>
      </c>
      <c r="Q767" s="36">
        <f>IF($C767="B",VLOOKUP($A767,Bat!$A$4:$BC$2232,Q$1,FALSE),VLOOKUP($A767,Pit!$A$4:$AZ$2108,Q$2,FALSE))</f>
        <v>13.045016254710127</v>
      </c>
      <c r="R767" s="19">
        <f>IF($C767="B",VLOOKUP($A767,Bat!$A$4:$BC$2232,R$1,FALSE),VLOOKUP($A767,Pit!$A$4:$AZ$2108,R$2,FALSE))</f>
        <v>-0.89513781736819276</v>
      </c>
      <c r="S767" s="20">
        <f>IF($C767="B",VLOOKUP($A767,Bat!$A$4:$BC$2232,S$1,FALSE),VLOOKUP($A767,Pit!$A$4:$AZ$2108,S$2,FALSE))</f>
        <v>190000</v>
      </c>
      <c r="T767" s="17" t="str">
        <f>VLOOKUP(IF($C767="B",VLOOKUP($A767,Bat!$A$4:$AT$2232,T$1,FALSE),VLOOKUP($A767,Pit!$A$4:$BD$2108,T$2,FALSE)),COND!$A$35:$B$41,2,FALSE)</f>
        <v>??</v>
      </c>
      <c r="U767" s="21">
        <f>IF($C767="B",VLOOKUP($A767,Bat!$A$4:$AR$1196,44,FALSE),VLOOKUP($A767,Pit!$A$4:$BB$1086,54,FALSE))</f>
        <v>0</v>
      </c>
      <c r="V767" s="16"/>
      <c r="W767" s="16">
        <f>IF(OR(U767=999,V767=999,AND(S767&gt;$S$3,S767&lt;&gt;"Slot")),"",IF(V767="",U767,V767))</f>
        <v>0</v>
      </c>
      <c r="X767" s="17" t="e">
        <f>RANK(R767,$R$5:$R$124)</f>
        <v>#N/A</v>
      </c>
      <c r="Y767" s="16" t="str">
        <f>IFERROR(VLOOKUP($D767,Results!$F$3:$L$1396,Y$1,FALSE),"")</f>
        <v/>
      </c>
      <c r="Z767" s="34" t="str">
        <f>IFERROR(IFERROR(IF(VLOOKUP($D767,Results!$F$3:$L$1396,Z$1+1,FALSE)=1,"S",""),"")&amp;VLOOKUP($D767,Results!$F$3:$L$1396,Z$1,FALSE),"")</f>
        <v/>
      </c>
      <c r="AA767" s="16" t="str">
        <f>IFERROR(VLOOKUP($D767,Results!$F$3:$L$1396,AA$1,FALSE),"")</f>
        <v/>
      </c>
      <c r="AB767" s="16" t="str">
        <f>IFERROR(VLOOKUP($D767,Results!$F$3:$L$1396,AB$1,FALSE),"")</f>
        <v/>
      </c>
      <c r="AC767" s="16" t="str">
        <f>IF(V767="","",Y767-V767)</f>
        <v/>
      </c>
    </row>
    <row r="768" spans="1:29" s="21" customFormat="1" x14ac:dyDescent="0.25">
      <c r="A768" s="21" t="s">
        <v>2677</v>
      </c>
      <c r="B768" s="16">
        <f>COUNTIF($A$5:$A$124,A768)</f>
        <v>0</v>
      </c>
      <c r="C768" s="16" t="str">
        <f>IF(OR(MID(A768,1,2)="SP",MID(A768,1,2)="MR",MID(A768,1,2)="CL",MID(A768,1,2)="RP"),"P","B")</f>
        <v>P</v>
      </c>
      <c r="D768" s="17">
        <f>IF($C768="B",VLOOKUP($A768,Bat!$A$4:$BC$2232,D$1,FALSE),VLOOKUP($A768,Pit!$A$4:$AZ$2108,D$2,FALSE))</f>
        <v>11667</v>
      </c>
      <c r="E768" s="16" t="str">
        <f>IF($C768="B",VLOOKUP($A768,Bat!$A$4:$BC$2232,E$1,FALSE),VLOOKUP($A768,Pit!$A$4:$AZ$2108,E$2,FALSE))</f>
        <v>RP</v>
      </c>
      <c r="F768" s="16" t="str">
        <f>IF($C768="B",VLOOKUP($A768,Bat!$A$4:$BC$2232,F$1,FALSE),VLOOKUP($A768,Pit!$A$4:$AZ$2108,F$2,FALSE))</f>
        <v>Pedro Cruz</v>
      </c>
      <c r="G768" s="16">
        <f>IF($C768="B",VLOOKUP($A768,Bat!$A$4:$BC$2232,G$1,FALSE),VLOOKUP($A768,Pit!$A$4:$AZ$2108,G$2,FALSE))</f>
        <v>21</v>
      </c>
      <c r="H768" s="16" t="str">
        <f>IF($C768="B",VLOOKUP($A768,Bat!$A$4:$BC$2232,H$1,FALSE),VLOOKUP($A768,Pit!$A$4:$AZ$2108,H$2,FALSE))</f>
        <v>R</v>
      </c>
      <c r="I768" s="16" t="str">
        <f>IF($C768="B",VLOOKUP($A768,Bat!$A$4:$BC$2232,I$1,FALSE),VLOOKUP($A768,Pit!$A$4:$AZ$2108,I$2,FALSE))</f>
        <v>R</v>
      </c>
      <c r="J768" s="16" t="str">
        <f>IF($C768="B",VLOOKUP($A768,Bat!$A$4:$BC$2232,J$1,FALSE),VLOOKUP($A768,Pit!$A$4:$AZ$2108,J$2,FALSE))</f>
        <v>Very Low</v>
      </c>
      <c r="K768" s="17" t="str">
        <f>IF($C768="B",VLOOKUP($A768,Bat!$A$4:$BC$2232,K$1,FALSE),VLOOKUP($A768,Pit!$A$4:$AZ$2108,K$2,FALSE))</f>
        <v>Very Low</v>
      </c>
      <c r="L768" s="16">
        <f>IF($C768="B",VLOOKUP($A768,Bat!$A$4:$BC$2232,L$1,FALSE),VLOOKUP($A768,Pit!$A$4:$AZ$2108,L$2,FALSE))</f>
        <v>5</v>
      </c>
      <c r="M768" s="16">
        <f>IF($C768="B",VLOOKUP($A768,Bat!$A$4:$BC$2232,M$1,FALSE),VLOOKUP($A768,Pit!$A$4:$AZ$2108,M$2,FALSE))</f>
        <v>3</v>
      </c>
      <c r="N768" s="16">
        <f>IF($C768="B",VLOOKUP($A768,Bat!$A$4:$BC$2232,N$1,FALSE),VLOOKUP($A768,Pit!$A$4:$AZ$2108,N$2,FALSE))</f>
        <v>2</v>
      </c>
      <c r="O768" s="16" t="str">
        <f>IF($C768="B",VLOOKUP($A768,Bat!$A$4:$BC$2232,O$1,FALSE),VLOOKUP($A768,Pit!$A$4:$AZ$2108,O$2,FALSE))</f>
        <v>93-95 Mph</v>
      </c>
      <c r="P768" s="17">
        <f>IF($C768="B",VLOOKUP($A768,Bat!$A$4:$BC$2232,P$1,FALSE),VLOOKUP($A768,Pit!$A$4:$AZ$2108,P$2,FALSE))</f>
        <v>9</v>
      </c>
      <c r="Q768" s="36">
        <f>IF($C768="B",VLOOKUP($A768,Bat!$A$4:$BC$2232,Q$1,FALSE),VLOOKUP($A768,Pit!$A$4:$AZ$2108,Q$2,FALSE))</f>
        <v>13.0201972772697</v>
      </c>
      <c r="R768" s="19">
        <f>IF($C768="B",VLOOKUP($A768,Bat!$A$4:$BC$2232,R$1,FALSE),VLOOKUP($A768,Pit!$A$4:$AZ$2108,R$2,FALSE))</f>
        <v>-0.89735824218986504</v>
      </c>
      <c r="S768" s="20">
        <f>IF($C768="B",VLOOKUP($A768,Bat!$A$4:$BC$2232,S$1,FALSE),VLOOKUP($A768,Pit!$A$4:$AZ$2108,S$2,FALSE))</f>
        <v>180000</v>
      </c>
      <c r="T768" s="17" t="str">
        <f>VLOOKUP(IF($C768="B",VLOOKUP($A768,Bat!$A$4:$AT$2232,T$1,FALSE),VLOOKUP($A768,Pit!$A$4:$BD$2108,T$2,FALSE)),COND!$A$35:$B$41,2,FALSE)</f>
        <v>??</v>
      </c>
      <c r="U768" s="21">
        <f>IF($C768="B",VLOOKUP($A768,Bat!$A$4:$AR$1196,44,FALSE),VLOOKUP($A768,Pit!$A$4:$BB$1086,54,FALSE))</f>
        <v>0</v>
      </c>
      <c r="V768" s="16"/>
      <c r="W768" s="16">
        <f>IF(OR(U768=999,V768=999,AND(S768&gt;$S$3,S768&lt;&gt;"Slot")),"",IF(V768="",U768,V768))</f>
        <v>0</v>
      </c>
      <c r="X768" s="17" t="e">
        <f>RANK(R768,$R$5:$R$124)</f>
        <v>#N/A</v>
      </c>
      <c r="Y768" s="16" t="str">
        <f>IFERROR(VLOOKUP($D768,Results!$F$3:$L$1396,Y$1,FALSE),"")</f>
        <v/>
      </c>
      <c r="Z768" s="34" t="str">
        <f>IFERROR(IFERROR(IF(VLOOKUP($D768,Results!$F$3:$L$1396,Z$1+1,FALSE)=1,"S",""),"")&amp;VLOOKUP($D768,Results!$F$3:$L$1396,Z$1,FALSE),"")</f>
        <v/>
      </c>
      <c r="AA768" s="16" t="str">
        <f>IFERROR(VLOOKUP($D768,Results!$F$3:$L$1396,AA$1,FALSE),"")</f>
        <v/>
      </c>
      <c r="AB768" s="16" t="str">
        <f>IFERROR(VLOOKUP($D768,Results!$F$3:$L$1396,AB$1,FALSE),"")</f>
        <v/>
      </c>
      <c r="AC768" s="16" t="str">
        <f>IF(V768="","",Y768-V768)</f>
        <v/>
      </c>
    </row>
    <row r="769" spans="1:29" s="21" customFormat="1" x14ac:dyDescent="0.25">
      <c r="A769" s="21" t="s">
        <v>2678</v>
      </c>
      <c r="B769" s="16">
        <f>COUNTIF($A$5:$A$124,A769)</f>
        <v>0</v>
      </c>
      <c r="C769" s="16" t="str">
        <f>IF(OR(MID(A769,1,2)="SP",MID(A769,1,2)="MR",MID(A769,1,2)="CL",MID(A769,1,2)="RP"),"P","B")</f>
        <v>P</v>
      </c>
      <c r="D769" s="17">
        <f>IF($C769="B",VLOOKUP($A769,Bat!$A$4:$BC$2232,D$1,FALSE),VLOOKUP($A769,Pit!$A$4:$AZ$2108,D$2,FALSE))</f>
        <v>6844</v>
      </c>
      <c r="E769" s="16" t="str">
        <f>IF($C769="B",VLOOKUP($A769,Bat!$A$4:$BC$2232,E$1,FALSE),VLOOKUP($A769,Pit!$A$4:$AZ$2108,E$2,FALSE))</f>
        <v>RP</v>
      </c>
      <c r="F769" s="16" t="str">
        <f>IF($C769="B",VLOOKUP($A769,Bat!$A$4:$BC$2232,F$1,FALSE),VLOOKUP($A769,Pit!$A$4:$AZ$2108,F$2,FALSE))</f>
        <v>Donald Sánchez</v>
      </c>
      <c r="G769" s="16">
        <f>IF($C769="B",VLOOKUP($A769,Bat!$A$4:$BC$2232,G$1,FALSE),VLOOKUP($A769,Pit!$A$4:$AZ$2108,G$2,FALSE))</f>
        <v>18</v>
      </c>
      <c r="H769" s="16" t="str">
        <f>IF($C769="B",VLOOKUP($A769,Bat!$A$4:$BC$2232,H$1,FALSE),VLOOKUP($A769,Pit!$A$4:$AZ$2108,H$2,FALSE))</f>
        <v>R</v>
      </c>
      <c r="I769" s="16" t="str">
        <f>IF($C769="B",VLOOKUP($A769,Bat!$A$4:$BC$2232,I$1,FALSE),VLOOKUP($A769,Pit!$A$4:$AZ$2108,I$2,FALSE))</f>
        <v>R</v>
      </c>
      <c r="J769" s="16" t="str">
        <f>IF($C769="B",VLOOKUP($A769,Bat!$A$4:$BC$2232,J$1,FALSE),VLOOKUP($A769,Pit!$A$4:$AZ$2108,J$2,FALSE))</f>
        <v>Very Low</v>
      </c>
      <c r="K769" s="17" t="str">
        <f>IF($C769="B",VLOOKUP($A769,Bat!$A$4:$BC$2232,K$1,FALSE),VLOOKUP($A769,Pit!$A$4:$AZ$2108,K$2,FALSE))</f>
        <v>High</v>
      </c>
      <c r="L769" s="16">
        <f>IF($C769="B",VLOOKUP($A769,Bat!$A$4:$BC$2232,L$1,FALSE),VLOOKUP($A769,Pit!$A$4:$AZ$2108,L$2,FALSE))</f>
        <v>2</v>
      </c>
      <c r="M769" s="16">
        <f>IF($C769="B",VLOOKUP($A769,Bat!$A$4:$BC$2232,M$1,FALSE),VLOOKUP($A769,Pit!$A$4:$AZ$2108,M$2,FALSE))</f>
        <v>4</v>
      </c>
      <c r="N769" s="16">
        <f>IF($C769="B",VLOOKUP($A769,Bat!$A$4:$BC$2232,N$1,FALSE),VLOOKUP($A769,Pit!$A$4:$AZ$2108,N$2,FALSE))</f>
        <v>3</v>
      </c>
      <c r="O769" s="16" t="str">
        <f>IF($C769="B",VLOOKUP($A769,Bat!$A$4:$BC$2232,O$1,FALSE),VLOOKUP($A769,Pit!$A$4:$AZ$2108,O$2,FALSE))</f>
        <v>85-87 Mph</v>
      </c>
      <c r="P769" s="17">
        <f>IF($C769="B",VLOOKUP($A769,Bat!$A$4:$BC$2232,P$1,FALSE),VLOOKUP($A769,Pit!$A$4:$AZ$2108,P$2,FALSE))</f>
        <v>9</v>
      </c>
      <c r="Q769" s="36">
        <f>IF($C769="B",VLOOKUP($A769,Bat!$A$4:$BC$2232,Q$1,FALSE),VLOOKUP($A769,Pit!$A$4:$AZ$2108,Q$2,FALSE))</f>
        <v>12.911238328014935</v>
      </c>
      <c r="R769" s="19">
        <f>IF($C769="B",VLOOKUP($A769,Bat!$A$4:$BC$2232,R$1,FALSE),VLOOKUP($A769,Pit!$A$4:$AZ$2108,R$2,FALSE))</f>
        <v>-0.9071062326560041</v>
      </c>
      <c r="S769" s="20">
        <f>IF($C769="B",VLOOKUP($A769,Bat!$A$4:$BC$2232,S$1,FALSE),VLOOKUP($A769,Pit!$A$4:$AZ$2108,S$2,FALSE))</f>
        <v>1800000</v>
      </c>
      <c r="T769" s="17" t="str">
        <f>VLOOKUP(IF($C769="B",VLOOKUP($A769,Bat!$A$4:$AT$2232,T$1,FALSE),VLOOKUP($A769,Pit!$A$4:$BD$2108,T$2,FALSE)),COND!$A$35:$B$41,2,FALSE)</f>
        <v>??</v>
      </c>
      <c r="U769" s="21">
        <f>IF($C769="B",VLOOKUP($A769,Bat!$A$4:$AR$1196,44,FALSE),VLOOKUP($A769,Pit!$A$4:$BB$1086,54,FALSE))</f>
        <v>0</v>
      </c>
      <c r="V769" s="16"/>
      <c r="W769" s="16">
        <f>IF(OR(U769=999,V769=999,AND(S769&gt;$S$3,S769&lt;&gt;"Slot")),"",IF(V769="",U769,V769))</f>
        <v>0</v>
      </c>
      <c r="X769" s="17" t="e">
        <f>RANK(R769,$R$5:$R$124)</f>
        <v>#N/A</v>
      </c>
      <c r="Y769" s="16" t="str">
        <f>IFERROR(VLOOKUP($D769,Results!$F$3:$L$1396,Y$1,FALSE),"")</f>
        <v/>
      </c>
      <c r="Z769" s="34" t="str">
        <f>IFERROR(IFERROR(IF(VLOOKUP($D769,Results!$F$3:$L$1396,Z$1+1,FALSE)=1,"S",""),"")&amp;VLOOKUP($D769,Results!$F$3:$L$1396,Z$1,FALSE),"")</f>
        <v/>
      </c>
      <c r="AA769" s="16" t="str">
        <f>IFERROR(VLOOKUP($D769,Results!$F$3:$L$1396,AA$1,FALSE),"")</f>
        <v/>
      </c>
      <c r="AB769" s="16" t="str">
        <f>IFERROR(VLOOKUP($D769,Results!$F$3:$L$1396,AB$1,FALSE),"")</f>
        <v/>
      </c>
      <c r="AC769" s="16" t="str">
        <f>IF(V769="","",Y769-V769)</f>
        <v/>
      </c>
    </row>
    <row r="770" spans="1:29" s="21" customFormat="1" x14ac:dyDescent="0.25">
      <c r="A770" s="21" t="s">
        <v>3184</v>
      </c>
      <c r="B770" s="16">
        <f>COUNTIF($A$5:$A$124,A770)</f>
        <v>0</v>
      </c>
      <c r="C770" s="16" t="str">
        <f>IF(OR(MID(A770,1,2)="SP",MID(A770,1,2)="MR",MID(A770,1,2)="CL",MID(A770,1,2)="RP"),"P","B")</f>
        <v>B</v>
      </c>
      <c r="D770" s="17">
        <f>IF($C770="B",VLOOKUP($A770,Bat!$A$4:$BC$2232,D$1,FALSE),VLOOKUP($A770,Pit!$A$4:$AZ$2108,D$2,FALSE))</f>
        <v>7642</v>
      </c>
      <c r="E770" s="16" t="str">
        <f>IF($C770="B",VLOOKUP($A770,Bat!$A$4:$BC$2232,E$1,FALSE),VLOOKUP($A770,Pit!$A$4:$AZ$2108,E$2,FALSE))</f>
        <v>1B</v>
      </c>
      <c r="F770" s="16" t="str">
        <f>IF($C770="B",VLOOKUP($A770,Bat!$A$4:$BC$2232,F$1,FALSE),VLOOKUP($A770,Pit!$A$4:$AZ$2108,F$2,FALSE))</f>
        <v>Mauro Cruz</v>
      </c>
      <c r="G770" s="16">
        <f>IF($C770="B",VLOOKUP($A770,Bat!$A$4:$BC$2232,G$1,FALSE),VLOOKUP($A770,Pit!$A$4:$AZ$2108,G$2,FALSE))</f>
        <v>21</v>
      </c>
      <c r="H770" s="16" t="str">
        <f>IF($C770="B",VLOOKUP($A770,Bat!$A$4:$BC$2232,H$1,FALSE),VLOOKUP($A770,Pit!$A$4:$AZ$2108,H$2,FALSE))</f>
        <v>R</v>
      </c>
      <c r="I770" s="16" t="str">
        <f>IF($C770="B",VLOOKUP($A770,Bat!$A$4:$BC$2232,I$1,FALSE),VLOOKUP($A770,Pit!$A$4:$AZ$2108,I$2,FALSE))</f>
        <v>R</v>
      </c>
      <c r="J770" s="16" t="str">
        <f>IF($C770="B",VLOOKUP($A770,Bat!$A$4:$BC$2232,J$1,FALSE),VLOOKUP($A770,Pit!$A$4:$AZ$2108,J$2,FALSE))</f>
        <v>Low</v>
      </c>
      <c r="K770" s="17" t="str">
        <f>IF($C770="B",VLOOKUP($A770,Bat!$A$4:$BC$2232,K$1,FALSE),VLOOKUP($A770,Pit!$A$4:$AZ$2108,K$2,FALSE))</f>
        <v>Normal</v>
      </c>
      <c r="L770" s="16">
        <f>IF($C770="B",VLOOKUP($A770,Bat!$A$4:$BC$2232,L$1,FALSE),VLOOKUP($A770,Pit!$A$4:$AZ$2108,L$2,FALSE))</f>
        <v>3</v>
      </c>
      <c r="M770" s="16">
        <f>IF($C770="B",VLOOKUP($A770,Bat!$A$4:$BC$2232,M$1,FALSE),VLOOKUP($A770,Pit!$A$4:$AZ$2108,M$2,FALSE))</f>
        <v>7</v>
      </c>
      <c r="N770" s="16">
        <f>IF($C770="B",VLOOKUP($A770,Bat!$A$4:$BC$2232,N$1,FALSE),VLOOKUP($A770,Pit!$A$4:$AZ$2108,N$2,FALSE))</f>
        <v>2</v>
      </c>
      <c r="O770" s="16">
        <f>IF($C770="B",VLOOKUP($A770,Bat!$A$4:$BC$2232,O$1,FALSE),VLOOKUP($A770,Pit!$A$4:$AZ$2108,O$2,FALSE))</f>
        <v>2</v>
      </c>
      <c r="P770" s="17">
        <f>IF($C770="B",VLOOKUP($A770,Bat!$A$4:$BC$2232,P$1,FALSE),VLOOKUP($A770,Pit!$A$4:$AZ$2108,P$2,FALSE))</f>
        <v>4</v>
      </c>
      <c r="Q770" s="36">
        <f>IF($C770="B",VLOOKUP($A770,Bat!$A$4:$BC$2232,Q$1,FALSE),VLOOKUP($A770,Pit!$A$4:$AZ$2108,Q$2,FALSE))</f>
        <v>-0.35953079589492098</v>
      </c>
      <c r="R770" s="19">
        <f>IF($C770="B",VLOOKUP($A770,Bat!$A$4:$BC$2232,R$1,FALSE),VLOOKUP($A770,Pit!$A$4:$AZ$2108,R$2,FALSE))</f>
        <v>-0.90975594729020537</v>
      </c>
      <c r="S770" s="20">
        <f>IF($C770="B",VLOOKUP($A770,Bat!$A$4:$BC$2232,S$1,FALSE),VLOOKUP($A770,Pit!$A$4:$AZ$2108,S$2,FALSE))</f>
        <v>220000</v>
      </c>
      <c r="T770" s="17" t="str">
        <f>VLOOKUP(IF($C770="B",VLOOKUP($A770,Bat!$A$4:$AT$2232,T$1,FALSE),VLOOKUP($A770,Pit!$A$4:$BD$2108,T$2,FALSE)),COND!$A$35:$B$41,2,FALSE)</f>
        <v>??</v>
      </c>
      <c r="U770" s="21">
        <f>IF($C770="B",VLOOKUP($A770,Bat!$A$4:$AR$1196,44,FALSE),VLOOKUP($A770,Pit!$A$4:$BB$1086,54,FALSE))</f>
        <v>0</v>
      </c>
      <c r="V770" s="16"/>
      <c r="W770" s="16">
        <f>IF(OR(U770=999,V770=999,AND(S770&gt;$S$3,S770&lt;&gt;"Slot")),"",IF(V770="",U770,V770))</f>
        <v>0</v>
      </c>
      <c r="X770" s="17" t="e">
        <f>RANK(R770,$R$5:$R$124)</f>
        <v>#N/A</v>
      </c>
      <c r="Y770" s="16" t="str">
        <f>IFERROR(VLOOKUP($D770,Results!$F$3:$L$1396,Y$1,FALSE),"")</f>
        <v/>
      </c>
      <c r="Z770" s="34" t="str">
        <f>IFERROR(IFERROR(IF(VLOOKUP($D770,Results!$F$3:$L$1396,Z$1+1,FALSE)=1,"S",""),"")&amp;VLOOKUP($D770,Results!$F$3:$L$1396,Z$1,FALSE),"")</f>
        <v/>
      </c>
      <c r="AA770" s="16" t="str">
        <f>IFERROR(VLOOKUP($D770,Results!$F$3:$L$1396,AA$1,FALSE),"")</f>
        <v/>
      </c>
      <c r="AB770" s="16" t="str">
        <f>IFERROR(VLOOKUP($D770,Results!$F$3:$L$1396,AB$1,FALSE),"")</f>
        <v/>
      </c>
      <c r="AC770" s="16" t="str">
        <f>IF(V770="","",Y770-V770)</f>
        <v/>
      </c>
    </row>
    <row r="771" spans="1:29" s="21" customFormat="1" x14ac:dyDescent="0.25">
      <c r="A771" s="21" t="s">
        <v>2680</v>
      </c>
      <c r="B771" s="16">
        <f>COUNTIF($A$5:$A$124,A771)</f>
        <v>0</v>
      </c>
      <c r="C771" s="16" t="str">
        <f>IF(OR(MID(A771,1,2)="SP",MID(A771,1,2)="MR",MID(A771,1,2)="CL",MID(A771,1,2)="RP"),"P","B")</f>
        <v>P</v>
      </c>
      <c r="D771" s="17">
        <f>IF($C771="B",VLOOKUP($A771,Bat!$A$4:$BC$2232,D$1,FALSE),VLOOKUP($A771,Pit!$A$4:$AZ$2108,D$2,FALSE))</f>
        <v>9347</v>
      </c>
      <c r="E771" s="16" t="str">
        <f>IF($C771="B",VLOOKUP($A771,Bat!$A$4:$BC$2232,E$1,FALSE),VLOOKUP($A771,Pit!$A$4:$AZ$2108,E$2,FALSE))</f>
        <v>RP</v>
      </c>
      <c r="F771" s="16" t="str">
        <f>IF($C771="B",VLOOKUP($A771,Bat!$A$4:$BC$2232,F$1,FALSE),VLOOKUP($A771,Pit!$A$4:$AZ$2108,F$2,FALSE))</f>
        <v>Shino Takahashi</v>
      </c>
      <c r="G771" s="16">
        <f>IF($C771="B",VLOOKUP($A771,Bat!$A$4:$BC$2232,G$1,FALSE),VLOOKUP($A771,Pit!$A$4:$AZ$2108,G$2,FALSE))</f>
        <v>18</v>
      </c>
      <c r="H771" s="16" t="str">
        <f>IF($C771="B",VLOOKUP($A771,Bat!$A$4:$BC$2232,H$1,FALSE),VLOOKUP($A771,Pit!$A$4:$AZ$2108,H$2,FALSE))</f>
        <v>L</v>
      </c>
      <c r="I771" s="16" t="str">
        <f>IF($C771="B",VLOOKUP($A771,Bat!$A$4:$BC$2232,I$1,FALSE),VLOOKUP($A771,Pit!$A$4:$AZ$2108,I$2,FALSE))</f>
        <v>L</v>
      </c>
      <c r="J771" s="16" t="str">
        <f>IF($C771="B",VLOOKUP($A771,Bat!$A$4:$BC$2232,J$1,FALSE),VLOOKUP($A771,Pit!$A$4:$AZ$2108,J$2,FALSE))</f>
        <v>Very Low</v>
      </c>
      <c r="K771" s="17" t="str">
        <f>IF($C771="B",VLOOKUP($A771,Bat!$A$4:$BC$2232,K$1,FALSE),VLOOKUP($A771,Pit!$A$4:$AZ$2108,K$2,FALSE))</f>
        <v>Normal</v>
      </c>
      <c r="L771" s="16">
        <f>IF($C771="B",VLOOKUP($A771,Bat!$A$4:$BC$2232,L$1,FALSE),VLOOKUP($A771,Pit!$A$4:$AZ$2108,L$2,FALSE))</f>
        <v>3</v>
      </c>
      <c r="M771" s="16">
        <f>IF($C771="B",VLOOKUP($A771,Bat!$A$4:$BC$2232,M$1,FALSE),VLOOKUP($A771,Pit!$A$4:$AZ$2108,M$2,FALSE))</f>
        <v>4</v>
      </c>
      <c r="N771" s="16">
        <f>IF($C771="B",VLOOKUP($A771,Bat!$A$4:$BC$2232,N$1,FALSE),VLOOKUP($A771,Pit!$A$4:$AZ$2108,N$2,FALSE))</f>
        <v>2</v>
      </c>
      <c r="O771" s="16" t="str">
        <f>IF($C771="B",VLOOKUP($A771,Bat!$A$4:$BC$2232,O$1,FALSE),VLOOKUP($A771,Pit!$A$4:$AZ$2108,O$2,FALSE))</f>
        <v>84-86 Mph</v>
      </c>
      <c r="P771" s="17">
        <f>IF($C771="B",VLOOKUP($A771,Bat!$A$4:$BC$2232,P$1,FALSE),VLOOKUP($A771,Pit!$A$4:$AZ$2108,P$2,FALSE))</f>
        <v>5</v>
      </c>
      <c r="Q771" s="36">
        <f>IF($C771="B",VLOOKUP($A771,Bat!$A$4:$BC$2232,Q$1,FALSE),VLOOKUP($A771,Pit!$A$4:$AZ$2108,Q$2,FALSE))</f>
        <v>12.86758343605678</v>
      </c>
      <c r="R771" s="19">
        <f>IF($C771="B",VLOOKUP($A771,Bat!$A$4:$BC$2232,R$1,FALSE),VLOOKUP($A771,Pit!$A$4:$AZ$2108,R$2,FALSE))</f>
        <v>-0.91101180877911292</v>
      </c>
      <c r="S771" s="20">
        <f>IF($C771="B",VLOOKUP($A771,Bat!$A$4:$BC$2232,S$1,FALSE),VLOOKUP($A771,Pit!$A$4:$AZ$2108,S$2,FALSE))</f>
        <v>105000</v>
      </c>
      <c r="T771" s="17" t="str">
        <f>VLOOKUP(IF($C771="B",VLOOKUP($A771,Bat!$A$4:$AT$2232,T$1,FALSE),VLOOKUP($A771,Pit!$A$4:$BD$2108,T$2,FALSE)),COND!$A$35:$B$41,2,FALSE)</f>
        <v>??</v>
      </c>
      <c r="U771" s="21">
        <f>IF($C771="B",VLOOKUP($A771,Bat!$A$4:$AR$1196,44,FALSE),VLOOKUP($A771,Pit!$A$4:$BB$1086,54,FALSE))</f>
        <v>0</v>
      </c>
      <c r="V771" s="16"/>
      <c r="W771" s="16">
        <f>IF(OR(U771=999,V771=999,AND(S771&gt;$S$3,S771&lt;&gt;"Slot")),"",IF(V771="",U771,V771))</f>
        <v>0</v>
      </c>
      <c r="X771" s="17" t="e">
        <f>RANK(R771,$R$5:$R$124)</f>
        <v>#N/A</v>
      </c>
      <c r="Y771" s="16" t="str">
        <f>IFERROR(VLOOKUP($D771,Results!$F$3:$L$1396,Y$1,FALSE),"")</f>
        <v/>
      </c>
      <c r="Z771" s="34" t="str">
        <f>IFERROR(IFERROR(IF(VLOOKUP($D771,Results!$F$3:$L$1396,Z$1+1,FALSE)=1,"S",""),"")&amp;VLOOKUP($D771,Results!$F$3:$L$1396,Z$1,FALSE),"")</f>
        <v/>
      </c>
      <c r="AA771" s="16" t="str">
        <f>IFERROR(VLOOKUP($D771,Results!$F$3:$L$1396,AA$1,FALSE),"")</f>
        <v/>
      </c>
      <c r="AB771" s="16" t="str">
        <f>IFERROR(VLOOKUP($D771,Results!$F$3:$L$1396,AB$1,FALSE),"")</f>
        <v/>
      </c>
      <c r="AC771" s="16" t="str">
        <f>IF(V771="","",Y771-V771)</f>
        <v/>
      </c>
    </row>
    <row r="772" spans="1:29" s="21" customFormat="1" x14ac:dyDescent="0.25">
      <c r="A772" s="21" t="s">
        <v>2679</v>
      </c>
      <c r="B772" s="16">
        <f>COUNTIF($A$5:$A$124,A772)</f>
        <v>0</v>
      </c>
      <c r="C772" s="16" t="str">
        <f>IF(OR(MID(A772,1,2)="SP",MID(A772,1,2)="MR",MID(A772,1,2)="CL",MID(A772,1,2)="RP"),"P","B")</f>
        <v>P</v>
      </c>
      <c r="D772" s="17">
        <f>IF($C772="B",VLOOKUP($A772,Bat!$A$4:$BC$2232,D$1,FALSE),VLOOKUP($A772,Pit!$A$4:$AZ$2108,D$2,FALSE))</f>
        <v>13688</v>
      </c>
      <c r="E772" s="16" t="str">
        <f>IF($C772="B",VLOOKUP($A772,Bat!$A$4:$BC$2232,E$1,FALSE),VLOOKUP($A772,Pit!$A$4:$AZ$2108,E$2,FALSE))</f>
        <v>RP</v>
      </c>
      <c r="F772" s="16" t="str">
        <f>IF($C772="B",VLOOKUP($A772,Bat!$A$4:$BC$2232,F$1,FALSE),VLOOKUP($A772,Pit!$A$4:$AZ$2108,F$2,FALSE))</f>
        <v>Ángel Hernández</v>
      </c>
      <c r="G772" s="16">
        <f>IF($C772="B",VLOOKUP($A772,Bat!$A$4:$BC$2232,G$1,FALSE),VLOOKUP($A772,Pit!$A$4:$AZ$2108,G$2,FALSE))</f>
        <v>18</v>
      </c>
      <c r="H772" s="16" t="str">
        <f>IF($C772="B",VLOOKUP($A772,Bat!$A$4:$BC$2232,H$1,FALSE),VLOOKUP($A772,Pit!$A$4:$AZ$2108,H$2,FALSE))</f>
        <v>R</v>
      </c>
      <c r="I772" s="16" t="str">
        <f>IF($C772="B",VLOOKUP($A772,Bat!$A$4:$BC$2232,I$1,FALSE),VLOOKUP($A772,Pit!$A$4:$AZ$2108,I$2,FALSE))</f>
        <v>R</v>
      </c>
      <c r="J772" s="16" t="str">
        <f>IF($C772="B",VLOOKUP($A772,Bat!$A$4:$BC$2232,J$1,FALSE),VLOOKUP($A772,Pit!$A$4:$AZ$2108,J$2,FALSE))</f>
        <v>Very Low</v>
      </c>
      <c r="K772" s="17" t="str">
        <f>IF($C772="B",VLOOKUP($A772,Bat!$A$4:$BC$2232,K$1,FALSE),VLOOKUP($A772,Pit!$A$4:$AZ$2108,K$2,FALSE))</f>
        <v>Normal</v>
      </c>
      <c r="L772" s="16">
        <f>IF($C772="B",VLOOKUP($A772,Bat!$A$4:$BC$2232,L$1,FALSE),VLOOKUP($A772,Pit!$A$4:$AZ$2108,L$2,FALSE))</f>
        <v>3</v>
      </c>
      <c r="M772" s="16">
        <f>IF($C772="B",VLOOKUP($A772,Bat!$A$4:$BC$2232,M$1,FALSE),VLOOKUP($A772,Pit!$A$4:$AZ$2108,M$2,FALSE))</f>
        <v>4</v>
      </c>
      <c r="N772" s="16">
        <f>IF($C772="B",VLOOKUP($A772,Bat!$A$4:$BC$2232,N$1,FALSE),VLOOKUP($A772,Pit!$A$4:$AZ$2108,N$2,FALSE))</f>
        <v>2</v>
      </c>
      <c r="O772" s="16" t="str">
        <f>IF($C772="B",VLOOKUP($A772,Bat!$A$4:$BC$2232,O$1,FALSE),VLOOKUP($A772,Pit!$A$4:$AZ$2108,O$2,FALSE))</f>
        <v>84-86 Mph</v>
      </c>
      <c r="P772" s="17">
        <f>IF($C772="B",VLOOKUP($A772,Bat!$A$4:$BC$2232,P$1,FALSE),VLOOKUP($A772,Pit!$A$4:$AZ$2108,P$2,FALSE))</f>
        <v>5</v>
      </c>
      <c r="Q772" s="36">
        <f>IF($C772="B",VLOOKUP($A772,Bat!$A$4:$BC$2232,Q$1,FALSE),VLOOKUP($A772,Pit!$A$4:$AZ$2108,Q$2,FALSE))</f>
        <v>12.86758343605678</v>
      </c>
      <c r="R772" s="19">
        <f>IF($C772="B",VLOOKUP($A772,Bat!$A$4:$BC$2232,R$1,FALSE),VLOOKUP($A772,Pit!$A$4:$AZ$2108,R$2,FALSE))</f>
        <v>-0.91101180877911292</v>
      </c>
      <c r="S772" s="20">
        <f>IF($C772="B",VLOOKUP($A772,Bat!$A$4:$BC$2232,S$1,FALSE),VLOOKUP($A772,Pit!$A$4:$AZ$2108,S$2,FALSE))</f>
        <v>200000</v>
      </c>
      <c r="T772" s="17" t="str">
        <f>VLOOKUP(IF($C772="B",VLOOKUP($A772,Bat!$A$4:$AT$2232,T$1,FALSE),VLOOKUP($A772,Pit!$A$4:$BD$2108,T$2,FALSE)),COND!$A$35:$B$41,2,FALSE)</f>
        <v>??</v>
      </c>
      <c r="U772" s="21">
        <f>IF($C772="B",VLOOKUP($A772,Bat!$A$4:$AR$1196,44,FALSE),VLOOKUP($A772,Pit!$A$4:$BB$1086,54,FALSE))</f>
        <v>0</v>
      </c>
      <c r="V772" s="16"/>
      <c r="W772" s="16">
        <f>IF(OR(U772=999,V772=999,AND(S772&gt;$S$3,S772&lt;&gt;"Slot")),"",IF(V772="",U772,V772))</f>
        <v>0</v>
      </c>
      <c r="X772" s="17" t="e">
        <f>RANK(R772,$R$5:$R$124)</f>
        <v>#N/A</v>
      </c>
      <c r="Y772" s="16" t="str">
        <f>IFERROR(VLOOKUP($D772,Results!$F$3:$L$1396,Y$1,FALSE),"")</f>
        <v/>
      </c>
      <c r="Z772" s="34" t="str">
        <f>IFERROR(IFERROR(IF(VLOOKUP($D772,Results!$F$3:$L$1396,Z$1+1,FALSE)=1,"S",""),"")&amp;VLOOKUP($D772,Results!$F$3:$L$1396,Z$1,FALSE),"")</f>
        <v/>
      </c>
      <c r="AA772" s="16" t="str">
        <f>IFERROR(VLOOKUP($D772,Results!$F$3:$L$1396,AA$1,FALSE),"")</f>
        <v/>
      </c>
      <c r="AB772" s="16" t="str">
        <f>IFERROR(VLOOKUP($D772,Results!$F$3:$L$1396,AB$1,FALSE),"")</f>
        <v/>
      </c>
      <c r="AC772" s="16" t="str">
        <f>IF(V772="","",Y772-V772)</f>
        <v/>
      </c>
    </row>
    <row r="773" spans="1:29" s="21" customFormat="1" x14ac:dyDescent="0.25">
      <c r="A773" s="21" t="s">
        <v>2681</v>
      </c>
      <c r="B773" s="16">
        <f>COUNTIF($A$5:$A$124,A773)</f>
        <v>0</v>
      </c>
      <c r="C773" s="16" t="str">
        <f>IF(OR(MID(A773,1,2)="SP",MID(A773,1,2)="MR",MID(A773,1,2)="CL",MID(A773,1,2)="RP"),"P","B")</f>
        <v>P</v>
      </c>
      <c r="D773" s="17">
        <f>IF($C773="B",VLOOKUP($A773,Bat!$A$4:$BC$2232,D$1,FALSE),VLOOKUP($A773,Pit!$A$4:$AZ$2108,D$2,FALSE))</f>
        <v>9369</v>
      </c>
      <c r="E773" s="16" t="str">
        <f>IF($C773="B",VLOOKUP($A773,Bat!$A$4:$BC$2232,E$1,FALSE),VLOOKUP($A773,Pit!$A$4:$AZ$2108,E$2,FALSE))</f>
        <v>RP</v>
      </c>
      <c r="F773" s="16" t="str">
        <f>IF($C773="B",VLOOKUP($A773,Bat!$A$4:$BC$2232,F$1,FALSE),VLOOKUP($A773,Pit!$A$4:$AZ$2108,F$2,FALSE))</f>
        <v>Yaichiro Fujita</v>
      </c>
      <c r="G773" s="16">
        <f>IF($C773="B",VLOOKUP($A773,Bat!$A$4:$BC$2232,G$1,FALSE),VLOOKUP($A773,Pit!$A$4:$AZ$2108,G$2,FALSE))</f>
        <v>18</v>
      </c>
      <c r="H773" s="16" t="str">
        <f>IF($C773="B",VLOOKUP($A773,Bat!$A$4:$BC$2232,H$1,FALSE),VLOOKUP($A773,Pit!$A$4:$AZ$2108,H$2,FALSE))</f>
        <v>L</v>
      </c>
      <c r="I773" s="16" t="str">
        <f>IF($C773="B",VLOOKUP($A773,Bat!$A$4:$BC$2232,I$1,FALSE),VLOOKUP($A773,Pit!$A$4:$AZ$2108,I$2,FALSE))</f>
        <v>L</v>
      </c>
      <c r="J773" s="16" t="str">
        <f>IF($C773="B",VLOOKUP($A773,Bat!$A$4:$BC$2232,J$1,FALSE),VLOOKUP($A773,Pit!$A$4:$AZ$2108,J$2,FALSE))</f>
        <v>Very Low</v>
      </c>
      <c r="K773" s="17" t="str">
        <f>IF($C773="B",VLOOKUP($A773,Bat!$A$4:$BC$2232,K$1,FALSE),VLOOKUP($A773,Pit!$A$4:$AZ$2108,K$2,FALSE))</f>
        <v>Normal</v>
      </c>
      <c r="L773" s="16">
        <f>IF($C773="B",VLOOKUP($A773,Bat!$A$4:$BC$2232,L$1,FALSE),VLOOKUP($A773,Pit!$A$4:$AZ$2108,L$2,FALSE))</f>
        <v>3</v>
      </c>
      <c r="M773" s="16">
        <f>IF($C773="B",VLOOKUP($A773,Bat!$A$4:$BC$2232,M$1,FALSE),VLOOKUP($A773,Pit!$A$4:$AZ$2108,M$2,FALSE))</f>
        <v>4</v>
      </c>
      <c r="N773" s="16">
        <f>IF($C773="B",VLOOKUP($A773,Bat!$A$4:$BC$2232,N$1,FALSE),VLOOKUP($A773,Pit!$A$4:$AZ$2108,N$2,FALSE))</f>
        <v>2</v>
      </c>
      <c r="O773" s="16" t="str">
        <f>IF($C773="B",VLOOKUP($A773,Bat!$A$4:$BC$2232,O$1,FALSE),VLOOKUP($A773,Pit!$A$4:$AZ$2108,O$2,FALSE))</f>
        <v>84-86 Mph</v>
      </c>
      <c r="P773" s="17">
        <f>IF($C773="B",VLOOKUP($A773,Bat!$A$4:$BC$2232,P$1,FALSE),VLOOKUP($A773,Pit!$A$4:$AZ$2108,P$2,FALSE))</f>
        <v>6</v>
      </c>
      <c r="Q773" s="36">
        <f>IF($C773="B",VLOOKUP($A773,Bat!$A$4:$BC$2232,Q$1,FALSE),VLOOKUP($A773,Pit!$A$4:$AZ$2108,Q$2,FALSE))</f>
        <v>12.833285169823302</v>
      </c>
      <c r="R773" s="19">
        <f>IF($C773="B",VLOOKUP($A773,Bat!$A$4:$BC$2232,R$1,FALSE),VLOOKUP($A773,Pit!$A$4:$AZ$2108,R$2,FALSE))</f>
        <v>-0.91408029626486587</v>
      </c>
      <c r="S773" s="20">
        <f>IF($C773="B",VLOOKUP($A773,Bat!$A$4:$BC$2232,S$1,FALSE),VLOOKUP($A773,Pit!$A$4:$AZ$2108,S$2,FALSE))</f>
        <v>230000</v>
      </c>
      <c r="T773" s="17" t="str">
        <f>VLOOKUP(IF($C773="B",VLOOKUP($A773,Bat!$A$4:$AT$2232,T$1,FALSE),VLOOKUP($A773,Pit!$A$4:$BD$2108,T$2,FALSE)),COND!$A$35:$B$41,2,FALSE)</f>
        <v>??</v>
      </c>
      <c r="U773" s="21">
        <f>IF($C773="B",VLOOKUP($A773,Bat!$A$4:$AR$1196,44,FALSE),VLOOKUP($A773,Pit!$A$4:$BB$1086,54,FALSE))</f>
        <v>0</v>
      </c>
      <c r="V773" s="16"/>
      <c r="W773" s="16">
        <f>IF(OR(U773=999,V773=999,AND(S773&gt;$S$3,S773&lt;&gt;"Slot")),"",IF(V773="",U773,V773))</f>
        <v>0</v>
      </c>
      <c r="X773" s="17" t="e">
        <f>RANK(R773,$R$5:$R$124)</f>
        <v>#N/A</v>
      </c>
      <c r="Y773" s="16" t="str">
        <f>IFERROR(VLOOKUP($D773,Results!$F$3:$L$1396,Y$1,FALSE),"")</f>
        <v/>
      </c>
      <c r="Z773" s="34" t="str">
        <f>IFERROR(IFERROR(IF(VLOOKUP($D773,Results!$F$3:$L$1396,Z$1+1,FALSE)=1,"S",""),"")&amp;VLOOKUP($D773,Results!$F$3:$L$1396,Z$1,FALSE),"")</f>
        <v/>
      </c>
      <c r="AA773" s="16" t="str">
        <f>IFERROR(VLOOKUP($D773,Results!$F$3:$L$1396,AA$1,FALSE),"")</f>
        <v/>
      </c>
      <c r="AB773" s="16" t="str">
        <f>IFERROR(VLOOKUP($D773,Results!$F$3:$L$1396,AB$1,FALSE),"")</f>
        <v/>
      </c>
      <c r="AC773" s="16" t="str">
        <f>IF(V773="","",Y773-V773)</f>
        <v/>
      </c>
    </row>
    <row r="774" spans="1:29" s="21" customFormat="1" x14ac:dyDescent="0.25">
      <c r="A774" s="21" t="s">
        <v>2682</v>
      </c>
      <c r="B774" s="16">
        <f>COUNTIF($A$5:$A$124,A774)</f>
        <v>0</v>
      </c>
      <c r="C774" s="16" t="str">
        <f>IF(OR(MID(A774,1,2)="SP",MID(A774,1,2)="MR",MID(A774,1,2)="CL",MID(A774,1,2)="RP"),"P","B")</f>
        <v>P</v>
      </c>
      <c r="D774" s="17">
        <f>IF($C774="B",VLOOKUP($A774,Bat!$A$4:$BC$2232,D$1,FALSE),VLOOKUP($A774,Pit!$A$4:$AZ$2108,D$2,FALSE))</f>
        <v>10684</v>
      </c>
      <c r="E774" s="16" t="str">
        <f>IF($C774="B",VLOOKUP($A774,Bat!$A$4:$BC$2232,E$1,FALSE),VLOOKUP($A774,Pit!$A$4:$AZ$2108,E$2,FALSE))</f>
        <v>RP</v>
      </c>
      <c r="F774" s="16" t="str">
        <f>IF($C774="B",VLOOKUP($A774,Bat!$A$4:$BC$2232,F$1,FALSE),VLOOKUP($A774,Pit!$A$4:$AZ$2108,F$2,FALSE))</f>
        <v>Pepe Álvarez</v>
      </c>
      <c r="G774" s="16">
        <f>IF($C774="B",VLOOKUP($A774,Bat!$A$4:$BC$2232,G$1,FALSE),VLOOKUP($A774,Pit!$A$4:$AZ$2108,G$2,FALSE))</f>
        <v>21</v>
      </c>
      <c r="H774" s="16" t="str">
        <f>IF($C774="B",VLOOKUP($A774,Bat!$A$4:$BC$2232,H$1,FALSE),VLOOKUP($A774,Pit!$A$4:$AZ$2108,H$2,FALSE))</f>
        <v>R</v>
      </c>
      <c r="I774" s="16" t="str">
        <f>IF($C774="B",VLOOKUP($A774,Bat!$A$4:$BC$2232,I$1,FALSE),VLOOKUP($A774,Pit!$A$4:$AZ$2108,I$2,FALSE))</f>
        <v>R</v>
      </c>
      <c r="J774" s="16" t="str">
        <f>IF($C774="B",VLOOKUP($A774,Bat!$A$4:$BC$2232,J$1,FALSE),VLOOKUP($A774,Pit!$A$4:$AZ$2108,J$2,FALSE))</f>
        <v>Very Low</v>
      </c>
      <c r="K774" s="17" t="str">
        <f>IF($C774="B",VLOOKUP($A774,Bat!$A$4:$BC$2232,K$1,FALSE),VLOOKUP($A774,Pit!$A$4:$AZ$2108,K$2,FALSE))</f>
        <v>High</v>
      </c>
      <c r="L774" s="16">
        <f>IF($C774="B",VLOOKUP($A774,Bat!$A$4:$BC$2232,L$1,FALSE),VLOOKUP($A774,Pit!$A$4:$AZ$2108,L$2,FALSE))</f>
        <v>5</v>
      </c>
      <c r="M774" s="16">
        <f>IF($C774="B",VLOOKUP($A774,Bat!$A$4:$BC$2232,M$1,FALSE),VLOOKUP($A774,Pit!$A$4:$AZ$2108,M$2,FALSE))</f>
        <v>4</v>
      </c>
      <c r="N774" s="16">
        <f>IF($C774="B",VLOOKUP($A774,Bat!$A$4:$BC$2232,N$1,FALSE),VLOOKUP($A774,Pit!$A$4:$AZ$2108,N$2,FALSE))</f>
        <v>1</v>
      </c>
      <c r="O774" s="16" t="str">
        <f>IF($C774="B",VLOOKUP($A774,Bat!$A$4:$BC$2232,O$1,FALSE),VLOOKUP($A774,Pit!$A$4:$AZ$2108,O$2,FALSE))</f>
        <v>93-95 Mph</v>
      </c>
      <c r="P774" s="17">
        <f>IF($C774="B",VLOOKUP($A774,Bat!$A$4:$BC$2232,P$1,FALSE),VLOOKUP($A774,Pit!$A$4:$AZ$2108,P$2,FALSE))</f>
        <v>2</v>
      </c>
      <c r="Q774" s="36">
        <f>IF($C774="B",VLOOKUP($A774,Bat!$A$4:$BC$2232,Q$1,FALSE),VLOOKUP($A774,Pit!$A$4:$AZ$2108,Q$2,FALSE))</f>
        <v>12.782003529200665</v>
      </c>
      <c r="R774" s="19">
        <f>IF($C774="B",VLOOKUP($A774,Bat!$A$4:$BC$2232,R$1,FALSE),VLOOKUP($A774,Pit!$A$4:$AZ$2108,R$2,FALSE))</f>
        <v>-0.91866819792229282</v>
      </c>
      <c r="S774" s="20">
        <f>IF($C774="B",VLOOKUP($A774,Bat!$A$4:$BC$2232,S$1,FALSE),VLOOKUP($A774,Pit!$A$4:$AZ$2108,S$2,FALSE))</f>
        <v>220000</v>
      </c>
      <c r="T774" s="17" t="str">
        <f>VLOOKUP(IF($C774="B",VLOOKUP($A774,Bat!$A$4:$AT$2232,T$1,FALSE),VLOOKUP($A774,Pit!$A$4:$BD$2108,T$2,FALSE)),COND!$A$35:$B$41,2,FALSE)</f>
        <v>??</v>
      </c>
      <c r="U774" s="21">
        <f>IF($C774="B",VLOOKUP($A774,Bat!$A$4:$AR$1196,44,FALSE),VLOOKUP($A774,Pit!$A$4:$BB$1086,54,FALSE))</f>
        <v>0</v>
      </c>
      <c r="V774" s="16"/>
      <c r="W774" s="16">
        <f>IF(OR(U774=999,V774=999,AND(S774&gt;$S$3,S774&lt;&gt;"Slot")),"",IF(V774="",U774,V774))</f>
        <v>0</v>
      </c>
      <c r="X774" s="17" t="e">
        <f>RANK(R774,$R$5:$R$124)</f>
        <v>#N/A</v>
      </c>
      <c r="Y774" s="16" t="str">
        <f>IFERROR(VLOOKUP($D774,Results!$F$3:$L$1396,Y$1,FALSE),"")</f>
        <v/>
      </c>
      <c r="Z774" s="34" t="str">
        <f>IFERROR(IFERROR(IF(VLOOKUP($D774,Results!$F$3:$L$1396,Z$1+1,FALSE)=1,"S",""),"")&amp;VLOOKUP($D774,Results!$F$3:$L$1396,Z$1,FALSE),"")</f>
        <v/>
      </c>
      <c r="AA774" s="16" t="str">
        <f>IFERROR(VLOOKUP($D774,Results!$F$3:$L$1396,AA$1,FALSE),"")</f>
        <v/>
      </c>
      <c r="AB774" s="16" t="str">
        <f>IFERROR(VLOOKUP($D774,Results!$F$3:$L$1396,AB$1,FALSE),"")</f>
        <v/>
      </c>
      <c r="AC774" s="16" t="str">
        <f>IF(V774="","",Y774-V774)</f>
        <v/>
      </c>
    </row>
    <row r="775" spans="1:29" s="21" customFormat="1" x14ac:dyDescent="0.25">
      <c r="A775" s="21" t="s">
        <v>2684</v>
      </c>
      <c r="B775" s="16">
        <f>COUNTIF($A$5:$A$124,A775)</f>
        <v>0</v>
      </c>
      <c r="C775" s="16" t="str">
        <f>IF(OR(MID(A775,1,2)="SP",MID(A775,1,2)="MR",MID(A775,1,2)="CL",MID(A775,1,2)="RP"),"P","B")</f>
        <v>P</v>
      </c>
      <c r="D775" s="17">
        <f>IF($C775="B",VLOOKUP($A775,Bat!$A$4:$BC$2232,D$1,FALSE),VLOOKUP($A775,Pit!$A$4:$AZ$2108,D$2,FALSE))</f>
        <v>8675</v>
      </c>
      <c r="E775" s="16" t="str">
        <f>IF($C775="B",VLOOKUP($A775,Bat!$A$4:$BC$2232,E$1,FALSE),VLOOKUP($A775,Pit!$A$4:$AZ$2108,E$2,FALSE))</f>
        <v>RP</v>
      </c>
      <c r="F775" s="16" t="str">
        <f>IF($C775="B",VLOOKUP($A775,Bat!$A$4:$BC$2232,F$1,FALSE),VLOOKUP($A775,Pit!$A$4:$AZ$2108,F$2,FALSE))</f>
        <v>Yeijiro Nakao</v>
      </c>
      <c r="G775" s="16">
        <f>IF($C775="B",VLOOKUP($A775,Bat!$A$4:$BC$2232,G$1,FALSE),VLOOKUP($A775,Pit!$A$4:$AZ$2108,G$2,FALSE))</f>
        <v>18</v>
      </c>
      <c r="H775" s="16" t="str">
        <f>IF($C775="B",VLOOKUP($A775,Bat!$A$4:$BC$2232,H$1,FALSE),VLOOKUP($A775,Pit!$A$4:$AZ$2108,H$2,FALSE))</f>
        <v>R</v>
      </c>
      <c r="I775" s="16" t="str">
        <f>IF($C775="B",VLOOKUP($A775,Bat!$A$4:$BC$2232,I$1,FALSE),VLOOKUP($A775,Pit!$A$4:$AZ$2108,I$2,FALSE))</f>
        <v>R</v>
      </c>
      <c r="J775" s="16" t="str">
        <f>IF($C775="B",VLOOKUP($A775,Bat!$A$4:$BC$2232,J$1,FALSE),VLOOKUP($A775,Pit!$A$4:$AZ$2108,J$2,FALSE))</f>
        <v>Very Low</v>
      </c>
      <c r="K775" s="17" t="str">
        <f>IF($C775="B",VLOOKUP($A775,Bat!$A$4:$BC$2232,K$1,FALSE),VLOOKUP($A775,Pit!$A$4:$AZ$2108,K$2,FALSE))</f>
        <v>Very Low</v>
      </c>
      <c r="L775" s="16">
        <f>IF($C775="B",VLOOKUP($A775,Bat!$A$4:$BC$2232,L$1,FALSE),VLOOKUP($A775,Pit!$A$4:$AZ$2108,L$2,FALSE))</f>
        <v>2</v>
      </c>
      <c r="M775" s="16">
        <f>IF($C775="B",VLOOKUP($A775,Bat!$A$4:$BC$2232,M$1,FALSE),VLOOKUP($A775,Pit!$A$4:$AZ$2108,M$2,FALSE))</f>
        <v>3</v>
      </c>
      <c r="N775" s="16">
        <f>IF($C775="B",VLOOKUP($A775,Bat!$A$4:$BC$2232,N$1,FALSE),VLOOKUP($A775,Pit!$A$4:$AZ$2108,N$2,FALSE))</f>
        <v>4</v>
      </c>
      <c r="O775" s="16" t="str">
        <f>IF($C775="B",VLOOKUP($A775,Bat!$A$4:$BC$2232,O$1,FALSE),VLOOKUP($A775,Pit!$A$4:$AZ$2108,O$2,FALSE))</f>
        <v>83-85 Mph</v>
      </c>
      <c r="P775" s="17">
        <f>IF($C775="B",VLOOKUP($A775,Bat!$A$4:$BC$2232,P$1,FALSE),VLOOKUP($A775,Pit!$A$4:$AZ$2108,P$2,FALSE))</f>
        <v>7</v>
      </c>
      <c r="Q775" s="36">
        <f>IF($C775="B",VLOOKUP($A775,Bat!$A$4:$BC$2232,Q$1,FALSE),VLOOKUP($A775,Pit!$A$4:$AZ$2108,Q$2,FALSE))</f>
        <v>12.590191386389996</v>
      </c>
      <c r="R775" s="19">
        <f>IF($C775="B",VLOOKUP($A775,Bat!$A$4:$BC$2232,R$1,FALSE),VLOOKUP($A775,Pit!$A$4:$AZ$2108,R$2,FALSE))</f>
        <v>-0.9358286326749834</v>
      </c>
      <c r="S775" s="20">
        <f>IF($C775="B",VLOOKUP($A775,Bat!$A$4:$BC$2232,S$1,FALSE),VLOOKUP($A775,Pit!$A$4:$AZ$2108,S$2,FALSE))</f>
        <v>220000</v>
      </c>
      <c r="T775" s="17" t="str">
        <f>VLOOKUP(IF($C775="B",VLOOKUP($A775,Bat!$A$4:$AT$2232,T$1,FALSE),VLOOKUP($A775,Pit!$A$4:$BD$2108,T$2,FALSE)),COND!$A$35:$B$41,2,FALSE)</f>
        <v>??</v>
      </c>
      <c r="U775" s="21">
        <f>IF($C775="B",VLOOKUP($A775,Bat!$A$4:$AR$1196,44,FALSE),VLOOKUP($A775,Pit!$A$4:$BB$1086,54,FALSE))</f>
        <v>0</v>
      </c>
      <c r="V775" s="16"/>
      <c r="W775" s="16">
        <f>IF(OR(U775=999,V775=999,AND(S775&gt;$S$3,S775&lt;&gt;"Slot")),"",IF(V775="",U775,V775))</f>
        <v>0</v>
      </c>
      <c r="X775" s="17" t="e">
        <f>RANK(R775,$R$5:$R$124)</f>
        <v>#N/A</v>
      </c>
      <c r="Y775" s="16" t="str">
        <f>IFERROR(VLOOKUP($D775,Results!$F$3:$L$1396,Y$1,FALSE),"")</f>
        <v/>
      </c>
      <c r="Z775" s="34" t="str">
        <f>IFERROR(IFERROR(IF(VLOOKUP($D775,Results!$F$3:$L$1396,Z$1+1,FALSE)=1,"S",""),"")&amp;VLOOKUP($D775,Results!$F$3:$L$1396,Z$1,FALSE),"")</f>
        <v/>
      </c>
      <c r="AA775" s="16" t="str">
        <f>IFERROR(VLOOKUP($D775,Results!$F$3:$L$1396,AA$1,FALSE),"")</f>
        <v/>
      </c>
      <c r="AB775" s="16" t="str">
        <f>IFERROR(VLOOKUP($D775,Results!$F$3:$L$1396,AB$1,FALSE),"")</f>
        <v/>
      </c>
      <c r="AC775" s="16" t="str">
        <f>IF(V775="","",Y775-V775)</f>
        <v/>
      </c>
    </row>
    <row r="776" spans="1:29" s="21" customFormat="1" x14ac:dyDescent="0.25">
      <c r="A776" s="21" t="s">
        <v>2685</v>
      </c>
      <c r="B776" s="16">
        <f>COUNTIF($A$5:$A$124,A776)</f>
        <v>0</v>
      </c>
      <c r="C776" s="16" t="str">
        <f>IF(OR(MID(A776,1,2)="SP",MID(A776,1,2)="MR",MID(A776,1,2)="CL",MID(A776,1,2)="RP"),"P","B")</f>
        <v>P</v>
      </c>
      <c r="D776" s="17">
        <f>IF($C776="B",VLOOKUP($A776,Bat!$A$4:$BC$2232,D$1,FALSE),VLOOKUP($A776,Pit!$A$4:$AZ$2108,D$2,FALSE))</f>
        <v>7256</v>
      </c>
      <c r="E776" s="16" t="str">
        <f>IF($C776="B",VLOOKUP($A776,Bat!$A$4:$BC$2232,E$1,FALSE),VLOOKUP($A776,Pit!$A$4:$AZ$2108,E$2,FALSE))</f>
        <v>RP</v>
      </c>
      <c r="F776" s="16" t="str">
        <f>IF($C776="B",VLOOKUP($A776,Bat!$A$4:$BC$2232,F$1,FALSE),VLOOKUP($A776,Pit!$A$4:$AZ$2108,F$2,FALSE))</f>
        <v>Greg Voigt</v>
      </c>
      <c r="G776" s="16">
        <f>IF($C776="B",VLOOKUP($A776,Bat!$A$4:$BC$2232,G$1,FALSE),VLOOKUP($A776,Pit!$A$4:$AZ$2108,G$2,FALSE))</f>
        <v>21</v>
      </c>
      <c r="H776" s="16" t="str">
        <f>IF($C776="B",VLOOKUP($A776,Bat!$A$4:$BC$2232,H$1,FALSE),VLOOKUP($A776,Pit!$A$4:$AZ$2108,H$2,FALSE))</f>
        <v>R</v>
      </c>
      <c r="I776" s="16" t="str">
        <f>IF($C776="B",VLOOKUP($A776,Bat!$A$4:$BC$2232,I$1,FALSE),VLOOKUP($A776,Pit!$A$4:$AZ$2108,I$2,FALSE))</f>
        <v>R</v>
      </c>
      <c r="J776" s="16" t="str">
        <f>IF($C776="B",VLOOKUP($A776,Bat!$A$4:$BC$2232,J$1,FALSE),VLOOKUP($A776,Pit!$A$4:$AZ$2108,J$2,FALSE))</f>
        <v>Low</v>
      </c>
      <c r="K776" s="17" t="str">
        <f>IF($C776="B",VLOOKUP($A776,Bat!$A$4:$BC$2232,K$1,FALSE),VLOOKUP($A776,Pit!$A$4:$AZ$2108,K$2,FALSE))</f>
        <v>Normal</v>
      </c>
      <c r="L776" s="16">
        <f>IF($C776="B",VLOOKUP($A776,Bat!$A$4:$BC$2232,L$1,FALSE),VLOOKUP($A776,Pit!$A$4:$AZ$2108,L$2,FALSE))</f>
        <v>5</v>
      </c>
      <c r="M776" s="16">
        <f>IF($C776="B",VLOOKUP($A776,Bat!$A$4:$BC$2232,M$1,FALSE),VLOOKUP($A776,Pit!$A$4:$AZ$2108,M$2,FALSE))</f>
        <v>4</v>
      </c>
      <c r="N776" s="16">
        <f>IF($C776="B",VLOOKUP($A776,Bat!$A$4:$BC$2232,N$1,FALSE),VLOOKUP($A776,Pit!$A$4:$AZ$2108,N$2,FALSE))</f>
        <v>4</v>
      </c>
      <c r="O776" s="16" t="str">
        <f>IF($C776="B",VLOOKUP($A776,Bat!$A$4:$BC$2232,O$1,FALSE),VLOOKUP($A776,Pit!$A$4:$AZ$2108,O$2,FALSE))</f>
        <v>91-93 Mph</v>
      </c>
      <c r="P776" s="17">
        <f>IF($C776="B",VLOOKUP($A776,Bat!$A$4:$BC$2232,P$1,FALSE),VLOOKUP($A776,Pit!$A$4:$AZ$2108,P$2,FALSE))</f>
        <v>2</v>
      </c>
      <c r="Q776" s="36">
        <f>IF($C776="B",VLOOKUP($A776,Bat!$A$4:$BC$2232,Q$1,FALSE),VLOOKUP($A776,Pit!$A$4:$AZ$2108,Q$2,FALSE))</f>
        <v>12.515467283379408</v>
      </c>
      <c r="R776" s="19">
        <f>IF($C776="B",VLOOKUP($A776,Bat!$A$4:$BC$2232,R$1,FALSE),VLOOKUP($A776,Pit!$A$4:$AZ$2108,R$2,FALSE))</f>
        <v>-0.94251380951194852</v>
      </c>
      <c r="S776" s="20">
        <f>IF($C776="B",VLOOKUP($A776,Bat!$A$4:$BC$2232,S$1,FALSE),VLOOKUP($A776,Pit!$A$4:$AZ$2108,S$2,FALSE))</f>
        <v>210000</v>
      </c>
      <c r="T776" s="17" t="str">
        <f>VLOOKUP(IF($C776="B",VLOOKUP($A776,Bat!$A$4:$AT$2232,T$1,FALSE),VLOOKUP($A776,Pit!$A$4:$BD$2108,T$2,FALSE)),COND!$A$35:$B$41,2,FALSE)</f>
        <v>??</v>
      </c>
      <c r="U776" s="21">
        <f>IF($C776="B",VLOOKUP($A776,Bat!$A$4:$AR$1196,44,FALSE),VLOOKUP($A776,Pit!$A$4:$BB$1086,54,FALSE))</f>
        <v>0</v>
      </c>
      <c r="V776" s="16"/>
      <c r="W776" s="16">
        <f>IF(OR(U776=999,V776=999,AND(S776&gt;$S$3,S776&lt;&gt;"Slot")),"",IF(V776="",U776,V776))</f>
        <v>0</v>
      </c>
      <c r="X776" s="17" t="e">
        <f>RANK(R776,$R$5:$R$124)</f>
        <v>#N/A</v>
      </c>
      <c r="Y776" s="16" t="str">
        <f>IFERROR(VLOOKUP($D776,Results!$F$3:$L$1396,Y$1,FALSE),"")</f>
        <v/>
      </c>
      <c r="Z776" s="34" t="str">
        <f>IFERROR(IFERROR(IF(VLOOKUP($D776,Results!$F$3:$L$1396,Z$1+1,FALSE)=1,"S",""),"")&amp;VLOOKUP($D776,Results!$F$3:$L$1396,Z$1,FALSE),"")</f>
        <v/>
      </c>
      <c r="AA776" s="16" t="str">
        <f>IFERROR(VLOOKUP($D776,Results!$F$3:$L$1396,AA$1,FALSE),"")</f>
        <v/>
      </c>
      <c r="AB776" s="16" t="str">
        <f>IFERROR(VLOOKUP($D776,Results!$F$3:$L$1396,AB$1,FALSE),"")</f>
        <v/>
      </c>
      <c r="AC776" s="16" t="str">
        <f>IF(V776="","",Y776-V776)</f>
        <v/>
      </c>
    </row>
    <row r="777" spans="1:29" s="21" customFormat="1" x14ac:dyDescent="0.25">
      <c r="A777" s="21" t="s">
        <v>2686</v>
      </c>
      <c r="B777" s="16">
        <f>COUNTIF($A$5:$A$124,A777)</f>
        <v>0</v>
      </c>
      <c r="C777" s="16" t="str">
        <f>IF(OR(MID(A777,1,2)="SP",MID(A777,1,2)="MR",MID(A777,1,2)="CL",MID(A777,1,2)="RP"),"P","B")</f>
        <v>P</v>
      </c>
      <c r="D777" s="17">
        <f>IF($C777="B",VLOOKUP($A777,Bat!$A$4:$BC$2232,D$1,FALSE),VLOOKUP($A777,Pit!$A$4:$AZ$2108,D$2,FALSE))</f>
        <v>4979</v>
      </c>
      <c r="E777" s="16" t="str">
        <f>IF($C777="B",VLOOKUP($A777,Bat!$A$4:$BC$2232,E$1,FALSE),VLOOKUP($A777,Pit!$A$4:$AZ$2108,E$2,FALSE))</f>
        <v>SP</v>
      </c>
      <c r="F777" s="16" t="str">
        <f>IF($C777="B",VLOOKUP($A777,Bat!$A$4:$BC$2232,F$1,FALSE),VLOOKUP($A777,Pit!$A$4:$AZ$2108,F$2,FALSE))</f>
        <v>Doug Bean</v>
      </c>
      <c r="G777" s="16">
        <f>IF($C777="B",VLOOKUP($A777,Bat!$A$4:$BC$2232,G$1,FALSE),VLOOKUP($A777,Pit!$A$4:$AZ$2108,G$2,FALSE))</f>
        <v>18</v>
      </c>
      <c r="H777" s="16" t="str">
        <f>IF($C777="B",VLOOKUP($A777,Bat!$A$4:$BC$2232,H$1,FALSE),VLOOKUP($A777,Pit!$A$4:$AZ$2108,H$2,FALSE))</f>
        <v>R</v>
      </c>
      <c r="I777" s="16" t="str">
        <f>IF($C777="B",VLOOKUP($A777,Bat!$A$4:$BC$2232,I$1,FALSE),VLOOKUP($A777,Pit!$A$4:$AZ$2108,I$2,FALSE))</f>
        <v>L</v>
      </c>
      <c r="J777" s="16" t="str">
        <f>IF($C777="B",VLOOKUP($A777,Bat!$A$4:$BC$2232,J$1,FALSE),VLOOKUP($A777,Pit!$A$4:$AZ$2108,J$2,FALSE))</f>
        <v>Normal</v>
      </c>
      <c r="K777" s="17" t="str">
        <f>IF($C777="B",VLOOKUP($A777,Bat!$A$4:$BC$2232,K$1,FALSE),VLOOKUP($A777,Pit!$A$4:$AZ$2108,K$2,FALSE))</f>
        <v>High</v>
      </c>
      <c r="L777" s="16">
        <f>IF($C777="B",VLOOKUP($A777,Bat!$A$4:$BC$2232,L$1,FALSE),VLOOKUP($A777,Pit!$A$4:$AZ$2108,L$2,FALSE))</f>
        <v>4</v>
      </c>
      <c r="M777" s="16">
        <f>IF($C777="B",VLOOKUP($A777,Bat!$A$4:$BC$2232,M$1,FALSE),VLOOKUP($A777,Pit!$A$4:$AZ$2108,M$2,FALSE))</f>
        <v>3</v>
      </c>
      <c r="N777" s="16">
        <f>IF($C777="B",VLOOKUP($A777,Bat!$A$4:$BC$2232,N$1,FALSE),VLOOKUP($A777,Pit!$A$4:$AZ$2108,N$2,FALSE))</f>
        <v>2</v>
      </c>
      <c r="O777" s="16" t="str">
        <f>IF($C777="B",VLOOKUP($A777,Bat!$A$4:$BC$2232,O$1,FALSE),VLOOKUP($A777,Pit!$A$4:$AZ$2108,O$2,FALSE))</f>
        <v>89-91 Mph</v>
      </c>
      <c r="P777" s="17">
        <f>IF($C777="B",VLOOKUP($A777,Bat!$A$4:$BC$2232,P$1,FALSE),VLOOKUP($A777,Pit!$A$4:$AZ$2108,P$2,FALSE))</f>
        <v>9</v>
      </c>
      <c r="Q777" s="36">
        <f>IF($C777="B",VLOOKUP($A777,Bat!$A$4:$BC$2232,Q$1,FALSE),VLOOKUP($A777,Pit!$A$4:$AZ$2108,Q$2,FALSE))</f>
        <v>12.502183808104647</v>
      </c>
      <c r="R777" s="19">
        <f>IF($C777="B",VLOOKUP($A777,Bat!$A$4:$BC$2232,R$1,FALSE),VLOOKUP($A777,Pit!$A$4:$AZ$2108,R$2,FALSE))</f>
        <v>-0.94370221295398982</v>
      </c>
      <c r="S777" s="20">
        <f>IF($C777="B",VLOOKUP($A777,Bat!$A$4:$BC$2232,S$1,FALSE),VLOOKUP($A777,Pit!$A$4:$AZ$2108,S$2,FALSE))</f>
        <v>210000</v>
      </c>
      <c r="T777" s="17" t="str">
        <f>VLOOKUP(IF($C777="B",VLOOKUP($A777,Bat!$A$4:$AT$2232,T$1,FALSE),VLOOKUP($A777,Pit!$A$4:$BD$2108,T$2,FALSE)),COND!$A$35:$B$41,2,FALSE)</f>
        <v>??</v>
      </c>
      <c r="U777" s="21">
        <f>IF($C777="B",VLOOKUP($A777,Bat!$A$4:$AR$1196,44,FALSE),VLOOKUP($A777,Pit!$A$4:$BB$1086,54,FALSE))</f>
        <v>0</v>
      </c>
      <c r="V777" s="16"/>
      <c r="W777" s="16">
        <f>IF(OR(U777=999,V777=999,AND(S777&gt;$S$3,S777&lt;&gt;"Slot")),"",IF(V777="",U777,V777))</f>
        <v>0</v>
      </c>
      <c r="X777" s="17" t="e">
        <f>RANK(R777,$R$5:$R$124)</f>
        <v>#N/A</v>
      </c>
      <c r="Y777" s="16" t="str">
        <f>IFERROR(VLOOKUP($D777,Results!$F$3:$L$1396,Y$1,FALSE),"")</f>
        <v/>
      </c>
      <c r="Z777" s="34" t="str">
        <f>IFERROR(IFERROR(IF(VLOOKUP($D777,Results!$F$3:$L$1396,Z$1+1,FALSE)=1,"S",""),"")&amp;VLOOKUP($D777,Results!$F$3:$L$1396,Z$1,FALSE),"")</f>
        <v/>
      </c>
      <c r="AA777" s="16" t="str">
        <f>IFERROR(VLOOKUP($D777,Results!$F$3:$L$1396,AA$1,FALSE),"")</f>
        <v/>
      </c>
      <c r="AB777" s="16" t="str">
        <f>IFERROR(VLOOKUP($D777,Results!$F$3:$L$1396,AB$1,FALSE),"")</f>
        <v/>
      </c>
      <c r="AC777" s="16" t="str">
        <f>IF(V777="","",Y777-V777)</f>
        <v/>
      </c>
    </row>
    <row r="778" spans="1:29" s="21" customFormat="1" x14ac:dyDescent="0.25">
      <c r="A778" s="21" t="s">
        <v>2687</v>
      </c>
      <c r="B778" s="16">
        <f>COUNTIF($A$5:$A$124,A778)</f>
        <v>0</v>
      </c>
      <c r="C778" s="16" t="str">
        <f>IF(OR(MID(A778,1,2)="SP",MID(A778,1,2)="MR",MID(A778,1,2)="CL",MID(A778,1,2)="RP"),"P","B")</f>
        <v>P</v>
      </c>
      <c r="D778" s="17">
        <f>IF($C778="B",VLOOKUP($A778,Bat!$A$4:$BC$2232,D$1,FALSE),VLOOKUP($A778,Pit!$A$4:$AZ$2108,D$2,FALSE))</f>
        <v>5185</v>
      </c>
      <c r="E778" s="16" t="str">
        <f>IF($C778="B",VLOOKUP($A778,Bat!$A$4:$BC$2232,E$1,FALSE),VLOOKUP($A778,Pit!$A$4:$AZ$2108,E$2,FALSE))</f>
        <v>RP</v>
      </c>
      <c r="F778" s="16" t="str">
        <f>IF($C778="B",VLOOKUP($A778,Bat!$A$4:$BC$2232,F$1,FALSE),VLOOKUP($A778,Pit!$A$4:$AZ$2108,F$2,FALSE))</f>
        <v>Art Hudson</v>
      </c>
      <c r="G778" s="16">
        <f>IF($C778="B",VLOOKUP($A778,Bat!$A$4:$BC$2232,G$1,FALSE),VLOOKUP($A778,Pit!$A$4:$AZ$2108,G$2,FALSE))</f>
        <v>18</v>
      </c>
      <c r="H778" s="16" t="str">
        <f>IF($C778="B",VLOOKUP($A778,Bat!$A$4:$BC$2232,H$1,FALSE),VLOOKUP($A778,Pit!$A$4:$AZ$2108,H$2,FALSE))</f>
        <v>R</v>
      </c>
      <c r="I778" s="16" t="str">
        <f>IF($C778="B",VLOOKUP($A778,Bat!$A$4:$BC$2232,I$1,FALSE),VLOOKUP($A778,Pit!$A$4:$AZ$2108,I$2,FALSE))</f>
        <v>R</v>
      </c>
      <c r="J778" s="16" t="str">
        <f>IF($C778="B",VLOOKUP($A778,Bat!$A$4:$BC$2232,J$1,FALSE),VLOOKUP($A778,Pit!$A$4:$AZ$2108,J$2,FALSE))</f>
        <v>Low</v>
      </c>
      <c r="K778" s="17" t="str">
        <f>IF($C778="B",VLOOKUP($A778,Bat!$A$4:$BC$2232,K$1,FALSE),VLOOKUP($A778,Pit!$A$4:$AZ$2108,K$2,FALSE))</f>
        <v>Normal</v>
      </c>
      <c r="L778" s="16">
        <f>IF($C778="B",VLOOKUP($A778,Bat!$A$4:$BC$2232,L$1,FALSE),VLOOKUP($A778,Pit!$A$4:$AZ$2108,L$2,FALSE))</f>
        <v>3</v>
      </c>
      <c r="M778" s="16">
        <f>IF($C778="B",VLOOKUP($A778,Bat!$A$4:$BC$2232,M$1,FALSE),VLOOKUP($A778,Pit!$A$4:$AZ$2108,M$2,FALSE))</f>
        <v>4</v>
      </c>
      <c r="N778" s="16">
        <f>IF($C778="B",VLOOKUP($A778,Bat!$A$4:$BC$2232,N$1,FALSE),VLOOKUP($A778,Pit!$A$4:$AZ$2108,N$2,FALSE))</f>
        <v>2</v>
      </c>
      <c r="O778" s="16" t="str">
        <f>IF($C778="B",VLOOKUP($A778,Bat!$A$4:$BC$2232,O$1,FALSE),VLOOKUP($A778,Pit!$A$4:$AZ$2108,O$2,FALSE))</f>
        <v>92-94 Mph</v>
      </c>
      <c r="P778" s="17">
        <f>IF($C778="B",VLOOKUP($A778,Bat!$A$4:$BC$2232,P$1,FALSE),VLOOKUP($A778,Pit!$A$4:$AZ$2108,P$2,FALSE))</f>
        <v>5</v>
      </c>
      <c r="Q778" s="36">
        <f>IF($C778="B",VLOOKUP($A778,Bat!$A$4:$BC$2232,Q$1,FALSE),VLOOKUP($A778,Pit!$A$4:$AZ$2108,Q$2,FALSE))</f>
        <v>12.487640848342373</v>
      </c>
      <c r="R778" s="19">
        <f>IF($C778="B",VLOOKUP($A778,Bat!$A$4:$BC$2232,R$1,FALSE),VLOOKUP($A778,Pit!$A$4:$AZ$2108,R$2,FALSE))</f>
        <v>-0.94500329592222421</v>
      </c>
      <c r="S778" s="20">
        <f>IF($C778="B",VLOOKUP($A778,Bat!$A$4:$BC$2232,S$1,FALSE),VLOOKUP($A778,Pit!$A$4:$AZ$2108,S$2,FALSE))</f>
        <v>240000</v>
      </c>
      <c r="T778" s="17" t="str">
        <f>VLOOKUP(IF($C778="B",VLOOKUP($A778,Bat!$A$4:$AT$2232,T$1,FALSE),VLOOKUP($A778,Pit!$A$4:$BD$2108,T$2,FALSE)),COND!$A$35:$B$41,2,FALSE)</f>
        <v>??</v>
      </c>
      <c r="U778" s="21">
        <f>IF($C778="B",VLOOKUP($A778,Bat!$A$4:$AR$1196,44,FALSE),VLOOKUP($A778,Pit!$A$4:$BB$1086,54,FALSE))</f>
        <v>0</v>
      </c>
      <c r="V778" s="16"/>
      <c r="W778" s="16">
        <f>IF(OR(U778=999,V778=999,AND(S778&gt;$S$3,S778&lt;&gt;"Slot")),"",IF(V778="",U778,V778))</f>
        <v>0</v>
      </c>
      <c r="X778" s="17" t="e">
        <f>RANK(R778,$R$5:$R$124)</f>
        <v>#N/A</v>
      </c>
      <c r="Y778" s="16" t="str">
        <f>IFERROR(VLOOKUP($D778,Results!$F$3:$L$1396,Y$1,FALSE),"")</f>
        <v/>
      </c>
      <c r="Z778" s="34" t="str">
        <f>IFERROR(IFERROR(IF(VLOOKUP($D778,Results!$F$3:$L$1396,Z$1+1,FALSE)=1,"S",""),"")&amp;VLOOKUP($D778,Results!$F$3:$L$1396,Z$1,FALSE),"")</f>
        <v/>
      </c>
      <c r="AA778" s="16" t="str">
        <f>IFERROR(VLOOKUP($D778,Results!$F$3:$L$1396,AA$1,FALSE),"")</f>
        <v/>
      </c>
      <c r="AB778" s="16" t="str">
        <f>IFERROR(VLOOKUP($D778,Results!$F$3:$L$1396,AB$1,FALSE),"")</f>
        <v/>
      </c>
      <c r="AC778" s="16" t="str">
        <f>IF(V778="","",Y778-V778)</f>
        <v/>
      </c>
    </row>
    <row r="779" spans="1:29" s="21" customFormat="1" x14ac:dyDescent="0.25">
      <c r="A779" s="21" t="s">
        <v>2689</v>
      </c>
      <c r="B779" s="16">
        <f>COUNTIF($A$5:$A$124,A779)</f>
        <v>0</v>
      </c>
      <c r="C779" s="16" t="str">
        <f>IF(OR(MID(A779,1,2)="SP",MID(A779,1,2)="MR",MID(A779,1,2)="CL",MID(A779,1,2)="RP"),"P","B")</f>
        <v>P</v>
      </c>
      <c r="D779" s="17">
        <f>IF($C779="B",VLOOKUP($A779,Bat!$A$4:$BC$2232,D$1,FALSE),VLOOKUP($A779,Pit!$A$4:$AZ$2108,D$2,FALSE))</f>
        <v>13265</v>
      </c>
      <c r="E779" s="16" t="str">
        <f>IF($C779="B",VLOOKUP($A779,Bat!$A$4:$BC$2232,E$1,FALSE),VLOOKUP($A779,Pit!$A$4:$AZ$2108,E$2,FALSE))</f>
        <v>RP</v>
      </c>
      <c r="F779" s="16" t="str">
        <f>IF($C779="B",VLOOKUP($A779,Bat!$A$4:$BC$2232,F$1,FALSE),VLOOKUP($A779,Pit!$A$4:$AZ$2108,F$2,FALSE))</f>
        <v>Ronnie Franklin</v>
      </c>
      <c r="G779" s="16">
        <f>IF($C779="B",VLOOKUP($A779,Bat!$A$4:$BC$2232,G$1,FALSE),VLOOKUP($A779,Pit!$A$4:$AZ$2108,G$2,FALSE))</f>
        <v>18</v>
      </c>
      <c r="H779" s="16" t="str">
        <f>IF($C779="B",VLOOKUP($A779,Bat!$A$4:$BC$2232,H$1,FALSE),VLOOKUP($A779,Pit!$A$4:$AZ$2108,H$2,FALSE))</f>
        <v>R</v>
      </c>
      <c r="I779" s="16" t="str">
        <f>IF($C779="B",VLOOKUP($A779,Bat!$A$4:$BC$2232,I$1,FALSE),VLOOKUP($A779,Pit!$A$4:$AZ$2108,I$2,FALSE))</f>
        <v>R</v>
      </c>
      <c r="J779" s="16" t="str">
        <f>IF($C779="B",VLOOKUP($A779,Bat!$A$4:$BC$2232,J$1,FALSE),VLOOKUP($A779,Pit!$A$4:$AZ$2108,J$2,FALSE))</f>
        <v>Normal</v>
      </c>
      <c r="K779" s="17" t="str">
        <f>IF($C779="B",VLOOKUP($A779,Bat!$A$4:$BC$2232,K$1,FALSE),VLOOKUP($A779,Pit!$A$4:$AZ$2108,K$2,FALSE))</f>
        <v>Very High</v>
      </c>
      <c r="L779" s="16">
        <f>IF($C779="B",VLOOKUP($A779,Bat!$A$4:$BC$2232,L$1,FALSE),VLOOKUP($A779,Pit!$A$4:$AZ$2108,L$2,FALSE))</f>
        <v>2</v>
      </c>
      <c r="M779" s="16">
        <f>IF($C779="B",VLOOKUP($A779,Bat!$A$4:$BC$2232,M$1,FALSE),VLOOKUP($A779,Pit!$A$4:$AZ$2108,M$2,FALSE))</f>
        <v>3</v>
      </c>
      <c r="N779" s="16">
        <f>IF($C779="B",VLOOKUP($A779,Bat!$A$4:$BC$2232,N$1,FALSE),VLOOKUP($A779,Pit!$A$4:$AZ$2108,N$2,FALSE))</f>
        <v>3</v>
      </c>
      <c r="O779" s="16" t="str">
        <f>IF($C779="B",VLOOKUP($A779,Bat!$A$4:$BC$2232,O$1,FALSE),VLOOKUP($A779,Pit!$A$4:$AZ$2108,O$2,FALSE))</f>
        <v>83-85 Mph</v>
      </c>
      <c r="P779" s="17">
        <f>IF($C779="B",VLOOKUP($A779,Bat!$A$4:$BC$2232,P$1,FALSE),VLOOKUP($A779,Pit!$A$4:$AZ$2108,P$2,FALSE))</f>
        <v>6</v>
      </c>
      <c r="Q779" s="36">
        <f>IF($C779="B",VLOOKUP($A779,Bat!$A$4:$BC$2232,Q$1,FALSE),VLOOKUP($A779,Pit!$A$4:$AZ$2108,Q$2,FALSE))</f>
        <v>12.455183408138112</v>
      </c>
      <c r="R779" s="19">
        <f>IF($C779="B",VLOOKUP($A779,Bat!$A$4:$BC$2232,R$1,FALSE),VLOOKUP($A779,Pit!$A$4:$AZ$2108,R$2,FALSE))</f>
        <v>-0.94790709427775566</v>
      </c>
      <c r="S779" s="20">
        <f>IF($C779="B",VLOOKUP($A779,Bat!$A$4:$BC$2232,S$1,FALSE),VLOOKUP($A779,Pit!$A$4:$AZ$2108,S$2,FALSE))</f>
        <v>2400000</v>
      </c>
      <c r="T779" s="17" t="str">
        <f>VLOOKUP(IF($C779="B",VLOOKUP($A779,Bat!$A$4:$AT$2232,T$1,FALSE),VLOOKUP($A779,Pit!$A$4:$BD$2108,T$2,FALSE)),COND!$A$35:$B$41,2,FALSE)</f>
        <v>??</v>
      </c>
      <c r="U779" s="21">
        <f>IF($C779="B",VLOOKUP($A779,Bat!$A$4:$AR$1196,44,FALSE),VLOOKUP($A779,Pit!$A$4:$BB$1086,54,FALSE))</f>
        <v>0</v>
      </c>
      <c r="V779" s="16"/>
      <c r="W779" s="16">
        <f>IF(OR(U779=999,V779=999,AND(S779&gt;$S$3,S779&lt;&gt;"Slot")),"",IF(V779="",U779,V779))</f>
        <v>0</v>
      </c>
      <c r="X779" s="17" t="e">
        <f>RANK(R779,$R$5:$R$124)</f>
        <v>#N/A</v>
      </c>
      <c r="Y779" s="16" t="str">
        <f>IFERROR(VLOOKUP($D779,Results!$F$3:$L$1396,Y$1,FALSE),"")</f>
        <v/>
      </c>
      <c r="Z779" s="34" t="str">
        <f>IFERROR(IFERROR(IF(VLOOKUP($D779,Results!$F$3:$L$1396,Z$1+1,FALSE)=1,"S",""),"")&amp;VLOOKUP($D779,Results!$F$3:$L$1396,Z$1,FALSE),"")</f>
        <v/>
      </c>
      <c r="AA779" s="16" t="str">
        <f>IFERROR(VLOOKUP($D779,Results!$F$3:$L$1396,AA$1,FALSE),"")</f>
        <v/>
      </c>
      <c r="AB779" s="16" t="str">
        <f>IFERROR(VLOOKUP($D779,Results!$F$3:$L$1396,AB$1,FALSE),"")</f>
        <v/>
      </c>
      <c r="AC779" s="16" t="str">
        <f>IF(V779="","",Y779-V779)</f>
        <v/>
      </c>
    </row>
    <row r="780" spans="1:29" s="21" customFormat="1" x14ac:dyDescent="0.25">
      <c r="A780" s="21" t="s">
        <v>2690</v>
      </c>
      <c r="B780" s="16">
        <f>COUNTIF($A$5:$A$124,A780)</f>
        <v>0</v>
      </c>
      <c r="C780" s="16" t="str">
        <f>IF(OR(MID(A780,1,2)="SP",MID(A780,1,2)="MR",MID(A780,1,2)="CL",MID(A780,1,2)="RP"),"P","B")</f>
        <v>P</v>
      </c>
      <c r="D780" s="17">
        <f>IF($C780="B",VLOOKUP($A780,Bat!$A$4:$BC$2232,D$1,FALSE),VLOOKUP($A780,Pit!$A$4:$AZ$2108,D$2,FALSE))</f>
        <v>11501</v>
      </c>
      <c r="E780" s="16" t="str">
        <f>IF($C780="B",VLOOKUP($A780,Bat!$A$4:$BC$2232,E$1,FALSE),VLOOKUP($A780,Pit!$A$4:$AZ$2108,E$2,FALSE))</f>
        <v>SP</v>
      </c>
      <c r="F780" s="16" t="str">
        <f>IF($C780="B",VLOOKUP($A780,Bat!$A$4:$BC$2232,F$1,FALSE),VLOOKUP($A780,Pit!$A$4:$AZ$2108,F$2,FALSE))</f>
        <v>Andrew Bailey</v>
      </c>
      <c r="G780" s="16">
        <f>IF($C780="B",VLOOKUP($A780,Bat!$A$4:$BC$2232,G$1,FALSE),VLOOKUP($A780,Pit!$A$4:$AZ$2108,G$2,FALSE))</f>
        <v>21</v>
      </c>
      <c r="H780" s="16" t="str">
        <f>IF($C780="B",VLOOKUP($A780,Bat!$A$4:$BC$2232,H$1,FALSE),VLOOKUP($A780,Pit!$A$4:$AZ$2108,H$2,FALSE))</f>
        <v>L</v>
      </c>
      <c r="I780" s="16" t="str">
        <f>IF($C780="B",VLOOKUP($A780,Bat!$A$4:$BC$2232,I$1,FALSE),VLOOKUP($A780,Pit!$A$4:$AZ$2108,I$2,FALSE))</f>
        <v>L</v>
      </c>
      <c r="J780" s="16" t="str">
        <f>IF($C780="B",VLOOKUP($A780,Bat!$A$4:$BC$2232,J$1,FALSE),VLOOKUP($A780,Pit!$A$4:$AZ$2108,J$2,FALSE))</f>
        <v>High</v>
      </c>
      <c r="K780" s="17" t="str">
        <f>IF($C780="B",VLOOKUP($A780,Bat!$A$4:$BC$2232,K$1,FALSE),VLOOKUP($A780,Pit!$A$4:$AZ$2108,K$2,FALSE))</f>
        <v>Normal</v>
      </c>
      <c r="L780" s="16">
        <f>IF($C780="B",VLOOKUP($A780,Bat!$A$4:$BC$2232,L$1,FALSE),VLOOKUP($A780,Pit!$A$4:$AZ$2108,L$2,FALSE))</f>
        <v>4</v>
      </c>
      <c r="M780" s="16">
        <f>IF($C780="B",VLOOKUP($A780,Bat!$A$4:$BC$2232,M$1,FALSE),VLOOKUP($A780,Pit!$A$4:$AZ$2108,M$2,FALSE))</f>
        <v>4</v>
      </c>
      <c r="N780" s="16">
        <f>IF($C780="B",VLOOKUP($A780,Bat!$A$4:$BC$2232,N$1,FALSE),VLOOKUP($A780,Pit!$A$4:$AZ$2108,N$2,FALSE))</f>
        <v>1</v>
      </c>
      <c r="O780" s="16" t="str">
        <f>IF($C780="B",VLOOKUP($A780,Bat!$A$4:$BC$2232,O$1,FALSE),VLOOKUP($A780,Pit!$A$4:$AZ$2108,O$2,FALSE))</f>
        <v>89-91 Mph</v>
      </c>
      <c r="P780" s="17">
        <f>IF($C780="B",VLOOKUP($A780,Bat!$A$4:$BC$2232,P$1,FALSE),VLOOKUP($A780,Pit!$A$4:$AZ$2108,P$2,FALSE))</f>
        <v>10</v>
      </c>
      <c r="Q780" s="36">
        <f>IF($C780="B",VLOOKUP($A780,Bat!$A$4:$BC$2232,Q$1,FALSE),VLOOKUP($A780,Pit!$A$4:$AZ$2108,Q$2,FALSE))</f>
        <v>12.342431423811387</v>
      </c>
      <c r="R780" s="19">
        <f>IF($C780="B",VLOOKUP($A780,Bat!$A$4:$BC$2232,R$1,FALSE),VLOOKUP($A780,Pit!$A$4:$AZ$2108,R$2,FALSE))</f>
        <v>-0.95799442786322631</v>
      </c>
      <c r="S780" s="20">
        <f>IF($C780="B",VLOOKUP($A780,Bat!$A$4:$BC$2232,S$1,FALSE),VLOOKUP($A780,Pit!$A$4:$AZ$2108,S$2,FALSE))</f>
        <v>105000</v>
      </c>
      <c r="T780" s="17" t="str">
        <f>VLOOKUP(IF($C780="B",VLOOKUP($A780,Bat!$A$4:$AT$2232,T$1,FALSE),VLOOKUP($A780,Pit!$A$4:$BD$2108,T$2,FALSE)),COND!$A$35:$B$41,2,FALSE)</f>
        <v>??</v>
      </c>
      <c r="U780" s="21">
        <f>IF($C780="B",VLOOKUP($A780,Bat!$A$4:$AR$1196,44,FALSE),VLOOKUP($A780,Pit!$A$4:$BB$1086,54,FALSE))</f>
        <v>0</v>
      </c>
      <c r="V780" s="16"/>
      <c r="W780" s="16">
        <f>IF(OR(U780=999,V780=999,AND(S780&gt;$S$3,S780&lt;&gt;"Slot")),"",IF(V780="",U780,V780))</f>
        <v>0</v>
      </c>
      <c r="X780" s="17" t="e">
        <f>RANK(R780,$R$5:$R$124)</f>
        <v>#N/A</v>
      </c>
      <c r="Y780" s="16" t="str">
        <f>IFERROR(VLOOKUP($D780,Results!$F$3:$L$1396,Y$1,FALSE),"")</f>
        <v/>
      </c>
      <c r="Z780" s="34" t="str">
        <f>IFERROR(IFERROR(IF(VLOOKUP($D780,Results!$F$3:$L$1396,Z$1+1,FALSE)=1,"S",""),"")&amp;VLOOKUP($D780,Results!$F$3:$L$1396,Z$1,FALSE),"")</f>
        <v/>
      </c>
      <c r="AA780" s="16" t="str">
        <f>IFERROR(VLOOKUP($D780,Results!$F$3:$L$1396,AA$1,FALSE),"")</f>
        <v/>
      </c>
      <c r="AB780" s="16" t="str">
        <f>IFERROR(VLOOKUP($D780,Results!$F$3:$L$1396,AB$1,FALSE),"")</f>
        <v/>
      </c>
      <c r="AC780" s="16" t="str">
        <f>IF(V780="","",Y780-V780)</f>
        <v/>
      </c>
    </row>
    <row r="781" spans="1:29" s="21" customFormat="1" x14ac:dyDescent="0.25">
      <c r="A781" s="21" t="s">
        <v>3070</v>
      </c>
      <c r="B781" s="16">
        <f>COUNTIF($A$5:$A$124,A781)</f>
        <v>0</v>
      </c>
      <c r="C781" s="16" t="str">
        <f>IF(OR(MID(A781,1,2)="SP",MID(A781,1,2)="MR",MID(A781,1,2)="CL",MID(A781,1,2)="RP"),"P","B")</f>
        <v>B</v>
      </c>
      <c r="D781" s="17">
        <f>IF($C781="B",VLOOKUP($A781,Bat!$A$4:$BC$2232,D$1,FALSE),VLOOKUP($A781,Pit!$A$4:$AZ$2108,D$2,FALSE))</f>
        <v>11635</v>
      </c>
      <c r="E781" s="16" t="str">
        <f>IF($C781="B",VLOOKUP($A781,Bat!$A$4:$BC$2232,E$1,FALSE),VLOOKUP($A781,Pit!$A$4:$AZ$2108,E$2,FALSE))</f>
        <v>CF</v>
      </c>
      <c r="F781" s="16" t="str">
        <f>IF($C781="B",VLOOKUP($A781,Bat!$A$4:$BC$2232,F$1,FALSE),VLOOKUP($A781,Pit!$A$4:$AZ$2108,F$2,FALSE))</f>
        <v>Joe Cooper</v>
      </c>
      <c r="G781" s="16">
        <f>IF($C781="B",VLOOKUP($A781,Bat!$A$4:$BC$2232,G$1,FALSE),VLOOKUP($A781,Pit!$A$4:$AZ$2108,G$2,FALSE))</f>
        <v>21</v>
      </c>
      <c r="H781" s="16" t="str">
        <f>IF($C781="B",VLOOKUP($A781,Bat!$A$4:$BC$2232,H$1,FALSE),VLOOKUP($A781,Pit!$A$4:$AZ$2108,H$2,FALSE))</f>
        <v>R</v>
      </c>
      <c r="I781" s="16" t="str">
        <f>IF($C781="B",VLOOKUP($A781,Bat!$A$4:$BC$2232,I$1,FALSE),VLOOKUP($A781,Pit!$A$4:$AZ$2108,I$2,FALSE))</f>
        <v>R</v>
      </c>
      <c r="J781" s="16" t="str">
        <f>IF($C781="B",VLOOKUP($A781,Bat!$A$4:$BC$2232,J$1,FALSE),VLOOKUP($A781,Pit!$A$4:$AZ$2108,J$2,FALSE))</f>
        <v>Normal</v>
      </c>
      <c r="K781" s="17" t="str">
        <f>IF($C781="B",VLOOKUP($A781,Bat!$A$4:$BC$2232,K$1,FALSE),VLOOKUP($A781,Pit!$A$4:$AZ$2108,K$2,FALSE))</f>
        <v>Normal</v>
      </c>
      <c r="L781" s="16">
        <f>IF($C781="B",VLOOKUP($A781,Bat!$A$4:$BC$2232,L$1,FALSE),VLOOKUP($A781,Pit!$A$4:$AZ$2108,L$2,FALSE))</f>
        <v>2</v>
      </c>
      <c r="M781" s="16">
        <f>IF($C781="B",VLOOKUP($A781,Bat!$A$4:$BC$2232,M$1,FALSE),VLOOKUP($A781,Pit!$A$4:$AZ$2108,M$2,FALSE))</f>
        <v>5</v>
      </c>
      <c r="N781" s="16">
        <f>IF($C781="B",VLOOKUP($A781,Bat!$A$4:$BC$2232,N$1,FALSE),VLOOKUP($A781,Pit!$A$4:$AZ$2108,N$2,FALSE))</f>
        <v>2</v>
      </c>
      <c r="O781" s="16">
        <f>IF($C781="B",VLOOKUP($A781,Bat!$A$4:$BC$2232,O$1,FALSE),VLOOKUP($A781,Pit!$A$4:$AZ$2108,O$2,FALSE))</f>
        <v>4</v>
      </c>
      <c r="P781" s="17">
        <f>IF($C781="B",VLOOKUP($A781,Bat!$A$4:$BC$2232,P$1,FALSE),VLOOKUP($A781,Pit!$A$4:$AZ$2108,P$2,FALSE))</f>
        <v>3</v>
      </c>
      <c r="Q781" s="36">
        <f>IF($C781="B",VLOOKUP($A781,Bat!$A$4:$BC$2232,Q$1,FALSE),VLOOKUP($A781,Pit!$A$4:$AZ$2108,Q$2,FALSE))</f>
        <v>-0.78404583967374109</v>
      </c>
      <c r="R781" s="19">
        <f>IF($C781="B",VLOOKUP($A781,Bat!$A$4:$BC$2232,R$1,FALSE),VLOOKUP($A781,Pit!$A$4:$AZ$2108,R$2,FALSE))</f>
        <v>-0.96544119918095128</v>
      </c>
      <c r="S781" s="20">
        <f>IF($C781="B",VLOOKUP($A781,Bat!$A$4:$BC$2232,S$1,FALSE),VLOOKUP($A781,Pit!$A$4:$AZ$2108,S$2,FALSE))</f>
        <v>190000</v>
      </c>
      <c r="T781" s="17" t="str">
        <f>VLOOKUP(IF($C781="B",VLOOKUP($A781,Bat!$A$4:$AT$2232,T$1,FALSE),VLOOKUP($A781,Pit!$A$4:$BD$2108,T$2,FALSE)),COND!$A$35:$B$41,2,FALSE)</f>
        <v>??</v>
      </c>
      <c r="U781" s="21">
        <f>IF($C781="B",VLOOKUP($A781,Bat!$A$4:$AR$1196,44,FALSE),VLOOKUP($A781,Pit!$A$4:$BB$1086,54,FALSE))</f>
        <v>0</v>
      </c>
      <c r="V781" s="16"/>
      <c r="W781" s="16">
        <f>IF(OR(U781=999,V781=999,AND(S781&gt;$S$3,S781&lt;&gt;"Slot")),"",IF(V781="",U781,V781))</f>
        <v>0</v>
      </c>
      <c r="X781" s="17" t="e">
        <f>RANK(R781,$R$5:$R$124)</f>
        <v>#N/A</v>
      </c>
      <c r="Y781" s="16" t="str">
        <f>IFERROR(VLOOKUP($D781,Results!$F$3:$L$1396,Y$1,FALSE),"")</f>
        <v/>
      </c>
      <c r="Z781" s="34" t="str">
        <f>IFERROR(IFERROR(IF(VLOOKUP($D781,Results!$F$3:$L$1396,Z$1+1,FALSE)=1,"S",""),"")&amp;VLOOKUP($D781,Results!$F$3:$L$1396,Z$1,FALSE),"")</f>
        <v/>
      </c>
      <c r="AA781" s="16" t="str">
        <f>IFERROR(VLOOKUP($D781,Results!$F$3:$L$1396,AA$1,FALSE),"")</f>
        <v/>
      </c>
      <c r="AB781" s="16" t="str">
        <f>IFERROR(VLOOKUP($D781,Results!$F$3:$L$1396,AB$1,FALSE),"")</f>
        <v/>
      </c>
      <c r="AC781" s="16" t="str">
        <f>IF(V781="","",Y781-V781)</f>
        <v/>
      </c>
    </row>
    <row r="782" spans="1:29" s="21" customFormat="1" x14ac:dyDescent="0.25">
      <c r="A782" s="21" t="s">
        <v>2691</v>
      </c>
      <c r="B782" s="16">
        <f>COUNTIF($A$5:$A$124,A782)</f>
        <v>0</v>
      </c>
      <c r="C782" s="16" t="str">
        <f>IF(OR(MID(A782,1,2)="SP",MID(A782,1,2)="MR",MID(A782,1,2)="CL",MID(A782,1,2)="RP"),"P","B")</f>
        <v>P</v>
      </c>
      <c r="D782" s="17">
        <f>IF($C782="B",VLOOKUP($A782,Bat!$A$4:$BC$2232,D$1,FALSE),VLOOKUP($A782,Pit!$A$4:$AZ$2108,D$2,FALSE))</f>
        <v>4908</v>
      </c>
      <c r="E782" s="16" t="str">
        <f>IF($C782="B",VLOOKUP($A782,Bat!$A$4:$BC$2232,E$1,FALSE),VLOOKUP($A782,Pit!$A$4:$AZ$2108,E$2,FALSE))</f>
        <v>SP</v>
      </c>
      <c r="F782" s="16" t="str">
        <f>IF($C782="B",VLOOKUP($A782,Bat!$A$4:$BC$2232,F$1,FALSE),VLOOKUP($A782,Pit!$A$4:$AZ$2108,F$2,FALSE))</f>
        <v>Juan Ávila</v>
      </c>
      <c r="G782" s="16">
        <f>IF($C782="B",VLOOKUP($A782,Bat!$A$4:$BC$2232,G$1,FALSE),VLOOKUP($A782,Pit!$A$4:$AZ$2108,G$2,FALSE))</f>
        <v>18</v>
      </c>
      <c r="H782" s="16" t="str">
        <f>IF($C782="B",VLOOKUP($A782,Bat!$A$4:$BC$2232,H$1,FALSE),VLOOKUP($A782,Pit!$A$4:$AZ$2108,H$2,FALSE))</f>
        <v>R</v>
      </c>
      <c r="I782" s="16" t="str">
        <f>IF($C782="B",VLOOKUP($A782,Bat!$A$4:$BC$2232,I$1,FALSE),VLOOKUP($A782,Pit!$A$4:$AZ$2108,I$2,FALSE))</f>
        <v>R</v>
      </c>
      <c r="J782" s="16" t="str">
        <f>IF($C782="B",VLOOKUP($A782,Bat!$A$4:$BC$2232,J$1,FALSE),VLOOKUP($A782,Pit!$A$4:$AZ$2108,J$2,FALSE))</f>
        <v>Normal</v>
      </c>
      <c r="K782" s="17" t="str">
        <f>IF($C782="B",VLOOKUP($A782,Bat!$A$4:$BC$2232,K$1,FALSE),VLOOKUP($A782,Pit!$A$4:$AZ$2108,K$2,FALSE))</f>
        <v>Normal</v>
      </c>
      <c r="L782" s="16">
        <f>IF($C782="B",VLOOKUP($A782,Bat!$A$4:$BC$2232,L$1,FALSE),VLOOKUP($A782,Pit!$A$4:$AZ$2108,L$2,FALSE))</f>
        <v>3</v>
      </c>
      <c r="M782" s="16">
        <f>IF($C782="B",VLOOKUP($A782,Bat!$A$4:$BC$2232,M$1,FALSE),VLOOKUP($A782,Pit!$A$4:$AZ$2108,M$2,FALSE))</f>
        <v>4</v>
      </c>
      <c r="N782" s="16">
        <f>IF($C782="B",VLOOKUP($A782,Bat!$A$4:$BC$2232,N$1,FALSE),VLOOKUP($A782,Pit!$A$4:$AZ$2108,N$2,FALSE))</f>
        <v>2</v>
      </c>
      <c r="O782" s="16" t="str">
        <f>IF($C782="B",VLOOKUP($A782,Bat!$A$4:$BC$2232,O$1,FALSE),VLOOKUP($A782,Pit!$A$4:$AZ$2108,O$2,FALSE))</f>
        <v>88-90 Mph</v>
      </c>
      <c r="P782" s="17">
        <f>IF($C782="B",VLOOKUP($A782,Bat!$A$4:$BC$2232,P$1,FALSE),VLOOKUP($A782,Pit!$A$4:$AZ$2108,P$2,FALSE))</f>
        <v>10</v>
      </c>
      <c r="Q782" s="36">
        <f>IF($C782="B",VLOOKUP($A782,Bat!$A$4:$BC$2232,Q$1,FALSE),VLOOKUP($A782,Pit!$A$4:$AZ$2108,Q$2,FALSE))</f>
        <v>12.216991646522281</v>
      </c>
      <c r="R782" s="19">
        <f>IF($C782="B",VLOOKUP($A782,Bat!$A$4:$BC$2232,R$1,FALSE),VLOOKUP($A782,Pit!$A$4:$AZ$2108,R$2,FALSE))</f>
        <v>-0.96921687229254738</v>
      </c>
      <c r="S782" s="20">
        <f>IF($C782="B",VLOOKUP($A782,Bat!$A$4:$BC$2232,S$1,FALSE),VLOOKUP($A782,Pit!$A$4:$AZ$2108,S$2,FALSE))</f>
        <v>180000</v>
      </c>
      <c r="T782" s="17" t="str">
        <f>VLOOKUP(IF($C782="B",VLOOKUP($A782,Bat!$A$4:$AT$2232,T$1,FALSE),VLOOKUP($A782,Pit!$A$4:$BD$2108,T$2,FALSE)),COND!$A$35:$B$41,2,FALSE)</f>
        <v>??</v>
      </c>
      <c r="U782" s="21">
        <f>IF($C782="B",VLOOKUP($A782,Bat!$A$4:$AR$1196,44,FALSE),VLOOKUP($A782,Pit!$A$4:$BB$1086,54,FALSE))</f>
        <v>0</v>
      </c>
      <c r="V782" s="16"/>
      <c r="W782" s="16">
        <f>IF(OR(U782=999,V782=999,AND(S782&gt;$S$3,S782&lt;&gt;"Slot")),"",IF(V782="",U782,V782))</f>
        <v>0</v>
      </c>
      <c r="X782" s="17" t="e">
        <f>RANK(R782,$R$5:$R$124)</f>
        <v>#N/A</v>
      </c>
      <c r="Y782" s="16" t="str">
        <f>IFERROR(VLOOKUP($D782,Results!$F$3:$L$1396,Y$1,FALSE),"")</f>
        <v/>
      </c>
      <c r="Z782" s="34" t="str">
        <f>IFERROR(IFERROR(IF(VLOOKUP($D782,Results!$F$3:$L$1396,Z$1+1,FALSE)=1,"S",""),"")&amp;VLOOKUP($D782,Results!$F$3:$L$1396,Z$1,FALSE),"")</f>
        <v/>
      </c>
      <c r="AA782" s="16" t="str">
        <f>IFERROR(VLOOKUP($D782,Results!$F$3:$L$1396,AA$1,FALSE),"")</f>
        <v/>
      </c>
      <c r="AB782" s="16" t="str">
        <f>IFERROR(VLOOKUP($D782,Results!$F$3:$L$1396,AB$1,FALSE),"")</f>
        <v/>
      </c>
      <c r="AC782" s="16" t="str">
        <f>IF(V782="","",Y782-V782)</f>
        <v/>
      </c>
    </row>
    <row r="783" spans="1:29" s="21" customFormat="1" x14ac:dyDescent="0.25">
      <c r="A783" s="21" t="s">
        <v>3173</v>
      </c>
      <c r="B783" s="16">
        <f>COUNTIF($A$5:$A$124,A783)</f>
        <v>0</v>
      </c>
      <c r="C783" s="16" t="str">
        <f>IF(OR(MID(A783,1,2)="SP",MID(A783,1,2)="MR",MID(A783,1,2)="CL",MID(A783,1,2)="RP"),"P","B")</f>
        <v>P</v>
      </c>
      <c r="D783" s="17">
        <f>IF($C783="B",VLOOKUP($A783,Bat!$A$4:$BC$2232,D$1,FALSE),VLOOKUP($A783,Pit!$A$4:$AZ$2108,D$2,FALSE))</f>
        <v>4802</v>
      </c>
      <c r="E783" s="16" t="str">
        <f>IF($C783="B",VLOOKUP($A783,Bat!$A$4:$BC$2232,E$1,FALSE),VLOOKUP($A783,Pit!$A$4:$AZ$2108,E$2,FALSE))</f>
        <v>SP</v>
      </c>
      <c r="F783" s="16" t="str">
        <f>IF($C783="B",VLOOKUP($A783,Bat!$A$4:$BC$2232,F$1,FALSE),VLOOKUP($A783,Pit!$A$4:$AZ$2108,F$2,FALSE))</f>
        <v>Flynn Lancaster</v>
      </c>
      <c r="G783" s="16">
        <f>IF($C783="B",VLOOKUP($A783,Bat!$A$4:$BC$2232,G$1,FALSE),VLOOKUP($A783,Pit!$A$4:$AZ$2108,G$2,FALSE))</f>
        <v>18</v>
      </c>
      <c r="H783" s="16" t="str">
        <f>IF($C783="B",VLOOKUP($A783,Bat!$A$4:$BC$2232,H$1,FALSE),VLOOKUP($A783,Pit!$A$4:$AZ$2108,H$2,FALSE))</f>
        <v>L</v>
      </c>
      <c r="I783" s="16" t="str">
        <f>IF($C783="B",VLOOKUP($A783,Bat!$A$4:$BC$2232,I$1,FALSE),VLOOKUP($A783,Pit!$A$4:$AZ$2108,I$2,FALSE))</f>
        <v>R</v>
      </c>
      <c r="J783" s="16" t="str">
        <f>IF($C783="B",VLOOKUP($A783,Bat!$A$4:$BC$2232,J$1,FALSE),VLOOKUP($A783,Pit!$A$4:$AZ$2108,J$2,FALSE))</f>
        <v>Normal</v>
      </c>
      <c r="K783" s="17" t="str">
        <f>IF($C783="B",VLOOKUP($A783,Bat!$A$4:$BC$2232,K$1,FALSE),VLOOKUP($A783,Pit!$A$4:$AZ$2108,K$2,FALSE))</f>
        <v>High</v>
      </c>
      <c r="L783" s="16">
        <f>IF($C783="B",VLOOKUP($A783,Bat!$A$4:$BC$2232,L$1,FALSE),VLOOKUP($A783,Pit!$A$4:$AZ$2108,L$2,FALSE))</f>
        <v>3</v>
      </c>
      <c r="M783" s="16">
        <f>IF($C783="B",VLOOKUP($A783,Bat!$A$4:$BC$2232,M$1,FALSE),VLOOKUP($A783,Pit!$A$4:$AZ$2108,M$2,FALSE))</f>
        <v>4</v>
      </c>
      <c r="N783" s="16">
        <f>IF($C783="B",VLOOKUP($A783,Bat!$A$4:$BC$2232,N$1,FALSE),VLOOKUP($A783,Pit!$A$4:$AZ$2108,N$2,FALSE))</f>
        <v>2</v>
      </c>
      <c r="O783" s="16" t="str">
        <f>IF($C783="B",VLOOKUP($A783,Bat!$A$4:$BC$2232,O$1,FALSE),VLOOKUP($A783,Pit!$A$4:$AZ$2108,O$2,FALSE))</f>
        <v>91-93 Mph</v>
      </c>
      <c r="P783" s="17">
        <f>IF($C783="B",VLOOKUP($A783,Bat!$A$4:$BC$2232,P$1,FALSE),VLOOKUP($A783,Pit!$A$4:$AZ$2108,P$2,FALSE))</f>
        <v>7</v>
      </c>
      <c r="Q783" s="36">
        <f>IF($C783="B",VLOOKUP($A783,Bat!$A$4:$BC$2232,Q$1,FALSE),VLOOKUP($A783,Pit!$A$4:$AZ$2108,Q$2,FALSE))</f>
        <v>12.206077989808296</v>
      </c>
      <c r="R783" s="19">
        <f>IF($C783="B",VLOOKUP($A783,Bat!$A$4:$BC$2232,R$1,FALSE),VLOOKUP($A783,Pit!$A$4:$AZ$2108,R$2,FALSE))</f>
        <v>-0.97019326039399545</v>
      </c>
      <c r="S783" s="20">
        <f>IF($C783="B",VLOOKUP($A783,Bat!$A$4:$BC$2232,S$1,FALSE),VLOOKUP($A783,Pit!$A$4:$AZ$2108,S$2,FALSE))</f>
        <v>180000</v>
      </c>
      <c r="T783" s="17" t="str">
        <f>VLOOKUP(IF($C783="B",VLOOKUP($A783,Bat!$A$4:$AT$2232,T$1,FALSE),VLOOKUP($A783,Pit!$A$4:$BD$2108,T$2,FALSE)),COND!$A$35:$B$41,2,FALSE)</f>
        <v>??</v>
      </c>
      <c r="U783" s="21">
        <f>IF($C783="B",VLOOKUP($A783,Bat!$A$4:$AR$1196,44,FALSE),VLOOKUP($A783,Pit!$A$4:$BB$1086,54,FALSE))</f>
        <v>0</v>
      </c>
      <c r="V783" s="16"/>
      <c r="W783" s="16">
        <f>IF(OR(U783=999,V783=999,AND(S783&gt;$S$3,S783&lt;&gt;"Slot")),"",IF(V783="",U783,V783))</f>
        <v>0</v>
      </c>
      <c r="X783" s="17" t="e">
        <f>RANK(R783,$R$5:$R$124)</f>
        <v>#N/A</v>
      </c>
      <c r="Y783" s="16" t="str">
        <f>IFERROR(VLOOKUP($D783,Results!$F$3:$L$1396,Y$1,FALSE),"")</f>
        <v/>
      </c>
      <c r="Z783" s="34" t="str">
        <f>IFERROR(IFERROR(IF(VLOOKUP($D783,Results!$F$3:$L$1396,Z$1+1,FALSE)=1,"S",""),"")&amp;VLOOKUP($D783,Results!$F$3:$L$1396,Z$1,FALSE),"")</f>
        <v/>
      </c>
      <c r="AA783" s="16" t="str">
        <f>IFERROR(VLOOKUP($D783,Results!$F$3:$L$1396,AA$1,FALSE),"")</f>
        <v/>
      </c>
      <c r="AB783" s="16" t="str">
        <f>IFERROR(VLOOKUP($D783,Results!$F$3:$L$1396,AB$1,FALSE),"")</f>
        <v/>
      </c>
      <c r="AC783" s="16" t="str">
        <f>IF(V783="","",Y783-V783)</f>
        <v/>
      </c>
    </row>
    <row r="784" spans="1:29" s="21" customFormat="1" x14ac:dyDescent="0.25">
      <c r="A784" s="21" t="s">
        <v>2692</v>
      </c>
      <c r="B784" s="16">
        <f>COUNTIF($A$5:$A$124,A784)</f>
        <v>0</v>
      </c>
      <c r="C784" s="16" t="str">
        <f>IF(OR(MID(A784,1,2)="SP",MID(A784,1,2)="MR",MID(A784,1,2)="CL",MID(A784,1,2)="RP"),"P","B")</f>
        <v>P</v>
      </c>
      <c r="D784" s="17">
        <f>IF($C784="B",VLOOKUP($A784,Bat!$A$4:$BC$2232,D$1,FALSE),VLOOKUP($A784,Pit!$A$4:$AZ$2108,D$2,FALSE))</f>
        <v>3157</v>
      </c>
      <c r="E784" s="16" t="str">
        <f>IF($C784="B",VLOOKUP($A784,Bat!$A$4:$BC$2232,E$1,FALSE),VLOOKUP($A784,Pit!$A$4:$AZ$2108,E$2,FALSE))</f>
        <v>RP</v>
      </c>
      <c r="F784" s="16" t="str">
        <f>IF($C784="B",VLOOKUP($A784,Bat!$A$4:$BC$2232,F$1,FALSE),VLOOKUP($A784,Pit!$A$4:$AZ$2108,F$2,FALSE))</f>
        <v>Brandon White</v>
      </c>
      <c r="G784" s="16">
        <f>IF($C784="B",VLOOKUP($A784,Bat!$A$4:$BC$2232,G$1,FALSE),VLOOKUP($A784,Pit!$A$4:$AZ$2108,G$2,FALSE))</f>
        <v>21</v>
      </c>
      <c r="H784" s="16" t="str">
        <f>IF($C784="B",VLOOKUP($A784,Bat!$A$4:$BC$2232,H$1,FALSE),VLOOKUP($A784,Pit!$A$4:$AZ$2108,H$2,FALSE))</f>
        <v>R</v>
      </c>
      <c r="I784" s="16" t="str">
        <f>IF($C784="B",VLOOKUP($A784,Bat!$A$4:$BC$2232,I$1,FALSE),VLOOKUP($A784,Pit!$A$4:$AZ$2108,I$2,FALSE))</f>
        <v>R</v>
      </c>
      <c r="J784" s="16" t="str">
        <f>IF($C784="B",VLOOKUP($A784,Bat!$A$4:$BC$2232,J$1,FALSE),VLOOKUP($A784,Pit!$A$4:$AZ$2108,J$2,FALSE))</f>
        <v>Normal</v>
      </c>
      <c r="K784" s="17" t="str">
        <f>IF($C784="B",VLOOKUP($A784,Bat!$A$4:$BC$2232,K$1,FALSE),VLOOKUP($A784,Pit!$A$4:$AZ$2108,K$2,FALSE))</f>
        <v>High</v>
      </c>
      <c r="L784" s="16">
        <f>IF($C784="B",VLOOKUP($A784,Bat!$A$4:$BC$2232,L$1,FALSE),VLOOKUP($A784,Pit!$A$4:$AZ$2108,L$2,FALSE))</f>
        <v>3</v>
      </c>
      <c r="M784" s="16">
        <f>IF($C784="B",VLOOKUP($A784,Bat!$A$4:$BC$2232,M$1,FALSE),VLOOKUP($A784,Pit!$A$4:$AZ$2108,M$2,FALSE))</f>
        <v>4</v>
      </c>
      <c r="N784" s="16">
        <f>IF($C784="B",VLOOKUP($A784,Bat!$A$4:$BC$2232,N$1,FALSE),VLOOKUP($A784,Pit!$A$4:$AZ$2108,N$2,FALSE))</f>
        <v>2</v>
      </c>
      <c r="O784" s="16" t="str">
        <f>IF($C784="B",VLOOKUP($A784,Bat!$A$4:$BC$2232,O$1,FALSE),VLOOKUP($A784,Pit!$A$4:$AZ$2108,O$2,FALSE))</f>
        <v>88-90 Mph</v>
      </c>
      <c r="P784" s="17">
        <f>IF($C784="B",VLOOKUP($A784,Bat!$A$4:$BC$2232,P$1,FALSE),VLOOKUP($A784,Pit!$A$4:$AZ$2108,P$2,FALSE))</f>
        <v>9</v>
      </c>
      <c r="Q784" s="36">
        <f>IF($C784="B",VLOOKUP($A784,Bat!$A$4:$BC$2232,Q$1,FALSE),VLOOKUP($A784,Pit!$A$4:$AZ$2108,Q$2,FALSE))</f>
        <v>12.206077989808296</v>
      </c>
      <c r="R784" s="19">
        <f>IF($C784="B",VLOOKUP($A784,Bat!$A$4:$BC$2232,R$1,FALSE),VLOOKUP($A784,Pit!$A$4:$AZ$2108,R$2,FALSE))</f>
        <v>-0.97019326039399545</v>
      </c>
      <c r="S784" s="20">
        <f>IF($C784="B",VLOOKUP($A784,Bat!$A$4:$BC$2232,S$1,FALSE),VLOOKUP($A784,Pit!$A$4:$AZ$2108,S$2,FALSE))</f>
        <v>210000</v>
      </c>
      <c r="T784" s="17" t="str">
        <f>VLOOKUP(IF($C784="B",VLOOKUP($A784,Bat!$A$4:$AT$2232,T$1,FALSE),VLOOKUP($A784,Pit!$A$4:$BD$2108,T$2,FALSE)),COND!$A$35:$B$41,2,FALSE)</f>
        <v>??</v>
      </c>
      <c r="U784" s="21">
        <f>IF($C784="B",VLOOKUP($A784,Bat!$A$4:$AR$1196,44,FALSE),VLOOKUP($A784,Pit!$A$4:$BB$1086,54,FALSE))</f>
        <v>0</v>
      </c>
      <c r="V784" s="16"/>
      <c r="W784" s="16">
        <f>IF(OR(U784=999,V784=999,AND(S784&gt;$S$3,S784&lt;&gt;"Slot")),"",IF(V784="",U784,V784))</f>
        <v>0</v>
      </c>
      <c r="X784" s="17" t="e">
        <f>RANK(R784,$R$5:$R$124)</f>
        <v>#N/A</v>
      </c>
      <c r="Y784" s="16" t="str">
        <f>IFERROR(VLOOKUP($D784,Results!$F$3:$L$1396,Y$1,FALSE),"")</f>
        <v/>
      </c>
      <c r="Z784" s="34" t="str">
        <f>IFERROR(IFERROR(IF(VLOOKUP($D784,Results!$F$3:$L$1396,Z$1+1,FALSE)=1,"S",""),"")&amp;VLOOKUP($D784,Results!$F$3:$L$1396,Z$1,FALSE),"")</f>
        <v/>
      </c>
      <c r="AA784" s="16" t="str">
        <f>IFERROR(VLOOKUP($D784,Results!$F$3:$L$1396,AA$1,FALSE),"")</f>
        <v/>
      </c>
      <c r="AB784" s="16" t="str">
        <f>IFERROR(VLOOKUP($D784,Results!$F$3:$L$1396,AB$1,FALSE),"")</f>
        <v/>
      </c>
      <c r="AC784" s="16" t="str">
        <f>IF(V784="","",Y784-V784)</f>
        <v/>
      </c>
    </row>
    <row r="785" spans="1:29" s="21" customFormat="1" x14ac:dyDescent="0.25">
      <c r="A785" s="21" t="s">
        <v>3071</v>
      </c>
      <c r="B785" s="16">
        <f>COUNTIF($A$5:$A$124,A785)</f>
        <v>0</v>
      </c>
      <c r="C785" s="16" t="str">
        <f>IF(OR(MID(A785,1,2)="SP",MID(A785,1,2)="MR",MID(A785,1,2)="CL",MID(A785,1,2)="RP"),"P","B")</f>
        <v>B</v>
      </c>
      <c r="D785" s="17">
        <f>IF($C785="B",VLOOKUP($A785,Bat!$A$4:$BC$2232,D$1,FALSE),VLOOKUP($A785,Pit!$A$4:$AZ$2108,D$2,FALSE))</f>
        <v>7881</v>
      </c>
      <c r="E785" s="16" t="str">
        <f>IF($C785="B",VLOOKUP($A785,Bat!$A$4:$BC$2232,E$1,FALSE),VLOOKUP($A785,Pit!$A$4:$AZ$2108,E$2,FALSE))</f>
        <v>LF</v>
      </c>
      <c r="F785" s="16" t="str">
        <f>IF($C785="B",VLOOKUP($A785,Bat!$A$4:$BC$2232,F$1,FALSE),VLOOKUP($A785,Pit!$A$4:$AZ$2108,F$2,FALSE))</f>
        <v>Santiago Guzmán</v>
      </c>
      <c r="G785" s="16">
        <f>IF($C785="B",VLOOKUP($A785,Bat!$A$4:$BC$2232,G$1,FALSE),VLOOKUP($A785,Pit!$A$4:$AZ$2108,G$2,FALSE))</f>
        <v>21</v>
      </c>
      <c r="H785" s="16" t="str">
        <f>IF($C785="B",VLOOKUP($A785,Bat!$A$4:$BC$2232,H$1,FALSE),VLOOKUP($A785,Pit!$A$4:$AZ$2108,H$2,FALSE))</f>
        <v>R</v>
      </c>
      <c r="I785" s="16" t="str">
        <f>IF($C785="B",VLOOKUP($A785,Bat!$A$4:$BC$2232,I$1,FALSE),VLOOKUP($A785,Pit!$A$4:$AZ$2108,I$2,FALSE))</f>
        <v>R</v>
      </c>
      <c r="J785" s="16" t="str">
        <f>IF($C785="B",VLOOKUP($A785,Bat!$A$4:$BC$2232,J$1,FALSE),VLOOKUP($A785,Pit!$A$4:$AZ$2108,J$2,FALSE))</f>
        <v>Very Low</v>
      </c>
      <c r="K785" s="17" t="str">
        <f>IF($C785="B",VLOOKUP($A785,Bat!$A$4:$BC$2232,K$1,FALSE),VLOOKUP($A785,Pit!$A$4:$AZ$2108,K$2,FALSE))</f>
        <v>High</v>
      </c>
      <c r="L785" s="16">
        <f>IF($C785="B",VLOOKUP($A785,Bat!$A$4:$BC$2232,L$1,FALSE),VLOOKUP($A785,Pit!$A$4:$AZ$2108,L$2,FALSE))</f>
        <v>3</v>
      </c>
      <c r="M785" s="16">
        <f>IF($C785="B",VLOOKUP($A785,Bat!$A$4:$BC$2232,M$1,FALSE),VLOOKUP($A785,Pit!$A$4:$AZ$2108,M$2,FALSE))</f>
        <v>5</v>
      </c>
      <c r="N785" s="16">
        <f>IF($C785="B",VLOOKUP($A785,Bat!$A$4:$BC$2232,N$1,FALSE),VLOOKUP($A785,Pit!$A$4:$AZ$2108,N$2,FALSE))</f>
        <v>4</v>
      </c>
      <c r="O785" s="16">
        <f>IF($C785="B",VLOOKUP($A785,Bat!$A$4:$BC$2232,O$1,FALSE),VLOOKUP($A785,Pit!$A$4:$AZ$2108,O$2,FALSE))</f>
        <v>2</v>
      </c>
      <c r="P785" s="17">
        <f>IF($C785="B",VLOOKUP($A785,Bat!$A$4:$BC$2232,P$1,FALSE),VLOOKUP($A785,Pit!$A$4:$AZ$2108,P$2,FALSE))</f>
        <v>2</v>
      </c>
      <c r="Q785" s="36">
        <f>IF($C785="B",VLOOKUP($A785,Bat!$A$4:$BC$2232,Q$1,FALSE),VLOOKUP($A785,Pit!$A$4:$AZ$2108,Q$2,FALSE))</f>
        <v>-0.82553608266296408</v>
      </c>
      <c r="R785" s="19">
        <f>IF($C785="B",VLOOKUP($A785,Bat!$A$4:$BC$2232,R$1,FALSE),VLOOKUP($A785,Pit!$A$4:$AZ$2108,R$2,FALSE))</f>
        <v>-0.97088363205988326</v>
      </c>
      <c r="S785" s="20">
        <f>IF($C785="B",VLOOKUP($A785,Bat!$A$4:$BC$2232,S$1,FALSE),VLOOKUP($A785,Pit!$A$4:$AZ$2108,S$2,FALSE))</f>
        <v>180000</v>
      </c>
      <c r="T785" s="17" t="str">
        <f>VLOOKUP(IF($C785="B",VLOOKUP($A785,Bat!$A$4:$AT$2232,T$1,FALSE),VLOOKUP($A785,Pit!$A$4:$BD$2108,T$2,FALSE)),COND!$A$35:$B$41,2,FALSE)</f>
        <v>??</v>
      </c>
      <c r="U785" s="21">
        <f>IF($C785="B",VLOOKUP($A785,Bat!$A$4:$AR$1196,44,FALSE),VLOOKUP($A785,Pit!$A$4:$BB$1086,54,FALSE))</f>
        <v>0</v>
      </c>
      <c r="V785" s="16"/>
      <c r="W785" s="16">
        <f>IF(OR(U785=999,V785=999,AND(S785&gt;$S$3,S785&lt;&gt;"Slot")),"",IF(V785="",U785,V785))</f>
        <v>0</v>
      </c>
      <c r="X785" s="17" t="e">
        <f>RANK(R785,$R$5:$R$124)</f>
        <v>#N/A</v>
      </c>
      <c r="Y785" s="16" t="str">
        <f>IFERROR(VLOOKUP($D785,Results!$F$3:$L$1396,Y$1,FALSE),"")</f>
        <v/>
      </c>
      <c r="Z785" s="34" t="str">
        <f>IFERROR(IFERROR(IF(VLOOKUP($D785,Results!$F$3:$L$1396,Z$1+1,FALSE)=1,"S",""),"")&amp;VLOOKUP($D785,Results!$F$3:$L$1396,Z$1,FALSE),"")</f>
        <v/>
      </c>
      <c r="AA785" s="16" t="str">
        <f>IFERROR(VLOOKUP($D785,Results!$F$3:$L$1396,AA$1,FALSE),"")</f>
        <v/>
      </c>
      <c r="AB785" s="16" t="str">
        <f>IFERROR(VLOOKUP($D785,Results!$F$3:$L$1396,AB$1,FALSE),"")</f>
        <v/>
      </c>
      <c r="AC785" s="16" t="str">
        <f>IF(V785="","",Y785-V785)</f>
        <v/>
      </c>
    </row>
    <row r="786" spans="1:29" s="21" customFormat="1" x14ac:dyDescent="0.25">
      <c r="A786" s="21" t="s">
        <v>2693</v>
      </c>
      <c r="B786" s="16">
        <f>COUNTIF($A$5:$A$124,A786)</f>
        <v>0</v>
      </c>
      <c r="C786" s="16" t="str">
        <f>IF(OR(MID(A786,1,2)="SP",MID(A786,1,2)="MR",MID(A786,1,2)="CL",MID(A786,1,2)="RP"),"P","B")</f>
        <v>P</v>
      </c>
      <c r="D786" s="17">
        <f>IF($C786="B",VLOOKUP($A786,Bat!$A$4:$BC$2232,D$1,FALSE),VLOOKUP($A786,Pit!$A$4:$AZ$2108,D$2,FALSE))</f>
        <v>8517</v>
      </c>
      <c r="E786" s="16" t="str">
        <f>IF($C786="B",VLOOKUP($A786,Bat!$A$4:$BC$2232,E$1,FALSE),VLOOKUP($A786,Pit!$A$4:$AZ$2108,E$2,FALSE))</f>
        <v>RP</v>
      </c>
      <c r="F786" s="16" t="str">
        <f>IF($C786="B",VLOOKUP($A786,Bat!$A$4:$BC$2232,F$1,FALSE),VLOOKUP($A786,Pit!$A$4:$AZ$2108,F$2,FALSE))</f>
        <v>Dan Peck</v>
      </c>
      <c r="G786" s="16">
        <f>IF($C786="B",VLOOKUP($A786,Bat!$A$4:$BC$2232,G$1,FALSE),VLOOKUP($A786,Pit!$A$4:$AZ$2108,G$2,FALSE))</f>
        <v>18</v>
      </c>
      <c r="H786" s="16" t="str">
        <f>IF($C786="B",VLOOKUP($A786,Bat!$A$4:$BC$2232,H$1,FALSE),VLOOKUP($A786,Pit!$A$4:$AZ$2108,H$2,FALSE))</f>
        <v>L</v>
      </c>
      <c r="I786" s="16" t="str">
        <f>IF($C786="B",VLOOKUP($A786,Bat!$A$4:$BC$2232,I$1,FALSE),VLOOKUP($A786,Pit!$A$4:$AZ$2108,I$2,FALSE))</f>
        <v>L</v>
      </c>
      <c r="J786" s="16" t="str">
        <f>IF($C786="B",VLOOKUP($A786,Bat!$A$4:$BC$2232,J$1,FALSE),VLOOKUP($A786,Pit!$A$4:$AZ$2108,J$2,FALSE))</f>
        <v>Normal</v>
      </c>
      <c r="K786" s="17" t="str">
        <f>IF($C786="B",VLOOKUP($A786,Bat!$A$4:$BC$2232,K$1,FALSE),VLOOKUP($A786,Pit!$A$4:$AZ$2108,K$2,FALSE))</f>
        <v>High</v>
      </c>
      <c r="L786" s="16">
        <f>IF($C786="B",VLOOKUP($A786,Bat!$A$4:$BC$2232,L$1,FALSE),VLOOKUP($A786,Pit!$A$4:$AZ$2108,L$2,FALSE))</f>
        <v>3</v>
      </c>
      <c r="M786" s="16">
        <f>IF($C786="B",VLOOKUP($A786,Bat!$A$4:$BC$2232,M$1,FALSE),VLOOKUP($A786,Pit!$A$4:$AZ$2108,M$2,FALSE))</f>
        <v>4</v>
      </c>
      <c r="N786" s="16">
        <f>IF($C786="B",VLOOKUP($A786,Bat!$A$4:$BC$2232,N$1,FALSE),VLOOKUP($A786,Pit!$A$4:$AZ$2108,N$2,FALSE))</f>
        <v>2</v>
      </c>
      <c r="O786" s="16" t="str">
        <f>IF($C786="B",VLOOKUP($A786,Bat!$A$4:$BC$2232,O$1,FALSE),VLOOKUP($A786,Pit!$A$4:$AZ$2108,O$2,FALSE))</f>
        <v>85-87 Mph</v>
      </c>
      <c r="P786" s="17">
        <f>IF($C786="B",VLOOKUP($A786,Bat!$A$4:$BC$2232,P$1,FALSE),VLOOKUP($A786,Pit!$A$4:$AZ$2108,P$2,FALSE))</f>
        <v>2</v>
      </c>
      <c r="Q786" s="36">
        <f>IF($C786="B",VLOOKUP($A786,Bat!$A$4:$BC$2232,Q$1,FALSE),VLOOKUP($A786,Pit!$A$4:$AZ$2108,Q$2,FALSE))</f>
        <v>12.165235385801989</v>
      </c>
      <c r="R786" s="19">
        <f>IF($C786="B",VLOOKUP($A786,Bat!$A$4:$BC$2232,R$1,FALSE),VLOOKUP($A786,Pit!$A$4:$AZ$2108,R$2,FALSE))</f>
        <v>-0.97384723574148968</v>
      </c>
      <c r="S786" s="20">
        <f>IF($C786="B",VLOOKUP($A786,Bat!$A$4:$BC$2232,S$1,FALSE),VLOOKUP($A786,Pit!$A$4:$AZ$2108,S$2,FALSE))</f>
        <v>2100000</v>
      </c>
      <c r="T786" s="17" t="str">
        <f>VLOOKUP(IF($C786="B",VLOOKUP($A786,Bat!$A$4:$AT$2232,T$1,FALSE),VLOOKUP($A786,Pit!$A$4:$BD$2108,T$2,FALSE)),COND!$A$35:$B$41,2,FALSE)</f>
        <v>??</v>
      </c>
      <c r="U786" s="21">
        <f>IF($C786="B",VLOOKUP($A786,Bat!$A$4:$AR$1196,44,FALSE),VLOOKUP($A786,Pit!$A$4:$BB$1086,54,FALSE))</f>
        <v>0</v>
      </c>
      <c r="V786" s="16"/>
      <c r="W786" s="16">
        <f>IF(OR(U786=999,V786=999,AND(S786&gt;$S$3,S786&lt;&gt;"Slot")),"",IF(V786="",U786,V786))</f>
        <v>0</v>
      </c>
      <c r="X786" s="17" t="e">
        <f>RANK(R786,$R$5:$R$124)</f>
        <v>#N/A</v>
      </c>
      <c r="Y786" s="16" t="str">
        <f>IFERROR(VLOOKUP($D786,Results!$F$3:$L$1396,Y$1,FALSE),"")</f>
        <v/>
      </c>
      <c r="Z786" s="34" t="str">
        <f>IFERROR(IFERROR(IF(VLOOKUP($D786,Results!$F$3:$L$1396,Z$1+1,FALSE)=1,"S",""),"")&amp;VLOOKUP($D786,Results!$F$3:$L$1396,Z$1,FALSE),"")</f>
        <v/>
      </c>
      <c r="AA786" s="16" t="str">
        <f>IFERROR(VLOOKUP($D786,Results!$F$3:$L$1396,AA$1,FALSE),"")</f>
        <v/>
      </c>
      <c r="AB786" s="16" t="str">
        <f>IFERROR(VLOOKUP($D786,Results!$F$3:$L$1396,AB$1,FALSE),"")</f>
        <v/>
      </c>
      <c r="AC786" s="16" t="str">
        <f>IF(V786="","",Y786-V786)</f>
        <v/>
      </c>
    </row>
    <row r="787" spans="1:29" s="21" customFormat="1" x14ac:dyDescent="0.25">
      <c r="A787" s="21" t="s">
        <v>2694</v>
      </c>
      <c r="B787" s="16">
        <f>COUNTIF($A$5:$A$124,A787)</f>
        <v>0</v>
      </c>
      <c r="C787" s="16" t="str">
        <f>IF(OR(MID(A787,1,2)="SP",MID(A787,1,2)="MR",MID(A787,1,2)="CL",MID(A787,1,2)="RP"),"P","B")</f>
        <v>P</v>
      </c>
      <c r="D787" s="17">
        <f>IF($C787="B",VLOOKUP($A787,Bat!$A$4:$BC$2232,D$1,FALSE),VLOOKUP($A787,Pit!$A$4:$AZ$2108,D$2,FALSE))</f>
        <v>4434</v>
      </c>
      <c r="E787" s="16" t="str">
        <f>IF($C787="B",VLOOKUP($A787,Bat!$A$4:$BC$2232,E$1,FALSE),VLOOKUP($A787,Pit!$A$4:$AZ$2108,E$2,FALSE))</f>
        <v>RP</v>
      </c>
      <c r="F787" s="16" t="str">
        <f>IF($C787="B",VLOOKUP($A787,Bat!$A$4:$BC$2232,F$1,FALSE),VLOOKUP($A787,Pit!$A$4:$AZ$2108,F$2,FALSE))</f>
        <v>Sawao Yamamoto</v>
      </c>
      <c r="G787" s="16">
        <f>IF($C787="B",VLOOKUP($A787,Bat!$A$4:$BC$2232,G$1,FALSE),VLOOKUP($A787,Pit!$A$4:$AZ$2108,G$2,FALSE))</f>
        <v>21</v>
      </c>
      <c r="H787" s="16" t="str">
        <f>IF($C787="B",VLOOKUP($A787,Bat!$A$4:$BC$2232,H$1,FALSE),VLOOKUP($A787,Pit!$A$4:$AZ$2108,H$2,FALSE))</f>
        <v>R</v>
      </c>
      <c r="I787" s="16" t="str">
        <f>IF($C787="B",VLOOKUP($A787,Bat!$A$4:$BC$2232,I$1,FALSE),VLOOKUP($A787,Pit!$A$4:$AZ$2108,I$2,FALSE))</f>
        <v>R</v>
      </c>
      <c r="J787" s="16" t="str">
        <f>IF($C787="B",VLOOKUP($A787,Bat!$A$4:$BC$2232,J$1,FALSE),VLOOKUP($A787,Pit!$A$4:$AZ$2108,J$2,FALSE))</f>
        <v>Normal</v>
      </c>
      <c r="K787" s="17" t="str">
        <f>IF($C787="B",VLOOKUP($A787,Bat!$A$4:$BC$2232,K$1,FALSE),VLOOKUP($A787,Pit!$A$4:$AZ$2108,K$2,FALSE))</f>
        <v>Very Low</v>
      </c>
      <c r="L787" s="16">
        <f>IF($C787="B",VLOOKUP($A787,Bat!$A$4:$BC$2232,L$1,FALSE),VLOOKUP($A787,Pit!$A$4:$AZ$2108,L$2,FALSE))</f>
        <v>3</v>
      </c>
      <c r="M787" s="16">
        <f>IF($C787="B",VLOOKUP($A787,Bat!$A$4:$BC$2232,M$1,FALSE),VLOOKUP($A787,Pit!$A$4:$AZ$2108,M$2,FALSE))</f>
        <v>3</v>
      </c>
      <c r="N787" s="16">
        <f>IF($C787="B",VLOOKUP($A787,Bat!$A$4:$BC$2232,N$1,FALSE),VLOOKUP($A787,Pit!$A$4:$AZ$2108,N$2,FALSE))</f>
        <v>3</v>
      </c>
      <c r="O787" s="16" t="str">
        <f>IF($C787="B",VLOOKUP($A787,Bat!$A$4:$BC$2232,O$1,FALSE),VLOOKUP($A787,Pit!$A$4:$AZ$2108,O$2,FALSE))</f>
        <v>90-92 Mph</v>
      </c>
      <c r="P787" s="17">
        <f>IF($C787="B",VLOOKUP($A787,Bat!$A$4:$BC$2232,P$1,FALSE),VLOOKUP($A787,Pit!$A$4:$AZ$2108,P$2,FALSE))</f>
        <v>6</v>
      </c>
      <c r="Q787" s="36">
        <f>IF($C787="B",VLOOKUP($A787,Bat!$A$4:$BC$2232,Q$1,FALSE),VLOOKUP($A787,Pit!$A$4:$AZ$2108,Q$2,FALSE))</f>
        <v>12.163864231307585</v>
      </c>
      <c r="R787" s="19">
        <f>IF($C787="B",VLOOKUP($A787,Bat!$A$4:$BC$2232,R$1,FALSE),VLOOKUP($A787,Pit!$A$4:$AZ$2108,R$2,FALSE))</f>
        <v>-0.97396990580237475</v>
      </c>
      <c r="S787" s="20">
        <f>IF($C787="B",VLOOKUP($A787,Bat!$A$4:$BC$2232,S$1,FALSE),VLOOKUP($A787,Pit!$A$4:$AZ$2108,S$2,FALSE))</f>
        <v>220000</v>
      </c>
      <c r="T787" s="17" t="str">
        <f>VLOOKUP(IF($C787="B",VLOOKUP($A787,Bat!$A$4:$AT$2232,T$1,FALSE),VLOOKUP($A787,Pit!$A$4:$BD$2108,T$2,FALSE)),COND!$A$35:$B$41,2,FALSE)</f>
        <v>??</v>
      </c>
      <c r="U787" s="21">
        <f>IF($C787="B",VLOOKUP($A787,Bat!$A$4:$AR$1196,44,FALSE),VLOOKUP($A787,Pit!$A$4:$BB$1086,54,FALSE))</f>
        <v>0</v>
      </c>
      <c r="V787" s="16"/>
      <c r="W787" s="16">
        <f>IF(OR(U787=999,V787=999,AND(S787&gt;$S$3,S787&lt;&gt;"Slot")),"",IF(V787="",U787,V787))</f>
        <v>0</v>
      </c>
      <c r="X787" s="17" t="e">
        <f>RANK(R787,$R$5:$R$124)</f>
        <v>#N/A</v>
      </c>
      <c r="Y787" s="16" t="str">
        <f>IFERROR(VLOOKUP($D787,Results!$F$3:$L$1396,Y$1,FALSE),"")</f>
        <v/>
      </c>
      <c r="Z787" s="34" t="str">
        <f>IFERROR(IFERROR(IF(VLOOKUP($D787,Results!$F$3:$L$1396,Z$1+1,FALSE)=1,"S",""),"")&amp;VLOOKUP($D787,Results!$F$3:$L$1396,Z$1,FALSE),"")</f>
        <v/>
      </c>
      <c r="AA787" s="16" t="str">
        <f>IFERROR(VLOOKUP($D787,Results!$F$3:$L$1396,AA$1,FALSE),"")</f>
        <v/>
      </c>
      <c r="AB787" s="16" t="str">
        <f>IFERROR(VLOOKUP($D787,Results!$F$3:$L$1396,AB$1,FALSE),"")</f>
        <v/>
      </c>
      <c r="AC787" s="16" t="str">
        <f>IF(V787="","",Y787-V787)</f>
        <v/>
      </c>
    </row>
    <row r="788" spans="1:29" s="21" customFormat="1" x14ac:dyDescent="0.25">
      <c r="A788" s="21" t="s">
        <v>3072</v>
      </c>
      <c r="B788" s="16">
        <f>COUNTIF($A$5:$A$124,A788)</f>
        <v>0</v>
      </c>
      <c r="C788" s="16" t="str">
        <f>IF(OR(MID(A788,1,2)="SP",MID(A788,1,2)="MR",MID(A788,1,2)="CL",MID(A788,1,2)="RP"),"P","B")</f>
        <v>B</v>
      </c>
      <c r="D788" s="17">
        <f>IF($C788="B",VLOOKUP($A788,Bat!$A$4:$BC$2232,D$1,FALSE),VLOOKUP($A788,Pit!$A$4:$AZ$2108,D$2,FALSE))</f>
        <v>5502</v>
      </c>
      <c r="E788" s="16" t="str">
        <f>IF($C788="B",VLOOKUP($A788,Bat!$A$4:$BC$2232,E$1,FALSE),VLOOKUP($A788,Pit!$A$4:$AZ$2108,E$2,FALSE))</f>
        <v>2B</v>
      </c>
      <c r="F788" s="16" t="str">
        <f>IF($C788="B",VLOOKUP($A788,Bat!$A$4:$BC$2232,F$1,FALSE),VLOOKUP($A788,Pit!$A$4:$AZ$2108,F$2,FALSE))</f>
        <v>Miguel López</v>
      </c>
      <c r="G788" s="16">
        <f>IF($C788="B",VLOOKUP($A788,Bat!$A$4:$BC$2232,G$1,FALSE),VLOOKUP($A788,Pit!$A$4:$AZ$2108,G$2,FALSE))</f>
        <v>18</v>
      </c>
      <c r="H788" s="16" t="str">
        <f>IF($C788="B",VLOOKUP($A788,Bat!$A$4:$BC$2232,H$1,FALSE),VLOOKUP($A788,Pit!$A$4:$AZ$2108,H$2,FALSE))</f>
        <v>R</v>
      </c>
      <c r="I788" s="16" t="str">
        <f>IF($C788="B",VLOOKUP($A788,Bat!$A$4:$BC$2232,I$1,FALSE),VLOOKUP($A788,Pit!$A$4:$AZ$2108,I$2,FALSE))</f>
        <v>R</v>
      </c>
      <c r="J788" s="16" t="str">
        <f>IF($C788="B",VLOOKUP($A788,Bat!$A$4:$BC$2232,J$1,FALSE),VLOOKUP($A788,Pit!$A$4:$AZ$2108,J$2,FALSE))</f>
        <v>Low</v>
      </c>
      <c r="K788" s="17" t="str">
        <f>IF($C788="B",VLOOKUP($A788,Bat!$A$4:$BC$2232,K$1,FALSE),VLOOKUP($A788,Pit!$A$4:$AZ$2108,K$2,FALSE))</f>
        <v>High</v>
      </c>
      <c r="L788" s="16">
        <f>IF($C788="B",VLOOKUP($A788,Bat!$A$4:$BC$2232,L$1,FALSE),VLOOKUP($A788,Pit!$A$4:$AZ$2108,L$2,FALSE))</f>
        <v>3</v>
      </c>
      <c r="M788" s="16">
        <f>IF($C788="B",VLOOKUP($A788,Bat!$A$4:$BC$2232,M$1,FALSE),VLOOKUP($A788,Pit!$A$4:$AZ$2108,M$2,FALSE))</f>
        <v>5</v>
      </c>
      <c r="N788" s="16">
        <f>IF($C788="B",VLOOKUP($A788,Bat!$A$4:$BC$2232,N$1,FALSE),VLOOKUP($A788,Pit!$A$4:$AZ$2108,N$2,FALSE))</f>
        <v>1</v>
      </c>
      <c r="O788" s="16">
        <f>IF($C788="B",VLOOKUP($A788,Bat!$A$4:$BC$2232,O$1,FALSE),VLOOKUP($A788,Pit!$A$4:$AZ$2108,O$2,FALSE))</f>
        <v>3</v>
      </c>
      <c r="P788" s="17">
        <f>IF($C788="B",VLOOKUP($A788,Bat!$A$4:$BC$2232,P$1,FALSE),VLOOKUP($A788,Pit!$A$4:$AZ$2108,P$2,FALSE))</f>
        <v>3</v>
      </c>
      <c r="Q788" s="36">
        <f>IF($C788="B",VLOOKUP($A788,Bat!$A$4:$BC$2232,Q$1,FALSE),VLOOKUP($A788,Pit!$A$4:$AZ$2108,Q$2,FALSE))</f>
        <v>-0.91491888651171216</v>
      </c>
      <c r="R788" s="19">
        <f>IF($C788="B",VLOOKUP($A788,Bat!$A$4:$BC$2232,R$1,FALSE),VLOOKUP($A788,Pit!$A$4:$AZ$2108,R$2,FALSE))</f>
        <v>-0.98260831418825545</v>
      </c>
      <c r="S788" s="20">
        <f>IF($C788="B",VLOOKUP($A788,Bat!$A$4:$BC$2232,S$1,FALSE),VLOOKUP($A788,Pit!$A$4:$AZ$2108,S$2,FALSE))</f>
        <v>120000</v>
      </c>
      <c r="T788" s="17" t="str">
        <f>VLOOKUP(IF($C788="B",VLOOKUP($A788,Bat!$A$4:$AT$2232,T$1,FALSE),VLOOKUP($A788,Pit!$A$4:$BD$2108,T$2,FALSE)),COND!$A$35:$B$41,2,FALSE)</f>
        <v>??</v>
      </c>
      <c r="U788" s="21">
        <f>IF($C788="B",VLOOKUP($A788,Bat!$A$4:$AR$1196,44,FALSE),VLOOKUP($A788,Pit!$A$4:$BB$1086,54,FALSE))</f>
        <v>0</v>
      </c>
      <c r="V788" s="16"/>
      <c r="W788" s="16">
        <f>IF(OR(U788=999,V788=999,AND(S788&gt;$S$3,S788&lt;&gt;"Slot")),"",IF(V788="",U788,V788))</f>
        <v>0</v>
      </c>
      <c r="X788" s="17" t="e">
        <f>RANK(R788,$R$5:$R$124)</f>
        <v>#N/A</v>
      </c>
      <c r="Y788" s="16" t="str">
        <f>IFERROR(VLOOKUP($D788,Results!$F$3:$L$1396,Y$1,FALSE),"")</f>
        <v/>
      </c>
      <c r="Z788" s="34" t="str">
        <f>IFERROR(IFERROR(IF(VLOOKUP($D788,Results!$F$3:$L$1396,Z$1+1,FALSE)=1,"S",""),"")&amp;VLOOKUP($D788,Results!$F$3:$L$1396,Z$1,FALSE),"")</f>
        <v/>
      </c>
      <c r="AA788" s="16" t="str">
        <f>IFERROR(VLOOKUP($D788,Results!$F$3:$L$1396,AA$1,FALSE),"")</f>
        <v/>
      </c>
      <c r="AB788" s="16" t="str">
        <f>IFERROR(VLOOKUP($D788,Results!$F$3:$L$1396,AB$1,FALSE),"")</f>
        <v/>
      </c>
      <c r="AC788" s="16" t="str">
        <f>IF(V788="","",Y788-V788)</f>
        <v/>
      </c>
    </row>
    <row r="789" spans="1:29" s="21" customFormat="1" x14ac:dyDescent="0.25">
      <c r="A789" s="21" t="s">
        <v>2695</v>
      </c>
      <c r="B789" s="16">
        <f>COUNTIF($A$5:$A$124,A789)</f>
        <v>0</v>
      </c>
      <c r="C789" s="16" t="str">
        <f>IF(OR(MID(A789,1,2)="SP",MID(A789,1,2)="MR",MID(A789,1,2)="CL",MID(A789,1,2)="RP"),"P","B")</f>
        <v>P</v>
      </c>
      <c r="D789" s="17">
        <f>IF($C789="B",VLOOKUP($A789,Bat!$A$4:$BC$2232,D$1,FALSE),VLOOKUP($A789,Pit!$A$4:$AZ$2108,D$2,FALSE))</f>
        <v>11210</v>
      </c>
      <c r="E789" s="16" t="str">
        <f>IF($C789="B",VLOOKUP($A789,Bat!$A$4:$BC$2232,E$1,FALSE),VLOOKUP($A789,Pit!$A$4:$AZ$2108,E$2,FALSE))</f>
        <v>SP</v>
      </c>
      <c r="F789" s="16" t="str">
        <f>IF($C789="B",VLOOKUP($A789,Bat!$A$4:$BC$2232,F$1,FALSE),VLOOKUP($A789,Pit!$A$4:$AZ$2108,F$2,FALSE))</f>
        <v>Mike Rivers</v>
      </c>
      <c r="G789" s="16">
        <f>IF($C789="B",VLOOKUP($A789,Bat!$A$4:$BC$2232,G$1,FALSE),VLOOKUP($A789,Pit!$A$4:$AZ$2108,G$2,FALSE))</f>
        <v>22</v>
      </c>
      <c r="H789" s="16" t="str">
        <f>IF($C789="B",VLOOKUP($A789,Bat!$A$4:$BC$2232,H$1,FALSE),VLOOKUP($A789,Pit!$A$4:$AZ$2108,H$2,FALSE))</f>
        <v>R</v>
      </c>
      <c r="I789" s="16" t="str">
        <f>IF($C789="B",VLOOKUP($A789,Bat!$A$4:$BC$2232,I$1,FALSE),VLOOKUP($A789,Pit!$A$4:$AZ$2108,I$2,FALSE))</f>
        <v>R</v>
      </c>
      <c r="J789" s="16" t="str">
        <f>IF($C789="B",VLOOKUP($A789,Bat!$A$4:$BC$2232,J$1,FALSE),VLOOKUP($A789,Pit!$A$4:$AZ$2108,J$2,FALSE))</f>
        <v>Very Low</v>
      </c>
      <c r="K789" s="17" t="str">
        <f>IF($C789="B",VLOOKUP($A789,Bat!$A$4:$BC$2232,K$1,FALSE),VLOOKUP($A789,Pit!$A$4:$AZ$2108,K$2,FALSE))</f>
        <v>Very High</v>
      </c>
      <c r="L789" s="16">
        <f>IF($C789="B",VLOOKUP($A789,Bat!$A$4:$BC$2232,L$1,FALSE),VLOOKUP($A789,Pit!$A$4:$AZ$2108,L$2,FALSE))</f>
        <v>4</v>
      </c>
      <c r="M789" s="16">
        <f>IF($C789="B",VLOOKUP($A789,Bat!$A$4:$BC$2232,M$1,FALSE),VLOOKUP($A789,Pit!$A$4:$AZ$2108,M$2,FALSE))</f>
        <v>5</v>
      </c>
      <c r="N789" s="16">
        <f>IF($C789="B",VLOOKUP($A789,Bat!$A$4:$BC$2232,N$1,FALSE),VLOOKUP($A789,Pit!$A$4:$AZ$2108,N$2,FALSE))</f>
        <v>4</v>
      </c>
      <c r="O789" s="16" t="str">
        <f>IF($C789="B",VLOOKUP($A789,Bat!$A$4:$BC$2232,O$1,FALSE),VLOOKUP($A789,Pit!$A$4:$AZ$2108,O$2,FALSE))</f>
        <v>90-92 Mph</v>
      </c>
      <c r="P789" s="17">
        <f>IF($C789="B",VLOOKUP($A789,Bat!$A$4:$BC$2232,P$1,FALSE),VLOOKUP($A789,Pit!$A$4:$AZ$2108,P$2,FALSE))</f>
        <v>7</v>
      </c>
      <c r="Q789" s="36">
        <f>IF($C789="B",VLOOKUP($A789,Bat!$A$4:$BC$2232,Q$1,FALSE),VLOOKUP($A789,Pit!$A$4:$AZ$2108,Q$2,FALSE))</f>
        <v>12.052850172155956</v>
      </c>
      <c r="R789" s="19">
        <f>IF($C789="B",VLOOKUP($A789,Bat!$A$4:$BC$2232,R$1,FALSE),VLOOKUP($A789,Pit!$A$4:$AZ$2108,R$2,FALSE))</f>
        <v>-0.98390175626182796</v>
      </c>
      <c r="S789" s="20">
        <f>IF($C789="B",VLOOKUP($A789,Bat!$A$4:$BC$2232,S$1,FALSE),VLOOKUP($A789,Pit!$A$4:$AZ$2108,S$2,FALSE))</f>
        <v>230000</v>
      </c>
      <c r="T789" s="17" t="str">
        <f>VLOOKUP(IF($C789="B",VLOOKUP($A789,Bat!$A$4:$AT$2232,T$1,FALSE),VLOOKUP($A789,Pit!$A$4:$BD$2108,T$2,FALSE)),COND!$A$35:$B$41,2,FALSE)</f>
        <v>??</v>
      </c>
      <c r="U789" s="21">
        <f>IF($C789="B",VLOOKUP($A789,Bat!$A$4:$AR$1196,44,FALSE),VLOOKUP($A789,Pit!$A$4:$BB$1086,54,FALSE))</f>
        <v>0</v>
      </c>
      <c r="V789" s="16"/>
      <c r="W789" s="16">
        <f>IF(OR(U789=999,V789=999,AND(S789&gt;$S$3,S789&lt;&gt;"Slot")),"",IF(V789="",U789,V789))</f>
        <v>0</v>
      </c>
      <c r="X789" s="17" t="e">
        <f>RANK(R789,$R$5:$R$124)</f>
        <v>#N/A</v>
      </c>
      <c r="Y789" s="16" t="str">
        <f>IFERROR(VLOOKUP($D789,Results!$F$3:$L$1396,Y$1,FALSE),"")</f>
        <v/>
      </c>
      <c r="Z789" s="34" t="str">
        <f>IFERROR(IFERROR(IF(VLOOKUP($D789,Results!$F$3:$L$1396,Z$1+1,FALSE)=1,"S",""),"")&amp;VLOOKUP($D789,Results!$F$3:$L$1396,Z$1,FALSE),"")</f>
        <v/>
      </c>
      <c r="AA789" s="16" t="str">
        <f>IFERROR(VLOOKUP($D789,Results!$F$3:$L$1396,AA$1,FALSE),"")</f>
        <v/>
      </c>
      <c r="AB789" s="16" t="str">
        <f>IFERROR(VLOOKUP($D789,Results!$F$3:$L$1396,AB$1,FALSE),"")</f>
        <v/>
      </c>
      <c r="AC789" s="16" t="str">
        <f>IF(V789="","",Y789-V789)</f>
        <v/>
      </c>
    </row>
    <row r="790" spans="1:29" s="21" customFormat="1" x14ac:dyDescent="0.25">
      <c r="A790" s="21" t="s">
        <v>2696</v>
      </c>
      <c r="B790" s="16">
        <f>COUNTIF($A$5:$A$124,A790)</f>
        <v>0</v>
      </c>
      <c r="C790" s="16" t="str">
        <f>IF(OR(MID(A790,1,2)="SP",MID(A790,1,2)="MR",MID(A790,1,2)="CL",MID(A790,1,2)="RP"),"P","B")</f>
        <v>P</v>
      </c>
      <c r="D790" s="17">
        <f>IF($C790="B",VLOOKUP($A790,Bat!$A$4:$BC$2232,D$1,FALSE),VLOOKUP($A790,Pit!$A$4:$AZ$2108,D$2,FALSE))</f>
        <v>9337</v>
      </c>
      <c r="E790" s="16" t="str">
        <f>IF($C790="B",VLOOKUP($A790,Bat!$A$4:$BC$2232,E$1,FALSE),VLOOKUP($A790,Pit!$A$4:$AZ$2108,E$2,FALSE))</f>
        <v>RP</v>
      </c>
      <c r="F790" s="16" t="str">
        <f>IF($C790="B",VLOOKUP($A790,Bat!$A$4:$BC$2232,F$1,FALSE),VLOOKUP($A790,Pit!$A$4:$AZ$2108,F$2,FALSE))</f>
        <v>Kumanosuke Kouda</v>
      </c>
      <c r="G790" s="16">
        <f>IF($C790="B",VLOOKUP($A790,Bat!$A$4:$BC$2232,G$1,FALSE),VLOOKUP($A790,Pit!$A$4:$AZ$2108,G$2,FALSE))</f>
        <v>18</v>
      </c>
      <c r="H790" s="16" t="str">
        <f>IF($C790="B",VLOOKUP($A790,Bat!$A$4:$BC$2232,H$1,FALSE),VLOOKUP($A790,Pit!$A$4:$AZ$2108,H$2,FALSE))</f>
        <v>R</v>
      </c>
      <c r="I790" s="16" t="str">
        <f>IF($C790="B",VLOOKUP($A790,Bat!$A$4:$BC$2232,I$1,FALSE),VLOOKUP($A790,Pit!$A$4:$AZ$2108,I$2,FALSE))</f>
        <v>R</v>
      </c>
      <c r="J790" s="16" t="str">
        <f>IF($C790="B",VLOOKUP($A790,Bat!$A$4:$BC$2232,J$1,FALSE),VLOOKUP($A790,Pit!$A$4:$AZ$2108,J$2,FALSE))</f>
        <v>Very Low</v>
      </c>
      <c r="K790" s="17" t="str">
        <f>IF($C790="B",VLOOKUP($A790,Bat!$A$4:$BC$2232,K$1,FALSE),VLOOKUP($A790,Pit!$A$4:$AZ$2108,K$2,FALSE))</f>
        <v>Low</v>
      </c>
      <c r="L790" s="16">
        <f>IF($C790="B",VLOOKUP($A790,Bat!$A$4:$BC$2232,L$1,FALSE),VLOOKUP($A790,Pit!$A$4:$AZ$2108,L$2,FALSE))</f>
        <v>3</v>
      </c>
      <c r="M790" s="16">
        <f>IF($C790="B",VLOOKUP($A790,Bat!$A$4:$BC$2232,M$1,FALSE),VLOOKUP($A790,Pit!$A$4:$AZ$2108,M$2,FALSE))</f>
        <v>4</v>
      </c>
      <c r="N790" s="16">
        <f>IF($C790="B",VLOOKUP($A790,Bat!$A$4:$BC$2232,N$1,FALSE),VLOOKUP($A790,Pit!$A$4:$AZ$2108,N$2,FALSE))</f>
        <v>2</v>
      </c>
      <c r="O790" s="16" t="str">
        <f>IF($C790="B",VLOOKUP($A790,Bat!$A$4:$BC$2232,O$1,FALSE),VLOOKUP($A790,Pit!$A$4:$AZ$2108,O$2,FALSE))</f>
        <v>85-87 Mph</v>
      </c>
      <c r="P790" s="17">
        <f>IF($C790="B",VLOOKUP($A790,Bat!$A$4:$BC$2232,P$1,FALSE),VLOOKUP($A790,Pit!$A$4:$AZ$2108,P$2,FALSE))</f>
        <v>10</v>
      </c>
      <c r="Q790" s="36">
        <f>IF($C790="B",VLOOKUP($A790,Bat!$A$4:$BC$2232,Q$1,FALSE),VLOOKUP($A790,Pit!$A$4:$AZ$2108,Q$2,FALSE))</f>
        <v>12.034150712539425</v>
      </c>
      <c r="R790" s="19">
        <f>IF($C790="B",VLOOKUP($A790,Bat!$A$4:$BC$2232,R$1,FALSE),VLOOKUP($A790,Pit!$A$4:$AZ$2108,R$2,FALSE))</f>
        <v>-0.9855746996529916</v>
      </c>
      <c r="S790" s="20">
        <f>IF($C790="B",VLOOKUP($A790,Bat!$A$4:$BC$2232,S$1,FALSE),VLOOKUP($A790,Pit!$A$4:$AZ$2108,S$2,FALSE))</f>
        <v>190000</v>
      </c>
      <c r="T790" s="17" t="str">
        <f>VLOOKUP(IF($C790="B",VLOOKUP($A790,Bat!$A$4:$AT$2232,T$1,FALSE),VLOOKUP($A790,Pit!$A$4:$BD$2108,T$2,FALSE)),COND!$A$35:$B$41,2,FALSE)</f>
        <v>??</v>
      </c>
      <c r="U790" s="21">
        <f>IF($C790="B",VLOOKUP($A790,Bat!$A$4:$AR$1196,44,FALSE),VLOOKUP($A790,Pit!$A$4:$BB$1086,54,FALSE))</f>
        <v>0</v>
      </c>
      <c r="V790" s="16"/>
      <c r="W790" s="16">
        <f>IF(OR(U790=999,V790=999,AND(S790&gt;$S$3,S790&lt;&gt;"Slot")),"",IF(V790="",U790,V790))</f>
        <v>0</v>
      </c>
      <c r="X790" s="17" t="e">
        <f>RANK(R790,$R$5:$R$124)</f>
        <v>#N/A</v>
      </c>
      <c r="Y790" s="16" t="str">
        <f>IFERROR(VLOOKUP($D790,Results!$F$3:$L$1396,Y$1,FALSE),"")</f>
        <v/>
      </c>
      <c r="Z790" s="34" t="str">
        <f>IFERROR(IFERROR(IF(VLOOKUP($D790,Results!$F$3:$L$1396,Z$1+1,FALSE)=1,"S",""),"")&amp;VLOOKUP($D790,Results!$F$3:$L$1396,Z$1,FALSE),"")</f>
        <v/>
      </c>
      <c r="AA790" s="16" t="str">
        <f>IFERROR(VLOOKUP($D790,Results!$F$3:$L$1396,AA$1,FALSE),"")</f>
        <v/>
      </c>
      <c r="AB790" s="16" t="str">
        <f>IFERROR(VLOOKUP($D790,Results!$F$3:$L$1396,AB$1,FALSE),"")</f>
        <v/>
      </c>
      <c r="AC790" s="16" t="str">
        <f>IF(V790="","",Y790-V790)</f>
        <v/>
      </c>
    </row>
    <row r="791" spans="1:29" s="21" customFormat="1" x14ac:dyDescent="0.25">
      <c r="A791" s="21" t="s">
        <v>2697</v>
      </c>
      <c r="B791" s="16">
        <f>COUNTIF($A$5:$A$124,A791)</f>
        <v>0</v>
      </c>
      <c r="C791" s="16" t="str">
        <f>IF(OR(MID(A791,1,2)="SP",MID(A791,1,2)="MR",MID(A791,1,2)="CL",MID(A791,1,2)="RP"),"P","B")</f>
        <v>P</v>
      </c>
      <c r="D791" s="17">
        <f>IF($C791="B",VLOOKUP($A791,Bat!$A$4:$BC$2232,D$1,FALSE),VLOOKUP($A791,Pit!$A$4:$AZ$2108,D$2,FALSE))</f>
        <v>13770</v>
      </c>
      <c r="E791" s="16" t="str">
        <f>IF($C791="B",VLOOKUP($A791,Bat!$A$4:$BC$2232,E$1,FALSE),VLOOKUP($A791,Pit!$A$4:$AZ$2108,E$2,FALSE))</f>
        <v>RP</v>
      </c>
      <c r="F791" s="16" t="str">
        <f>IF($C791="B",VLOOKUP($A791,Bat!$A$4:$BC$2232,F$1,FALSE),VLOOKUP($A791,Pit!$A$4:$AZ$2108,F$2,FALSE))</f>
        <v>Jorge Tovar</v>
      </c>
      <c r="G791" s="16">
        <f>IF($C791="B",VLOOKUP($A791,Bat!$A$4:$BC$2232,G$1,FALSE),VLOOKUP($A791,Pit!$A$4:$AZ$2108,G$2,FALSE))</f>
        <v>21</v>
      </c>
      <c r="H791" s="16" t="str">
        <f>IF($C791="B",VLOOKUP($A791,Bat!$A$4:$BC$2232,H$1,FALSE),VLOOKUP($A791,Pit!$A$4:$AZ$2108,H$2,FALSE))</f>
        <v>R</v>
      </c>
      <c r="I791" s="16" t="str">
        <f>IF($C791="B",VLOOKUP($A791,Bat!$A$4:$BC$2232,I$1,FALSE),VLOOKUP($A791,Pit!$A$4:$AZ$2108,I$2,FALSE))</f>
        <v>L</v>
      </c>
      <c r="J791" s="16" t="str">
        <f>IF($C791="B",VLOOKUP($A791,Bat!$A$4:$BC$2232,J$1,FALSE),VLOOKUP($A791,Pit!$A$4:$AZ$2108,J$2,FALSE))</f>
        <v>Low</v>
      </c>
      <c r="K791" s="17" t="str">
        <f>IF($C791="B",VLOOKUP($A791,Bat!$A$4:$BC$2232,K$1,FALSE),VLOOKUP($A791,Pit!$A$4:$AZ$2108,K$2,FALSE))</f>
        <v>Low</v>
      </c>
      <c r="L791" s="16">
        <f>IF($C791="B",VLOOKUP($A791,Bat!$A$4:$BC$2232,L$1,FALSE),VLOOKUP($A791,Pit!$A$4:$AZ$2108,L$2,FALSE))</f>
        <v>3</v>
      </c>
      <c r="M791" s="16">
        <f>IF($C791="B",VLOOKUP($A791,Bat!$A$4:$BC$2232,M$1,FALSE),VLOOKUP($A791,Pit!$A$4:$AZ$2108,M$2,FALSE))</f>
        <v>4</v>
      </c>
      <c r="N791" s="16">
        <f>IF($C791="B",VLOOKUP($A791,Bat!$A$4:$BC$2232,N$1,FALSE),VLOOKUP($A791,Pit!$A$4:$AZ$2108,N$2,FALSE))</f>
        <v>2</v>
      </c>
      <c r="O791" s="16" t="str">
        <f>IF($C791="B",VLOOKUP($A791,Bat!$A$4:$BC$2232,O$1,FALSE),VLOOKUP($A791,Pit!$A$4:$AZ$2108,O$2,FALSE))</f>
        <v>87-89 Mph</v>
      </c>
      <c r="P791" s="17">
        <f>IF($C791="B",VLOOKUP($A791,Bat!$A$4:$BC$2232,P$1,FALSE),VLOOKUP($A791,Pit!$A$4:$AZ$2108,P$2,FALSE))</f>
        <v>8</v>
      </c>
      <c r="Q791" s="36">
        <f>IF($C791="B",VLOOKUP($A791,Bat!$A$4:$BC$2232,Q$1,FALSE),VLOOKUP($A791,Pit!$A$4:$AZ$2108,Q$2,FALSE))</f>
        <v>12.006077989808293</v>
      </c>
      <c r="R791" s="19">
        <f>IF($C791="B",VLOOKUP($A791,Bat!$A$4:$BC$2232,R$1,FALSE),VLOOKUP($A791,Pit!$A$4:$AZ$2108,R$2,FALSE))</f>
        <v>-0.98808622014225211</v>
      </c>
      <c r="S791" s="20">
        <f>IF($C791="B",VLOOKUP($A791,Bat!$A$4:$BC$2232,S$1,FALSE),VLOOKUP($A791,Pit!$A$4:$AZ$2108,S$2,FALSE))</f>
        <v>180000</v>
      </c>
      <c r="T791" s="17" t="str">
        <f>VLOOKUP(IF($C791="B",VLOOKUP($A791,Bat!$A$4:$AT$2232,T$1,FALSE),VLOOKUP($A791,Pit!$A$4:$BD$2108,T$2,FALSE)),COND!$A$35:$B$41,2,FALSE)</f>
        <v>??</v>
      </c>
      <c r="U791" s="21">
        <f>IF($C791="B",VLOOKUP($A791,Bat!$A$4:$AR$1196,44,FALSE),VLOOKUP($A791,Pit!$A$4:$BB$1086,54,FALSE))</f>
        <v>0</v>
      </c>
      <c r="V791" s="16"/>
      <c r="W791" s="16">
        <f>IF(OR(U791=999,V791=999,AND(S791&gt;$S$3,S791&lt;&gt;"Slot")),"",IF(V791="",U791,V791))</f>
        <v>0</v>
      </c>
      <c r="X791" s="17" t="e">
        <f>RANK(R791,$R$5:$R$124)</f>
        <v>#N/A</v>
      </c>
      <c r="Y791" s="16" t="str">
        <f>IFERROR(VLOOKUP($D791,Results!$F$3:$L$1396,Y$1,FALSE),"")</f>
        <v/>
      </c>
      <c r="Z791" s="34" t="str">
        <f>IFERROR(IFERROR(IF(VLOOKUP($D791,Results!$F$3:$L$1396,Z$1+1,FALSE)=1,"S",""),"")&amp;VLOOKUP($D791,Results!$F$3:$L$1396,Z$1,FALSE),"")</f>
        <v/>
      </c>
      <c r="AA791" s="16" t="str">
        <f>IFERROR(VLOOKUP($D791,Results!$F$3:$L$1396,AA$1,FALSE),"")</f>
        <v/>
      </c>
      <c r="AB791" s="16" t="str">
        <f>IFERROR(VLOOKUP($D791,Results!$F$3:$L$1396,AB$1,FALSE),"")</f>
        <v/>
      </c>
      <c r="AC791" s="16" t="str">
        <f>IF(V791="","",Y791-V791)</f>
        <v/>
      </c>
    </row>
    <row r="792" spans="1:29" s="21" customFormat="1" x14ac:dyDescent="0.25">
      <c r="A792" s="21" t="s">
        <v>3073</v>
      </c>
      <c r="B792" s="16">
        <f>COUNTIF($A$5:$A$124,A792)</f>
        <v>0</v>
      </c>
      <c r="C792" s="16" t="str">
        <f>IF(OR(MID(A792,1,2)="SP",MID(A792,1,2)="MR",MID(A792,1,2)="CL",MID(A792,1,2)="RP"),"P","B")</f>
        <v>B</v>
      </c>
      <c r="D792" s="17">
        <f>IF($C792="B",VLOOKUP($A792,Bat!$A$4:$BC$2232,D$1,FALSE),VLOOKUP($A792,Pit!$A$4:$AZ$2108,D$2,FALSE))</f>
        <v>3126</v>
      </c>
      <c r="E792" s="16" t="str">
        <f>IF($C792="B",VLOOKUP($A792,Bat!$A$4:$BC$2232,E$1,FALSE),VLOOKUP($A792,Pit!$A$4:$AZ$2108,E$2,FALSE))</f>
        <v>C</v>
      </c>
      <c r="F792" s="16" t="str">
        <f>IF($C792="B",VLOOKUP($A792,Bat!$A$4:$BC$2232,F$1,FALSE),VLOOKUP($A792,Pit!$A$4:$AZ$2108,F$2,FALSE))</f>
        <v>Roy Potter</v>
      </c>
      <c r="G792" s="16">
        <f>IF($C792="B",VLOOKUP($A792,Bat!$A$4:$BC$2232,G$1,FALSE),VLOOKUP($A792,Pit!$A$4:$AZ$2108,G$2,FALSE))</f>
        <v>21</v>
      </c>
      <c r="H792" s="16" t="str">
        <f>IF($C792="B",VLOOKUP($A792,Bat!$A$4:$BC$2232,H$1,FALSE),VLOOKUP($A792,Pit!$A$4:$AZ$2108,H$2,FALSE))</f>
        <v>R</v>
      </c>
      <c r="I792" s="16" t="str">
        <f>IF($C792="B",VLOOKUP($A792,Bat!$A$4:$BC$2232,I$1,FALSE),VLOOKUP($A792,Pit!$A$4:$AZ$2108,I$2,FALSE))</f>
        <v>R</v>
      </c>
      <c r="J792" s="16" t="str">
        <f>IF($C792="B",VLOOKUP($A792,Bat!$A$4:$BC$2232,J$1,FALSE),VLOOKUP($A792,Pit!$A$4:$AZ$2108,J$2,FALSE))</f>
        <v>Very Low</v>
      </c>
      <c r="K792" s="17" t="str">
        <f>IF($C792="B",VLOOKUP($A792,Bat!$A$4:$BC$2232,K$1,FALSE),VLOOKUP($A792,Pit!$A$4:$AZ$2108,K$2,FALSE))</f>
        <v>Very Low</v>
      </c>
      <c r="L792" s="16">
        <f>IF($C792="B",VLOOKUP($A792,Bat!$A$4:$BC$2232,L$1,FALSE),VLOOKUP($A792,Pit!$A$4:$AZ$2108,L$2,FALSE))</f>
        <v>2</v>
      </c>
      <c r="M792" s="16">
        <f>IF($C792="B",VLOOKUP($A792,Bat!$A$4:$BC$2232,M$1,FALSE),VLOOKUP($A792,Pit!$A$4:$AZ$2108,M$2,FALSE))</f>
        <v>2</v>
      </c>
      <c r="N792" s="16">
        <f>IF($C792="B",VLOOKUP($A792,Bat!$A$4:$BC$2232,N$1,FALSE),VLOOKUP($A792,Pit!$A$4:$AZ$2108,N$2,FALSE))</f>
        <v>5</v>
      </c>
      <c r="O792" s="16">
        <f>IF($C792="B",VLOOKUP($A792,Bat!$A$4:$BC$2232,O$1,FALSE),VLOOKUP($A792,Pit!$A$4:$AZ$2108,O$2,FALSE))</f>
        <v>5</v>
      </c>
      <c r="P792" s="17">
        <f>IF($C792="B",VLOOKUP($A792,Bat!$A$4:$BC$2232,P$1,FALSE),VLOOKUP($A792,Pit!$A$4:$AZ$2108,P$2,FALSE))</f>
        <v>3</v>
      </c>
      <c r="Q792" s="36">
        <f>IF($C792="B",VLOOKUP($A792,Bat!$A$4:$BC$2232,Q$1,FALSE),VLOOKUP($A792,Pit!$A$4:$AZ$2108,Q$2,FALSE))</f>
        <v>-0.96314974105342976</v>
      </c>
      <c r="R792" s="19">
        <f>IF($C792="B",VLOOKUP($A792,Bat!$A$4:$BC$2232,R$1,FALSE),VLOOKUP($A792,Pit!$A$4:$AZ$2108,R$2,FALSE))</f>
        <v>-0.98893493870585636</v>
      </c>
      <c r="S792" s="20">
        <f>IF($C792="B",VLOOKUP($A792,Bat!$A$4:$BC$2232,S$1,FALSE),VLOOKUP($A792,Pit!$A$4:$AZ$2108,S$2,FALSE))</f>
        <v>180000</v>
      </c>
      <c r="T792" s="17" t="str">
        <f>VLOOKUP(IF($C792="B",VLOOKUP($A792,Bat!$A$4:$AT$2232,T$1,FALSE),VLOOKUP($A792,Pit!$A$4:$BD$2108,T$2,FALSE)),COND!$A$35:$B$41,2,FALSE)</f>
        <v>??</v>
      </c>
      <c r="U792" s="21">
        <f>IF($C792="B",VLOOKUP($A792,Bat!$A$4:$AR$1196,44,FALSE),VLOOKUP($A792,Pit!$A$4:$BB$1086,54,FALSE))</f>
        <v>0</v>
      </c>
      <c r="V792" s="16"/>
      <c r="W792" s="16">
        <f>IF(OR(U792=999,V792=999,AND(S792&gt;$S$3,S792&lt;&gt;"Slot")),"",IF(V792="",U792,V792))</f>
        <v>0</v>
      </c>
      <c r="X792" s="17" t="e">
        <f>RANK(R792,$R$5:$R$124)</f>
        <v>#N/A</v>
      </c>
      <c r="Y792" s="16" t="str">
        <f>IFERROR(VLOOKUP($D792,Results!$F$3:$L$1396,Y$1,FALSE),"")</f>
        <v/>
      </c>
      <c r="Z792" s="34" t="str">
        <f>IFERROR(IFERROR(IF(VLOOKUP($D792,Results!$F$3:$L$1396,Z$1+1,FALSE)=1,"S",""),"")&amp;VLOOKUP($D792,Results!$F$3:$L$1396,Z$1,FALSE),"")</f>
        <v/>
      </c>
      <c r="AA792" s="16" t="str">
        <f>IFERROR(VLOOKUP($D792,Results!$F$3:$L$1396,AA$1,FALSE),"")</f>
        <v/>
      </c>
      <c r="AB792" s="16" t="str">
        <f>IFERROR(VLOOKUP($D792,Results!$F$3:$L$1396,AB$1,FALSE),"")</f>
        <v/>
      </c>
      <c r="AC792" s="16" t="str">
        <f>IF(V792="","",Y792-V792)</f>
        <v/>
      </c>
    </row>
    <row r="793" spans="1:29" s="21" customFormat="1" x14ac:dyDescent="0.25">
      <c r="A793" s="21" t="s">
        <v>2698</v>
      </c>
      <c r="B793" s="16">
        <f>COUNTIF($A$5:$A$124,A793)</f>
        <v>0</v>
      </c>
      <c r="C793" s="16" t="str">
        <f>IF(OR(MID(A793,1,2)="SP",MID(A793,1,2)="MR",MID(A793,1,2)="CL",MID(A793,1,2)="RP"),"P","B")</f>
        <v>P</v>
      </c>
      <c r="D793" s="17">
        <f>IF($C793="B",VLOOKUP($A793,Bat!$A$4:$BC$2232,D$1,FALSE),VLOOKUP($A793,Pit!$A$4:$AZ$2108,D$2,FALSE))</f>
        <v>5044</v>
      </c>
      <c r="E793" s="16" t="str">
        <f>IF($C793="B",VLOOKUP($A793,Bat!$A$4:$BC$2232,E$1,FALSE),VLOOKUP($A793,Pit!$A$4:$AZ$2108,E$2,FALSE))</f>
        <v>RP</v>
      </c>
      <c r="F793" s="16" t="str">
        <f>IF($C793="B",VLOOKUP($A793,Bat!$A$4:$BC$2232,F$1,FALSE),VLOOKUP($A793,Pit!$A$4:$AZ$2108,F$2,FALSE))</f>
        <v>Don Stokes</v>
      </c>
      <c r="G793" s="16">
        <f>IF($C793="B",VLOOKUP($A793,Bat!$A$4:$BC$2232,G$1,FALSE),VLOOKUP($A793,Pit!$A$4:$AZ$2108,G$2,FALSE))</f>
        <v>18</v>
      </c>
      <c r="H793" s="16" t="str">
        <f>IF($C793="B",VLOOKUP($A793,Bat!$A$4:$BC$2232,H$1,FALSE),VLOOKUP($A793,Pit!$A$4:$AZ$2108,H$2,FALSE))</f>
        <v>R</v>
      </c>
      <c r="I793" s="16" t="str">
        <f>IF($C793="B",VLOOKUP($A793,Bat!$A$4:$BC$2232,I$1,FALSE),VLOOKUP($A793,Pit!$A$4:$AZ$2108,I$2,FALSE))</f>
        <v>R</v>
      </c>
      <c r="J793" s="16" t="str">
        <f>IF($C793="B",VLOOKUP($A793,Bat!$A$4:$BC$2232,J$1,FALSE),VLOOKUP($A793,Pit!$A$4:$AZ$2108,J$2,FALSE))</f>
        <v>Normal</v>
      </c>
      <c r="K793" s="17" t="str">
        <f>IF($C793="B",VLOOKUP($A793,Bat!$A$4:$BC$2232,K$1,FALSE),VLOOKUP($A793,Pit!$A$4:$AZ$2108,K$2,FALSE))</f>
        <v>Normal</v>
      </c>
      <c r="L793" s="16">
        <f>IF($C793="B",VLOOKUP($A793,Bat!$A$4:$BC$2232,L$1,FALSE),VLOOKUP($A793,Pit!$A$4:$AZ$2108,L$2,FALSE))</f>
        <v>4</v>
      </c>
      <c r="M793" s="16">
        <f>IF($C793="B",VLOOKUP($A793,Bat!$A$4:$BC$2232,M$1,FALSE),VLOOKUP($A793,Pit!$A$4:$AZ$2108,M$2,FALSE))</f>
        <v>4</v>
      </c>
      <c r="N793" s="16">
        <f>IF($C793="B",VLOOKUP($A793,Bat!$A$4:$BC$2232,N$1,FALSE),VLOOKUP($A793,Pit!$A$4:$AZ$2108,N$2,FALSE))</f>
        <v>1</v>
      </c>
      <c r="O793" s="16" t="str">
        <f>IF($C793="B",VLOOKUP($A793,Bat!$A$4:$BC$2232,O$1,FALSE),VLOOKUP($A793,Pit!$A$4:$AZ$2108,O$2,FALSE))</f>
        <v>91-93 Mph</v>
      </c>
      <c r="P793" s="17">
        <f>IF($C793="B",VLOOKUP($A793,Bat!$A$4:$BC$2232,P$1,FALSE),VLOOKUP($A793,Pit!$A$4:$AZ$2108,P$2,FALSE))</f>
        <v>5</v>
      </c>
      <c r="Q793" s="36">
        <f>IF($C793="B",VLOOKUP($A793,Bat!$A$4:$BC$2232,Q$1,FALSE),VLOOKUP($A793,Pit!$A$4:$AZ$2108,Q$2,FALSE))</f>
        <v>11.820905829936816</v>
      </c>
      <c r="R793" s="19">
        <f>IF($C793="B",VLOOKUP($A793,Bat!$A$4:$BC$2232,R$1,FALSE),VLOOKUP($A793,Pit!$A$4:$AZ$2108,R$2,FALSE))</f>
        <v>-1.0046526101576423</v>
      </c>
      <c r="S793" s="20">
        <f>IF($C793="B",VLOOKUP($A793,Bat!$A$4:$BC$2232,S$1,FALSE),VLOOKUP($A793,Pit!$A$4:$AZ$2108,S$2,FALSE))</f>
        <v>2100000</v>
      </c>
      <c r="T793" s="17" t="str">
        <f>VLOOKUP(IF($C793="B",VLOOKUP($A793,Bat!$A$4:$AT$2232,T$1,FALSE),VLOOKUP($A793,Pit!$A$4:$BD$2108,T$2,FALSE)),COND!$A$35:$B$41,2,FALSE)</f>
        <v>??</v>
      </c>
      <c r="U793" s="21">
        <f>IF($C793="B",VLOOKUP($A793,Bat!$A$4:$AR$1196,44,FALSE),VLOOKUP($A793,Pit!$A$4:$BB$1086,54,FALSE))</f>
        <v>0</v>
      </c>
      <c r="V793" s="16"/>
      <c r="W793" s="16">
        <f>IF(OR(U793=999,V793=999,AND(S793&gt;$S$3,S793&lt;&gt;"Slot")),"",IF(V793="",U793,V793))</f>
        <v>0</v>
      </c>
      <c r="X793" s="17" t="e">
        <f>RANK(R793,$R$5:$R$124)</f>
        <v>#N/A</v>
      </c>
      <c r="Y793" s="16" t="str">
        <f>IFERROR(VLOOKUP($D793,Results!$F$3:$L$1396,Y$1,FALSE),"")</f>
        <v/>
      </c>
      <c r="Z793" s="34" t="str">
        <f>IFERROR(IFERROR(IF(VLOOKUP($D793,Results!$F$3:$L$1396,Z$1+1,FALSE)=1,"S",""),"")&amp;VLOOKUP($D793,Results!$F$3:$L$1396,Z$1,FALSE),"")</f>
        <v/>
      </c>
      <c r="AA793" s="16" t="str">
        <f>IFERROR(VLOOKUP($D793,Results!$F$3:$L$1396,AA$1,FALSE),"")</f>
        <v/>
      </c>
      <c r="AB793" s="16" t="str">
        <f>IFERROR(VLOOKUP($D793,Results!$F$3:$L$1396,AB$1,FALSE),"")</f>
        <v/>
      </c>
      <c r="AC793" s="16" t="str">
        <f>IF(V793="","",Y793-V793)</f>
        <v/>
      </c>
    </row>
    <row r="794" spans="1:29" s="21" customFormat="1" x14ac:dyDescent="0.25">
      <c r="A794" s="21" t="s">
        <v>2699</v>
      </c>
      <c r="B794" s="16">
        <f>COUNTIF($A$5:$A$124,A794)</f>
        <v>0</v>
      </c>
      <c r="C794" s="16" t="str">
        <f>IF(OR(MID(A794,1,2)="SP",MID(A794,1,2)="MR",MID(A794,1,2)="CL",MID(A794,1,2)="RP"),"P","B")</f>
        <v>P</v>
      </c>
      <c r="D794" s="17">
        <f>IF($C794="B",VLOOKUP($A794,Bat!$A$4:$BC$2232,D$1,FALSE),VLOOKUP($A794,Pit!$A$4:$AZ$2108,D$2,FALSE))</f>
        <v>4832</v>
      </c>
      <c r="E794" s="16" t="str">
        <f>IF($C794="B",VLOOKUP($A794,Bat!$A$4:$BC$2232,E$1,FALSE),VLOOKUP($A794,Pit!$A$4:$AZ$2108,E$2,FALSE))</f>
        <v>SP</v>
      </c>
      <c r="F794" s="16" t="str">
        <f>IF($C794="B",VLOOKUP($A794,Bat!$A$4:$BC$2232,F$1,FALSE),VLOOKUP($A794,Pit!$A$4:$AZ$2108,F$2,FALSE))</f>
        <v>George Wilson</v>
      </c>
      <c r="G794" s="16">
        <f>IF($C794="B",VLOOKUP($A794,Bat!$A$4:$BC$2232,G$1,FALSE),VLOOKUP($A794,Pit!$A$4:$AZ$2108,G$2,FALSE))</f>
        <v>18</v>
      </c>
      <c r="H794" s="16" t="str">
        <f>IF($C794="B",VLOOKUP($A794,Bat!$A$4:$BC$2232,H$1,FALSE),VLOOKUP($A794,Pit!$A$4:$AZ$2108,H$2,FALSE))</f>
        <v>R</v>
      </c>
      <c r="I794" s="16" t="str">
        <f>IF($C794="B",VLOOKUP($A794,Bat!$A$4:$BC$2232,I$1,FALSE),VLOOKUP($A794,Pit!$A$4:$AZ$2108,I$2,FALSE))</f>
        <v>R</v>
      </c>
      <c r="J794" s="16" t="str">
        <f>IF($C794="B",VLOOKUP($A794,Bat!$A$4:$BC$2232,J$1,FALSE),VLOOKUP($A794,Pit!$A$4:$AZ$2108,J$2,FALSE))</f>
        <v>Low</v>
      </c>
      <c r="K794" s="17" t="str">
        <f>IF($C794="B",VLOOKUP($A794,Bat!$A$4:$BC$2232,K$1,FALSE),VLOOKUP($A794,Pit!$A$4:$AZ$2108,K$2,FALSE))</f>
        <v>Very High</v>
      </c>
      <c r="L794" s="16">
        <f>IF($C794="B",VLOOKUP($A794,Bat!$A$4:$BC$2232,L$1,FALSE),VLOOKUP($A794,Pit!$A$4:$AZ$2108,L$2,FALSE))</f>
        <v>4</v>
      </c>
      <c r="M794" s="16">
        <f>IF($C794="B",VLOOKUP($A794,Bat!$A$4:$BC$2232,M$1,FALSE),VLOOKUP($A794,Pit!$A$4:$AZ$2108,M$2,FALSE))</f>
        <v>4</v>
      </c>
      <c r="N794" s="16">
        <f>IF($C794="B",VLOOKUP($A794,Bat!$A$4:$BC$2232,N$1,FALSE),VLOOKUP($A794,Pit!$A$4:$AZ$2108,N$2,FALSE))</f>
        <v>1</v>
      </c>
      <c r="O794" s="16" t="str">
        <f>IF($C794="B",VLOOKUP($A794,Bat!$A$4:$BC$2232,O$1,FALSE),VLOOKUP($A794,Pit!$A$4:$AZ$2108,O$2,FALSE))</f>
        <v>91-93 Mph</v>
      </c>
      <c r="P794" s="17">
        <f>IF($C794="B",VLOOKUP($A794,Bat!$A$4:$BC$2232,P$1,FALSE),VLOOKUP($A794,Pit!$A$4:$AZ$2108,P$2,FALSE))</f>
        <v>8</v>
      </c>
      <c r="Q794" s="36">
        <f>IF($C794="B",VLOOKUP($A794,Bat!$A$4:$BC$2232,Q$1,FALSE),VLOOKUP($A794,Pit!$A$4:$AZ$2108,Q$2,FALSE))</f>
        <v>11.753493158909553</v>
      </c>
      <c r="R794" s="19">
        <f>IF($C794="B",VLOOKUP($A794,Bat!$A$4:$BC$2232,R$1,FALSE),VLOOKUP($A794,Pit!$A$4:$AZ$2108,R$2,FALSE))</f>
        <v>-1.0106836712037088</v>
      </c>
      <c r="S794" s="20">
        <f>IF($C794="B",VLOOKUP($A794,Bat!$A$4:$BC$2232,S$1,FALSE),VLOOKUP($A794,Pit!$A$4:$AZ$2108,S$2,FALSE))</f>
        <v>2400000</v>
      </c>
      <c r="T794" s="17" t="str">
        <f>VLOOKUP(IF($C794="B",VLOOKUP($A794,Bat!$A$4:$AT$2232,T$1,FALSE),VLOOKUP($A794,Pit!$A$4:$BD$2108,T$2,FALSE)),COND!$A$35:$B$41,2,FALSE)</f>
        <v>??</v>
      </c>
      <c r="U794" s="21">
        <f>IF($C794="B",VLOOKUP($A794,Bat!$A$4:$AR$1196,44,FALSE),VLOOKUP($A794,Pit!$A$4:$BB$1086,54,FALSE))</f>
        <v>0</v>
      </c>
      <c r="V794" s="16"/>
      <c r="W794" s="16">
        <f>IF(OR(U794=999,V794=999,AND(S794&gt;$S$3,S794&lt;&gt;"Slot")),"",IF(V794="",U794,V794))</f>
        <v>0</v>
      </c>
      <c r="X794" s="17" t="e">
        <f>RANK(R794,$R$5:$R$124)</f>
        <v>#N/A</v>
      </c>
      <c r="Y794" s="16" t="str">
        <f>IFERROR(VLOOKUP($D794,Results!$F$3:$L$1396,Y$1,FALSE),"")</f>
        <v/>
      </c>
      <c r="Z794" s="34" t="str">
        <f>IFERROR(IFERROR(IF(VLOOKUP($D794,Results!$F$3:$L$1396,Z$1+1,FALSE)=1,"S",""),"")&amp;VLOOKUP($D794,Results!$F$3:$L$1396,Z$1,FALSE),"")</f>
        <v/>
      </c>
      <c r="AA794" s="16" t="str">
        <f>IFERROR(VLOOKUP($D794,Results!$F$3:$L$1396,AA$1,FALSE),"")</f>
        <v/>
      </c>
      <c r="AB794" s="16" t="str">
        <f>IFERROR(VLOOKUP($D794,Results!$F$3:$L$1396,AB$1,FALSE),"")</f>
        <v/>
      </c>
      <c r="AC794" s="16" t="str">
        <f>IF(V794="","",Y794-V794)</f>
        <v/>
      </c>
    </row>
    <row r="795" spans="1:29" s="21" customFormat="1" x14ac:dyDescent="0.25">
      <c r="A795" s="21" t="s">
        <v>2700</v>
      </c>
      <c r="B795" s="16">
        <f>COUNTIF($A$5:$A$124,A795)</f>
        <v>0</v>
      </c>
      <c r="C795" s="16" t="str">
        <f>IF(OR(MID(A795,1,2)="SP",MID(A795,1,2)="MR",MID(A795,1,2)="CL",MID(A795,1,2)="RP"),"P","B")</f>
        <v>P</v>
      </c>
      <c r="D795" s="17">
        <f>IF($C795="B",VLOOKUP($A795,Bat!$A$4:$BC$2232,D$1,FALSE),VLOOKUP($A795,Pit!$A$4:$AZ$2108,D$2,FALSE))</f>
        <v>13710</v>
      </c>
      <c r="E795" s="16" t="str">
        <f>IF($C795="B",VLOOKUP($A795,Bat!$A$4:$BC$2232,E$1,FALSE),VLOOKUP($A795,Pit!$A$4:$AZ$2108,E$2,FALSE))</f>
        <v>RP</v>
      </c>
      <c r="F795" s="16" t="str">
        <f>IF($C795="B",VLOOKUP($A795,Bat!$A$4:$BC$2232,F$1,FALSE),VLOOKUP($A795,Pit!$A$4:$AZ$2108,F$2,FALSE))</f>
        <v>Travis Rodríguez</v>
      </c>
      <c r="G795" s="16">
        <f>IF($C795="B",VLOOKUP($A795,Bat!$A$4:$BC$2232,G$1,FALSE),VLOOKUP($A795,Pit!$A$4:$AZ$2108,G$2,FALSE))</f>
        <v>18</v>
      </c>
      <c r="H795" s="16" t="str">
        <f>IF($C795="B",VLOOKUP($A795,Bat!$A$4:$BC$2232,H$1,FALSE),VLOOKUP($A795,Pit!$A$4:$AZ$2108,H$2,FALSE))</f>
        <v>R</v>
      </c>
      <c r="I795" s="16" t="str">
        <f>IF($C795="B",VLOOKUP($A795,Bat!$A$4:$BC$2232,I$1,FALSE),VLOOKUP($A795,Pit!$A$4:$AZ$2108,I$2,FALSE))</f>
        <v>R</v>
      </c>
      <c r="J795" s="16" t="str">
        <f>IF($C795="B",VLOOKUP($A795,Bat!$A$4:$BC$2232,J$1,FALSE),VLOOKUP($A795,Pit!$A$4:$AZ$2108,J$2,FALSE))</f>
        <v>Normal</v>
      </c>
      <c r="K795" s="17" t="str">
        <f>IF($C795="B",VLOOKUP($A795,Bat!$A$4:$BC$2232,K$1,FALSE),VLOOKUP($A795,Pit!$A$4:$AZ$2108,K$2,FALSE))</f>
        <v>Normal</v>
      </c>
      <c r="L795" s="16">
        <f>IF($C795="B",VLOOKUP($A795,Bat!$A$4:$BC$2232,L$1,FALSE),VLOOKUP($A795,Pit!$A$4:$AZ$2108,L$2,FALSE))</f>
        <v>2</v>
      </c>
      <c r="M795" s="16">
        <f>IF($C795="B",VLOOKUP($A795,Bat!$A$4:$BC$2232,M$1,FALSE),VLOOKUP($A795,Pit!$A$4:$AZ$2108,M$2,FALSE))</f>
        <v>3</v>
      </c>
      <c r="N795" s="16">
        <f>IF($C795="B",VLOOKUP($A795,Bat!$A$4:$BC$2232,N$1,FALSE),VLOOKUP($A795,Pit!$A$4:$AZ$2108,N$2,FALSE))</f>
        <v>3</v>
      </c>
      <c r="O795" s="16" t="str">
        <f>IF($C795="B",VLOOKUP($A795,Bat!$A$4:$BC$2232,O$1,FALSE),VLOOKUP($A795,Pit!$A$4:$AZ$2108,O$2,FALSE))</f>
        <v>84-86 Mph</v>
      </c>
      <c r="P795" s="17">
        <f>IF($C795="B",VLOOKUP($A795,Bat!$A$4:$BC$2232,P$1,FALSE),VLOOKUP($A795,Pit!$A$4:$AZ$2108,P$2,FALSE))</f>
        <v>6</v>
      </c>
      <c r="Q795" s="36">
        <f>IF($C795="B",VLOOKUP($A795,Bat!$A$4:$BC$2232,Q$1,FALSE),VLOOKUP($A795,Pit!$A$4:$AZ$2108,Q$2,FALSE))</f>
        <v>11.705183408138112</v>
      </c>
      <c r="R795" s="19">
        <f>IF($C795="B",VLOOKUP($A795,Bat!$A$4:$BC$2232,R$1,FALSE),VLOOKUP($A795,Pit!$A$4:$AZ$2108,R$2,FALSE))</f>
        <v>-1.0150056933337173</v>
      </c>
      <c r="S795" s="20">
        <f>IF($C795="B",VLOOKUP($A795,Bat!$A$4:$BC$2232,S$1,FALSE),VLOOKUP($A795,Pit!$A$4:$AZ$2108,S$2,FALSE))</f>
        <v>140000</v>
      </c>
      <c r="T795" s="17" t="str">
        <f>VLOOKUP(IF($C795="B",VLOOKUP($A795,Bat!$A$4:$AT$2232,T$1,FALSE),VLOOKUP($A795,Pit!$A$4:$BD$2108,T$2,FALSE)),COND!$A$35:$B$41,2,FALSE)</f>
        <v>??</v>
      </c>
      <c r="U795" s="21">
        <f>IF($C795="B",VLOOKUP($A795,Bat!$A$4:$AR$1196,44,FALSE),VLOOKUP($A795,Pit!$A$4:$BB$1086,54,FALSE))</f>
        <v>0</v>
      </c>
      <c r="V795" s="16"/>
      <c r="W795" s="16">
        <f>IF(OR(U795=999,V795=999,AND(S795&gt;$S$3,S795&lt;&gt;"Slot")),"",IF(V795="",U795,V795))</f>
        <v>0</v>
      </c>
      <c r="X795" s="17" t="e">
        <f>RANK(R795,$R$5:$R$124)</f>
        <v>#N/A</v>
      </c>
      <c r="Y795" s="16" t="str">
        <f>IFERROR(VLOOKUP($D795,Results!$F$3:$L$1396,Y$1,FALSE),"")</f>
        <v/>
      </c>
      <c r="Z795" s="34" t="str">
        <f>IFERROR(IFERROR(IF(VLOOKUP($D795,Results!$F$3:$L$1396,Z$1+1,FALSE)=1,"S",""),"")&amp;VLOOKUP($D795,Results!$F$3:$L$1396,Z$1,FALSE),"")</f>
        <v/>
      </c>
      <c r="AA795" s="16" t="str">
        <f>IFERROR(VLOOKUP($D795,Results!$F$3:$L$1396,AA$1,FALSE),"")</f>
        <v/>
      </c>
      <c r="AB795" s="16" t="str">
        <f>IFERROR(VLOOKUP($D795,Results!$F$3:$L$1396,AB$1,FALSE),"")</f>
        <v/>
      </c>
      <c r="AC795" s="16" t="str">
        <f>IF(V795="","",Y795-V795)</f>
        <v/>
      </c>
    </row>
    <row r="796" spans="1:29" s="21" customFormat="1" x14ac:dyDescent="0.25">
      <c r="A796" s="21" t="s">
        <v>3074</v>
      </c>
      <c r="B796" s="16">
        <f>COUNTIF($A$5:$A$124,A796)</f>
        <v>0</v>
      </c>
      <c r="C796" s="16" t="str">
        <f>IF(OR(MID(A796,1,2)="SP",MID(A796,1,2)="MR",MID(A796,1,2)="CL",MID(A796,1,2)="RP"),"P","B")</f>
        <v>B</v>
      </c>
      <c r="D796" s="17">
        <f>IF($C796="B",VLOOKUP($A796,Bat!$A$4:$BC$2232,D$1,FALSE),VLOOKUP($A796,Pit!$A$4:$AZ$2108,D$2,FALSE))</f>
        <v>8754</v>
      </c>
      <c r="E796" s="16" t="str">
        <f>IF($C796="B",VLOOKUP($A796,Bat!$A$4:$BC$2232,E$1,FALSE),VLOOKUP($A796,Pit!$A$4:$AZ$2108,E$2,FALSE))</f>
        <v>LF</v>
      </c>
      <c r="F796" s="16" t="str">
        <f>IF($C796="B",VLOOKUP($A796,Bat!$A$4:$BC$2232,F$1,FALSE),VLOOKUP($A796,Pit!$A$4:$AZ$2108,F$2,FALSE))</f>
        <v>Caleb Ford</v>
      </c>
      <c r="G796" s="16">
        <f>IF($C796="B",VLOOKUP($A796,Bat!$A$4:$BC$2232,G$1,FALSE),VLOOKUP($A796,Pit!$A$4:$AZ$2108,G$2,FALSE))</f>
        <v>21</v>
      </c>
      <c r="H796" s="16" t="str">
        <f>IF($C796="B",VLOOKUP($A796,Bat!$A$4:$BC$2232,H$1,FALSE),VLOOKUP($A796,Pit!$A$4:$AZ$2108,H$2,FALSE))</f>
        <v>L</v>
      </c>
      <c r="I796" s="16" t="str">
        <f>IF($C796="B",VLOOKUP($A796,Bat!$A$4:$BC$2232,I$1,FALSE),VLOOKUP($A796,Pit!$A$4:$AZ$2108,I$2,FALSE))</f>
        <v>L</v>
      </c>
      <c r="J796" s="16" t="str">
        <f>IF($C796="B",VLOOKUP($A796,Bat!$A$4:$BC$2232,J$1,FALSE),VLOOKUP($A796,Pit!$A$4:$AZ$2108,J$2,FALSE))</f>
        <v>High</v>
      </c>
      <c r="K796" s="17" t="str">
        <f>IF($C796="B",VLOOKUP($A796,Bat!$A$4:$BC$2232,K$1,FALSE),VLOOKUP($A796,Pit!$A$4:$AZ$2108,K$2,FALSE))</f>
        <v>Normal</v>
      </c>
      <c r="L796" s="16">
        <f>IF($C796="B",VLOOKUP($A796,Bat!$A$4:$BC$2232,L$1,FALSE),VLOOKUP($A796,Pit!$A$4:$AZ$2108,L$2,FALSE))</f>
        <v>3</v>
      </c>
      <c r="M796" s="16">
        <f>IF($C796="B",VLOOKUP($A796,Bat!$A$4:$BC$2232,M$1,FALSE),VLOOKUP($A796,Pit!$A$4:$AZ$2108,M$2,FALSE))</f>
        <v>3</v>
      </c>
      <c r="N796" s="16">
        <f>IF($C796="B",VLOOKUP($A796,Bat!$A$4:$BC$2232,N$1,FALSE),VLOOKUP($A796,Pit!$A$4:$AZ$2108,N$2,FALSE))</f>
        <v>3</v>
      </c>
      <c r="O796" s="16">
        <f>IF($C796="B",VLOOKUP($A796,Bat!$A$4:$BC$2232,O$1,FALSE),VLOOKUP($A796,Pit!$A$4:$AZ$2108,O$2,FALSE))</f>
        <v>1</v>
      </c>
      <c r="P796" s="17">
        <f>IF($C796="B",VLOOKUP($A796,Bat!$A$4:$BC$2232,P$1,FALSE),VLOOKUP($A796,Pit!$A$4:$AZ$2108,P$2,FALSE))</f>
        <v>3</v>
      </c>
      <c r="Q796" s="36">
        <f>IF($C796="B",VLOOKUP($A796,Bat!$A$4:$BC$2232,Q$1,FALSE),VLOOKUP($A796,Pit!$A$4:$AZ$2108,Q$2,FALSE))</f>
        <v>-1.1669066527173371</v>
      </c>
      <c r="R796" s="19">
        <f>IF($C796="B",VLOOKUP($A796,Bat!$A$4:$BC$2232,R$1,FALSE),VLOOKUP($A796,Pit!$A$4:$AZ$2108,R$2,FALSE))</f>
        <v>-1.0156625072967982</v>
      </c>
      <c r="S796" s="20">
        <f>IF($C796="B",VLOOKUP($A796,Bat!$A$4:$BC$2232,S$1,FALSE),VLOOKUP($A796,Pit!$A$4:$AZ$2108,S$2,FALSE))</f>
        <v>210000</v>
      </c>
      <c r="T796" s="17" t="str">
        <f>VLOOKUP(IF($C796="B",VLOOKUP($A796,Bat!$A$4:$AT$2232,T$1,FALSE),VLOOKUP($A796,Pit!$A$4:$BD$2108,T$2,FALSE)),COND!$A$35:$B$41,2,FALSE)</f>
        <v>??</v>
      </c>
      <c r="U796" s="21">
        <f>IF($C796="B",VLOOKUP($A796,Bat!$A$4:$AR$1196,44,FALSE),VLOOKUP($A796,Pit!$A$4:$BB$1086,54,FALSE))</f>
        <v>0</v>
      </c>
      <c r="V796" s="16"/>
      <c r="W796" s="16">
        <f>IF(OR(U796=999,V796=999,AND(S796&gt;$S$3,S796&lt;&gt;"Slot")),"",IF(V796="",U796,V796))</f>
        <v>0</v>
      </c>
      <c r="X796" s="17" t="e">
        <f>RANK(R796,$R$5:$R$124)</f>
        <v>#N/A</v>
      </c>
      <c r="Y796" s="16" t="str">
        <f>IFERROR(VLOOKUP($D796,Results!$F$3:$L$1396,Y$1,FALSE),"")</f>
        <v/>
      </c>
      <c r="Z796" s="34" t="str">
        <f>IFERROR(IFERROR(IF(VLOOKUP($D796,Results!$F$3:$L$1396,Z$1+1,FALSE)=1,"S",""),"")&amp;VLOOKUP($D796,Results!$F$3:$L$1396,Z$1,FALSE),"")</f>
        <v/>
      </c>
      <c r="AA796" s="16" t="str">
        <f>IFERROR(VLOOKUP($D796,Results!$F$3:$L$1396,AA$1,FALSE),"")</f>
        <v/>
      </c>
      <c r="AB796" s="16" t="str">
        <f>IFERROR(VLOOKUP($D796,Results!$F$3:$L$1396,AB$1,FALSE),"")</f>
        <v/>
      </c>
      <c r="AC796" s="16" t="str">
        <f>IF(V796="","",Y796-V796)</f>
        <v/>
      </c>
    </row>
    <row r="797" spans="1:29" s="21" customFormat="1" x14ac:dyDescent="0.25">
      <c r="A797" s="21" t="s">
        <v>3075</v>
      </c>
      <c r="B797" s="16">
        <f>COUNTIF($A$5:$A$124,A797)</f>
        <v>0</v>
      </c>
      <c r="C797" s="16" t="str">
        <f>IF(OR(MID(A797,1,2)="SP",MID(A797,1,2)="MR",MID(A797,1,2)="CL",MID(A797,1,2)="RP"),"P","B")</f>
        <v>B</v>
      </c>
      <c r="D797" s="17">
        <f>IF($C797="B",VLOOKUP($A797,Bat!$A$4:$BC$2232,D$1,FALSE),VLOOKUP($A797,Pit!$A$4:$AZ$2108,D$2,FALSE))</f>
        <v>4891</v>
      </c>
      <c r="E797" s="16" t="str">
        <f>IF($C797="B",VLOOKUP($A797,Bat!$A$4:$BC$2232,E$1,FALSE),VLOOKUP($A797,Pit!$A$4:$AZ$2108,E$2,FALSE))</f>
        <v>3B</v>
      </c>
      <c r="F797" s="16" t="str">
        <f>IF($C797="B",VLOOKUP($A797,Bat!$A$4:$BC$2232,F$1,FALSE),VLOOKUP($A797,Pit!$A$4:$AZ$2108,F$2,FALSE))</f>
        <v>Tom Godin</v>
      </c>
      <c r="G797" s="16">
        <f>IF($C797="B",VLOOKUP($A797,Bat!$A$4:$BC$2232,G$1,FALSE),VLOOKUP($A797,Pit!$A$4:$AZ$2108,G$2,FALSE))</f>
        <v>18</v>
      </c>
      <c r="H797" s="16" t="str">
        <f>IF($C797="B",VLOOKUP($A797,Bat!$A$4:$BC$2232,H$1,FALSE),VLOOKUP($A797,Pit!$A$4:$AZ$2108,H$2,FALSE))</f>
        <v>R</v>
      </c>
      <c r="I797" s="16" t="str">
        <f>IF($C797="B",VLOOKUP($A797,Bat!$A$4:$BC$2232,I$1,FALSE),VLOOKUP($A797,Pit!$A$4:$AZ$2108,I$2,FALSE))</f>
        <v>R</v>
      </c>
      <c r="J797" s="16" t="str">
        <f>IF($C797="B",VLOOKUP($A797,Bat!$A$4:$BC$2232,J$1,FALSE),VLOOKUP($A797,Pit!$A$4:$AZ$2108,J$2,FALSE))</f>
        <v>Normal</v>
      </c>
      <c r="K797" s="17" t="str">
        <f>IF($C797="B",VLOOKUP($A797,Bat!$A$4:$BC$2232,K$1,FALSE),VLOOKUP($A797,Pit!$A$4:$AZ$2108,K$2,FALSE))</f>
        <v>Normal</v>
      </c>
      <c r="L797" s="16">
        <f>IF($C797="B",VLOOKUP($A797,Bat!$A$4:$BC$2232,L$1,FALSE),VLOOKUP($A797,Pit!$A$4:$AZ$2108,L$2,FALSE))</f>
        <v>3</v>
      </c>
      <c r="M797" s="16">
        <f>IF($C797="B",VLOOKUP($A797,Bat!$A$4:$BC$2232,M$1,FALSE),VLOOKUP($A797,Pit!$A$4:$AZ$2108,M$2,FALSE))</f>
        <v>4</v>
      </c>
      <c r="N797" s="16">
        <f>IF($C797="B",VLOOKUP($A797,Bat!$A$4:$BC$2232,N$1,FALSE),VLOOKUP($A797,Pit!$A$4:$AZ$2108,N$2,FALSE))</f>
        <v>4</v>
      </c>
      <c r="O797" s="16">
        <f>IF($C797="B",VLOOKUP($A797,Bat!$A$4:$BC$2232,O$1,FALSE),VLOOKUP($A797,Pit!$A$4:$AZ$2108,O$2,FALSE))</f>
        <v>1</v>
      </c>
      <c r="P797" s="17">
        <f>IF($C797="B",VLOOKUP($A797,Bat!$A$4:$BC$2232,P$1,FALSE),VLOOKUP($A797,Pit!$A$4:$AZ$2108,P$2,FALSE))</f>
        <v>4</v>
      </c>
      <c r="Q797" s="36">
        <f>IF($C797="B",VLOOKUP($A797,Bat!$A$4:$BC$2232,Q$1,FALSE),VLOOKUP($A797,Pit!$A$4:$AZ$2108,Q$2,FALSE))</f>
        <v>-1.1928430081546768</v>
      </c>
      <c r="R797" s="19">
        <f>IF($C797="B",VLOOKUP($A797,Bat!$A$4:$BC$2232,R$1,FALSE),VLOOKUP($A797,Pit!$A$4:$AZ$2108,R$2,FALSE))</f>
        <v>-1.0190646776246151</v>
      </c>
      <c r="S797" s="20">
        <f>IF($C797="B",VLOOKUP($A797,Bat!$A$4:$BC$2232,S$1,FALSE),VLOOKUP($A797,Pit!$A$4:$AZ$2108,S$2,FALSE))</f>
        <v>200000</v>
      </c>
      <c r="T797" s="17" t="str">
        <f>VLOOKUP(IF($C797="B",VLOOKUP($A797,Bat!$A$4:$AT$2232,T$1,FALSE),VLOOKUP($A797,Pit!$A$4:$BD$2108,T$2,FALSE)),COND!$A$35:$B$41,2,FALSE)</f>
        <v>??</v>
      </c>
      <c r="U797" s="21">
        <f>IF($C797="B",VLOOKUP($A797,Bat!$A$4:$AR$1196,44,FALSE),VLOOKUP($A797,Pit!$A$4:$BB$1086,54,FALSE))</f>
        <v>0</v>
      </c>
      <c r="V797" s="16"/>
      <c r="W797" s="16">
        <f>IF(OR(U797=999,V797=999,AND(S797&gt;$S$3,S797&lt;&gt;"Slot")),"",IF(V797="",U797,V797))</f>
        <v>0</v>
      </c>
      <c r="X797" s="17" t="e">
        <f>RANK(R797,$R$5:$R$124)</f>
        <v>#N/A</v>
      </c>
      <c r="Y797" s="16" t="str">
        <f>IFERROR(VLOOKUP($D797,Results!$F$3:$L$1396,Y$1,FALSE),"")</f>
        <v/>
      </c>
      <c r="Z797" s="34" t="str">
        <f>IFERROR(IFERROR(IF(VLOOKUP($D797,Results!$F$3:$L$1396,Z$1+1,FALSE)=1,"S",""),"")&amp;VLOOKUP($D797,Results!$F$3:$L$1396,Z$1,FALSE),"")</f>
        <v/>
      </c>
      <c r="AA797" s="16" t="str">
        <f>IFERROR(VLOOKUP($D797,Results!$F$3:$L$1396,AA$1,FALSE),"")</f>
        <v/>
      </c>
      <c r="AB797" s="16" t="str">
        <f>IFERROR(VLOOKUP($D797,Results!$F$3:$L$1396,AB$1,FALSE),"")</f>
        <v/>
      </c>
      <c r="AC797" s="16" t="str">
        <f>IF(V797="","",Y797-V797)</f>
        <v/>
      </c>
    </row>
    <row r="798" spans="1:29" s="21" customFormat="1" x14ac:dyDescent="0.25">
      <c r="A798" s="21" t="s">
        <v>2701</v>
      </c>
      <c r="B798" s="16">
        <f>COUNTIF($A$5:$A$124,A798)</f>
        <v>0</v>
      </c>
      <c r="C798" s="16" t="str">
        <f>IF(OR(MID(A798,1,2)="SP",MID(A798,1,2)="MR",MID(A798,1,2)="CL",MID(A798,1,2)="RP"),"P","B")</f>
        <v>P</v>
      </c>
      <c r="D798" s="17">
        <f>IF($C798="B",VLOOKUP($A798,Bat!$A$4:$BC$2232,D$1,FALSE),VLOOKUP($A798,Pit!$A$4:$AZ$2108,D$2,FALSE))</f>
        <v>4809</v>
      </c>
      <c r="E798" s="16" t="str">
        <f>IF($C798="B",VLOOKUP($A798,Bat!$A$4:$BC$2232,E$1,FALSE),VLOOKUP($A798,Pit!$A$4:$AZ$2108,E$2,FALSE))</f>
        <v>RP</v>
      </c>
      <c r="F798" s="16" t="str">
        <f>IF($C798="B",VLOOKUP($A798,Bat!$A$4:$BC$2232,F$1,FALSE),VLOOKUP($A798,Pit!$A$4:$AZ$2108,F$2,FALSE))</f>
        <v>Alfredo Silva</v>
      </c>
      <c r="G798" s="16">
        <f>IF($C798="B",VLOOKUP($A798,Bat!$A$4:$BC$2232,G$1,FALSE),VLOOKUP($A798,Pit!$A$4:$AZ$2108,G$2,FALSE))</f>
        <v>18</v>
      </c>
      <c r="H798" s="16" t="str">
        <f>IF($C798="B",VLOOKUP($A798,Bat!$A$4:$BC$2232,H$1,FALSE),VLOOKUP($A798,Pit!$A$4:$AZ$2108,H$2,FALSE))</f>
        <v>R</v>
      </c>
      <c r="I798" s="16" t="str">
        <f>IF($C798="B",VLOOKUP($A798,Bat!$A$4:$BC$2232,I$1,FALSE),VLOOKUP($A798,Pit!$A$4:$AZ$2108,I$2,FALSE))</f>
        <v>R</v>
      </c>
      <c r="J798" s="16" t="str">
        <f>IF($C798="B",VLOOKUP($A798,Bat!$A$4:$BC$2232,J$1,FALSE),VLOOKUP($A798,Pit!$A$4:$AZ$2108,J$2,FALSE))</f>
        <v>Normal</v>
      </c>
      <c r="K798" s="17" t="str">
        <f>IF($C798="B",VLOOKUP($A798,Bat!$A$4:$BC$2232,K$1,FALSE),VLOOKUP($A798,Pit!$A$4:$AZ$2108,K$2,FALSE))</f>
        <v>Normal</v>
      </c>
      <c r="L798" s="16">
        <f>IF($C798="B",VLOOKUP($A798,Bat!$A$4:$BC$2232,L$1,FALSE),VLOOKUP($A798,Pit!$A$4:$AZ$2108,L$2,FALSE))</f>
        <v>3</v>
      </c>
      <c r="M798" s="16">
        <f>IF($C798="B",VLOOKUP($A798,Bat!$A$4:$BC$2232,M$1,FALSE),VLOOKUP($A798,Pit!$A$4:$AZ$2108,M$2,FALSE))</f>
        <v>5</v>
      </c>
      <c r="N798" s="16">
        <f>IF($C798="B",VLOOKUP($A798,Bat!$A$4:$BC$2232,N$1,FALSE),VLOOKUP($A798,Pit!$A$4:$AZ$2108,N$2,FALSE))</f>
        <v>1</v>
      </c>
      <c r="O798" s="16" t="str">
        <f>IF($C798="B",VLOOKUP($A798,Bat!$A$4:$BC$2232,O$1,FALSE),VLOOKUP($A798,Pit!$A$4:$AZ$2108,O$2,FALSE))</f>
        <v>88-90 Mph</v>
      </c>
      <c r="P798" s="17">
        <f>IF($C798="B",VLOOKUP($A798,Bat!$A$4:$BC$2232,P$1,FALSE),VLOOKUP($A798,Pit!$A$4:$AZ$2108,P$2,FALSE))</f>
        <v>8</v>
      </c>
      <c r="Q798" s="36">
        <f>IF($C798="B",VLOOKUP($A798,Bat!$A$4:$BC$2232,Q$1,FALSE),VLOOKUP($A798,Pit!$A$4:$AZ$2108,Q$2,FALSE))</f>
        <v>11.493300997327193</v>
      </c>
      <c r="R798" s="19">
        <f>IF($C798="B",VLOOKUP($A798,Bat!$A$4:$BC$2232,R$1,FALSE),VLOOKUP($A798,Pit!$A$4:$AZ$2108,R$2,FALSE))</f>
        <v>-1.0339617105737338</v>
      </c>
      <c r="S798" s="20">
        <f>IF($C798="B",VLOOKUP($A798,Bat!$A$4:$BC$2232,S$1,FALSE),VLOOKUP($A798,Pit!$A$4:$AZ$2108,S$2,FALSE))</f>
        <v>200000</v>
      </c>
      <c r="T798" s="17" t="str">
        <f>VLOOKUP(IF($C798="B",VLOOKUP($A798,Bat!$A$4:$AT$2232,T$1,FALSE),VLOOKUP($A798,Pit!$A$4:$BD$2108,T$2,FALSE)),COND!$A$35:$B$41,2,FALSE)</f>
        <v>??</v>
      </c>
      <c r="U798" s="21">
        <f>IF($C798="B",VLOOKUP($A798,Bat!$A$4:$AR$1196,44,FALSE),VLOOKUP($A798,Pit!$A$4:$BB$1086,54,FALSE))</f>
        <v>0</v>
      </c>
      <c r="V798" s="16"/>
      <c r="W798" s="16">
        <f>IF(OR(U798=999,V798=999,AND(S798&gt;$S$3,S798&lt;&gt;"Slot")),"",IF(V798="",U798,V798))</f>
        <v>0</v>
      </c>
      <c r="X798" s="17" t="e">
        <f>RANK(R798,$R$5:$R$124)</f>
        <v>#N/A</v>
      </c>
      <c r="Y798" s="16" t="str">
        <f>IFERROR(VLOOKUP($D798,Results!$F$3:$L$1396,Y$1,FALSE),"")</f>
        <v/>
      </c>
      <c r="Z798" s="34" t="str">
        <f>IFERROR(IFERROR(IF(VLOOKUP($D798,Results!$F$3:$L$1396,Z$1+1,FALSE)=1,"S",""),"")&amp;VLOOKUP($D798,Results!$F$3:$L$1396,Z$1,FALSE),"")</f>
        <v/>
      </c>
      <c r="AA798" s="16" t="str">
        <f>IFERROR(VLOOKUP($D798,Results!$F$3:$L$1396,AA$1,FALSE),"")</f>
        <v/>
      </c>
      <c r="AB798" s="16" t="str">
        <f>IFERROR(VLOOKUP($D798,Results!$F$3:$L$1396,AB$1,FALSE),"")</f>
        <v/>
      </c>
      <c r="AC798" s="16" t="str">
        <f>IF(V798="","",Y798-V798)</f>
        <v/>
      </c>
    </row>
    <row r="799" spans="1:29" s="21" customFormat="1" x14ac:dyDescent="0.25">
      <c r="A799" s="21" t="s">
        <v>3174</v>
      </c>
      <c r="B799" s="16">
        <f>COUNTIF($A$5:$A$124,A799)</f>
        <v>0</v>
      </c>
      <c r="C799" s="16" t="str">
        <f>IF(OR(MID(A799,1,2)="SP",MID(A799,1,2)="MR",MID(A799,1,2)="CL",MID(A799,1,2)="RP"),"P","B")</f>
        <v>P</v>
      </c>
      <c r="D799" s="17">
        <f>IF($C799="B",VLOOKUP($A799,Bat!$A$4:$BC$2232,D$1,FALSE),VLOOKUP($A799,Pit!$A$4:$AZ$2108,D$2,FALSE))</f>
        <v>11373</v>
      </c>
      <c r="E799" s="16" t="str">
        <f>IF($C799="B",VLOOKUP($A799,Bat!$A$4:$BC$2232,E$1,FALSE),VLOOKUP($A799,Pit!$A$4:$AZ$2108,E$2,FALSE))</f>
        <v>RP</v>
      </c>
      <c r="F799" s="16" t="str">
        <f>IF($C799="B",VLOOKUP($A799,Bat!$A$4:$BC$2232,F$1,FALSE),VLOOKUP($A799,Pit!$A$4:$AZ$2108,F$2,FALSE))</f>
        <v>Garry McCarthy</v>
      </c>
      <c r="G799" s="16">
        <f>IF($C799="B",VLOOKUP($A799,Bat!$A$4:$BC$2232,G$1,FALSE),VLOOKUP($A799,Pit!$A$4:$AZ$2108,G$2,FALSE))</f>
        <v>21</v>
      </c>
      <c r="H799" s="16" t="str">
        <f>IF($C799="B",VLOOKUP($A799,Bat!$A$4:$BC$2232,H$1,FALSE),VLOOKUP($A799,Pit!$A$4:$AZ$2108,H$2,FALSE))</f>
        <v>R</v>
      </c>
      <c r="I799" s="16" t="str">
        <f>IF($C799="B",VLOOKUP($A799,Bat!$A$4:$BC$2232,I$1,FALSE),VLOOKUP($A799,Pit!$A$4:$AZ$2108,I$2,FALSE))</f>
        <v>R</v>
      </c>
      <c r="J799" s="16" t="str">
        <f>IF($C799="B",VLOOKUP($A799,Bat!$A$4:$BC$2232,J$1,FALSE),VLOOKUP($A799,Pit!$A$4:$AZ$2108,J$2,FALSE))</f>
        <v>Low</v>
      </c>
      <c r="K799" s="17" t="str">
        <f>IF($C799="B",VLOOKUP($A799,Bat!$A$4:$BC$2232,K$1,FALSE),VLOOKUP($A799,Pit!$A$4:$AZ$2108,K$2,FALSE))</f>
        <v>Very Low</v>
      </c>
      <c r="L799" s="16">
        <f>IF($C799="B",VLOOKUP($A799,Bat!$A$4:$BC$2232,L$1,FALSE),VLOOKUP($A799,Pit!$A$4:$AZ$2108,L$2,FALSE))</f>
        <v>3</v>
      </c>
      <c r="M799" s="16">
        <f>IF($C799="B",VLOOKUP($A799,Bat!$A$4:$BC$2232,M$1,FALSE),VLOOKUP($A799,Pit!$A$4:$AZ$2108,M$2,FALSE))</f>
        <v>3</v>
      </c>
      <c r="N799" s="16">
        <f>IF($C799="B",VLOOKUP($A799,Bat!$A$4:$BC$2232,N$1,FALSE),VLOOKUP($A799,Pit!$A$4:$AZ$2108,N$2,FALSE))</f>
        <v>3</v>
      </c>
      <c r="O799" s="16" t="str">
        <f>IF($C799="B",VLOOKUP($A799,Bat!$A$4:$BC$2232,O$1,FALSE),VLOOKUP($A799,Pit!$A$4:$AZ$2108,O$2,FALSE))</f>
        <v>87-89 Mph</v>
      </c>
      <c r="P799" s="17">
        <f>IF($C799="B",VLOOKUP($A799,Bat!$A$4:$BC$2232,P$1,FALSE),VLOOKUP($A799,Pit!$A$4:$AZ$2108,P$2,FALSE))</f>
        <v>7</v>
      </c>
      <c r="Q799" s="36">
        <f>IF($C799="B",VLOOKUP($A799,Bat!$A$4:$BC$2232,Q$1,FALSE),VLOOKUP($A799,Pit!$A$4:$AZ$2108,Q$2,FALSE))</f>
        <v>11.354768639003382</v>
      </c>
      <c r="R799" s="19">
        <f>IF($C799="B",VLOOKUP($A799,Bat!$A$4:$BC$2232,R$1,FALSE),VLOOKUP($A799,Pit!$A$4:$AZ$2108,R$2,FALSE))</f>
        <v>-1.0463554801303288</v>
      </c>
      <c r="S799" s="20">
        <f>IF($C799="B",VLOOKUP($A799,Bat!$A$4:$BC$2232,S$1,FALSE),VLOOKUP($A799,Pit!$A$4:$AZ$2108,S$2,FALSE))</f>
        <v>220000</v>
      </c>
      <c r="T799" s="17" t="str">
        <f>VLOOKUP(IF($C799="B",VLOOKUP($A799,Bat!$A$4:$AT$2232,T$1,FALSE),VLOOKUP($A799,Pit!$A$4:$BD$2108,T$2,FALSE)),COND!$A$35:$B$41,2,FALSE)</f>
        <v>??</v>
      </c>
      <c r="U799" s="21">
        <f>IF($C799="B",VLOOKUP($A799,Bat!$A$4:$AR$1196,44,FALSE),VLOOKUP($A799,Pit!$A$4:$BB$1086,54,FALSE))</f>
        <v>0</v>
      </c>
      <c r="V799" s="16"/>
      <c r="W799" s="16">
        <f>IF(OR(U799=999,V799=999,AND(S799&gt;$S$3,S799&lt;&gt;"Slot")),"",IF(V799="",U799,V799))</f>
        <v>0</v>
      </c>
      <c r="X799" s="17" t="e">
        <f>RANK(R799,$R$5:$R$124)</f>
        <v>#N/A</v>
      </c>
      <c r="Y799" s="16" t="str">
        <f>IFERROR(VLOOKUP($D799,Results!$F$3:$L$1396,Y$1,FALSE),"")</f>
        <v/>
      </c>
      <c r="Z799" s="34" t="str">
        <f>IFERROR(IFERROR(IF(VLOOKUP($D799,Results!$F$3:$L$1396,Z$1+1,FALSE)=1,"S",""),"")&amp;VLOOKUP($D799,Results!$F$3:$L$1396,Z$1,FALSE),"")</f>
        <v/>
      </c>
      <c r="AA799" s="16" t="str">
        <f>IFERROR(VLOOKUP($D799,Results!$F$3:$L$1396,AA$1,FALSE),"")</f>
        <v/>
      </c>
      <c r="AB799" s="16" t="str">
        <f>IFERROR(VLOOKUP($D799,Results!$F$3:$L$1396,AB$1,FALSE),"")</f>
        <v/>
      </c>
      <c r="AC799" s="16" t="str">
        <f>IF(V799="","",Y799-V799)</f>
        <v/>
      </c>
    </row>
    <row r="800" spans="1:29" s="21" customFormat="1" x14ac:dyDescent="0.25">
      <c r="A800" s="21" t="s">
        <v>2702</v>
      </c>
      <c r="B800" s="16">
        <f>COUNTIF($A$5:$A$124,A800)</f>
        <v>0</v>
      </c>
      <c r="C800" s="16" t="str">
        <f>IF(OR(MID(A800,1,2)="SP",MID(A800,1,2)="MR",MID(A800,1,2)="CL",MID(A800,1,2)="RP"),"P","B")</f>
        <v>P</v>
      </c>
      <c r="D800" s="17">
        <f>IF($C800="B",VLOOKUP($A800,Bat!$A$4:$BC$2232,D$1,FALSE),VLOOKUP($A800,Pit!$A$4:$AZ$2108,D$2,FALSE))</f>
        <v>4584</v>
      </c>
      <c r="E800" s="16" t="str">
        <f>IF($C800="B",VLOOKUP($A800,Bat!$A$4:$BC$2232,E$1,FALSE),VLOOKUP($A800,Pit!$A$4:$AZ$2108,E$2,FALSE))</f>
        <v>RP</v>
      </c>
      <c r="F800" s="16" t="str">
        <f>IF($C800="B",VLOOKUP($A800,Bat!$A$4:$BC$2232,F$1,FALSE),VLOOKUP($A800,Pit!$A$4:$AZ$2108,F$2,FALSE))</f>
        <v>Iemitsu Takahashi</v>
      </c>
      <c r="G800" s="16">
        <f>IF($C800="B",VLOOKUP($A800,Bat!$A$4:$BC$2232,G$1,FALSE),VLOOKUP($A800,Pit!$A$4:$AZ$2108,G$2,FALSE))</f>
        <v>21</v>
      </c>
      <c r="H800" s="16" t="str">
        <f>IF($C800="B",VLOOKUP($A800,Bat!$A$4:$BC$2232,H$1,FALSE),VLOOKUP($A800,Pit!$A$4:$AZ$2108,H$2,FALSE))</f>
        <v>R</v>
      </c>
      <c r="I800" s="16" t="str">
        <f>IF($C800="B",VLOOKUP($A800,Bat!$A$4:$BC$2232,I$1,FALSE),VLOOKUP($A800,Pit!$A$4:$AZ$2108,I$2,FALSE))</f>
        <v>R</v>
      </c>
      <c r="J800" s="16" t="str">
        <f>IF($C800="B",VLOOKUP($A800,Bat!$A$4:$BC$2232,J$1,FALSE),VLOOKUP($A800,Pit!$A$4:$AZ$2108,J$2,FALSE))</f>
        <v>Low</v>
      </c>
      <c r="K800" s="17" t="str">
        <f>IF($C800="B",VLOOKUP($A800,Bat!$A$4:$BC$2232,K$1,FALSE),VLOOKUP($A800,Pit!$A$4:$AZ$2108,K$2,FALSE))</f>
        <v>Low</v>
      </c>
      <c r="L800" s="16">
        <f>IF($C800="B",VLOOKUP($A800,Bat!$A$4:$BC$2232,L$1,FALSE),VLOOKUP($A800,Pit!$A$4:$AZ$2108,L$2,FALSE))</f>
        <v>4</v>
      </c>
      <c r="M800" s="16">
        <f>IF($C800="B",VLOOKUP($A800,Bat!$A$4:$BC$2232,M$1,FALSE),VLOOKUP($A800,Pit!$A$4:$AZ$2108,M$2,FALSE))</f>
        <v>3</v>
      </c>
      <c r="N800" s="16">
        <f>IF($C800="B",VLOOKUP($A800,Bat!$A$4:$BC$2232,N$1,FALSE),VLOOKUP($A800,Pit!$A$4:$AZ$2108,N$2,FALSE))</f>
        <v>2</v>
      </c>
      <c r="O800" s="16" t="str">
        <f>IF($C800="B",VLOOKUP($A800,Bat!$A$4:$BC$2232,O$1,FALSE),VLOOKUP($A800,Pit!$A$4:$AZ$2108,O$2,FALSE))</f>
        <v>91-93 Mph</v>
      </c>
      <c r="P800" s="17">
        <f>IF($C800="B",VLOOKUP($A800,Bat!$A$4:$BC$2232,P$1,FALSE),VLOOKUP($A800,Pit!$A$4:$AZ$2108,P$2,FALSE))</f>
        <v>7</v>
      </c>
      <c r="Q800" s="36">
        <f>IF($C800="B",VLOOKUP($A800,Bat!$A$4:$BC$2232,Q$1,FALSE),VLOOKUP($A800,Pit!$A$4:$AZ$2108,Q$2,FALSE))</f>
        <v>11.330060337908314</v>
      </c>
      <c r="R800" s="19">
        <f>IF($C800="B",VLOOKUP($A800,Bat!$A$4:$BC$2232,R$1,FALSE),VLOOKUP($A800,Pit!$A$4:$AZ$2108,R$2,FALSE))</f>
        <v>-1.0485660033150379</v>
      </c>
      <c r="S800" s="20">
        <f>IF($C800="B",VLOOKUP($A800,Bat!$A$4:$BC$2232,S$1,FALSE),VLOOKUP($A800,Pit!$A$4:$AZ$2108,S$2,FALSE))</f>
        <v>210000</v>
      </c>
      <c r="T800" s="17" t="str">
        <f>VLOOKUP(IF($C800="B",VLOOKUP($A800,Bat!$A$4:$AT$2232,T$1,FALSE),VLOOKUP($A800,Pit!$A$4:$BD$2108,T$2,FALSE)),COND!$A$35:$B$41,2,FALSE)</f>
        <v>??</v>
      </c>
      <c r="U800" s="21">
        <f>IF($C800="B",VLOOKUP($A800,Bat!$A$4:$AR$1196,44,FALSE),VLOOKUP($A800,Pit!$A$4:$BB$1086,54,FALSE))</f>
        <v>0</v>
      </c>
      <c r="V800" s="16"/>
      <c r="W800" s="16">
        <f>IF(OR(U800=999,V800=999,AND(S800&gt;$S$3,S800&lt;&gt;"Slot")),"",IF(V800="",U800,V800))</f>
        <v>0</v>
      </c>
      <c r="X800" s="17" t="e">
        <f>RANK(R800,$R$5:$R$124)</f>
        <v>#N/A</v>
      </c>
      <c r="Y800" s="16" t="str">
        <f>IFERROR(VLOOKUP($D800,Results!$F$3:$L$1396,Y$1,FALSE),"")</f>
        <v/>
      </c>
      <c r="Z800" s="34" t="str">
        <f>IFERROR(IFERROR(IF(VLOOKUP($D800,Results!$F$3:$L$1396,Z$1+1,FALSE)=1,"S",""),"")&amp;VLOOKUP($D800,Results!$F$3:$L$1396,Z$1,FALSE),"")</f>
        <v/>
      </c>
      <c r="AA800" s="16" t="str">
        <f>IFERROR(VLOOKUP($D800,Results!$F$3:$L$1396,AA$1,FALSE),"")</f>
        <v/>
      </c>
      <c r="AB800" s="16" t="str">
        <f>IFERROR(VLOOKUP($D800,Results!$F$3:$L$1396,AB$1,FALSE),"")</f>
        <v/>
      </c>
      <c r="AC800" s="16" t="str">
        <f>IF(V800="","",Y800-V800)</f>
        <v/>
      </c>
    </row>
    <row r="801" spans="1:29" s="21" customFormat="1" x14ac:dyDescent="0.25">
      <c r="A801" s="21" t="s">
        <v>3076</v>
      </c>
      <c r="B801" s="16">
        <f>COUNTIF($A$5:$A$124,A801)</f>
        <v>0</v>
      </c>
      <c r="C801" s="16" t="str">
        <f>IF(OR(MID(A801,1,2)="SP",MID(A801,1,2)="MR",MID(A801,1,2)="CL",MID(A801,1,2)="RP"),"P","B")</f>
        <v>B</v>
      </c>
      <c r="D801" s="17">
        <f>IF($C801="B",VLOOKUP($A801,Bat!$A$4:$BC$2232,D$1,FALSE),VLOOKUP($A801,Pit!$A$4:$AZ$2108,D$2,FALSE))</f>
        <v>5266</v>
      </c>
      <c r="E801" s="16" t="str">
        <f>IF($C801="B",VLOOKUP($A801,Bat!$A$4:$BC$2232,E$1,FALSE),VLOOKUP($A801,Pit!$A$4:$AZ$2108,E$2,FALSE))</f>
        <v>RF</v>
      </c>
      <c r="F801" s="16" t="str">
        <f>IF($C801="B",VLOOKUP($A801,Bat!$A$4:$BC$2232,F$1,FALSE),VLOOKUP($A801,Pit!$A$4:$AZ$2108,F$2,FALSE))</f>
        <v>Robinson Sandoval</v>
      </c>
      <c r="G801" s="16">
        <f>IF($C801="B",VLOOKUP($A801,Bat!$A$4:$BC$2232,G$1,FALSE),VLOOKUP($A801,Pit!$A$4:$AZ$2108,G$2,FALSE))</f>
        <v>18</v>
      </c>
      <c r="H801" s="16" t="str">
        <f>IF($C801="B",VLOOKUP($A801,Bat!$A$4:$BC$2232,H$1,FALSE),VLOOKUP($A801,Pit!$A$4:$AZ$2108,H$2,FALSE))</f>
        <v>S</v>
      </c>
      <c r="I801" s="16" t="str">
        <f>IF($C801="B",VLOOKUP($A801,Bat!$A$4:$BC$2232,I$1,FALSE),VLOOKUP($A801,Pit!$A$4:$AZ$2108,I$2,FALSE))</f>
        <v>R</v>
      </c>
      <c r="J801" s="16" t="str">
        <f>IF($C801="B",VLOOKUP($A801,Bat!$A$4:$BC$2232,J$1,FALSE),VLOOKUP($A801,Pit!$A$4:$AZ$2108,J$2,FALSE))</f>
        <v>High</v>
      </c>
      <c r="K801" s="17" t="str">
        <f>IF($C801="B",VLOOKUP($A801,Bat!$A$4:$BC$2232,K$1,FALSE),VLOOKUP($A801,Pit!$A$4:$AZ$2108,K$2,FALSE))</f>
        <v>High</v>
      </c>
      <c r="L801" s="16">
        <f>IF($C801="B",VLOOKUP($A801,Bat!$A$4:$BC$2232,L$1,FALSE),VLOOKUP($A801,Pit!$A$4:$AZ$2108,L$2,FALSE))</f>
        <v>2</v>
      </c>
      <c r="M801" s="16">
        <f>IF($C801="B",VLOOKUP($A801,Bat!$A$4:$BC$2232,M$1,FALSE),VLOOKUP($A801,Pit!$A$4:$AZ$2108,M$2,FALSE))</f>
        <v>2</v>
      </c>
      <c r="N801" s="16">
        <f>IF($C801="B",VLOOKUP($A801,Bat!$A$4:$BC$2232,N$1,FALSE),VLOOKUP($A801,Pit!$A$4:$AZ$2108,N$2,FALSE))</f>
        <v>4</v>
      </c>
      <c r="O801" s="16">
        <f>IF($C801="B",VLOOKUP($A801,Bat!$A$4:$BC$2232,O$1,FALSE),VLOOKUP($A801,Pit!$A$4:$AZ$2108,O$2,FALSE))</f>
        <v>5</v>
      </c>
      <c r="P801" s="17">
        <f>IF($C801="B",VLOOKUP($A801,Bat!$A$4:$BC$2232,P$1,FALSE),VLOOKUP($A801,Pit!$A$4:$AZ$2108,P$2,FALSE))</f>
        <v>3</v>
      </c>
      <c r="Q801" s="36">
        <f>IF($C801="B",VLOOKUP($A801,Bat!$A$4:$BC$2232,Q$1,FALSE),VLOOKUP($A801,Pit!$A$4:$AZ$2108,Q$2,FALSE))</f>
        <v>-1.4471682687934031</v>
      </c>
      <c r="R801" s="19">
        <f>IF($C801="B",VLOOKUP($A801,Bat!$A$4:$BC$2232,R$1,FALSE),VLOOKUP($A801,Pit!$A$4:$AZ$2108,R$2,FALSE))</f>
        <v>-1.0524254887628557</v>
      </c>
      <c r="S801" s="20">
        <f>IF($C801="B",VLOOKUP($A801,Bat!$A$4:$BC$2232,S$1,FALSE),VLOOKUP($A801,Pit!$A$4:$AZ$2108,S$2,FALSE))</f>
        <v>1700000</v>
      </c>
      <c r="T801" s="17" t="str">
        <f>VLOOKUP(IF($C801="B",VLOOKUP($A801,Bat!$A$4:$AT$2232,T$1,FALSE),VLOOKUP($A801,Pit!$A$4:$BD$2108,T$2,FALSE)),COND!$A$35:$B$41,2,FALSE)</f>
        <v>??</v>
      </c>
      <c r="U801" s="21">
        <f>IF($C801="B",VLOOKUP($A801,Bat!$A$4:$AR$1196,44,FALSE),VLOOKUP($A801,Pit!$A$4:$BB$1086,54,FALSE))</f>
        <v>0</v>
      </c>
      <c r="V801" s="16"/>
      <c r="W801" s="16">
        <f>IF(OR(U801=999,V801=999,AND(S801&gt;$S$3,S801&lt;&gt;"Slot")),"",IF(V801="",U801,V801))</f>
        <v>0</v>
      </c>
      <c r="X801" s="17" t="e">
        <f>RANK(R801,$R$5:$R$124)</f>
        <v>#N/A</v>
      </c>
      <c r="Y801" s="16" t="str">
        <f>IFERROR(VLOOKUP($D801,Results!$F$3:$L$1396,Y$1,FALSE),"")</f>
        <v/>
      </c>
      <c r="Z801" s="34" t="str">
        <f>IFERROR(IFERROR(IF(VLOOKUP($D801,Results!$F$3:$L$1396,Z$1+1,FALSE)=1,"S",""),"")&amp;VLOOKUP($D801,Results!$F$3:$L$1396,Z$1,FALSE),"")</f>
        <v/>
      </c>
      <c r="AA801" s="16" t="str">
        <f>IFERROR(VLOOKUP($D801,Results!$F$3:$L$1396,AA$1,FALSE),"")</f>
        <v/>
      </c>
      <c r="AB801" s="16" t="str">
        <f>IFERROR(VLOOKUP($D801,Results!$F$3:$L$1396,AB$1,FALSE),"")</f>
        <v/>
      </c>
      <c r="AC801" s="16" t="str">
        <f>IF(V801="","",Y801-V801)</f>
        <v/>
      </c>
    </row>
    <row r="802" spans="1:29" s="21" customFormat="1" x14ac:dyDescent="0.25">
      <c r="A802" s="21" t="s">
        <v>2703</v>
      </c>
      <c r="B802" s="16">
        <f>COUNTIF($A$5:$A$124,A802)</f>
        <v>0</v>
      </c>
      <c r="C802" s="16" t="str">
        <f>IF(OR(MID(A802,1,2)="SP",MID(A802,1,2)="MR",MID(A802,1,2)="CL",MID(A802,1,2)="RP"),"P","B")</f>
        <v>P</v>
      </c>
      <c r="D802" s="17">
        <f>IF($C802="B",VLOOKUP($A802,Bat!$A$4:$BC$2232,D$1,FALSE),VLOOKUP($A802,Pit!$A$4:$AZ$2108,D$2,FALSE))</f>
        <v>4712</v>
      </c>
      <c r="E802" s="16" t="str">
        <f>IF($C802="B",VLOOKUP($A802,Bat!$A$4:$BC$2232,E$1,FALSE),VLOOKUP($A802,Pit!$A$4:$AZ$2108,E$2,FALSE))</f>
        <v>RP</v>
      </c>
      <c r="F802" s="16" t="str">
        <f>IF($C802="B",VLOOKUP($A802,Bat!$A$4:$BC$2232,F$1,FALSE),VLOOKUP($A802,Pit!$A$4:$AZ$2108,F$2,FALSE))</f>
        <v>Pat Moore</v>
      </c>
      <c r="G802" s="16">
        <f>IF($C802="B",VLOOKUP($A802,Bat!$A$4:$BC$2232,G$1,FALSE),VLOOKUP($A802,Pit!$A$4:$AZ$2108,G$2,FALSE))</f>
        <v>18</v>
      </c>
      <c r="H802" s="16" t="str">
        <f>IF($C802="B",VLOOKUP($A802,Bat!$A$4:$BC$2232,H$1,FALSE),VLOOKUP($A802,Pit!$A$4:$AZ$2108,H$2,FALSE))</f>
        <v>R</v>
      </c>
      <c r="I802" s="16" t="str">
        <f>IF($C802="B",VLOOKUP($A802,Bat!$A$4:$BC$2232,I$1,FALSE),VLOOKUP($A802,Pit!$A$4:$AZ$2108,I$2,FALSE))</f>
        <v>R</v>
      </c>
      <c r="J802" s="16" t="str">
        <f>IF($C802="B",VLOOKUP($A802,Bat!$A$4:$BC$2232,J$1,FALSE),VLOOKUP($A802,Pit!$A$4:$AZ$2108,J$2,FALSE))</f>
        <v>Low</v>
      </c>
      <c r="K802" s="17" t="str">
        <f>IF($C802="B",VLOOKUP($A802,Bat!$A$4:$BC$2232,K$1,FALSE),VLOOKUP($A802,Pit!$A$4:$AZ$2108,K$2,FALSE))</f>
        <v>Low</v>
      </c>
      <c r="L802" s="16">
        <f>IF($C802="B",VLOOKUP($A802,Bat!$A$4:$BC$2232,L$1,FALSE),VLOOKUP($A802,Pit!$A$4:$AZ$2108,L$2,FALSE))</f>
        <v>1</v>
      </c>
      <c r="M802" s="16">
        <f>IF($C802="B",VLOOKUP($A802,Bat!$A$4:$BC$2232,M$1,FALSE),VLOOKUP($A802,Pit!$A$4:$AZ$2108,M$2,FALSE))</f>
        <v>4</v>
      </c>
      <c r="N802" s="16">
        <f>IF($C802="B",VLOOKUP($A802,Bat!$A$4:$BC$2232,N$1,FALSE),VLOOKUP($A802,Pit!$A$4:$AZ$2108,N$2,FALSE))</f>
        <v>3</v>
      </c>
      <c r="O802" s="16" t="str">
        <f>IF($C802="B",VLOOKUP($A802,Bat!$A$4:$BC$2232,O$1,FALSE),VLOOKUP($A802,Pit!$A$4:$AZ$2108,O$2,FALSE))</f>
        <v>83-85 Mph</v>
      </c>
      <c r="P802" s="17">
        <f>IF($C802="B",VLOOKUP($A802,Bat!$A$4:$BC$2232,P$1,FALSE),VLOOKUP($A802,Pit!$A$4:$AZ$2108,P$2,FALSE))</f>
        <v>9</v>
      </c>
      <c r="Q802" s="36">
        <f>IF($C802="B",VLOOKUP($A802,Bat!$A$4:$BC$2232,Q$1,FALSE),VLOOKUP($A802,Pit!$A$4:$AZ$2108,Q$2,FALSE))</f>
        <v>11.263308259059556</v>
      </c>
      <c r="R802" s="19">
        <f>IF($C802="B",VLOOKUP($A802,Bat!$A$4:$BC$2232,R$1,FALSE),VLOOKUP($A802,Pit!$A$4:$AZ$2108,R$2,FALSE))</f>
        <v>-1.0545379646148041</v>
      </c>
      <c r="S802" s="20">
        <f>IF($C802="B",VLOOKUP($A802,Bat!$A$4:$BC$2232,S$1,FALSE),VLOOKUP($A802,Pit!$A$4:$AZ$2108,S$2,FALSE))</f>
        <v>180000</v>
      </c>
      <c r="T802" s="17" t="str">
        <f>VLOOKUP(IF($C802="B",VLOOKUP($A802,Bat!$A$4:$AT$2232,T$1,FALSE),VLOOKUP($A802,Pit!$A$4:$BD$2108,T$2,FALSE)),COND!$A$35:$B$41,2,FALSE)</f>
        <v>??</v>
      </c>
      <c r="U802" s="21">
        <f>IF($C802="B",VLOOKUP($A802,Bat!$A$4:$AR$1196,44,FALSE),VLOOKUP($A802,Pit!$A$4:$BB$1086,54,FALSE))</f>
        <v>0</v>
      </c>
      <c r="V802" s="16"/>
      <c r="W802" s="16">
        <f>IF(OR(U802=999,V802=999,AND(S802&gt;$S$3,S802&lt;&gt;"Slot")),"",IF(V802="",U802,V802))</f>
        <v>0</v>
      </c>
      <c r="X802" s="17" t="e">
        <f>RANK(R802,$R$5:$R$124)</f>
        <v>#N/A</v>
      </c>
      <c r="Y802" s="16" t="str">
        <f>IFERROR(VLOOKUP($D802,Results!$F$3:$L$1396,Y$1,FALSE),"")</f>
        <v/>
      </c>
      <c r="Z802" s="34" t="str">
        <f>IFERROR(IFERROR(IF(VLOOKUP($D802,Results!$F$3:$L$1396,Z$1+1,FALSE)=1,"S",""),"")&amp;VLOOKUP($D802,Results!$F$3:$L$1396,Z$1,FALSE),"")</f>
        <v/>
      </c>
      <c r="AA802" s="16" t="str">
        <f>IFERROR(VLOOKUP($D802,Results!$F$3:$L$1396,AA$1,FALSE),"")</f>
        <v/>
      </c>
      <c r="AB802" s="16" t="str">
        <f>IFERROR(VLOOKUP($D802,Results!$F$3:$L$1396,AB$1,FALSE),"")</f>
        <v/>
      </c>
      <c r="AC802" s="16" t="str">
        <f>IF(V802="","",Y802-V802)</f>
        <v/>
      </c>
    </row>
    <row r="803" spans="1:29" s="21" customFormat="1" x14ac:dyDescent="0.25">
      <c r="A803" s="21" t="s">
        <v>2704</v>
      </c>
      <c r="B803" s="16">
        <f>COUNTIF($A$5:$A$124,A803)</f>
        <v>0</v>
      </c>
      <c r="C803" s="16" t="str">
        <f>IF(OR(MID(A803,1,2)="SP",MID(A803,1,2)="MR",MID(A803,1,2)="CL",MID(A803,1,2)="RP"),"P","B")</f>
        <v>P</v>
      </c>
      <c r="D803" s="17">
        <f>IF($C803="B",VLOOKUP($A803,Bat!$A$4:$BC$2232,D$1,FALSE),VLOOKUP($A803,Pit!$A$4:$AZ$2108,D$2,FALSE))</f>
        <v>5028</v>
      </c>
      <c r="E803" s="16" t="str">
        <f>IF($C803="B",VLOOKUP($A803,Bat!$A$4:$BC$2232,E$1,FALSE),VLOOKUP($A803,Pit!$A$4:$AZ$2108,E$2,FALSE))</f>
        <v>RP</v>
      </c>
      <c r="F803" s="16" t="str">
        <f>IF($C803="B",VLOOKUP($A803,Bat!$A$4:$BC$2232,F$1,FALSE),VLOOKUP($A803,Pit!$A$4:$AZ$2108,F$2,FALSE))</f>
        <v>Fernando Lucero</v>
      </c>
      <c r="G803" s="16">
        <f>IF($C803="B",VLOOKUP($A803,Bat!$A$4:$BC$2232,G$1,FALSE),VLOOKUP($A803,Pit!$A$4:$AZ$2108,G$2,FALSE))</f>
        <v>18</v>
      </c>
      <c r="H803" s="16" t="str">
        <f>IF($C803="B",VLOOKUP($A803,Bat!$A$4:$BC$2232,H$1,FALSE),VLOOKUP($A803,Pit!$A$4:$AZ$2108,H$2,FALSE))</f>
        <v>L</v>
      </c>
      <c r="I803" s="16" t="str">
        <f>IF($C803="B",VLOOKUP($A803,Bat!$A$4:$BC$2232,I$1,FALSE),VLOOKUP($A803,Pit!$A$4:$AZ$2108,I$2,FALSE))</f>
        <v>L</v>
      </c>
      <c r="J803" s="16" t="str">
        <f>IF($C803="B",VLOOKUP($A803,Bat!$A$4:$BC$2232,J$1,FALSE),VLOOKUP($A803,Pit!$A$4:$AZ$2108,J$2,FALSE))</f>
        <v>Normal</v>
      </c>
      <c r="K803" s="17" t="str">
        <f>IF($C803="B",VLOOKUP($A803,Bat!$A$4:$BC$2232,K$1,FALSE),VLOOKUP($A803,Pit!$A$4:$AZ$2108,K$2,FALSE))</f>
        <v>Normal</v>
      </c>
      <c r="L803" s="16">
        <f>IF($C803="B",VLOOKUP($A803,Bat!$A$4:$BC$2232,L$1,FALSE),VLOOKUP($A803,Pit!$A$4:$AZ$2108,L$2,FALSE))</f>
        <v>2</v>
      </c>
      <c r="M803" s="16">
        <f>IF($C803="B",VLOOKUP($A803,Bat!$A$4:$BC$2232,M$1,FALSE),VLOOKUP($A803,Pit!$A$4:$AZ$2108,M$2,FALSE))</f>
        <v>4</v>
      </c>
      <c r="N803" s="16">
        <f>IF($C803="B",VLOOKUP($A803,Bat!$A$4:$BC$2232,N$1,FALSE),VLOOKUP($A803,Pit!$A$4:$AZ$2108,N$2,FALSE))</f>
        <v>2</v>
      </c>
      <c r="O803" s="16" t="str">
        <f>IF($C803="B",VLOOKUP($A803,Bat!$A$4:$BC$2232,O$1,FALSE),VLOOKUP($A803,Pit!$A$4:$AZ$2108,O$2,FALSE))</f>
        <v>83-85 Mph</v>
      </c>
      <c r="P803" s="17">
        <f>IF($C803="B",VLOOKUP($A803,Bat!$A$4:$BC$2232,P$1,FALSE),VLOOKUP($A803,Pit!$A$4:$AZ$2108,P$2,FALSE))</f>
        <v>5</v>
      </c>
      <c r="Q803" s="36">
        <f>IF($C803="B",VLOOKUP($A803,Bat!$A$4:$BC$2232,Q$1,FALSE),VLOOKUP($A803,Pit!$A$4:$AZ$2108,Q$2,FALSE))</f>
        <v>11.223707363469419</v>
      </c>
      <c r="R803" s="19">
        <f>IF($C803="B",VLOOKUP($A803,Bat!$A$4:$BC$2232,R$1,FALSE),VLOOKUP($A803,Pit!$A$4:$AZ$2108,R$2,FALSE))</f>
        <v>-1.0580808507687502</v>
      </c>
      <c r="S803" s="20">
        <f>IF($C803="B",VLOOKUP($A803,Bat!$A$4:$BC$2232,S$1,FALSE),VLOOKUP($A803,Pit!$A$4:$AZ$2108,S$2,FALSE))</f>
        <v>210000</v>
      </c>
      <c r="T803" s="17" t="str">
        <f>VLOOKUP(IF($C803="B",VLOOKUP($A803,Bat!$A$4:$AT$2232,T$1,FALSE),VLOOKUP($A803,Pit!$A$4:$BD$2108,T$2,FALSE)),COND!$A$35:$B$41,2,FALSE)</f>
        <v>??</v>
      </c>
      <c r="U803" s="21">
        <f>IF($C803="B",VLOOKUP($A803,Bat!$A$4:$AR$1196,44,FALSE),VLOOKUP($A803,Pit!$A$4:$BB$1086,54,FALSE))</f>
        <v>0</v>
      </c>
      <c r="V803" s="16"/>
      <c r="W803" s="16">
        <f>IF(OR(U803=999,V803=999,AND(S803&gt;$S$3,S803&lt;&gt;"Slot")),"",IF(V803="",U803,V803))</f>
        <v>0</v>
      </c>
      <c r="X803" s="17" t="e">
        <f>RANK(R803,$R$5:$R$124)</f>
        <v>#N/A</v>
      </c>
      <c r="Y803" s="16" t="str">
        <f>IFERROR(VLOOKUP($D803,Results!$F$3:$L$1396,Y$1,FALSE),"")</f>
        <v/>
      </c>
      <c r="Z803" s="34" t="str">
        <f>IFERROR(IFERROR(IF(VLOOKUP($D803,Results!$F$3:$L$1396,Z$1+1,FALSE)=1,"S",""),"")&amp;VLOOKUP($D803,Results!$F$3:$L$1396,Z$1,FALSE),"")</f>
        <v/>
      </c>
      <c r="AA803" s="16" t="str">
        <f>IFERROR(VLOOKUP($D803,Results!$F$3:$L$1396,AA$1,FALSE),"")</f>
        <v/>
      </c>
      <c r="AB803" s="16" t="str">
        <f>IFERROR(VLOOKUP($D803,Results!$F$3:$L$1396,AB$1,FALSE),"")</f>
        <v/>
      </c>
      <c r="AC803" s="16" t="str">
        <f>IF(V803="","",Y803-V803)</f>
        <v/>
      </c>
    </row>
    <row r="804" spans="1:29" s="21" customFormat="1" x14ac:dyDescent="0.25">
      <c r="A804" s="21" t="s">
        <v>3077</v>
      </c>
      <c r="B804" s="16">
        <f>COUNTIF($A$5:$A$124,A804)</f>
        <v>0</v>
      </c>
      <c r="C804" s="16" t="str">
        <f>IF(OR(MID(A804,1,2)="SP",MID(A804,1,2)="MR",MID(A804,1,2)="CL",MID(A804,1,2)="RP"),"P","B")</f>
        <v>B</v>
      </c>
      <c r="D804" s="17">
        <f>IF($C804="B",VLOOKUP($A804,Bat!$A$4:$BC$2232,D$1,FALSE),VLOOKUP($A804,Pit!$A$4:$AZ$2108,D$2,FALSE))</f>
        <v>9353</v>
      </c>
      <c r="E804" s="16" t="str">
        <f>IF($C804="B",VLOOKUP($A804,Bat!$A$4:$BC$2232,E$1,FALSE),VLOOKUP($A804,Pit!$A$4:$AZ$2108,E$2,FALSE))</f>
        <v>C</v>
      </c>
      <c r="F804" s="16" t="str">
        <f>IF($C804="B",VLOOKUP($A804,Bat!$A$4:$BC$2232,F$1,FALSE),VLOOKUP($A804,Pit!$A$4:$AZ$2108,F$2,FALSE))</f>
        <v>Seishiro Fujii</v>
      </c>
      <c r="G804" s="16">
        <f>IF($C804="B",VLOOKUP($A804,Bat!$A$4:$BC$2232,G$1,FALSE),VLOOKUP($A804,Pit!$A$4:$AZ$2108,G$2,FALSE))</f>
        <v>18</v>
      </c>
      <c r="H804" s="16" t="str">
        <f>IF($C804="B",VLOOKUP($A804,Bat!$A$4:$BC$2232,H$1,FALSE),VLOOKUP($A804,Pit!$A$4:$AZ$2108,H$2,FALSE))</f>
        <v>R</v>
      </c>
      <c r="I804" s="16" t="str">
        <f>IF($C804="B",VLOOKUP($A804,Bat!$A$4:$BC$2232,I$1,FALSE),VLOOKUP($A804,Pit!$A$4:$AZ$2108,I$2,FALSE))</f>
        <v>R</v>
      </c>
      <c r="J804" s="16" t="str">
        <f>IF($C804="B",VLOOKUP($A804,Bat!$A$4:$BC$2232,J$1,FALSE),VLOOKUP($A804,Pit!$A$4:$AZ$2108,J$2,FALSE))</f>
        <v>Low</v>
      </c>
      <c r="K804" s="17" t="str">
        <f>IF($C804="B",VLOOKUP($A804,Bat!$A$4:$BC$2232,K$1,FALSE),VLOOKUP($A804,Pit!$A$4:$AZ$2108,K$2,FALSE))</f>
        <v>Normal</v>
      </c>
      <c r="L804" s="16">
        <f>IF($C804="B",VLOOKUP($A804,Bat!$A$4:$BC$2232,L$1,FALSE),VLOOKUP($A804,Pit!$A$4:$AZ$2108,L$2,FALSE))</f>
        <v>2</v>
      </c>
      <c r="M804" s="16">
        <f>IF($C804="B",VLOOKUP($A804,Bat!$A$4:$BC$2232,M$1,FALSE),VLOOKUP($A804,Pit!$A$4:$AZ$2108,M$2,FALSE))</f>
        <v>5</v>
      </c>
      <c r="N804" s="16">
        <f>IF($C804="B",VLOOKUP($A804,Bat!$A$4:$BC$2232,N$1,FALSE),VLOOKUP($A804,Pit!$A$4:$AZ$2108,N$2,FALSE))</f>
        <v>8</v>
      </c>
      <c r="O804" s="16">
        <f>IF($C804="B",VLOOKUP($A804,Bat!$A$4:$BC$2232,O$1,FALSE),VLOOKUP($A804,Pit!$A$4:$AZ$2108,O$2,FALSE))</f>
        <v>1</v>
      </c>
      <c r="P804" s="17">
        <f>IF($C804="B",VLOOKUP($A804,Bat!$A$4:$BC$2232,P$1,FALSE),VLOOKUP($A804,Pit!$A$4:$AZ$2108,P$2,FALSE))</f>
        <v>2</v>
      </c>
      <c r="Q804" s="36">
        <f>IF($C804="B",VLOOKUP($A804,Bat!$A$4:$BC$2232,Q$1,FALSE),VLOOKUP($A804,Pit!$A$4:$AZ$2108,Q$2,FALSE))</f>
        <v>-1.5065182768401169</v>
      </c>
      <c r="R804" s="19">
        <f>IF($C804="B",VLOOKUP($A804,Bat!$A$4:$BC$2232,R$1,FALSE),VLOOKUP($A804,Pit!$A$4:$AZ$2108,R$2,FALSE))</f>
        <v>-1.0602106549100441</v>
      </c>
      <c r="S804" s="20">
        <f>IF($C804="B",VLOOKUP($A804,Bat!$A$4:$BC$2232,S$1,FALSE),VLOOKUP($A804,Pit!$A$4:$AZ$2108,S$2,FALSE))</f>
        <v>180000</v>
      </c>
      <c r="T804" s="17" t="str">
        <f>VLOOKUP(IF($C804="B",VLOOKUP($A804,Bat!$A$4:$AT$2232,T$1,FALSE),VLOOKUP($A804,Pit!$A$4:$BD$2108,T$2,FALSE)),COND!$A$35:$B$41,2,FALSE)</f>
        <v>??</v>
      </c>
      <c r="U804" s="21">
        <f>IF($C804="B",VLOOKUP($A804,Bat!$A$4:$AR$1196,44,FALSE),VLOOKUP($A804,Pit!$A$4:$BB$1086,54,FALSE))</f>
        <v>0</v>
      </c>
      <c r="V804" s="16"/>
      <c r="W804" s="16">
        <f>IF(OR(U804=999,V804=999,AND(S804&gt;$S$3,S804&lt;&gt;"Slot")),"",IF(V804="",U804,V804))</f>
        <v>0</v>
      </c>
      <c r="X804" s="17" t="e">
        <f>RANK(R804,$R$5:$R$124)</f>
        <v>#N/A</v>
      </c>
      <c r="Y804" s="16" t="str">
        <f>IFERROR(VLOOKUP($D804,Results!$F$3:$L$1396,Y$1,FALSE),"")</f>
        <v/>
      </c>
      <c r="Z804" s="34" t="str">
        <f>IFERROR(IFERROR(IF(VLOOKUP($D804,Results!$F$3:$L$1396,Z$1+1,FALSE)=1,"S",""),"")&amp;VLOOKUP($D804,Results!$F$3:$L$1396,Z$1,FALSE),"")</f>
        <v/>
      </c>
      <c r="AA804" s="16" t="str">
        <f>IFERROR(VLOOKUP($D804,Results!$F$3:$L$1396,AA$1,FALSE),"")</f>
        <v/>
      </c>
      <c r="AB804" s="16" t="str">
        <f>IFERROR(VLOOKUP($D804,Results!$F$3:$L$1396,AB$1,FALSE),"")</f>
        <v/>
      </c>
      <c r="AC804" s="16" t="str">
        <f>IF(V804="","",Y804-V804)</f>
        <v/>
      </c>
    </row>
    <row r="805" spans="1:29" s="21" customFormat="1" x14ac:dyDescent="0.25">
      <c r="A805" s="21" t="s">
        <v>3078</v>
      </c>
      <c r="B805" s="16">
        <f>COUNTIF($A$5:$A$124,A805)</f>
        <v>0</v>
      </c>
      <c r="C805" s="16" t="str">
        <f>IF(OR(MID(A805,1,2)="SP",MID(A805,1,2)="MR",MID(A805,1,2)="CL",MID(A805,1,2)="RP"),"P","B")</f>
        <v>B</v>
      </c>
      <c r="D805" s="17">
        <f>IF($C805="B",VLOOKUP($A805,Bat!$A$4:$BC$2232,D$1,FALSE),VLOOKUP($A805,Pit!$A$4:$AZ$2108,D$2,FALSE))</f>
        <v>9271</v>
      </c>
      <c r="E805" s="16" t="str">
        <f>IF($C805="B",VLOOKUP($A805,Bat!$A$4:$BC$2232,E$1,FALSE),VLOOKUP($A805,Pit!$A$4:$AZ$2108,E$2,FALSE))</f>
        <v>LF</v>
      </c>
      <c r="F805" s="16" t="str">
        <f>IF($C805="B",VLOOKUP($A805,Bat!$A$4:$BC$2232,F$1,FALSE),VLOOKUP($A805,Pit!$A$4:$AZ$2108,F$2,FALSE))</f>
        <v>Yukio Miyakawa</v>
      </c>
      <c r="G805" s="16">
        <f>IF($C805="B",VLOOKUP($A805,Bat!$A$4:$BC$2232,G$1,FALSE),VLOOKUP($A805,Pit!$A$4:$AZ$2108,G$2,FALSE))</f>
        <v>18</v>
      </c>
      <c r="H805" s="16" t="str">
        <f>IF($C805="B",VLOOKUP($A805,Bat!$A$4:$BC$2232,H$1,FALSE),VLOOKUP($A805,Pit!$A$4:$AZ$2108,H$2,FALSE))</f>
        <v>R</v>
      </c>
      <c r="I805" s="16" t="str">
        <f>IF($C805="B",VLOOKUP($A805,Bat!$A$4:$BC$2232,I$1,FALSE),VLOOKUP($A805,Pit!$A$4:$AZ$2108,I$2,FALSE))</f>
        <v>R</v>
      </c>
      <c r="J805" s="16" t="str">
        <f>IF($C805="B",VLOOKUP($A805,Bat!$A$4:$BC$2232,J$1,FALSE),VLOOKUP($A805,Pit!$A$4:$AZ$2108,J$2,FALSE))</f>
        <v>Normal</v>
      </c>
      <c r="K805" s="17" t="str">
        <f>IF($C805="B",VLOOKUP($A805,Bat!$A$4:$BC$2232,K$1,FALSE),VLOOKUP($A805,Pit!$A$4:$AZ$2108,K$2,FALSE))</f>
        <v>Normal</v>
      </c>
      <c r="L805" s="16">
        <f>IF($C805="B",VLOOKUP($A805,Bat!$A$4:$BC$2232,L$1,FALSE),VLOOKUP($A805,Pit!$A$4:$AZ$2108,L$2,FALSE))</f>
        <v>2</v>
      </c>
      <c r="M805" s="16">
        <f>IF($C805="B",VLOOKUP($A805,Bat!$A$4:$BC$2232,M$1,FALSE),VLOOKUP($A805,Pit!$A$4:$AZ$2108,M$2,FALSE))</f>
        <v>3</v>
      </c>
      <c r="N805" s="16">
        <f>IF($C805="B",VLOOKUP($A805,Bat!$A$4:$BC$2232,N$1,FALSE),VLOOKUP($A805,Pit!$A$4:$AZ$2108,N$2,FALSE))</f>
        <v>1</v>
      </c>
      <c r="O805" s="16">
        <f>IF($C805="B",VLOOKUP($A805,Bat!$A$4:$BC$2232,O$1,FALSE),VLOOKUP($A805,Pit!$A$4:$AZ$2108,O$2,FALSE))</f>
        <v>7</v>
      </c>
      <c r="P805" s="17">
        <f>IF($C805="B",VLOOKUP($A805,Bat!$A$4:$BC$2232,P$1,FALSE),VLOOKUP($A805,Pit!$A$4:$AZ$2108,P$2,FALSE))</f>
        <v>4</v>
      </c>
      <c r="Q805" s="36">
        <f>IF($C805="B",VLOOKUP($A805,Bat!$A$4:$BC$2232,Q$1,FALSE),VLOOKUP($A805,Pit!$A$4:$AZ$2108,Q$2,FALSE))</f>
        <v>-1.5310553549156438</v>
      </c>
      <c r="R805" s="19">
        <f>IF($C805="B",VLOOKUP($A805,Bat!$A$4:$BC$2232,R$1,FALSE),VLOOKUP($A805,Pit!$A$4:$AZ$2108,R$2,FALSE))</f>
        <v>-1.0634292767076037</v>
      </c>
      <c r="S805" s="20">
        <f>IF($C805="B",VLOOKUP($A805,Bat!$A$4:$BC$2232,S$1,FALSE),VLOOKUP($A805,Pit!$A$4:$AZ$2108,S$2,FALSE))</f>
        <v>200000</v>
      </c>
      <c r="T805" s="17" t="str">
        <f>VLOOKUP(IF($C805="B",VLOOKUP($A805,Bat!$A$4:$AT$2232,T$1,FALSE),VLOOKUP($A805,Pit!$A$4:$BD$2108,T$2,FALSE)),COND!$A$35:$B$41,2,FALSE)</f>
        <v>??</v>
      </c>
      <c r="U805" s="21">
        <f>IF($C805="B",VLOOKUP($A805,Bat!$A$4:$AR$1196,44,FALSE),VLOOKUP($A805,Pit!$A$4:$BB$1086,54,FALSE))</f>
        <v>0</v>
      </c>
      <c r="V805" s="16"/>
      <c r="W805" s="16">
        <f>IF(OR(U805=999,V805=999,AND(S805&gt;$S$3,S805&lt;&gt;"Slot")),"",IF(V805="",U805,V805))</f>
        <v>0</v>
      </c>
      <c r="X805" s="17" t="e">
        <f>RANK(R805,$R$5:$R$124)</f>
        <v>#N/A</v>
      </c>
      <c r="Y805" s="16" t="str">
        <f>IFERROR(VLOOKUP($D805,Results!$F$3:$L$1396,Y$1,FALSE),"")</f>
        <v/>
      </c>
      <c r="Z805" s="34" t="str">
        <f>IFERROR(IFERROR(IF(VLOOKUP($D805,Results!$F$3:$L$1396,Z$1+1,FALSE)=1,"S",""),"")&amp;VLOOKUP($D805,Results!$F$3:$L$1396,Z$1,FALSE),"")</f>
        <v/>
      </c>
      <c r="AA805" s="16" t="str">
        <f>IFERROR(VLOOKUP($D805,Results!$F$3:$L$1396,AA$1,FALSE),"")</f>
        <v/>
      </c>
      <c r="AB805" s="16" t="str">
        <f>IFERROR(VLOOKUP($D805,Results!$F$3:$L$1396,AB$1,FALSE),"")</f>
        <v/>
      </c>
      <c r="AC805" s="16" t="str">
        <f>IF(V805="","",Y805-V805)</f>
        <v/>
      </c>
    </row>
    <row r="806" spans="1:29" s="21" customFormat="1" x14ac:dyDescent="0.25">
      <c r="A806" s="21" t="s">
        <v>3079</v>
      </c>
      <c r="B806" s="16">
        <f>COUNTIF($A$5:$A$124,A806)</f>
        <v>0</v>
      </c>
      <c r="C806" s="16" t="str">
        <f>IF(OR(MID(A806,1,2)="SP",MID(A806,1,2)="MR",MID(A806,1,2)="CL",MID(A806,1,2)="RP"),"P","B")</f>
        <v>B</v>
      </c>
      <c r="D806" s="17">
        <f>IF($C806="B",VLOOKUP($A806,Bat!$A$4:$BC$2232,D$1,FALSE),VLOOKUP($A806,Pit!$A$4:$AZ$2108,D$2,FALSE))</f>
        <v>6670</v>
      </c>
      <c r="E806" s="16" t="str">
        <f>IF($C806="B",VLOOKUP($A806,Bat!$A$4:$BC$2232,E$1,FALSE),VLOOKUP($A806,Pit!$A$4:$AZ$2108,E$2,FALSE))</f>
        <v>C</v>
      </c>
      <c r="F806" s="16" t="str">
        <f>IF($C806="B",VLOOKUP($A806,Bat!$A$4:$BC$2232,F$1,FALSE),VLOOKUP($A806,Pit!$A$4:$AZ$2108,F$2,FALSE))</f>
        <v>Eugene Cushley</v>
      </c>
      <c r="G806" s="16">
        <f>IF($C806="B",VLOOKUP($A806,Bat!$A$4:$BC$2232,G$1,FALSE),VLOOKUP($A806,Pit!$A$4:$AZ$2108,G$2,FALSE))</f>
        <v>21</v>
      </c>
      <c r="H806" s="16" t="str">
        <f>IF($C806="B",VLOOKUP($A806,Bat!$A$4:$BC$2232,H$1,FALSE),VLOOKUP($A806,Pit!$A$4:$AZ$2108,H$2,FALSE))</f>
        <v>R</v>
      </c>
      <c r="I806" s="16" t="str">
        <f>IF($C806="B",VLOOKUP($A806,Bat!$A$4:$BC$2232,I$1,FALSE),VLOOKUP($A806,Pit!$A$4:$AZ$2108,I$2,FALSE))</f>
        <v>R</v>
      </c>
      <c r="J806" s="16" t="str">
        <f>IF($C806="B",VLOOKUP($A806,Bat!$A$4:$BC$2232,J$1,FALSE),VLOOKUP($A806,Pit!$A$4:$AZ$2108,J$2,FALSE))</f>
        <v>Low</v>
      </c>
      <c r="K806" s="17" t="str">
        <f>IF($C806="B",VLOOKUP($A806,Bat!$A$4:$BC$2232,K$1,FALSE),VLOOKUP($A806,Pit!$A$4:$AZ$2108,K$2,FALSE))</f>
        <v>Low</v>
      </c>
      <c r="L806" s="16">
        <f>IF($C806="B",VLOOKUP($A806,Bat!$A$4:$BC$2232,L$1,FALSE),VLOOKUP($A806,Pit!$A$4:$AZ$2108,L$2,FALSE))</f>
        <v>2</v>
      </c>
      <c r="M806" s="16">
        <f>IF($C806="B",VLOOKUP($A806,Bat!$A$4:$BC$2232,M$1,FALSE),VLOOKUP($A806,Pit!$A$4:$AZ$2108,M$2,FALSE))</f>
        <v>5</v>
      </c>
      <c r="N806" s="16">
        <f>IF($C806="B",VLOOKUP($A806,Bat!$A$4:$BC$2232,N$1,FALSE),VLOOKUP($A806,Pit!$A$4:$AZ$2108,N$2,FALSE))</f>
        <v>2</v>
      </c>
      <c r="O806" s="16">
        <f>IF($C806="B",VLOOKUP($A806,Bat!$A$4:$BC$2232,O$1,FALSE),VLOOKUP($A806,Pit!$A$4:$AZ$2108,O$2,FALSE))</f>
        <v>5</v>
      </c>
      <c r="P806" s="17">
        <f>IF($C806="B",VLOOKUP($A806,Bat!$A$4:$BC$2232,P$1,FALSE),VLOOKUP($A806,Pit!$A$4:$AZ$2108,P$2,FALSE))</f>
        <v>2</v>
      </c>
      <c r="Q806" s="36">
        <f>IF($C806="B",VLOOKUP($A806,Bat!$A$4:$BC$2232,Q$1,FALSE),VLOOKUP($A806,Pit!$A$4:$AZ$2108,Q$2,FALSE))</f>
        <v>-1.5327579963445199</v>
      </c>
      <c r="R806" s="19">
        <f>IF($C806="B",VLOOKUP($A806,Bat!$A$4:$BC$2232,R$1,FALSE),VLOOKUP($A806,Pit!$A$4:$AZ$2108,R$2,FALSE))</f>
        <v>-1.0636526186556363</v>
      </c>
      <c r="S806" s="20">
        <f>IF($C806="B",VLOOKUP($A806,Bat!$A$4:$BC$2232,S$1,FALSE),VLOOKUP($A806,Pit!$A$4:$AZ$2108,S$2,FALSE))</f>
        <v>220000</v>
      </c>
      <c r="T806" s="17" t="str">
        <f>VLOOKUP(IF($C806="B",VLOOKUP($A806,Bat!$A$4:$AT$2232,T$1,FALSE),VLOOKUP($A806,Pit!$A$4:$BD$2108,T$2,FALSE)),COND!$A$35:$B$41,2,FALSE)</f>
        <v>??</v>
      </c>
      <c r="U806" s="21">
        <f>IF($C806="B",VLOOKUP($A806,Bat!$A$4:$AR$1196,44,FALSE),VLOOKUP($A806,Pit!$A$4:$BB$1086,54,FALSE))</f>
        <v>0</v>
      </c>
      <c r="V806" s="16"/>
      <c r="W806" s="16">
        <f>IF(OR(U806=999,V806=999,AND(S806&gt;$S$3,S806&lt;&gt;"Slot")),"",IF(V806="",U806,V806))</f>
        <v>0</v>
      </c>
      <c r="X806" s="17" t="e">
        <f>RANK(R806,$R$5:$R$124)</f>
        <v>#N/A</v>
      </c>
      <c r="Y806" s="16" t="str">
        <f>IFERROR(VLOOKUP($D806,Results!$F$3:$L$1396,Y$1,FALSE),"")</f>
        <v/>
      </c>
      <c r="Z806" s="34" t="str">
        <f>IFERROR(IFERROR(IF(VLOOKUP($D806,Results!$F$3:$L$1396,Z$1+1,FALSE)=1,"S",""),"")&amp;VLOOKUP($D806,Results!$F$3:$L$1396,Z$1,FALSE),"")</f>
        <v/>
      </c>
      <c r="AA806" s="16" t="str">
        <f>IFERROR(VLOOKUP($D806,Results!$F$3:$L$1396,AA$1,FALSE),"")</f>
        <v/>
      </c>
      <c r="AB806" s="16" t="str">
        <f>IFERROR(VLOOKUP($D806,Results!$F$3:$L$1396,AB$1,FALSE),"")</f>
        <v/>
      </c>
      <c r="AC806" s="16" t="str">
        <f>IF(V806="","",Y806-V806)</f>
        <v/>
      </c>
    </row>
    <row r="807" spans="1:29" s="21" customFormat="1" x14ac:dyDescent="0.25">
      <c r="A807" s="21" t="s">
        <v>2705</v>
      </c>
      <c r="B807" s="16">
        <f>COUNTIF($A$5:$A$124,A807)</f>
        <v>0</v>
      </c>
      <c r="C807" s="16" t="str">
        <f>IF(OR(MID(A807,1,2)="SP",MID(A807,1,2)="MR",MID(A807,1,2)="CL",MID(A807,1,2)="RP"),"P","B")</f>
        <v>P</v>
      </c>
      <c r="D807" s="17">
        <f>IF($C807="B",VLOOKUP($A807,Bat!$A$4:$BC$2232,D$1,FALSE),VLOOKUP($A807,Pit!$A$4:$AZ$2108,D$2,FALSE))</f>
        <v>3292</v>
      </c>
      <c r="E807" s="16" t="str">
        <f>IF($C807="B",VLOOKUP($A807,Bat!$A$4:$BC$2232,E$1,FALSE),VLOOKUP($A807,Pit!$A$4:$AZ$2108,E$2,FALSE))</f>
        <v>RP</v>
      </c>
      <c r="F807" s="16" t="str">
        <f>IF($C807="B",VLOOKUP($A807,Bat!$A$4:$BC$2232,F$1,FALSE),VLOOKUP($A807,Pit!$A$4:$AZ$2108,F$2,FALSE))</f>
        <v>Miguel Peña</v>
      </c>
      <c r="G807" s="16">
        <f>IF($C807="B",VLOOKUP($A807,Bat!$A$4:$BC$2232,G$1,FALSE),VLOOKUP($A807,Pit!$A$4:$AZ$2108,G$2,FALSE))</f>
        <v>18</v>
      </c>
      <c r="H807" s="16" t="str">
        <f>IF($C807="B",VLOOKUP($A807,Bat!$A$4:$BC$2232,H$1,FALSE),VLOOKUP($A807,Pit!$A$4:$AZ$2108,H$2,FALSE))</f>
        <v>R</v>
      </c>
      <c r="I807" s="16" t="str">
        <f>IF($C807="B",VLOOKUP($A807,Bat!$A$4:$BC$2232,I$1,FALSE),VLOOKUP($A807,Pit!$A$4:$AZ$2108,I$2,FALSE))</f>
        <v>R</v>
      </c>
      <c r="J807" s="16" t="str">
        <f>IF($C807="B",VLOOKUP($A807,Bat!$A$4:$BC$2232,J$1,FALSE),VLOOKUP($A807,Pit!$A$4:$AZ$2108,J$2,FALSE))</f>
        <v>Low</v>
      </c>
      <c r="K807" s="17" t="str">
        <f>IF($C807="B",VLOOKUP($A807,Bat!$A$4:$BC$2232,K$1,FALSE),VLOOKUP($A807,Pit!$A$4:$AZ$2108,K$2,FALSE))</f>
        <v>Very Low</v>
      </c>
      <c r="L807" s="16">
        <f>IF($C807="B",VLOOKUP($A807,Bat!$A$4:$BC$2232,L$1,FALSE),VLOOKUP($A807,Pit!$A$4:$AZ$2108,L$2,FALSE))</f>
        <v>3</v>
      </c>
      <c r="M807" s="16">
        <f>IF($C807="B",VLOOKUP($A807,Bat!$A$4:$BC$2232,M$1,FALSE),VLOOKUP($A807,Pit!$A$4:$AZ$2108,M$2,FALSE))</f>
        <v>4</v>
      </c>
      <c r="N807" s="16">
        <f>IF($C807="B",VLOOKUP($A807,Bat!$A$4:$BC$2232,N$1,FALSE),VLOOKUP($A807,Pit!$A$4:$AZ$2108,N$2,FALSE))</f>
        <v>2</v>
      </c>
      <c r="O807" s="16" t="str">
        <f>IF($C807="B",VLOOKUP($A807,Bat!$A$4:$BC$2232,O$1,FALSE),VLOOKUP($A807,Pit!$A$4:$AZ$2108,O$2,FALSE))</f>
        <v>85-87 Mph</v>
      </c>
      <c r="P807" s="17">
        <f>IF($C807="B",VLOOKUP($A807,Bat!$A$4:$BC$2232,P$1,FALSE),VLOOKUP($A807,Pit!$A$4:$AZ$2108,P$2,FALSE))</f>
        <v>9</v>
      </c>
      <c r="Q807" s="36">
        <f>IF($C807="B",VLOOKUP($A807,Bat!$A$4:$BC$2232,Q$1,FALSE),VLOOKUP($A807,Pit!$A$4:$AZ$2108,Q$2,FALSE))</f>
        <v>11.110774090317882</v>
      </c>
      <c r="R807" s="19">
        <f>IF($C807="B",VLOOKUP($A807,Bat!$A$4:$BC$2232,R$1,FALSE),VLOOKUP($A807,Pit!$A$4:$AZ$2108,R$2,FALSE))</f>
        <v>-1.0681844033224468</v>
      </c>
      <c r="S807" s="20">
        <f>IF($C807="B",VLOOKUP($A807,Bat!$A$4:$BC$2232,S$1,FALSE),VLOOKUP($A807,Pit!$A$4:$AZ$2108,S$2,FALSE))</f>
        <v>210000</v>
      </c>
      <c r="T807" s="17" t="str">
        <f>VLOOKUP(IF($C807="B",VLOOKUP($A807,Bat!$A$4:$AT$2232,T$1,FALSE),VLOOKUP($A807,Pit!$A$4:$BD$2108,T$2,FALSE)),COND!$A$35:$B$41,2,FALSE)</f>
        <v>??</v>
      </c>
      <c r="U807" s="21">
        <f>IF($C807="B",VLOOKUP($A807,Bat!$A$4:$AR$1196,44,FALSE),VLOOKUP($A807,Pit!$A$4:$BB$1086,54,FALSE))</f>
        <v>0</v>
      </c>
      <c r="V807" s="16"/>
      <c r="W807" s="16">
        <f>IF(OR(U807=999,V807=999,AND(S807&gt;$S$3,S807&lt;&gt;"Slot")),"",IF(V807="",U807,V807))</f>
        <v>0</v>
      </c>
      <c r="X807" s="17" t="e">
        <f>RANK(R807,$R$5:$R$124)</f>
        <v>#N/A</v>
      </c>
      <c r="Y807" s="16" t="str">
        <f>IFERROR(VLOOKUP($D807,Results!$F$3:$L$1396,Y$1,FALSE),"")</f>
        <v/>
      </c>
      <c r="Z807" s="34" t="str">
        <f>IFERROR(IFERROR(IF(VLOOKUP($D807,Results!$F$3:$L$1396,Z$1+1,FALSE)=1,"S",""),"")&amp;VLOOKUP($D807,Results!$F$3:$L$1396,Z$1,FALSE),"")</f>
        <v/>
      </c>
      <c r="AA807" s="16" t="str">
        <f>IFERROR(VLOOKUP($D807,Results!$F$3:$L$1396,AA$1,FALSE),"")</f>
        <v/>
      </c>
      <c r="AB807" s="16" t="str">
        <f>IFERROR(VLOOKUP($D807,Results!$F$3:$L$1396,AB$1,FALSE),"")</f>
        <v/>
      </c>
      <c r="AC807" s="16" t="str">
        <f>IF(V807="","",Y807-V807)</f>
        <v/>
      </c>
    </row>
    <row r="808" spans="1:29" s="21" customFormat="1" x14ac:dyDescent="0.25">
      <c r="A808" s="21" t="s">
        <v>2706</v>
      </c>
      <c r="B808" s="16">
        <f>COUNTIF($A$5:$A$124,A808)</f>
        <v>0</v>
      </c>
      <c r="C808" s="16" t="str">
        <f>IF(OR(MID(A808,1,2)="SP",MID(A808,1,2)="MR",MID(A808,1,2)="CL",MID(A808,1,2)="RP"),"P","B")</f>
        <v>P</v>
      </c>
      <c r="D808" s="17">
        <f>IF($C808="B",VLOOKUP($A808,Bat!$A$4:$BC$2232,D$1,FALSE),VLOOKUP($A808,Pit!$A$4:$AZ$2108,D$2,FALSE))</f>
        <v>3899</v>
      </c>
      <c r="E808" s="16" t="str">
        <f>IF($C808="B",VLOOKUP($A808,Bat!$A$4:$BC$2232,E$1,FALSE),VLOOKUP($A808,Pit!$A$4:$AZ$2108,E$2,FALSE))</f>
        <v>RP</v>
      </c>
      <c r="F808" s="16" t="str">
        <f>IF($C808="B",VLOOKUP($A808,Bat!$A$4:$BC$2232,F$1,FALSE),VLOOKUP($A808,Pit!$A$4:$AZ$2108,F$2,FALSE))</f>
        <v>Tetsu Shiraishi</v>
      </c>
      <c r="G808" s="16">
        <f>IF($C808="B",VLOOKUP($A808,Bat!$A$4:$BC$2232,G$1,FALSE),VLOOKUP($A808,Pit!$A$4:$AZ$2108,G$2,FALSE))</f>
        <v>21</v>
      </c>
      <c r="H808" s="16" t="str">
        <f>IF($C808="B",VLOOKUP($A808,Bat!$A$4:$BC$2232,H$1,FALSE),VLOOKUP($A808,Pit!$A$4:$AZ$2108,H$2,FALSE))</f>
        <v>R</v>
      </c>
      <c r="I808" s="16" t="str">
        <f>IF($C808="B",VLOOKUP($A808,Bat!$A$4:$BC$2232,I$1,FALSE),VLOOKUP($A808,Pit!$A$4:$AZ$2108,I$2,FALSE))</f>
        <v>R</v>
      </c>
      <c r="J808" s="16" t="str">
        <f>IF($C808="B",VLOOKUP($A808,Bat!$A$4:$BC$2232,J$1,FALSE),VLOOKUP($A808,Pit!$A$4:$AZ$2108,J$2,FALSE))</f>
        <v>Very Low</v>
      </c>
      <c r="K808" s="17" t="str">
        <f>IF($C808="B",VLOOKUP($A808,Bat!$A$4:$BC$2232,K$1,FALSE),VLOOKUP($A808,Pit!$A$4:$AZ$2108,K$2,FALSE))</f>
        <v>Very High</v>
      </c>
      <c r="L808" s="16">
        <f>IF($C808="B",VLOOKUP($A808,Bat!$A$4:$BC$2232,L$1,FALSE),VLOOKUP($A808,Pit!$A$4:$AZ$2108,L$2,FALSE))</f>
        <v>4</v>
      </c>
      <c r="M808" s="16">
        <f>IF($C808="B",VLOOKUP($A808,Bat!$A$4:$BC$2232,M$1,FALSE),VLOOKUP($A808,Pit!$A$4:$AZ$2108,M$2,FALSE))</f>
        <v>3</v>
      </c>
      <c r="N808" s="16">
        <f>IF($C808="B",VLOOKUP($A808,Bat!$A$4:$BC$2232,N$1,FALSE),VLOOKUP($A808,Pit!$A$4:$AZ$2108,N$2,FALSE))</f>
        <v>2</v>
      </c>
      <c r="O808" s="16" t="str">
        <f>IF($C808="B",VLOOKUP($A808,Bat!$A$4:$BC$2232,O$1,FALSE),VLOOKUP($A808,Pit!$A$4:$AZ$2108,O$2,FALSE))</f>
        <v>92-94 Mph</v>
      </c>
      <c r="P808" s="17">
        <f>IF($C808="B",VLOOKUP($A808,Bat!$A$4:$BC$2232,P$1,FALSE),VLOOKUP($A808,Pit!$A$4:$AZ$2108,P$2,FALSE))</f>
        <v>8</v>
      </c>
      <c r="Q808" s="36">
        <f>IF($C808="B",VLOOKUP($A808,Bat!$A$4:$BC$2232,Q$1,FALSE),VLOOKUP($A808,Pit!$A$4:$AZ$2108,Q$2,FALSE))</f>
        <v>11.102183808104648</v>
      </c>
      <c r="R808" s="19">
        <f>IF($C808="B",VLOOKUP($A808,Bat!$A$4:$BC$2232,R$1,FALSE),VLOOKUP($A808,Pit!$A$4:$AZ$2108,R$2,FALSE))</f>
        <v>-1.0689529311917847</v>
      </c>
      <c r="S808" s="20">
        <f>IF($C808="B",VLOOKUP($A808,Bat!$A$4:$BC$2232,S$1,FALSE),VLOOKUP($A808,Pit!$A$4:$AZ$2108,S$2,FALSE))</f>
        <v>220000</v>
      </c>
      <c r="T808" s="17" t="str">
        <f>VLOOKUP(IF($C808="B",VLOOKUP($A808,Bat!$A$4:$AT$2232,T$1,FALSE),VLOOKUP($A808,Pit!$A$4:$BD$2108,T$2,FALSE)),COND!$A$35:$B$41,2,FALSE)</f>
        <v>??</v>
      </c>
      <c r="U808" s="21">
        <f>IF($C808="B",VLOOKUP($A808,Bat!$A$4:$AR$1196,44,FALSE),VLOOKUP($A808,Pit!$A$4:$BB$1086,54,FALSE))</f>
        <v>0</v>
      </c>
      <c r="V808" s="16"/>
      <c r="W808" s="16">
        <f>IF(OR(U808=999,V808=999,AND(S808&gt;$S$3,S808&lt;&gt;"Slot")),"",IF(V808="",U808,V808))</f>
        <v>0</v>
      </c>
      <c r="X808" s="17" t="e">
        <f>RANK(R808,$R$5:$R$124)</f>
        <v>#N/A</v>
      </c>
      <c r="Y808" s="16" t="str">
        <f>IFERROR(VLOOKUP($D808,Results!$F$3:$L$1396,Y$1,FALSE),"")</f>
        <v/>
      </c>
      <c r="Z808" s="34" t="str">
        <f>IFERROR(IFERROR(IF(VLOOKUP($D808,Results!$F$3:$L$1396,Z$1+1,FALSE)=1,"S",""),"")&amp;VLOOKUP($D808,Results!$F$3:$L$1396,Z$1,FALSE),"")</f>
        <v/>
      </c>
      <c r="AA808" s="16" t="str">
        <f>IFERROR(VLOOKUP($D808,Results!$F$3:$L$1396,AA$1,FALSE),"")</f>
        <v/>
      </c>
      <c r="AB808" s="16" t="str">
        <f>IFERROR(VLOOKUP($D808,Results!$F$3:$L$1396,AB$1,FALSE),"")</f>
        <v/>
      </c>
      <c r="AC808" s="16" t="str">
        <f>IF(V808="","",Y808-V808)</f>
        <v/>
      </c>
    </row>
    <row r="809" spans="1:29" s="21" customFormat="1" x14ac:dyDescent="0.25">
      <c r="A809" s="21" t="s">
        <v>3080</v>
      </c>
      <c r="B809" s="16">
        <f>COUNTIF($A$5:$A$124,A809)</f>
        <v>0</v>
      </c>
      <c r="C809" s="16" t="str">
        <f>IF(OR(MID(A809,1,2)="SP",MID(A809,1,2)="MR",MID(A809,1,2)="CL",MID(A809,1,2)="RP"),"P","B")</f>
        <v>B</v>
      </c>
      <c r="D809" s="17">
        <f>IF($C809="B",VLOOKUP($A809,Bat!$A$4:$BC$2232,D$1,FALSE),VLOOKUP($A809,Pit!$A$4:$AZ$2108,D$2,FALSE))</f>
        <v>4303</v>
      </c>
      <c r="E809" s="16" t="str">
        <f>IF($C809="B",VLOOKUP($A809,Bat!$A$4:$BC$2232,E$1,FALSE),VLOOKUP($A809,Pit!$A$4:$AZ$2108,E$2,FALSE))</f>
        <v>CF</v>
      </c>
      <c r="F809" s="16" t="str">
        <f>IF($C809="B",VLOOKUP($A809,Bat!$A$4:$BC$2232,F$1,FALSE),VLOOKUP($A809,Pit!$A$4:$AZ$2108,F$2,FALSE))</f>
        <v>Kensaku Kuhabara</v>
      </c>
      <c r="G809" s="16">
        <f>IF($C809="B",VLOOKUP($A809,Bat!$A$4:$BC$2232,G$1,FALSE),VLOOKUP($A809,Pit!$A$4:$AZ$2108,G$2,FALSE))</f>
        <v>21</v>
      </c>
      <c r="H809" s="16" t="str">
        <f>IF($C809="B",VLOOKUP($A809,Bat!$A$4:$BC$2232,H$1,FALSE),VLOOKUP($A809,Pit!$A$4:$AZ$2108,H$2,FALSE))</f>
        <v>R</v>
      </c>
      <c r="I809" s="16" t="str">
        <f>IF($C809="B",VLOOKUP($A809,Bat!$A$4:$BC$2232,I$1,FALSE),VLOOKUP($A809,Pit!$A$4:$AZ$2108,I$2,FALSE))</f>
        <v>R</v>
      </c>
      <c r="J809" s="16" t="str">
        <f>IF($C809="B",VLOOKUP($A809,Bat!$A$4:$BC$2232,J$1,FALSE),VLOOKUP($A809,Pit!$A$4:$AZ$2108,J$2,FALSE))</f>
        <v>Very Low</v>
      </c>
      <c r="K809" s="17" t="str">
        <f>IF($C809="B",VLOOKUP($A809,Bat!$A$4:$BC$2232,K$1,FALSE),VLOOKUP($A809,Pit!$A$4:$AZ$2108,K$2,FALSE))</f>
        <v>High</v>
      </c>
      <c r="L809" s="16">
        <f>IF($C809="B",VLOOKUP($A809,Bat!$A$4:$BC$2232,L$1,FALSE),VLOOKUP($A809,Pit!$A$4:$AZ$2108,L$2,FALSE))</f>
        <v>3</v>
      </c>
      <c r="M809" s="16">
        <f>IF($C809="B",VLOOKUP($A809,Bat!$A$4:$BC$2232,M$1,FALSE),VLOOKUP($A809,Pit!$A$4:$AZ$2108,M$2,FALSE))</f>
        <v>4</v>
      </c>
      <c r="N809" s="16">
        <f>IF($C809="B",VLOOKUP($A809,Bat!$A$4:$BC$2232,N$1,FALSE),VLOOKUP($A809,Pit!$A$4:$AZ$2108,N$2,FALSE))</f>
        <v>2</v>
      </c>
      <c r="O809" s="16">
        <f>IF($C809="B",VLOOKUP($A809,Bat!$A$4:$BC$2232,O$1,FALSE),VLOOKUP($A809,Pit!$A$4:$AZ$2108,O$2,FALSE))</f>
        <v>1</v>
      </c>
      <c r="P809" s="17">
        <f>IF($C809="B",VLOOKUP($A809,Bat!$A$4:$BC$2232,P$1,FALSE),VLOOKUP($A809,Pit!$A$4:$AZ$2108,P$2,FALSE))</f>
        <v>4</v>
      </c>
      <c r="Q809" s="36">
        <f>IF($C809="B",VLOOKUP($A809,Bat!$A$4:$BC$2232,Q$1,FALSE),VLOOKUP($A809,Pit!$A$4:$AZ$2108,Q$2,FALSE))</f>
        <v>-1.6365951419001892</v>
      </c>
      <c r="R809" s="19">
        <f>IF($C809="B",VLOOKUP($A809,Bat!$A$4:$BC$2232,R$1,FALSE),VLOOKUP($A809,Pit!$A$4:$AZ$2108,R$2,FALSE))</f>
        <v>-1.0772733317272232</v>
      </c>
      <c r="S809" s="20">
        <f>IF($C809="B",VLOOKUP($A809,Bat!$A$4:$BC$2232,S$1,FALSE),VLOOKUP($A809,Pit!$A$4:$AZ$2108,S$2,FALSE))</f>
        <v>180000</v>
      </c>
      <c r="T809" s="17" t="str">
        <f>VLOOKUP(IF($C809="B",VLOOKUP($A809,Bat!$A$4:$AT$2232,T$1,FALSE),VLOOKUP($A809,Pit!$A$4:$BD$2108,T$2,FALSE)),COND!$A$35:$B$41,2,FALSE)</f>
        <v>??</v>
      </c>
      <c r="U809" s="21">
        <f>IF($C809="B",VLOOKUP($A809,Bat!$A$4:$AR$1196,44,FALSE),VLOOKUP($A809,Pit!$A$4:$BB$1086,54,FALSE))</f>
        <v>0</v>
      </c>
      <c r="V809" s="16"/>
      <c r="W809" s="16">
        <f>IF(OR(U809=999,V809=999,AND(S809&gt;$S$3,S809&lt;&gt;"Slot")),"",IF(V809="",U809,V809))</f>
        <v>0</v>
      </c>
      <c r="X809" s="17" t="e">
        <f>RANK(R809,$R$5:$R$124)</f>
        <v>#N/A</v>
      </c>
      <c r="Y809" s="16" t="str">
        <f>IFERROR(VLOOKUP($D809,Results!$F$3:$L$1396,Y$1,FALSE),"")</f>
        <v/>
      </c>
      <c r="Z809" s="34" t="str">
        <f>IFERROR(IFERROR(IF(VLOOKUP($D809,Results!$F$3:$L$1396,Z$1+1,FALSE)=1,"S",""),"")&amp;VLOOKUP($D809,Results!$F$3:$L$1396,Z$1,FALSE),"")</f>
        <v/>
      </c>
      <c r="AA809" s="16" t="str">
        <f>IFERROR(VLOOKUP($D809,Results!$F$3:$L$1396,AA$1,FALSE),"")</f>
        <v/>
      </c>
      <c r="AB809" s="16" t="str">
        <f>IFERROR(VLOOKUP($D809,Results!$F$3:$L$1396,AB$1,FALSE),"")</f>
        <v/>
      </c>
      <c r="AC809" s="16" t="str">
        <f>IF(V809="","",Y809-V809)</f>
        <v/>
      </c>
    </row>
    <row r="810" spans="1:29" s="21" customFormat="1" x14ac:dyDescent="0.25">
      <c r="A810" s="21" t="s">
        <v>3081</v>
      </c>
      <c r="B810" s="16">
        <f>COUNTIF($A$5:$A$124,A810)</f>
        <v>0</v>
      </c>
      <c r="C810" s="16" t="str">
        <f>IF(OR(MID(A810,1,2)="SP",MID(A810,1,2)="MR",MID(A810,1,2)="CL",MID(A810,1,2)="RP"),"P","B")</f>
        <v>B</v>
      </c>
      <c r="D810" s="17">
        <f>IF($C810="B",VLOOKUP($A810,Bat!$A$4:$BC$2232,D$1,FALSE),VLOOKUP($A810,Pit!$A$4:$AZ$2108,D$2,FALSE))</f>
        <v>5229</v>
      </c>
      <c r="E810" s="16" t="str">
        <f>IF($C810="B",VLOOKUP($A810,Bat!$A$4:$BC$2232,E$1,FALSE),VLOOKUP($A810,Pit!$A$4:$AZ$2108,E$2,FALSE))</f>
        <v>1B</v>
      </c>
      <c r="F810" s="16" t="str">
        <f>IF($C810="B",VLOOKUP($A810,Bat!$A$4:$BC$2232,F$1,FALSE),VLOOKUP($A810,Pit!$A$4:$AZ$2108,F$2,FALSE))</f>
        <v>Toby Cole</v>
      </c>
      <c r="G810" s="16">
        <f>IF($C810="B",VLOOKUP($A810,Bat!$A$4:$BC$2232,G$1,FALSE),VLOOKUP($A810,Pit!$A$4:$AZ$2108,G$2,FALSE))</f>
        <v>18</v>
      </c>
      <c r="H810" s="16" t="str">
        <f>IF($C810="B",VLOOKUP($A810,Bat!$A$4:$BC$2232,H$1,FALSE),VLOOKUP($A810,Pit!$A$4:$AZ$2108,H$2,FALSE))</f>
        <v>R</v>
      </c>
      <c r="I810" s="16" t="str">
        <f>IF($C810="B",VLOOKUP($A810,Bat!$A$4:$BC$2232,I$1,FALSE),VLOOKUP($A810,Pit!$A$4:$AZ$2108,I$2,FALSE))</f>
        <v>R</v>
      </c>
      <c r="J810" s="16" t="str">
        <f>IF($C810="B",VLOOKUP($A810,Bat!$A$4:$BC$2232,J$1,FALSE),VLOOKUP($A810,Pit!$A$4:$AZ$2108,J$2,FALSE))</f>
        <v>Very Low</v>
      </c>
      <c r="K810" s="17" t="str">
        <f>IF($C810="B",VLOOKUP($A810,Bat!$A$4:$BC$2232,K$1,FALSE),VLOOKUP($A810,Pit!$A$4:$AZ$2108,K$2,FALSE))</f>
        <v>Normal</v>
      </c>
      <c r="L810" s="16">
        <f>IF($C810="B",VLOOKUP($A810,Bat!$A$4:$BC$2232,L$1,FALSE),VLOOKUP($A810,Pit!$A$4:$AZ$2108,L$2,FALSE))</f>
        <v>3</v>
      </c>
      <c r="M810" s="16">
        <f>IF($C810="B",VLOOKUP($A810,Bat!$A$4:$BC$2232,M$1,FALSE),VLOOKUP($A810,Pit!$A$4:$AZ$2108,M$2,FALSE))</f>
        <v>5</v>
      </c>
      <c r="N810" s="16">
        <f>IF($C810="B",VLOOKUP($A810,Bat!$A$4:$BC$2232,N$1,FALSE),VLOOKUP($A810,Pit!$A$4:$AZ$2108,N$2,FALSE))</f>
        <v>3</v>
      </c>
      <c r="O810" s="16">
        <f>IF($C810="B",VLOOKUP($A810,Bat!$A$4:$BC$2232,O$1,FALSE),VLOOKUP($A810,Pit!$A$4:$AZ$2108,O$2,FALSE))</f>
        <v>2</v>
      </c>
      <c r="P810" s="17">
        <f>IF($C810="B",VLOOKUP($A810,Bat!$A$4:$BC$2232,P$1,FALSE),VLOOKUP($A810,Pit!$A$4:$AZ$2108,P$2,FALSE))</f>
        <v>2</v>
      </c>
      <c r="Q810" s="36">
        <f>IF($C810="B",VLOOKUP($A810,Bat!$A$4:$BC$2232,Q$1,FALSE),VLOOKUP($A810,Pit!$A$4:$AZ$2108,Q$2,FALSE))</f>
        <v>-1.6397143865628472</v>
      </c>
      <c r="R810" s="19">
        <f>IF($C810="B",VLOOKUP($A810,Bat!$A$4:$BC$2232,R$1,FALSE),VLOOKUP($A810,Pit!$A$4:$AZ$2108,R$2,FALSE))</f>
        <v>-1.0776824949059947</v>
      </c>
      <c r="S810" s="20">
        <f>IF($C810="B",VLOOKUP($A810,Bat!$A$4:$BC$2232,S$1,FALSE),VLOOKUP($A810,Pit!$A$4:$AZ$2108,S$2,FALSE))</f>
        <v>180000</v>
      </c>
      <c r="T810" s="17" t="str">
        <f>VLOOKUP(IF($C810="B",VLOOKUP($A810,Bat!$A$4:$AT$2232,T$1,FALSE),VLOOKUP($A810,Pit!$A$4:$BD$2108,T$2,FALSE)),COND!$A$35:$B$41,2,FALSE)</f>
        <v>??</v>
      </c>
      <c r="U810" s="21">
        <f>IF($C810="B",VLOOKUP($A810,Bat!$A$4:$AR$1196,44,FALSE),VLOOKUP($A810,Pit!$A$4:$BB$1086,54,FALSE))</f>
        <v>0</v>
      </c>
      <c r="V810" s="16"/>
      <c r="W810" s="16">
        <f>IF(OR(U810=999,V810=999,AND(S810&gt;$S$3,S810&lt;&gt;"Slot")),"",IF(V810="",U810,V810))</f>
        <v>0</v>
      </c>
      <c r="X810" s="17" t="e">
        <f>RANK(R810,$R$5:$R$124)</f>
        <v>#N/A</v>
      </c>
      <c r="Y810" s="16" t="str">
        <f>IFERROR(VLOOKUP($D810,Results!$F$3:$L$1396,Y$1,FALSE),"")</f>
        <v/>
      </c>
      <c r="Z810" s="34" t="str">
        <f>IFERROR(IFERROR(IF(VLOOKUP($D810,Results!$F$3:$L$1396,Z$1+1,FALSE)=1,"S",""),"")&amp;VLOOKUP($D810,Results!$F$3:$L$1396,Z$1,FALSE),"")</f>
        <v/>
      </c>
      <c r="AA810" s="16" t="str">
        <f>IFERROR(VLOOKUP($D810,Results!$F$3:$L$1396,AA$1,FALSE),"")</f>
        <v/>
      </c>
      <c r="AB810" s="16" t="str">
        <f>IFERROR(VLOOKUP($D810,Results!$F$3:$L$1396,AB$1,FALSE),"")</f>
        <v/>
      </c>
      <c r="AC810" s="16" t="str">
        <f>IF(V810="","",Y810-V810)</f>
        <v/>
      </c>
    </row>
    <row r="811" spans="1:29" s="21" customFormat="1" x14ac:dyDescent="0.25">
      <c r="A811" s="21" t="s">
        <v>2707</v>
      </c>
      <c r="B811" s="16">
        <f>COUNTIF($A$5:$A$124,A811)</f>
        <v>0</v>
      </c>
      <c r="C811" s="16" t="str">
        <f>IF(OR(MID(A811,1,2)="SP",MID(A811,1,2)="MR",MID(A811,1,2)="CL",MID(A811,1,2)="RP"),"P","B")</f>
        <v>P</v>
      </c>
      <c r="D811" s="17">
        <f>IF($C811="B",VLOOKUP($A811,Bat!$A$4:$BC$2232,D$1,FALSE),VLOOKUP($A811,Pit!$A$4:$AZ$2108,D$2,FALSE))</f>
        <v>5106</v>
      </c>
      <c r="E811" s="16" t="str">
        <f>IF($C811="B",VLOOKUP($A811,Bat!$A$4:$BC$2232,E$1,FALSE),VLOOKUP($A811,Pit!$A$4:$AZ$2108,E$2,FALSE))</f>
        <v>RP</v>
      </c>
      <c r="F811" s="16" t="str">
        <f>IF($C811="B",VLOOKUP($A811,Bat!$A$4:$BC$2232,F$1,FALSE),VLOOKUP($A811,Pit!$A$4:$AZ$2108,F$2,FALSE))</f>
        <v>Miguel Hernández</v>
      </c>
      <c r="G811" s="16">
        <f>IF($C811="B",VLOOKUP($A811,Bat!$A$4:$BC$2232,G$1,FALSE),VLOOKUP($A811,Pit!$A$4:$AZ$2108,G$2,FALSE))</f>
        <v>18</v>
      </c>
      <c r="H811" s="16" t="str">
        <f>IF($C811="B",VLOOKUP($A811,Bat!$A$4:$BC$2232,H$1,FALSE),VLOOKUP($A811,Pit!$A$4:$AZ$2108,H$2,FALSE))</f>
        <v>R</v>
      </c>
      <c r="I811" s="16" t="str">
        <f>IF($C811="B",VLOOKUP($A811,Bat!$A$4:$BC$2232,I$1,FALSE),VLOOKUP($A811,Pit!$A$4:$AZ$2108,I$2,FALSE))</f>
        <v>R</v>
      </c>
      <c r="J811" s="16" t="str">
        <f>IF($C811="B",VLOOKUP($A811,Bat!$A$4:$BC$2232,J$1,FALSE),VLOOKUP($A811,Pit!$A$4:$AZ$2108,J$2,FALSE))</f>
        <v>Low</v>
      </c>
      <c r="K811" s="17" t="str">
        <f>IF($C811="B",VLOOKUP($A811,Bat!$A$4:$BC$2232,K$1,FALSE),VLOOKUP($A811,Pit!$A$4:$AZ$2108,K$2,FALSE))</f>
        <v>Normal</v>
      </c>
      <c r="L811" s="16">
        <f>IF($C811="B",VLOOKUP($A811,Bat!$A$4:$BC$2232,L$1,FALSE),VLOOKUP($A811,Pit!$A$4:$AZ$2108,L$2,FALSE))</f>
        <v>3</v>
      </c>
      <c r="M811" s="16">
        <f>IF($C811="B",VLOOKUP($A811,Bat!$A$4:$BC$2232,M$1,FALSE),VLOOKUP($A811,Pit!$A$4:$AZ$2108,M$2,FALSE))</f>
        <v>4</v>
      </c>
      <c r="N811" s="16">
        <f>IF($C811="B",VLOOKUP($A811,Bat!$A$4:$BC$2232,N$1,FALSE),VLOOKUP($A811,Pit!$A$4:$AZ$2108,N$2,FALSE))</f>
        <v>2</v>
      </c>
      <c r="O811" s="16" t="str">
        <f>IF($C811="B",VLOOKUP($A811,Bat!$A$4:$BC$2232,O$1,FALSE),VLOOKUP($A811,Pit!$A$4:$AZ$2108,O$2,FALSE))</f>
        <v>88-90 Mph</v>
      </c>
      <c r="P811" s="17">
        <f>IF($C811="B",VLOOKUP($A811,Bat!$A$4:$BC$2232,P$1,FALSE),VLOOKUP($A811,Pit!$A$4:$AZ$2108,P$2,FALSE))</f>
        <v>4</v>
      </c>
      <c r="Q811" s="36">
        <f>IF($C811="B",VLOOKUP($A811,Bat!$A$4:$BC$2232,Q$1,FALSE),VLOOKUP($A811,Pit!$A$4:$AZ$2108,Q$2,FALSE))</f>
        <v>10.943274090317878</v>
      </c>
      <c r="R811" s="19">
        <f>IF($C811="B",VLOOKUP($A811,Bat!$A$4:$BC$2232,R$1,FALSE),VLOOKUP($A811,Pit!$A$4:$AZ$2108,R$2,FALSE))</f>
        <v>-1.0831697571116119</v>
      </c>
      <c r="S811" s="20">
        <f>IF($C811="B",VLOOKUP($A811,Bat!$A$4:$BC$2232,S$1,FALSE),VLOOKUP($A811,Pit!$A$4:$AZ$2108,S$2,FALSE))</f>
        <v>230000</v>
      </c>
      <c r="T811" s="17" t="str">
        <f>VLOOKUP(IF($C811="B",VLOOKUP($A811,Bat!$A$4:$AT$2232,T$1,FALSE),VLOOKUP($A811,Pit!$A$4:$BD$2108,T$2,FALSE)),COND!$A$35:$B$41,2,FALSE)</f>
        <v>??</v>
      </c>
      <c r="U811" s="21">
        <f>IF($C811="B",VLOOKUP($A811,Bat!$A$4:$AR$1196,44,FALSE),VLOOKUP($A811,Pit!$A$4:$BB$1086,54,FALSE))</f>
        <v>0</v>
      </c>
      <c r="V811" s="16"/>
      <c r="W811" s="16">
        <f>IF(OR(U811=999,V811=999,AND(S811&gt;$S$3,S811&lt;&gt;"Slot")),"",IF(V811="",U811,V811))</f>
        <v>0</v>
      </c>
      <c r="X811" s="17" t="e">
        <f>RANK(R811,$R$5:$R$124)</f>
        <v>#N/A</v>
      </c>
      <c r="Y811" s="16" t="str">
        <f>IFERROR(VLOOKUP($D811,Results!$F$3:$L$1396,Y$1,FALSE),"")</f>
        <v/>
      </c>
      <c r="Z811" s="34" t="str">
        <f>IFERROR(IFERROR(IF(VLOOKUP($D811,Results!$F$3:$L$1396,Z$1+1,FALSE)=1,"S",""),"")&amp;VLOOKUP($D811,Results!$F$3:$L$1396,Z$1,FALSE),"")</f>
        <v/>
      </c>
      <c r="AA811" s="16" t="str">
        <f>IFERROR(VLOOKUP($D811,Results!$F$3:$L$1396,AA$1,FALSE),"")</f>
        <v/>
      </c>
      <c r="AB811" s="16" t="str">
        <f>IFERROR(VLOOKUP($D811,Results!$F$3:$L$1396,AB$1,FALSE),"")</f>
        <v/>
      </c>
      <c r="AC811" s="16" t="str">
        <f>IF(V811="","",Y811-V811)</f>
        <v/>
      </c>
    </row>
    <row r="812" spans="1:29" s="21" customFormat="1" x14ac:dyDescent="0.25">
      <c r="A812" s="21" t="s">
        <v>2708</v>
      </c>
      <c r="B812" s="16">
        <f>COUNTIF($A$5:$A$124,A812)</f>
        <v>0</v>
      </c>
      <c r="C812" s="16" t="str">
        <f>IF(OR(MID(A812,1,2)="SP",MID(A812,1,2)="MR",MID(A812,1,2)="CL",MID(A812,1,2)="RP"),"P","B")</f>
        <v>P</v>
      </c>
      <c r="D812" s="17">
        <f>IF($C812="B",VLOOKUP($A812,Bat!$A$4:$BC$2232,D$1,FALSE),VLOOKUP($A812,Pit!$A$4:$AZ$2108,D$2,FALSE))</f>
        <v>4780</v>
      </c>
      <c r="E812" s="16" t="str">
        <f>IF($C812="B",VLOOKUP($A812,Bat!$A$4:$BC$2232,E$1,FALSE),VLOOKUP($A812,Pit!$A$4:$AZ$2108,E$2,FALSE))</f>
        <v>RP</v>
      </c>
      <c r="F812" s="16" t="str">
        <f>IF($C812="B",VLOOKUP($A812,Bat!$A$4:$BC$2232,F$1,FALSE),VLOOKUP($A812,Pit!$A$4:$AZ$2108,F$2,FALSE))</f>
        <v>Ogai Yamasaki</v>
      </c>
      <c r="G812" s="16">
        <f>IF($C812="B",VLOOKUP($A812,Bat!$A$4:$BC$2232,G$1,FALSE),VLOOKUP($A812,Pit!$A$4:$AZ$2108,G$2,FALSE))</f>
        <v>21</v>
      </c>
      <c r="H812" s="16" t="str">
        <f>IF($C812="B",VLOOKUP($A812,Bat!$A$4:$BC$2232,H$1,FALSE),VLOOKUP($A812,Pit!$A$4:$AZ$2108,H$2,FALSE))</f>
        <v>R</v>
      </c>
      <c r="I812" s="16" t="str">
        <f>IF($C812="B",VLOOKUP($A812,Bat!$A$4:$BC$2232,I$1,FALSE),VLOOKUP($A812,Pit!$A$4:$AZ$2108,I$2,FALSE))</f>
        <v>R</v>
      </c>
      <c r="J812" s="16" t="str">
        <f>IF($C812="B",VLOOKUP($A812,Bat!$A$4:$BC$2232,J$1,FALSE),VLOOKUP($A812,Pit!$A$4:$AZ$2108,J$2,FALSE))</f>
        <v>Normal</v>
      </c>
      <c r="K812" s="17" t="str">
        <f>IF($C812="B",VLOOKUP($A812,Bat!$A$4:$BC$2232,K$1,FALSE),VLOOKUP($A812,Pit!$A$4:$AZ$2108,K$2,FALSE))</f>
        <v>Low</v>
      </c>
      <c r="L812" s="16">
        <f>IF($C812="B",VLOOKUP($A812,Bat!$A$4:$BC$2232,L$1,FALSE),VLOOKUP($A812,Pit!$A$4:$AZ$2108,L$2,FALSE))</f>
        <v>3</v>
      </c>
      <c r="M812" s="16">
        <f>IF($C812="B",VLOOKUP($A812,Bat!$A$4:$BC$2232,M$1,FALSE),VLOOKUP($A812,Pit!$A$4:$AZ$2108,M$2,FALSE))</f>
        <v>4</v>
      </c>
      <c r="N812" s="16">
        <f>IF($C812="B",VLOOKUP($A812,Bat!$A$4:$BC$2232,N$1,FALSE),VLOOKUP($A812,Pit!$A$4:$AZ$2108,N$2,FALSE))</f>
        <v>2</v>
      </c>
      <c r="O812" s="16" t="str">
        <f>IF($C812="B",VLOOKUP($A812,Bat!$A$4:$BC$2232,O$1,FALSE),VLOOKUP($A812,Pit!$A$4:$AZ$2108,O$2,FALSE))</f>
        <v>91-93 Mph</v>
      </c>
      <c r="P812" s="17">
        <f>IF($C812="B",VLOOKUP($A812,Bat!$A$4:$BC$2232,P$1,FALSE),VLOOKUP($A812,Pit!$A$4:$AZ$2108,P$2,FALSE))</f>
        <v>4</v>
      </c>
      <c r="Q812" s="36">
        <f>IF($C812="B",VLOOKUP($A812,Bat!$A$4:$BC$2232,Q$1,FALSE),VLOOKUP($A812,Pit!$A$4:$AZ$2108,Q$2,FALSE))</f>
        <v>10.943274090317878</v>
      </c>
      <c r="R812" s="19">
        <f>IF($C812="B",VLOOKUP($A812,Bat!$A$4:$BC$2232,R$1,FALSE),VLOOKUP($A812,Pit!$A$4:$AZ$2108,R$2,FALSE))</f>
        <v>-1.0831697571116119</v>
      </c>
      <c r="S812" s="20">
        <f>IF($C812="B",VLOOKUP($A812,Bat!$A$4:$BC$2232,S$1,FALSE),VLOOKUP($A812,Pit!$A$4:$AZ$2108,S$2,FALSE))</f>
        <v>220000</v>
      </c>
      <c r="T812" s="17" t="str">
        <f>VLOOKUP(IF($C812="B",VLOOKUP($A812,Bat!$A$4:$AT$2232,T$1,FALSE),VLOOKUP($A812,Pit!$A$4:$BD$2108,T$2,FALSE)),COND!$A$35:$B$41,2,FALSE)</f>
        <v>??</v>
      </c>
      <c r="U812" s="21">
        <f>IF($C812="B",VLOOKUP($A812,Bat!$A$4:$AR$1196,44,FALSE),VLOOKUP($A812,Pit!$A$4:$BB$1086,54,FALSE))</f>
        <v>0</v>
      </c>
      <c r="V812" s="16"/>
      <c r="W812" s="16">
        <f>IF(OR(U812=999,V812=999,AND(S812&gt;$S$3,S812&lt;&gt;"Slot")),"",IF(V812="",U812,V812))</f>
        <v>0</v>
      </c>
      <c r="X812" s="17" t="e">
        <f>RANK(R812,$R$5:$R$124)</f>
        <v>#N/A</v>
      </c>
      <c r="Y812" s="16" t="str">
        <f>IFERROR(VLOOKUP($D812,Results!$F$3:$L$1396,Y$1,FALSE),"")</f>
        <v/>
      </c>
      <c r="Z812" s="34" t="str">
        <f>IFERROR(IFERROR(IF(VLOOKUP($D812,Results!$F$3:$L$1396,Z$1+1,FALSE)=1,"S",""),"")&amp;VLOOKUP($D812,Results!$F$3:$L$1396,Z$1,FALSE),"")</f>
        <v/>
      </c>
      <c r="AA812" s="16" t="str">
        <f>IFERROR(VLOOKUP($D812,Results!$F$3:$L$1396,AA$1,FALSE),"")</f>
        <v/>
      </c>
      <c r="AB812" s="16" t="str">
        <f>IFERROR(VLOOKUP($D812,Results!$F$3:$L$1396,AB$1,FALSE),"")</f>
        <v/>
      </c>
      <c r="AC812" s="16" t="str">
        <f>IF(V812="","",Y812-V812)</f>
        <v/>
      </c>
    </row>
    <row r="813" spans="1:29" s="21" customFormat="1" x14ac:dyDescent="0.25">
      <c r="A813" s="21" t="s">
        <v>2709</v>
      </c>
      <c r="B813" s="16">
        <f>COUNTIF($A$5:$A$124,A813)</f>
        <v>0</v>
      </c>
      <c r="C813" s="16" t="str">
        <f>IF(OR(MID(A813,1,2)="SP",MID(A813,1,2)="MR",MID(A813,1,2)="CL",MID(A813,1,2)="RP"),"P","B")</f>
        <v>P</v>
      </c>
      <c r="D813" s="17">
        <f>IF($C813="B",VLOOKUP($A813,Bat!$A$4:$BC$2232,D$1,FALSE),VLOOKUP($A813,Pit!$A$4:$AZ$2108,D$2,FALSE))</f>
        <v>4950</v>
      </c>
      <c r="E813" s="16" t="str">
        <f>IF($C813="B",VLOOKUP($A813,Bat!$A$4:$BC$2232,E$1,FALSE),VLOOKUP($A813,Pit!$A$4:$AZ$2108,E$2,FALSE))</f>
        <v>RP</v>
      </c>
      <c r="F813" s="16" t="str">
        <f>IF($C813="B",VLOOKUP($A813,Bat!$A$4:$BC$2232,F$1,FALSE),VLOOKUP($A813,Pit!$A$4:$AZ$2108,F$2,FALSE))</f>
        <v>William Anderson</v>
      </c>
      <c r="G813" s="16">
        <f>IF($C813="B",VLOOKUP($A813,Bat!$A$4:$BC$2232,G$1,FALSE),VLOOKUP($A813,Pit!$A$4:$AZ$2108,G$2,FALSE))</f>
        <v>18</v>
      </c>
      <c r="H813" s="16" t="str">
        <f>IF($C813="B",VLOOKUP($A813,Bat!$A$4:$BC$2232,H$1,FALSE),VLOOKUP($A813,Pit!$A$4:$AZ$2108,H$2,FALSE))</f>
        <v>L</v>
      </c>
      <c r="I813" s="16" t="str">
        <f>IF($C813="B",VLOOKUP($A813,Bat!$A$4:$BC$2232,I$1,FALSE),VLOOKUP($A813,Pit!$A$4:$AZ$2108,I$2,FALSE))</f>
        <v>L</v>
      </c>
      <c r="J813" s="16" t="str">
        <f>IF($C813="B",VLOOKUP($A813,Bat!$A$4:$BC$2232,J$1,FALSE),VLOOKUP($A813,Pit!$A$4:$AZ$2108,J$2,FALSE))</f>
        <v>Normal</v>
      </c>
      <c r="K813" s="17" t="str">
        <f>IF($C813="B",VLOOKUP($A813,Bat!$A$4:$BC$2232,K$1,FALSE),VLOOKUP($A813,Pit!$A$4:$AZ$2108,K$2,FALSE))</f>
        <v>Low</v>
      </c>
      <c r="L813" s="16">
        <f>IF($C813="B",VLOOKUP($A813,Bat!$A$4:$BC$2232,L$1,FALSE),VLOOKUP($A813,Pit!$A$4:$AZ$2108,L$2,FALSE))</f>
        <v>3</v>
      </c>
      <c r="M813" s="16">
        <f>IF($C813="B",VLOOKUP($A813,Bat!$A$4:$BC$2232,M$1,FALSE),VLOOKUP($A813,Pit!$A$4:$AZ$2108,M$2,FALSE))</f>
        <v>3</v>
      </c>
      <c r="N813" s="16">
        <f>IF($C813="B",VLOOKUP($A813,Bat!$A$4:$BC$2232,N$1,FALSE),VLOOKUP($A813,Pit!$A$4:$AZ$2108,N$2,FALSE))</f>
        <v>2</v>
      </c>
      <c r="O813" s="16" t="str">
        <f>IF($C813="B",VLOOKUP($A813,Bat!$A$4:$BC$2232,O$1,FALSE),VLOOKUP($A813,Pit!$A$4:$AZ$2108,O$2,FALSE))</f>
        <v>83-85 Mph</v>
      </c>
      <c r="P813" s="17">
        <f>IF($C813="B",VLOOKUP($A813,Bat!$A$4:$BC$2232,P$1,FALSE),VLOOKUP($A813,Pit!$A$4:$AZ$2108,P$2,FALSE))</f>
        <v>5</v>
      </c>
      <c r="Q813" s="36">
        <f>IF($C813="B",VLOOKUP($A813,Bat!$A$4:$BC$2232,Q$1,FALSE),VLOOKUP($A813,Pit!$A$4:$AZ$2108,Q$2,FALSE))</f>
        <v>10.876415219024473</v>
      </c>
      <c r="R813" s="19">
        <f>IF($C813="B",VLOOKUP($A813,Bat!$A$4:$BC$2232,R$1,FALSE),VLOOKUP($A813,Pit!$A$4:$AZ$2108,R$2,FALSE))</f>
        <v>-1.0891512725759458</v>
      </c>
      <c r="S813" s="20">
        <f>IF($C813="B",VLOOKUP($A813,Bat!$A$4:$BC$2232,S$1,FALSE),VLOOKUP($A813,Pit!$A$4:$AZ$2108,S$2,FALSE))</f>
        <v>180000</v>
      </c>
      <c r="T813" s="17" t="str">
        <f>VLOOKUP(IF($C813="B",VLOOKUP($A813,Bat!$A$4:$AT$2232,T$1,FALSE),VLOOKUP($A813,Pit!$A$4:$BD$2108,T$2,FALSE)),COND!$A$35:$B$41,2,FALSE)</f>
        <v>??</v>
      </c>
      <c r="U813" s="21">
        <f>IF($C813="B",VLOOKUP($A813,Bat!$A$4:$AR$1196,44,FALSE),VLOOKUP($A813,Pit!$A$4:$BB$1086,54,FALSE))</f>
        <v>0</v>
      </c>
      <c r="V813" s="16"/>
      <c r="W813" s="16">
        <f>IF(OR(U813=999,V813=999,AND(S813&gt;$S$3,S813&lt;&gt;"Slot")),"",IF(V813="",U813,V813))</f>
        <v>0</v>
      </c>
      <c r="X813" s="17" t="e">
        <f>RANK(R813,$R$5:$R$124)</f>
        <v>#N/A</v>
      </c>
      <c r="Y813" s="16" t="str">
        <f>IFERROR(VLOOKUP($D813,Results!$F$3:$L$1396,Y$1,FALSE),"")</f>
        <v/>
      </c>
      <c r="Z813" s="34" t="str">
        <f>IFERROR(IFERROR(IF(VLOOKUP($D813,Results!$F$3:$L$1396,Z$1+1,FALSE)=1,"S",""),"")&amp;VLOOKUP($D813,Results!$F$3:$L$1396,Z$1,FALSE),"")</f>
        <v/>
      </c>
      <c r="AA813" s="16" t="str">
        <f>IFERROR(VLOOKUP($D813,Results!$F$3:$L$1396,AA$1,FALSE),"")</f>
        <v/>
      </c>
      <c r="AB813" s="16" t="str">
        <f>IFERROR(VLOOKUP($D813,Results!$F$3:$L$1396,AB$1,FALSE),"")</f>
        <v/>
      </c>
      <c r="AC813" s="16" t="str">
        <f>IF(V813="","",Y813-V813)</f>
        <v/>
      </c>
    </row>
    <row r="814" spans="1:29" s="21" customFormat="1" x14ac:dyDescent="0.25">
      <c r="A814" s="21" t="s">
        <v>2710</v>
      </c>
      <c r="B814" s="16">
        <f>COUNTIF($A$5:$A$124,A814)</f>
        <v>0</v>
      </c>
      <c r="C814" s="16" t="str">
        <f>IF(OR(MID(A814,1,2)="SP",MID(A814,1,2)="MR",MID(A814,1,2)="CL",MID(A814,1,2)="RP"),"P","B")</f>
        <v>P</v>
      </c>
      <c r="D814" s="17">
        <f>IF($C814="B",VLOOKUP($A814,Bat!$A$4:$BC$2232,D$1,FALSE),VLOOKUP($A814,Pit!$A$4:$AZ$2108,D$2,FALSE))</f>
        <v>7557</v>
      </c>
      <c r="E814" s="16" t="str">
        <f>IF($C814="B",VLOOKUP($A814,Bat!$A$4:$BC$2232,E$1,FALSE),VLOOKUP($A814,Pit!$A$4:$AZ$2108,E$2,FALSE))</f>
        <v>RP</v>
      </c>
      <c r="F814" s="16" t="str">
        <f>IF($C814="B",VLOOKUP($A814,Bat!$A$4:$BC$2232,F$1,FALSE),VLOOKUP($A814,Pit!$A$4:$AZ$2108,F$2,FALSE))</f>
        <v>Hirohisa Fukuda</v>
      </c>
      <c r="G814" s="16">
        <f>IF($C814="B",VLOOKUP($A814,Bat!$A$4:$BC$2232,G$1,FALSE),VLOOKUP($A814,Pit!$A$4:$AZ$2108,G$2,FALSE))</f>
        <v>21</v>
      </c>
      <c r="H814" s="16" t="str">
        <f>IF($C814="B",VLOOKUP($A814,Bat!$A$4:$BC$2232,H$1,FALSE),VLOOKUP($A814,Pit!$A$4:$AZ$2108,H$2,FALSE))</f>
        <v>L</v>
      </c>
      <c r="I814" s="16" t="str">
        <f>IF($C814="B",VLOOKUP($A814,Bat!$A$4:$BC$2232,I$1,FALSE),VLOOKUP($A814,Pit!$A$4:$AZ$2108,I$2,FALSE))</f>
        <v>R</v>
      </c>
      <c r="J814" s="16" t="str">
        <f>IF($C814="B",VLOOKUP($A814,Bat!$A$4:$BC$2232,J$1,FALSE),VLOOKUP($A814,Pit!$A$4:$AZ$2108,J$2,FALSE))</f>
        <v>Low</v>
      </c>
      <c r="K814" s="17" t="str">
        <f>IF($C814="B",VLOOKUP($A814,Bat!$A$4:$BC$2232,K$1,FALSE),VLOOKUP($A814,Pit!$A$4:$AZ$2108,K$2,FALSE))</f>
        <v>Low</v>
      </c>
      <c r="L814" s="16">
        <f>IF($C814="B",VLOOKUP($A814,Bat!$A$4:$BC$2232,L$1,FALSE),VLOOKUP($A814,Pit!$A$4:$AZ$2108,L$2,FALSE))</f>
        <v>3</v>
      </c>
      <c r="M814" s="16">
        <f>IF($C814="B",VLOOKUP($A814,Bat!$A$4:$BC$2232,M$1,FALSE),VLOOKUP($A814,Pit!$A$4:$AZ$2108,M$2,FALSE))</f>
        <v>4</v>
      </c>
      <c r="N814" s="16">
        <f>IF($C814="B",VLOOKUP($A814,Bat!$A$4:$BC$2232,N$1,FALSE),VLOOKUP($A814,Pit!$A$4:$AZ$2108,N$2,FALSE))</f>
        <v>2</v>
      </c>
      <c r="O814" s="16" t="str">
        <f>IF($C814="B",VLOOKUP($A814,Bat!$A$4:$BC$2232,O$1,FALSE),VLOOKUP($A814,Pit!$A$4:$AZ$2108,O$2,FALSE))</f>
        <v>94-96 Mph</v>
      </c>
      <c r="P814" s="17">
        <f>IF($C814="B",VLOOKUP($A814,Bat!$A$4:$BC$2232,P$1,FALSE),VLOOKUP($A814,Pit!$A$4:$AZ$2108,P$2,FALSE))</f>
        <v>7</v>
      </c>
      <c r="Q814" s="36">
        <f>IF($C814="B",VLOOKUP($A814,Bat!$A$4:$BC$2232,Q$1,FALSE),VLOOKUP($A814,Pit!$A$4:$AZ$2108,Q$2,FALSE))</f>
        <v>10.843641661077882</v>
      </c>
      <c r="R814" s="19">
        <f>IF($C814="B",VLOOKUP($A814,Bat!$A$4:$BC$2232,R$1,FALSE),VLOOKUP($A814,Pit!$A$4:$AZ$2108,R$2,FALSE))</f>
        <v>-1.0920833523416733</v>
      </c>
      <c r="S814" s="20">
        <f>IF($C814="B",VLOOKUP($A814,Bat!$A$4:$BC$2232,S$1,FALSE),VLOOKUP($A814,Pit!$A$4:$AZ$2108,S$2,FALSE))</f>
        <v>190000</v>
      </c>
      <c r="T814" s="17" t="str">
        <f>VLOOKUP(IF($C814="B",VLOOKUP($A814,Bat!$A$4:$AT$2232,T$1,FALSE),VLOOKUP($A814,Pit!$A$4:$BD$2108,T$2,FALSE)),COND!$A$35:$B$41,2,FALSE)</f>
        <v>??</v>
      </c>
      <c r="U814" s="21">
        <f>IF($C814="B",VLOOKUP($A814,Bat!$A$4:$AR$1196,44,FALSE),VLOOKUP($A814,Pit!$A$4:$BB$1086,54,FALSE))</f>
        <v>0</v>
      </c>
      <c r="V814" s="16"/>
      <c r="W814" s="16">
        <f>IF(OR(U814=999,V814=999,AND(S814&gt;$S$3,S814&lt;&gt;"Slot")),"",IF(V814="",U814,V814))</f>
        <v>0</v>
      </c>
      <c r="X814" s="17" t="e">
        <f>RANK(R814,$R$5:$R$124)</f>
        <v>#N/A</v>
      </c>
      <c r="Y814" s="16" t="str">
        <f>IFERROR(VLOOKUP($D814,Results!$F$3:$L$1396,Y$1,FALSE),"")</f>
        <v/>
      </c>
      <c r="Z814" s="34" t="str">
        <f>IFERROR(IFERROR(IF(VLOOKUP($D814,Results!$F$3:$L$1396,Z$1+1,FALSE)=1,"S",""),"")&amp;VLOOKUP($D814,Results!$F$3:$L$1396,Z$1,FALSE),"")</f>
        <v/>
      </c>
      <c r="AA814" s="16" t="str">
        <f>IFERROR(VLOOKUP($D814,Results!$F$3:$L$1396,AA$1,FALSE),"")</f>
        <v/>
      </c>
      <c r="AB814" s="16" t="str">
        <f>IFERROR(VLOOKUP($D814,Results!$F$3:$L$1396,AB$1,FALSE),"")</f>
        <v/>
      </c>
      <c r="AC814" s="16" t="str">
        <f>IF(V814="","",Y814-V814)</f>
        <v/>
      </c>
    </row>
    <row r="815" spans="1:29" s="21" customFormat="1" x14ac:dyDescent="0.25">
      <c r="A815" s="21" t="s">
        <v>2711</v>
      </c>
      <c r="B815" s="16">
        <f>COUNTIF($A$5:$A$124,A815)</f>
        <v>0</v>
      </c>
      <c r="C815" s="16" t="str">
        <f>IF(OR(MID(A815,1,2)="SP",MID(A815,1,2)="MR",MID(A815,1,2)="CL",MID(A815,1,2)="RP"),"P","B")</f>
        <v>P</v>
      </c>
      <c r="D815" s="17">
        <f>IF($C815="B",VLOOKUP($A815,Bat!$A$4:$BC$2232,D$1,FALSE),VLOOKUP($A815,Pit!$A$4:$AZ$2108,D$2,FALSE))</f>
        <v>4807</v>
      </c>
      <c r="E815" s="16" t="str">
        <f>IF($C815="B",VLOOKUP($A815,Bat!$A$4:$BC$2232,E$1,FALSE),VLOOKUP($A815,Pit!$A$4:$AZ$2108,E$2,FALSE))</f>
        <v>RP</v>
      </c>
      <c r="F815" s="16" t="str">
        <f>IF($C815="B",VLOOKUP($A815,Bat!$A$4:$BC$2232,F$1,FALSE),VLOOKUP($A815,Pit!$A$4:$AZ$2108,F$2,FALSE))</f>
        <v>John Davis</v>
      </c>
      <c r="G815" s="16">
        <f>IF($C815="B",VLOOKUP($A815,Bat!$A$4:$BC$2232,G$1,FALSE),VLOOKUP($A815,Pit!$A$4:$AZ$2108,G$2,FALSE))</f>
        <v>18</v>
      </c>
      <c r="H815" s="16" t="str">
        <f>IF($C815="B",VLOOKUP($A815,Bat!$A$4:$BC$2232,H$1,FALSE),VLOOKUP($A815,Pit!$A$4:$AZ$2108,H$2,FALSE))</f>
        <v>R</v>
      </c>
      <c r="I815" s="16" t="str">
        <f>IF($C815="B",VLOOKUP($A815,Bat!$A$4:$BC$2232,I$1,FALSE),VLOOKUP($A815,Pit!$A$4:$AZ$2108,I$2,FALSE))</f>
        <v>R</v>
      </c>
      <c r="J815" s="16" t="str">
        <f>IF($C815="B",VLOOKUP($A815,Bat!$A$4:$BC$2232,J$1,FALSE),VLOOKUP($A815,Pit!$A$4:$AZ$2108,J$2,FALSE))</f>
        <v>Very Low</v>
      </c>
      <c r="K815" s="17" t="str">
        <f>IF($C815="B",VLOOKUP($A815,Bat!$A$4:$BC$2232,K$1,FALSE),VLOOKUP($A815,Pit!$A$4:$AZ$2108,K$2,FALSE))</f>
        <v>Normal</v>
      </c>
      <c r="L815" s="16">
        <f>IF($C815="B",VLOOKUP($A815,Bat!$A$4:$BC$2232,L$1,FALSE),VLOOKUP($A815,Pit!$A$4:$AZ$2108,L$2,FALSE))</f>
        <v>3</v>
      </c>
      <c r="M815" s="16">
        <f>IF($C815="B",VLOOKUP($A815,Bat!$A$4:$BC$2232,M$1,FALSE),VLOOKUP($A815,Pit!$A$4:$AZ$2108,M$2,FALSE))</f>
        <v>4</v>
      </c>
      <c r="N815" s="16">
        <f>IF($C815="B",VLOOKUP($A815,Bat!$A$4:$BC$2232,N$1,FALSE),VLOOKUP($A815,Pit!$A$4:$AZ$2108,N$2,FALSE))</f>
        <v>2</v>
      </c>
      <c r="O815" s="16" t="str">
        <f>IF($C815="B",VLOOKUP($A815,Bat!$A$4:$BC$2232,O$1,FALSE),VLOOKUP($A815,Pit!$A$4:$AZ$2108,O$2,FALSE))</f>
        <v>89-91 Mph</v>
      </c>
      <c r="P815" s="17">
        <f>IF($C815="B",VLOOKUP($A815,Bat!$A$4:$BC$2232,P$1,FALSE),VLOOKUP($A815,Pit!$A$4:$AZ$2108,P$2,FALSE))</f>
        <v>8</v>
      </c>
      <c r="Q815" s="36">
        <f>IF($C815="B",VLOOKUP($A815,Bat!$A$4:$BC$2232,Q$1,FALSE),VLOOKUP($A815,Pit!$A$4:$AZ$2108,Q$2,FALSE))</f>
        <v>10.756077989808293</v>
      </c>
      <c r="R815" s="19">
        <f>IF($C815="B",VLOOKUP($A815,Bat!$A$4:$BC$2232,R$1,FALSE),VLOOKUP($A815,Pit!$A$4:$AZ$2108,R$2,FALSE))</f>
        <v>-1.0999172185688548</v>
      </c>
      <c r="S815" s="20">
        <f>IF($C815="B",VLOOKUP($A815,Bat!$A$4:$BC$2232,S$1,FALSE),VLOOKUP($A815,Pit!$A$4:$AZ$2108,S$2,FALSE))</f>
        <v>190000</v>
      </c>
      <c r="T815" s="17" t="str">
        <f>VLOOKUP(IF($C815="B",VLOOKUP($A815,Bat!$A$4:$AT$2232,T$1,FALSE),VLOOKUP($A815,Pit!$A$4:$BD$2108,T$2,FALSE)),COND!$A$35:$B$41,2,FALSE)</f>
        <v>??</v>
      </c>
      <c r="U815" s="21">
        <f>IF($C815="B",VLOOKUP($A815,Bat!$A$4:$AR$1196,44,FALSE),VLOOKUP($A815,Pit!$A$4:$BB$1086,54,FALSE))</f>
        <v>0</v>
      </c>
      <c r="V815" s="16"/>
      <c r="W815" s="16">
        <f>IF(OR(U815=999,V815=999,AND(S815&gt;$S$3,S815&lt;&gt;"Slot")),"",IF(V815="",U815,V815))</f>
        <v>0</v>
      </c>
      <c r="X815" s="17" t="e">
        <f>RANK(R815,$R$5:$R$124)</f>
        <v>#N/A</v>
      </c>
      <c r="Y815" s="16" t="str">
        <f>IFERROR(VLOOKUP($D815,Results!$F$3:$L$1396,Y$1,FALSE),"")</f>
        <v/>
      </c>
      <c r="Z815" s="34" t="str">
        <f>IFERROR(IFERROR(IF(VLOOKUP($D815,Results!$F$3:$L$1396,Z$1+1,FALSE)=1,"S",""),"")&amp;VLOOKUP($D815,Results!$F$3:$L$1396,Z$1,FALSE),"")</f>
        <v/>
      </c>
      <c r="AA815" s="16" t="str">
        <f>IFERROR(VLOOKUP($D815,Results!$F$3:$L$1396,AA$1,FALSE),"")</f>
        <v/>
      </c>
      <c r="AB815" s="16" t="str">
        <f>IFERROR(VLOOKUP($D815,Results!$F$3:$L$1396,AB$1,FALSE),"")</f>
        <v/>
      </c>
      <c r="AC815" s="16" t="str">
        <f>IF(V815="","",Y815-V815)</f>
        <v/>
      </c>
    </row>
    <row r="816" spans="1:29" s="21" customFormat="1" x14ac:dyDescent="0.25">
      <c r="A816" s="21" t="s">
        <v>2712</v>
      </c>
      <c r="B816" s="16">
        <f>COUNTIF($A$5:$A$124,A816)</f>
        <v>0</v>
      </c>
      <c r="C816" s="16" t="str">
        <f>IF(OR(MID(A816,1,2)="SP",MID(A816,1,2)="MR",MID(A816,1,2)="CL",MID(A816,1,2)="RP"),"P","B")</f>
        <v>P</v>
      </c>
      <c r="D816" s="17">
        <f>IF($C816="B",VLOOKUP($A816,Bat!$A$4:$BC$2232,D$1,FALSE),VLOOKUP($A816,Pit!$A$4:$AZ$2108,D$2,FALSE))</f>
        <v>9149</v>
      </c>
      <c r="E816" s="16" t="str">
        <f>IF($C816="B",VLOOKUP($A816,Bat!$A$4:$BC$2232,E$1,FALSE),VLOOKUP($A816,Pit!$A$4:$AZ$2108,E$2,FALSE))</f>
        <v>RP</v>
      </c>
      <c r="F816" s="16" t="str">
        <f>IF($C816="B",VLOOKUP($A816,Bat!$A$4:$BC$2232,F$1,FALSE),VLOOKUP($A816,Pit!$A$4:$AZ$2108,F$2,FALSE))</f>
        <v>Momoru Ishikawa</v>
      </c>
      <c r="G816" s="16">
        <f>IF($C816="B",VLOOKUP($A816,Bat!$A$4:$BC$2232,G$1,FALSE),VLOOKUP($A816,Pit!$A$4:$AZ$2108,G$2,FALSE))</f>
        <v>18</v>
      </c>
      <c r="H816" s="16" t="str">
        <f>IF($C816="B",VLOOKUP($A816,Bat!$A$4:$BC$2232,H$1,FALSE),VLOOKUP($A816,Pit!$A$4:$AZ$2108,H$2,FALSE))</f>
        <v>R</v>
      </c>
      <c r="I816" s="16" t="str">
        <f>IF($C816="B",VLOOKUP($A816,Bat!$A$4:$BC$2232,I$1,FALSE),VLOOKUP($A816,Pit!$A$4:$AZ$2108,I$2,FALSE))</f>
        <v>R</v>
      </c>
      <c r="J816" s="16" t="str">
        <f>IF($C816="B",VLOOKUP($A816,Bat!$A$4:$BC$2232,J$1,FALSE),VLOOKUP($A816,Pit!$A$4:$AZ$2108,J$2,FALSE))</f>
        <v>Low</v>
      </c>
      <c r="K816" s="17" t="str">
        <f>IF($C816="B",VLOOKUP($A816,Bat!$A$4:$BC$2232,K$1,FALSE),VLOOKUP($A816,Pit!$A$4:$AZ$2108,K$2,FALSE))</f>
        <v>Normal</v>
      </c>
      <c r="L816" s="16">
        <f>IF($C816="B",VLOOKUP($A816,Bat!$A$4:$BC$2232,L$1,FALSE),VLOOKUP($A816,Pit!$A$4:$AZ$2108,L$2,FALSE))</f>
        <v>2</v>
      </c>
      <c r="M816" s="16">
        <f>IF($C816="B",VLOOKUP($A816,Bat!$A$4:$BC$2232,M$1,FALSE),VLOOKUP($A816,Pit!$A$4:$AZ$2108,M$2,FALSE))</f>
        <v>4</v>
      </c>
      <c r="N816" s="16">
        <f>IF($C816="B",VLOOKUP($A816,Bat!$A$4:$BC$2232,N$1,FALSE),VLOOKUP($A816,Pit!$A$4:$AZ$2108,N$2,FALSE))</f>
        <v>2</v>
      </c>
      <c r="O816" s="16" t="str">
        <f>IF($C816="B",VLOOKUP($A816,Bat!$A$4:$BC$2232,O$1,FALSE),VLOOKUP($A816,Pit!$A$4:$AZ$2108,O$2,FALSE))</f>
        <v>84-86 Mph</v>
      </c>
      <c r="P816" s="17">
        <f>IF($C816="B",VLOOKUP($A816,Bat!$A$4:$BC$2232,P$1,FALSE),VLOOKUP($A816,Pit!$A$4:$AZ$2108,P$2,FALSE))</f>
        <v>9</v>
      </c>
      <c r="Q816" s="36">
        <f>IF($C816="B",VLOOKUP($A816,Bat!$A$4:$BC$2232,Q$1,FALSE),VLOOKUP($A816,Pit!$A$4:$AZ$2108,Q$2,FALSE))</f>
        <v>10.705981911250685</v>
      </c>
      <c r="R816" s="19">
        <f>IF($C816="B",VLOOKUP($A816,Bat!$A$4:$BC$2232,R$1,FALSE),VLOOKUP($A816,Pit!$A$4:$AZ$2108,R$2,FALSE))</f>
        <v>-1.1043990541547386</v>
      </c>
      <c r="S816" s="20">
        <f>IF($C816="B",VLOOKUP($A816,Bat!$A$4:$BC$2232,S$1,FALSE),VLOOKUP($A816,Pit!$A$4:$AZ$2108,S$2,FALSE))</f>
        <v>2800000</v>
      </c>
      <c r="T816" s="17" t="str">
        <f>VLOOKUP(IF($C816="B",VLOOKUP($A816,Bat!$A$4:$AT$2232,T$1,FALSE),VLOOKUP($A816,Pit!$A$4:$BD$2108,T$2,FALSE)),COND!$A$35:$B$41,2,FALSE)</f>
        <v>??</v>
      </c>
      <c r="U816" s="21">
        <f>IF($C816="B",VLOOKUP($A816,Bat!$A$4:$AR$1196,44,FALSE),VLOOKUP($A816,Pit!$A$4:$BB$1086,54,FALSE))</f>
        <v>0</v>
      </c>
      <c r="V816" s="16"/>
      <c r="W816" s="16">
        <f>IF(OR(U816=999,V816=999,AND(S816&gt;$S$3,S816&lt;&gt;"Slot")),"",IF(V816="",U816,V816))</f>
        <v>0</v>
      </c>
      <c r="X816" s="17" t="e">
        <f>RANK(R816,$R$5:$R$124)</f>
        <v>#N/A</v>
      </c>
      <c r="Y816" s="16" t="str">
        <f>IFERROR(VLOOKUP($D816,Results!$F$3:$L$1396,Y$1,FALSE),"")</f>
        <v/>
      </c>
      <c r="Z816" s="34" t="str">
        <f>IFERROR(IFERROR(IF(VLOOKUP($D816,Results!$F$3:$L$1396,Z$1+1,FALSE)=1,"S",""),"")&amp;VLOOKUP($D816,Results!$F$3:$L$1396,Z$1,FALSE),"")</f>
        <v/>
      </c>
      <c r="AA816" s="16" t="str">
        <f>IFERROR(VLOOKUP($D816,Results!$F$3:$L$1396,AA$1,FALSE),"")</f>
        <v/>
      </c>
      <c r="AB816" s="16" t="str">
        <f>IFERROR(VLOOKUP($D816,Results!$F$3:$L$1396,AB$1,FALSE),"")</f>
        <v/>
      </c>
      <c r="AC816" s="16" t="str">
        <f>IF(V816="","",Y816-V816)</f>
        <v/>
      </c>
    </row>
    <row r="817" spans="1:29" s="21" customFormat="1" x14ac:dyDescent="0.25">
      <c r="A817" s="21" t="s">
        <v>2713</v>
      </c>
      <c r="B817" s="16">
        <f>COUNTIF($A$5:$A$124,A817)</f>
        <v>0</v>
      </c>
      <c r="C817" s="16" t="str">
        <f>IF(OR(MID(A817,1,2)="SP",MID(A817,1,2)="MR",MID(A817,1,2)="CL",MID(A817,1,2)="RP"),"P","B")</f>
        <v>P</v>
      </c>
      <c r="D817" s="17">
        <f>IF($C817="B",VLOOKUP($A817,Bat!$A$4:$BC$2232,D$1,FALSE),VLOOKUP($A817,Pit!$A$4:$AZ$2108,D$2,FALSE))</f>
        <v>4812</v>
      </c>
      <c r="E817" s="16" t="str">
        <f>IF($C817="B",VLOOKUP($A817,Bat!$A$4:$BC$2232,E$1,FALSE),VLOOKUP($A817,Pit!$A$4:$AZ$2108,E$2,FALSE))</f>
        <v>SP</v>
      </c>
      <c r="F817" s="16" t="str">
        <f>IF($C817="B",VLOOKUP($A817,Bat!$A$4:$BC$2232,F$1,FALSE),VLOOKUP($A817,Pit!$A$4:$AZ$2108,F$2,FALSE))</f>
        <v>Bruce Drover</v>
      </c>
      <c r="G817" s="16">
        <f>IF($C817="B",VLOOKUP($A817,Bat!$A$4:$BC$2232,G$1,FALSE),VLOOKUP($A817,Pit!$A$4:$AZ$2108,G$2,FALSE))</f>
        <v>18</v>
      </c>
      <c r="H817" s="16" t="str">
        <f>IF($C817="B",VLOOKUP($A817,Bat!$A$4:$BC$2232,H$1,FALSE),VLOOKUP($A817,Pit!$A$4:$AZ$2108,H$2,FALSE))</f>
        <v>L</v>
      </c>
      <c r="I817" s="16" t="str">
        <f>IF($C817="B",VLOOKUP($A817,Bat!$A$4:$BC$2232,I$1,FALSE),VLOOKUP($A817,Pit!$A$4:$AZ$2108,I$2,FALSE))</f>
        <v>R</v>
      </c>
      <c r="J817" s="16" t="str">
        <f>IF($C817="B",VLOOKUP($A817,Bat!$A$4:$BC$2232,J$1,FALSE),VLOOKUP($A817,Pit!$A$4:$AZ$2108,J$2,FALSE))</f>
        <v>Very Low</v>
      </c>
      <c r="K817" s="17" t="str">
        <f>IF($C817="B",VLOOKUP($A817,Bat!$A$4:$BC$2232,K$1,FALSE),VLOOKUP($A817,Pit!$A$4:$AZ$2108,K$2,FALSE))</f>
        <v>Normal</v>
      </c>
      <c r="L817" s="16">
        <f>IF($C817="B",VLOOKUP($A817,Bat!$A$4:$BC$2232,L$1,FALSE),VLOOKUP($A817,Pit!$A$4:$AZ$2108,L$2,FALSE))</f>
        <v>4</v>
      </c>
      <c r="M817" s="16">
        <f>IF($C817="B",VLOOKUP($A817,Bat!$A$4:$BC$2232,M$1,FALSE),VLOOKUP($A817,Pit!$A$4:$AZ$2108,M$2,FALSE))</f>
        <v>3</v>
      </c>
      <c r="N817" s="16">
        <f>IF($C817="B",VLOOKUP($A817,Bat!$A$4:$BC$2232,N$1,FALSE),VLOOKUP($A817,Pit!$A$4:$AZ$2108,N$2,FALSE))</f>
        <v>2</v>
      </c>
      <c r="O817" s="16" t="str">
        <f>IF($C817="B",VLOOKUP($A817,Bat!$A$4:$BC$2232,O$1,FALSE),VLOOKUP($A817,Pit!$A$4:$AZ$2108,O$2,FALSE))</f>
        <v>90-92 Mph</v>
      </c>
      <c r="P817" s="17">
        <f>IF($C817="B",VLOOKUP($A817,Bat!$A$4:$BC$2232,P$1,FALSE),VLOOKUP($A817,Pit!$A$4:$AZ$2108,P$2,FALSE))</f>
        <v>10</v>
      </c>
      <c r="Q817" s="36">
        <f>IF($C817="B",VLOOKUP($A817,Bat!$A$4:$BC$2232,Q$1,FALSE),VLOOKUP($A817,Pit!$A$4:$AZ$2108,Q$2,FALSE))</f>
        <v>10.702183808104646</v>
      </c>
      <c r="R817" s="19">
        <f>IF($C817="B",VLOOKUP($A817,Bat!$A$4:$BC$2232,R$1,FALSE),VLOOKUP($A817,Pit!$A$4:$AZ$2108,R$2,FALSE))</f>
        <v>-1.1047388506882976</v>
      </c>
      <c r="S817" s="20">
        <f>IF($C817="B",VLOOKUP($A817,Bat!$A$4:$BC$2232,S$1,FALSE),VLOOKUP($A817,Pit!$A$4:$AZ$2108,S$2,FALSE))</f>
        <v>190000</v>
      </c>
      <c r="T817" s="17" t="str">
        <f>VLOOKUP(IF($C817="B",VLOOKUP($A817,Bat!$A$4:$AT$2232,T$1,FALSE),VLOOKUP($A817,Pit!$A$4:$BD$2108,T$2,FALSE)),COND!$A$35:$B$41,2,FALSE)</f>
        <v>??</v>
      </c>
      <c r="U817" s="21">
        <f>IF($C817="B",VLOOKUP($A817,Bat!$A$4:$AR$1196,44,FALSE),VLOOKUP($A817,Pit!$A$4:$BB$1086,54,FALSE))</f>
        <v>0</v>
      </c>
      <c r="V817" s="16"/>
      <c r="W817" s="16">
        <f>IF(OR(U817=999,V817=999,AND(S817&gt;$S$3,S817&lt;&gt;"Slot")),"",IF(V817="",U817,V817))</f>
        <v>0</v>
      </c>
      <c r="X817" s="17" t="e">
        <f>RANK(R817,$R$5:$R$124)</f>
        <v>#N/A</v>
      </c>
      <c r="Y817" s="16" t="str">
        <f>IFERROR(VLOOKUP($D817,Results!$F$3:$L$1396,Y$1,FALSE),"")</f>
        <v/>
      </c>
      <c r="Z817" s="34" t="str">
        <f>IFERROR(IFERROR(IF(VLOOKUP($D817,Results!$F$3:$L$1396,Z$1+1,FALSE)=1,"S",""),"")&amp;VLOOKUP($D817,Results!$F$3:$L$1396,Z$1,FALSE),"")</f>
        <v/>
      </c>
      <c r="AA817" s="16" t="str">
        <f>IFERROR(VLOOKUP($D817,Results!$F$3:$L$1396,AA$1,FALSE),"")</f>
        <v/>
      </c>
      <c r="AB817" s="16" t="str">
        <f>IFERROR(VLOOKUP($D817,Results!$F$3:$L$1396,AB$1,FALSE),"")</f>
        <v/>
      </c>
      <c r="AC817" s="16" t="str">
        <f>IF(V817="","",Y817-V817)</f>
        <v/>
      </c>
    </row>
    <row r="818" spans="1:29" s="21" customFormat="1" x14ac:dyDescent="0.25">
      <c r="A818" s="21" t="s">
        <v>2714</v>
      </c>
      <c r="B818" s="16">
        <f>COUNTIF($A$5:$A$124,A818)</f>
        <v>0</v>
      </c>
      <c r="C818" s="16" t="str">
        <f>IF(OR(MID(A818,1,2)="SP",MID(A818,1,2)="MR",MID(A818,1,2)="CL",MID(A818,1,2)="RP"),"P","B")</f>
        <v>P</v>
      </c>
      <c r="D818" s="17">
        <f>IF($C818="B",VLOOKUP($A818,Bat!$A$4:$BC$2232,D$1,FALSE),VLOOKUP($A818,Pit!$A$4:$AZ$2108,D$2,FALSE))</f>
        <v>9815</v>
      </c>
      <c r="E818" s="16" t="str">
        <f>IF($C818="B",VLOOKUP($A818,Bat!$A$4:$BC$2232,E$1,FALSE),VLOOKUP($A818,Pit!$A$4:$AZ$2108,E$2,FALSE))</f>
        <v>CL</v>
      </c>
      <c r="F818" s="16" t="str">
        <f>IF($C818="B",VLOOKUP($A818,Bat!$A$4:$BC$2232,F$1,FALSE),VLOOKUP($A818,Pit!$A$4:$AZ$2108,F$2,FALSE))</f>
        <v>Ramón Peña</v>
      </c>
      <c r="G818" s="16">
        <f>IF($C818="B",VLOOKUP($A818,Bat!$A$4:$BC$2232,G$1,FALSE),VLOOKUP($A818,Pit!$A$4:$AZ$2108,G$2,FALSE))</f>
        <v>21</v>
      </c>
      <c r="H818" s="16" t="str">
        <f>IF($C818="B",VLOOKUP($A818,Bat!$A$4:$BC$2232,H$1,FALSE),VLOOKUP($A818,Pit!$A$4:$AZ$2108,H$2,FALSE))</f>
        <v>R</v>
      </c>
      <c r="I818" s="16" t="str">
        <f>IF($C818="B",VLOOKUP($A818,Bat!$A$4:$BC$2232,I$1,FALSE),VLOOKUP($A818,Pit!$A$4:$AZ$2108,I$2,FALSE))</f>
        <v>R</v>
      </c>
      <c r="J818" s="16" t="str">
        <f>IF($C818="B",VLOOKUP($A818,Bat!$A$4:$BC$2232,J$1,FALSE),VLOOKUP($A818,Pit!$A$4:$AZ$2108,J$2,FALSE))</f>
        <v>Very Low</v>
      </c>
      <c r="K818" s="17" t="str">
        <f>IF($C818="B",VLOOKUP($A818,Bat!$A$4:$BC$2232,K$1,FALSE),VLOOKUP($A818,Pit!$A$4:$AZ$2108,K$2,FALSE))</f>
        <v>Normal</v>
      </c>
      <c r="L818" s="16">
        <f>IF($C818="B",VLOOKUP($A818,Bat!$A$4:$BC$2232,L$1,FALSE),VLOOKUP($A818,Pit!$A$4:$AZ$2108,L$2,FALSE))</f>
        <v>5</v>
      </c>
      <c r="M818" s="16">
        <f>IF($C818="B",VLOOKUP($A818,Bat!$A$4:$BC$2232,M$1,FALSE),VLOOKUP($A818,Pit!$A$4:$AZ$2108,M$2,FALSE))</f>
        <v>4</v>
      </c>
      <c r="N818" s="16">
        <f>IF($C818="B",VLOOKUP($A818,Bat!$A$4:$BC$2232,N$1,FALSE),VLOOKUP($A818,Pit!$A$4:$AZ$2108,N$2,FALSE))</f>
        <v>4</v>
      </c>
      <c r="O818" s="16" t="str">
        <f>IF($C818="B",VLOOKUP($A818,Bat!$A$4:$BC$2232,O$1,FALSE),VLOOKUP($A818,Pit!$A$4:$AZ$2108,O$2,FALSE))</f>
        <v>90-92 Mph</v>
      </c>
      <c r="P818" s="17">
        <f>IF($C818="B",VLOOKUP($A818,Bat!$A$4:$BC$2232,P$1,FALSE),VLOOKUP($A818,Pit!$A$4:$AZ$2108,P$2,FALSE))</f>
        <v>7</v>
      </c>
      <c r="Q818" s="36">
        <f>IF($C818="B",VLOOKUP($A818,Bat!$A$4:$BC$2232,Q$1,FALSE),VLOOKUP($A818,Pit!$A$4:$AZ$2108,Q$2,FALSE))</f>
        <v>10.662894255354139</v>
      </c>
      <c r="R818" s="19">
        <f>IF($C818="B",VLOOKUP($A818,Bat!$A$4:$BC$2232,R$1,FALSE),VLOOKUP($A818,Pit!$A$4:$AZ$2108,R$2,FALSE))</f>
        <v>-1.1082538826177568</v>
      </c>
      <c r="S818" s="20">
        <f>IF($C818="B",VLOOKUP($A818,Bat!$A$4:$BC$2232,S$1,FALSE),VLOOKUP($A818,Pit!$A$4:$AZ$2108,S$2,FALSE))</f>
        <v>180000</v>
      </c>
      <c r="T818" s="17" t="str">
        <f>VLOOKUP(IF($C818="B",VLOOKUP($A818,Bat!$A$4:$AT$2232,T$1,FALSE),VLOOKUP($A818,Pit!$A$4:$BD$2108,T$2,FALSE)),COND!$A$35:$B$41,2,FALSE)</f>
        <v>??</v>
      </c>
      <c r="U818" s="21">
        <f>IF($C818="B",VLOOKUP($A818,Bat!$A$4:$AR$1196,44,FALSE),VLOOKUP($A818,Pit!$A$4:$BB$1086,54,FALSE))</f>
        <v>0</v>
      </c>
      <c r="V818" s="16"/>
      <c r="W818" s="16">
        <f>IF(OR(U818=999,V818=999,AND(S818&gt;$S$3,S818&lt;&gt;"Slot")),"",IF(V818="",U818,V818))</f>
        <v>0</v>
      </c>
      <c r="X818" s="17" t="e">
        <f>RANK(R818,$R$5:$R$124)</f>
        <v>#N/A</v>
      </c>
      <c r="Y818" s="16" t="str">
        <f>IFERROR(VLOOKUP($D818,Results!$F$3:$L$1396,Y$1,FALSE),"")</f>
        <v/>
      </c>
      <c r="Z818" s="34" t="str">
        <f>IFERROR(IFERROR(IF(VLOOKUP($D818,Results!$F$3:$L$1396,Z$1+1,FALSE)=1,"S",""),"")&amp;VLOOKUP($D818,Results!$F$3:$L$1396,Z$1,FALSE),"")</f>
        <v/>
      </c>
      <c r="AA818" s="16" t="str">
        <f>IFERROR(VLOOKUP($D818,Results!$F$3:$L$1396,AA$1,FALSE),"")</f>
        <v/>
      </c>
      <c r="AB818" s="16" t="str">
        <f>IFERROR(VLOOKUP($D818,Results!$F$3:$L$1396,AB$1,FALSE),"")</f>
        <v/>
      </c>
      <c r="AC818" s="16" t="str">
        <f>IF(V818="","",Y818-V818)</f>
        <v/>
      </c>
    </row>
    <row r="819" spans="1:29" s="21" customFormat="1" x14ac:dyDescent="0.25">
      <c r="A819" s="21" t="s">
        <v>3082</v>
      </c>
      <c r="B819" s="16">
        <f>COUNTIF($A$5:$A$124,A819)</f>
        <v>0</v>
      </c>
      <c r="C819" s="16" t="str">
        <f>IF(OR(MID(A819,1,2)="SP",MID(A819,1,2)="MR",MID(A819,1,2)="CL",MID(A819,1,2)="RP"),"P","B")</f>
        <v>B</v>
      </c>
      <c r="D819" s="17">
        <f>IF($C819="B",VLOOKUP($A819,Bat!$A$4:$BC$2232,D$1,FALSE),VLOOKUP($A819,Pit!$A$4:$AZ$2108,D$2,FALSE))</f>
        <v>2908</v>
      </c>
      <c r="E819" s="16" t="str">
        <f>IF($C819="B",VLOOKUP($A819,Bat!$A$4:$BC$2232,E$1,FALSE),VLOOKUP($A819,Pit!$A$4:$AZ$2108,E$2,FALSE))</f>
        <v>C</v>
      </c>
      <c r="F819" s="16" t="str">
        <f>IF($C819="B",VLOOKUP($A819,Bat!$A$4:$BC$2232,F$1,FALSE),VLOOKUP($A819,Pit!$A$4:$AZ$2108,F$2,FALSE))</f>
        <v>Ed Watkins</v>
      </c>
      <c r="G819" s="16">
        <f>IF($C819="B",VLOOKUP($A819,Bat!$A$4:$BC$2232,G$1,FALSE),VLOOKUP($A819,Pit!$A$4:$AZ$2108,G$2,FALSE))</f>
        <v>21</v>
      </c>
      <c r="H819" s="16" t="str">
        <f>IF($C819="B",VLOOKUP($A819,Bat!$A$4:$BC$2232,H$1,FALSE),VLOOKUP($A819,Pit!$A$4:$AZ$2108,H$2,FALSE))</f>
        <v>R</v>
      </c>
      <c r="I819" s="16" t="str">
        <f>IF($C819="B",VLOOKUP($A819,Bat!$A$4:$BC$2232,I$1,FALSE),VLOOKUP($A819,Pit!$A$4:$AZ$2108,I$2,FALSE))</f>
        <v>R</v>
      </c>
      <c r="J819" s="16" t="str">
        <f>IF($C819="B",VLOOKUP($A819,Bat!$A$4:$BC$2232,J$1,FALSE),VLOOKUP($A819,Pit!$A$4:$AZ$2108,J$2,FALSE))</f>
        <v>Low</v>
      </c>
      <c r="K819" s="17" t="str">
        <f>IF($C819="B",VLOOKUP($A819,Bat!$A$4:$BC$2232,K$1,FALSE),VLOOKUP($A819,Pit!$A$4:$AZ$2108,K$2,FALSE))</f>
        <v>Normal</v>
      </c>
      <c r="L819" s="16">
        <f>IF($C819="B",VLOOKUP($A819,Bat!$A$4:$BC$2232,L$1,FALSE),VLOOKUP($A819,Pit!$A$4:$AZ$2108,L$2,FALSE))</f>
        <v>2</v>
      </c>
      <c r="M819" s="16">
        <f>IF($C819="B",VLOOKUP($A819,Bat!$A$4:$BC$2232,M$1,FALSE),VLOOKUP($A819,Pit!$A$4:$AZ$2108,M$2,FALSE))</f>
        <v>4</v>
      </c>
      <c r="N819" s="16">
        <f>IF($C819="B",VLOOKUP($A819,Bat!$A$4:$BC$2232,N$1,FALSE),VLOOKUP($A819,Pit!$A$4:$AZ$2108,N$2,FALSE))</f>
        <v>4</v>
      </c>
      <c r="O819" s="16">
        <f>IF($C819="B",VLOOKUP($A819,Bat!$A$4:$BC$2232,O$1,FALSE),VLOOKUP($A819,Pit!$A$4:$AZ$2108,O$2,FALSE))</f>
        <v>4</v>
      </c>
      <c r="P819" s="17">
        <f>IF($C819="B",VLOOKUP($A819,Bat!$A$4:$BC$2232,P$1,FALSE),VLOOKUP($A819,Pit!$A$4:$AZ$2108,P$2,FALSE))</f>
        <v>1</v>
      </c>
      <c r="Q819" s="36">
        <f>IF($C819="B",VLOOKUP($A819,Bat!$A$4:$BC$2232,Q$1,FALSE),VLOOKUP($A819,Pit!$A$4:$AZ$2108,Q$2,FALSE))</f>
        <v>-1.8785591096385659</v>
      </c>
      <c r="R819" s="19">
        <f>IF($C819="B",VLOOKUP($A819,Bat!$A$4:$BC$2232,R$1,FALSE),VLOOKUP($A819,Pit!$A$4:$AZ$2108,R$2,FALSE))</f>
        <v>-1.109012665089967</v>
      </c>
      <c r="S819" s="20">
        <f>IF($C819="B",VLOOKUP($A819,Bat!$A$4:$BC$2232,S$1,FALSE),VLOOKUP($A819,Pit!$A$4:$AZ$2108,S$2,FALSE))</f>
        <v>210000</v>
      </c>
      <c r="T819" s="17" t="str">
        <f>VLOOKUP(IF($C819="B",VLOOKUP($A819,Bat!$A$4:$AT$2232,T$1,FALSE),VLOOKUP($A819,Pit!$A$4:$BD$2108,T$2,FALSE)),COND!$A$35:$B$41,2,FALSE)</f>
        <v>??</v>
      </c>
      <c r="U819" s="21">
        <f>IF($C819="B",VLOOKUP($A819,Bat!$A$4:$AR$1196,44,FALSE),VLOOKUP($A819,Pit!$A$4:$BB$1086,54,FALSE))</f>
        <v>0</v>
      </c>
      <c r="V819" s="16"/>
      <c r="W819" s="16">
        <f>IF(OR(U819=999,V819=999,AND(S819&gt;$S$3,S819&lt;&gt;"Slot")),"",IF(V819="",U819,V819))</f>
        <v>0</v>
      </c>
      <c r="X819" s="17" t="e">
        <f>RANK(R819,$R$5:$R$124)</f>
        <v>#N/A</v>
      </c>
      <c r="Y819" s="16" t="str">
        <f>IFERROR(VLOOKUP($D819,Results!$F$3:$L$1396,Y$1,FALSE),"")</f>
        <v/>
      </c>
      <c r="Z819" s="34" t="str">
        <f>IFERROR(IFERROR(IF(VLOOKUP($D819,Results!$F$3:$L$1396,Z$1+1,FALSE)=1,"S",""),"")&amp;VLOOKUP($D819,Results!$F$3:$L$1396,Z$1,FALSE),"")</f>
        <v/>
      </c>
      <c r="AA819" s="16" t="str">
        <f>IFERROR(VLOOKUP($D819,Results!$F$3:$L$1396,AA$1,FALSE),"")</f>
        <v/>
      </c>
      <c r="AB819" s="16" t="str">
        <f>IFERROR(VLOOKUP($D819,Results!$F$3:$L$1396,AB$1,FALSE),"")</f>
        <v/>
      </c>
      <c r="AC819" s="16" t="str">
        <f>IF(V819="","",Y819-V819)</f>
        <v/>
      </c>
    </row>
    <row r="820" spans="1:29" s="21" customFormat="1" x14ac:dyDescent="0.25">
      <c r="A820" s="21" t="s">
        <v>2715</v>
      </c>
      <c r="B820" s="16">
        <f>COUNTIF($A$5:$A$124,A820)</f>
        <v>0</v>
      </c>
      <c r="C820" s="16" t="str">
        <f>IF(OR(MID(A820,1,2)="SP",MID(A820,1,2)="MR",MID(A820,1,2)="CL",MID(A820,1,2)="RP"),"P","B")</f>
        <v>P</v>
      </c>
      <c r="D820" s="17">
        <f>IF($C820="B",VLOOKUP($A820,Bat!$A$4:$BC$2232,D$1,FALSE),VLOOKUP($A820,Pit!$A$4:$AZ$2108,D$2,FALSE))</f>
        <v>4717</v>
      </c>
      <c r="E820" s="16" t="str">
        <f>IF($C820="B",VLOOKUP($A820,Bat!$A$4:$BC$2232,E$1,FALSE),VLOOKUP($A820,Pit!$A$4:$AZ$2108,E$2,FALSE))</f>
        <v>RP</v>
      </c>
      <c r="F820" s="16" t="str">
        <f>IF($C820="B",VLOOKUP($A820,Bat!$A$4:$BC$2232,F$1,FALSE),VLOOKUP($A820,Pit!$A$4:$AZ$2108,F$2,FALSE))</f>
        <v>Jorge Asquabal</v>
      </c>
      <c r="G820" s="16">
        <f>IF($C820="B",VLOOKUP($A820,Bat!$A$4:$BC$2232,G$1,FALSE),VLOOKUP($A820,Pit!$A$4:$AZ$2108,G$2,FALSE))</f>
        <v>18</v>
      </c>
      <c r="H820" s="16" t="str">
        <f>IF($C820="B",VLOOKUP($A820,Bat!$A$4:$BC$2232,H$1,FALSE),VLOOKUP($A820,Pit!$A$4:$AZ$2108,H$2,FALSE))</f>
        <v>S</v>
      </c>
      <c r="I820" s="16" t="str">
        <f>IF($C820="B",VLOOKUP($A820,Bat!$A$4:$BC$2232,I$1,FALSE),VLOOKUP($A820,Pit!$A$4:$AZ$2108,I$2,FALSE))</f>
        <v>R</v>
      </c>
      <c r="J820" s="16" t="str">
        <f>IF($C820="B",VLOOKUP($A820,Bat!$A$4:$BC$2232,J$1,FALSE),VLOOKUP($A820,Pit!$A$4:$AZ$2108,J$2,FALSE))</f>
        <v>Very Low</v>
      </c>
      <c r="K820" s="17" t="str">
        <f>IF($C820="B",VLOOKUP($A820,Bat!$A$4:$BC$2232,K$1,FALSE),VLOOKUP($A820,Pit!$A$4:$AZ$2108,K$2,FALSE))</f>
        <v>Low</v>
      </c>
      <c r="L820" s="16">
        <f>IF($C820="B",VLOOKUP($A820,Bat!$A$4:$BC$2232,L$1,FALSE),VLOOKUP($A820,Pit!$A$4:$AZ$2108,L$2,FALSE))</f>
        <v>3</v>
      </c>
      <c r="M820" s="16">
        <f>IF($C820="B",VLOOKUP($A820,Bat!$A$4:$BC$2232,M$1,FALSE),VLOOKUP($A820,Pit!$A$4:$AZ$2108,M$2,FALSE))</f>
        <v>4</v>
      </c>
      <c r="N820" s="16">
        <f>IF($C820="B",VLOOKUP($A820,Bat!$A$4:$BC$2232,N$1,FALSE),VLOOKUP($A820,Pit!$A$4:$AZ$2108,N$2,FALSE))</f>
        <v>2</v>
      </c>
      <c r="O820" s="16" t="str">
        <f>IF($C820="B",VLOOKUP($A820,Bat!$A$4:$BC$2232,O$1,FALSE),VLOOKUP($A820,Pit!$A$4:$AZ$2108,O$2,FALSE))</f>
        <v>87-89 Mph</v>
      </c>
      <c r="P820" s="17">
        <f>IF($C820="B",VLOOKUP($A820,Bat!$A$4:$BC$2232,P$1,FALSE),VLOOKUP($A820,Pit!$A$4:$AZ$2108,P$2,FALSE))</f>
        <v>6</v>
      </c>
      <c r="Q820" s="36">
        <f>IF($C820="B",VLOOKUP($A820,Bat!$A$4:$BC$2232,Q$1,FALSE),VLOOKUP($A820,Pit!$A$4:$AZ$2108,Q$2,FALSE))</f>
        <v>10.646390848342374</v>
      </c>
      <c r="R820" s="19">
        <f>IF($C820="B",VLOOKUP($A820,Bat!$A$4:$BC$2232,R$1,FALSE),VLOOKUP($A820,Pit!$A$4:$AZ$2108,R$2,FALSE))</f>
        <v>-1.1097303566046097</v>
      </c>
      <c r="S820" s="20">
        <f>IF($C820="B",VLOOKUP($A820,Bat!$A$4:$BC$2232,S$1,FALSE),VLOOKUP($A820,Pit!$A$4:$AZ$2108,S$2,FALSE))</f>
        <v>220000</v>
      </c>
      <c r="T820" s="17" t="str">
        <f>VLOOKUP(IF($C820="B",VLOOKUP($A820,Bat!$A$4:$AT$2232,T$1,FALSE),VLOOKUP($A820,Pit!$A$4:$BD$2108,T$2,FALSE)),COND!$A$35:$B$41,2,FALSE)</f>
        <v>??</v>
      </c>
      <c r="U820" s="21">
        <f>IF($C820="B",VLOOKUP($A820,Bat!$A$4:$AR$1196,44,FALSE),VLOOKUP($A820,Pit!$A$4:$BB$1086,54,FALSE))</f>
        <v>0</v>
      </c>
      <c r="V820" s="16"/>
      <c r="W820" s="16">
        <f>IF(OR(U820=999,V820=999,AND(S820&gt;$S$3,S820&lt;&gt;"Slot")),"",IF(V820="",U820,V820))</f>
        <v>0</v>
      </c>
      <c r="X820" s="17" t="e">
        <f>RANK(R820,$R$5:$R$124)</f>
        <v>#N/A</v>
      </c>
      <c r="Y820" s="16" t="str">
        <f>IFERROR(VLOOKUP($D820,Results!$F$3:$L$1396,Y$1,FALSE),"")</f>
        <v/>
      </c>
      <c r="Z820" s="34" t="str">
        <f>IFERROR(IFERROR(IF(VLOOKUP($D820,Results!$F$3:$L$1396,Z$1+1,FALSE)=1,"S",""),"")&amp;VLOOKUP($D820,Results!$F$3:$L$1396,Z$1,FALSE),"")</f>
        <v/>
      </c>
      <c r="AA820" s="16" t="str">
        <f>IFERROR(VLOOKUP($D820,Results!$F$3:$L$1396,AA$1,FALSE),"")</f>
        <v/>
      </c>
      <c r="AB820" s="16" t="str">
        <f>IFERROR(VLOOKUP($D820,Results!$F$3:$L$1396,AB$1,FALSE),"")</f>
        <v/>
      </c>
      <c r="AC820" s="16" t="str">
        <f>IF(V820="","",Y820-V820)</f>
        <v/>
      </c>
    </row>
    <row r="821" spans="1:29" s="21" customFormat="1" x14ac:dyDescent="0.25">
      <c r="A821" s="21" t="s">
        <v>2716</v>
      </c>
      <c r="B821" s="16">
        <f>COUNTIF($A$5:$A$124,A821)</f>
        <v>0</v>
      </c>
      <c r="C821" s="16" t="str">
        <f>IF(OR(MID(A821,1,2)="SP",MID(A821,1,2)="MR",MID(A821,1,2)="CL",MID(A821,1,2)="RP"),"P","B")</f>
        <v>P</v>
      </c>
      <c r="D821" s="17">
        <f>IF($C821="B",VLOOKUP($A821,Bat!$A$4:$BC$2232,D$1,FALSE),VLOOKUP($A821,Pit!$A$4:$AZ$2108,D$2,FALSE))</f>
        <v>2688</v>
      </c>
      <c r="E821" s="16" t="str">
        <f>IF($C821="B",VLOOKUP($A821,Bat!$A$4:$BC$2232,E$1,FALSE),VLOOKUP($A821,Pit!$A$4:$AZ$2108,E$2,FALSE))</f>
        <v>SP</v>
      </c>
      <c r="F821" s="16" t="str">
        <f>IF($C821="B",VLOOKUP($A821,Bat!$A$4:$BC$2232,F$1,FALSE),VLOOKUP($A821,Pit!$A$4:$AZ$2108,F$2,FALSE))</f>
        <v>Hugh Walsh</v>
      </c>
      <c r="G821" s="16">
        <f>IF($C821="B",VLOOKUP($A821,Bat!$A$4:$BC$2232,G$1,FALSE),VLOOKUP($A821,Pit!$A$4:$AZ$2108,G$2,FALSE))</f>
        <v>21</v>
      </c>
      <c r="H821" s="16" t="str">
        <f>IF($C821="B",VLOOKUP($A821,Bat!$A$4:$BC$2232,H$1,FALSE),VLOOKUP($A821,Pit!$A$4:$AZ$2108,H$2,FALSE))</f>
        <v>R</v>
      </c>
      <c r="I821" s="16" t="str">
        <f>IF($C821="B",VLOOKUP($A821,Bat!$A$4:$BC$2232,I$1,FALSE),VLOOKUP($A821,Pit!$A$4:$AZ$2108,I$2,FALSE))</f>
        <v>R</v>
      </c>
      <c r="J821" s="16" t="str">
        <f>IF($C821="B",VLOOKUP($A821,Bat!$A$4:$BC$2232,J$1,FALSE),VLOOKUP($A821,Pit!$A$4:$AZ$2108,J$2,FALSE))</f>
        <v>Very Low</v>
      </c>
      <c r="K821" s="17" t="str">
        <f>IF($C821="B",VLOOKUP($A821,Bat!$A$4:$BC$2232,K$1,FALSE),VLOOKUP($A821,Pit!$A$4:$AZ$2108,K$2,FALSE))</f>
        <v>Very High</v>
      </c>
      <c r="L821" s="16">
        <f>IF($C821="B",VLOOKUP($A821,Bat!$A$4:$BC$2232,L$1,FALSE),VLOOKUP($A821,Pit!$A$4:$AZ$2108,L$2,FALSE))</f>
        <v>3</v>
      </c>
      <c r="M821" s="16">
        <f>IF($C821="B",VLOOKUP($A821,Bat!$A$4:$BC$2232,M$1,FALSE),VLOOKUP($A821,Pit!$A$4:$AZ$2108,M$2,FALSE))</f>
        <v>4</v>
      </c>
      <c r="N821" s="16">
        <f>IF($C821="B",VLOOKUP($A821,Bat!$A$4:$BC$2232,N$1,FALSE),VLOOKUP($A821,Pit!$A$4:$AZ$2108,N$2,FALSE))</f>
        <v>2</v>
      </c>
      <c r="O821" s="16" t="str">
        <f>IF($C821="B",VLOOKUP($A821,Bat!$A$4:$BC$2232,O$1,FALSE),VLOOKUP($A821,Pit!$A$4:$AZ$2108,O$2,FALSE))</f>
        <v>89-91 Mph</v>
      </c>
      <c r="P821" s="17">
        <f>IF($C821="B",VLOOKUP($A821,Bat!$A$4:$BC$2232,P$1,FALSE),VLOOKUP($A821,Pit!$A$4:$AZ$2108,P$2,FALSE))</f>
        <v>3</v>
      </c>
      <c r="Q821" s="36">
        <f>IF($C821="B",VLOOKUP($A821,Bat!$A$4:$BC$2232,Q$1,FALSE),VLOOKUP($A821,Pit!$A$4:$AZ$2108,Q$2,FALSE))</f>
        <v>10.493274090317879</v>
      </c>
      <c r="R821" s="19">
        <f>IF($C821="B",VLOOKUP($A821,Bat!$A$4:$BC$2232,R$1,FALSE),VLOOKUP($A821,Pit!$A$4:$AZ$2108,R$2,FALSE))</f>
        <v>-1.1234289165451887</v>
      </c>
      <c r="S821" s="20">
        <f>IF($C821="B",VLOOKUP($A821,Bat!$A$4:$BC$2232,S$1,FALSE),VLOOKUP($A821,Pit!$A$4:$AZ$2108,S$2,FALSE))</f>
        <v>180000</v>
      </c>
      <c r="T821" s="17" t="str">
        <f>VLOOKUP(IF($C821="B",VLOOKUP($A821,Bat!$A$4:$AT$2232,T$1,FALSE),VLOOKUP($A821,Pit!$A$4:$BD$2108,T$2,FALSE)),COND!$A$35:$B$41,2,FALSE)</f>
        <v>??</v>
      </c>
      <c r="U821" s="21">
        <f>IF($C821="B",VLOOKUP($A821,Bat!$A$4:$AR$1196,44,FALSE),VLOOKUP($A821,Pit!$A$4:$BB$1086,54,FALSE))</f>
        <v>0</v>
      </c>
      <c r="V821" s="16"/>
      <c r="W821" s="16">
        <f>IF(OR(U821=999,V821=999,AND(S821&gt;$S$3,S821&lt;&gt;"Slot")),"",IF(V821="",U821,V821))</f>
        <v>0</v>
      </c>
      <c r="X821" s="17" t="e">
        <f>RANK(R821,$R$5:$R$124)</f>
        <v>#N/A</v>
      </c>
      <c r="Y821" s="16" t="str">
        <f>IFERROR(VLOOKUP($D821,Results!$F$3:$L$1396,Y$1,FALSE),"")</f>
        <v/>
      </c>
      <c r="Z821" s="34" t="str">
        <f>IFERROR(IFERROR(IF(VLOOKUP($D821,Results!$F$3:$L$1396,Z$1+1,FALSE)=1,"S",""),"")&amp;VLOOKUP($D821,Results!$F$3:$L$1396,Z$1,FALSE),"")</f>
        <v/>
      </c>
      <c r="AA821" s="16" t="str">
        <f>IFERROR(VLOOKUP($D821,Results!$F$3:$L$1396,AA$1,FALSE),"")</f>
        <v/>
      </c>
      <c r="AB821" s="16" t="str">
        <f>IFERROR(VLOOKUP($D821,Results!$F$3:$L$1396,AB$1,FALSE),"")</f>
        <v/>
      </c>
      <c r="AC821" s="16" t="str">
        <f>IF(V821="","",Y821-V821)</f>
        <v/>
      </c>
    </row>
    <row r="822" spans="1:29" s="21" customFormat="1" x14ac:dyDescent="0.25">
      <c r="A822" s="21" t="s">
        <v>2717</v>
      </c>
      <c r="B822" s="16">
        <f>COUNTIF($A$5:$A$124,A822)</f>
        <v>0</v>
      </c>
      <c r="C822" s="16" t="str">
        <f>IF(OR(MID(A822,1,2)="SP",MID(A822,1,2)="MR",MID(A822,1,2)="CL",MID(A822,1,2)="RP"),"P","B")</f>
        <v>P</v>
      </c>
      <c r="D822" s="17">
        <f>IF($C822="B",VLOOKUP($A822,Bat!$A$4:$BC$2232,D$1,FALSE),VLOOKUP($A822,Pit!$A$4:$AZ$2108,D$2,FALSE))</f>
        <v>4730</v>
      </c>
      <c r="E822" s="16" t="str">
        <f>IF($C822="B",VLOOKUP($A822,Bat!$A$4:$BC$2232,E$1,FALSE),VLOOKUP($A822,Pit!$A$4:$AZ$2108,E$2,FALSE))</f>
        <v>SP</v>
      </c>
      <c r="F822" s="16" t="str">
        <f>IF($C822="B",VLOOKUP($A822,Bat!$A$4:$BC$2232,F$1,FALSE),VLOOKUP($A822,Pit!$A$4:$AZ$2108,F$2,FALSE))</f>
        <v>Tracy Ladner</v>
      </c>
      <c r="G822" s="16">
        <f>IF($C822="B",VLOOKUP($A822,Bat!$A$4:$BC$2232,G$1,FALSE),VLOOKUP($A822,Pit!$A$4:$AZ$2108,G$2,FALSE))</f>
        <v>21</v>
      </c>
      <c r="H822" s="16" t="str">
        <f>IF($C822="B",VLOOKUP($A822,Bat!$A$4:$BC$2232,H$1,FALSE),VLOOKUP($A822,Pit!$A$4:$AZ$2108,H$2,FALSE))</f>
        <v>L</v>
      </c>
      <c r="I822" s="16" t="str">
        <f>IF($C822="B",VLOOKUP($A822,Bat!$A$4:$BC$2232,I$1,FALSE),VLOOKUP($A822,Pit!$A$4:$AZ$2108,I$2,FALSE))</f>
        <v>R</v>
      </c>
      <c r="J822" s="16" t="str">
        <f>IF($C822="B",VLOOKUP($A822,Bat!$A$4:$BC$2232,J$1,FALSE),VLOOKUP($A822,Pit!$A$4:$AZ$2108,J$2,FALSE))</f>
        <v>Very Low</v>
      </c>
      <c r="K822" s="17" t="str">
        <f>IF($C822="B",VLOOKUP($A822,Bat!$A$4:$BC$2232,K$1,FALSE),VLOOKUP($A822,Pit!$A$4:$AZ$2108,K$2,FALSE))</f>
        <v>Very Low</v>
      </c>
      <c r="L822" s="16">
        <f>IF($C822="B",VLOOKUP($A822,Bat!$A$4:$BC$2232,L$1,FALSE),VLOOKUP($A822,Pit!$A$4:$AZ$2108,L$2,FALSE))</f>
        <v>3</v>
      </c>
      <c r="M822" s="16">
        <f>IF($C822="B",VLOOKUP($A822,Bat!$A$4:$BC$2232,M$1,FALSE),VLOOKUP($A822,Pit!$A$4:$AZ$2108,M$2,FALSE))</f>
        <v>4</v>
      </c>
      <c r="N822" s="16">
        <f>IF($C822="B",VLOOKUP($A822,Bat!$A$4:$BC$2232,N$1,FALSE),VLOOKUP($A822,Pit!$A$4:$AZ$2108,N$2,FALSE))</f>
        <v>2</v>
      </c>
      <c r="O822" s="16" t="str">
        <f>IF($C822="B",VLOOKUP($A822,Bat!$A$4:$BC$2232,O$1,FALSE),VLOOKUP($A822,Pit!$A$4:$AZ$2108,O$2,FALSE))</f>
        <v>91-93 Mph</v>
      </c>
      <c r="P822" s="17">
        <f>IF($C822="B",VLOOKUP($A822,Bat!$A$4:$BC$2232,P$1,FALSE),VLOOKUP($A822,Pit!$A$4:$AZ$2108,P$2,FALSE))</f>
        <v>6</v>
      </c>
      <c r="Q822" s="36">
        <f>IF($C822="B",VLOOKUP($A822,Bat!$A$4:$BC$2232,Q$1,FALSE),VLOOKUP($A822,Pit!$A$4:$AZ$2108,Q$2,FALSE))</f>
        <v>10.470140848342378</v>
      </c>
      <c r="R822" s="19">
        <f>IF($C822="B",VLOOKUP($A822,Bat!$A$4:$BC$2232,R$1,FALSE),VLOOKUP($A822,Pit!$A$4:$AZ$2108,R$2,FALSE))</f>
        <v>-1.1254985273827605</v>
      </c>
      <c r="S822" s="20">
        <f>IF($C822="B",VLOOKUP($A822,Bat!$A$4:$BC$2232,S$1,FALSE),VLOOKUP($A822,Pit!$A$4:$AZ$2108,S$2,FALSE))</f>
        <v>230000</v>
      </c>
      <c r="T822" s="17" t="str">
        <f>VLOOKUP(IF($C822="B",VLOOKUP($A822,Bat!$A$4:$AT$2232,T$1,FALSE),VLOOKUP($A822,Pit!$A$4:$BD$2108,T$2,FALSE)),COND!$A$35:$B$41,2,FALSE)</f>
        <v>??</v>
      </c>
      <c r="U822" s="21">
        <f>IF($C822="B",VLOOKUP($A822,Bat!$A$4:$AR$1196,44,FALSE),VLOOKUP($A822,Pit!$A$4:$BB$1086,54,FALSE))</f>
        <v>0</v>
      </c>
      <c r="V822" s="16"/>
      <c r="W822" s="16">
        <f>IF(OR(U822=999,V822=999,AND(S822&gt;$S$3,S822&lt;&gt;"Slot")),"",IF(V822="",U822,V822))</f>
        <v>0</v>
      </c>
      <c r="X822" s="17" t="e">
        <f>RANK(R822,$R$5:$R$124)</f>
        <v>#N/A</v>
      </c>
      <c r="Y822" s="16" t="str">
        <f>IFERROR(VLOOKUP($D822,Results!$F$3:$L$1396,Y$1,FALSE),"")</f>
        <v/>
      </c>
      <c r="Z822" s="34" t="str">
        <f>IFERROR(IFERROR(IF(VLOOKUP($D822,Results!$F$3:$L$1396,Z$1+1,FALSE)=1,"S",""),"")&amp;VLOOKUP($D822,Results!$F$3:$L$1396,Z$1,FALSE),"")</f>
        <v/>
      </c>
      <c r="AA822" s="16" t="str">
        <f>IFERROR(VLOOKUP($D822,Results!$F$3:$L$1396,AA$1,FALSE),"")</f>
        <v/>
      </c>
      <c r="AB822" s="16" t="str">
        <f>IFERROR(VLOOKUP($D822,Results!$F$3:$L$1396,AB$1,FALSE),"")</f>
        <v/>
      </c>
      <c r="AC822" s="16" t="str">
        <f>IF(V822="","",Y822-V822)</f>
        <v/>
      </c>
    </row>
    <row r="823" spans="1:29" s="21" customFormat="1" x14ac:dyDescent="0.25">
      <c r="A823" s="21" t="s">
        <v>3175</v>
      </c>
      <c r="B823" s="16">
        <f>COUNTIF($A$5:$A$124,A823)</f>
        <v>0</v>
      </c>
      <c r="C823" s="16" t="str">
        <f>IF(OR(MID(A823,1,2)="SP",MID(A823,1,2)="MR",MID(A823,1,2)="CL",MID(A823,1,2)="RP"),"P","B")</f>
        <v>P</v>
      </c>
      <c r="D823" s="17">
        <f>IF($C823="B",VLOOKUP($A823,Bat!$A$4:$BC$2232,D$1,FALSE),VLOOKUP($A823,Pit!$A$4:$AZ$2108,D$2,FALSE))</f>
        <v>4588</v>
      </c>
      <c r="E823" s="16" t="str">
        <f>IF($C823="B",VLOOKUP($A823,Bat!$A$4:$BC$2232,E$1,FALSE),VLOOKUP($A823,Pit!$A$4:$AZ$2108,E$2,FALSE))</f>
        <v>SP</v>
      </c>
      <c r="F823" s="16" t="str">
        <f>IF($C823="B",VLOOKUP($A823,Bat!$A$4:$BC$2232,F$1,FALSE),VLOOKUP($A823,Pit!$A$4:$AZ$2108,F$2,FALSE))</f>
        <v>Naomi Suzuki</v>
      </c>
      <c r="G823" s="16">
        <f>IF($C823="B",VLOOKUP($A823,Bat!$A$4:$BC$2232,G$1,FALSE),VLOOKUP($A823,Pit!$A$4:$AZ$2108,G$2,FALSE))</f>
        <v>21</v>
      </c>
      <c r="H823" s="16" t="str">
        <f>IF($C823="B",VLOOKUP($A823,Bat!$A$4:$BC$2232,H$1,FALSE),VLOOKUP($A823,Pit!$A$4:$AZ$2108,H$2,FALSE))</f>
        <v>S</v>
      </c>
      <c r="I823" s="16" t="str">
        <f>IF($C823="B",VLOOKUP($A823,Bat!$A$4:$BC$2232,I$1,FALSE),VLOOKUP($A823,Pit!$A$4:$AZ$2108,I$2,FALSE))</f>
        <v>R</v>
      </c>
      <c r="J823" s="16" t="str">
        <f>IF($C823="B",VLOOKUP($A823,Bat!$A$4:$BC$2232,J$1,FALSE),VLOOKUP($A823,Pit!$A$4:$AZ$2108,J$2,FALSE))</f>
        <v>Very Low</v>
      </c>
      <c r="K823" s="17" t="str">
        <f>IF($C823="B",VLOOKUP($A823,Bat!$A$4:$BC$2232,K$1,FALSE),VLOOKUP($A823,Pit!$A$4:$AZ$2108,K$2,FALSE))</f>
        <v>Normal</v>
      </c>
      <c r="L823" s="16">
        <f>IF($C823="B",VLOOKUP($A823,Bat!$A$4:$BC$2232,L$1,FALSE),VLOOKUP($A823,Pit!$A$4:$AZ$2108,L$2,FALSE))</f>
        <v>3</v>
      </c>
      <c r="M823" s="16">
        <f>IF($C823="B",VLOOKUP($A823,Bat!$A$4:$BC$2232,M$1,FALSE),VLOOKUP($A823,Pit!$A$4:$AZ$2108,M$2,FALSE))</f>
        <v>4</v>
      </c>
      <c r="N823" s="16">
        <f>IF($C823="B",VLOOKUP($A823,Bat!$A$4:$BC$2232,N$1,FALSE),VLOOKUP($A823,Pit!$A$4:$AZ$2108,N$2,FALSE))</f>
        <v>2</v>
      </c>
      <c r="O823" s="16" t="str">
        <f>IF($C823="B",VLOOKUP($A823,Bat!$A$4:$BC$2232,O$1,FALSE),VLOOKUP($A823,Pit!$A$4:$AZ$2108,O$2,FALSE))</f>
        <v>87-89 Mph</v>
      </c>
      <c r="P823" s="17">
        <f>IF($C823="B",VLOOKUP($A823,Bat!$A$4:$BC$2232,P$1,FALSE),VLOOKUP($A823,Pit!$A$4:$AZ$2108,P$2,FALSE))</f>
        <v>4</v>
      </c>
      <c r="Q823" s="36">
        <f>IF($C823="B",VLOOKUP($A823,Bat!$A$4:$BC$2232,Q$1,FALSE),VLOOKUP($A823,Pit!$A$4:$AZ$2108,Q$2,FALSE))</f>
        <v>10.408274090317878</v>
      </c>
      <c r="R823" s="19">
        <f>IF($C823="B",VLOOKUP($A823,Bat!$A$4:$BC$2232,R$1,FALSE),VLOOKUP($A823,Pit!$A$4:$AZ$2108,R$2,FALSE))</f>
        <v>-1.1310334244381979</v>
      </c>
      <c r="S823" s="20">
        <f>IF($C823="B",VLOOKUP($A823,Bat!$A$4:$BC$2232,S$1,FALSE),VLOOKUP($A823,Pit!$A$4:$AZ$2108,S$2,FALSE))</f>
        <v>190000</v>
      </c>
      <c r="T823" s="17" t="str">
        <f>VLOOKUP(IF($C823="B",VLOOKUP($A823,Bat!$A$4:$AT$2232,T$1,FALSE),VLOOKUP($A823,Pit!$A$4:$BD$2108,T$2,FALSE)),COND!$A$35:$B$41,2,FALSE)</f>
        <v>??</v>
      </c>
      <c r="U823" s="21">
        <f>IF($C823="B",VLOOKUP($A823,Bat!$A$4:$AR$1196,44,FALSE),VLOOKUP($A823,Pit!$A$4:$BB$1086,54,FALSE))</f>
        <v>0</v>
      </c>
      <c r="V823" s="16"/>
      <c r="W823" s="16">
        <f>IF(OR(U823=999,V823=999,AND(S823&gt;$S$3,S823&lt;&gt;"Slot")),"",IF(V823="",U823,V823))</f>
        <v>0</v>
      </c>
      <c r="X823" s="17" t="e">
        <f>RANK(R823,$R$5:$R$124)</f>
        <v>#N/A</v>
      </c>
      <c r="Y823" s="16" t="str">
        <f>IFERROR(VLOOKUP($D823,Results!$F$3:$L$1396,Y$1,FALSE),"")</f>
        <v/>
      </c>
      <c r="Z823" s="34" t="str">
        <f>IFERROR(IFERROR(IF(VLOOKUP($D823,Results!$F$3:$L$1396,Z$1+1,FALSE)=1,"S",""),"")&amp;VLOOKUP($D823,Results!$F$3:$L$1396,Z$1,FALSE),"")</f>
        <v/>
      </c>
      <c r="AA823" s="16" t="str">
        <f>IFERROR(VLOOKUP($D823,Results!$F$3:$L$1396,AA$1,FALSE),"")</f>
        <v/>
      </c>
      <c r="AB823" s="16" t="str">
        <f>IFERROR(VLOOKUP($D823,Results!$F$3:$L$1396,AB$1,FALSE),"")</f>
        <v/>
      </c>
      <c r="AC823" s="16" t="str">
        <f>IF(V823="","",Y823-V823)</f>
        <v/>
      </c>
    </row>
    <row r="824" spans="1:29" s="21" customFormat="1" x14ac:dyDescent="0.25">
      <c r="A824" s="21" t="s">
        <v>3083</v>
      </c>
      <c r="B824" s="16">
        <f>COUNTIF($A$5:$A$124,A824)</f>
        <v>0</v>
      </c>
      <c r="C824" s="16" t="str">
        <f>IF(OR(MID(A824,1,2)="SP",MID(A824,1,2)="MR",MID(A824,1,2)="CL",MID(A824,1,2)="RP"),"P","B")</f>
        <v>B</v>
      </c>
      <c r="D824" s="17">
        <f>IF($C824="B",VLOOKUP($A824,Bat!$A$4:$BC$2232,D$1,FALSE),VLOOKUP($A824,Pit!$A$4:$AZ$2108,D$2,FALSE))</f>
        <v>10637</v>
      </c>
      <c r="E824" s="16" t="str">
        <f>IF($C824="B",VLOOKUP($A824,Bat!$A$4:$BC$2232,E$1,FALSE),VLOOKUP($A824,Pit!$A$4:$AZ$2108,E$2,FALSE))</f>
        <v>RF</v>
      </c>
      <c r="F824" s="16" t="str">
        <f>IF($C824="B",VLOOKUP($A824,Bat!$A$4:$BC$2232,F$1,FALSE),VLOOKUP($A824,Pit!$A$4:$AZ$2108,F$2,FALSE))</f>
        <v>Jamie Robinson</v>
      </c>
      <c r="G824" s="16">
        <f>IF($C824="B",VLOOKUP($A824,Bat!$A$4:$BC$2232,G$1,FALSE),VLOOKUP($A824,Pit!$A$4:$AZ$2108,G$2,FALSE))</f>
        <v>21</v>
      </c>
      <c r="H824" s="16" t="str">
        <f>IF($C824="B",VLOOKUP($A824,Bat!$A$4:$BC$2232,H$1,FALSE),VLOOKUP($A824,Pit!$A$4:$AZ$2108,H$2,FALSE))</f>
        <v>L</v>
      </c>
      <c r="I824" s="16" t="str">
        <f>IF($C824="B",VLOOKUP($A824,Bat!$A$4:$BC$2232,I$1,FALSE),VLOOKUP($A824,Pit!$A$4:$AZ$2108,I$2,FALSE))</f>
        <v>R</v>
      </c>
      <c r="J824" s="16" t="str">
        <f>IF($C824="B",VLOOKUP($A824,Bat!$A$4:$BC$2232,J$1,FALSE),VLOOKUP($A824,Pit!$A$4:$AZ$2108,J$2,FALSE))</f>
        <v>Normal</v>
      </c>
      <c r="K824" s="17" t="str">
        <f>IF($C824="B",VLOOKUP($A824,Bat!$A$4:$BC$2232,K$1,FALSE),VLOOKUP($A824,Pit!$A$4:$AZ$2108,K$2,FALSE))</f>
        <v>Normal</v>
      </c>
      <c r="L824" s="16">
        <f>IF($C824="B",VLOOKUP($A824,Bat!$A$4:$BC$2232,L$1,FALSE),VLOOKUP($A824,Pit!$A$4:$AZ$2108,L$2,FALSE))</f>
        <v>3</v>
      </c>
      <c r="M824" s="16">
        <f>IF($C824="B",VLOOKUP($A824,Bat!$A$4:$BC$2232,M$1,FALSE),VLOOKUP($A824,Pit!$A$4:$AZ$2108,M$2,FALSE))</f>
        <v>6</v>
      </c>
      <c r="N824" s="16">
        <f>IF($C824="B",VLOOKUP($A824,Bat!$A$4:$BC$2232,N$1,FALSE),VLOOKUP($A824,Pit!$A$4:$AZ$2108,N$2,FALSE))</f>
        <v>1</v>
      </c>
      <c r="O824" s="16">
        <f>IF($C824="B",VLOOKUP($A824,Bat!$A$4:$BC$2232,O$1,FALSE),VLOOKUP($A824,Pit!$A$4:$AZ$2108,O$2,FALSE))</f>
        <v>1</v>
      </c>
      <c r="P824" s="17">
        <f>IF($C824="B",VLOOKUP($A824,Bat!$A$4:$BC$2232,P$1,FALSE),VLOOKUP($A824,Pit!$A$4:$AZ$2108,P$2,FALSE))</f>
        <v>3</v>
      </c>
      <c r="Q824" s="36">
        <f>IF($C824="B",VLOOKUP($A824,Bat!$A$4:$BC$2232,Q$1,FALSE),VLOOKUP($A824,Pit!$A$4:$AZ$2108,Q$2,FALSE))</f>
        <v>-2.0652150285344266</v>
      </c>
      <c r="R824" s="19">
        <f>IF($C824="B",VLOOKUP($A824,Bat!$A$4:$BC$2232,R$1,FALSE),VLOOKUP($A824,Pit!$A$4:$AZ$2108,R$2,FALSE))</f>
        <v>-1.1334970314579824</v>
      </c>
      <c r="S824" s="20">
        <f>IF($C824="B",VLOOKUP($A824,Bat!$A$4:$BC$2232,S$1,FALSE),VLOOKUP($A824,Pit!$A$4:$AZ$2108,S$2,FALSE))</f>
        <v>200000</v>
      </c>
      <c r="T824" s="17" t="str">
        <f>VLOOKUP(IF($C824="B",VLOOKUP($A824,Bat!$A$4:$AT$2232,T$1,FALSE),VLOOKUP($A824,Pit!$A$4:$BD$2108,T$2,FALSE)),COND!$A$35:$B$41,2,FALSE)</f>
        <v>??</v>
      </c>
      <c r="U824" s="21">
        <f>IF($C824="B",VLOOKUP($A824,Bat!$A$4:$AR$1196,44,FALSE),VLOOKUP($A824,Pit!$A$4:$BB$1086,54,FALSE))</f>
        <v>0</v>
      </c>
      <c r="V824" s="16"/>
      <c r="W824" s="16">
        <f>IF(OR(U824=999,V824=999,AND(S824&gt;$S$3,S824&lt;&gt;"Slot")),"",IF(V824="",U824,V824))</f>
        <v>0</v>
      </c>
      <c r="X824" s="17" t="e">
        <f>RANK(R824,$R$5:$R$124)</f>
        <v>#N/A</v>
      </c>
      <c r="Y824" s="16" t="str">
        <f>IFERROR(VLOOKUP($D824,Results!$F$3:$L$1396,Y$1,FALSE),"")</f>
        <v/>
      </c>
      <c r="Z824" s="34" t="str">
        <f>IFERROR(IFERROR(IF(VLOOKUP($D824,Results!$F$3:$L$1396,Z$1+1,FALSE)=1,"S",""),"")&amp;VLOOKUP($D824,Results!$F$3:$L$1396,Z$1,FALSE),"")</f>
        <v/>
      </c>
      <c r="AA824" s="16" t="str">
        <f>IFERROR(VLOOKUP($D824,Results!$F$3:$L$1396,AA$1,FALSE),"")</f>
        <v/>
      </c>
      <c r="AB824" s="16" t="str">
        <f>IFERROR(VLOOKUP($D824,Results!$F$3:$L$1396,AB$1,FALSE),"")</f>
        <v/>
      </c>
      <c r="AC824" s="16" t="str">
        <f>IF(V824="","",Y824-V824)</f>
        <v/>
      </c>
    </row>
    <row r="825" spans="1:29" s="21" customFormat="1" x14ac:dyDescent="0.25">
      <c r="A825" s="21" t="s">
        <v>2718</v>
      </c>
      <c r="B825" s="16">
        <f>COUNTIF($A$5:$A$124,A825)</f>
        <v>0</v>
      </c>
      <c r="C825" s="16" t="str">
        <f>IF(OR(MID(A825,1,2)="SP",MID(A825,1,2)="MR",MID(A825,1,2)="CL",MID(A825,1,2)="RP"),"P","B")</f>
        <v>P</v>
      </c>
      <c r="D825" s="17">
        <f>IF($C825="B",VLOOKUP($A825,Bat!$A$4:$BC$2232,D$1,FALSE),VLOOKUP($A825,Pit!$A$4:$AZ$2108,D$2,FALSE))</f>
        <v>5029</v>
      </c>
      <c r="E825" s="16" t="str">
        <f>IF($C825="B",VLOOKUP($A825,Bat!$A$4:$BC$2232,E$1,FALSE),VLOOKUP($A825,Pit!$A$4:$AZ$2108,E$2,FALSE))</f>
        <v>RP</v>
      </c>
      <c r="F825" s="16" t="str">
        <f>IF($C825="B",VLOOKUP($A825,Bat!$A$4:$BC$2232,F$1,FALSE),VLOOKUP($A825,Pit!$A$4:$AZ$2108,F$2,FALSE))</f>
        <v>Mike Simmons</v>
      </c>
      <c r="G825" s="16">
        <f>IF($C825="B",VLOOKUP($A825,Bat!$A$4:$BC$2232,G$1,FALSE),VLOOKUP($A825,Pit!$A$4:$AZ$2108,G$2,FALSE))</f>
        <v>18</v>
      </c>
      <c r="H825" s="16" t="str">
        <f>IF($C825="B",VLOOKUP($A825,Bat!$A$4:$BC$2232,H$1,FALSE),VLOOKUP($A825,Pit!$A$4:$AZ$2108,H$2,FALSE))</f>
        <v>R</v>
      </c>
      <c r="I825" s="16" t="str">
        <f>IF($C825="B",VLOOKUP($A825,Bat!$A$4:$BC$2232,I$1,FALSE),VLOOKUP($A825,Pit!$A$4:$AZ$2108,I$2,FALSE))</f>
        <v>R</v>
      </c>
      <c r="J825" s="16" t="str">
        <f>IF($C825="B",VLOOKUP($A825,Bat!$A$4:$BC$2232,J$1,FALSE),VLOOKUP($A825,Pit!$A$4:$AZ$2108,J$2,FALSE))</f>
        <v>Very Low</v>
      </c>
      <c r="K825" s="17" t="str">
        <f>IF($C825="B",VLOOKUP($A825,Bat!$A$4:$BC$2232,K$1,FALSE),VLOOKUP($A825,Pit!$A$4:$AZ$2108,K$2,FALSE))</f>
        <v>Normal</v>
      </c>
      <c r="L825" s="16">
        <f>IF($C825="B",VLOOKUP($A825,Bat!$A$4:$BC$2232,L$1,FALSE),VLOOKUP($A825,Pit!$A$4:$AZ$2108,L$2,FALSE))</f>
        <v>4</v>
      </c>
      <c r="M825" s="16">
        <f>IF($C825="B",VLOOKUP($A825,Bat!$A$4:$BC$2232,M$1,FALSE),VLOOKUP($A825,Pit!$A$4:$AZ$2108,M$2,FALSE))</f>
        <v>3</v>
      </c>
      <c r="N825" s="16">
        <f>IF($C825="B",VLOOKUP($A825,Bat!$A$4:$BC$2232,N$1,FALSE),VLOOKUP($A825,Pit!$A$4:$AZ$2108,N$2,FALSE))</f>
        <v>2</v>
      </c>
      <c r="O825" s="16" t="str">
        <f>IF($C825="B",VLOOKUP($A825,Bat!$A$4:$BC$2232,O$1,FALSE),VLOOKUP($A825,Pit!$A$4:$AZ$2108,O$2,FALSE))</f>
        <v>90-92 Mph</v>
      </c>
      <c r="P825" s="17">
        <f>IF($C825="B",VLOOKUP($A825,Bat!$A$4:$BC$2232,P$1,FALSE),VLOOKUP($A825,Pit!$A$4:$AZ$2108,P$2,FALSE))</f>
        <v>7</v>
      </c>
      <c r="Q825" s="36">
        <f>IF($C825="B",VLOOKUP($A825,Bat!$A$4:$BC$2232,Q$1,FALSE),VLOOKUP($A825,Pit!$A$4:$AZ$2108,Q$2,FALSE))</f>
        <v>10.352183808104648</v>
      </c>
      <c r="R825" s="19">
        <f>IF($C825="B",VLOOKUP($A825,Bat!$A$4:$BC$2232,R$1,FALSE),VLOOKUP($A825,Pit!$A$4:$AZ$2108,R$2,FALSE))</f>
        <v>-1.1360515302477463</v>
      </c>
      <c r="S825" s="20">
        <f>IF($C825="B",VLOOKUP($A825,Bat!$A$4:$BC$2232,S$1,FALSE),VLOOKUP($A825,Pit!$A$4:$AZ$2108,S$2,FALSE))</f>
        <v>1800000</v>
      </c>
      <c r="T825" s="17" t="str">
        <f>VLOOKUP(IF($C825="B",VLOOKUP($A825,Bat!$A$4:$AT$2232,T$1,FALSE),VLOOKUP($A825,Pit!$A$4:$BD$2108,T$2,FALSE)),COND!$A$35:$B$41,2,FALSE)</f>
        <v>??</v>
      </c>
      <c r="U825" s="21">
        <f>IF($C825="B",VLOOKUP($A825,Bat!$A$4:$AR$1196,44,FALSE),VLOOKUP($A825,Pit!$A$4:$BB$1086,54,FALSE))</f>
        <v>0</v>
      </c>
      <c r="V825" s="16"/>
      <c r="W825" s="16">
        <f>IF(OR(U825=999,V825=999,AND(S825&gt;$S$3,S825&lt;&gt;"Slot")),"",IF(V825="",U825,V825))</f>
        <v>0</v>
      </c>
      <c r="X825" s="17" t="e">
        <f>RANK(R825,$R$5:$R$124)</f>
        <v>#N/A</v>
      </c>
      <c r="Y825" s="16" t="str">
        <f>IFERROR(VLOOKUP($D825,Results!$F$3:$L$1396,Y$1,FALSE),"")</f>
        <v/>
      </c>
      <c r="Z825" s="34" t="str">
        <f>IFERROR(IFERROR(IF(VLOOKUP($D825,Results!$F$3:$L$1396,Z$1+1,FALSE)=1,"S",""),"")&amp;VLOOKUP($D825,Results!$F$3:$L$1396,Z$1,FALSE),"")</f>
        <v/>
      </c>
      <c r="AA825" s="16" t="str">
        <f>IFERROR(VLOOKUP($D825,Results!$F$3:$L$1396,AA$1,FALSE),"")</f>
        <v/>
      </c>
      <c r="AB825" s="16" t="str">
        <f>IFERROR(VLOOKUP($D825,Results!$F$3:$L$1396,AB$1,FALSE),"")</f>
        <v/>
      </c>
      <c r="AC825" s="16" t="str">
        <f>IF(V825="","",Y825-V825)</f>
        <v/>
      </c>
    </row>
    <row r="826" spans="1:29" s="21" customFormat="1" x14ac:dyDescent="0.25">
      <c r="A826" s="21" t="s">
        <v>2719</v>
      </c>
      <c r="B826" s="16">
        <f>COUNTIF($A$5:$A$124,A826)</f>
        <v>0</v>
      </c>
      <c r="C826" s="16" t="str">
        <f>IF(OR(MID(A826,1,2)="SP",MID(A826,1,2)="MR",MID(A826,1,2)="CL",MID(A826,1,2)="RP"),"P","B")</f>
        <v>P</v>
      </c>
      <c r="D826" s="17">
        <f>IF($C826="B",VLOOKUP($A826,Bat!$A$4:$BC$2232,D$1,FALSE),VLOOKUP($A826,Pit!$A$4:$AZ$2108,D$2,FALSE))</f>
        <v>9268</v>
      </c>
      <c r="E826" s="16" t="str">
        <f>IF($C826="B",VLOOKUP($A826,Bat!$A$4:$BC$2232,E$1,FALSE),VLOOKUP($A826,Pit!$A$4:$AZ$2108,E$2,FALSE))</f>
        <v>RP</v>
      </c>
      <c r="F826" s="16" t="str">
        <f>IF($C826="B",VLOOKUP($A826,Bat!$A$4:$BC$2232,F$1,FALSE),VLOOKUP($A826,Pit!$A$4:$AZ$2108,F$2,FALSE))</f>
        <v>Arinori Sanu</v>
      </c>
      <c r="G826" s="16">
        <f>IF($C826="B",VLOOKUP($A826,Bat!$A$4:$BC$2232,G$1,FALSE),VLOOKUP($A826,Pit!$A$4:$AZ$2108,G$2,FALSE))</f>
        <v>18</v>
      </c>
      <c r="H826" s="16" t="str">
        <f>IF($C826="B",VLOOKUP($A826,Bat!$A$4:$BC$2232,H$1,FALSE),VLOOKUP($A826,Pit!$A$4:$AZ$2108,H$2,FALSE))</f>
        <v>S</v>
      </c>
      <c r="I826" s="16" t="str">
        <f>IF($C826="B",VLOOKUP($A826,Bat!$A$4:$BC$2232,I$1,FALSE),VLOOKUP($A826,Pit!$A$4:$AZ$2108,I$2,FALSE))</f>
        <v>R</v>
      </c>
      <c r="J826" s="16" t="str">
        <f>IF($C826="B",VLOOKUP($A826,Bat!$A$4:$BC$2232,J$1,FALSE),VLOOKUP($A826,Pit!$A$4:$AZ$2108,J$2,FALSE))</f>
        <v>Very Low</v>
      </c>
      <c r="K826" s="17" t="str">
        <f>IF($C826="B",VLOOKUP($A826,Bat!$A$4:$BC$2232,K$1,FALSE),VLOOKUP($A826,Pit!$A$4:$AZ$2108,K$2,FALSE))</f>
        <v>Very Low</v>
      </c>
      <c r="L826" s="16">
        <f>IF($C826="B",VLOOKUP($A826,Bat!$A$4:$BC$2232,L$1,FALSE),VLOOKUP($A826,Pit!$A$4:$AZ$2108,L$2,FALSE))</f>
        <v>3</v>
      </c>
      <c r="M826" s="16">
        <f>IF($C826="B",VLOOKUP($A826,Bat!$A$4:$BC$2232,M$1,FALSE),VLOOKUP($A826,Pit!$A$4:$AZ$2108,M$2,FALSE))</f>
        <v>4</v>
      </c>
      <c r="N826" s="16">
        <f>IF($C826="B",VLOOKUP($A826,Bat!$A$4:$BC$2232,N$1,FALSE),VLOOKUP($A826,Pit!$A$4:$AZ$2108,N$2,FALSE))</f>
        <v>2</v>
      </c>
      <c r="O826" s="16" t="str">
        <f>IF($C826="B",VLOOKUP($A826,Bat!$A$4:$BC$2232,O$1,FALSE),VLOOKUP($A826,Pit!$A$4:$AZ$2108,O$2,FALSE))</f>
        <v>85-87 Mph</v>
      </c>
      <c r="P826" s="17">
        <f>IF($C826="B",VLOOKUP($A826,Bat!$A$4:$BC$2232,P$1,FALSE),VLOOKUP($A826,Pit!$A$4:$AZ$2108,P$2,FALSE))</f>
        <v>5</v>
      </c>
      <c r="Q826" s="36">
        <f>IF($C826="B",VLOOKUP($A826,Bat!$A$4:$BC$2232,Q$1,FALSE),VLOOKUP($A826,Pit!$A$4:$AZ$2108,Q$2,FALSE))</f>
        <v>10.351938170194611</v>
      </c>
      <c r="R826" s="19">
        <f>IF($C826="B",VLOOKUP($A826,Bat!$A$4:$BC$2232,R$1,FALSE),VLOOKUP($A826,Pit!$A$4:$AZ$2108,R$2,FALSE))</f>
        <v>-1.1360735061939309</v>
      </c>
      <c r="S826" s="20">
        <f>IF($C826="B",VLOOKUP($A826,Bat!$A$4:$BC$2232,S$1,FALSE),VLOOKUP($A826,Pit!$A$4:$AZ$2108,S$2,FALSE))</f>
        <v>210000</v>
      </c>
      <c r="T826" s="17" t="str">
        <f>VLOOKUP(IF($C826="B",VLOOKUP($A826,Bat!$A$4:$AT$2232,T$1,FALSE),VLOOKUP($A826,Pit!$A$4:$BD$2108,T$2,FALSE)),COND!$A$35:$B$41,2,FALSE)</f>
        <v>??</v>
      </c>
      <c r="U826" s="21">
        <f>IF($C826="B",VLOOKUP($A826,Bat!$A$4:$AR$1196,44,FALSE),VLOOKUP($A826,Pit!$A$4:$BB$1086,54,FALSE))</f>
        <v>0</v>
      </c>
      <c r="V826" s="16"/>
      <c r="W826" s="16">
        <f>IF(OR(U826=999,V826=999,AND(S826&gt;$S$3,S826&lt;&gt;"Slot")),"",IF(V826="",U826,V826))</f>
        <v>0</v>
      </c>
      <c r="X826" s="17" t="e">
        <f>RANK(R826,$R$5:$R$124)</f>
        <v>#N/A</v>
      </c>
      <c r="Y826" s="16" t="str">
        <f>IFERROR(VLOOKUP($D826,Results!$F$3:$L$1396,Y$1,FALSE),"")</f>
        <v/>
      </c>
      <c r="Z826" s="34" t="str">
        <f>IFERROR(IFERROR(IF(VLOOKUP($D826,Results!$F$3:$L$1396,Z$1+1,FALSE)=1,"S",""),"")&amp;VLOOKUP($D826,Results!$F$3:$L$1396,Z$1,FALSE),"")</f>
        <v/>
      </c>
      <c r="AA826" s="16" t="str">
        <f>IFERROR(VLOOKUP($D826,Results!$F$3:$L$1396,AA$1,FALSE),"")</f>
        <v/>
      </c>
      <c r="AB826" s="16" t="str">
        <f>IFERROR(VLOOKUP($D826,Results!$F$3:$L$1396,AB$1,FALSE),"")</f>
        <v/>
      </c>
      <c r="AC826" s="16" t="str">
        <f>IF(V826="","",Y826-V826)</f>
        <v/>
      </c>
    </row>
    <row r="827" spans="1:29" s="21" customFormat="1" x14ac:dyDescent="0.25">
      <c r="A827" s="21" t="s">
        <v>2720</v>
      </c>
      <c r="B827" s="16">
        <f>COUNTIF($A$5:$A$124,A827)</f>
        <v>0</v>
      </c>
      <c r="C827" s="16" t="str">
        <f>IF(OR(MID(A827,1,2)="SP",MID(A827,1,2)="MR",MID(A827,1,2)="CL",MID(A827,1,2)="RP"),"P","B")</f>
        <v>P</v>
      </c>
      <c r="D827" s="17">
        <f>IF($C827="B",VLOOKUP($A827,Bat!$A$4:$BC$2232,D$1,FALSE),VLOOKUP($A827,Pit!$A$4:$AZ$2108,D$2,FALSE))</f>
        <v>9270</v>
      </c>
      <c r="E827" s="16" t="str">
        <f>IF($C827="B",VLOOKUP($A827,Bat!$A$4:$BC$2232,E$1,FALSE),VLOOKUP($A827,Pit!$A$4:$AZ$2108,E$2,FALSE))</f>
        <v>RP</v>
      </c>
      <c r="F827" s="16" t="str">
        <f>IF($C827="B",VLOOKUP($A827,Bat!$A$4:$BC$2232,F$1,FALSE),VLOOKUP($A827,Pit!$A$4:$AZ$2108,F$2,FALSE))</f>
        <v>Moronobu Chikafuji</v>
      </c>
      <c r="G827" s="16">
        <f>IF($C827="B",VLOOKUP($A827,Bat!$A$4:$BC$2232,G$1,FALSE),VLOOKUP($A827,Pit!$A$4:$AZ$2108,G$2,FALSE))</f>
        <v>17</v>
      </c>
      <c r="H827" s="16" t="str">
        <f>IF($C827="B",VLOOKUP($A827,Bat!$A$4:$BC$2232,H$1,FALSE),VLOOKUP($A827,Pit!$A$4:$AZ$2108,H$2,FALSE))</f>
        <v>R</v>
      </c>
      <c r="I827" s="16" t="str">
        <f>IF($C827="B",VLOOKUP($A827,Bat!$A$4:$BC$2232,I$1,FALSE),VLOOKUP($A827,Pit!$A$4:$AZ$2108,I$2,FALSE))</f>
        <v>R</v>
      </c>
      <c r="J827" s="16" t="str">
        <f>IF($C827="B",VLOOKUP($A827,Bat!$A$4:$BC$2232,J$1,FALSE),VLOOKUP($A827,Pit!$A$4:$AZ$2108,J$2,FALSE))</f>
        <v>Low</v>
      </c>
      <c r="K827" s="17" t="str">
        <f>IF($C827="B",VLOOKUP($A827,Bat!$A$4:$BC$2232,K$1,FALSE),VLOOKUP($A827,Pit!$A$4:$AZ$2108,K$2,FALSE))</f>
        <v>Very Low</v>
      </c>
      <c r="L827" s="16">
        <f>IF($C827="B",VLOOKUP($A827,Bat!$A$4:$BC$2232,L$1,FALSE),VLOOKUP($A827,Pit!$A$4:$AZ$2108,L$2,FALSE))</f>
        <v>3</v>
      </c>
      <c r="M827" s="16">
        <f>IF($C827="B",VLOOKUP($A827,Bat!$A$4:$BC$2232,M$1,FALSE),VLOOKUP($A827,Pit!$A$4:$AZ$2108,M$2,FALSE))</f>
        <v>4</v>
      </c>
      <c r="N827" s="16">
        <f>IF($C827="B",VLOOKUP($A827,Bat!$A$4:$BC$2232,N$1,FALSE),VLOOKUP($A827,Pit!$A$4:$AZ$2108,N$2,FALSE))</f>
        <v>2</v>
      </c>
      <c r="O827" s="16" t="str">
        <f>IF($C827="B",VLOOKUP($A827,Bat!$A$4:$BC$2232,O$1,FALSE),VLOOKUP($A827,Pit!$A$4:$AZ$2108,O$2,FALSE))</f>
        <v>85-87 Mph</v>
      </c>
      <c r="P827" s="17">
        <f>IF($C827="B",VLOOKUP($A827,Bat!$A$4:$BC$2232,P$1,FALSE),VLOOKUP($A827,Pit!$A$4:$AZ$2108,P$2,FALSE))</f>
        <v>2</v>
      </c>
      <c r="Q827" s="36">
        <f>IF($C827="B",VLOOKUP($A827,Bat!$A$4:$BC$2232,Q$1,FALSE),VLOOKUP($A827,Pit!$A$4:$AZ$2108,Q$2,FALSE))</f>
        <v>10.345968601728078</v>
      </c>
      <c r="R827" s="19">
        <f>IF($C827="B",VLOOKUP($A827,Bat!$A$4:$BC$2232,R$1,FALSE),VLOOKUP($A827,Pit!$A$4:$AZ$2108,R$2,FALSE))</f>
        <v>-1.1366075724353615</v>
      </c>
      <c r="S827" s="20">
        <f>IF($C827="B",VLOOKUP($A827,Bat!$A$4:$BC$2232,S$1,FALSE),VLOOKUP($A827,Pit!$A$4:$AZ$2108,S$2,FALSE))</f>
        <v>180000</v>
      </c>
      <c r="T827" s="17" t="str">
        <f>VLOOKUP(IF($C827="B",VLOOKUP($A827,Bat!$A$4:$AT$2232,T$1,FALSE),VLOOKUP($A827,Pit!$A$4:$BD$2108,T$2,FALSE)),COND!$A$35:$B$41,2,FALSE)</f>
        <v>??</v>
      </c>
      <c r="U827" s="21">
        <f>IF($C827="B",VLOOKUP($A827,Bat!$A$4:$AR$1196,44,FALSE),VLOOKUP($A827,Pit!$A$4:$BB$1086,54,FALSE))</f>
        <v>0</v>
      </c>
      <c r="V827" s="16"/>
      <c r="W827" s="16">
        <f>IF(OR(U827=999,V827=999,AND(S827&gt;$S$3,S827&lt;&gt;"Slot")),"",IF(V827="",U827,V827))</f>
        <v>0</v>
      </c>
      <c r="X827" s="17" t="e">
        <f>RANK(R827,$R$5:$R$124)</f>
        <v>#N/A</v>
      </c>
      <c r="Y827" s="16" t="str">
        <f>IFERROR(VLOOKUP($D827,Results!$F$3:$L$1396,Y$1,FALSE),"")</f>
        <v/>
      </c>
      <c r="Z827" s="34" t="str">
        <f>IFERROR(IFERROR(IF(VLOOKUP($D827,Results!$F$3:$L$1396,Z$1+1,FALSE)=1,"S",""),"")&amp;VLOOKUP($D827,Results!$F$3:$L$1396,Z$1,FALSE),"")</f>
        <v/>
      </c>
      <c r="AA827" s="16" t="str">
        <f>IFERROR(VLOOKUP($D827,Results!$F$3:$L$1396,AA$1,FALSE),"")</f>
        <v/>
      </c>
      <c r="AB827" s="16" t="str">
        <f>IFERROR(VLOOKUP($D827,Results!$F$3:$L$1396,AB$1,FALSE),"")</f>
        <v/>
      </c>
      <c r="AC827" s="16" t="str">
        <f>IF(V827="","",Y827-V827)</f>
        <v/>
      </c>
    </row>
    <row r="828" spans="1:29" s="21" customFormat="1" x14ac:dyDescent="0.25">
      <c r="A828" s="21" t="s">
        <v>2721</v>
      </c>
      <c r="B828" s="16">
        <f>COUNTIF($A$5:$A$124,A828)</f>
        <v>0</v>
      </c>
      <c r="C828" s="16" t="str">
        <f>IF(OR(MID(A828,1,2)="SP",MID(A828,1,2)="MR",MID(A828,1,2)="CL",MID(A828,1,2)="RP"),"P","B")</f>
        <v>P</v>
      </c>
      <c r="D828" s="17">
        <f>IF($C828="B",VLOOKUP($A828,Bat!$A$4:$BC$2232,D$1,FALSE),VLOOKUP($A828,Pit!$A$4:$AZ$2108,D$2,FALSE))</f>
        <v>4847</v>
      </c>
      <c r="E828" s="16" t="str">
        <f>IF($C828="B",VLOOKUP($A828,Bat!$A$4:$BC$2232,E$1,FALSE),VLOOKUP($A828,Pit!$A$4:$AZ$2108,E$2,FALSE))</f>
        <v>RP</v>
      </c>
      <c r="F828" s="16" t="str">
        <f>IF($C828="B",VLOOKUP($A828,Bat!$A$4:$BC$2232,F$1,FALSE),VLOOKUP($A828,Pit!$A$4:$AZ$2108,F$2,FALSE))</f>
        <v>Santiago Robles</v>
      </c>
      <c r="G828" s="16">
        <f>IF($C828="B",VLOOKUP($A828,Bat!$A$4:$BC$2232,G$1,FALSE),VLOOKUP($A828,Pit!$A$4:$AZ$2108,G$2,FALSE))</f>
        <v>18</v>
      </c>
      <c r="H828" s="16" t="str">
        <f>IF($C828="B",VLOOKUP($A828,Bat!$A$4:$BC$2232,H$1,FALSE),VLOOKUP($A828,Pit!$A$4:$AZ$2108,H$2,FALSE))</f>
        <v>R</v>
      </c>
      <c r="I828" s="16" t="str">
        <f>IF($C828="B",VLOOKUP($A828,Bat!$A$4:$BC$2232,I$1,FALSE),VLOOKUP($A828,Pit!$A$4:$AZ$2108,I$2,FALSE))</f>
        <v>R</v>
      </c>
      <c r="J828" s="16" t="str">
        <f>IF($C828="B",VLOOKUP($A828,Bat!$A$4:$BC$2232,J$1,FALSE),VLOOKUP($A828,Pit!$A$4:$AZ$2108,J$2,FALSE))</f>
        <v>Very Low</v>
      </c>
      <c r="K828" s="17" t="str">
        <f>IF($C828="B",VLOOKUP($A828,Bat!$A$4:$BC$2232,K$1,FALSE),VLOOKUP($A828,Pit!$A$4:$AZ$2108,K$2,FALSE))</f>
        <v>High</v>
      </c>
      <c r="L828" s="16">
        <f>IF($C828="B",VLOOKUP($A828,Bat!$A$4:$BC$2232,L$1,FALSE),VLOOKUP($A828,Pit!$A$4:$AZ$2108,L$2,FALSE))</f>
        <v>2</v>
      </c>
      <c r="M828" s="16">
        <f>IF($C828="B",VLOOKUP($A828,Bat!$A$4:$BC$2232,M$1,FALSE),VLOOKUP($A828,Pit!$A$4:$AZ$2108,M$2,FALSE))</f>
        <v>4</v>
      </c>
      <c r="N828" s="16">
        <f>IF($C828="B",VLOOKUP($A828,Bat!$A$4:$BC$2232,N$1,FALSE),VLOOKUP($A828,Pit!$A$4:$AZ$2108,N$2,FALSE))</f>
        <v>2</v>
      </c>
      <c r="O828" s="16" t="str">
        <f>IF($C828="B",VLOOKUP($A828,Bat!$A$4:$BC$2232,O$1,FALSE),VLOOKUP($A828,Pit!$A$4:$AZ$2108,O$2,FALSE))</f>
        <v>84-86 Mph</v>
      </c>
      <c r="P828" s="17">
        <f>IF($C828="B",VLOOKUP($A828,Bat!$A$4:$BC$2232,P$1,FALSE),VLOOKUP($A828,Pit!$A$4:$AZ$2108,P$2,FALSE))</f>
        <v>6</v>
      </c>
      <c r="Q828" s="36">
        <f>IF($C828="B",VLOOKUP($A828,Bat!$A$4:$BC$2232,Q$1,FALSE),VLOOKUP($A828,Pit!$A$4:$AZ$2108,Q$2,FALSE))</f>
        <v>10.330832363469419</v>
      </c>
      <c r="R828" s="19">
        <f>IF($C828="B",VLOOKUP($A828,Bat!$A$4:$BC$2232,R$1,FALSE),VLOOKUP($A828,Pit!$A$4:$AZ$2108,R$2,FALSE))</f>
        <v>-1.1379617329448726</v>
      </c>
      <c r="S828" s="20">
        <f>IF($C828="B",VLOOKUP($A828,Bat!$A$4:$BC$2232,S$1,FALSE),VLOOKUP($A828,Pit!$A$4:$AZ$2108,S$2,FALSE))</f>
        <v>95000</v>
      </c>
      <c r="T828" s="17" t="str">
        <f>VLOOKUP(IF($C828="B",VLOOKUP($A828,Bat!$A$4:$AT$2232,T$1,FALSE),VLOOKUP($A828,Pit!$A$4:$BD$2108,T$2,FALSE)),COND!$A$35:$B$41,2,FALSE)</f>
        <v>??</v>
      </c>
      <c r="U828" s="21">
        <f>IF($C828="B",VLOOKUP($A828,Bat!$A$4:$AR$1196,44,FALSE),VLOOKUP($A828,Pit!$A$4:$BB$1086,54,FALSE))</f>
        <v>0</v>
      </c>
      <c r="V828" s="16"/>
      <c r="W828" s="16">
        <f>IF(OR(U828=999,V828=999,AND(S828&gt;$S$3,S828&lt;&gt;"Slot")),"",IF(V828="",U828,V828))</f>
        <v>0</v>
      </c>
      <c r="X828" s="17" t="e">
        <f>RANK(R828,$R$5:$R$124)</f>
        <v>#N/A</v>
      </c>
      <c r="Y828" s="16" t="str">
        <f>IFERROR(VLOOKUP($D828,Results!$F$3:$L$1396,Y$1,FALSE),"")</f>
        <v/>
      </c>
      <c r="Z828" s="34" t="str">
        <f>IFERROR(IFERROR(IF(VLOOKUP($D828,Results!$F$3:$L$1396,Z$1+1,FALSE)=1,"S",""),"")&amp;VLOOKUP($D828,Results!$F$3:$L$1396,Z$1,FALSE),"")</f>
        <v/>
      </c>
      <c r="AA828" s="16" t="str">
        <f>IFERROR(VLOOKUP($D828,Results!$F$3:$L$1396,AA$1,FALSE),"")</f>
        <v/>
      </c>
      <c r="AB828" s="16" t="str">
        <f>IFERROR(VLOOKUP($D828,Results!$F$3:$L$1396,AB$1,FALSE),"")</f>
        <v/>
      </c>
      <c r="AC828" s="16" t="str">
        <f>IF(V828="","",Y828-V828)</f>
        <v/>
      </c>
    </row>
    <row r="829" spans="1:29" s="21" customFormat="1" x14ac:dyDescent="0.25">
      <c r="A829" s="21" t="s">
        <v>2722</v>
      </c>
      <c r="B829" s="16">
        <f>COUNTIF($A$5:$A$124,A829)</f>
        <v>0</v>
      </c>
      <c r="C829" s="16" t="str">
        <f>IF(OR(MID(A829,1,2)="SP",MID(A829,1,2)="MR",MID(A829,1,2)="CL",MID(A829,1,2)="RP"),"P","B")</f>
        <v>P</v>
      </c>
      <c r="D829" s="17">
        <f>IF($C829="B",VLOOKUP($A829,Bat!$A$4:$BC$2232,D$1,FALSE),VLOOKUP($A829,Pit!$A$4:$AZ$2108,D$2,FALSE))</f>
        <v>4944</v>
      </c>
      <c r="E829" s="16" t="str">
        <f>IF($C829="B",VLOOKUP($A829,Bat!$A$4:$BC$2232,E$1,FALSE),VLOOKUP($A829,Pit!$A$4:$AZ$2108,E$2,FALSE))</f>
        <v>SP</v>
      </c>
      <c r="F829" s="16" t="str">
        <f>IF($C829="B",VLOOKUP($A829,Bat!$A$4:$BC$2232,F$1,FALSE),VLOOKUP($A829,Pit!$A$4:$AZ$2108,F$2,FALSE))</f>
        <v>Ricardo Rosa</v>
      </c>
      <c r="G829" s="16">
        <f>IF($C829="B",VLOOKUP($A829,Bat!$A$4:$BC$2232,G$1,FALSE),VLOOKUP($A829,Pit!$A$4:$AZ$2108,G$2,FALSE))</f>
        <v>18</v>
      </c>
      <c r="H829" s="16" t="str">
        <f>IF($C829="B",VLOOKUP($A829,Bat!$A$4:$BC$2232,H$1,FALSE),VLOOKUP($A829,Pit!$A$4:$AZ$2108,H$2,FALSE))</f>
        <v>R</v>
      </c>
      <c r="I829" s="16" t="str">
        <f>IF($C829="B",VLOOKUP($A829,Bat!$A$4:$BC$2232,I$1,FALSE),VLOOKUP($A829,Pit!$A$4:$AZ$2108,I$2,FALSE))</f>
        <v>R</v>
      </c>
      <c r="J829" s="16" t="str">
        <f>IF($C829="B",VLOOKUP($A829,Bat!$A$4:$BC$2232,J$1,FALSE),VLOOKUP($A829,Pit!$A$4:$AZ$2108,J$2,FALSE))</f>
        <v>Very Low</v>
      </c>
      <c r="K829" s="17" t="str">
        <f>IF($C829="B",VLOOKUP($A829,Bat!$A$4:$BC$2232,K$1,FALSE),VLOOKUP($A829,Pit!$A$4:$AZ$2108,K$2,FALSE))</f>
        <v>Normal</v>
      </c>
      <c r="L829" s="16">
        <f>IF($C829="B",VLOOKUP($A829,Bat!$A$4:$BC$2232,L$1,FALSE),VLOOKUP($A829,Pit!$A$4:$AZ$2108,L$2,FALSE))</f>
        <v>3</v>
      </c>
      <c r="M829" s="16">
        <f>IF($C829="B",VLOOKUP($A829,Bat!$A$4:$BC$2232,M$1,FALSE),VLOOKUP($A829,Pit!$A$4:$AZ$2108,M$2,FALSE))</f>
        <v>4</v>
      </c>
      <c r="N829" s="16">
        <f>IF($C829="B",VLOOKUP($A829,Bat!$A$4:$BC$2232,N$1,FALSE),VLOOKUP($A829,Pit!$A$4:$AZ$2108,N$2,FALSE))</f>
        <v>2</v>
      </c>
      <c r="O829" s="16" t="str">
        <f>IF($C829="B",VLOOKUP($A829,Bat!$A$4:$BC$2232,O$1,FALSE),VLOOKUP($A829,Pit!$A$4:$AZ$2108,O$2,FALSE))</f>
        <v>89-91 Mph</v>
      </c>
      <c r="P829" s="17">
        <f>IF($C829="B",VLOOKUP($A829,Bat!$A$4:$BC$2232,P$1,FALSE),VLOOKUP($A829,Pit!$A$4:$AZ$2108,P$2,FALSE))</f>
        <v>7</v>
      </c>
      <c r="Q829" s="36">
        <f>IF($C829="B",VLOOKUP($A829,Bat!$A$4:$BC$2232,Q$1,FALSE),VLOOKUP($A829,Pit!$A$4:$AZ$2108,Q$2,FALSE))</f>
        <v>10.32805338162045</v>
      </c>
      <c r="R829" s="19">
        <f>IF($C829="B",VLOOKUP($A829,Bat!$A$4:$BC$2232,R$1,FALSE),VLOOKUP($A829,Pit!$A$4:$AZ$2108,R$2,FALSE))</f>
        <v>-1.1382103539966963</v>
      </c>
      <c r="S829" s="20">
        <f>IF($C829="B",VLOOKUP($A829,Bat!$A$4:$BC$2232,S$1,FALSE),VLOOKUP($A829,Pit!$A$4:$AZ$2108,S$2,FALSE))</f>
        <v>190000</v>
      </c>
      <c r="T829" s="17" t="str">
        <f>VLOOKUP(IF($C829="B",VLOOKUP($A829,Bat!$A$4:$AT$2232,T$1,FALSE),VLOOKUP($A829,Pit!$A$4:$BD$2108,T$2,FALSE)),COND!$A$35:$B$41,2,FALSE)</f>
        <v>??</v>
      </c>
      <c r="U829" s="21">
        <f>IF($C829="B",VLOOKUP($A829,Bat!$A$4:$AR$1196,44,FALSE),VLOOKUP($A829,Pit!$A$4:$BB$1086,54,FALSE))</f>
        <v>0</v>
      </c>
      <c r="V829" s="16"/>
      <c r="W829" s="16">
        <f>IF(OR(U829=999,V829=999,AND(S829&gt;$S$3,S829&lt;&gt;"Slot")),"",IF(V829="",U829,V829))</f>
        <v>0</v>
      </c>
      <c r="X829" s="17" t="e">
        <f>RANK(R829,$R$5:$R$124)</f>
        <v>#N/A</v>
      </c>
      <c r="Y829" s="16" t="str">
        <f>IFERROR(VLOOKUP($D829,Results!$F$3:$L$1396,Y$1,FALSE),"")</f>
        <v/>
      </c>
      <c r="Z829" s="34" t="str">
        <f>IFERROR(IFERROR(IF(VLOOKUP($D829,Results!$F$3:$L$1396,Z$1+1,FALSE)=1,"S",""),"")&amp;VLOOKUP($D829,Results!$F$3:$L$1396,Z$1,FALSE),"")</f>
        <v/>
      </c>
      <c r="AA829" s="16" t="str">
        <f>IFERROR(VLOOKUP($D829,Results!$F$3:$L$1396,AA$1,FALSE),"")</f>
        <v/>
      </c>
      <c r="AB829" s="16" t="str">
        <f>IFERROR(VLOOKUP($D829,Results!$F$3:$L$1396,AB$1,FALSE),"")</f>
        <v/>
      </c>
      <c r="AC829" s="16" t="str">
        <f>IF(V829="","",Y829-V829)</f>
        <v/>
      </c>
    </row>
    <row r="830" spans="1:29" s="21" customFormat="1" x14ac:dyDescent="0.25">
      <c r="A830" s="21" t="s">
        <v>2723</v>
      </c>
      <c r="B830" s="16">
        <f>COUNTIF($A$5:$A$124,A830)</f>
        <v>0</v>
      </c>
      <c r="C830" s="16" t="str">
        <f>IF(OR(MID(A830,1,2)="SP",MID(A830,1,2)="MR",MID(A830,1,2)="CL",MID(A830,1,2)="RP"),"P","B")</f>
        <v>P</v>
      </c>
      <c r="D830" s="17">
        <f>IF($C830="B",VLOOKUP($A830,Bat!$A$4:$BC$2232,D$1,FALSE),VLOOKUP($A830,Pit!$A$4:$AZ$2108,D$2,FALSE))</f>
        <v>4788</v>
      </c>
      <c r="E830" s="16" t="str">
        <f>IF($C830="B",VLOOKUP($A830,Bat!$A$4:$BC$2232,E$1,FALSE),VLOOKUP($A830,Pit!$A$4:$AZ$2108,E$2,FALSE))</f>
        <v>RP</v>
      </c>
      <c r="F830" s="16" t="str">
        <f>IF($C830="B",VLOOKUP($A830,Bat!$A$4:$BC$2232,F$1,FALSE),VLOOKUP($A830,Pit!$A$4:$AZ$2108,F$2,FALSE))</f>
        <v>William Holdom</v>
      </c>
      <c r="G830" s="16">
        <f>IF($C830="B",VLOOKUP($A830,Bat!$A$4:$BC$2232,G$1,FALSE),VLOOKUP($A830,Pit!$A$4:$AZ$2108,G$2,FALSE))</f>
        <v>18</v>
      </c>
      <c r="H830" s="16" t="str">
        <f>IF($C830="B",VLOOKUP($A830,Bat!$A$4:$BC$2232,H$1,FALSE),VLOOKUP($A830,Pit!$A$4:$AZ$2108,H$2,FALSE))</f>
        <v>S</v>
      </c>
      <c r="I830" s="16" t="str">
        <f>IF($C830="B",VLOOKUP($A830,Bat!$A$4:$BC$2232,I$1,FALSE),VLOOKUP($A830,Pit!$A$4:$AZ$2108,I$2,FALSE))</f>
        <v>R</v>
      </c>
      <c r="J830" s="16" t="str">
        <f>IF($C830="B",VLOOKUP($A830,Bat!$A$4:$BC$2232,J$1,FALSE),VLOOKUP($A830,Pit!$A$4:$AZ$2108,J$2,FALSE))</f>
        <v>Very Low</v>
      </c>
      <c r="K830" s="17" t="str">
        <f>IF($C830="B",VLOOKUP($A830,Bat!$A$4:$BC$2232,K$1,FALSE),VLOOKUP($A830,Pit!$A$4:$AZ$2108,K$2,FALSE))</f>
        <v>Normal</v>
      </c>
      <c r="L830" s="16">
        <f>IF($C830="B",VLOOKUP($A830,Bat!$A$4:$BC$2232,L$1,FALSE),VLOOKUP($A830,Pit!$A$4:$AZ$2108,L$2,FALSE))</f>
        <v>4</v>
      </c>
      <c r="M830" s="16">
        <f>IF($C830="B",VLOOKUP($A830,Bat!$A$4:$BC$2232,M$1,FALSE),VLOOKUP($A830,Pit!$A$4:$AZ$2108,M$2,FALSE))</f>
        <v>3</v>
      </c>
      <c r="N830" s="16">
        <f>IF($C830="B",VLOOKUP($A830,Bat!$A$4:$BC$2232,N$1,FALSE),VLOOKUP($A830,Pit!$A$4:$AZ$2108,N$2,FALSE))</f>
        <v>2</v>
      </c>
      <c r="O830" s="16" t="str">
        <f>IF($C830="B",VLOOKUP($A830,Bat!$A$4:$BC$2232,O$1,FALSE),VLOOKUP($A830,Pit!$A$4:$AZ$2108,O$2,FALSE))</f>
        <v>86-88 Mph</v>
      </c>
      <c r="P830" s="17">
        <f>IF($C830="B",VLOOKUP($A830,Bat!$A$4:$BC$2232,P$1,FALSE),VLOOKUP($A830,Pit!$A$4:$AZ$2108,P$2,FALSE))</f>
        <v>3</v>
      </c>
      <c r="Q830" s="36">
        <f>IF($C830="B",VLOOKUP($A830,Bat!$A$4:$BC$2232,Q$1,FALSE),VLOOKUP($A830,Pit!$A$4:$AZ$2108,Q$2,FALSE))</f>
        <v>10.316595886814447</v>
      </c>
      <c r="R830" s="19">
        <f>IF($C830="B",VLOOKUP($A830,Bat!$A$4:$BC$2232,R$1,FALSE),VLOOKUP($A830,Pit!$A$4:$AZ$2108,R$2,FALSE))</f>
        <v>-1.1392353964635946</v>
      </c>
      <c r="S830" s="20">
        <f>IF($C830="B",VLOOKUP($A830,Bat!$A$4:$BC$2232,S$1,FALSE),VLOOKUP($A830,Pit!$A$4:$AZ$2108,S$2,FALSE))</f>
        <v>230000</v>
      </c>
      <c r="T830" s="17" t="str">
        <f>VLOOKUP(IF($C830="B",VLOOKUP($A830,Bat!$A$4:$AT$2232,T$1,FALSE),VLOOKUP($A830,Pit!$A$4:$BD$2108,T$2,FALSE)),COND!$A$35:$B$41,2,FALSE)</f>
        <v>??</v>
      </c>
      <c r="U830" s="21">
        <f>IF($C830="B",VLOOKUP($A830,Bat!$A$4:$AR$1196,44,FALSE),VLOOKUP($A830,Pit!$A$4:$BB$1086,54,FALSE))</f>
        <v>0</v>
      </c>
      <c r="V830" s="16"/>
      <c r="W830" s="16">
        <f>IF(OR(U830=999,V830=999,AND(S830&gt;$S$3,S830&lt;&gt;"Slot")),"",IF(V830="",U830,V830))</f>
        <v>0</v>
      </c>
      <c r="X830" s="17" t="e">
        <f>RANK(R830,$R$5:$R$124)</f>
        <v>#N/A</v>
      </c>
      <c r="Y830" s="16" t="str">
        <f>IFERROR(VLOOKUP($D830,Results!$F$3:$L$1396,Y$1,FALSE),"")</f>
        <v/>
      </c>
      <c r="Z830" s="34" t="str">
        <f>IFERROR(IFERROR(IF(VLOOKUP($D830,Results!$F$3:$L$1396,Z$1+1,FALSE)=1,"S",""),"")&amp;VLOOKUP($D830,Results!$F$3:$L$1396,Z$1,FALSE),"")</f>
        <v/>
      </c>
      <c r="AA830" s="16" t="str">
        <f>IFERROR(VLOOKUP($D830,Results!$F$3:$L$1396,AA$1,FALSE),"")</f>
        <v/>
      </c>
      <c r="AB830" s="16" t="str">
        <f>IFERROR(VLOOKUP($D830,Results!$F$3:$L$1396,AB$1,FALSE),"")</f>
        <v/>
      </c>
      <c r="AC830" s="16" t="str">
        <f>IF(V830="","",Y830-V830)</f>
        <v/>
      </c>
    </row>
    <row r="831" spans="1:29" s="21" customFormat="1" x14ac:dyDescent="0.25">
      <c r="A831" s="21" t="s">
        <v>3084</v>
      </c>
      <c r="B831" s="16">
        <f>COUNTIF($A$5:$A$124,A831)</f>
        <v>0</v>
      </c>
      <c r="C831" s="16" t="str">
        <f>IF(OR(MID(A831,1,2)="SP",MID(A831,1,2)="MR",MID(A831,1,2)="CL",MID(A831,1,2)="RP"),"P","B")</f>
        <v>B</v>
      </c>
      <c r="D831" s="17">
        <f>IF($C831="B",VLOOKUP($A831,Bat!$A$4:$BC$2232,D$1,FALSE),VLOOKUP($A831,Pit!$A$4:$AZ$2108,D$2,FALSE))</f>
        <v>5230</v>
      </c>
      <c r="E831" s="16" t="str">
        <f>IF($C831="B",VLOOKUP($A831,Bat!$A$4:$BC$2232,E$1,FALSE),VLOOKUP($A831,Pit!$A$4:$AZ$2108,E$2,FALSE))</f>
        <v>CF</v>
      </c>
      <c r="F831" s="16" t="str">
        <f>IF($C831="B",VLOOKUP($A831,Bat!$A$4:$BC$2232,F$1,FALSE),VLOOKUP($A831,Pit!$A$4:$AZ$2108,F$2,FALSE))</f>
        <v>Steve Cash</v>
      </c>
      <c r="G831" s="16">
        <f>IF($C831="B",VLOOKUP($A831,Bat!$A$4:$BC$2232,G$1,FALSE),VLOOKUP($A831,Pit!$A$4:$AZ$2108,G$2,FALSE))</f>
        <v>18</v>
      </c>
      <c r="H831" s="16" t="str">
        <f>IF($C831="B",VLOOKUP($A831,Bat!$A$4:$BC$2232,H$1,FALSE),VLOOKUP($A831,Pit!$A$4:$AZ$2108,H$2,FALSE))</f>
        <v>L</v>
      </c>
      <c r="I831" s="16" t="str">
        <f>IF($C831="B",VLOOKUP($A831,Bat!$A$4:$BC$2232,I$1,FALSE),VLOOKUP($A831,Pit!$A$4:$AZ$2108,I$2,FALSE))</f>
        <v>L</v>
      </c>
      <c r="J831" s="16" t="str">
        <f>IF($C831="B",VLOOKUP($A831,Bat!$A$4:$BC$2232,J$1,FALSE),VLOOKUP($A831,Pit!$A$4:$AZ$2108,J$2,FALSE))</f>
        <v>Low</v>
      </c>
      <c r="K831" s="17" t="str">
        <f>IF($C831="B",VLOOKUP($A831,Bat!$A$4:$BC$2232,K$1,FALSE),VLOOKUP($A831,Pit!$A$4:$AZ$2108,K$2,FALSE))</f>
        <v>High</v>
      </c>
      <c r="L831" s="16">
        <f>IF($C831="B",VLOOKUP($A831,Bat!$A$4:$BC$2232,L$1,FALSE),VLOOKUP($A831,Pit!$A$4:$AZ$2108,L$2,FALSE))</f>
        <v>3</v>
      </c>
      <c r="M831" s="16">
        <f>IF($C831="B",VLOOKUP($A831,Bat!$A$4:$BC$2232,M$1,FALSE),VLOOKUP($A831,Pit!$A$4:$AZ$2108,M$2,FALSE))</f>
        <v>3</v>
      </c>
      <c r="N831" s="16">
        <f>IF($C831="B",VLOOKUP($A831,Bat!$A$4:$BC$2232,N$1,FALSE),VLOOKUP($A831,Pit!$A$4:$AZ$2108,N$2,FALSE))</f>
        <v>2</v>
      </c>
      <c r="O831" s="16">
        <f>IF($C831="B",VLOOKUP($A831,Bat!$A$4:$BC$2232,O$1,FALSE),VLOOKUP($A831,Pit!$A$4:$AZ$2108,O$2,FALSE))</f>
        <v>3</v>
      </c>
      <c r="P831" s="17">
        <f>IF($C831="B",VLOOKUP($A831,Bat!$A$4:$BC$2232,P$1,FALSE),VLOOKUP($A831,Pit!$A$4:$AZ$2108,P$2,FALSE))</f>
        <v>3</v>
      </c>
      <c r="Q831" s="36">
        <f>IF($C831="B",VLOOKUP($A831,Bat!$A$4:$BC$2232,Q$1,FALSE),VLOOKUP($A831,Pit!$A$4:$AZ$2108,Q$2,FALSE))</f>
        <v>-2.1436180690737796</v>
      </c>
      <c r="R831" s="19">
        <f>IF($C831="B",VLOOKUP($A831,Bat!$A$4:$BC$2232,R$1,FALSE),VLOOKUP($A831,Pit!$A$4:$AZ$2108,R$2,FALSE))</f>
        <v>-1.1437814562985515</v>
      </c>
      <c r="S831" s="20">
        <f>IF($C831="B",VLOOKUP($A831,Bat!$A$4:$BC$2232,S$1,FALSE),VLOOKUP($A831,Pit!$A$4:$AZ$2108,S$2,FALSE))</f>
        <v>1800000</v>
      </c>
      <c r="T831" s="17" t="str">
        <f>VLOOKUP(IF($C831="B",VLOOKUP($A831,Bat!$A$4:$AT$2232,T$1,FALSE),VLOOKUP($A831,Pit!$A$4:$BD$2108,T$2,FALSE)),COND!$A$35:$B$41,2,FALSE)</f>
        <v>??</v>
      </c>
      <c r="U831" s="21">
        <f>IF($C831="B",VLOOKUP($A831,Bat!$A$4:$AR$1196,44,FALSE),VLOOKUP($A831,Pit!$A$4:$BB$1086,54,FALSE))</f>
        <v>0</v>
      </c>
      <c r="V831" s="16"/>
      <c r="W831" s="16">
        <f>IF(OR(U831=999,V831=999,AND(S831&gt;$S$3,S831&lt;&gt;"Slot")),"",IF(V831="",U831,V831))</f>
        <v>0</v>
      </c>
      <c r="X831" s="17" t="e">
        <f>RANK(R831,$R$5:$R$124)</f>
        <v>#N/A</v>
      </c>
      <c r="Y831" s="16" t="str">
        <f>IFERROR(VLOOKUP($D831,Results!$F$3:$L$1396,Y$1,FALSE),"")</f>
        <v/>
      </c>
      <c r="Z831" s="34" t="str">
        <f>IFERROR(IFERROR(IF(VLOOKUP($D831,Results!$F$3:$L$1396,Z$1+1,FALSE)=1,"S",""),"")&amp;VLOOKUP($D831,Results!$F$3:$L$1396,Z$1,FALSE),"")</f>
        <v/>
      </c>
      <c r="AA831" s="16" t="str">
        <f>IFERROR(VLOOKUP($D831,Results!$F$3:$L$1396,AA$1,FALSE),"")</f>
        <v/>
      </c>
      <c r="AB831" s="16" t="str">
        <f>IFERROR(VLOOKUP($D831,Results!$F$3:$L$1396,AB$1,FALSE),"")</f>
        <v/>
      </c>
      <c r="AC831" s="16" t="str">
        <f>IF(V831="","",Y831-V831)</f>
        <v/>
      </c>
    </row>
    <row r="832" spans="1:29" s="21" customFormat="1" x14ac:dyDescent="0.25">
      <c r="A832" s="21" t="s">
        <v>2724</v>
      </c>
      <c r="B832" s="16">
        <f>COUNTIF($A$5:$A$124,A832)</f>
        <v>0</v>
      </c>
      <c r="C832" s="16" t="str">
        <f>IF(OR(MID(A832,1,2)="SP",MID(A832,1,2)="MR",MID(A832,1,2)="CL",MID(A832,1,2)="RP"),"P","B")</f>
        <v>P</v>
      </c>
      <c r="D832" s="17">
        <f>IF($C832="B",VLOOKUP($A832,Bat!$A$4:$BC$2232,D$1,FALSE),VLOOKUP($A832,Pit!$A$4:$AZ$2108,D$2,FALSE))</f>
        <v>4878</v>
      </c>
      <c r="E832" s="16" t="str">
        <f>IF($C832="B",VLOOKUP($A832,Bat!$A$4:$BC$2232,E$1,FALSE),VLOOKUP($A832,Pit!$A$4:$AZ$2108,E$2,FALSE))</f>
        <v>SP</v>
      </c>
      <c r="F832" s="16" t="str">
        <f>IF($C832="B",VLOOKUP($A832,Bat!$A$4:$BC$2232,F$1,FALSE),VLOOKUP($A832,Pit!$A$4:$AZ$2108,F$2,FALSE))</f>
        <v>Don Lee</v>
      </c>
      <c r="G832" s="16">
        <f>IF($C832="B",VLOOKUP($A832,Bat!$A$4:$BC$2232,G$1,FALSE),VLOOKUP($A832,Pit!$A$4:$AZ$2108,G$2,FALSE))</f>
        <v>18</v>
      </c>
      <c r="H832" s="16" t="str">
        <f>IF($C832="B",VLOOKUP($A832,Bat!$A$4:$BC$2232,H$1,FALSE),VLOOKUP($A832,Pit!$A$4:$AZ$2108,H$2,FALSE))</f>
        <v>L</v>
      </c>
      <c r="I832" s="16" t="str">
        <f>IF($C832="B",VLOOKUP($A832,Bat!$A$4:$BC$2232,I$1,FALSE),VLOOKUP($A832,Pit!$A$4:$AZ$2108,I$2,FALSE))</f>
        <v>L</v>
      </c>
      <c r="J832" s="16" t="str">
        <f>IF($C832="B",VLOOKUP($A832,Bat!$A$4:$BC$2232,J$1,FALSE),VLOOKUP($A832,Pit!$A$4:$AZ$2108,J$2,FALSE))</f>
        <v>Very Low</v>
      </c>
      <c r="K832" s="17" t="str">
        <f>IF($C832="B",VLOOKUP($A832,Bat!$A$4:$BC$2232,K$1,FALSE),VLOOKUP($A832,Pit!$A$4:$AZ$2108,K$2,FALSE))</f>
        <v>High</v>
      </c>
      <c r="L832" s="16">
        <f>IF($C832="B",VLOOKUP($A832,Bat!$A$4:$BC$2232,L$1,FALSE),VLOOKUP($A832,Pit!$A$4:$AZ$2108,L$2,FALSE))</f>
        <v>4</v>
      </c>
      <c r="M832" s="16">
        <f>IF($C832="B",VLOOKUP($A832,Bat!$A$4:$BC$2232,M$1,FALSE),VLOOKUP($A832,Pit!$A$4:$AZ$2108,M$2,FALSE))</f>
        <v>3</v>
      </c>
      <c r="N832" s="16">
        <f>IF($C832="B",VLOOKUP($A832,Bat!$A$4:$BC$2232,N$1,FALSE),VLOOKUP($A832,Pit!$A$4:$AZ$2108,N$2,FALSE))</f>
        <v>2</v>
      </c>
      <c r="O832" s="16" t="str">
        <f>IF($C832="B",VLOOKUP($A832,Bat!$A$4:$BC$2232,O$1,FALSE),VLOOKUP($A832,Pit!$A$4:$AZ$2108,O$2,FALSE))</f>
        <v>91-93 Mph</v>
      </c>
      <c r="P832" s="17">
        <f>IF($C832="B",VLOOKUP($A832,Bat!$A$4:$BC$2232,P$1,FALSE),VLOOKUP($A832,Pit!$A$4:$AZ$2108,P$2,FALSE))</f>
        <v>4</v>
      </c>
      <c r="Q832" s="36">
        <f>IF($C832="B",VLOOKUP($A832,Bat!$A$4:$BC$2232,Q$1,FALSE),VLOOKUP($A832,Pit!$A$4:$AZ$2108,Q$2,FALSE))</f>
        <v>10.253324617699416</v>
      </c>
      <c r="R832" s="19">
        <f>IF($C832="B",VLOOKUP($A832,Bat!$A$4:$BC$2232,R$1,FALSE),VLOOKUP($A832,Pit!$A$4:$AZ$2108,R$2,FALSE))</f>
        <v>-1.1448959478210763</v>
      </c>
      <c r="S832" s="20">
        <f>IF($C832="B",VLOOKUP($A832,Bat!$A$4:$BC$2232,S$1,FALSE),VLOOKUP($A832,Pit!$A$4:$AZ$2108,S$2,FALSE))</f>
        <v>2200000</v>
      </c>
      <c r="T832" s="17" t="str">
        <f>VLOOKUP(IF($C832="B",VLOOKUP($A832,Bat!$A$4:$AT$2232,T$1,FALSE),VLOOKUP($A832,Pit!$A$4:$BD$2108,T$2,FALSE)),COND!$A$35:$B$41,2,FALSE)</f>
        <v>??</v>
      </c>
      <c r="U832" s="21">
        <f>IF($C832="B",VLOOKUP($A832,Bat!$A$4:$AR$1196,44,FALSE),VLOOKUP($A832,Pit!$A$4:$BB$1086,54,FALSE))</f>
        <v>0</v>
      </c>
      <c r="V832" s="16"/>
      <c r="W832" s="16">
        <f>IF(OR(U832=999,V832=999,AND(S832&gt;$S$3,S832&lt;&gt;"Slot")),"",IF(V832="",U832,V832))</f>
        <v>0</v>
      </c>
      <c r="X832" s="17" t="e">
        <f>RANK(R832,$R$5:$R$124)</f>
        <v>#N/A</v>
      </c>
      <c r="Y832" s="16" t="str">
        <f>IFERROR(VLOOKUP($D832,Results!$F$3:$L$1396,Y$1,FALSE),"")</f>
        <v/>
      </c>
      <c r="Z832" s="34" t="str">
        <f>IFERROR(IFERROR(IF(VLOOKUP($D832,Results!$F$3:$L$1396,Z$1+1,FALSE)=1,"S",""),"")&amp;VLOOKUP($D832,Results!$F$3:$L$1396,Z$1,FALSE),"")</f>
        <v/>
      </c>
      <c r="AA832" s="16" t="str">
        <f>IFERROR(VLOOKUP($D832,Results!$F$3:$L$1396,AA$1,FALSE),"")</f>
        <v/>
      </c>
      <c r="AB832" s="16" t="str">
        <f>IFERROR(VLOOKUP($D832,Results!$F$3:$L$1396,AB$1,FALSE),"")</f>
        <v/>
      </c>
      <c r="AC832" s="16" t="str">
        <f>IF(V832="","",Y832-V832)</f>
        <v/>
      </c>
    </row>
    <row r="833" spans="1:29" s="21" customFormat="1" x14ac:dyDescent="0.25">
      <c r="A833" s="21" t="s">
        <v>3085</v>
      </c>
      <c r="B833" s="16">
        <f>COUNTIF($A$5:$A$124,A833)</f>
        <v>0</v>
      </c>
      <c r="C833" s="16" t="str">
        <f>IF(OR(MID(A833,1,2)="SP",MID(A833,1,2)="MR",MID(A833,1,2)="CL",MID(A833,1,2)="RP"),"P","B")</f>
        <v>B</v>
      </c>
      <c r="D833" s="17">
        <f>IF($C833="B",VLOOKUP($A833,Bat!$A$4:$BC$2232,D$1,FALSE),VLOOKUP($A833,Pit!$A$4:$AZ$2108,D$2,FALSE))</f>
        <v>5053</v>
      </c>
      <c r="E833" s="16" t="str">
        <f>IF($C833="B",VLOOKUP($A833,Bat!$A$4:$BC$2232,E$1,FALSE),VLOOKUP($A833,Pit!$A$4:$AZ$2108,E$2,FALSE))</f>
        <v>C</v>
      </c>
      <c r="F833" s="16" t="str">
        <f>IF($C833="B",VLOOKUP($A833,Bat!$A$4:$BC$2232,F$1,FALSE),VLOOKUP($A833,Pit!$A$4:$AZ$2108,F$2,FALSE))</f>
        <v>Luis Pérez</v>
      </c>
      <c r="G833" s="16">
        <f>IF($C833="B",VLOOKUP($A833,Bat!$A$4:$BC$2232,G$1,FALSE),VLOOKUP($A833,Pit!$A$4:$AZ$2108,G$2,FALSE))</f>
        <v>18</v>
      </c>
      <c r="H833" s="16" t="str">
        <f>IF($C833="B",VLOOKUP($A833,Bat!$A$4:$BC$2232,H$1,FALSE),VLOOKUP($A833,Pit!$A$4:$AZ$2108,H$2,FALSE))</f>
        <v>R</v>
      </c>
      <c r="I833" s="16" t="str">
        <f>IF($C833="B",VLOOKUP($A833,Bat!$A$4:$BC$2232,I$1,FALSE),VLOOKUP($A833,Pit!$A$4:$AZ$2108,I$2,FALSE))</f>
        <v>R</v>
      </c>
      <c r="J833" s="16" t="str">
        <f>IF($C833="B",VLOOKUP($A833,Bat!$A$4:$BC$2232,J$1,FALSE),VLOOKUP($A833,Pit!$A$4:$AZ$2108,J$2,FALSE))</f>
        <v>Very High</v>
      </c>
      <c r="K833" s="17" t="str">
        <f>IF($C833="B",VLOOKUP($A833,Bat!$A$4:$BC$2232,K$1,FALSE),VLOOKUP($A833,Pit!$A$4:$AZ$2108,K$2,FALSE))</f>
        <v>Very Low</v>
      </c>
      <c r="L833" s="16">
        <f>IF($C833="B",VLOOKUP($A833,Bat!$A$4:$BC$2232,L$1,FALSE),VLOOKUP($A833,Pit!$A$4:$AZ$2108,L$2,FALSE))</f>
        <v>3</v>
      </c>
      <c r="M833" s="16">
        <f>IF($C833="B",VLOOKUP($A833,Bat!$A$4:$BC$2232,M$1,FALSE),VLOOKUP($A833,Pit!$A$4:$AZ$2108,M$2,FALSE))</f>
        <v>2</v>
      </c>
      <c r="N833" s="16">
        <f>IF($C833="B",VLOOKUP($A833,Bat!$A$4:$BC$2232,N$1,FALSE),VLOOKUP($A833,Pit!$A$4:$AZ$2108,N$2,FALSE))</f>
        <v>3</v>
      </c>
      <c r="O833" s="16">
        <f>IF($C833="B",VLOOKUP($A833,Bat!$A$4:$BC$2232,O$1,FALSE),VLOOKUP($A833,Pit!$A$4:$AZ$2108,O$2,FALSE))</f>
        <v>1</v>
      </c>
      <c r="P833" s="17">
        <f>IF($C833="B",VLOOKUP($A833,Bat!$A$4:$BC$2232,P$1,FALSE),VLOOKUP($A833,Pit!$A$4:$AZ$2108,P$2,FALSE))</f>
        <v>5</v>
      </c>
      <c r="Q833" s="36">
        <f>IF($C833="B",VLOOKUP($A833,Bat!$A$4:$BC$2232,Q$1,FALSE),VLOOKUP($A833,Pit!$A$4:$AZ$2108,Q$2,FALSE))</f>
        <v>-2.1899279574472441</v>
      </c>
      <c r="R833" s="19">
        <f>IF($C833="B",VLOOKUP($A833,Bat!$A$4:$BC$2232,R$1,FALSE),VLOOKUP($A833,Pit!$A$4:$AZ$2108,R$2,FALSE))</f>
        <v>-1.1498561003821952</v>
      </c>
      <c r="S833" s="20">
        <f>IF($C833="B",VLOOKUP($A833,Bat!$A$4:$BC$2232,S$1,FALSE),VLOOKUP($A833,Pit!$A$4:$AZ$2108,S$2,FALSE))</f>
        <v>230000</v>
      </c>
      <c r="T833" s="17" t="str">
        <f>VLOOKUP(IF($C833="B",VLOOKUP($A833,Bat!$A$4:$AT$2232,T$1,FALSE),VLOOKUP($A833,Pit!$A$4:$BD$2108,T$2,FALSE)),COND!$A$35:$B$41,2,FALSE)</f>
        <v>??</v>
      </c>
      <c r="U833" s="21">
        <f>IF($C833="B",VLOOKUP($A833,Bat!$A$4:$AR$1196,44,FALSE),VLOOKUP($A833,Pit!$A$4:$BB$1086,54,FALSE))</f>
        <v>0</v>
      </c>
      <c r="V833" s="16"/>
      <c r="W833" s="16">
        <f>IF(OR(U833=999,V833=999,AND(S833&gt;$S$3,S833&lt;&gt;"Slot")),"",IF(V833="",U833,V833))</f>
        <v>0</v>
      </c>
      <c r="X833" s="17" t="e">
        <f>RANK(R833,$R$5:$R$124)</f>
        <v>#N/A</v>
      </c>
      <c r="Y833" s="16" t="str">
        <f>IFERROR(VLOOKUP($D833,Results!$F$3:$L$1396,Y$1,FALSE),"")</f>
        <v/>
      </c>
      <c r="Z833" s="34" t="str">
        <f>IFERROR(IFERROR(IF(VLOOKUP($D833,Results!$F$3:$L$1396,Z$1+1,FALSE)=1,"S",""),"")&amp;VLOOKUP($D833,Results!$F$3:$L$1396,Z$1,FALSE),"")</f>
        <v/>
      </c>
      <c r="AA833" s="16" t="str">
        <f>IFERROR(VLOOKUP($D833,Results!$F$3:$L$1396,AA$1,FALSE),"")</f>
        <v/>
      </c>
      <c r="AB833" s="16" t="str">
        <f>IFERROR(VLOOKUP($D833,Results!$F$3:$L$1396,AB$1,FALSE),"")</f>
        <v/>
      </c>
      <c r="AC833" s="16" t="str">
        <f>IF(V833="","",Y833-V833)</f>
        <v/>
      </c>
    </row>
    <row r="834" spans="1:29" s="21" customFormat="1" x14ac:dyDescent="0.25">
      <c r="A834" s="21" t="s">
        <v>2725</v>
      </c>
      <c r="B834" s="16">
        <f>COUNTIF($A$5:$A$124,A834)</f>
        <v>0</v>
      </c>
      <c r="C834" s="16" t="str">
        <f>IF(OR(MID(A834,1,2)="SP",MID(A834,1,2)="MR",MID(A834,1,2)="CL",MID(A834,1,2)="RP"),"P","B")</f>
        <v>P</v>
      </c>
      <c r="D834" s="17">
        <f>IF($C834="B",VLOOKUP($A834,Bat!$A$4:$BC$2232,D$1,FALSE),VLOOKUP($A834,Pit!$A$4:$AZ$2108,D$2,FALSE))</f>
        <v>5150</v>
      </c>
      <c r="E834" s="16" t="str">
        <f>IF($C834="B",VLOOKUP($A834,Bat!$A$4:$BC$2232,E$1,FALSE),VLOOKUP($A834,Pit!$A$4:$AZ$2108,E$2,FALSE))</f>
        <v>RP</v>
      </c>
      <c r="F834" s="16" t="str">
        <f>IF($C834="B",VLOOKUP($A834,Bat!$A$4:$BC$2232,F$1,FALSE),VLOOKUP($A834,Pit!$A$4:$AZ$2108,F$2,FALSE))</f>
        <v>Morris Smith</v>
      </c>
      <c r="G834" s="16">
        <f>IF($C834="B",VLOOKUP($A834,Bat!$A$4:$BC$2232,G$1,FALSE),VLOOKUP($A834,Pit!$A$4:$AZ$2108,G$2,FALSE))</f>
        <v>18</v>
      </c>
      <c r="H834" s="16" t="str">
        <f>IF($C834="B",VLOOKUP($A834,Bat!$A$4:$BC$2232,H$1,FALSE),VLOOKUP($A834,Pit!$A$4:$AZ$2108,H$2,FALSE))</f>
        <v>S</v>
      </c>
      <c r="I834" s="16" t="str">
        <f>IF($C834="B",VLOOKUP($A834,Bat!$A$4:$BC$2232,I$1,FALSE),VLOOKUP($A834,Pit!$A$4:$AZ$2108,I$2,FALSE))</f>
        <v>L</v>
      </c>
      <c r="J834" s="16" t="str">
        <f>IF($C834="B",VLOOKUP($A834,Bat!$A$4:$BC$2232,J$1,FALSE),VLOOKUP($A834,Pit!$A$4:$AZ$2108,J$2,FALSE))</f>
        <v>Very High</v>
      </c>
      <c r="K834" s="17" t="str">
        <f>IF($C834="B",VLOOKUP($A834,Bat!$A$4:$BC$2232,K$1,FALSE),VLOOKUP($A834,Pit!$A$4:$AZ$2108,K$2,FALSE))</f>
        <v>Very High</v>
      </c>
      <c r="L834" s="16">
        <f>IF($C834="B",VLOOKUP($A834,Bat!$A$4:$BC$2232,L$1,FALSE),VLOOKUP($A834,Pit!$A$4:$AZ$2108,L$2,FALSE))</f>
        <v>2</v>
      </c>
      <c r="M834" s="16">
        <f>IF($C834="B",VLOOKUP($A834,Bat!$A$4:$BC$2232,M$1,FALSE),VLOOKUP($A834,Pit!$A$4:$AZ$2108,M$2,FALSE))</f>
        <v>4</v>
      </c>
      <c r="N834" s="16">
        <f>IF($C834="B",VLOOKUP($A834,Bat!$A$4:$BC$2232,N$1,FALSE),VLOOKUP($A834,Pit!$A$4:$AZ$2108,N$2,FALSE))</f>
        <v>2</v>
      </c>
      <c r="O834" s="16" t="str">
        <f>IF($C834="B",VLOOKUP($A834,Bat!$A$4:$BC$2232,O$1,FALSE),VLOOKUP($A834,Pit!$A$4:$AZ$2108,O$2,FALSE))</f>
        <v>85-87 Mph</v>
      </c>
      <c r="P834" s="17">
        <f>IF($C834="B",VLOOKUP($A834,Bat!$A$4:$BC$2232,P$1,FALSE),VLOOKUP($A834,Pit!$A$4:$AZ$2108,P$2,FALSE))</f>
        <v>4</v>
      </c>
      <c r="Q834" s="36">
        <f>IF($C834="B",VLOOKUP($A834,Bat!$A$4:$BC$2232,Q$1,FALSE),VLOOKUP($A834,Pit!$A$4:$AZ$2108,Q$2,FALSE))</f>
        <v>10.131790194337498</v>
      </c>
      <c r="R834" s="19">
        <f>IF($C834="B",VLOOKUP($A834,Bat!$A$4:$BC$2232,R$1,FALSE),VLOOKUP($A834,Pit!$A$4:$AZ$2108,R$2,FALSE))</f>
        <v>-1.1557690005472883</v>
      </c>
      <c r="S834" s="20">
        <f>IF($C834="B",VLOOKUP($A834,Bat!$A$4:$BC$2232,S$1,FALSE),VLOOKUP($A834,Pit!$A$4:$AZ$2108,S$2,FALSE))</f>
        <v>2200000</v>
      </c>
      <c r="T834" s="17" t="str">
        <f>VLOOKUP(IF($C834="B",VLOOKUP($A834,Bat!$A$4:$AT$2232,T$1,FALSE),VLOOKUP($A834,Pit!$A$4:$BD$2108,T$2,FALSE)),COND!$A$35:$B$41,2,FALSE)</f>
        <v>??</v>
      </c>
      <c r="U834" s="21">
        <f>IF($C834="B",VLOOKUP($A834,Bat!$A$4:$AR$1196,44,FALSE),VLOOKUP($A834,Pit!$A$4:$BB$1086,54,FALSE))</f>
        <v>0</v>
      </c>
      <c r="V834" s="16"/>
      <c r="W834" s="16">
        <f>IF(OR(U834=999,V834=999,AND(S834&gt;$S$3,S834&lt;&gt;"Slot")),"",IF(V834="",U834,V834))</f>
        <v>0</v>
      </c>
      <c r="X834" s="17" t="e">
        <f>RANK(R834,$R$5:$R$124)</f>
        <v>#N/A</v>
      </c>
      <c r="Y834" s="16" t="str">
        <f>IFERROR(VLOOKUP($D834,Results!$F$3:$L$1396,Y$1,FALSE),"")</f>
        <v/>
      </c>
      <c r="Z834" s="34" t="str">
        <f>IFERROR(IFERROR(IF(VLOOKUP($D834,Results!$F$3:$L$1396,Z$1+1,FALSE)=1,"S",""),"")&amp;VLOOKUP($D834,Results!$F$3:$L$1396,Z$1,FALSE),"")</f>
        <v/>
      </c>
      <c r="AA834" s="16" t="str">
        <f>IFERROR(VLOOKUP($D834,Results!$F$3:$L$1396,AA$1,FALSE),"")</f>
        <v/>
      </c>
      <c r="AB834" s="16" t="str">
        <f>IFERROR(VLOOKUP($D834,Results!$F$3:$L$1396,AB$1,FALSE),"")</f>
        <v/>
      </c>
      <c r="AC834" s="16" t="str">
        <f>IF(V834="","",Y834-V834)</f>
        <v/>
      </c>
    </row>
    <row r="835" spans="1:29" s="21" customFormat="1" x14ac:dyDescent="0.25">
      <c r="A835" s="21" t="s">
        <v>3086</v>
      </c>
      <c r="B835" s="16">
        <f>COUNTIF($A$5:$A$124,A835)</f>
        <v>0</v>
      </c>
      <c r="C835" s="16" t="str">
        <f>IF(OR(MID(A835,1,2)="SP",MID(A835,1,2)="MR",MID(A835,1,2)="CL",MID(A835,1,2)="RP"),"P","B")</f>
        <v>B</v>
      </c>
      <c r="D835" s="17">
        <f>IF($C835="B",VLOOKUP($A835,Bat!$A$4:$BC$2232,D$1,FALSE),VLOOKUP($A835,Pit!$A$4:$AZ$2108,D$2,FALSE))</f>
        <v>3027</v>
      </c>
      <c r="E835" s="16" t="str">
        <f>IF($C835="B",VLOOKUP($A835,Bat!$A$4:$BC$2232,E$1,FALSE),VLOOKUP($A835,Pit!$A$4:$AZ$2108,E$2,FALSE))</f>
        <v>C</v>
      </c>
      <c r="F835" s="16" t="str">
        <f>IF($C835="B",VLOOKUP($A835,Bat!$A$4:$BC$2232,F$1,FALSE),VLOOKUP($A835,Pit!$A$4:$AZ$2108,F$2,FALSE))</f>
        <v>José López</v>
      </c>
      <c r="G835" s="16">
        <f>IF($C835="B",VLOOKUP($A835,Bat!$A$4:$BC$2232,G$1,FALSE),VLOOKUP($A835,Pit!$A$4:$AZ$2108,G$2,FALSE))</f>
        <v>21</v>
      </c>
      <c r="H835" s="16" t="str">
        <f>IF($C835="B",VLOOKUP($A835,Bat!$A$4:$BC$2232,H$1,FALSE),VLOOKUP($A835,Pit!$A$4:$AZ$2108,H$2,FALSE))</f>
        <v>L</v>
      </c>
      <c r="I835" s="16" t="str">
        <f>IF($C835="B",VLOOKUP($A835,Bat!$A$4:$BC$2232,I$1,FALSE),VLOOKUP($A835,Pit!$A$4:$AZ$2108,I$2,FALSE))</f>
        <v>R</v>
      </c>
      <c r="J835" s="16" t="str">
        <f>IF($C835="B",VLOOKUP($A835,Bat!$A$4:$BC$2232,J$1,FALSE),VLOOKUP($A835,Pit!$A$4:$AZ$2108,J$2,FALSE))</f>
        <v>Very Low</v>
      </c>
      <c r="K835" s="17" t="str">
        <f>IF($C835="B",VLOOKUP($A835,Bat!$A$4:$BC$2232,K$1,FALSE),VLOOKUP($A835,Pit!$A$4:$AZ$2108,K$2,FALSE))</f>
        <v>High</v>
      </c>
      <c r="L835" s="16">
        <f>IF($C835="B",VLOOKUP($A835,Bat!$A$4:$BC$2232,L$1,FALSE),VLOOKUP($A835,Pit!$A$4:$AZ$2108,L$2,FALSE))</f>
        <v>1</v>
      </c>
      <c r="M835" s="16">
        <f>IF($C835="B",VLOOKUP($A835,Bat!$A$4:$BC$2232,M$1,FALSE),VLOOKUP($A835,Pit!$A$4:$AZ$2108,M$2,FALSE))</f>
        <v>4</v>
      </c>
      <c r="N835" s="16">
        <f>IF($C835="B",VLOOKUP($A835,Bat!$A$4:$BC$2232,N$1,FALSE),VLOOKUP($A835,Pit!$A$4:$AZ$2108,N$2,FALSE))</f>
        <v>3</v>
      </c>
      <c r="O835" s="16">
        <f>IF($C835="B",VLOOKUP($A835,Bat!$A$4:$BC$2232,O$1,FALSE),VLOOKUP($A835,Pit!$A$4:$AZ$2108,O$2,FALSE))</f>
        <v>8</v>
      </c>
      <c r="P835" s="17">
        <f>IF($C835="B",VLOOKUP($A835,Bat!$A$4:$BC$2232,P$1,FALSE),VLOOKUP($A835,Pit!$A$4:$AZ$2108,P$2,FALSE))</f>
        <v>2</v>
      </c>
      <c r="Q835" s="36">
        <f>IF($C835="B",VLOOKUP($A835,Bat!$A$4:$BC$2232,Q$1,FALSE),VLOOKUP($A835,Pit!$A$4:$AZ$2108,Q$2,FALSE))</f>
        <v>-2.2359998905302358</v>
      </c>
      <c r="R835" s="19">
        <f>IF($C835="B",VLOOKUP($A835,Bat!$A$4:$BC$2232,R$1,FALSE),VLOOKUP($A835,Pit!$A$4:$AZ$2108,R$2,FALSE))</f>
        <v>-1.1558995309659101</v>
      </c>
      <c r="S835" s="20">
        <f>IF($C835="B",VLOOKUP($A835,Bat!$A$4:$BC$2232,S$1,FALSE),VLOOKUP($A835,Pit!$A$4:$AZ$2108,S$2,FALSE))</f>
        <v>220000</v>
      </c>
      <c r="T835" s="17" t="str">
        <f>VLOOKUP(IF($C835="B",VLOOKUP($A835,Bat!$A$4:$AT$2232,T$1,FALSE),VLOOKUP($A835,Pit!$A$4:$BD$2108,T$2,FALSE)),COND!$A$35:$B$41,2,FALSE)</f>
        <v>??</v>
      </c>
      <c r="U835" s="21">
        <f>IF($C835="B",VLOOKUP($A835,Bat!$A$4:$AR$1196,44,FALSE),VLOOKUP($A835,Pit!$A$4:$BB$1086,54,FALSE))</f>
        <v>0</v>
      </c>
      <c r="V835" s="16"/>
      <c r="W835" s="16">
        <f>IF(OR(U835=999,V835=999,AND(S835&gt;$S$3,S835&lt;&gt;"Slot")),"",IF(V835="",U835,V835))</f>
        <v>0</v>
      </c>
      <c r="X835" s="17" t="e">
        <f>RANK(R835,$R$5:$R$124)</f>
        <v>#N/A</v>
      </c>
      <c r="Y835" s="16" t="str">
        <f>IFERROR(VLOOKUP($D835,Results!$F$3:$L$1396,Y$1,FALSE),"")</f>
        <v/>
      </c>
      <c r="Z835" s="34" t="str">
        <f>IFERROR(IFERROR(IF(VLOOKUP($D835,Results!$F$3:$L$1396,Z$1+1,FALSE)=1,"S",""),"")&amp;VLOOKUP($D835,Results!$F$3:$L$1396,Z$1,FALSE),"")</f>
        <v/>
      </c>
      <c r="AA835" s="16" t="str">
        <f>IFERROR(VLOOKUP($D835,Results!$F$3:$L$1396,AA$1,FALSE),"")</f>
        <v/>
      </c>
      <c r="AB835" s="16" t="str">
        <f>IFERROR(VLOOKUP($D835,Results!$F$3:$L$1396,AB$1,FALSE),"")</f>
        <v/>
      </c>
      <c r="AC835" s="16" t="str">
        <f>IF(V835="","",Y835-V835)</f>
        <v/>
      </c>
    </row>
    <row r="836" spans="1:29" s="21" customFormat="1" x14ac:dyDescent="0.25">
      <c r="A836" s="21" t="s">
        <v>3087</v>
      </c>
      <c r="B836" s="16">
        <f>COUNTIF($A$5:$A$124,A836)</f>
        <v>0</v>
      </c>
      <c r="C836" s="16" t="str">
        <f>IF(OR(MID(A836,1,2)="SP",MID(A836,1,2)="MR",MID(A836,1,2)="CL",MID(A836,1,2)="RP"),"P","B")</f>
        <v>B</v>
      </c>
      <c r="D836" s="17">
        <f>IF($C836="B",VLOOKUP($A836,Bat!$A$4:$BC$2232,D$1,FALSE),VLOOKUP($A836,Pit!$A$4:$AZ$2108,D$2,FALSE))</f>
        <v>5202</v>
      </c>
      <c r="E836" s="16" t="str">
        <f>IF($C836="B",VLOOKUP($A836,Bat!$A$4:$BC$2232,E$1,FALSE),VLOOKUP($A836,Pit!$A$4:$AZ$2108,E$2,FALSE))</f>
        <v>2B</v>
      </c>
      <c r="F836" s="16" t="str">
        <f>IF($C836="B",VLOOKUP($A836,Bat!$A$4:$BC$2232,F$1,FALSE),VLOOKUP($A836,Pit!$A$4:$AZ$2108,F$2,FALSE))</f>
        <v>Ángel Gómez</v>
      </c>
      <c r="G836" s="16">
        <f>IF($C836="B",VLOOKUP($A836,Bat!$A$4:$BC$2232,G$1,FALSE),VLOOKUP($A836,Pit!$A$4:$AZ$2108,G$2,FALSE))</f>
        <v>18</v>
      </c>
      <c r="H836" s="16" t="str">
        <f>IF($C836="B",VLOOKUP($A836,Bat!$A$4:$BC$2232,H$1,FALSE),VLOOKUP($A836,Pit!$A$4:$AZ$2108,H$2,FALSE))</f>
        <v>R</v>
      </c>
      <c r="I836" s="16" t="str">
        <f>IF($C836="B",VLOOKUP($A836,Bat!$A$4:$BC$2232,I$1,FALSE),VLOOKUP($A836,Pit!$A$4:$AZ$2108,I$2,FALSE))</f>
        <v>R</v>
      </c>
      <c r="J836" s="16" t="str">
        <f>IF($C836="B",VLOOKUP($A836,Bat!$A$4:$BC$2232,J$1,FALSE),VLOOKUP($A836,Pit!$A$4:$AZ$2108,J$2,FALSE))</f>
        <v>Low</v>
      </c>
      <c r="K836" s="17" t="str">
        <f>IF($C836="B",VLOOKUP($A836,Bat!$A$4:$BC$2232,K$1,FALSE),VLOOKUP($A836,Pit!$A$4:$AZ$2108,K$2,FALSE))</f>
        <v>Normal</v>
      </c>
      <c r="L836" s="16">
        <f>IF($C836="B",VLOOKUP($A836,Bat!$A$4:$BC$2232,L$1,FALSE),VLOOKUP($A836,Pit!$A$4:$AZ$2108,L$2,FALSE))</f>
        <v>2</v>
      </c>
      <c r="M836" s="16">
        <f>IF($C836="B",VLOOKUP($A836,Bat!$A$4:$BC$2232,M$1,FALSE),VLOOKUP($A836,Pit!$A$4:$AZ$2108,M$2,FALSE))</f>
        <v>2</v>
      </c>
      <c r="N836" s="16">
        <f>IF($C836="B",VLOOKUP($A836,Bat!$A$4:$BC$2232,N$1,FALSE),VLOOKUP($A836,Pit!$A$4:$AZ$2108,N$2,FALSE))</f>
        <v>1</v>
      </c>
      <c r="O836" s="16">
        <f>IF($C836="B",VLOOKUP($A836,Bat!$A$4:$BC$2232,O$1,FALSE),VLOOKUP($A836,Pit!$A$4:$AZ$2108,O$2,FALSE))</f>
        <v>7</v>
      </c>
      <c r="P836" s="17">
        <f>IF($C836="B",VLOOKUP($A836,Bat!$A$4:$BC$2232,P$1,FALSE),VLOOKUP($A836,Pit!$A$4:$AZ$2108,P$2,FALSE))</f>
        <v>4</v>
      </c>
      <c r="Q836" s="36">
        <f>IF($C836="B",VLOOKUP($A836,Bat!$A$4:$BC$2232,Q$1,FALSE),VLOOKUP($A836,Pit!$A$4:$AZ$2108,Q$2,FALSE))</f>
        <v>-2.2528815322836611</v>
      </c>
      <c r="R836" s="19">
        <f>IF($C836="B",VLOOKUP($A836,Bat!$A$4:$BC$2232,R$1,FALSE),VLOOKUP($A836,Pit!$A$4:$AZ$2108,R$2,FALSE))</f>
        <v>-1.1581139600824872</v>
      </c>
      <c r="S836" s="20">
        <f>IF($C836="B",VLOOKUP($A836,Bat!$A$4:$BC$2232,S$1,FALSE),VLOOKUP($A836,Pit!$A$4:$AZ$2108,S$2,FALSE))</f>
        <v>210000</v>
      </c>
      <c r="T836" s="17" t="str">
        <f>VLOOKUP(IF($C836="B",VLOOKUP($A836,Bat!$A$4:$AT$2232,T$1,FALSE),VLOOKUP($A836,Pit!$A$4:$BD$2108,T$2,FALSE)),COND!$A$35:$B$41,2,FALSE)</f>
        <v>??</v>
      </c>
      <c r="U836" s="21">
        <f>IF($C836="B",VLOOKUP($A836,Bat!$A$4:$AR$1196,44,FALSE),VLOOKUP($A836,Pit!$A$4:$BB$1086,54,FALSE))</f>
        <v>0</v>
      </c>
      <c r="V836" s="16"/>
      <c r="W836" s="16">
        <f>IF(OR(U836=999,V836=999,AND(S836&gt;$S$3,S836&lt;&gt;"Slot")),"",IF(V836="",U836,V836))</f>
        <v>0</v>
      </c>
      <c r="X836" s="17" t="e">
        <f>RANK(R836,$R$5:$R$124)</f>
        <v>#N/A</v>
      </c>
      <c r="Y836" s="16" t="str">
        <f>IFERROR(VLOOKUP($D836,Results!$F$3:$L$1396,Y$1,FALSE),"")</f>
        <v/>
      </c>
      <c r="Z836" s="34" t="str">
        <f>IFERROR(IFERROR(IF(VLOOKUP($D836,Results!$F$3:$L$1396,Z$1+1,FALSE)=1,"S",""),"")&amp;VLOOKUP($D836,Results!$F$3:$L$1396,Z$1,FALSE),"")</f>
        <v/>
      </c>
      <c r="AA836" s="16" t="str">
        <f>IFERROR(VLOOKUP($D836,Results!$F$3:$L$1396,AA$1,FALSE),"")</f>
        <v/>
      </c>
      <c r="AB836" s="16" t="str">
        <f>IFERROR(VLOOKUP($D836,Results!$F$3:$L$1396,AB$1,FALSE),"")</f>
        <v/>
      </c>
      <c r="AC836" s="16" t="str">
        <f>IF(V836="","",Y836-V836)</f>
        <v/>
      </c>
    </row>
    <row r="837" spans="1:29" s="21" customFormat="1" x14ac:dyDescent="0.25">
      <c r="A837" s="21" t="s">
        <v>3088</v>
      </c>
      <c r="B837" s="16">
        <f>COUNTIF($A$5:$A$124,A837)</f>
        <v>0</v>
      </c>
      <c r="C837" s="16" t="str">
        <f>IF(OR(MID(A837,1,2)="SP",MID(A837,1,2)="MR",MID(A837,1,2)="CL",MID(A837,1,2)="RP"),"P","B")</f>
        <v>B</v>
      </c>
      <c r="D837" s="17">
        <f>IF($C837="B",VLOOKUP($A837,Bat!$A$4:$BC$2232,D$1,FALSE),VLOOKUP($A837,Pit!$A$4:$AZ$2108,D$2,FALSE))</f>
        <v>4517</v>
      </c>
      <c r="E837" s="16" t="str">
        <f>IF($C837="B",VLOOKUP($A837,Bat!$A$4:$BC$2232,E$1,FALSE),VLOOKUP($A837,Pit!$A$4:$AZ$2108,E$2,FALSE))</f>
        <v>LF</v>
      </c>
      <c r="F837" s="16" t="str">
        <f>IF($C837="B",VLOOKUP($A837,Bat!$A$4:$BC$2232,F$1,FALSE),VLOOKUP($A837,Pit!$A$4:$AZ$2108,F$2,FALSE))</f>
        <v>Tagashashi Sakaguchi</v>
      </c>
      <c r="G837" s="16">
        <f>IF($C837="B",VLOOKUP($A837,Bat!$A$4:$BC$2232,G$1,FALSE),VLOOKUP($A837,Pit!$A$4:$AZ$2108,G$2,FALSE))</f>
        <v>21</v>
      </c>
      <c r="H837" s="16" t="str">
        <f>IF($C837="B",VLOOKUP($A837,Bat!$A$4:$BC$2232,H$1,FALSE),VLOOKUP($A837,Pit!$A$4:$AZ$2108,H$2,FALSE))</f>
        <v>R</v>
      </c>
      <c r="I837" s="16" t="str">
        <f>IF($C837="B",VLOOKUP($A837,Bat!$A$4:$BC$2232,I$1,FALSE),VLOOKUP($A837,Pit!$A$4:$AZ$2108,I$2,FALSE))</f>
        <v>R</v>
      </c>
      <c r="J837" s="16" t="str">
        <f>IF($C837="B",VLOOKUP($A837,Bat!$A$4:$BC$2232,J$1,FALSE),VLOOKUP($A837,Pit!$A$4:$AZ$2108,J$2,FALSE))</f>
        <v>Normal</v>
      </c>
      <c r="K837" s="17" t="str">
        <f>IF($C837="B",VLOOKUP($A837,Bat!$A$4:$BC$2232,K$1,FALSE),VLOOKUP($A837,Pit!$A$4:$AZ$2108,K$2,FALSE))</f>
        <v>Normal</v>
      </c>
      <c r="L837" s="16">
        <f>IF($C837="B",VLOOKUP($A837,Bat!$A$4:$BC$2232,L$1,FALSE),VLOOKUP($A837,Pit!$A$4:$AZ$2108,L$2,FALSE))</f>
        <v>3</v>
      </c>
      <c r="M837" s="16">
        <f>IF($C837="B",VLOOKUP($A837,Bat!$A$4:$BC$2232,M$1,FALSE),VLOOKUP($A837,Pit!$A$4:$AZ$2108,M$2,FALSE))</f>
        <v>4</v>
      </c>
      <c r="N837" s="16">
        <f>IF($C837="B",VLOOKUP($A837,Bat!$A$4:$BC$2232,N$1,FALSE),VLOOKUP($A837,Pit!$A$4:$AZ$2108,N$2,FALSE))</f>
        <v>2</v>
      </c>
      <c r="O837" s="16">
        <f>IF($C837="B",VLOOKUP($A837,Bat!$A$4:$BC$2232,O$1,FALSE),VLOOKUP($A837,Pit!$A$4:$AZ$2108,O$2,FALSE))</f>
        <v>1</v>
      </c>
      <c r="P837" s="17">
        <f>IF($C837="B",VLOOKUP($A837,Bat!$A$4:$BC$2232,P$1,FALSE),VLOOKUP($A837,Pit!$A$4:$AZ$2108,P$2,FALSE))</f>
        <v>3</v>
      </c>
      <c r="Q837" s="36">
        <f>IF($C837="B",VLOOKUP($A837,Bat!$A$4:$BC$2232,Q$1,FALSE),VLOOKUP($A837,Pit!$A$4:$AZ$2108,Q$2,FALSE))</f>
        <v>-2.3403834046222087</v>
      </c>
      <c r="R837" s="19">
        <f>IF($C837="B",VLOOKUP($A837,Bat!$A$4:$BC$2232,R$1,FALSE),VLOOKUP($A837,Pit!$A$4:$AZ$2108,R$2,FALSE))</f>
        <v>-1.169591913275172</v>
      </c>
      <c r="S837" s="20">
        <f>IF($C837="B",VLOOKUP($A837,Bat!$A$4:$BC$2232,S$1,FALSE),VLOOKUP($A837,Pit!$A$4:$AZ$2108,S$2,FALSE))</f>
        <v>230000</v>
      </c>
      <c r="T837" s="17" t="str">
        <f>VLOOKUP(IF($C837="B",VLOOKUP($A837,Bat!$A$4:$AT$2232,T$1,FALSE),VLOOKUP($A837,Pit!$A$4:$BD$2108,T$2,FALSE)),COND!$A$35:$B$41,2,FALSE)</f>
        <v>??</v>
      </c>
      <c r="U837" s="21">
        <f>IF($C837="B",VLOOKUP($A837,Bat!$A$4:$AR$1196,44,FALSE),VLOOKUP($A837,Pit!$A$4:$BB$1086,54,FALSE))</f>
        <v>0</v>
      </c>
      <c r="V837" s="16"/>
      <c r="W837" s="16">
        <f>IF(OR(U837=999,V837=999,AND(S837&gt;$S$3,S837&lt;&gt;"Slot")),"",IF(V837="",U837,V837))</f>
        <v>0</v>
      </c>
      <c r="X837" s="17" t="e">
        <f>RANK(R837,$R$5:$R$124)</f>
        <v>#N/A</v>
      </c>
      <c r="Y837" s="16" t="str">
        <f>IFERROR(VLOOKUP($D837,Results!$F$3:$L$1396,Y$1,FALSE),"")</f>
        <v/>
      </c>
      <c r="Z837" s="34" t="str">
        <f>IFERROR(IFERROR(IF(VLOOKUP($D837,Results!$F$3:$L$1396,Z$1+1,FALSE)=1,"S",""),"")&amp;VLOOKUP($D837,Results!$F$3:$L$1396,Z$1,FALSE),"")</f>
        <v/>
      </c>
      <c r="AA837" s="16" t="str">
        <f>IFERROR(VLOOKUP($D837,Results!$F$3:$L$1396,AA$1,FALSE),"")</f>
        <v/>
      </c>
      <c r="AB837" s="16" t="str">
        <f>IFERROR(VLOOKUP($D837,Results!$F$3:$L$1396,AB$1,FALSE),"")</f>
        <v/>
      </c>
      <c r="AC837" s="16" t="str">
        <f>IF(V837="","",Y837-V837)</f>
        <v/>
      </c>
    </row>
    <row r="838" spans="1:29" s="21" customFormat="1" x14ac:dyDescent="0.25">
      <c r="A838" s="21" t="s">
        <v>3089</v>
      </c>
      <c r="B838" s="16">
        <f>COUNTIF($A$5:$A$124,A838)</f>
        <v>0</v>
      </c>
      <c r="C838" s="16" t="str">
        <f>IF(OR(MID(A838,1,2)="SP",MID(A838,1,2)="MR",MID(A838,1,2)="CL",MID(A838,1,2)="RP"),"P","B")</f>
        <v>B</v>
      </c>
      <c r="D838" s="17">
        <f>IF($C838="B",VLOOKUP($A838,Bat!$A$4:$BC$2232,D$1,FALSE),VLOOKUP($A838,Pit!$A$4:$AZ$2108,D$2,FALSE))</f>
        <v>5215</v>
      </c>
      <c r="E838" s="16" t="str">
        <f>IF($C838="B",VLOOKUP($A838,Bat!$A$4:$BC$2232,E$1,FALSE),VLOOKUP($A838,Pit!$A$4:$AZ$2108,E$2,FALSE))</f>
        <v>C</v>
      </c>
      <c r="F838" s="16" t="str">
        <f>IF($C838="B",VLOOKUP($A838,Bat!$A$4:$BC$2232,F$1,FALSE),VLOOKUP($A838,Pit!$A$4:$AZ$2108,F$2,FALSE))</f>
        <v>Chris McCauley</v>
      </c>
      <c r="G838" s="16">
        <f>IF($C838="B",VLOOKUP($A838,Bat!$A$4:$BC$2232,G$1,FALSE),VLOOKUP($A838,Pit!$A$4:$AZ$2108,G$2,FALSE))</f>
        <v>18</v>
      </c>
      <c r="H838" s="16" t="str">
        <f>IF($C838="B",VLOOKUP($A838,Bat!$A$4:$BC$2232,H$1,FALSE),VLOOKUP($A838,Pit!$A$4:$AZ$2108,H$2,FALSE))</f>
        <v>R</v>
      </c>
      <c r="I838" s="16" t="str">
        <f>IF($C838="B",VLOOKUP($A838,Bat!$A$4:$BC$2232,I$1,FALSE),VLOOKUP($A838,Pit!$A$4:$AZ$2108,I$2,FALSE))</f>
        <v>R</v>
      </c>
      <c r="J838" s="16" t="str">
        <f>IF($C838="B",VLOOKUP($A838,Bat!$A$4:$BC$2232,J$1,FALSE),VLOOKUP($A838,Pit!$A$4:$AZ$2108,J$2,FALSE))</f>
        <v>Very Low</v>
      </c>
      <c r="K838" s="17" t="str">
        <f>IF($C838="B",VLOOKUP($A838,Bat!$A$4:$BC$2232,K$1,FALSE),VLOOKUP($A838,Pit!$A$4:$AZ$2108,K$2,FALSE))</f>
        <v>Normal</v>
      </c>
      <c r="L838" s="16">
        <f>IF($C838="B",VLOOKUP($A838,Bat!$A$4:$BC$2232,L$1,FALSE),VLOOKUP($A838,Pit!$A$4:$AZ$2108,L$2,FALSE))</f>
        <v>3</v>
      </c>
      <c r="M838" s="16">
        <f>IF($C838="B",VLOOKUP($A838,Bat!$A$4:$BC$2232,M$1,FALSE),VLOOKUP($A838,Pit!$A$4:$AZ$2108,M$2,FALSE))</f>
        <v>6</v>
      </c>
      <c r="N838" s="16">
        <f>IF($C838="B",VLOOKUP($A838,Bat!$A$4:$BC$2232,N$1,FALSE),VLOOKUP($A838,Pit!$A$4:$AZ$2108,N$2,FALSE))</f>
        <v>1</v>
      </c>
      <c r="O838" s="16">
        <f>IF($C838="B",VLOOKUP($A838,Bat!$A$4:$BC$2232,O$1,FALSE),VLOOKUP($A838,Pit!$A$4:$AZ$2108,O$2,FALSE))</f>
        <v>2</v>
      </c>
      <c r="P838" s="17">
        <f>IF($C838="B",VLOOKUP($A838,Bat!$A$4:$BC$2232,P$1,FALSE),VLOOKUP($A838,Pit!$A$4:$AZ$2108,P$2,FALSE))</f>
        <v>4</v>
      </c>
      <c r="Q838" s="36">
        <f>IF($C838="B",VLOOKUP($A838,Bat!$A$4:$BC$2232,Q$1,FALSE),VLOOKUP($A838,Pit!$A$4:$AZ$2108,Q$2,FALSE))</f>
        <v>-2.3791992555299206</v>
      </c>
      <c r="R838" s="19">
        <f>IF($C838="B",VLOOKUP($A838,Bat!$A$4:$BC$2232,R$1,FALSE),VLOOKUP($A838,Pit!$A$4:$AZ$2108,R$2,FALSE))</f>
        <v>-1.1746835359793035</v>
      </c>
      <c r="S838" s="20">
        <f>IF($C838="B",VLOOKUP($A838,Bat!$A$4:$BC$2232,S$1,FALSE),VLOOKUP($A838,Pit!$A$4:$AZ$2108,S$2,FALSE))</f>
        <v>220000</v>
      </c>
      <c r="T838" s="17" t="str">
        <f>VLOOKUP(IF($C838="B",VLOOKUP($A838,Bat!$A$4:$AT$2232,T$1,FALSE),VLOOKUP($A838,Pit!$A$4:$BD$2108,T$2,FALSE)),COND!$A$35:$B$41,2,FALSE)</f>
        <v>??</v>
      </c>
      <c r="U838" s="21">
        <f>IF($C838="B",VLOOKUP($A838,Bat!$A$4:$AR$1196,44,FALSE),VLOOKUP($A838,Pit!$A$4:$BB$1086,54,FALSE))</f>
        <v>0</v>
      </c>
      <c r="V838" s="16"/>
      <c r="W838" s="16">
        <f>IF(OR(U838=999,V838=999,AND(S838&gt;$S$3,S838&lt;&gt;"Slot")),"",IF(V838="",U838,V838))</f>
        <v>0</v>
      </c>
      <c r="X838" s="17" t="e">
        <f>RANK(R838,$R$5:$R$124)</f>
        <v>#N/A</v>
      </c>
      <c r="Y838" s="16" t="str">
        <f>IFERROR(VLOOKUP($D838,Results!$F$3:$L$1396,Y$1,FALSE),"")</f>
        <v/>
      </c>
      <c r="Z838" s="34" t="str">
        <f>IFERROR(IFERROR(IF(VLOOKUP($D838,Results!$F$3:$L$1396,Z$1+1,FALSE)=1,"S",""),"")&amp;VLOOKUP($D838,Results!$F$3:$L$1396,Z$1,FALSE),"")</f>
        <v/>
      </c>
      <c r="AA838" s="16" t="str">
        <f>IFERROR(VLOOKUP($D838,Results!$F$3:$L$1396,AA$1,FALSE),"")</f>
        <v/>
      </c>
      <c r="AB838" s="16" t="str">
        <f>IFERROR(VLOOKUP($D838,Results!$F$3:$L$1396,AB$1,FALSE),"")</f>
        <v/>
      </c>
      <c r="AC838" s="16" t="str">
        <f>IF(V838="","",Y838-V838)</f>
        <v/>
      </c>
    </row>
    <row r="839" spans="1:29" s="21" customFormat="1" x14ac:dyDescent="0.25">
      <c r="A839" s="21" t="s">
        <v>3090</v>
      </c>
      <c r="B839" s="16">
        <f>COUNTIF($A$5:$A$124,A839)</f>
        <v>0</v>
      </c>
      <c r="C839" s="16" t="str">
        <f>IF(OR(MID(A839,1,2)="SP",MID(A839,1,2)="MR",MID(A839,1,2)="CL",MID(A839,1,2)="RP"),"P","B")</f>
        <v>B</v>
      </c>
      <c r="D839" s="17">
        <f>IF($C839="B",VLOOKUP($A839,Bat!$A$4:$BC$2232,D$1,FALSE),VLOOKUP($A839,Pit!$A$4:$AZ$2108,D$2,FALSE))</f>
        <v>5593</v>
      </c>
      <c r="E839" s="16" t="str">
        <f>IF($C839="B",VLOOKUP($A839,Bat!$A$4:$BC$2232,E$1,FALSE),VLOOKUP($A839,Pit!$A$4:$AZ$2108,E$2,FALSE))</f>
        <v>CF</v>
      </c>
      <c r="F839" s="16" t="str">
        <f>IF($C839="B",VLOOKUP($A839,Bat!$A$4:$BC$2232,F$1,FALSE),VLOOKUP($A839,Pit!$A$4:$AZ$2108,F$2,FALSE))</f>
        <v>Richard Randall</v>
      </c>
      <c r="G839" s="16">
        <f>IF($C839="B",VLOOKUP($A839,Bat!$A$4:$BC$2232,G$1,FALSE),VLOOKUP($A839,Pit!$A$4:$AZ$2108,G$2,FALSE))</f>
        <v>18</v>
      </c>
      <c r="H839" s="16" t="str">
        <f>IF($C839="B",VLOOKUP($A839,Bat!$A$4:$BC$2232,H$1,FALSE),VLOOKUP($A839,Pit!$A$4:$AZ$2108,H$2,FALSE))</f>
        <v>R</v>
      </c>
      <c r="I839" s="16" t="str">
        <f>IF($C839="B",VLOOKUP($A839,Bat!$A$4:$BC$2232,I$1,FALSE),VLOOKUP($A839,Pit!$A$4:$AZ$2108,I$2,FALSE))</f>
        <v>R</v>
      </c>
      <c r="J839" s="16" t="str">
        <f>IF($C839="B",VLOOKUP($A839,Bat!$A$4:$BC$2232,J$1,FALSE),VLOOKUP($A839,Pit!$A$4:$AZ$2108,J$2,FALSE))</f>
        <v>Very Low</v>
      </c>
      <c r="K839" s="17" t="str">
        <f>IF($C839="B",VLOOKUP($A839,Bat!$A$4:$BC$2232,K$1,FALSE),VLOOKUP($A839,Pit!$A$4:$AZ$2108,K$2,FALSE))</f>
        <v>Very High</v>
      </c>
      <c r="L839" s="16">
        <f>IF($C839="B",VLOOKUP($A839,Bat!$A$4:$BC$2232,L$1,FALSE),VLOOKUP($A839,Pit!$A$4:$AZ$2108,L$2,FALSE))</f>
        <v>3</v>
      </c>
      <c r="M839" s="16">
        <f>IF($C839="B",VLOOKUP($A839,Bat!$A$4:$BC$2232,M$1,FALSE),VLOOKUP($A839,Pit!$A$4:$AZ$2108,M$2,FALSE))</f>
        <v>4</v>
      </c>
      <c r="N839" s="16">
        <f>IF($C839="B",VLOOKUP($A839,Bat!$A$4:$BC$2232,N$1,FALSE),VLOOKUP($A839,Pit!$A$4:$AZ$2108,N$2,FALSE))</f>
        <v>2</v>
      </c>
      <c r="O839" s="16">
        <f>IF($C839="B",VLOOKUP($A839,Bat!$A$4:$BC$2232,O$1,FALSE),VLOOKUP($A839,Pit!$A$4:$AZ$2108,O$2,FALSE))</f>
        <v>1</v>
      </c>
      <c r="P839" s="17">
        <f>IF($C839="B",VLOOKUP($A839,Bat!$A$4:$BC$2232,P$1,FALSE),VLOOKUP($A839,Pit!$A$4:$AZ$2108,P$2,FALSE))</f>
        <v>3</v>
      </c>
      <c r="Q839" s="36">
        <f>IF($C839="B",VLOOKUP($A839,Bat!$A$4:$BC$2232,Q$1,FALSE),VLOOKUP($A839,Pit!$A$4:$AZ$2108,Q$2,FALSE))</f>
        <v>-2.5121560592507475</v>
      </c>
      <c r="R839" s="19">
        <f>IF($C839="B",VLOOKUP($A839,Bat!$A$4:$BC$2232,R$1,FALSE),VLOOKUP($A839,Pit!$A$4:$AZ$2108,R$2,FALSE))</f>
        <v>-1.1921239852973733</v>
      </c>
      <c r="S839" s="20">
        <f>IF($C839="B",VLOOKUP($A839,Bat!$A$4:$BC$2232,S$1,FALSE),VLOOKUP($A839,Pit!$A$4:$AZ$2108,S$2,FALSE))</f>
        <v>2800000</v>
      </c>
      <c r="T839" s="17" t="str">
        <f>VLOOKUP(IF($C839="B",VLOOKUP($A839,Bat!$A$4:$AT$2232,T$1,FALSE),VLOOKUP($A839,Pit!$A$4:$BD$2108,T$2,FALSE)),COND!$A$35:$B$41,2,FALSE)</f>
        <v>??</v>
      </c>
      <c r="U839" s="21">
        <f>IF($C839="B",VLOOKUP($A839,Bat!$A$4:$AR$1196,44,FALSE),VLOOKUP($A839,Pit!$A$4:$BB$1086,54,FALSE))</f>
        <v>0</v>
      </c>
      <c r="V839" s="16"/>
      <c r="W839" s="16">
        <f>IF(OR(U839=999,V839=999,AND(S839&gt;$S$3,S839&lt;&gt;"Slot")),"",IF(V839="",U839,V839))</f>
        <v>0</v>
      </c>
      <c r="X839" s="17" t="e">
        <f>RANK(R839,$R$5:$R$124)</f>
        <v>#N/A</v>
      </c>
      <c r="Y839" s="16" t="str">
        <f>IFERROR(VLOOKUP($D839,Results!$F$3:$L$1396,Y$1,FALSE),"")</f>
        <v/>
      </c>
      <c r="Z839" s="34" t="str">
        <f>IFERROR(IFERROR(IF(VLOOKUP($D839,Results!$F$3:$L$1396,Z$1+1,FALSE)=1,"S",""),"")&amp;VLOOKUP($D839,Results!$F$3:$L$1396,Z$1,FALSE),"")</f>
        <v/>
      </c>
      <c r="AA839" s="16" t="str">
        <f>IFERROR(VLOOKUP($D839,Results!$F$3:$L$1396,AA$1,FALSE),"")</f>
        <v/>
      </c>
      <c r="AB839" s="16" t="str">
        <f>IFERROR(VLOOKUP($D839,Results!$F$3:$L$1396,AB$1,FALSE),"")</f>
        <v/>
      </c>
      <c r="AC839" s="16" t="str">
        <f>IF(V839="","",Y839-V839)</f>
        <v/>
      </c>
    </row>
    <row r="840" spans="1:29" s="21" customFormat="1" x14ac:dyDescent="0.25">
      <c r="A840" s="21" t="s">
        <v>3091</v>
      </c>
      <c r="B840" s="16">
        <f>COUNTIF($A$5:$A$124,A840)</f>
        <v>0</v>
      </c>
      <c r="C840" s="16" t="str">
        <f>IF(OR(MID(A840,1,2)="SP",MID(A840,1,2)="MR",MID(A840,1,2)="CL",MID(A840,1,2)="RP"),"P","B")</f>
        <v>B</v>
      </c>
      <c r="D840" s="17">
        <f>IF($C840="B",VLOOKUP($A840,Bat!$A$4:$BC$2232,D$1,FALSE),VLOOKUP($A840,Pit!$A$4:$AZ$2108,D$2,FALSE))</f>
        <v>4934</v>
      </c>
      <c r="E840" s="16" t="str">
        <f>IF($C840="B",VLOOKUP($A840,Bat!$A$4:$BC$2232,E$1,FALSE),VLOOKUP($A840,Pit!$A$4:$AZ$2108,E$2,FALSE))</f>
        <v>SS</v>
      </c>
      <c r="F840" s="16" t="str">
        <f>IF($C840="B",VLOOKUP($A840,Bat!$A$4:$BC$2232,F$1,FALSE),VLOOKUP($A840,Pit!$A$4:$AZ$2108,F$2,FALSE))</f>
        <v>Loren Green</v>
      </c>
      <c r="G840" s="16">
        <f>IF($C840="B",VLOOKUP($A840,Bat!$A$4:$BC$2232,G$1,FALSE),VLOOKUP($A840,Pit!$A$4:$AZ$2108,G$2,FALSE))</f>
        <v>18</v>
      </c>
      <c r="H840" s="16" t="str">
        <f>IF($C840="B",VLOOKUP($A840,Bat!$A$4:$BC$2232,H$1,FALSE),VLOOKUP($A840,Pit!$A$4:$AZ$2108,H$2,FALSE))</f>
        <v>R</v>
      </c>
      <c r="I840" s="16" t="str">
        <f>IF($C840="B",VLOOKUP($A840,Bat!$A$4:$BC$2232,I$1,FALSE),VLOOKUP($A840,Pit!$A$4:$AZ$2108,I$2,FALSE))</f>
        <v>R</v>
      </c>
      <c r="J840" s="16" t="str">
        <f>IF($C840="B",VLOOKUP($A840,Bat!$A$4:$BC$2232,J$1,FALSE),VLOOKUP($A840,Pit!$A$4:$AZ$2108,J$2,FALSE))</f>
        <v>Normal</v>
      </c>
      <c r="K840" s="17" t="str">
        <f>IF($C840="B",VLOOKUP($A840,Bat!$A$4:$BC$2232,K$1,FALSE),VLOOKUP($A840,Pit!$A$4:$AZ$2108,K$2,FALSE))</f>
        <v>Very High</v>
      </c>
      <c r="L840" s="16">
        <f>IF($C840="B",VLOOKUP($A840,Bat!$A$4:$BC$2232,L$1,FALSE),VLOOKUP($A840,Pit!$A$4:$AZ$2108,L$2,FALSE))</f>
        <v>3</v>
      </c>
      <c r="M840" s="16">
        <f>IF($C840="B",VLOOKUP($A840,Bat!$A$4:$BC$2232,M$1,FALSE),VLOOKUP($A840,Pit!$A$4:$AZ$2108,M$2,FALSE))</f>
        <v>6</v>
      </c>
      <c r="N840" s="16">
        <f>IF($C840="B",VLOOKUP($A840,Bat!$A$4:$BC$2232,N$1,FALSE),VLOOKUP($A840,Pit!$A$4:$AZ$2108,N$2,FALSE))</f>
        <v>1</v>
      </c>
      <c r="O840" s="16">
        <f>IF($C840="B",VLOOKUP($A840,Bat!$A$4:$BC$2232,O$1,FALSE),VLOOKUP($A840,Pit!$A$4:$AZ$2108,O$2,FALSE))</f>
        <v>1</v>
      </c>
      <c r="P840" s="17">
        <f>IF($C840="B",VLOOKUP($A840,Bat!$A$4:$BC$2232,P$1,FALSE),VLOOKUP($A840,Pit!$A$4:$AZ$2108,P$2,FALSE))</f>
        <v>3</v>
      </c>
      <c r="Q840" s="36">
        <f>IF($C840="B",VLOOKUP($A840,Bat!$A$4:$BC$2232,Q$1,FALSE),VLOOKUP($A840,Pit!$A$4:$AZ$2108,Q$2,FALSE))</f>
        <v>-2.5334568766886818</v>
      </c>
      <c r="R840" s="19">
        <f>IF($C840="B",VLOOKUP($A840,Bat!$A$4:$BC$2232,R$1,FALSE),VLOOKUP($A840,Pit!$A$4:$AZ$2108,R$2,FALSE))</f>
        <v>-1.1949180944859468</v>
      </c>
      <c r="S840" s="20">
        <f>IF($C840="B",VLOOKUP($A840,Bat!$A$4:$BC$2232,S$1,FALSE),VLOOKUP($A840,Pit!$A$4:$AZ$2108,S$2,FALSE))</f>
        <v>1600000</v>
      </c>
      <c r="T840" s="17" t="str">
        <f>VLOOKUP(IF($C840="B",VLOOKUP($A840,Bat!$A$4:$AT$2232,T$1,FALSE),VLOOKUP($A840,Pit!$A$4:$BD$2108,T$2,FALSE)),COND!$A$35:$B$41,2,FALSE)</f>
        <v>??</v>
      </c>
      <c r="U840" s="21">
        <f>IF($C840="B",VLOOKUP($A840,Bat!$A$4:$AR$1196,44,FALSE),VLOOKUP($A840,Pit!$A$4:$BB$1086,54,FALSE))</f>
        <v>0</v>
      </c>
      <c r="V840" s="16"/>
      <c r="W840" s="16">
        <f>IF(OR(U840=999,V840=999,AND(S840&gt;$S$3,S840&lt;&gt;"Slot")),"",IF(V840="",U840,V840))</f>
        <v>0</v>
      </c>
      <c r="X840" s="17" t="e">
        <f>RANK(R840,$R$5:$R$124)</f>
        <v>#N/A</v>
      </c>
      <c r="Y840" s="16" t="str">
        <f>IFERROR(VLOOKUP($D840,Results!$F$3:$L$1396,Y$1,FALSE),"")</f>
        <v/>
      </c>
      <c r="Z840" s="34" t="str">
        <f>IFERROR(IFERROR(IF(VLOOKUP($D840,Results!$F$3:$L$1396,Z$1+1,FALSE)=1,"S",""),"")&amp;VLOOKUP($D840,Results!$F$3:$L$1396,Z$1,FALSE),"")</f>
        <v/>
      </c>
      <c r="AA840" s="16" t="str">
        <f>IFERROR(VLOOKUP($D840,Results!$F$3:$L$1396,AA$1,FALSE),"")</f>
        <v/>
      </c>
      <c r="AB840" s="16" t="str">
        <f>IFERROR(VLOOKUP($D840,Results!$F$3:$L$1396,AB$1,FALSE),"")</f>
        <v/>
      </c>
      <c r="AC840" s="16" t="str">
        <f>IF(V840="","",Y840-V840)</f>
        <v/>
      </c>
    </row>
    <row r="841" spans="1:29" s="21" customFormat="1" x14ac:dyDescent="0.25">
      <c r="A841" s="21" t="s">
        <v>3092</v>
      </c>
      <c r="B841" s="16">
        <f>COUNTIF($A$5:$A$124,A841)</f>
        <v>0</v>
      </c>
      <c r="C841" s="16" t="str">
        <f>IF(OR(MID(A841,1,2)="SP",MID(A841,1,2)="MR",MID(A841,1,2)="CL",MID(A841,1,2)="RP"),"P","B")</f>
        <v>B</v>
      </c>
      <c r="D841" s="17">
        <f>IF($C841="B",VLOOKUP($A841,Bat!$A$4:$BC$2232,D$1,FALSE),VLOOKUP($A841,Pit!$A$4:$AZ$2108,D$2,FALSE))</f>
        <v>7586</v>
      </c>
      <c r="E841" s="16" t="str">
        <f>IF($C841="B",VLOOKUP($A841,Bat!$A$4:$BC$2232,E$1,FALSE),VLOOKUP($A841,Pit!$A$4:$AZ$2108,E$2,FALSE))</f>
        <v>1B</v>
      </c>
      <c r="F841" s="16" t="str">
        <f>IF($C841="B",VLOOKUP($A841,Bat!$A$4:$BC$2232,F$1,FALSE),VLOOKUP($A841,Pit!$A$4:$AZ$2108,F$2,FALSE))</f>
        <v>Warren Saunderson</v>
      </c>
      <c r="G841" s="16">
        <f>IF($C841="B",VLOOKUP($A841,Bat!$A$4:$BC$2232,G$1,FALSE),VLOOKUP($A841,Pit!$A$4:$AZ$2108,G$2,FALSE))</f>
        <v>21</v>
      </c>
      <c r="H841" s="16" t="str">
        <f>IF($C841="B",VLOOKUP($A841,Bat!$A$4:$BC$2232,H$1,FALSE),VLOOKUP($A841,Pit!$A$4:$AZ$2108,H$2,FALSE))</f>
        <v>R</v>
      </c>
      <c r="I841" s="16" t="str">
        <f>IF($C841="B",VLOOKUP($A841,Bat!$A$4:$BC$2232,I$1,FALSE),VLOOKUP($A841,Pit!$A$4:$AZ$2108,I$2,FALSE))</f>
        <v>R</v>
      </c>
      <c r="J841" s="16" t="str">
        <f>IF($C841="B",VLOOKUP($A841,Bat!$A$4:$BC$2232,J$1,FALSE),VLOOKUP($A841,Pit!$A$4:$AZ$2108,J$2,FALSE))</f>
        <v>Very Low</v>
      </c>
      <c r="K841" s="17" t="str">
        <f>IF($C841="B",VLOOKUP($A841,Bat!$A$4:$BC$2232,K$1,FALSE),VLOOKUP($A841,Pit!$A$4:$AZ$2108,K$2,FALSE))</f>
        <v>Very Low</v>
      </c>
      <c r="L841" s="16">
        <f>IF($C841="B",VLOOKUP($A841,Bat!$A$4:$BC$2232,L$1,FALSE),VLOOKUP($A841,Pit!$A$4:$AZ$2108,L$2,FALSE))</f>
        <v>3</v>
      </c>
      <c r="M841" s="16">
        <f>IF($C841="B",VLOOKUP($A841,Bat!$A$4:$BC$2232,M$1,FALSE),VLOOKUP($A841,Pit!$A$4:$AZ$2108,M$2,FALSE))</f>
        <v>2</v>
      </c>
      <c r="N841" s="16">
        <f>IF($C841="B",VLOOKUP($A841,Bat!$A$4:$BC$2232,N$1,FALSE),VLOOKUP($A841,Pit!$A$4:$AZ$2108,N$2,FALSE))</f>
        <v>3</v>
      </c>
      <c r="O841" s="16">
        <f>IF($C841="B",VLOOKUP($A841,Bat!$A$4:$BC$2232,O$1,FALSE),VLOOKUP($A841,Pit!$A$4:$AZ$2108,O$2,FALSE))</f>
        <v>3</v>
      </c>
      <c r="P841" s="17">
        <f>IF($C841="B",VLOOKUP($A841,Bat!$A$4:$BC$2232,P$1,FALSE),VLOOKUP($A841,Pit!$A$4:$AZ$2108,P$2,FALSE))</f>
        <v>3</v>
      </c>
      <c r="Q841" s="36">
        <f>IF($C841="B",VLOOKUP($A841,Bat!$A$4:$BC$2232,Q$1,FALSE),VLOOKUP($A841,Pit!$A$4:$AZ$2108,Q$2,FALSE))</f>
        <v>-2.7049600202259185</v>
      </c>
      <c r="R841" s="19">
        <f>IF($C841="B",VLOOKUP($A841,Bat!$A$4:$BC$2232,R$1,FALSE),VLOOKUP($A841,Pit!$A$4:$AZ$2108,R$2,FALSE))</f>
        <v>-1.2174148137138798</v>
      </c>
      <c r="S841" s="20">
        <f>IF($C841="B",VLOOKUP($A841,Bat!$A$4:$BC$2232,S$1,FALSE),VLOOKUP($A841,Pit!$A$4:$AZ$2108,S$2,FALSE))</f>
        <v>180000</v>
      </c>
      <c r="T841" s="17" t="str">
        <f>VLOOKUP(IF($C841="B",VLOOKUP($A841,Bat!$A$4:$AT$2232,T$1,FALSE),VLOOKUP($A841,Pit!$A$4:$BD$2108,T$2,FALSE)),COND!$A$35:$B$41,2,FALSE)</f>
        <v>??</v>
      </c>
      <c r="U841" s="21">
        <f>IF($C841="B",VLOOKUP($A841,Bat!$A$4:$AR$1196,44,FALSE),VLOOKUP($A841,Pit!$A$4:$BB$1086,54,FALSE))</f>
        <v>0</v>
      </c>
      <c r="V841" s="16"/>
      <c r="W841" s="16">
        <f>IF(OR(U841=999,V841=999,AND(S841&gt;$S$3,S841&lt;&gt;"Slot")),"",IF(V841="",U841,V841))</f>
        <v>0</v>
      </c>
      <c r="X841" s="17" t="e">
        <f>RANK(R841,$R$5:$R$124)</f>
        <v>#N/A</v>
      </c>
      <c r="Y841" s="16" t="str">
        <f>IFERROR(VLOOKUP($D841,Results!$F$3:$L$1396,Y$1,FALSE),"")</f>
        <v/>
      </c>
      <c r="Z841" s="34" t="str">
        <f>IFERROR(IFERROR(IF(VLOOKUP($D841,Results!$F$3:$L$1396,Z$1+1,FALSE)=1,"S",""),"")&amp;VLOOKUP($D841,Results!$F$3:$L$1396,Z$1,FALSE),"")</f>
        <v/>
      </c>
      <c r="AA841" s="16" t="str">
        <f>IFERROR(VLOOKUP($D841,Results!$F$3:$L$1396,AA$1,FALSE),"")</f>
        <v/>
      </c>
      <c r="AB841" s="16" t="str">
        <f>IFERROR(VLOOKUP($D841,Results!$F$3:$L$1396,AB$1,FALSE),"")</f>
        <v/>
      </c>
      <c r="AC841" s="16" t="str">
        <f>IF(V841="","",Y841-V841)</f>
        <v/>
      </c>
    </row>
    <row r="842" spans="1:29" s="21" customFormat="1" x14ac:dyDescent="0.25">
      <c r="A842" s="21" t="s">
        <v>3093</v>
      </c>
      <c r="B842" s="16">
        <f>COUNTIF($A$5:$A$124,A842)</f>
        <v>0</v>
      </c>
      <c r="C842" s="16" t="str">
        <f>IF(OR(MID(A842,1,2)="SP",MID(A842,1,2)="MR",MID(A842,1,2)="CL",MID(A842,1,2)="RP"),"P","B")</f>
        <v>B</v>
      </c>
      <c r="D842" s="17">
        <f>IF($C842="B",VLOOKUP($A842,Bat!$A$4:$BC$2232,D$1,FALSE),VLOOKUP($A842,Pit!$A$4:$AZ$2108,D$2,FALSE))</f>
        <v>4984</v>
      </c>
      <c r="E842" s="16" t="str">
        <f>IF($C842="B",VLOOKUP($A842,Bat!$A$4:$BC$2232,E$1,FALSE),VLOOKUP($A842,Pit!$A$4:$AZ$2108,E$2,FALSE))</f>
        <v>RF</v>
      </c>
      <c r="F842" s="16" t="str">
        <f>IF($C842="B",VLOOKUP($A842,Bat!$A$4:$BC$2232,F$1,FALSE),VLOOKUP($A842,Pit!$A$4:$AZ$2108,F$2,FALSE))</f>
        <v>David Andrews</v>
      </c>
      <c r="G842" s="16">
        <f>IF($C842="B",VLOOKUP($A842,Bat!$A$4:$BC$2232,G$1,FALSE),VLOOKUP($A842,Pit!$A$4:$AZ$2108,G$2,FALSE))</f>
        <v>18</v>
      </c>
      <c r="H842" s="16" t="str">
        <f>IF($C842="B",VLOOKUP($A842,Bat!$A$4:$BC$2232,H$1,FALSE),VLOOKUP($A842,Pit!$A$4:$AZ$2108,H$2,FALSE))</f>
        <v>L</v>
      </c>
      <c r="I842" s="16" t="str">
        <f>IF($C842="B",VLOOKUP($A842,Bat!$A$4:$BC$2232,I$1,FALSE),VLOOKUP($A842,Pit!$A$4:$AZ$2108,I$2,FALSE))</f>
        <v>L</v>
      </c>
      <c r="J842" s="16" t="str">
        <f>IF($C842="B",VLOOKUP($A842,Bat!$A$4:$BC$2232,J$1,FALSE),VLOOKUP($A842,Pit!$A$4:$AZ$2108,J$2,FALSE))</f>
        <v>Normal</v>
      </c>
      <c r="K842" s="17" t="str">
        <f>IF($C842="B",VLOOKUP($A842,Bat!$A$4:$BC$2232,K$1,FALSE),VLOOKUP($A842,Pit!$A$4:$AZ$2108,K$2,FALSE))</f>
        <v>Normal</v>
      </c>
      <c r="L842" s="16">
        <f>IF($C842="B",VLOOKUP($A842,Bat!$A$4:$BC$2232,L$1,FALSE),VLOOKUP($A842,Pit!$A$4:$AZ$2108,L$2,FALSE))</f>
        <v>2</v>
      </c>
      <c r="M842" s="16">
        <f>IF($C842="B",VLOOKUP($A842,Bat!$A$4:$BC$2232,M$1,FALSE),VLOOKUP($A842,Pit!$A$4:$AZ$2108,M$2,FALSE))</f>
        <v>5</v>
      </c>
      <c r="N842" s="16">
        <f>IF($C842="B",VLOOKUP($A842,Bat!$A$4:$BC$2232,N$1,FALSE),VLOOKUP($A842,Pit!$A$4:$AZ$2108,N$2,FALSE))</f>
        <v>2</v>
      </c>
      <c r="O842" s="16">
        <f>IF($C842="B",VLOOKUP($A842,Bat!$A$4:$BC$2232,O$1,FALSE),VLOOKUP($A842,Pit!$A$4:$AZ$2108,O$2,FALSE))</f>
        <v>4</v>
      </c>
      <c r="P842" s="17">
        <f>IF($C842="B",VLOOKUP($A842,Bat!$A$4:$BC$2232,P$1,FALSE),VLOOKUP($A842,Pit!$A$4:$AZ$2108,P$2,FALSE))</f>
        <v>4</v>
      </c>
      <c r="Q842" s="36">
        <f>IF($C842="B",VLOOKUP($A842,Bat!$A$4:$BC$2232,Q$1,FALSE),VLOOKUP($A842,Pit!$A$4:$AZ$2108,Q$2,FALSE))</f>
        <v>-2.7129573838123182</v>
      </c>
      <c r="R842" s="19">
        <f>IF($C842="B",VLOOKUP($A842,Bat!$A$4:$BC$2232,R$1,FALSE),VLOOKUP($A842,Pit!$A$4:$AZ$2108,R$2,FALSE))</f>
        <v>-1.2184638582937997</v>
      </c>
      <c r="S842" s="20">
        <f>IF($C842="B",VLOOKUP($A842,Bat!$A$4:$BC$2232,S$1,FALSE),VLOOKUP($A842,Pit!$A$4:$AZ$2108,S$2,FALSE))</f>
        <v>130000</v>
      </c>
      <c r="T842" s="17" t="str">
        <f>VLOOKUP(IF($C842="B",VLOOKUP($A842,Bat!$A$4:$AT$2232,T$1,FALSE),VLOOKUP($A842,Pit!$A$4:$BD$2108,T$2,FALSE)),COND!$A$35:$B$41,2,FALSE)</f>
        <v>??</v>
      </c>
      <c r="U842" s="21">
        <f>IF($C842="B",VLOOKUP($A842,Bat!$A$4:$AR$1196,44,FALSE),VLOOKUP($A842,Pit!$A$4:$BB$1086,54,FALSE))</f>
        <v>0</v>
      </c>
      <c r="V842" s="16"/>
      <c r="W842" s="16">
        <f>IF(OR(U842=999,V842=999,AND(S842&gt;$S$3,S842&lt;&gt;"Slot")),"",IF(V842="",U842,V842))</f>
        <v>0</v>
      </c>
      <c r="X842" s="17" t="e">
        <f>RANK(R842,$R$5:$R$124)</f>
        <v>#N/A</v>
      </c>
      <c r="Y842" s="16" t="str">
        <f>IFERROR(VLOOKUP($D842,Results!$F$3:$L$1396,Y$1,FALSE),"")</f>
        <v/>
      </c>
      <c r="Z842" s="34" t="str">
        <f>IFERROR(IFERROR(IF(VLOOKUP($D842,Results!$F$3:$L$1396,Z$1+1,FALSE)=1,"S",""),"")&amp;VLOOKUP($D842,Results!$F$3:$L$1396,Z$1,FALSE),"")</f>
        <v/>
      </c>
      <c r="AA842" s="16" t="str">
        <f>IFERROR(VLOOKUP($D842,Results!$F$3:$L$1396,AA$1,FALSE),"")</f>
        <v/>
      </c>
      <c r="AB842" s="16" t="str">
        <f>IFERROR(VLOOKUP($D842,Results!$F$3:$L$1396,AB$1,FALSE),"")</f>
        <v/>
      </c>
      <c r="AC842" s="16" t="str">
        <f>IF(V842="","",Y842-V842)</f>
        <v/>
      </c>
    </row>
    <row r="843" spans="1:29" s="21" customFormat="1" x14ac:dyDescent="0.25">
      <c r="A843" s="21" t="s">
        <v>3144</v>
      </c>
      <c r="B843" s="16">
        <f>COUNTIF($A$5:$A$124,A843)</f>
        <v>0</v>
      </c>
      <c r="C843" s="16" t="str">
        <f>IF(OR(MID(A843,1,2)="SP",MID(A843,1,2)="MR",MID(A843,1,2)="CL",MID(A843,1,2)="RP"),"P","B")</f>
        <v>B</v>
      </c>
      <c r="D843" s="17">
        <f>IF($C843="B",VLOOKUP($A843,Bat!$A$4:$BC$2232,D$1,FALSE),VLOOKUP($A843,Pit!$A$4:$AZ$2108,D$2,FALSE))</f>
        <v>4108</v>
      </c>
      <c r="E843" s="16" t="str">
        <f>IF($C843="B",VLOOKUP($A843,Bat!$A$4:$BC$2232,E$1,FALSE),VLOOKUP($A843,Pit!$A$4:$AZ$2108,E$2,FALSE))</f>
        <v>3B</v>
      </c>
      <c r="F843" s="16" t="str">
        <f>IF($C843="B",VLOOKUP($A843,Bat!$A$4:$BC$2232,F$1,FALSE),VLOOKUP($A843,Pit!$A$4:$AZ$2108,F$2,FALSE))</f>
        <v>Yodo Chikafuji</v>
      </c>
      <c r="G843" s="16">
        <f>IF($C843="B",VLOOKUP($A843,Bat!$A$4:$BC$2232,G$1,FALSE),VLOOKUP($A843,Pit!$A$4:$AZ$2108,G$2,FALSE))</f>
        <v>21</v>
      </c>
      <c r="H843" s="16" t="str">
        <f>IF($C843="B",VLOOKUP($A843,Bat!$A$4:$BC$2232,H$1,FALSE),VLOOKUP($A843,Pit!$A$4:$AZ$2108,H$2,FALSE))</f>
        <v>S</v>
      </c>
      <c r="I843" s="16" t="str">
        <f>IF($C843="B",VLOOKUP($A843,Bat!$A$4:$BC$2232,I$1,FALSE),VLOOKUP($A843,Pit!$A$4:$AZ$2108,I$2,FALSE))</f>
        <v>R</v>
      </c>
      <c r="J843" s="16" t="str">
        <f>IF($C843="B",VLOOKUP($A843,Bat!$A$4:$BC$2232,J$1,FALSE),VLOOKUP($A843,Pit!$A$4:$AZ$2108,J$2,FALSE))</f>
        <v>Very Low</v>
      </c>
      <c r="K843" s="17" t="str">
        <f>IF($C843="B",VLOOKUP($A843,Bat!$A$4:$BC$2232,K$1,FALSE),VLOOKUP($A843,Pit!$A$4:$AZ$2108,K$2,FALSE))</f>
        <v>Normal</v>
      </c>
      <c r="L843" s="16">
        <f>IF($C843="B",VLOOKUP($A843,Bat!$A$4:$BC$2232,L$1,FALSE),VLOOKUP($A843,Pit!$A$4:$AZ$2108,L$2,FALSE))</f>
        <v>2</v>
      </c>
      <c r="M843" s="16">
        <f>IF($C843="B",VLOOKUP($A843,Bat!$A$4:$BC$2232,M$1,FALSE),VLOOKUP($A843,Pit!$A$4:$AZ$2108,M$2,FALSE))</f>
        <v>4</v>
      </c>
      <c r="N843" s="16">
        <f>IF($C843="B",VLOOKUP($A843,Bat!$A$4:$BC$2232,N$1,FALSE),VLOOKUP($A843,Pit!$A$4:$AZ$2108,N$2,FALSE))</f>
        <v>2</v>
      </c>
      <c r="O843" s="16">
        <f>IF($C843="B",VLOOKUP($A843,Bat!$A$4:$BC$2232,O$1,FALSE),VLOOKUP($A843,Pit!$A$4:$AZ$2108,O$2,FALSE))</f>
        <v>4</v>
      </c>
      <c r="P843" s="17">
        <f>IF($C843="B",VLOOKUP($A843,Bat!$A$4:$BC$2232,P$1,FALSE),VLOOKUP($A843,Pit!$A$4:$AZ$2108,P$2,FALSE))</f>
        <v>3</v>
      </c>
      <c r="Q843" s="36">
        <f>IF($C843="B",VLOOKUP($A843,Bat!$A$4:$BC$2232,Q$1,FALSE),VLOOKUP($A843,Pit!$A$4:$AZ$2108,Q$2,FALSE))</f>
        <v>-2.7225386837084287</v>
      </c>
      <c r="R843" s="19">
        <f>IF($C843="B",VLOOKUP($A843,Bat!$A$4:$BC$2232,R$1,FALSE),VLOOKUP($A843,Pit!$A$4:$AZ$2108,R$2,FALSE))</f>
        <v>-1.2197206738200679</v>
      </c>
      <c r="S843" s="20">
        <f>IF($C843="B",VLOOKUP($A843,Bat!$A$4:$BC$2232,S$1,FALSE),VLOOKUP($A843,Pit!$A$4:$AZ$2108,S$2,FALSE))</f>
        <v>180000</v>
      </c>
      <c r="T843" s="17" t="str">
        <f>VLOOKUP(IF($C843="B",VLOOKUP($A843,Bat!$A$4:$AT$2232,T$1,FALSE),VLOOKUP($A843,Pit!$A$4:$BD$2108,T$2,FALSE)),COND!$A$35:$B$41,2,FALSE)</f>
        <v>??</v>
      </c>
      <c r="U843" s="21">
        <f>IF($C843="B",VLOOKUP($A843,Bat!$A$4:$AR$1196,44,FALSE),VLOOKUP($A843,Pit!$A$4:$BB$1086,54,FALSE))</f>
        <v>0</v>
      </c>
      <c r="V843" s="16"/>
      <c r="W843" s="16">
        <f>IF(OR(U843=999,V843=999,AND(S843&gt;$S$3,S843&lt;&gt;"Slot")),"",IF(V843="",U843,V843))</f>
        <v>0</v>
      </c>
      <c r="X843" s="17" t="e">
        <f>RANK(R843,$R$5:$R$124)</f>
        <v>#N/A</v>
      </c>
      <c r="Y843" s="16" t="str">
        <f>IFERROR(VLOOKUP($D843,Results!$F$3:$L$1396,Y$1,FALSE),"")</f>
        <v/>
      </c>
      <c r="Z843" s="34" t="str">
        <f>IFERROR(IFERROR(IF(VLOOKUP($D843,Results!$F$3:$L$1396,Z$1+1,FALSE)=1,"S",""),"")&amp;VLOOKUP($D843,Results!$F$3:$L$1396,Z$1,FALSE),"")</f>
        <v/>
      </c>
      <c r="AA843" s="16" t="str">
        <f>IFERROR(VLOOKUP($D843,Results!$F$3:$L$1396,AA$1,FALSE),"")</f>
        <v/>
      </c>
      <c r="AB843" s="16" t="str">
        <f>IFERROR(VLOOKUP($D843,Results!$F$3:$L$1396,AB$1,FALSE),"")</f>
        <v/>
      </c>
      <c r="AC843" s="16" t="str">
        <f>IF(V843="","",Y843-V843)</f>
        <v/>
      </c>
    </row>
    <row r="844" spans="1:29" s="21" customFormat="1" x14ac:dyDescent="0.25">
      <c r="A844" s="21" t="s">
        <v>2726</v>
      </c>
      <c r="B844" s="16">
        <f>COUNTIF($A$5:$A$124,A844)</f>
        <v>0</v>
      </c>
      <c r="C844" s="16" t="str">
        <f>IF(OR(MID(A844,1,2)="SP",MID(A844,1,2)="MR",MID(A844,1,2)="CL",MID(A844,1,2)="RP"),"P","B")</f>
        <v>P</v>
      </c>
      <c r="D844" s="17">
        <f>IF($C844="B",VLOOKUP($A844,Bat!$A$4:$BC$2232,D$1,FALSE),VLOOKUP($A844,Pit!$A$4:$AZ$2108,D$2,FALSE))</f>
        <v>5195</v>
      </c>
      <c r="E844" s="16" t="str">
        <f>IF($C844="B",VLOOKUP($A844,Bat!$A$4:$BC$2232,E$1,FALSE),VLOOKUP($A844,Pit!$A$4:$AZ$2108,E$2,FALSE))</f>
        <v>RP</v>
      </c>
      <c r="F844" s="16" t="str">
        <f>IF($C844="B",VLOOKUP($A844,Bat!$A$4:$BC$2232,F$1,FALSE),VLOOKUP($A844,Pit!$A$4:$AZ$2108,F$2,FALSE))</f>
        <v>Rafael Sousa</v>
      </c>
      <c r="G844" s="16">
        <f>IF($C844="B",VLOOKUP($A844,Bat!$A$4:$BC$2232,G$1,FALSE),VLOOKUP($A844,Pit!$A$4:$AZ$2108,G$2,FALSE))</f>
        <v>18</v>
      </c>
      <c r="H844" s="16" t="str">
        <f>IF($C844="B",VLOOKUP($A844,Bat!$A$4:$BC$2232,H$1,FALSE),VLOOKUP($A844,Pit!$A$4:$AZ$2108,H$2,FALSE))</f>
        <v>R</v>
      </c>
      <c r="I844" s="16" t="str">
        <f>IF($C844="B",VLOOKUP($A844,Bat!$A$4:$BC$2232,I$1,FALSE),VLOOKUP($A844,Pit!$A$4:$AZ$2108,I$2,FALSE))</f>
        <v>R</v>
      </c>
      <c r="J844" s="16" t="str">
        <f>IF($C844="B",VLOOKUP($A844,Bat!$A$4:$BC$2232,J$1,FALSE),VLOOKUP($A844,Pit!$A$4:$AZ$2108,J$2,FALSE))</f>
        <v>Very Low</v>
      </c>
      <c r="K844" s="17" t="str">
        <f>IF($C844="B",VLOOKUP($A844,Bat!$A$4:$BC$2232,K$1,FALSE),VLOOKUP($A844,Pit!$A$4:$AZ$2108,K$2,FALSE))</f>
        <v>Normal</v>
      </c>
      <c r="L844" s="16">
        <f>IF($C844="B",VLOOKUP($A844,Bat!$A$4:$BC$2232,L$1,FALSE),VLOOKUP($A844,Pit!$A$4:$AZ$2108,L$2,FALSE))</f>
        <v>2</v>
      </c>
      <c r="M844" s="16">
        <f>IF($C844="B",VLOOKUP($A844,Bat!$A$4:$BC$2232,M$1,FALSE),VLOOKUP($A844,Pit!$A$4:$AZ$2108,M$2,FALSE))</f>
        <v>4</v>
      </c>
      <c r="N844" s="16">
        <f>IF($C844="B",VLOOKUP($A844,Bat!$A$4:$BC$2232,N$1,FALSE),VLOOKUP($A844,Pit!$A$4:$AZ$2108,N$2,FALSE))</f>
        <v>2</v>
      </c>
      <c r="O844" s="16" t="str">
        <f>IF($C844="B",VLOOKUP($A844,Bat!$A$4:$BC$2232,O$1,FALSE),VLOOKUP($A844,Pit!$A$4:$AZ$2108,O$2,FALSE))</f>
        <v>80-83 Mph</v>
      </c>
      <c r="P844" s="17">
        <f>IF($C844="B",VLOOKUP($A844,Bat!$A$4:$BC$2232,P$1,FALSE),VLOOKUP($A844,Pit!$A$4:$AZ$2108,P$2,FALSE))</f>
        <v>4</v>
      </c>
      <c r="Q844" s="36">
        <f>IF($C844="B",VLOOKUP($A844,Bat!$A$4:$BC$2232,Q$1,FALSE),VLOOKUP($A844,Pit!$A$4:$AZ$2108,Q$2,FALSE))</f>
        <v>9.3810754370388132</v>
      </c>
      <c r="R844" s="19">
        <f>IF($C844="B",VLOOKUP($A844,Bat!$A$4:$BC$2232,R$1,FALSE),VLOOKUP($A844,Pit!$A$4:$AZ$2108,R$2,FALSE))</f>
        <v>-1.2229315452211253</v>
      </c>
      <c r="S844" s="20">
        <f>IF($C844="B",VLOOKUP($A844,Bat!$A$4:$BC$2232,S$1,FALSE),VLOOKUP($A844,Pit!$A$4:$AZ$2108,S$2,FALSE))</f>
        <v>95000</v>
      </c>
      <c r="T844" s="17" t="str">
        <f>VLOOKUP(IF($C844="B",VLOOKUP($A844,Bat!$A$4:$AT$2232,T$1,FALSE),VLOOKUP($A844,Pit!$A$4:$BD$2108,T$2,FALSE)),COND!$A$35:$B$41,2,FALSE)</f>
        <v>??</v>
      </c>
      <c r="U844" s="21">
        <f>IF($C844="B",VLOOKUP($A844,Bat!$A$4:$AR$1196,44,FALSE),VLOOKUP($A844,Pit!$A$4:$BB$1086,54,FALSE))</f>
        <v>0</v>
      </c>
      <c r="V844" s="16"/>
      <c r="W844" s="16">
        <f>IF(OR(U844=999,V844=999,AND(S844&gt;$S$3,S844&lt;&gt;"Slot")),"",IF(V844="",U844,V844))</f>
        <v>0</v>
      </c>
      <c r="X844" s="17" t="e">
        <f>RANK(R844,$R$5:$R$124)</f>
        <v>#N/A</v>
      </c>
      <c r="Y844" s="16" t="str">
        <f>IFERROR(VLOOKUP($D844,Results!$F$3:$L$1396,Y$1,FALSE),"")</f>
        <v/>
      </c>
      <c r="Z844" s="34" t="str">
        <f>IFERROR(IFERROR(IF(VLOOKUP($D844,Results!$F$3:$L$1396,Z$1+1,FALSE)=1,"S",""),"")&amp;VLOOKUP($D844,Results!$F$3:$L$1396,Z$1,FALSE),"")</f>
        <v/>
      </c>
      <c r="AA844" s="16" t="str">
        <f>IFERROR(VLOOKUP($D844,Results!$F$3:$L$1396,AA$1,FALSE),"")</f>
        <v/>
      </c>
      <c r="AB844" s="16" t="str">
        <f>IFERROR(VLOOKUP($D844,Results!$F$3:$L$1396,AB$1,FALSE),"")</f>
        <v/>
      </c>
      <c r="AC844" s="16" t="str">
        <f>IF(V844="","",Y844-V844)</f>
        <v/>
      </c>
    </row>
    <row r="845" spans="1:29" s="21" customFormat="1" x14ac:dyDescent="0.25">
      <c r="A845" s="21" t="s">
        <v>3094</v>
      </c>
      <c r="B845" s="16">
        <f>COUNTIF($A$5:$A$124,A845)</f>
        <v>0</v>
      </c>
      <c r="C845" s="16" t="str">
        <f>IF(OR(MID(A845,1,2)="SP",MID(A845,1,2)="MR",MID(A845,1,2)="CL",MID(A845,1,2)="RP"),"P","B")</f>
        <v>B</v>
      </c>
      <c r="D845" s="17">
        <f>IF($C845="B",VLOOKUP($A845,Bat!$A$4:$BC$2232,D$1,FALSE),VLOOKUP($A845,Pit!$A$4:$AZ$2108,D$2,FALSE))</f>
        <v>4357</v>
      </c>
      <c r="E845" s="16" t="str">
        <f>IF($C845="B",VLOOKUP($A845,Bat!$A$4:$BC$2232,E$1,FALSE),VLOOKUP($A845,Pit!$A$4:$AZ$2108,E$2,FALSE))</f>
        <v>SS</v>
      </c>
      <c r="F845" s="16" t="str">
        <f>IF($C845="B",VLOOKUP($A845,Bat!$A$4:$BC$2232,F$1,FALSE),VLOOKUP($A845,Pit!$A$4:$AZ$2108,F$2,FALSE))</f>
        <v>Horiuchi Sugimoto</v>
      </c>
      <c r="G845" s="16">
        <f>IF($C845="B",VLOOKUP($A845,Bat!$A$4:$BC$2232,G$1,FALSE),VLOOKUP($A845,Pit!$A$4:$AZ$2108,G$2,FALSE))</f>
        <v>21</v>
      </c>
      <c r="H845" s="16" t="str">
        <f>IF($C845="B",VLOOKUP($A845,Bat!$A$4:$BC$2232,H$1,FALSE),VLOOKUP($A845,Pit!$A$4:$AZ$2108,H$2,FALSE))</f>
        <v>R</v>
      </c>
      <c r="I845" s="16" t="str">
        <f>IF($C845="B",VLOOKUP($A845,Bat!$A$4:$BC$2232,I$1,FALSE),VLOOKUP($A845,Pit!$A$4:$AZ$2108,I$2,FALSE))</f>
        <v>R</v>
      </c>
      <c r="J845" s="16" t="str">
        <f>IF($C845="B",VLOOKUP($A845,Bat!$A$4:$BC$2232,J$1,FALSE),VLOOKUP($A845,Pit!$A$4:$AZ$2108,J$2,FALSE))</f>
        <v>Very Low</v>
      </c>
      <c r="K845" s="17" t="str">
        <f>IF($C845="B",VLOOKUP($A845,Bat!$A$4:$BC$2232,K$1,FALSE),VLOOKUP($A845,Pit!$A$4:$AZ$2108,K$2,FALSE))</f>
        <v>High</v>
      </c>
      <c r="L845" s="16">
        <f>IF($C845="B",VLOOKUP($A845,Bat!$A$4:$BC$2232,L$1,FALSE),VLOOKUP($A845,Pit!$A$4:$AZ$2108,L$2,FALSE))</f>
        <v>2</v>
      </c>
      <c r="M845" s="16">
        <f>IF($C845="B",VLOOKUP($A845,Bat!$A$4:$BC$2232,M$1,FALSE),VLOOKUP($A845,Pit!$A$4:$AZ$2108,M$2,FALSE))</f>
        <v>5</v>
      </c>
      <c r="N845" s="16">
        <f>IF($C845="B",VLOOKUP($A845,Bat!$A$4:$BC$2232,N$1,FALSE),VLOOKUP($A845,Pit!$A$4:$AZ$2108,N$2,FALSE))</f>
        <v>3</v>
      </c>
      <c r="O845" s="16">
        <f>IF($C845="B",VLOOKUP($A845,Bat!$A$4:$BC$2232,O$1,FALSE),VLOOKUP($A845,Pit!$A$4:$AZ$2108,O$2,FALSE))</f>
        <v>2</v>
      </c>
      <c r="P845" s="17">
        <f>IF($C845="B",VLOOKUP($A845,Bat!$A$4:$BC$2232,P$1,FALSE),VLOOKUP($A845,Pit!$A$4:$AZ$2108,P$2,FALSE))</f>
        <v>4</v>
      </c>
      <c r="Q845" s="36">
        <f>IF($C845="B",VLOOKUP($A845,Bat!$A$4:$BC$2232,Q$1,FALSE),VLOOKUP($A845,Pit!$A$4:$AZ$2108,Q$2,FALSE))</f>
        <v>-2.8274725060771004</v>
      </c>
      <c r="R845" s="19">
        <f>IF($C845="B",VLOOKUP($A845,Bat!$A$4:$BC$2232,R$1,FALSE),VLOOKUP($A845,Pit!$A$4:$AZ$2108,R$2,FALSE))</f>
        <v>-1.2334852421577278</v>
      </c>
      <c r="S845" s="20">
        <f>IF($C845="B",VLOOKUP($A845,Bat!$A$4:$BC$2232,S$1,FALSE),VLOOKUP($A845,Pit!$A$4:$AZ$2108,S$2,FALSE))</f>
        <v>220000</v>
      </c>
      <c r="T845" s="17" t="str">
        <f>VLOOKUP(IF($C845="B",VLOOKUP($A845,Bat!$A$4:$AT$2232,T$1,FALSE),VLOOKUP($A845,Pit!$A$4:$BD$2108,T$2,FALSE)),COND!$A$35:$B$41,2,FALSE)</f>
        <v>??</v>
      </c>
      <c r="U845" s="21">
        <f>IF($C845="B",VLOOKUP($A845,Bat!$A$4:$AR$1196,44,FALSE),VLOOKUP($A845,Pit!$A$4:$BB$1086,54,FALSE))</f>
        <v>0</v>
      </c>
      <c r="V845" s="16"/>
      <c r="W845" s="16">
        <f>IF(OR(U845=999,V845=999,AND(S845&gt;$S$3,S845&lt;&gt;"Slot")),"",IF(V845="",U845,V845))</f>
        <v>0</v>
      </c>
      <c r="X845" s="17" t="e">
        <f>RANK(R845,$R$5:$R$124)</f>
        <v>#N/A</v>
      </c>
      <c r="Y845" s="16" t="str">
        <f>IFERROR(VLOOKUP($D845,Results!$F$3:$L$1396,Y$1,FALSE),"")</f>
        <v/>
      </c>
      <c r="Z845" s="34" t="str">
        <f>IFERROR(IFERROR(IF(VLOOKUP($D845,Results!$F$3:$L$1396,Z$1+1,FALSE)=1,"S",""),"")&amp;VLOOKUP($D845,Results!$F$3:$L$1396,Z$1,FALSE),"")</f>
        <v/>
      </c>
      <c r="AA845" s="16" t="str">
        <f>IFERROR(VLOOKUP($D845,Results!$F$3:$L$1396,AA$1,FALSE),"")</f>
        <v/>
      </c>
      <c r="AB845" s="16" t="str">
        <f>IFERROR(VLOOKUP($D845,Results!$F$3:$L$1396,AB$1,FALSE),"")</f>
        <v/>
      </c>
      <c r="AC845" s="16" t="str">
        <f>IF(V845="","",Y845-V845)</f>
        <v/>
      </c>
    </row>
    <row r="846" spans="1:29" s="21" customFormat="1" x14ac:dyDescent="0.25">
      <c r="A846" s="21" t="s">
        <v>2727</v>
      </c>
      <c r="B846" s="16">
        <f>COUNTIF($A$5:$A$124,A846)</f>
        <v>0</v>
      </c>
      <c r="C846" s="16" t="str">
        <f>IF(OR(MID(A846,1,2)="SP",MID(A846,1,2)="MR",MID(A846,1,2)="CL",MID(A846,1,2)="RP"),"P","B")</f>
        <v>P</v>
      </c>
      <c r="D846" s="17">
        <f>IF($C846="B",VLOOKUP($A846,Bat!$A$4:$BC$2232,D$1,FALSE),VLOOKUP($A846,Pit!$A$4:$AZ$2108,D$2,FALSE))</f>
        <v>8258</v>
      </c>
      <c r="E846" s="16" t="str">
        <f>IF($C846="B",VLOOKUP($A846,Bat!$A$4:$BC$2232,E$1,FALSE),VLOOKUP($A846,Pit!$A$4:$AZ$2108,E$2,FALSE))</f>
        <v>SP</v>
      </c>
      <c r="F846" s="16" t="str">
        <f>IF($C846="B",VLOOKUP($A846,Bat!$A$4:$BC$2232,F$1,FALSE),VLOOKUP($A846,Pit!$A$4:$AZ$2108,F$2,FALSE))</f>
        <v>Evan Harris</v>
      </c>
      <c r="G846" s="16">
        <f>IF($C846="B",VLOOKUP($A846,Bat!$A$4:$BC$2232,G$1,FALSE),VLOOKUP($A846,Pit!$A$4:$AZ$2108,G$2,FALSE))</f>
        <v>21</v>
      </c>
      <c r="H846" s="16" t="str">
        <f>IF($C846="B",VLOOKUP($A846,Bat!$A$4:$BC$2232,H$1,FALSE),VLOOKUP($A846,Pit!$A$4:$AZ$2108,H$2,FALSE))</f>
        <v>R</v>
      </c>
      <c r="I846" s="16" t="str">
        <f>IF($C846="B",VLOOKUP($A846,Bat!$A$4:$BC$2232,I$1,FALSE),VLOOKUP($A846,Pit!$A$4:$AZ$2108,I$2,FALSE))</f>
        <v>R</v>
      </c>
      <c r="J846" s="16" t="str">
        <f>IF($C846="B",VLOOKUP($A846,Bat!$A$4:$BC$2232,J$1,FALSE),VLOOKUP($A846,Pit!$A$4:$AZ$2108,J$2,FALSE))</f>
        <v>Very Low</v>
      </c>
      <c r="K846" s="17" t="str">
        <f>IF($C846="B",VLOOKUP($A846,Bat!$A$4:$BC$2232,K$1,FALSE),VLOOKUP($A846,Pit!$A$4:$AZ$2108,K$2,FALSE))</f>
        <v>Very Low</v>
      </c>
      <c r="L846" s="16">
        <f>IF($C846="B",VLOOKUP($A846,Bat!$A$4:$BC$2232,L$1,FALSE),VLOOKUP($A846,Pit!$A$4:$AZ$2108,L$2,FALSE))</f>
        <v>3</v>
      </c>
      <c r="M846" s="16">
        <f>IF($C846="B",VLOOKUP($A846,Bat!$A$4:$BC$2232,M$1,FALSE),VLOOKUP($A846,Pit!$A$4:$AZ$2108,M$2,FALSE))</f>
        <v>4</v>
      </c>
      <c r="N846" s="16">
        <f>IF($C846="B",VLOOKUP($A846,Bat!$A$4:$BC$2232,N$1,FALSE),VLOOKUP($A846,Pit!$A$4:$AZ$2108,N$2,FALSE))</f>
        <v>2</v>
      </c>
      <c r="O846" s="16" t="str">
        <f>IF($C846="B",VLOOKUP($A846,Bat!$A$4:$BC$2232,O$1,FALSE),VLOOKUP($A846,Pit!$A$4:$AZ$2108,O$2,FALSE))</f>
        <v>88-90 Mph</v>
      </c>
      <c r="P846" s="17">
        <f>IF($C846="B",VLOOKUP($A846,Bat!$A$4:$BC$2232,P$1,FALSE),VLOOKUP($A846,Pit!$A$4:$AZ$2108,P$2,FALSE))</f>
        <v>9</v>
      </c>
      <c r="Q846" s="36">
        <f>IF($C846="B",VLOOKUP($A846,Bat!$A$4:$BC$2232,Q$1,FALSE),VLOOKUP($A846,Pit!$A$4:$AZ$2108,Q$2,FALSE))</f>
        <v>9.2560779898082934</v>
      </c>
      <c r="R846" s="19">
        <f>IF($C846="B",VLOOKUP($A846,Bat!$A$4:$BC$2232,R$1,FALSE),VLOOKUP($A846,Pit!$A$4:$AZ$2108,R$2,FALSE))</f>
        <v>-1.2341144166807778</v>
      </c>
      <c r="S846" s="20">
        <f>IF($C846="B",VLOOKUP($A846,Bat!$A$4:$BC$2232,S$1,FALSE),VLOOKUP($A846,Pit!$A$4:$AZ$2108,S$2,FALSE))</f>
        <v>180000</v>
      </c>
      <c r="T846" s="17" t="str">
        <f>VLOOKUP(IF($C846="B",VLOOKUP($A846,Bat!$A$4:$AT$2232,T$1,FALSE),VLOOKUP($A846,Pit!$A$4:$BD$2108,T$2,FALSE)),COND!$A$35:$B$41,2,FALSE)</f>
        <v>??</v>
      </c>
      <c r="U846" s="21">
        <f>IF($C846="B",VLOOKUP($A846,Bat!$A$4:$AR$1196,44,FALSE),VLOOKUP($A846,Pit!$A$4:$BB$1086,54,FALSE))</f>
        <v>0</v>
      </c>
      <c r="V846" s="16"/>
      <c r="W846" s="16">
        <f>IF(OR(U846=999,V846=999,AND(S846&gt;$S$3,S846&lt;&gt;"Slot")),"",IF(V846="",U846,V846))</f>
        <v>0</v>
      </c>
      <c r="X846" s="17" t="e">
        <f>RANK(R846,$R$5:$R$124)</f>
        <v>#N/A</v>
      </c>
      <c r="Y846" s="16" t="str">
        <f>IFERROR(VLOOKUP($D846,Results!$F$3:$L$1396,Y$1,FALSE),"")</f>
        <v/>
      </c>
      <c r="Z846" s="34" t="str">
        <f>IFERROR(IFERROR(IF(VLOOKUP($D846,Results!$F$3:$L$1396,Z$1+1,FALSE)=1,"S",""),"")&amp;VLOOKUP($D846,Results!$F$3:$L$1396,Z$1,FALSE),"")</f>
        <v/>
      </c>
      <c r="AA846" s="16" t="str">
        <f>IFERROR(VLOOKUP($D846,Results!$F$3:$L$1396,AA$1,FALSE),"")</f>
        <v/>
      </c>
      <c r="AB846" s="16" t="str">
        <f>IFERROR(VLOOKUP($D846,Results!$F$3:$L$1396,AB$1,FALSE),"")</f>
        <v/>
      </c>
      <c r="AC846" s="16" t="str">
        <f>IF(V846="","",Y846-V846)</f>
        <v/>
      </c>
    </row>
    <row r="847" spans="1:29" s="21" customFormat="1" x14ac:dyDescent="0.25">
      <c r="A847" s="21" t="s">
        <v>2728</v>
      </c>
      <c r="B847" s="16">
        <f>COUNTIF($A$5:$A$124,A847)</f>
        <v>0</v>
      </c>
      <c r="C847" s="16" t="str">
        <f>IF(OR(MID(A847,1,2)="SP",MID(A847,1,2)="MR",MID(A847,1,2)="CL",MID(A847,1,2)="RP"),"P","B")</f>
        <v>P</v>
      </c>
      <c r="D847" s="17">
        <f>IF($C847="B",VLOOKUP($A847,Bat!$A$4:$BC$2232,D$1,FALSE),VLOOKUP($A847,Pit!$A$4:$AZ$2108,D$2,FALSE))</f>
        <v>4032</v>
      </c>
      <c r="E847" s="16" t="str">
        <f>IF($C847="B",VLOOKUP($A847,Bat!$A$4:$BC$2232,E$1,FALSE),VLOOKUP($A847,Pit!$A$4:$AZ$2108,E$2,FALSE))</f>
        <v>RP</v>
      </c>
      <c r="F847" s="16" t="str">
        <f>IF($C847="B",VLOOKUP($A847,Bat!$A$4:$BC$2232,F$1,FALSE),VLOOKUP($A847,Pit!$A$4:$AZ$2108,F$2,FALSE))</f>
        <v>Okakura Watanabe</v>
      </c>
      <c r="G847" s="16">
        <f>IF($C847="B",VLOOKUP($A847,Bat!$A$4:$BC$2232,G$1,FALSE),VLOOKUP($A847,Pit!$A$4:$AZ$2108,G$2,FALSE))</f>
        <v>21</v>
      </c>
      <c r="H847" s="16" t="str">
        <f>IF($C847="B",VLOOKUP($A847,Bat!$A$4:$BC$2232,H$1,FALSE),VLOOKUP($A847,Pit!$A$4:$AZ$2108,H$2,FALSE))</f>
        <v>R</v>
      </c>
      <c r="I847" s="16" t="str">
        <f>IF($C847="B",VLOOKUP($A847,Bat!$A$4:$BC$2232,I$1,FALSE),VLOOKUP($A847,Pit!$A$4:$AZ$2108,I$2,FALSE))</f>
        <v>R</v>
      </c>
      <c r="J847" s="16" t="str">
        <f>IF($C847="B",VLOOKUP($A847,Bat!$A$4:$BC$2232,J$1,FALSE),VLOOKUP($A847,Pit!$A$4:$AZ$2108,J$2,FALSE))</f>
        <v>Very Low</v>
      </c>
      <c r="K847" s="17" t="str">
        <f>IF($C847="B",VLOOKUP($A847,Bat!$A$4:$BC$2232,K$1,FALSE),VLOOKUP($A847,Pit!$A$4:$AZ$2108,K$2,FALSE))</f>
        <v>Low</v>
      </c>
      <c r="L847" s="16">
        <f>IF($C847="B",VLOOKUP($A847,Bat!$A$4:$BC$2232,L$1,FALSE),VLOOKUP($A847,Pit!$A$4:$AZ$2108,L$2,FALSE))</f>
        <v>4</v>
      </c>
      <c r="M847" s="16">
        <f>IF($C847="B",VLOOKUP($A847,Bat!$A$4:$BC$2232,M$1,FALSE),VLOOKUP($A847,Pit!$A$4:$AZ$2108,M$2,FALSE))</f>
        <v>4</v>
      </c>
      <c r="N847" s="16">
        <f>IF($C847="B",VLOOKUP($A847,Bat!$A$4:$BC$2232,N$1,FALSE),VLOOKUP($A847,Pit!$A$4:$AZ$2108,N$2,FALSE))</f>
        <v>1</v>
      </c>
      <c r="O847" s="16" t="str">
        <f>IF($C847="B",VLOOKUP($A847,Bat!$A$4:$BC$2232,O$1,FALSE),VLOOKUP($A847,Pit!$A$4:$AZ$2108,O$2,FALSE))</f>
        <v>87-89 Mph</v>
      </c>
      <c r="P847" s="17">
        <f>IF($C847="B",VLOOKUP($A847,Bat!$A$4:$BC$2232,P$1,FALSE),VLOOKUP($A847,Pit!$A$4:$AZ$2108,P$2,FALSE))</f>
        <v>7</v>
      </c>
      <c r="Q847" s="36">
        <f>IF($C847="B",VLOOKUP($A847,Bat!$A$4:$BC$2232,Q$1,FALSE),VLOOKUP($A847,Pit!$A$4:$AZ$2108,Q$2,FALSE))</f>
        <v>9.1924314238113887</v>
      </c>
      <c r="R847" s="19">
        <f>IF($C847="B",VLOOKUP($A847,Bat!$A$4:$BC$2232,R$1,FALSE),VLOOKUP($A847,Pit!$A$4:$AZ$2108,R$2,FALSE))</f>
        <v>-1.2398085438982647</v>
      </c>
      <c r="S847" s="20">
        <f>IF($C847="B",VLOOKUP($A847,Bat!$A$4:$BC$2232,S$1,FALSE),VLOOKUP($A847,Pit!$A$4:$AZ$2108,S$2,FALSE))</f>
        <v>210000</v>
      </c>
      <c r="T847" s="17" t="str">
        <f>VLOOKUP(IF($C847="B",VLOOKUP($A847,Bat!$A$4:$AT$2232,T$1,FALSE),VLOOKUP($A847,Pit!$A$4:$BD$2108,T$2,FALSE)),COND!$A$35:$B$41,2,FALSE)</f>
        <v>??</v>
      </c>
      <c r="U847" s="21">
        <f>IF($C847="B",VLOOKUP($A847,Bat!$A$4:$AR$1196,44,FALSE),VLOOKUP($A847,Pit!$A$4:$BB$1086,54,FALSE))</f>
        <v>0</v>
      </c>
      <c r="V847" s="16"/>
      <c r="W847" s="16">
        <f>IF(OR(U847=999,V847=999,AND(S847&gt;$S$3,S847&lt;&gt;"Slot")),"",IF(V847="",U847,V847))</f>
        <v>0</v>
      </c>
      <c r="X847" s="17" t="e">
        <f>RANK(R847,$R$5:$R$124)</f>
        <v>#N/A</v>
      </c>
      <c r="Y847" s="16" t="str">
        <f>IFERROR(VLOOKUP($D847,Results!$F$3:$L$1396,Y$1,FALSE),"")</f>
        <v/>
      </c>
      <c r="Z847" s="34" t="str">
        <f>IFERROR(IFERROR(IF(VLOOKUP($D847,Results!$F$3:$L$1396,Z$1+1,FALSE)=1,"S",""),"")&amp;VLOOKUP($D847,Results!$F$3:$L$1396,Z$1,FALSE),"")</f>
        <v/>
      </c>
      <c r="AA847" s="16" t="str">
        <f>IFERROR(VLOOKUP($D847,Results!$F$3:$L$1396,AA$1,FALSE),"")</f>
        <v/>
      </c>
      <c r="AB847" s="16" t="str">
        <f>IFERROR(VLOOKUP($D847,Results!$F$3:$L$1396,AB$1,FALSE),"")</f>
        <v/>
      </c>
      <c r="AC847" s="16" t="str">
        <f>IF(V847="","",Y847-V847)</f>
        <v/>
      </c>
    </row>
    <row r="848" spans="1:29" s="21" customFormat="1" x14ac:dyDescent="0.25">
      <c r="A848" s="21" t="s">
        <v>2729</v>
      </c>
      <c r="B848" s="16">
        <f>COUNTIF($A$5:$A$124,A848)</f>
        <v>0</v>
      </c>
      <c r="C848" s="16" t="str">
        <f>IF(OR(MID(A848,1,2)="SP",MID(A848,1,2)="MR",MID(A848,1,2)="CL",MID(A848,1,2)="RP"),"P","B")</f>
        <v>P</v>
      </c>
      <c r="D848" s="17">
        <f>IF($C848="B",VLOOKUP($A848,Bat!$A$4:$BC$2232,D$1,FALSE),VLOOKUP($A848,Pit!$A$4:$AZ$2108,D$2,FALSE))</f>
        <v>9274</v>
      </c>
      <c r="E848" s="16" t="str">
        <f>IF($C848="B",VLOOKUP($A848,Bat!$A$4:$BC$2232,E$1,FALSE),VLOOKUP($A848,Pit!$A$4:$AZ$2108,E$2,FALSE))</f>
        <v>RP</v>
      </c>
      <c r="F848" s="16" t="str">
        <f>IF($C848="B",VLOOKUP($A848,Bat!$A$4:$BC$2232,F$1,FALSE),VLOOKUP($A848,Pit!$A$4:$AZ$2108,F$2,FALSE))</f>
        <v>Mushanokoji Kichida</v>
      </c>
      <c r="G848" s="16">
        <f>IF($C848="B",VLOOKUP($A848,Bat!$A$4:$BC$2232,G$1,FALSE),VLOOKUP($A848,Pit!$A$4:$AZ$2108,G$2,FALSE))</f>
        <v>18</v>
      </c>
      <c r="H848" s="16" t="str">
        <f>IF($C848="B",VLOOKUP($A848,Bat!$A$4:$BC$2232,H$1,FALSE),VLOOKUP($A848,Pit!$A$4:$AZ$2108,H$2,FALSE))</f>
        <v>L</v>
      </c>
      <c r="I848" s="16" t="str">
        <f>IF($C848="B",VLOOKUP($A848,Bat!$A$4:$BC$2232,I$1,FALSE),VLOOKUP($A848,Pit!$A$4:$AZ$2108,I$2,FALSE))</f>
        <v>R</v>
      </c>
      <c r="J848" s="16" t="str">
        <f>IF($C848="B",VLOOKUP($A848,Bat!$A$4:$BC$2232,J$1,FALSE),VLOOKUP($A848,Pit!$A$4:$AZ$2108,J$2,FALSE))</f>
        <v>Low</v>
      </c>
      <c r="K848" s="17" t="str">
        <f>IF($C848="B",VLOOKUP($A848,Bat!$A$4:$BC$2232,K$1,FALSE),VLOOKUP($A848,Pit!$A$4:$AZ$2108,K$2,FALSE))</f>
        <v>Low</v>
      </c>
      <c r="L848" s="16">
        <f>IF($C848="B",VLOOKUP($A848,Bat!$A$4:$BC$2232,L$1,FALSE),VLOOKUP($A848,Pit!$A$4:$AZ$2108,L$2,FALSE))</f>
        <v>2</v>
      </c>
      <c r="M848" s="16">
        <f>IF($C848="B",VLOOKUP($A848,Bat!$A$4:$BC$2232,M$1,FALSE),VLOOKUP($A848,Pit!$A$4:$AZ$2108,M$2,FALSE))</f>
        <v>4</v>
      </c>
      <c r="N848" s="16">
        <f>IF($C848="B",VLOOKUP($A848,Bat!$A$4:$BC$2232,N$1,FALSE),VLOOKUP($A848,Pit!$A$4:$AZ$2108,N$2,FALSE))</f>
        <v>2</v>
      </c>
      <c r="O848" s="16" t="str">
        <f>IF($C848="B",VLOOKUP($A848,Bat!$A$4:$BC$2232,O$1,FALSE),VLOOKUP($A848,Pit!$A$4:$AZ$2108,O$2,FALSE))</f>
        <v>85-87 Mph</v>
      </c>
      <c r="P848" s="17">
        <f>IF($C848="B",VLOOKUP($A848,Bat!$A$4:$BC$2232,P$1,FALSE),VLOOKUP($A848,Pit!$A$4:$AZ$2108,P$2,FALSE))</f>
        <v>6</v>
      </c>
      <c r="Q848" s="36">
        <f>IF($C848="B",VLOOKUP($A848,Bat!$A$4:$BC$2232,Q$1,FALSE),VLOOKUP($A848,Pit!$A$4:$AZ$2108,Q$2,FALSE))</f>
        <v>9.1813479515274921</v>
      </c>
      <c r="R848" s="19">
        <f>IF($C848="B",VLOOKUP($A848,Bat!$A$4:$BC$2232,R$1,FALSE),VLOOKUP($A848,Pit!$A$4:$AZ$2108,R$2,FALSE))</f>
        <v>-1.240800124515498</v>
      </c>
      <c r="S848" s="20">
        <f>IF($C848="B",VLOOKUP($A848,Bat!$A$4:$BC$2232,S$1,FALSE),VLOOKUP($A848,Pit!$A$4:$AZ$2108,S$2,FALSE))</f>
        <v>190000</v>
      </c>
      <c r="T848" s="17" t="str">
        <f>VLOOKUP(IF($C848="B",VLOOKUP($A848,Bat!$A$4:$AT$2232,T$1,FALSE),VLOOKUP($A848,Pit!$A$4:$BD$2108,T$2,FALSE)),COND!$A$35:$B$41,2,FALSE)</f>
        <v>??</v>
      </c>
      <c r="U848" s="21">
        <f>IF($C848="B",VLOOKUP($A848,Bat!$A$4:$AR$1196,44,FALSE),VLOOKUP($A848,Pit!$A$4:$BB$1086,54,FALSE))</f>
        <v>0</v>
      </c>
      <c r="V848" s="16"/>
      <c r="W848" s="16">
        <f>IF(OR(U848=999,V848=999,AND(S848&gt;$S$3,S848&lt;&gt;"Slot")),"",IF(V848="",U848,V848))</f>
        <v>0</v>
      </c>
      <c r="X848" s="17" t="e">
        <f>RANK(R848,$R$5:$R$124)</f>
        <v>#N/A</v>
      </c>
      <c r="Y848" s="16" t="str">
        <f>IFERROR(VLOOKUP($D848,Results!$F$3:$L$1396,Y$1,FALSE),"")</f>
        <v/>
      </c>
      <c r="Z848" s="34" t="str">
        <f>IFERROR(IFERROR(IF(VLOOKUP($D848,Results!$F$3:$L$1396,Z$1+1,FALSE)=1,"S",""),"")&amp;VLOOKUP($D848,Results!$F$3:$L$1396,Z$1,FALSE),"")</f>
        <v/>
      </c>
      <c r="AA848" s="16" t="str">
        <f>IFERROR(VLOOKUP($D848,Results!$F$3:$L$1396,AA$1,FALSE),"")</f>
        <v/>
      </c>
      <c r="AB848" s="16" t="str">
        <f>IFERROR(VLOOKUP($D848,Results!$F$3:$L$1396,AB$1,FALSE),"")</f>
        <v/>
      </c>
      <c r="AC848" s="16" t="str">
        <f>IF(V848="","",Y848-V848)</f>
        <v/>
      </c>
    </row>
    <row r="849" spans="1:29" s="21" customFormat="1" x14ac:dyDescent="0.25">
      <c r="A849" s="21" t="s">
        <v>2730</v>
      </c>
      <c r="B849" s="16">
        <f>COUNTIF($A$5:$A$124,A849)</f>
        <v>0</v>
      </c>
      <c r="C849" s="16" t="str">
        <f>IF(OR(MID(A849,1,2)="SP",MID(A849,1,2)="MR",MID(A849,1,2)="CL",MID(A849,1,2)="RP"),"P","B")</f>
        <v>P</v>
      </c>
      <c r="D849" s="17">
        <f>IF($C849="B",VLOOKUP($A849,Bat!$A$4:$BC$2232,D$1,FALSE),VLOOKUP($A849,Pit!$A$4:$AZ$2108,D$2,FALSE))</f>
        <v>9582</v>
      </c>
      <c r="E849" s="16" t="str">
        <f>IF($C849="B",VLOOKUP($A849,Bat!$A$4:$BC$2232,E$1,FALSE),VLOOKUP($A849,Pit!$A$4:$AZ$2108,E$2,FALSE))</f>
        <v>RP</v>
      </c>
      <c r="F849" s="16" t="str">
        <f>IF($C849="B",VLOOKUP($A849,Bat!$A$4:$BC$2232,F$1,FALSE),VLOOKUP($A849,Pit!$A$4:$AZ$2108,F$2,FALSE))</f>
        <v>John Laviolette</v>
      </c>
      <c r="G849" s="16">
        <f>IF($C849="B",VLOOKUP($A849,Bat!$A$4:$BC$2232,G$1,FALSE),VLOOKUP($A849,Pit!$A$4:$AZ$2108,G$2,FALSE))</f>
        <v>21</v>
      </c>
      <c r="H849" s="16" t="str">
        <f>IF($C849="B",VLOOKUP($A849,Bat!$A$4:$BC$2232,H$1,FALSE),VLOOKUP($A849,Pit!$A$4:$AZ$2108,H$2,FALSE))</f>
        <v>R</v>
      </c>
      <c r="I849" s="16" t="str">
        <f>IF($C849="B",VLOOKUP($A849,Bat!$A$4:$BC$2232,I$1,FALSE),VLOOKUP($A849,Pit!$A$4:$AZ$2108,I$2,FALSE))</f>
        <v>R</v>
      </c>
      <c r="J849" s="16" t="str">
        <f>IF($C849="B",VLOOKUP($A849,Bat!$A$4:$BC$2232,J$1,FALSE),VLOOKUP($A849,Pit!$A$4:$AZ$2108,J$2,FALSE))</f>
        <v>Low</v>
      </c>
      <c r="K849" s="17" t="str">
        <f>IF($C849="B",VLOOKUP($A849,Bat!$A$4:$BC$2232,K$1,FALSE),VLOOKUP($A849,Pit!$A$4:$AZ$2108,K$2,FALSE))</f>
        <v>Very High</v>
      </c>
      <c r="L849" s="16">
        <f>IF($C849="B",VLOOKUP($A849,Bat!$A$4:$BC$2232,L$1,FALSE),VLOOKUP($A849,Pit!$A$4:$AZ$2108,L$2,FALSE))</f>
        <v>3</v>
      </c>
      <c r="M849" s="16">
        <f>IF($C849="B",VLOOKUP($A849,Bat!$A$4:$BC$2232,M$1,FALSE),VLOOKUP($A849,Pit!$A$4:$AZ$2108,M$2,FALSE))</f>
        <v>3</v>
      </c>
      <c r="N849" s="16">
        <f>IF($C849="B",VLOOKUP($A849,Bat!$A$4:$BC$2232,N$1,FALSE),VLOOKUP($A849,Pit!$A$4:$AZ$2108,N$2,FALSE))</f>
        <v>2</v>
      </c>
      <c r="O849" s="16" t="str">
        <f>IF($C849="B",VLOOKUP($A849,Bat!$A$4:$BC$2232,O$1,FALSE),VLOOKUP($A849,Pit!$A$4:$AZ$2108,O$2,FALSE))</f>
        <v>87-89 Mph</v>
      </c>
      <c r="P849" s="17">
        <f>IF($C849="B",VLOOKUP($A849,Bat!$A$4:$BC$2232,P$1,FALSE),VLOOKUP($A849,Pit!$A$4:$AZ$2108,P$2,FALSE))</f>
        <v>6</v>
      </c>
      <c r="Q849" s="36">
        <f>IF($C849="B",VLOOKUP($A849,Bat!$A$4:$BC$2232,Q$1,FALSE),VLOOKUP($A849,Pit!$A$4:$AZ$2108,Q$2,FALSE))</f>
        <v>9.0473631932524334</v>
      </c>
      <c r="R849" s="19">
        <f>IF($C849="B",VLOOKUP($A849,Bat!$A$4:$BC$2232,R$1,FALSE),VLOOKUP($A849,Pit!$A$4:$AZ$2108,R$2,FALSE))</f>
        <v>-1.2527870439489754</v>
      </c>
      <c r="S849" s="20">
        <f>IF($C849="B",VLOOKUP($A849,Bat!$A$4:$BC$2232,S$1,FALSE),VLOOKUP($A849,Pit!$A$4:$AZ$2108,S$2,FALSE))</f>
        <v>220000</v>
      </c>
      <c r="T849" s="17" t="str">
        <f>VLOOKUP(IF($C849="B",VLOOKUP($A849,Bat!$A$4:$AT$2232,T$1,FALSE),VLOOKUP($A849,Pit!$A$4:$BD$2108,T$2,FALSE)),COND!$A$35:$B$41,2,FALSE)</f>
        <v>??</v>
      </c>
      <c r="U849" s="21">
        <f>IF($C849="B",VLOOKUP($A849,Bat!$A$4:$AR$1196,44,FALSE),VLOOKUP($A849,Pit!$A$4:$BB$1086,54,FALSE))</f>
        <v>0</v>
      </c>
      <c r="V849" s="16"/>
      <c r="W849" s="16">
        <f>IF(OR(U849=999,V849=999,AND(S849&gt;$S$3,S849&lt;&gt;"Slot")),"",IF(V849="",U849,V849))</f>
        <v>0</v>
      </c>
      <c r="X849" s="17" t="e">
        <f>RANK(R849,$R$5:$R$124)</f>
        <v>#N/A</v>
      </c>
      <c r="Y849" s="16" t="str">
        <f>IFERROR(VLOOKUP($D849,Results!$F$3:$L$1396,Y$1,FALSE),"")</f>
        <v/>
      </c>
      <c r="Z849" s="34" t="str">
        <f>IFERROR(IFERROR(IF(VLOOKUP($D849,Results!$F$3:$L$1396,Z$1+1,FALSE)=1,"S",""),"")&amp;VLOOKUP($D849,Results!$F$3:$L$1396,Z$1,FALSE),"")</f>
        <v/>
      </c>
      <c r="AA849" s="16" t="str">
        <f>IFERROR(VLOOKUP($D849,Results!$F$3:$L$1396,AA$1,FALSE),"")</f>
        <v/>
      </c>
      <c r="AB849" s="16" t="str">
        <f>IFERROR(VLOOKUP($D849,Results!$F$3:$L$1396,AB$1,FALSE),"")</f>
        <v/>
      </c>
      <c r="AC849" s="16" t="str">
        <f>IF(V849="","",Y849-V849)</f>
        <v/>
      </c>
    </row>
    <row r="850" spans="1:29" s="21" customFormat="1" x14ac:dyDescent="0.25">
      <c r="A850" s="21" t="s">
        <v>3095</v>
      </c>
      <c r="B850" s="16">
        <f>COUNTIF($A$5:$A$124,A850)</f>
        <v>0</v>
      </c>
      <c r="C850" s="16" t="str">
        <f>IF(OR(MID(A850,1,2)="SP",MID(A850,1,2)="MR",MID(A850,1,2)="CL",MID(A850,1,2)="RP"),"P","B")</f>
        <v>B</v>
      </c>
      <c r="D850" s="17">
        <f>IF($C850="B",VLOOKUP($A850,Bat!$A$4:$BC$2232,D$1,FALSE),VLOOKUP($A850,Pit!$A$4:$AZ$2108,D$2,FALSE))</f>
        <v>4889</v>
      </c>
      <c r="E850" s="16" t="str">
        <f>IF($C850="B",VLOOKUP($A850,Bat!$A$4:$BC$2232,E$1,FALSE),VLOOKUP($A850,Pit!$A$4:$AZ$2108,E$2,FALSE))</f>
        <v>3B</v>
      </c>
      <c r="F850" s="16" t="str">
        <f>IF($C850="B",VLOOKUP($A850,Bat!$A$4:$BC$2232,F$1,FALSE),VLOOKUP($A850,Pit!$A$4:$AZ$2108,F$2,FALSE))</f>
        <v>Raymond Heard</v>
      </c>
      <c r="G850" s="16">
        <f>IF($C850="B",VLOOKUP($A850,Bat!$A$4:$BC$2232,G$1,FALSE),VLOOKUP($A850,Pit!$A$4:$AZ$2108,G$2,FALSE))</f>
        <v>18</v>
      </c>
      <c r="H850" s="16" t="str">
        <f>IF($C850="B",VLOOKUP($A850,Bat!$A$4:$BC$2232,H$1,FALSE),VLOOKUP($A850,Pit!$A$4:$AZ$2108,H$2,FALSE))</f>
        <v>R</v>
      </c>
      <c r="I850" s="16" t="str">
        <f>IF($C850="B",VLOOKUP($A850,Bat!$A$4:$BC$2232,I$1,FALSE),VLOOKUP($A850,Pit!$A$4:$AZ$2108,I$2,FALSE))</f>
        <v>R</v>
      </c>
      <c r="J850" s="16" t="str">
        <f>IF($C850="B",VLOOKUP($A850,Bat!$A$4:$BC$2232,J$1,FALSE),VLOOKUP($A850,Pit!$A$4:$AZ$2108,J$2,FALSE))</f>
        <v>Very Low</v>
      </c>
      <c r="K850" s="17" t="str">
        <f>IF($C850="B",VLOOKUP($A850,Bat!$A$4:$BC$2232,K$1,FALSE),VLOOKUP($A850,Pit!$A$4:$AZ$2108,K$2,FALSE))</f>
        <v>Normal</v>
      </c>
      <c r="L850" s="16">
        <f>IF($C850="B",VLOOKUP($A850,Bat!$A$4:$BC$2232,L$1,FALSE),VLOOKUP($A850,Pit!$A$4:$AZ$2108,L$2,FALSE))</f>
        <v>2</v>
      </c>
      <c r="M850" s="16">
        <f>IF($C850="B",VLOOKUP($A850,Bat!$A$4:$BC$2232,M$1,FALSE),VLOOKUP($A850,Pit!$A$4:$AZ$2108,M$2,FALSE))</f>
        <v>4</v>
      </c>
      <c r="N850" s="16">
        <f>IF($C850="B",VLOOKUP($A850,Bat!$A$4:$BC$2232,N$1,FALSE),VLOOKUP($A850,Pit!$A$4:$AZ$2108,N$2,FALSE))</f>
        <v>1</v>
      </c>
      <c r="O850" s="16">
        <f>IF($C850="B",VLOOKUP($A850,Bat!$A$4:$BC$2232,O$1,FALSE),VLOOKUP($A850,Pit!$A$4:$AZ$2108,O$2,FALSE))</f>
        <v>5</v>
      </c>
      <c r="P850" s="17">
        <f>IF($C850="B",VLOOKUP($A850,Bat!$A$4:$BC$2232,P$1,FALSE),VLOOKUP($A850,Pit!$A$4:$AZ$2108,P$2,FALSE))</f>
        <v>5</v>
      </c>
      <c r="Q850" s="36">
        <f>IF($C850="B",VLOOKUP($A850,Bat!$A$4:$BC$2232,Q$1,FALSE),VLOOKUP($A850,Pit!$A$4:$AZ$2108,Q$2,FALSE))</f>
        <v>-3.0962759098780133</v>
      </c>
      <c r="R850" s="19">
        <f>IF($C850="B",VLOOKUP($A850,Bat!$A$4:$BC$2232,R$1,FALSE),VLOOKUP($A850,Pit!$A$4:$AZ$2108,R$2,FALSE))</f>
        <v>-1.2687452063665403</v>
      </c>
      <c r="S850" s="20">
        <f>IF($C850="B",VLOOKUP($A850,Bat!$A$4:$BC$2232,S$1,FALSE),VLOOKUP($A850,Pit!$A$4:$AZ$2108,S$2,FALSE))</f>
        <v>180000</v>
      </c>
      <c r="T850" s="17" t="str">
        <f>VLOOKUP(IF($C850="B",VLOOKUP($A850,Bat!$A$4:$AT$2232,T$1,FALSE),VLOOKUP($A850,Pit!$A$4:$BD$2108,T$2,FALSE)),COND!$A$35:$B$41,2,FALSE)</f>
        <v>??</v>
      </c>
      <c r="U850" s="21">
        <f>IF($C850="B",VLOOKUP($A850,Bat!$A$4:$AR$1196,44,FALSE),VLOOKUP($A850,Pit!$A$4:$BB$1086,54,FALSE))</f>
        <v>0</v>
      </c>
      <c r="V850" s="16"/>
      <c r="W850" s="16">
        <f>IF(OR(U850=999,V850=999,AND(S850&gt;$S$3,S850&lt;&gt;"Slot")),"",IF(V850="",U850,V850))</f>
        <v>0</v>
      </c>
      <c r="X850" s="17" t="e">
        <f>RANK(R850,$R$5:$R$124)</f>
        <v>#N/A</v>
      </c>
      <c r="Y850" s="16" t="str">
        <f>IFERROR(VLOOKUP($D850,Results!$F$3:$L$1396,Y$1,FALSE),"")</f>
        <v/>
      </c>
      <c r="Z850" s="34" t="str">
        <f>IFERROR(IFERROR(IF(VLOOKUP($D850,Results!$F$3:$L$1396,Z$1+1,FALSE)=1,"S",""),"")&amp;VLOOKUP($D850,Results!$F$3:$L$1396,Z$1,FALSE),"")</f>
        <v/>
      </c>
      <c r="AA850" s="16" t="str">
        <f>IFERROR(VLOOKUP($D850,Results!$F$3:$L$1396,AA$1,FALSE),"")</f>
        <v/>
      </c>
      <c r="AB850" s="16" t="str">
        <f>IFERROR(VLOOKUP($D850,Results!$F$3:$L$1396,AB$1,FALSE),"")</f>
        <v/>
      </c>
      <c r="AC850" s="16" t="str">
        <f>IF(V850="","",Y850-V850)</f>
        <v/>
      </c>
    </row>
    <row r="851" spans="1:29" s="21" customFormat="1" x14ac:dyDescent="0.25">
      <c r="A851" s="21" t="s">
        <v>3096</v>
      </c>
      <c r="B851" s="16">
        <f>COUNTIF($A$5:$A$124,A851)</f>
        <v>0</v>
      </c>
      <c r="C851" s="16" t="str">
        <f>IF(OR(MID(A851,1,2)="SP",MID(A851,1,2)="MR",MID(A851,1,2)="CL",MID(A851,1,2)="RP"),"P","B")</f>
        <v>B</v>
      </c>
      <c r="D851" s="17">
        <f>IF($C851="B",VLOOKUP($A851,Bat!$A$4:$BC$2232,D$1,FALSE),VLOOKUP($A851,Pit!$A$4:$AZ$2108,D$2,FALSE))</f>
        <v>5201</v>
      </c>
      <c r="E851" s="16" t="str">
        <f>IF($C851="B",VLOOKUP($A851,Bat!$A$4:$BC$2232,E$1,FALSE),VLOOKUP($A851,Pit!$A$4:$AZ$2108,E$2,FALSE))</f>
        <v>SS</v>
      </c>
      <c r="F851" s="16" t="str">
        <f>IF($C851="B",VLOOKUP($A851,Bat!$A$4:$BC$2232,F$1,FALSE),VLOOKUP($A851,Pit!$A$4:$AZ$2108,F$2,FALSE))</f>
        <v>Troy Alexander</v>
      </c>
      <c r="G851" s="16">
        <f>IF($C851="B",VLOOKUP($A851,Bat!$A$4:$BC$2232,G$1,FALSE),VLOOKUP($A851,Pit!$A$4:$AZ$2108,G$2,FALSE))</f>
        <v>18</v>
      </c>
      <c r="H851" s="16" t="str">
        <f>IF($C851="B",VLOOKUP($A851,Bat!$A$4:$BC$2232,H$1,FALSE),VLOOKUP($A851,Pit!$A$4:$AZ$2108,H$2,FALSE))</f>
        <v>R</v>
      </c>
      <c r="I851" s="16" t="str">
        <f>IF($C851="B",VLOOKUP($A851,Bat!$A$4:$BC$2232,I$1,FALSE),VLOOKUP($A851,Pit!$A$4:$AZ$2108,I$2,FALSE))</f>
        <v>R</v>
      </c>
      <c r="J851" s="16" t="str">
        <f>IF($C851="B",VLOOKUP($A851,Bat!$A$4:$BC$2232,J$1,FALSE),VLOOKUP($A851,Pit!$A$4:$AZ$2108,J$2,FALSE))</f>
        <v>Very Low</v>
      </c>
      <c r="K851" s="17" t="str">
        <f>IF($C851="B",VLOOKUP($A851,Bat!$A$4:$BC$2232,K$1,FALSE),VLOOKUP($A851,Pit!$A$4:$AZ$2108,K$2,FALSE))</f>
        <v>Normal</v>
      </c>
      <c r="L851" s="16">
        <f>IF($C851="B",VLOOKUP($A851,Bat!$A$4:$BC$2232,L$1,FALSE),VLOOKUP($A851,Pit!$A$4:$AZ$2108,L$2,FALSE))</f>
        <v>2</v>
      </c>
      <c r="M851" s="16">
        <f>IF($C851="B",VLOOKUP($A851,Bat!$A$4:$BC$2232,M$1,FALSE),VLOOKUP($A851,Pit!$A$4:$AZ$2108,M$2,FALSE))</f>
        <v>4</v>
      </c>
      <c r="N851" s="16">
        <f>IF($C851="B",VLOOKUP($A851,Bat!$A$4:$BC$2232,N$1,FALSE),VLOOKUP($A851,Pit!$A$4:$AZ$2108,N$2,FALSE))</f>
        <v>5</v>
      </c>
      <c r="O851" s="16">
        <f>IF($C851="B",VLOOKUP($A851,Bat!$A$4:$BC$2232,O$1,FALSE),VLOOKUP($A851,Pit!$A$4:$AZ$2108,O$2,FALSE))</f>
        <v>2</v>
      </c>
      <c r="P851" s="17">
        <f>IF($C851="B",VLOOKUP($A851,Bat!$A$4:$BC$2232,P$1,FALSE),VLOOKUP($A851,Pit!$A$4:$AZ$2108,P$2,FALSE))</f>
        <v>3</v>
      </c>
      <c r="Q851" s="36">
        <f>IF($C851="B",VLOOKUP($A851,Bat!$A$4:$BC$2232,Q$1,FALSE),VLOOKUP($A851,Pit!$A$4:$AZ$2108,Q$2,FALSE))</f>
        <v>-3.1411248926383593</v>
      </c>
      <c r="R851" s="19">
        <f>IF($C851="B",VLOOKUP($A851,Bat!$A$4:$BC$2232,R$1,FALSE),VLOOKUP($A851,Pit!$A$4:$AZ$2108,R$2,FALSE))</f>
        <v>-1.2746282179079518</v>
      </c>
      <c r="S851" s="20">
        <f>IF($C851="B",VLOOKUP($A851,Bat!$A$4:$BC$2232,S$1,FALSE),VLOOKUP($A851,Pit!$A$4:$AZ$2108,S$2,FALSE))</f>
        <v>200000</v>
      </c>
      <c r="T851" s="17" t="str">
        <f>VLOOKUP(IF($C851="B",VLOOKUP($A851,Bat!$A$4:$AT$2232,T$1,FALSE),VLOOKUP($A851,Pit!$A$4:$BD$2108,T$2,FALSE)),COND!$A$35:$B$41,2,FALSE)</f>
        <v>??</v>
      </c>
      <c r="U851" s="21">
        <f>IF($C851="B",VLOOKUP($A851,Bat!$A$4:$AR$1196,44,FALSE),VLOOKUP($A851,Pit!$A$4:$BB$1086,54,FALSE))</f>
        <v>0</v>
      </c>
      <c r="V851" s="16"/>
      <c r="W851" s="16">
        <f>IF(OR(U851=999,V851=999,AND(S851&gt;$S$3,S851&lt;&gt;"Slot")),"",IF(V851="",U851,V851))</f>
        <v>0</v>
      </c>
      <c r="X851" s="17" t="e">
        <f>RANK(R851,$R$5:$R$124)</f>
        <v>#N/A</v>
      </c>
      <c r="Y851" s="16" t="str">
        <f>IFERROR(VLOOKUP($D851,Results!$F$3:$L$1396,Y$1,FALSE),"")</f>
        <v/>
      </c>
      <c r="Z851" s="34" t="str">
        <f>IFERROR(IFERROR(IF(VLOOKUP($D851,Results!$F$3:$L$1396,Z$1+1,FALSE)=1,"S",""),"")&amp;VLOOKUP($D851,Results!$F$3:$L$1396,Z$1,FALSE),"")</f>
        <v/>
      </c>
      <c r="AA851" s="16" t="str">
        <f>IFERROR(VLOOKUP($D851,Results!$F$3:$L$1396,AA$1,FALSE),"")</f>
        <v/>
      </c>
      <c r="AB851" s="16" t="str">
        <f>IFERROR(VLOOKUP($D851,Results!$F$3:$L$1396,AB$1,FALSE),"")</f>
        <v/>
      </c>
      <c r="AC851" s="16" t="str">
        <f>IF(V851="","",Y851-V851)</f>
        <v/>
      </c>
    </row>
    <row r="852" spans="1:29" s="21" customFormat="1" x14ac:dyDescent="0.25">
      <c r="A852" s="21" t="s">
        <v>3176</v>
      </c>
      <c r="B852" s="16">
        <f>COUNTIF($A$5:$A$124,A852)</f>
        <v>0</v>
      </c>
      <c r="C852" s="16" t="str">
        <f>IF(OR(MID(A852,1,2)="SP",MID(A852,1,2)="MR",MID(A852,1,2)="CL",MID(A852,1,2)="RP"),"P","B")</f>
        <v>P</v>
      </c>
      <c r="D852" s="17">
        <f>IF($C852="B",VLOOKUP($A852,Bat!$A$4:$BC$2232,D$1,FALSE),VLOOKUP($A852,Pit!$A$4:$AZ$2108,D$2,FALSE))</f>
        <v>4535</v>
      </c>
      <c r="E852" s="16" t="str">
        <f>IF($C852="B",VLOOKUP($A852,Bat!$A$4:$BC$2232,E$1,FALSE),VLOOKUP($A852,Pit!$A$4:$AZ$2108,E$2,FALSE))</f>
        <v>CL</v>
      </c>
      <c r="F852" s="16" t="str">
        <f>IF($C852="B",VLOOKUP($A852,Bat!$A$4:$BC$2232,F$1,FALSE),VLOOKUP($A852,Pit!$A$4:$AZ$2108,F$2,FALSE))</f>
        <v>Toichi Ono</v>
      </c>
      <c r="G852" s="16">
        <f>IF($C852="B",VLOOKUP($A852,Bat!$A$4:$BC$2232,G$1,FALSE),VLOOKUP($A852,Pit!$A$4:$AZ$2108,G$2,FALSE))</f>
        <v>21</v>
      </c>
      <c r="H852" s="16" t="str">
        <f>IF($C852="B",VLOOKUP($A852,Bat!$A$4:$BC$2232,H$1,FALSE),VLOOKUP($A852,Pit!$A$4:$AZ$2108,H$2,FALSE))</f>
        <v>L</v>
      </c>
      <c r="I852" s="16" t="str">
        <f>IF($C852="B",VLOOKUP($A852,Bat!$A$4:$BC$2232,I$1,FALSE),VLOOKUP($A852,Pit!$A$4:$AZ$2108,I$2,FALSE))</f>
        <v>L</v>
      </c>
      <c r="J852" s="16" t="str">
        <f>IF($C852="B",VLOOKUP($A852,Bat!$A$4:$BC$2232,J$1,FALSE),VLOOKUP($A852,Pit!$A$4:$AZ$2108,J$2,FALSE))</f>
        <v>Normal</v>
      </c>
      <c r="K852" s="17" t="str">
        <f>IF($C852="B",VLOOKUP($A852,Bat!$A$4:$BC$2232,K$1,FALSE),VLOOKUP($A852,Pit!$A$4:$AZ$2108,K$2,FALSE))</f>
        <v>High</v>
      </c>
      <c r="L852" s="16">
        <f>IF($C852="B",VLOOKUP($A852,Bat!$A$4:$BC$2232,L$1,FALSE),VLOOKUP($A852,Pit!$A$4:$AZ$2108,L$2,FALSE))</f>
        <v>6</v>
      </c>
      <c r="M852" s="16">
        <f>IF($C852="B",VLOOKUP($A852,Bat!$A$4:$BC$2232,M$1,FALSE),VLOOKUP($A852,Pit!$A$4:$AZ$2108,M$2,FALSE))</f>
        <v>3</v>
      </c>
      <c r="N852" s="16">
        <f>IF($C852="B",VLOOKUP($A852,Bat!$A$4:$BC$2232,N$1,FALSE),VLOOKUP($A852,Pit!$A$4:$AZ$2108,N$2,FALSE))</f>
        <v>3</v>
      </c>
      <c r="O852" s="16" t="str">
        <f>IF($C852="B",VLOOKUP($A852,Bat!$A$4:$BC$2232,O$1,FALSE),VLOOKUP($A852,Pit!$A$4:$AZ$2108,O$2,FALSE))</f>
        <v>91-93 Mph</v>
      </c>
      <c r="P852" s="17">
        <f>IF($C852="B",VLOOKUP($A852,Bat!$A$4:$BC$2232,P$1,FALSE),VLOOKUP($A852,Pit!$A$4:$AZ$2108,P$2,FALSE))</f>
        <v>8</v>
      </c>
      <c r="Q852" s="36">
        <f>IF($C852="B",VLOOKUP($A852,Bat!$A$4:$BC$2232,Q$1,FALSE),VLOOKUP($A852,Pit!$A$4:$AZ$2108,Q$2,FALSE))</f>
        <v>8.8030629042592992</v>
      </c>
      <c r="R852" s="19">
        <f>IF($C852="B",VLOOKUP($A852,Bat!$A$4:$BC$2232,R$1,FALSE),VLOOKUP($A852,Pit!$A$4:$AZ$2108,R$2,FALSE))</f>
        <v>-1.2746433201361833</v>
      </c>
      <c r="S852" s="20">
        <f>IF($C852="B",VLOOKUP($A852,Bat!$A$4:$BC$2232,S$1,FALSE),VLOOKUP($A852,Pit!$A$4:$AZ$2108,S$2,FALSE))</f>
        <v>95000</v>
      </c>
      <c r="T852" s="17" t="str">
        <f>VLOOKUP(IF($C852="B",VLOOKUP($A852,Bat!$A$4:$AT$2232,T$1,FALSE),VLOOKUP($A852,Pit!$A$4:$BD$2108,T$2,FALSE)),COND!$A$35:$B$41,2,FALSE)</f>
        <v>??</v>
      </c>
      <c r="U852" s="21">
        <f>IF($C852="B",VLOOKUP($A852,Bat!$A$4:$AR$1196,44,FALSE),VLOOKUP($A852,Pit!$A$4:$BB$1086,54,FALSE))</f>
        <v>0</v>
      </c>
      <c r="V852" s="16"/>
      <c r="W852" s="16">
        <f>IF(OR(U852=999,V852=999,AND(S852&gt;$S$3,S852&lt;&gt;"Slot")),"",IF(V852="",U852,V852))</f>
        <v>0</v>
      </c>
      <c r="X852" s="17" t="e">
        <f>RANK(R852,$R$5:$R$124)</f>
        <v>#N/A</v>
      </c>
      <c r="Y852" s="16" t="str">
        <f>IFERROR(VLOOKUP($D852,Results!$F$3:$L$1396,Y$1,FALSE),"")</f>
        <v/>
      </c>
      <c r="Z852" s="34" t="str">
        <f>IFERROR(IFERROR(IF(VLOOKUP($D852,Results!$F$3:$L$1396,Z$1+1,FALSE)=1,"S",""),"")&amp;VLOOKUP($D852,Results!$F$3:$L$1396,Z$1,FALSE),"")</f>
        <v/>
      </c>
      <c r="AA852" s="16" t="str">
        <f>IFERROR(VLOOKUP($D852,Results!$F$3:$L$1396,AA$1,FALSE),"")</f>
        <v/>
      </c>
      <c r="AB852" s="16" t="str">
        <f>IFERROR(VLOOKUP($D852,Results!$F$3:$L$1396,AB$1,FALSE),"")</f>
        <v/>
      </c>
      <c r="AC852" s="16" t="str">
        <f>IF(V852="","",Y852-V852)</f>
        <v/>
      </c>
    </row>
    <row r="853" spans="1:29" s="21" customFormat="1" x14ac:dyDescent="0.25">
      <c r="A853" s="21" t="s">
        <v>2731</v>
      </c>
      <c r="B853" s="16">
        <f>COUNTIF($A$5:$A$124,A853)</f>
        <v>0</v>
      </c>
      <c r="C853" s="16" t="str">
        <f>IF(OR(MID(A853,1,2)="SP",MID(A853,1,2)="MR",MID(A853,1,2)="CL",MID(A853,1,2)="RP"),"P","B")</f>
        <v>P</v>
      </c>
      <c r="D853" s="17">
        <f>IF($C853="B",VLOOKUP($A853,Bat!$A$4:$BC$2232,D$1,FALSE),VLOOKUP($A853,Pit!$A$4:$AZ$2108,D$2,FALSE))</f>
        <v>4995</v>
      </c>
      <c r="E853" s="16" t="str">
        <f>IF($C853="B",VLOOKUP($A853,Bat!$A$4:$BC$2232,E$1,FALSE),VLOOKUP($A853,Pit!$A$4:$AZ$2108,E$2,FALSE))</f>
        <v>RP</v>
      </c>
      <c r="F853" s="16" t="str">
        <f>IF($C853="B",VLOOKUP($A853,Bat!$A$4:$BC$2232,F$1,FALSE),VLOOKUP($A853,Pit!$A$4:$AZ$2108,F$2,FALSE))</f>
        <v>Kent Beach</v>
      </c>
      <c r="G853" s="16">
        <f>IF($C853="B",VLOOKUP($A853,Bat!$A$4:$BC$2232,G$1,FALSE),VLOOKUP($A853,Pit!$A$4:$AZ$2108,G$2,FALSE))</f>
        <v>18</v>
      </c>
      <c r="H853" s="16" t="str">
        <f>IF($C853="B",VLOOKUP($A853,Bat!$A$4:$BC$2232,H$1,FALSE),VLOOKUP($A853,Pit!$A$4:$AZ$2108,H$2,FALSE))</f>
        <v>L</v>
      </c>
      <c r="I853" s="16" t="str">
        <f>IF($C853="B",VLOOKUP($A853,Bat!$A$4:$BC$2232,I$1,FALSE),VLOOKUP($A853,Pit!$A$4:$AZ$2108,I$2,FALSE))</f>
        <v>L</v>
      </c>
      <c r="J853" s="16" t="str">
        <f>IF($C853="B",VLOOKUP($A853,Bat!$A$4:$BC$2232,J$1,FALSE),VLOOKUP($A853,Pit!$A$4:$AZ$2108,J$2,FALSE))</f>
        <v>High</v>
      </c>
      <c r="K853" s="17" t="str">
        <f>IF($C853="B",VLOOKUP($A853,Bat!$A$4:$BC$2232,K$1,FALSE),VLOOKUP($A853,Pit!$A$4:$AZ$2108,K$2,FALSE))</f>
        <v>Very Low</v>
      </c>
      <c r="L853" s="16">
        <f>IF($C853="B",VLOOKUP($A853,Bat!$A$4:$BC$2232,L$1,FALSE),VLOOKUP($A853,Pit!$A$4:$AZ$2108,L$2,FALSE))</f>
        <v>3</v>
      </c>
      <c r="M853" s="16">
        <f>IF($C853="B",VLOOKUP($A853,Bat!$A$4:$BC$2232,M$1,FALSE),VLOOKUP($A853,Pit!$A$4:$AZ$2108,M$2,FALSE))</f>
        <v>4</v>
      </c>
      <c r="N853" s="16">
        <f>IF($C853="B",VLOOKUP($A853,Bat!$A$4:$BC$2232,N$1,FALSE),VLOOKUP($A853,Pit!$A$4:$AZ$2108,N$2,FALSE))</f>
        <v>5</v>
      </c>
      <c r="O853" s="16" t="str">
        <f>IF($C853="B",VLOOKUP($A853,Bat!$A$4:$BC$2232,O$1,FALSE),VLOOKUP($A853,Pit!$A$4:$AZ$2108,O$2,FALSE))</f>
        <v>84-86 Mph</v>
      </c>
      <c r="P853" s="17">
        <f>IF($C853="B",VLOOKUP($A853,Bat!$A$4:$BC$2232,P$1,FALSE),VLOOKUP($A853,Pit!$A$4:$AZ$2108,P$2,FALSE))</f>
        <v>2</v>
      </c>
      <c r="Q853" s="36">
        <f>IF($C853="B",VLOOKUP($A853,Bat!$A$4:$BC$2232,Q$1,FALSE),VLOOKUP($A853,Pit!$A$4:$AZ$2108,Q$2,FALSE))</f>
        <v>8.7596363201661376</v>
      </c>
      <c r="R853" s="19">
        <f>IF($C853="B",VLOOKUP($A853,Bat!$A$4:$BC$2232,R$1,FALSE),VLOOKUP($A853,Pit!$A$4:$AZ$2108,R$2,FALSE))</f>
        <v>-1.2785284707420994</v>
      </c>
      <c r="S853" s="20">
        <f>IF($C853="B",VLOOKUP($A853,Bat!$A$4:$BC$2232,S$1,FALSE),VLOOKUP($A853,Pit!$A$4:$AZ$2108,S$2,FALSE))</f>
        <v>180000</v>
      </c>
      <c r="T853" s="17" t="str">
        <f>VLOOKUP(IF($C853="B",VLOOKUP($A853,Bat!$A$4:$AT$2232,T$1,FALSE),VLOOKUP($A853,Pit!$A$4:$BD$2108,T$2,FALSE)),COND!$A$35:$B$41,2,FALSE)</f>
        <v>??</v>
      </c>
      <c r="U853" s="21">
        <f>IF($C853="B",VLOOKUP($A853,Bat!$A$4:$AR$1196,44,FALSE),VLOOKUP($A853,Pit!$A$4:$BB$1086,54,FALSE))</f>
        <v>0</v>
      </c>
      <c r="V853" s="16"/>
      <c r="W853" s="16">
        <f>IF(OR(U853=999,V853=999,AND(S853&gt;$S$3,S853&lt;&gt;"Slot")),"",IF(V853="",U853,V853))</f>
        <v>0</v>
      </c>
      <c r="X853" s="17" t="e">
        <f>RANK(R853,$R$5:$R$124)</f>
        <v>#N/A</v>
      </c>
      <c r="Y853" s="16" t="str">
        <f>IFERROR(VLOOKUP($D853,Results!$F$3:$L$1396,Y$1,FALSE),"")</f>
        <v/>
      </c>
      <c r="Z853" s="34" t="str">
        <f>IFERROR(IFERROR(IF(VLOOKUP($D853,Results!$F$3:$L$1396,Z$1+1,FALSE)=1,"S",""),"")&amp;VLOOKUP($D853,Results!$F$3:$L$1396,Z$1,FALSE),"")</f>
        <v/>
      </c>
      <c r="AA853" s="16" t="str">
        <f>IFERROR(VLOOKUP($D853,Results!$F$3:$L$1396,AA$1,FALSE),"")</f>
        <v/>
      </c>
      <c r="AB853" s="16" t="str">
        <f>IFERROR(VLOOKUP($D853,Results!$F$3:$L$1396,AB$1,FALSE),"")</f>
        <v/>
      </c>
      <c r="AC853" s="16" t="str">
        <f>IF(V853="","",Y853-V853)</f>
        <v/>
      </c>
    </row>
    <row r="854" spans="1:29" s="21" customFormat="1" x14ac:dyDescent="0.25">
      <c r="A854" s="21" t="s">
        <v>3097</v>
      </c>
      <c r="B854" s="16">
        <f>COUNTIF($A$5:$A$124,A854)</f>
        <v>0</v>
      </c>
      <c r="C854" s="16" t="str">
        <f>IF(OR(MID(A854,1,2)="SP",MID(A854,1,2)="MR",MID(A854,1,2)="CL",MID(A854,1,2)="RP"),"P","B")</f>
        <v>B</v>
      </c>
      <c r="D854" s="17">
        <f>IF($C854="B",VLOOKUP($A854,Bat!$A$4:$BC$2232,D$1,FALSE),VLOOKUP($A854,Pit!$A$4:$AZ$2108,D$2,FALSE))</f>
        <v>4361</v>
      </c>
      <c r="E854" s="16" t="str">
        <f>IF($C854="B",VLOOKUP($A854,Bat!$A$4:$BC$2232,E$1,FALSE),VLOOKUP($A854,Pit!$A$4:$AZ$2108,E$2,FALSE))</f>
        <v>C</v>
      </c>
      <c r="F854" s="16" t="str">
        <f>IF($C854="B",VLOOKUP($A854,Bat!$A$4:$BC$2232,F$1,FALSE),VLOOKUP($A854,Pit!$A$4:$AZ$2108,F$2,FALSE))</f>
        <v>Ieyoshi Ohayashi</v>
      </c>
      <c r="G854" s="16">
        <f>IF($C854="B",VLOOKUP($A854,Bat!$A$4:$BC$2232,G$1,FALSE),VLOOKUP($A854,Pit!$A$4:$AZ$2108,G$2,FALSE))</f>
        <v>20</v>
      </c>
      <c r="H854" s="16" t="str">
        <f>IF($C854="B",VLOOKUP($A854,Bat!$A$4:$BC$2232,H$1,FALSE),VLOOKUP($A854,Pit!$A$4:$AZ$2108,H$2,FALSE))</f>
        <v>L</v>
      </c>
      <c r="I854" s="16" t="str">
        <f>IF($C854="B",VLOOKUP($A854,Bat!$A$4:$BC$2232,I$1,FALSE),VLOOKUP($A854,Pit!$A$4:$AZ$2108,I$2,FALSE))</f>
        <v>R</v>
      </c>
      <c r="J854" s="16" t="str">
        <f>IF($C854="B",VLOOKUP($A854,Bat!$A$4:$BC$2232,J$1,FALSE),VLOOKUP($A854,Pit!$A$4:$AZ$2108,J$2,FALSE))</f>
        <v>Very Low</v>
      </c>
      <c r="K854" s="17" t="str">
        <f>IF($C854="B",VLOOKUP($A854,Bat!$A$4:$BC$2232,K$1,FALSE),VLOOKUP($A854,Pit!$A$4:$AZ$2108,K$2,FALSE))</f>
        <v>Normal</v>
      </c>
      <c r="L854" s="16">
        <f>IF($C854="B",VLOOKUP($A854,Bat!$A$4:$BC$2232,L$1,FALSE),VLOOKUP($A854,Pit!$A$4:$AZ$2108,L$2,FALSE))</f>
        <v>3</v>
      </c>
      <c r="M854" s="16">
        <f>IF($C854="B",VLOOKUP($A854,Bat!$A$4:$BC$2232,M$1,FALSE),VLOOKUP($A854,Pit!$A$4:$AZ$2108,M$2,FALSE))</f>
        <v>3</v>
      </c>
      <c r="N854" s="16">
        <f>IF($C854="B",VLOOKUP($A854,Bat!$A$4:$BC$2232,N$1,FALSE),VLOOKUP($A854,Pit!$A$4:$AZ$2108,N$2,FALSE))</f>
        <v>1</v>
      </c>
      <c r="O854" s="16">
        <f>IF($C854="B",VLOOKUP($A854,Bat!$A$4:$BC$2232,O$1,FALSE),VLOOKUP($A854,Pit!$A$4:$AZ$2108,O$2,FALSE))</f>
        <v>2</v>
      </c>
      <c r="P854" s="17">
        <f>IF($C854="B",VLOOKUP($A854,Bat!$A$4:$BC$2232,P$1,FALSE),VLOOKUP($A854,Pit!$A$4:$AZ$2108,P$2,FALSE))</f>
        <v>4</v>
      </c>
      <c r="Q854" s="36">
        <f>IF($C854="B",VLOOKUP($A854,Bat!$A$4:$BC$2232,Q$1,FALSE),VLOOKUP($A854,Pit!$A$4:$AZ$2108,Q$2,FALSE))</f>
        <v>-3.1913096801250092</v>
      </c>
      <c r="R854" s="19">
        <f>IF($C854="B",VLOOKUP($A854,Bat!$A$4:$BC$2232,R$1,FALSE),VLOOKUP($A854,Pit!$A$4:$AZ$2108,R$2,FALSE))</f>
        <v>-1.281211147236915</v>
      </c>
      <c r="S854" s="20">
        <f>IF($C854="B",VLOOKUP($A854,Bat!$A$4:$BC$2232,S$1,FALSE),VLOOKUP($A854,Pit!$A$4:$AZ$2108,S$2,FALSE))</f>
        <v>220000</v>
      </c>
      <c r="T854" s="17" t="str">
        <f>VLOOKUP(IF($C854="B",VLOOKUP($A854,Bat!$A$4:$AT$2232,T$1,FALSE),VLOOKUP($A854,Pit!$A$4:$BD$2108,T$2,FALSE)),COND!$A$35:$B$41,2,FALSE)</f>
        <v>??</v>
      </c>
      <c r="U854" s="21">
        <f>IF($C854="B",VLOOKUP($A854,Bat!$A$4:$AR$1196,44,FALSE),VLOOKUP($A854,Pit!$A$4:$BB$1086,54,FALSE))</f>
        <v>0</v>
      </c>
      <c r="V854" s="16"/>
      <c r="W854" s="16">
        <f>IF(OR(U854=999,V854=999,AND(S854&gt;$S$3,S854&lt;&gt;"Slot")),"",IF(V854="",U854,V854))</f>
        <v>0</v>
      </c>
      <c r="X854" s="17" t="e">
        <f>RANK(R854,$R$5:$R$124)</f>
        <v>#N/A</v>
      </c>
      <c r="Y854" s="16" t="str">
        <f>IFERROR(VLOOKUP($D854,Results!$F$3:$L$1396,Y$1,FALSE),"")</f>
        <v/>
      </c>
      <c r="Z854" s="34" t="str">
        <f>IFERROR(IFERROR(IF(VLOOKUP($D854,Results!$F$3:$L$1396,Z$1+1,FALSE)=1,"S",""),"")&amp;VLOOKUP($D854,Results!$F$3:$L$1396,Z$1,FALSE),"")</f>
        <v/>
      </c>
      <c r="AA854" s="16" t="str">
        <f>IFERROR(VLOOKUP($D854,Results!$F$3:$L$1396,AA$1,FALSE),"")</f>
        <v/>
      </c>
      <c r="AB854" s="16" t="str">
        <f>IFERROR(VLOOKUP($D854,Results!$F$3:$L$1396,AB$1,FALSE),"")</f>
        <v/>
      </c>
      <c r="AC854" s="16" t="str">
        <f>IF(V854="","",Y854-V854)</f>
        <v/>
      </c>
    </row>
    <row r="855" spans="1:29" s="21" customFormat="1" x14ac:dyDescent="0.25">
      <c r="A855" s="21" t="s">
        <v>3098</v>
      </c>
      <c r="B855" s="16">
        <f>COUNTIF($A$5:$A$124,A855)</f>
        <v>0</v>
      </c>
      <c r="C855" s="16" t="str">
        <f>IF(OR(MID(A855,1,2)="SP",MID(A855,1,2)="MR",MID(A855,1,2)="CL",MID(A855,1,2)="RP"),"P","B")</f>
        <v>B</v>
      </c>
      <c r="D855" s="17">
        <f>IF($C855="B",VLOOKUP($A855,Bat!$A$4:$BC$2232,D$1,FALSE),VLOOKUP($A855,Pit!$A$4:$AZ$2108,D$2,FALSE))</f>
        <v>4516</v>
      </c>
      <c r="E855" s="16" t="str">
        <f>IF($C855="B",VLOOKUP($A855,Bat!$A$4:$BC$2232,E$1,FALSE),VLOOKUP($A855,Pit!$A$4:$AZ$2108,E$2,FALSE))</f>
        <v>1B</v>
      </c>
      <c r="F855" s="16" t="str">
        <f>IF($C855="B",VLOOKUP($A855,Bat!$A$4:$BC$2232,F$1,FALSE),VLOOKUP($A855,Pit!$A$4:$AZ$2108,F$2,FALSE))</f>
        <v>Yasuoka Matsumoto</v>
      </c>
      <c r="G855" s="16">
        <f>IF($C855="B",VLOOKUP($A855,Bat!$A$4:$BC$2232,G$1,FALSE),VLOOKUP($A855,Pit!$A$4:$AZ$2108,G$2,FALSE))</f>
        <v>21</v>
      </c>
      <c r="H855" s="16" t="str">
        <f>IF($C855="B",VLOOKUP($A855,Bat!$A$4:$BC$2232,H$1,FALSE),VLOOKUP($A855,Pit!$A$4:$AZ$2108,H$2,FALSE))</f>
        <v>R</v>
      </c>
      <c r="I855" s="16" t="str">
        <f>IF($C855="B",VLOOKUP($A855,Bat!$A$4:$BC$2232,I$1,FALSE),VLOOKUP($A855,Pit!$A$4:$AZ$2108,I$2,FALSE))</f>
        <v>R</v>
      </c>
      <c r="J855" s="16" t="str">
        <f>IF($C855="B",VLOOKUP($A855,Bat!$A$4:$BC$2232,J$1,FALSE),VLOOKUP($A855,Pit!$A$4:$AZ$2108,J$2,FALSE))</f>
        <v>Low</v>
      </c>
      <c r="K855" s="17" t="str">
        <f>IF($C855="B",VLOOKUP($A855,Bat!$A$4:$BC$2232,K$1,FALSE),VLOOKUP($A855,Pit!$A$4:$AZ$2108,K$2,FALSE))</f>
        <v>High</v>
      </c>
      <c r="L855" s="16">
        <f>IF($C855="B",VLOOKUP($A855,Bat!$A$4:$BC$2232,L$1,FALSE),VLOOKUP($A855,Pit!$A$4:$AZ$2108,L$2,FALSE))</f>
        <v>2</v>
      </c>
      <c r="M855" s="16">
        <f>IF($C855="B",VLOOKUP($A855,Bat!$A$4:$BC$2232,M$1,FALSE),VLOOKUP($A855,Pit!$A$4:$AZ$2108,M$2,FALSE))</f>
        <v>6</v>
      </c>
      <c r="N855" s="16">
        <f>IF($C855="B",VLOOKUP($A855,Bat!$A$4:$BC$2232,N$1,FALSE),VLOOKUP($A855,Pit!$A$4:$AZ$2108,N$2,FALSE))</f>
        <v>3</v>
      </c>
      <c r="O855" s="16">
        <f>IF($C855="B",VLOOKUP($A855,Bat!$A$4:$BC$2232,O$1,FALSE),VLOOKUP($A855,Pit!$A$4:$AZ$2108,O$2,FALSE))</f>
        <v>2</v>
      </c>
      <c r="P855" s="17">
        <f>IF($C855="B",VLOOKUP($A855,Bat!$A$4:$BC$2232,P$1,FALSE),VLOOKUP($A855,Pit!$A$4:$AZ$2108,P$2,FALSE))</f>
        <v>2</v>
      </c>
      <c r="Q855" s="36">
        <f>IF($C855="B",VLOOKUP($A855,Bat!$A$4:$BC$2232,Q$1,FALSE),VLOOKUP($A855,Pit!$A$4:$AZ$2108,Q$2,FALSE))</f>
        <v>-3.1984041306148754</v>
      </c>
      <c r="R855" s="19">
        <f>IF($C855="B",VLOOKUP($A855,Bat!$A$4:$BC$2232,R$1,FALSE),VLOOKUP($A855,Pit!$A$4:$AZ$2108,R$2,FALSE))</f>
        <v>-1.2821417532739543</v>
      </c>
      <c r="S855" s="20">
        <f>IF($C855="B",VLOOKUP($A855,Bat!$A$4:$BC$2232,S$1,FALSE),VLOOKUP($A855,Pit!$A$4:$AZ$2108,S$2,FALSE))</f>
        <v>120000</v>
      </c>
      <c r="T855" s="17" t="str">
        <f>VLOOKUP(IF($C855="B",VLOOKUP($A855,Bat!$A$4:$AT$2232,T$1,FALSE),VLOOKUP($A855,Pit!$A$4:$BD$2108,T$2,FALSE)),COND!$A$35:$B$41,2,FALSE)</f>
        <v>??</v>
      </c>
      <c r="U855" s="21">
        <f>IF($C855="B",VLOOKUP($A855,Bat!$A$4:$AR$1196,44,FALSE),VLOOKUP($A855,Pit!$A$4:$BB$1086,54,FALSE))</f>
        <v>0</v>
      </c>
      <c r="V855" s="16"/>
      <c r="W855" s="16">
        <f>IF(OR(U855=999,V855=999,AND(S855&gt;$S$3,S855&lt;&gt;"Slot")),"",IF(V855="",U855,V855))</f>
        <v>0</v>
      </c>
      <c r="X855" s="17" t="e">
        <f>RANK(R855,$R$5:$R$124)</f>
        <v>#N/A</v>
      </c>
      <c r="Y855" s="16" t="str">
        <f>IFERROR(VLOOKUP($D855,Results!$F$3:$L$1396,Y$1,FALSE),"")</f>
        <v/>
      </c>
      <c r="Z855" s="34" t="str">
        <f>IFERROR(IFERROR(IF(VLOOKUP($D855,Results!$F$3:$L$1396,Z$1+1,FALSE)=1,"S",""),"")&amp;VLOOKUP($D855,Results!$F$3:$L$1396,Z$1,FALSE),"")</f>
        <v/>
      </c>
      <c r="AA855" s="16" t="str">
        <f>IFERROR(VLOOKUP($D855,Results!$F$3:$L$1396,AA$1,FALSE),"")</f>
        <v/>
      </c>
      <c r="AB855" s="16" t="str">
        <f>IFERROR(VLOOKUP($D855,Results!$F$3:$L$1396,AB$1,FALSE),"")</f>
        <v/>
      </c>
      <c r="AC855" s="16" t="str">
        <f>IF(V855="","",Y855-V855)</f>
        <v/>
      </c>
    </row>
    <row r="856" spans="1:29" s="21" customFormat="1" x14ac:dyDescent="0.25">
      <c r="A856" s="21" t="s">
        <v>3099</v>
      </c>
      <c r="B856" s="16">
        <f>COUNTIF($A$5:$A$124,A856)</f>
        <v>0</v>
      </c>
      <c r="C856" s="16" t="str">
        <f>IF(OR(MID(A856,1,2)="SP",MID(A856,1,2)="MR",MID(A856,1,2)="CL",MID(A856,1,2)="RP"),"P","B")</f>
        <v>B</v>
      </c>
      <c r="D856" s="17">
        <f>IF($C856="B",VLOOKUP($A856,Bat!$A$4:$BC$2232,D$1,FALSE),VLOOKUP($A856,Pit!$A$4:$AZ$2108,D$2,FALSE))</f>
        <v>5251</v>
      </c>
      <c r="E856" s="16" t="str">
        <f>IF($C856="B",VLOOKUP($A856,Bat!$A$4:$BC$2232,E$1,FALSE),VLOOKUP($A856,Pit!$A$4:$AZ$2108,E$2,FALSE))</f>
        <v>1B</v>
      </c>
      <c r="F856" s="16" t="str">
        <f>IF($C856="B",VLOOKUP($A856,Bat!$A$4:$BC$2232,F$1,FALSE),VLOOKUP($A856,Pit!$A$4:$AZ$2108,F$2,FALSE))</f>
        <v>David Horsman</v>
      </c>
      <c r="G856" s="16">
        <f>IF($C856="B",VLOOKUP($A856,Bat!$A$4:$BC$2232,G$1,FALSE),VLOOKUP($A856,Pit!$A$4:$AZ$2108,G$2,FALSE))</f>
        <v>18</v>
      </c>
      <c r="H856" s="16" t="str">
        <f>IF($C856="B",VLOOKUP($A856,Bat!$A$4:$BC$2232,H$1,FALSE),VLOOKUP($A856,Pit!$A$4:$AZ$2108,H$2,FALSE))</f>
        <v>L</v>
      </c>
      <c r="I856" s="16" t="str">
        <f>IF($C856="B",VLOOKUP($A856,Bat!$A$4:$BC$2232,I$1,FALSE),VLOOKUP($A856,Pit!$A$4:$AZ$2108,I$2,FALSE))</f>
        <v>R</v>
      </c>
      <c r="J856" s="16" t="str">
        <f>IF($C856="B",VLOOKUP($A856,Bat!$A$4:$BC$2232,J$1,FALSE),VLOOKUP($A856,Pit!$A$4:$AZ$2108,J$2,FALSE))</f>
        <v>Low</v>
      </c>
      <c r="K856" s="17" t="str">
        <f>IF($C856="B",VLOOKUP($A856,Bat!$A$4:$BC$2232,K$1,FALSE),VLOOKUP($A856,Pit!$A$4:$AZ$2108,K$2,FALSE))</f>
        <v>High</v>
      </c>
      <c r="L856" s="16">
        <f>IF($C856="B",VLOOKUP($A856,Bat!$A$4:$BC$2232,L$1,FALSE),VLOOKUP($A856,Pit!$A$4:$AZ$2108,L$2,FALSE))</f>
        <v>2</v>
      </c>
      <c r="M856" s="16">
        <f>IF($C856="B",VLOOKUP($A856,Bat!$A$4:$BC$2232,M$1,FALSE),VLOOKUP($A856,Pit!$A$4:$AZ$2108,M$2,FALSE))</f>
        <v>3</v>
      </c>
      <c r="N856" s="16">
        <f>IF($C856="B",VLOOKUP($A856,Bat!$A$4:$BC$2232,N$1,FALSE),VLOOKUP($A856,Pit!$A$4:$AZ$2108,N$2,FALSE))</f>
        <v>6</v>
      </c>
      <c r="O856" s="16">
        <f>IF($C856="B",VLOOKUP($A856,Bat!$A$4:$BC$2232,O$1,FALSE),VLOOKUP($A856,Pit!$A$4:$AZ$2108,O$2,FALSE))</f>
        <v>2</v>
      </c>
      <c r="P856" s="17">
        <f>IF($C856="B",VLOOKUP($A856,Bat!$A$4:$BC$2232,P$1,FALSE),VLOOKUP($A856,Pit!$A$4:$AZ$2108,P$2,FALSE))</f>
        <v>2</v>
      </c>
      <c r="Q856" s="36">
        <f>IF($C856="B",VLOOKUP($A856,Bat!$A$4:$BC$2232,Q$1,FALSE),VLOOKUP($A856,Pit!$A$4:$AZ$2108,Q$2,FALSE))</f>
        <v>-3.2424075855428534</v>
      </c>
      <c r="R856" s="19">
        <f>IF($C856="B",VLOOKUP($A856,Bat!$A$4:$BC$2232,R$1,FALSE),VLOOKUP($A856,Pit!$A$4:$AZ$2108,R$2,FALSE))</f>
        <v>-1.2879138537157098</v>
      </c>
      <c r="S856" s="20">
        <f>IF($C856="B",VLOOKUP($A856,Bat!$A$4:$BC$2232,S$1,FALSE),VLOOKUP($A856,Pit!$A$4:$AZ$2108,S$2,FALSE))</f>
        <v>180000</v>
      </c>
      <c r="T856" s="17" t="str">
        <f>VLOOKUP(IF($C856="B",VLOOKUP($A856,Bat!$A$4:$AT$2232,T$1,FALSE),VLOOKUP($A856,Pit!$A$4:$BD$2108,T$2,FALSE)),COND!$A$35:$B$41,2,FALSE)</f>
        <v>??</v>
      </c>
      <c r="U856" s="21">
        <f>IF($C856="B",VLOOKUP($A856,Bat!$A$4:$AR$1196,44,FALSE),VLOOKUP($A856,Pit!$A$4:$BB$1086,54,FALSE))</f>
        <v>0</v>
      </c>
      <c r="V856" s="16"/>
      <c r="W856" s="16">
        <f>IF(OR(U856=999,V856=999,AND(S856&gt;$S$3,S856&lt;&gt;"Slot")),"",IF(V856="",U856,V856))</f>
        <v>0</v>
      </c>
      <c r="X856" s="17" t="e">
        <f>RANK(R856,$R$5:$R$124)</f>
        <v>#N/A</v>
      </c>
      <c r="Y856" s="16" t="str">
        <f>IFERROR(VLOOKUP($D856,Results!$F$3:$L$1396,Y$1,FALSE),"")</f>
        <v/>
      </c>
      <c r="Z856" s="34" t="str">
        <f>IFERROR(IFERROR(IF(VLOOKUP($D856,Results!$F$3:$L$1396,Z$1+1,FALSE)=1,"S",""),"")&amp;VLOOKUP($D856,Results!$F$3:$L$1396,Z$1,FALSE),"")</f>
        <v/>
      </c>
      <c r="AA856" s="16" t="str">
        <f>IFERROR(VLOOKUP($D856,Results!$F$3:$L$1396,AA$1,FALSE),"")</f>
        <v/>
      </c>
      <c r="AB856" s="16" t="str">
        <f>IFERROR(VLOOKUP($D856,Results!$F$3:$L$1396,AB$1,FALSE),"")</f>
        <v/>
      </c>
      <c r="AC856" s="16" t="str">
        <f>IF(V856="","",Y856-V856)</f>
        <v/>
      </c>
    </row>
    <row r="857" spans="1:29" s="21" customFormat="1" x14ac:dyDescent="0.25">
      <c r="A857" s="21" t="s">
        <v>3185</v>
      </c>
      <c r="B857" s="16">
        <f>COUNTIF($A$5:$A$124,A857)</f>
        <v>0</v>
      </c>
      <c r="C857" s="16" t="str">
        <f>IF(OR(MID(A857,1,2)="SP",MID(A857,1,2)="MR",MID(A857,1,2)="CL",MID(A857,1,2)="RP"),"P","B")</f>
        <v>B</v>
      </c>
      <c r="D857" s="17">
        <f>IF($C857="B",VLOOKUP($A857,Bat!$A$4:$BC$2232,D$1,FALSE),VLOOKUP($A857,Pit!$A$4:$AZ$2108,D$2,FALSE))</f>
        <v>12324</v>
      </c>
      <c r="E857" s="16" t="str">
        <f>IF($C857="B",VLOOKUP($A857,Bat!$A$4:$BC$2232,E$1,FALSE),VLOOKUP($A857,Pit!$A$4:$AZ$2108,E$2,FALSE))</f>
        <v>1B</v>
      </c>
      <c r="F857" s="16" t="str">
        <f>IF($C857="B",VLOOKUP($A857,Bat!$A$4:$BC$2232,F$1,FALSE),VLOOKUP($A857,Pit!$A$4:$AZ$2108,F$2,FALSE))</f>
        <v>Bill Campbell</v>
      </c>
      <c r="G857" s="16">
        <f>IF($C857="B",VLOOKUP($A857,Bat!$A$4:$BC$2232,G$1,FALSE),VLOOKUP($A857,Pit!$A$4:$AZ$2108,G$2,FALSE))</f>
        <v>21</v>
      </c>
      <c r="H857" s="16" t="str">
        <f>IF($C857="B",VLOOKUP($A857,Bat!$A$4:$BC$2232,H$1,FALSE),VLOOKUP($A857,Pit!$A$4:$AZ$2108,H$2,FALSE))</f>
        <v>S</v>
      </c>
      <c r="I857" s="16" t="str">
        <f>IF($C857="B",VLOOKUP($A857,Bat!$A$4:$BC$2232,I$1,FALSE),VLOOKUP($A857,Pit!$A$4:$AZ$2108,I$2,FALSE))</f>
        <v>R</v>
      </c>
      <c r="J857" s="16" t="str">
        <f>IF($C857="B",VLOOKUP($A857,Bat!$A$4:$BC$2232,J$1,FALSE),VLOOKUP($A857,Pit!$A$4:$AZ$2108,J$2,FALSE))</f>
        <v>Very Low</v>
      </c>
      <c r="K857" s="17" t="str">
        <f>IF($C857="B",VLOOKUP($A857,Bat!$A$4:$BC$2232,K$1,FALSE),VLOOKUP($A857,Pit!$A$4:$AZ$2108,K$2,FALSE))</f>
        <v>High</v>
      </c>
      <c r="L857" s="16">
        <f>IF($C857="B",VLOOKUP($A857,Bat!$A$4:$BC$2232,L$1,FALSE),VLOOKUP($A857,Pit!$A$4:$AZ$2108,L$2,FALSE))</f>
        <v>3</v>
      </c>
      <c r="M857" s="16">
        <f>IF($C857="B",VLOOKUP($A857,Bat!$A$4:$BC$2232,M$1,FALSE),VLOOKUP($A857,Pit!$A$4:$AZ$2108,M$2,FALSE))</f>
        <v>6</v>
      </c>
      <c r="N857" s="16">
        <f>IF($C857="B",VLOOKUP($A857,Bat!$A$4:$BC$2232,N$1,FALSE),VLOOKUP($A857,Pit!$A$4:$AZ$2108,N$2,FALSE))</f>
        <v>1</v>
      </c>
      <c r="O857" s="16">
        <f>IF($C857="B",VLOOKUP($A857,Bat!$A$4:$BC$2232,O$1,FALSE),VLOOKUP($A857,Pit!$A$4:$AZ$2108,O$2,FALSE))</f>
        <v>1</v>
      </c>
      <c r="P857" s="17">
        <f>IF($C857="B",VLOOKUP($A857,Bat!$A$4:$BC$2232,P$1,FALSE),VLOOKUP($A857,Pit!$A$4:$AZ$2108,P$2,FALSE))</f>
        <v>4</v>
      </c>
      <c r="Q857" s="36">
        <f>IF($C857="B",VLOOKUP($A857,Bat!$A$4:$BC$2232,Q$1,FALSE),VLOOKUP($A857,Pit!$A$4:$AZ$2108,Q$2,FALSE))</f>
        <v>-3.3223539180444668</v>
      </c>
      <c r="R857" s="19">
        <f>IF($C857="B",VLOOKUP($A857,Bat!$A$4:$BC$2232,R$1,FALSE),VLOOKUP($A857,Pit!$A$4:$AZ$2108,R$2,FALSE))</f>
        <v>-1.2984007180290817</v>
      </c>
      <c r="S857" s="20">
        <f>IF($C857="B",VLOOKUP($A857,Bat!$A$4:$BC$2232,S$1,FALSE),VLOOKUP($A857,Pit!$A$4:$AZ$2108,S$2,FALSE))</f>
        <v>210000</v>
      </c>
      <c r="T857" s="17" t="str">
        <f>VLOOKUP(IF($C857="B",VLOOKUP($A857,Bat!$A$4:$AT$2232,T$1,FALSE),VLOOKUP($A857,Pit!$A$4:$BD$2108,T$2,FALSE)),COND!$A$35:$B$41,2,FALSE)</f>
        <v>??</v>
      </c>
      <c r="U857" s="21">
        <f>IF($C857="B",VLOOKUP($A857,Bat!$A$4:$AR$1196,44,FALSE),VLOOKUP($A857,Pit!$A$4:$BB$1086,54,FALSE))</f>
        <v>0</v>
      </c>
      <c r="V857" s="16"/>
      <c r="W857" s="16">
        <f>IF(OR(U857=999,V857=999,AND(S857&gt;$S$3,S857&lt;&gt;"Slot")),"",IF(V857="",U857,V857))</f>
        <v>0</v>
      </c>
      <c r="X857" s="17" t="e">
        <f>RANK(R857,$R$5:$R$124)</f>
        <v>#N/A</v>
      </c>
      <c r="Y857" s="16" t="str">
        <f>IFERROR(VLOOKUP($D857,Results!$F$3:$L$1396,Y$1,FALSE),"")</f>
        <v/>
      </c>
      <c r="Z857" s="34" t="str">
        <f>IFERROR(IFERROR(IF(VLOOKUP($D857,Results!$F$3:$L$1396,Z$1+1,FALSE)=1,"S",""),"")&amp;VLOOKUP($D857,Results!$F$3:$L$1396,Z$1,FALSE),"")</f>
        <v/>
      </c>
      <c r="AA857" s="16" t="str">
        <f>IFERROR(VLOOKUP($D857,Results!$F$3:$L$1396,AA$1,FALSE),"")</f>
        <v/>
      </c>
      <c r="AB857" s="16" t="str">
        <f>IFERROR(VLOOKUP($D857,Results!$F$3:$L$1396,AB$1,FALSE),"")</f>
        <v/>
      </c>
      <c r="AC857" s="16" t="str">
        <f>IF(V857="","",Y857-V857)</f>
        <v/>
      </c>
    </row>
    <row r="858" spans="1:29" s="21" customFormat="1" x14ac:dyDescent="0.25">
      <c r="A858" s="21" t="s">
        <v>3100</v>
      </c>
      <c r="B858" s="16">
        <f>COUNTIF($A$5:$A$124,A858)</f>
        <v>0</v>
      </c>
      <c r="C858" s="16" t="str">
        <f>IF(OR(MID(A858,1,2)="SP",MID(A858,1,2)="MR",MID(A858,1,2)="CL",MID(A858,1,2)="RP"),"P","B")</f>
        <v>B</v>
      </c>
      <c r="D858" s="17">
        <f>IF($C858="B",VLOOKUP($A858,Bat!$A$4:$BC$2232,D$1,FALSE),VLOOKUP($A858,Pit!$A$4:$AZ$2108,D$2,FALSE))</f>
        <v>11167</v>
      </c>
      <c r="E858" s="16" t="str">
        <f>IF($C858="B",VLOOKUP($A858,Bat!$A$4:$BC$2232,E$1,FALSE),VLOOKUP($A858,Pit!$A$4:$AZ$2108,E$2,FALSE))</f>
        <v>C</v>
      </c>
      <c r="F858" s="16" t="str">
        <f>IF($C858="B",VLOOKUP($A858,Bat!$A$4:$BC$2232,F$1,FALSE),VLOOKUP($A858,Pit!$A$4:$AZ$2108,F$2,FALSE))</f>
        <v>Koto Suzuki</v>
      </c>
      <c r="G858" s="16">
        <f>IF($C858="B",VLOOKUP($A858,Bat!$A$4:$BC$2232,G$1,FALSE),VLOOKUP($A858,Pit!$A$4:$AZ$2108,G$2,FALSE))</f>
        <v>18</v>
      </c>
      <c r="H858" s="16" t="str">
        <f>IF($C858="B",VLOOKUP($A858,Bat!$A$4:$BC$2232,H$1,FALSE),VLOOKUP($A858,Pit!$A$4:$AZ$2108,H$2,FALSE))</f>
        <v>R</v>
      </c>
      <c r="I858" s="16" t="str">
        <f>IF($C858="B",VLOOKUP($A858,Bat!$A$4:$BC$2232,I$1,FALSE),VLOOKUP($A858,Pit!$A$4:$AZ$2108,I$2,FALSE))</f>
        <v>R</v>
      </c>
      <c r="J858" s="16" t="str">
        <f>IF($C858="B",VLOOKUP($A858,Bat!$A$4:$BC$2232,J$1,FALSE),VLOOKUP($A858,Pit!$A$4:$AZ$2108,J$2,FALSE))</f>
        <v>Low</v>
      </c>
      <c r="K858" s="17" t="str">
        <f>IF($C858="B",VLOOKUP($A858,Bat!$A$4:$BC$2232,K$1,FALSE),VLOOKUP($A858,Pit!$A$4:$AZ$2108,K$2,FALSE))</f>
        <v>Very High</v>
      </c>
      <c r="L858" s="16">
        <f>IF($C858="B",VLOOKUP($A858,Bat!$A$4:$BC$2232,L$1,FALSE),VLOOKUP($A858,Pit!$A$4:$AZ$2108,L$2,FALSE))</f>
        <v>2</v>
      </c>
      <c r="M858" s="16">
        <f>IF($C858="B",VLOOKUP($A858,Bat!$A$4:$BC$2232,M$1,FALSE),VLOOKUP($A858,Pit!$A$4:$AZ$2108,M$2,FALSE))</f>
        <v>2</v>
      </c>
      <c r="N858" s="16">
        <f>IF($C858="B",VLOOKUP($A858,Bat!$A$4:$BC$2232,N$1,FALSE),VLOOKUP($A858,Pit!$A$4:$AZ$2108,N$2,FALSE))</f>
        <v>2</v>
      </c>
      <c r="O858" s="16">
        <f>IF($C858="B",VLOOKUP($A858,Bat!$A$4:$BC$2232,O$1,FALSE),VLOOKUP($A858,Pit!$A$4:$AZ$2108,O$2,FALSE))</f>
        <v>5</v>
      </c>
      <c r="P858" s="17">
        <f>IF($C858="B",VLOOKUP($A858,Bat!$A$4:$BC$2232,P$1,FALSE),VLOOKUP($A858,Pit!$A$4:$AZ$2108,P$2,FALSE))</f>
        <v>3</v>
      </c>
      <c r="Q858" s="36">
        <f>IF($C858="B",VLOOKUP($A858,Bat!$A$4:$BC$2232,Q$1,FALSE),VLOOKUP($A858,Pit!$A$4:$AZ$2108,Q$2,FALSE))</f>
        <v>-3.323977458700373</v>
      </c>
      <c r="R858" s="19">
        <f>IF($C858="B",VLOOKUP($A858,Bat!$A$4:$BC$2232,R$1,FALSE),VLOOKUP($A858,Pit!$A$4:$AZ$2108,R$2,FALSE))</f>
        <v>-1.2986136840280584</v>
      </c>
      <c r="S858" s="20">
        <f>IF($C858="B",VLOOKUP($A858,Bat!$A$4:$BC$2232,S$1,FALSE),VLOOKUP($A858,Pit!$A$4:$AZ$2108,S$2,FALSE))</f>
        <v>2200000</v>
      </c>
      <c r="T858" s="17" t="str">
        <f>VLOOKUP(IF($C858="B",VLOOKUP($A858,Bat!$A$4:$AT$2232,T$1,FALSE),VLOOKUP($A858,Pit!$A$4:$BD$2108,T$2,FALSE)),COND!$A$35:$B$41,2,FALSE)</f>
        <v>??</v>
      </c>
      <c r="U858" s="21">
        <f>IF($C858="B",VLOOKUP($A858,Bat!$A$4:$AR$1196,44,FALSE),VLOOKUP($A858,Pit!$A$4:$BB$1086,54,FALSE))</f>
        <v>0</v>
      </c>
      <c r="V858" s="16"/>
      <c r="W858" s="16">
        <f>IF(OR(U858=999,V858=999,AND(S858&gt;$S$3,S858&lt;&gt;"Slot")),"",IF(V858="",U858,V858))</f>
        <v>0</v>
      </c>
      <c r="X858" s="17" t="e">
        <f>RANK(R858,$R$5:$R$124)</f>
        <v>#N/A</v>
      </c>
      <c r="Y858" s="16" t="str">
        <f>IFERROR(VLOOKUP($D858,Results!$F$3:$L$1396,Y$1,FALSE),"")</f>
        <v/>
      </c>
      <c r="Z858" s="34" t="str">
        <f>IFERROR(IFERROR(IF(VLOOKUP($D858,Results!$F$3:$L$1396,Z$1+1,FALSE)=1,"S",""),"")&amp;VLOOKUP($D858,Results!$F$3:$L$1396,Z$1,FALSE),"")</f>
        <v/>
      </c>
      <c r="AA858" s="16" t="str">
        <f>IFERROR(VLOOKUP($D858,Results!$F$3:$L$1396,AA$1,FALSE),"")</f>
        <v/>
      </c>
      <c r="AB858" s="16" t="str">
        <f>IFERROR(VLOOKUP($D858,Results!$F$3:$L$1396,AB$1,FALSE),"")</f>
        <v/>
      </c>
      <c r="AC858" s="16" t="str">
        <f>IF(V858="","",Y858-V858)</f>
        <v/>
      </c>
    </row>
    <row r="859" spans="1:29" s="21" customFormat="1" x14ac:dyDescent="0.25">
      <c r="A859" s="21" t="s">
        <v>2732</v>
      </c>
      <c r="B859" s="16">
        <f>COUNTIF($A$5:$A$124,A859)</f>
        <v>0</v>
      </c>
      <c r="C859" s="16" t="str">
        <f>IF(OR(MID(A859,1,2)="SP",MID(A859,1,2)="MR",MID(A859,1,2)="CL",MID(A859,1,2)="RP"),"P","B")</f>
        <v>P</v>
      </c>
      <c r="D859" s="17">
        <f>IF($C859="B",VLOOKUP($A859,Bat!$A$4:$BC$2232,D$1,FALSE),VLOOKUP($A859,Pit!$A$4:$AZ$2108,D$2,FALSE))</f>
        <v>9366</v>
      </c>
      <c r="E859" s="16" t="str">
        <f>IF($C859="B",VLOOKUP($A859,Bat!$A$4:$BC$2232,E$1,FALSE),VLOOKUP($A859,Pit!$A$4:$AZ$2108,E$2,FALSE))</f>
        <v>RP</v>
      </c>
      <c r="F859" s="16" t="str">
        <f>IF($C859="B",VLOOKUP($A859,Bat!$A$4:$BC$2232,F$1,FALSE),VLOOKUP($A859,Pit!$A$4:$AZ$2108,F$2,FALSE))</f>
        <v>Tadasu Miura</v>
      </c>
      <c r="G859" s="16">
        <f>IF($C859="B",VLOOKUP($A859,Bat!$A$4:$BC$2232,G$1,FALSE),VLOOKUP($A859,Pit!$A$4:$AZ$2108,G$2,FALSE))</f>
        <v>18</v>
      </c>
      <c r="H859" s="16" t="str">
        <f>IF($C859="B",VLOOKUP($A859,Bat!$A$4:$BC$2232,H$1,FALSE),VLOOKUP($A859,Pit!$A$4:$AZ$2108,H$2,FALSE))</f>
        <v>R</v>
      </c>
      <c r="I859" s="16" t="str">
        <f>IF($C859="B",VLOOKUP($A859,Bat!$A$4:$BC$2232,I$1,FALSE),VLOOKUP($A859,Pit!$A$4:$AZ$2108,I$2,FALSE))</f>
        <v>R</v>
      </c>
      <c r="J859" s="16" t="str">
        <f>IF($C859="B",VLOOKUP($A859,Bat!$A$4:$BC$2232,J$1,FALSE),VLOOKUP($A859,Pit!$A$4:$AZ$2108,J$2,FALSE))</f>
        <v>Very Low</v>
      </c>
      <c r="K859" s="17" t="str">
        <f>IF($C859="B",VLOOKUP($A859,Bat!$A$4:$BC$2232,K$1,FALSE),VLOOKUP($A859,Pit!$A$4:$AZ$2108,K$2,FALSE))</f>
        <v>High</v>
      </c>
      <c r="L859" s="16">
        <f>IF($C859="B",VLOOKUP($A859,Bat!$A$4:$BC$2232,L$1,FALSE),VLOOKUP($A859,Pit!$A$4:$AZ$2108,L$2,FALSE))</f>
        <v>3</v>
      </c>
      <c r="M859" s="16">
        <f>IF($C859="B",VLOOKUP($A859,Bat!$A$4:$BC$2232,M$1,FALSE),VLOOKUP($A859,Pit!$A$4:$AZ$2108,M$2,FALSE))</f>
        <v>3</v>
      </c>
      <c r="N859" s="16">
        <f>IF($C859="B",VLOOKUP($A859,Bat!$A$4:$BC$2232,N$1,FALSE),VLOOKUP($A859,Pit!$A$4:$AZ$2108,N$2,FALSE))</f>
        <v>2</v>
      </c>
      <c r="O859" s="16" t="str">
        <f>IF($C859="B",VLOOKUP($A859,Bat!$A$4:$BC$2232,O$1,FALSE),VLOOKUP($A859,Pit!$A$4:$AZ$2108,O$2,FALSE))</f>
        <v>86-88 Mph</v>
      </c>
      <c r="P859" s="17">
        <f>IF($C859="B",VLOOKUP($A859,Bat!$A$4:$BC$2232,P$1,FALSE),VLOOKUP($A859,Pit!$A$4:$AZ$2108,P$2,FALSE))</f>
        <v>6</v>
      </c>
      <c r="Q859" s="36">
        <f>IF($C859="B",VLOOKUP($A859,Bat!$A$4:$BC$2232,Q$1,FALSE),VLOOKUP($A859,Pit!$A$4:$AZ$2108,Q$2,FALSE))</f>
        <v>8.5314284657244919</v>
      </c>
      <c r="R859" s="19">
        <f>IF($C859="B",VLOOKUP($A859,Bat!$A$4:$BC$2232,R$1,FALSE),VLOOKUP($A859,Pit!$A$4:$AZ$2108,R$2,FALSE))</f>
        <v>-1.2989450405109011</v>
      </c>
      <c r="S859" s="20">
        <f>IF($C859="B",VLOOKUP($A859,Bat!$A$4:$BC$2232,S$1,FALSE),VLOOKUP($A859,Pit!$A$4:$AZ$2108,S$2,FALSE))</f>
        <v>220000</v>
      </c>
      <c r="T859" s="17" t="str">
        <f>VLOOKUP(IF($C859="B",VLOOKUP($A859,Bat!$A$4:$AT$2232,T$1,FALSE),VLOOKUP($A859,Pit!$A$4:$BD$2108,T$2,FALSE)),COND!$A$35:$B$41,2,FALSE)</f>
        <v>??</v>
      </c>
      <c r="U859" s="21">
        <f>IF($C859="B",VLOOKUP($A859,Bat!$A$4:$AR$1196,44,FALSE),VLOOKUP($A859,Pit!$A$4:$BB$1086,54,FALSE))</f>
        <v>0</v>
      </c>
      <c r="V859" s="16"/>
      <c r="W859" s="16">
        <f>IF(OR(U859=999,V859=999,AND(S859&gt;$S$3,S859&lt;&gt;"Slot")),"",IF(V859="",U859,V859))</f>
        <v>0</v>
      </c>
      <c r="X859" s="17" t="e">
        <f>RANK(R859,$R$5:$R$124)</f>
        <v>#N/A</v>
      </c>
      <c r="Y859" s="16" t="str">
        <f>IFERROR(VLOOKUP($D859,Results!$F$3:$L$1396,Y$1,FALSE),"")</f>
        <v/>
      </c>
      <c r="Z859" s="34" t="str">
        <f>IFERROR(IFERROR(IF(VLOOKUP($D859,Results!$F$3:$L$1396,Z$1+1,FALSE)=1,"S",""),"")&amp;VLOOKUP($D859,Results!$F$3:$L$1396,Z$1,FALSE),"")</f>
        <v/>
      </c>
      <c r="AA859" s="16" t="str">
        <f>IFERROR(VLOOKUP($D859,Results!$F$3:$L$1396,AA$1,FALSE),"")</f>
        <v/>
      </c>
      <c r="AB859" s="16" t="str">
        <f>IFERROR(VLOOKUP($D859,Results!$F$3:$L$1396,AB$1,FALSE),"")</f>
        <v/>
      </c>
      <c r="AC859" s="16" t="str">
        <f>IF(V859="","",Y859-V859)</f>
        <v/>
      </c>
    </row>
    <row r="860" spans="1:29" s="21" customFormat="1" x14ac:dyDescent="0.25">
      <c r="A860" s="21" t="s">
        <v>3101</v>
      </c>
      <c r="B860" s="16">
        <f>COUNTIF($A$5:$A$124,A860)</f>
        <v>0</v>
      </c>
      <c r="C860" s="16" t="str">
        <f>IF(OR(MID(A860,1,2)="SP",MID(A860,1,2)="MR",MID(A860,1,2)="CL",MID(A860,1,2)="RP"),"P","B")</f>
        <v>B</v>
      </c>
      <c r="D860" s="17">
        <f>IF($C860="B",VLOOKUP($A860,Bat!$A$4:$BC$2232,D$1,FALSE),VLOOKUP($A860,Pit!$A$4:$AZ$2108,D$2,FALSE))</f>
        <v>4940</v>
      </c>
      <c r="E860" s="16" t="str">
        <f>IF($C860="B",VLOOKUP($A860,Bat!$A$4:$BC$2232,E$1,FALSE),VLOOKUP($A860,Pit!$A$4:$AZ$2108,E$2,FALSE))</f>
        <v>CF</v>
      </c>
      <c r="F860" s="16" t="str">
        <f>IF($C860="B",VLOOKUP($A860,Bat!$A$4:$BC$2232,F$1,FALSE),VLOOKUP($A860,Pit!$A$4:$AZ$2108,F$2,FALSE))</f>
        <v>Jean-Charles Grenier</v>
      </c>
      <c r="G860" s="16">
        <f>IF($C860="B",VLOOKUP($A860,Bat!$A$4:$BC$2232,G$1,FALSE),VLOOKUP($A860,Pit!$A$4:$AZ$2108,G$2,FALSE))</f>
        <v>18</v>
      </c>
      <c r="H860" s="16" t="str">
        <f>IF($C860="B",VLOOKUP($A860,Bat!$A$4:$BC$2232,H$1,FALSE),VLOOKUP($A860,Pit!$A$4:$AZ$2108,H$2,FALSE))</f>
        <v>R</v>
      </c>
      <c r="I860" s="16" t="str">
        <f>IF($C860="B",VLOOKUP($A860,Bat!$A$4:$BC$2232,I$1,FALSE),VLOOKUP($A860,Pit!$A$4:$AZ$2108,I$2,FALSE))</f>
        <v>R</v>
      </c>
      <c r="J860" s="16" t="str">
        <f>IF($C860="B",VLOOKUP($A860,Bat!$A$4:$BC$2232,J$1,FALSE),VLOOKUP($A860,Pit!$A$4:$AZ$2108,J$2,FALSE))</f>
        <v>Low</v>
      </c>
      <c r="K860" s="17" t="str">
        <f>IF($C860="B",VLOOKUP($A860,Bat!$A$4:$BC$2232,K$1,FALSE),VLOOKUP($A860,Pit!$A$4:$AZ$2108,K$2,FALSE))</f>
        <v>High</v>
      </c>
      <c r="L860" s="16">
        <f>IF($C860="B",VLOOKUP($A860,Bat!$A$4:$BC$2232,L$1,FALSE),VLOOKUP($A860,Pit!$A$4:$AZ$2108,L$2,FALSE))</f>
        <v>3</v>
      </c>
      <c r="M860" s="16">
        <f>IF($C860="B",VLOOKUP($A860,Bat!$A$4:$BC$2232,M$1,FALSE),VLOOKUP($A860,Pit!$A$4:$AZ$2108,M$2,FALSE))</f>
        <v>3</v>
      </c>
      <c r="N860" s="16">
        <f>IF($C860="B",VLOOKUP($A860,Bat!$A$4:$BC$2232,N$1,FALSE),VLOOKUP($A860,Pit!$A$4:$AZ$2108,N$2,FALSE))</f>
        <v>1</v>
      </c>
      <c r="O860" s="16">
        <f>IF($C860="B",VLOOKUP($A860,Bat!$A$4:$BC$2232,O$1,FALSE),VLOOKUP($A860,Pit!$A$4:$AZ$2108,O$2,FALSE))</f>
        <v>1</v>
      </c>
      <c r="P860" s="17">
        <f>IF($C860="B",VLOOKUP($A860,Bat!$A$4:$BC$2232,P$1,FALSE),VLOOKUP($A860,Pit!$A$4:$AZ$2108,P$2,FALSE))</f>
        <v>5</v>
      </c>
      <c r="Q860" s="36">
        <f>IF($C860="B",VLOOKUP($A860,Bat!$A$4:$BC$2232,Q$1,FALSE),VLOOKUP($A860,Pit!$A$4:$AZ$2108,Q$2,FALSE))</f>
        <v>-3.3289914079988296</v>
      </c>
      <c r="R860" s="19">
        <f>IF($C860="B",VLOOKUP($A860,Bat!$A$4:$BC$2232,R$1,FALSE),VLOOKUP($A860,Pit!$A$4:$AZ$2108,R$2,FALSE))</f>
        <v>-1.2992713828157545</v>
      </c>
      <c r="S860" s="20">
        <f>IF($C860="B",VLOOKUP($A860,Bat!$A$4:$BC$2232,S$1,FALSE),VLOOKUP($A860,Pit!$A$4:$AZ$2108,S$2,FALSE))</f>
        <v>240000</v>
      </c>
      <c r="T860" s="17" t="str">
        <f>VLOOKUP(IF($C860="B",VLOOKUP($A860,Bat!$A$4:$AT$2232,T$1,FALSE),VLOOKUP($A860,Pit!$A$4:$BD$2108,T$2,FALSE)),COND!$A$35:$B$41,2,FALSE)</f>
        <v>??</v>
      </c>
      <c r="U860" s="21">
        <f>IF($C860="B",VLOOKUP($A860,Bat!$A$4:$AR$1196,44,FALSE),VLOOKUP($A860,Pit!$A$4:$BB$1086,54,FALSE))</f>
        <v>0</v>
      </c>
      <c r="V860" s="16"/>
      <c r="W860" s="16">
        <f>IF(OR(U860=999,V860=999,AND(S860&gt;$S$3,S860&lt;&gt;"Slot")),"",IF(V860="",U860,V860))</f>
        <v>0</v>
      </c>
      <c r="X860" s="17" t="e">
        <f>RANK(R860,$R$5:$R$124)</f>
        <v>#N/A</v>
      </c>
      <c r="Y860" s="16" t="str">
        <f>IFERROR(VLOOKUP($D860,Results!$F$3:$L$1396,Y$1,FALSE),"")</f>
        <v/>
      </c>
      <c r="Z860" s="34" t="str">
        <f>IFERROR(IFERROR(IF(VLOOKUP($D860,Results!$F$3:$L$1396,Z$1+1,FALSE)=1,"S",""),"")&amp;VLOOKUP($D860,Results!$F$3:$L$1396,Z$1,FALSE),"")</f>
        <v/>
      </c>
      <c r="AA860" s="16" t="str">
        <f>IFERROR(VLOOKUP($D860,Results!$F$3:$L$1396,AA$1,FALSE),"")</f>
        <v/>
      </c>
      <c r="AB860" s="16" t="str">
        <f>IFERROR(VLOOKUP($D860,Results!$F$3:$L$1396,AB$1,FALSE),"")</f>
        <v/>
      </c>
      <c r="AC860" s="16" t="str">
        <f>IF(V860="","",Y860-V860)</f>
        <v/>
      </c>
    </row>
    <row r="861" spans="1:29" s="21" customFormat="1" x14ac:dyDescent="0.25">
      <c r="A861" s="21" t="s">
        <v>3102</v>
      </c>
      <c r="B861" s="16">
        <f>COUNTIF($A$5:$A$124,A861)</f>
        <v>0</v>
      </c>
      <c r="C861" s="16" t="str">
        <f>IF(OR(MID(A861,1,2)="SP",MID(A861,1,2)="MR",MID(A861,1,2)="CL",MID(A861,1,2)="RP"),"P","B")</f>
        <v>B</v>
      </c>
      <c r="D861" s="17">
        <f>IF($C861="B",VLOOKUP($A861,Bat!$A$4:$BC$2232,D$1,FALSE),VLOOKUP($A861,Pit!$A$4:$AZ$2108,D$2,FALSE))</f>
        <v>5469</v>
      </c>
      <c r="E861" s="16" t="str">
        <f>IF($C861="B",VLOOKUP($A861,Bat!$A$4:$BC$2232,E$1,FALSE),VLOOKUP($A861,Pit!$A$4:$AZ$2108,E$2,FALSE))</f>
        <v>SS</v>
      </c>
      <c r="F861" s="16" t="str">
        <f>IF($C861="B",VLOOKUP($A861,Bat!$A$4:$BC$2232,F$1,FALSE),VLOOKUP($A861,Pit!$A$4:$AZ$2108,F$2,FALSE))</f>
        <v>Juan Jabalera</v>
      </c>
      <c r="G861" s="16">
        <f>IF($C861="B",VLOOKUP($A861,Bat!$A$4:$BC$2232,G$1,FALSE),VLOOKUP($A861,Pit!$A$4:$AZ$2108,G$2,FALSE))</f>
        <v>18</v>
      </c>
      <c r="H861" s="16" t="str">
        <f>IF($C861="B",VLOOKUP($A861,Bat!$A$4:$BC$2232,H$1,FALSE),VLOOKUP($A861,Pit!$A$4:$AZ$2108,H$2,FALSE))</f>
        <v>R</v>
      </c>
      <c r="I861" s="16" t="str">
        <f>IF($C861="B",VLOOKUP($A861,Bat!$A$4:$BC$2232,I$1,FALSE),VLOOKUP($A861,Pit!$A$4:$AZ$2108,I$2,FALSE))</f>
        <v>R</v>
      </c>
      <c r="J861" s="16" t="str">
        <f>IF($C861="B",VLOOKUP($A861,Bat!$A$4:$BC$2232,J$1,FALSE),VLOOKUP($A861,Pit!$A$4:$AZ$2108,J$2,FALSE))</f>
        <v>Low</v>
      </c>
      <c r="K861" s="17" t="str">
        <f>IF($C861="B",VLOOKUP($A861,Bat!$A$4:$BC$2232,K$1,FALSE),VLOOKUP($A861,Pit!$A$4:$AZ$2108,K$2,FALSE))</f>
        <v>High</v>
      </c>
      <c r="L861" s="16">
        <f>IF($C861="B",VLOOKUP($A861,Bat!$A$4:$BC$2232,L$1,FALSE),VLOOKUP($A861,Pit!$A$4:$AZ$2108,L$2,FALSE))</f>
        <v>3</v>
      </c>
      <c r="M861" s="16">
        <f>IF($C861="B",VLOOKUP($A861,Bat!$A$4:$BC$2232,M$1,FALSE),VLOOKUP($A861,Pit!$A$4:$AZ$2108,M$2,FALSE))</f>
        <v>2</v>
      </c>
      <c r="N861" s="16">
        <f>IF($C861="B",VLOOKUP($A861,Bat!$A$4:$BC$2232,N$1,FALSE),VLOOKUP($A861,Pit!$A$4:$AZ$2108,N$2,FALSE))</f>
        <v>1</v>
      </c>
      <c r="O861" s="16">
        <f>IF($C861="B",VLOOKUP($A861,Bat!$A$4:$BC$2232,O$1,FALSE),VLOOKUP($A861,Pit!$A$4:$AZ$2108,O$2,FALSE))</f>
        <v>2</v>
      </c>
      <c r="P861" s="17">
        <f>IF($C861="B",VLOOKUP($A861,Bat!$A$4:$BC$2232,P$1,FALSE),VLOOKUP($A861,Pit!$A$4:$AZ$2108,P$2,FALSE))</f>
        <v>4</v>
      </c>
      <c r="Q861" s="36">
        <f>IF($C861="B",VLOOKUP($A861,Bat!$A$4:$BC$2232,Q$1,FALSE),VLOOKUP($A861,Pit!$A$4:$AZ$2108,Q$2,FALSE))</f>
        <v>-3.3453914411133017</v>
      </c>
      <c r="R861" s="19">
        <f>IF($C861="B",VLOOKUP($A861,Bat!$A$4:$BC$2232,R$1,FALSE),VLOOKUP($A861,Pit!$A$4:$AZ$2108,R$2,FALSE))</f>
        <v>-1.301422637496547</v>
      </c>
      <c r="S861" s="20">
        <f>IF($C861="B",VLOOKUP($A861,Bat!$A$4:$BC$2232,S$1,FALSE),VLOOKUP($A861,Pit!$A$4:$AZ$2108,S$2,FALSE))</f>
        <v>95000</v>
      </c>
      <c r="T861" s="17" t="str">
        <f>VLOOKUP(IF($C861="B",VLOOKUP($A861,Bat!$A$4:$AT$2232,T$1,FALSE),VLOOKUP($A861,Pit!$A$4:$BD$2108,T$2,FALSE)),COND!$A$35:$B$41,2,FALSE)</f>
        <v>??</v>
      </c>
      <c r="U861" s="21">
        <f>IF($C861="B",VLOOKUP($A861,Bat!$A$4:$AR$1196,44,FALSE),VLOOKUP($A861,Pit!$A$4:$BB$1086,54,FALSE))</f>
        <v>0</v>
      </c>
      <c r="V861" s="16"/>
      <c r="W861" s="16">
        <f>IF(OR(U861=999,V861=999,AND(S861&gt;$S$3,S861&lt;&gt;"Slot")),"",IF(V861="",U861,V861))</f>
        <v>0</v>
      </c>
      <c r="X861" s="17" t="e">
        <f>RANK(R861,$R$5:$R$124)</f>
        <v>#N/A</v>
      </c>
      <c r="Y861" s="16" t="str">
        <f>IFERROR(VLOOKUP($D861,Results!$F$3:$L$1396,Y$1,FALSE),"")</f>
        <v/>
      </c>
      <c r="Z861" s="34" t="str">
        <f>IFERROR(IFERROR(IF(VLOOKUP($D861,Results!$F$3:$L$1396,Z$1+1,FALSE)=1,"S",""),"")&amp;VLOOKUP($D861,Results!$F$3:$L$1396,Z$1,FALSE),"")</f>
        <v/>
      </c>
      <c r="AA861" s="16" t="str">
        <f>IFERROR(VLOOKUP($D861,Results!$F$3:$L$1396,AA$1,FALSE),"")</f>
        <v/>
      </c>
      <c r="AB861" s="16" t="str">
        <f>IFERROR(VLOOKUP($D861,Results!$F$3:$L$1396,AB$1,FALSE),"")</f>
        <v/>
      </c>
      <c r="AC861" s="16" t="str">
        <f>IF(V861="","",Y861-V861)</f>
        <v/>
      </c>
    </row>
    <row r="862" spans="1:29" s="21" customFormat="1" x14ac:dyDescent="0.25">
      <c r="A862" s="21" t="s">
        <v>2733</v>
      </c>
      <c r="B862" s="16">
        <f>COUNTIF($A$5:$A$124,A862)</f>
        <v>0</v>
      </c>
      <c r="C862" s="16" t="str">
        <f>IF(OR(MID(A862,1,2)="SP",MID(A862,1,2)="MR",MID(A862,1,2)="CL",MID(A862,1,2)="RP"),"P","B")</f>
        <v>P</v>
      </c>
      <c r="D862" s="17">
        <f>IF($C862="B",VLOOKUP($A862,Bat!$A$4:$BC$2232,D$1,FALSE),VLOOKUP($A862,Pit!$A$4:$AZ$2108,D$2,FALSE))</f>
        <v>5097</v>
      </c>
      <c r="E862" s="16" t="str">
        <f>IF($C862="B",VLOOKUP($A862,Bat!$A$4:$BC$2232,E$1,FALSE),VLOOKUP($A862,Pit!$A$4:$AZ$2108,E$2,FALSE))</f>
        <v>RP</v>
      </c>
      <c r="F862" s="16" t="str">
        <f>IF($C862="B",VLOOKUP($A862,Bat!$A$4:$BC$2232,F$1,FALSE),VLOOKUP($A862,Pit!$A$4:$AZ$2108,F$2,FALSE))</f>
        <v>José Martiel</v>
      </c>
      <c r="G862" s="16">
        <f>IF($C862="B",VLOOKUP($A862,Bat!$A$4:$BC$2232,G$1,FALSE),VLOOKUP($A862,Pit!$A$4:$AZ$2108,G$2,FALSE))</f>
        <v>18</v>
      </c>
      <c r="H862" s="16" t="str">
        <f>IF($C862="B",VLOOKUP($A862,Bat!$A$4:$BC$2232,H$1,FALSE),VLOOKUP($A862,Pit!$A$4:$AZ$2108,H$2,FALSE))</f>
        <v>L</v>
      </c>
      <c r="I862" s="16" t="str">
        <f>IF($C862="B",VLOOKUP($A862,Bat!$A$4:$BC$2232,I$1,FALSE),VLOOKUP($A862,Pit!$A$4:$AZ$2108,I$2,FALSE))</f>
        <v>L</v>
      </c>
      <c r="J862" s="16" t="str">
        <f>IF($C862="B",VLOOKUP($A862,Bat!$A$4:$BC$2232,J$1,FALSE),VLOOKUP($A862,Pit!$A$4:$AZ$2108,J$2,FALSE))</f>
        <v>Normal</v>
      </c>
      <c r="K862" s="17" t="str">
        <f>IF($C862="B",VLOOKUP($A862,Bat!$A$4:$BC$2232,K$1,FALSE),VLOOKUP($A862,Pit!$A$4:$AZ$2108,K$2,FALSE))</f>
        <v>Low</v>
      </c>
      <c r="L862" s="16">
        <f>IF($C862="B",VLOOKUP($A862,Bat!$A$4:$BC$2232,L$1,FALSE),VLOOKUP($A862,Pit!$A$4:$AZ$2108,L$2,FALSE))</f>
        <v>4</v>
      </c>
      <c r="M862" s="16">
        <f>IF($C862="B",VLOOKUP($A862,Bat!$A$4:$BC$2232,M$1,FALSE),VLOOKUP($A862,Pit!$A$4:$AZ$2108,M$2,FALSE))</f>
        <v>4</v>
      </c>
      <c r="N862" s="16">
        <f>IF($C862="B",VLOOKUP($A862,Bat!$A$4:$BC$2232,N$1,FALSE),VLOOKUP($A862,Pit!$A$4:$AZ$2108,N$2,FALSE))</f>
        <v>4</v>
      </c>
      <c r="O862" s="16" t="str">
        <f>IF($C862="B",VLOOKUP($A862,Bat!$A$4:$BC$2232,O$1,FALSE),VLOOKUP($A862,Pit!$A$4:$AZ$2108,O$2,FALSE))</f>
        <v>86-88 Mph</v>
      </c>
      <c r="P862" s="17">
        <f>IF($C862="B",VLOOKUP($A862,Bat!$A$4:$BC$2232,P$1,FALSE),VLOOKUP($A862,Pit!$A$4:$AZ$2108,P$2,FALSE))</f>
        <v>8</v>
      </c>
      <c r="Q862" s="36">
        <f>IF($C862="B",VLOOKUP($A862,Bat!$A$4:$BC$2232,Q$1,FALSE),VLOOKUP($A862,Pit!$A$4:$AZ$2108,Q$2,FALSE))</f>
        <v>8.231631673598649</v>
      </c>
      <c r="R862" s="19">
        <f>IF($C862="B",VLOOKUP($A862,Bat!$A$4:$BC$2232,R$1,FALSE),VLOOKUP($A862,Pit!$A$4:$AZ$2108,R$2,FALSE))</f>
        <v>-1.3257663001817215</v>
      </c>
      <c r="S862" s="20">
        <f>IF($C862="B",VLOOKUP($A862,Bat!$A$4:$BC$2232,S$1,FALSE),VLOOKUP($A862,Pit!$A$4:$AZ$2108,S$2,FALSE))</f>
        <v>220000</v>
      </c>
      <c r="T862" s="17" t="str">
        <f>VLOOKUP(IF($C862="B",VLOOKUP($A862,Bat!$A$4:$AT$2232,T$1,FALSE),VLOOKUP($A862,Pit!$A$4:$BD$2108,T$2,FALSE)),COND!$A$35:$B$41,2,FALSE)</f>
        <v>??</v>
      </c>
      <c r="U862" s="21">
        <f>IF($C862="B",VLOOKUP($A862,Bat!$A$4:$AR$1196,44,FALSE),VLOOKUP($A862,Pit!$A$4:$BB$1086,54,FALSE))</f>
        <v>0</v>
      </c>
      <c r="V862" s="16"/>
      <c r="W862" s="16">
        <f>IF(OR(U862=999,V862=999,AND(S862&gt;$S$3,S862&lt;&gt;"Slot")),"",IF(V862="",U862,V862))</f>
        <v>0</v>
      </c>
      <c r="X862" s="17" t="e">
        <f>RANK(R862,$R$5:$R$124)</f>
        <v>#N/A</v>
      </c>
      <c r="Y862" s="16" t="str">
        <f>IFERROR(VLOOKUP($D862,Results!$F$3:$L$1396,Y$1,FALSE),"")</f>
        <v/>
      </c>
      <c r="Z862" s="34" t="str">
        <f>IFERROR(IFERROR(IF(VLOOKUP($D862,Results!$F$3:$L$1396,Z$1+1,FALSE)=1,"S",""),"")&amp;VLOOKUP($D862,Results!$F$3:$L$1396,Z$1,FALSE),"")</f>
        <v/>
      </c>
      <c r="AA862" s="16" t="str">
        <f>IFERROR(VLOOKUP($D862,Results!$F$3:$L$1396,AA$1,FALSE),"")</f>
        <v/>
      </c>
      <c r="AB862" s="16" t="str">
        <f>IFERROR(VLOOKUP($D862,Results!$F$3:$L$1396,AB$1,FALSE),"")</f>
        <v/>
      </c>
      <c r="AC862" s="16" t="str">
        <f>IF(V862="","",Y862-V862)</f>
        <v/>
      </c>
    </row>
    <row r="863" spans="1:29" s="21" customFormat="1" x14ac:dyDescent="0.25">
      <c r="A863" s="21" t="s">
        <v>3103</v>
      </c>
      <c r="B863" s="16">
        <f>COUNTIF($A$5:$A$124,A863)</f>
        <v>0</v>
      </c>
      <c r="C863" s="16" t="str">
        <f>IF(OR(MID(A863,1,2)="SP",MID(A863,1,2)="MR",MID(A863,1,2)="CL",MID(A863,1,2)="RP"),"P","B")</f>
        <v>B</v>
      </c>
      <c r="D863" s="17">
        <f>IF($C863="B",VLOOKUP($A863,Bat!$A$4:$BC$2232,D$1,FALSE),VLOOKUP($A863,Pit!$A$4:$AZ$2108,D$2,FALSE))</f>
        <v>5219</v>
      </c>
      <c r="E863" s="16" t="str">
        <f>IF($C863="B",VLOOKUP($A863,Bat!$A$4:$BC$2232,E$1,FALSE),VLOOKUP($A863,Pit!$A$4:$AZ$2108,E$2,FALSE))</f>
        <v>LF</v>
      </c>
      <c r="F863" s="16" t="str">
        <f>IF($C863="B",VLOOKUP($A863,Bat!$A$4:$BC$2232,F$1,FALSE),VLOOKUP($A863,Pit!$A$4:$AZ$2108,F$2,FALSE))</f>
        <v>Mike Young</v>
      </c>
      <c r="G863" s="16">
        <f>IF($C863="B",VLOOKUP($A863,Bat!$A$4:$BC$2232,G$1,FALSE),VLOOKUP($A863,Pit!$A$4:$AZ$2108,G$2,FALSE))</f>
        <v>18</v>
      </c>
      <c r="H863" s="16" t="str">
        <f>IF($C863="B",VLOOKUP($A863,Bat!$A$4:$BC$2232,H$1,FALSE),VLOOKUP($A863,Pit!$A$4:$AZ$2108,H$2,FALSE))</f>
        <v>R</v>
      </c>
      <c r="I863" s="16" t="str">
        <f>IF($C863="B",VLOOKUP($A863,Bat!$A$4:$BC$2232,I$1,FALSE),VLOOKUP($A863,Pit!$A$4:$AZ$2108,I$2,FALSE))</f>
        <v>R</v>
      </c>
      <c r="J863" s="16" t="str">
        <f>IF($C863="B",VLOOKUP($A863,Bat!$A$4:$BC$2232,J$1,FALSE),VLOOKUP($A863,Pit!$A$4:$AZ$2108,J$2,FALSE))</f>
        <v>Very High</v>
      </c>
      <c r="K863" s="17" t="str">
        <f>IF($C863="B",VLOOKUP($A863,Bat!$A$4:$BC$2232,K$1,FALSE),VLOOKUP($A863,Pit!$A$4:$AZ$2108,K$2,FALSE))</f>
        <v>Very High</v>
      </c>
      <c r="L863" s="16">
        <f>IF($C863="B",VLOOKUP($A863,Bat!$A$4:$BC$2232,L$1,FALSE),VLOOKUP($A863,Pit!$A$4:$AZ$2108,L$2,FALSE))</f>
        <v>2</v>
      </c>
      <c r="M863" s="16">
        <f>IF($C863="B",VLOOKUP($A863,Bat!$A$4:$BC$2232,M$1,FALSE),VLOOKUP($A863,Pit!$A$4:$AZ$2108,M$2,FALSE))</f>
        <v>2</v>
      </c>
      <c r="N863" s="16">
        <f>IF($C863="B",VLOOKUP($A863,Bat!$A$4:$BC$2232,N$1,FALSE),VLOOKUP($A863,Pit!$A$4:$AZ$2108,N$2,FALSE))</f>
        <v>1</v>
      </c>
      <c r="O863" s="16">
        <f>IF($C863="B",VLOOKUP($A863,Bat!$A$4:$BC$2232,O$1,FALSE),VLOOKUP($A863,Pit!$A$4:$AZ$2108,O$2,FALSE))</f>
        <v>6</v>
      </c>
      <c r="P863" s="17">
        <f>IF($C863="B",VLOOKUP($A863,Bat!$A$4:$BC$2232,P$1,FALSE),VLOOKUP($A863,Pit!$A$4:$AZ$2108,P$2,FALSE))</f>
        <v>2</v>
      </c>
      <c r="Q863" s="36">
        <f>IF($C863="B",VLOOKUP($A863,Bat!$A$4:$BC$2232,Q$1,FALSE),VLOOKUP($A863,Pit!$A$4:$AZ$2108,Q$2,FALSE))</f>
        <v>-3.5320925763429294</v>
      </c>
      <c r="R863" s="19">
        <f>IF($C863="B",VLOOKUP($A863,Bat!$A$4:$BC$2232,R$1,FALSE),VLOOKUP($A863,Pit!$A$4:$AZ$2108,R$2,FALSE))</f>
        <v>-1.3259129350629311</v>
      </c>
      <c r="S863" s="20">
        <f>IF($C863="B",VLOOKUP($A863,Bat!$A$4:$BC$2232,S$1,FALSE),VLOOKUP($A863,Pit!$A$4:$AZ$2108,S$2,FALSE))</f>
        <v>2000000</v>
      </c>
      <c r="T863" s="17" t="str">
        <f>VLOOKUP(IF($C863="B",VLOOKUP($A863,Bat!$A$4:$AT$2232,T$1,FALSE),VLOOKUP($A863,Pit!$A$4:$BD$2108,T$2,FALSE)),COND!$A$35:$B$41,2,FALSE)</f>
        <v>??</v>
      </c>
      <c r="U863" s="21">
        <f>IF($C863="B",VLOOKUP($A863,Bat!$A$4:$AR$1196,44,FALSE),VLOOKUP($A863,Pit!$A$4:$BB$1086,54,FALSE))</f>
        <v>0</v>
      </c>
      <c r="V863" s="16"/>
      <c r="W863" s="16">
        <f>IF(OR(U863=999,V863=999,AND(S863&gt;$S$3,S863&lt;&gt;"Slot")),"",IF(V863="",U863,V863))</f>
        <v>0</v>
      </c>
      <c r="X863" s="17" t="e">
        <f>RANK(R863,$R$5:$R$124)</f>
        <v>#N/A</v>
      </c>
      <c r="Y863" s="16" t="str">
        <f>IFERROR(VLOOKUP($D863,Results!$F$3:$L$1396,Y$1,FALSE),"")</f>
        <v/>
      </c>
      <c r="Z863" s="34" t="str">
        <f>IFERROR(IFERROR(IF(VLOOKUP($D863,Results!$F$3:$L$1396,Z$1+1,FALSE)=1,"S",""),"")&amp;VLOOKUP($D863,Results!$F$3:$L$1396,Z$1,FALSE),"")</f>
        <v/>
      </c>
      <c r="AA863" s="16" t="str">
        <f>IFERROR(VLOOKUP($D863,Results!$F$3:$L$1396,AA$1,FALSE),"")</f>
        <v/>
      </c>
      <c r="AB863" s="16" t="str">
        <f>IFERROR(VLOOKUP($D863,Results!$F$3:$L$1396,AB$1,FALSE),"")</f>
        <v/>
      </c>
      <c r="AC863" s="16" t="str">
        <f>IF(V863="","",Y863-V863)</f>
        <v/>
      </c>
    </row>
    <row r="864" spans="1:29" s="21" customFormat="1" x14ac:dyDescent="0.25">
      <c r="A864" s="21" t="s">
        <v>3104</v>
      </c>
      <c r="B864" s="16">
        <f>COUNTIF($A$5:$A$124,A864)</f>
        <v>0</v>
      </c>
      <c r="C864" s="16" t="str">
        <f>IF(OR(MID(A864,1,2)="SP",MID(A864,1,2)="MR",MID(A864,1,2)="CL",MID(A864,1,2)="RP"),"P","B")</f>
        <v>B</v>
      </c>
      <c r="D864" s="17">
        <f>IF($C864="B",VLOOKUP($A864,Bat!$A$4:$BC$2232,D$1,FALSE),VLOOKUP($A864,Pit!$A$4:$AZ$2108,D$2,FALSE))</f>
        <v>7100</v>
      </c>
      <c r="E864" s="16" t="str">
        <f>IF($C864="B",VLOOKUP($A864,Bat!$A$4:$BC$2232,E$1,FALSE),VLOOKUP($A864,Pit!$A$4:$AZ$2108,E$2,FALSE))</f>
        <v>LF</v>
      </c>
      <c r="F864" s="16" t="str">
        <f>IF($C864="B",VLOOKUP($A864,Bat!$A$4:$BC$2232,F$1,FALSE),VLOOKUP($A864,Pit!$A$4:$AZ$2108,F$2,FALSE))</f>
        <v>Mike Dearborn</v>
      </c>
      <c r="G864" s="16">
        <f>IF($C864="B",VLOOKUP($A864,Bat!$A$4:$BC$2232,G$1,FALSE),VLOOKUP($A864,Pit!$A$4:$AZ$2108,G$2,FALSE))</f>
        <v>20</v>
      </c>
      <c r="H864" s="16" t="str">
        <f>IF($C864="B",VLOOKUP($A864,Bat!$A$4:$BC$2232,H$1,FALSE),VLOOKUP($A864,Pit!$A$4:$AZ$2108,H$2,FALSE))</f>
        <v>S</v>
      </c>
      <c r="I864" s="16" t="str">
        <f>IF($C864="B",VLOOKUP($A864,Bat!$A$4:$BC$2232,I$1,FALSE),VLOOKUP($A864,Pit!$A$4:$AZ$2108,I$2,FALSE))</f>
        <v>R</v>
      </c>
      <c r="J864" s="16" t="str">
        <f>IF($C864="B",VLOOKUP($A864,Bat!$A$4:$BC$2232,J$1,FALSE),VLOOKUP($A864,Pit!$A$4:$AZ$2108,J$2,FALSE))</f>
        <v>Very Low</v>
      </c>
      <c r="K864" s="17" t="str">
        <f>IF($C864="B",VLOOKUP($A864,Bat!$A$4:$BC$2232,K$1,FALSE),VLOOKUP($A864,Pit!$A$4:$AZ$2108,K$2,FALSE))</f>
        <v>Normal</v>
      </c>
      <c r="L864" s="16">
        <f>IF($C864="B",VLOOKUP($A864,Bat!$A$4:$BC$2232,L$1,FALSE),VLOOKUP($A864,Pit!$A$4:$AZ$2108,L$2,FALSE))</f>
        <v>2</v>
      </c>
      <c r="M864" s="16">
        <f>IF($C864="B",VLOOKUP($A864,Bat!$A$4:$BC$2232,M$1,FALSE),VLOOKUP($A864,Pit!$A$4:$AZ$2108,M$2,FALSE))</f>
        <v>6</v>
      </c>
      <c r="N864" s="16">
        <f>IF($C864="B",VLOOKUP($A864,Bat!$A$4:$BC$2232,N$1,FALSE),VLOOKUP($A864,Pit!$A$4:$AZ$2108,N$2,FALSE))</f>
        <v>1</v>
      </c>
      <c r="O864" s="16">
        <f>IF($C864="B",VLOOKUP($A864,Bat!$A$4:$BC$2232,O$1,FALSE),VLOOKUP($A864,Pit!$A$4:$AZ$2108,O$2,FALSE))</f>
        <v>4</v>
      </c>
      <c r="P864" s="17">
        <f>IF($C864="B",VLOOKUP($A864,Bat!$A$4:$BC$2232,P$1,FALSE),VLOOKUP($A864,Pit!$A$4:$AZ$2108,P$2,FALSE))</f>
        <v>3</v>
      </c>
      <c r="Q864" s="36">
        <f>IF($C864="B",VLOOKUP($A864,Bat!$A$4:$BC$2232,Q$1,FALSE),VLOOKUP($A864,Pit!$A$4:$AZ$2108,Q$2,FALSE))</f>
        <v>-3.5629592245742483</v>
      </c>
      <c r="R864" s="19">
        <f>IF($C864="B",VLOOKUP($A864,Bat!$A$4:$BC$2232,R$1,FALSE),VLOOKUP($A864,Pit!$A$4:$AZ$2108,R$2,FALSE))</f>
        <v>-1.3299618306367702</v>
      </c>
      <c r="S864" s="20">
        <f>IF($C864="B",VLOOKUP($A864,Bat!$A$4:$BC$2232,S$1,FALSE),VLOOKUP($A864,Pit!$A$4:$AZ$2108,S$2,FALSE))</f>
        <v>220000</v>
      </c>
      <c r="T864" s="17" t="str">
        <f>VLOOKUP(IF($C864="B",VLOOKUP($A864,Bat!$A$4:$AT$2232,T$1,FALSE),VLOOKUP($A864,Pit!$A$4:$BD$2108,T$2,FALSE)),COND!$A$35:$B$41,2,FALSE)</f>
        <v>??</v>
      </c>
      <c r="U864" s="21">
        <f>IF($C864="B",VLOOKUP($A864,Bat!$A$4:$AR$1196,44,FALSE),VLOOKUP($A864,Pit!$A$4:$BB$1086,54,FALSE))</f>
        <v>0</v>
      </c>
      <c r="V864" s="16"/>
      <c r="W864" s="16">
        <f>IF(OR(U864=999,V864=999,AND(S864&gt;$S$3,S864&lt;&gt;"Slot")),"",IF(V864="",U864,V864))</f>
        <v>0</v>
      </c>
      <c r="X864" s="17" t="e">
        <f>RANK(R864,$R$5:$R$124)</f>
        <v>#N/A</v>
      </c>
      <c r="Y864" s="16" t="str">
        <f>IFERROR(VLOOKUP($D864,Results!$F$3:$L$1396,Y$1,FALSE),"")</f>
        <v/>
      </c>
      <c r="Z864" s="34" t="str">
        <f>IFERROR(IFERROR(IF(VLOOKUP($D864,Results!$F$3:$L$1396,Z$1+1,FALSE)=1,"S",""),"")&amp;VLOOKUP($D864,Results!$F$3:$L$1396,Z$1,FALSE),"")</f>
        <v/>
      </c>
      <c r="AA864" s="16" t="str">
        <f>IFERROR(VLOOKUP($D864,Results!$F$3:$L$1396,AA$1,FALSE),"")</f>
        <v/>
      </c>
      <c r="AB864" s="16" t="str">
        <f>IFERROR(VLOOKUP($D864,Results!$F$3:$L$1396,AB$1,FALSE),"")</f>
        <v/>
      </c>
      <c r="AC864" s="16" t="str">
        <f>IF(V864="","",Y864-V864)</f>
        <v/>
      </c>
    </row>
    <row r="865" spans="1:29" s="21" customFormat="1" x14ac:dyDescent="0.25">
      <c r="A865" s="21" t="s">
        <v>3105</v>
      </c>
      <c r="B865" s="16">
        <f>COUNTIF($A$5:$A$124,A865)</f>
        <v>0</v>
      </c>
      <c r="C865" s="16" t="str">
        <f>IF(OR(MID(A865,1,2)="SP",MID(A865,1,2)="MR",MID(A865,1,2)="CL",MID(A865,1,2)="RP"),"P","B")</f>
        <v>B</v>
      </c>
      <c r="D865" s="17">
        <f>IF($C865="B",VLOOKUP($A865,Bat!$A$4:$BC$2232,D$1,FALSE),VLOOKUP($A865,Pit!$A$4:$AZ$2108,D$2,FALSE))</f>
        <v>10668</v>
      </c>
      <c r="E865" s="16" t="str">
        <f>IF($C865="B",VLOOKUP($A865,Bat!$A$4:$BC$2232,E$1,FALSE),VLOOKUP($A865,Pit!$A$4:$AZ$2108,E$2,FALSE))</f>
        <v>C</v>
      </c>
      <c r="F865" s="16" t="str">
        <f>IF($C865="B",VLOOKUP($A865,Bat!$A$4:$BC$2232,F$1,FALSE),VLOOKUP($A865,Pit!$A$4:$AZ$2108,F$2,FALSE))</f>
        <v>Brandon Seals</v>
      </c>
      <c r="G865" s="16">
        <f>IF($C865="B",VLOOKUP($A865,Bat!$A$4:$BC$2232,G$1,FALSE),VLOOKUP($A865,Pit!$A$4:$AZ$2108,G$2,FALSE))</f>
        <v>21</v>
      </c>
      <c r="H865" s="16" t="str">
        <f>IF($C865="B",VLOOKUP($A865,Bat!$A$4:$BC$2232,H$1,FALSE),VLOOKUP($A865,Pit!$A$4:$AZ$2108,H$2,FALSE))</f>
        <v>L</v>
      </c>
      <c r="I865" s="16" t="str">
        <f>IF($C865="B",VLOOKUP($A865,Bat!$A$4:$BC$2232,I$1,FALSE),VLOOKUP($A865,Pit!$A$4:$AZ$2108,I$2,FALSE))</f>
        <v>R</v>
      </c>
      <c r="J865" s="16" t="str">
        <f>IF($C865="B",VLOOKUP($A865,Bat!$A$4:$BC$2232,J$1,FALSE),VLOOKUP($A865,Pit!$A$4:$AZ$2108,J$2,FALSE))</f>
        <v>Very Low</v>
      </c>
      <c r="K865" s="17" t="str">
        <f>IF($C865="B",VLOOKUP($A865,Bat!$A$4:$BC$2232,K$1,FALSE),VLOOKUP($A865,Pit!$A$4:$AZ$2108,K$2,FALSE))</f>
        <v>Very Low</v>
      </c>
      <c r="L865" s="16">
        <f>IF($C865="B",VLOOKUP($A865,Bat!$A$4:$BC$2232,L$1,FALSE),VLOOKUP($A865,Pit!$A$4:$AZ$2108,L$2,FALSE))</f>
        <v>3</v>
      </c>
      <c r="M865" s="16">
        <f>IF($C865="B",VLOOKUP($A865,Bat!$A$4:$BC$2232,M$1,FALSE),VLOOKUP($A865,Pit!$A$4:$AZ$2108,M$2,FALSE))</f>
        <v>3</v>
      </c>
      <c r="N865" s="16">
        <f>IF($C865="B",VLOOKUP($A865,Bat!$A$4:$BC$2232,N$1,FALSE),VLOOKUP($A865,Pit!$A$4:$AZ$2108,N$2,FALSE))</f>
        <v>1</v>
      </c>
      <c r="O865" s="16">
        <f>IF($C865="B",VLOOKUP($A865,Bat!$A$4:$BC$2232,O$1,FALSE),VLOOKUP($A865,Pit!$A$4:$AZ$2108,O$2,FALSE))</f>
        <v>2</v>
      </c>
      <c r="P865" s="17">
        <f>IF($C865="B",VLOOKUP($A865,Bat!$A$4:$BC$2232,P$1,FALSE),VLOOKUP($A865,Pit!$A$4:$AZ$2108,P$2,FALSE))</f>
        <v>4</v>
      </c>
      <c r="Q865" s="36">
        <f>IF($C865="B",VLOOKUP($A865,Bat!$A$4:$BC$2232,Q$1,FALSE),VLOOKUP($A865,Pit!$A$4:$AZ$2108,Q$2,FALSE))</f>
        <v>-3.6862036921631383</v>
      </c>
      <c r="R865" s="19">
        <f>IF($C865="B",VLOOKUP($A865,Bat!$A$4:$BC$2232,R$1,FALSE),VLOOKUP($A865,Pit!$A$4:$AZ$2108,R$2,FALSE))</f>
        <v>-1.3461282759074444</v>
      </c>
      <c r="S865" s="20">
        <f>IF($C865="B",VLOOKUP($A865,Bat!$A$4:$BC$2232,S$1,FALSE),VLOOKUP($A865,Pit!$A$4:$AZ$2108,S$2,FALSE))</f>
        <v>210000</v>
      </c>
      <c r="T865" s="17" t="str">
        <f>VLOOKUP(IF($C865="B",VLOOKUP($A865,Bat!$A$4:$AT$2232,T$1,FALSE),VLOOKUP($A865,Pit!$A$4:$BD$2108,T$2,FALSE)),COND!$A$35:$B$41,2,FALSE)</f>
        <v>??</v>
      </c>
      <c r="U865" s="21">
        <f>IF($C865="B",VLOOKUP($A865,Bat!$A$4:$AR$1196,44,FALSE),VLOOKUP($A865,Pit!$A$4:$BB$1086,54,FALSE))</f>
        <v>0</v>
      </c>
      <c r="V865" s="16"/>
      <c r="W865" s="16">
        <f>IF(OR(U865=999,V865=999,AND(S865&gt;$S$3,S865&lt;&gt;"Slot")),"",IF(V865="",U865,V865))</f>
        <v>0</v>
      </c>
      <c r="X865" s="17" t="e">
        <f>RANK(R865,$R$5:$R$124)</f>
        <v>#N/A</v>
      </c>
      <c r="Y865" s="16" t="str">
        <f>IFERROR(VLOOKUP($D865,Results!$F$3:$L$1396,Y$1,FALSE),"")</f>
        <v/>
      </c>
      <c r="Z865" s="34" t="str">
        <f>IFERROR(IFERROR(IF(VLOOKUP($D865,Results!$F$3:$L$1396,Z$1+1,FALSE)=1,"S",""),"")&amp;VLOOKUP($D865,Results!$F$3:$L$1396,Z$1,FALSE),"")</f>
        <v/>
      </c>
      <c r="AA865" s="16" t="str">
        <f>IFERROR(VLOOKUP($D865,Results!$F$3:$L$1396,AA$1,FALSE),"")</f>
        <v/>
      </c>
      <c r="AB865" s="16" t="str">
        <f>IFERROR(VLOOKUP($D865,Results!$F$3:$L$1396,AB$1,FALSE),"")</f>
        <v/>
      </c>
      <c r="AC865" s="16" t="str">
        <f>IF(V865="","",Y865-V865)</f>
        <v/>
      </c>
    </row>
    <row r="866" spans="1:29" s="21" customFormat="1" x14ac:dyDescent="0.25">
      <c r="A866" s="21" t="s">
        <v>3106</v>
      </c>
      <c r="B866" s="16">
        <f>COUNTIF($A$5:$A$124,A866)</f>
        <v>0</v>
      </c>
      <c r="C866" s="16" t="str">
        <f>IF(OR(MID(A866,1,2)="SP",MID(A866,1,2)="MR",MID(A866,1,2)="CL",MID(A866,1,2)="RP"),"P","B")</f>
        <v>B</v>
      </c>
      <c r="D866" s="17">
        <f>IF($C866="B",VLOOKUP($A866,Bat!$A$4:$BC$2232,D$1,FALSE),VLOOKUP($A866,Pit!$A$4:$AZ$2108,D$2,FALSE))</f>
        <v>5130</v>
      </c>
      <c r="E866" s="16" t="str">
        <f>IF($C866="B",VLOOKUP($A866,Bat!$A$4:$BC$2232,E$1,FALSE),VLOOKUP($A866,Pit!$A$4:$AZ$2108,E$2,FALSE))</f>
        <v>C</v>
      </c>
      <c r="F866" s="16" t="str">
        <f>IF($C866="B",VLOOKUP($A866,Bat!$A$4:$BC$2232,F$1,FALSE),VLOOKUP($A866,Pit!$A$4:$AZ$2108,F$2,FALSE))</f>
        <v>Jonathan Bell</v>
      </c>
      <c r="G866" s="16">
        <f>IF($C866="B",VLOOKUP($A866,Bat!$A$4:$BC$2232,G$1,FALSE),VLOOKUP($A866,Pit!$A$4:$AZ$2108,G$2,FALSE))</f>
        <v>18</v>
      </c>
      <c r="H866" s="16" t="str">
        <f>IF($C866="B",VLOOKUP($A866,Bat!$A$4:$BC$2232,H$1,FALSE),VLOOKUP($A866,Pit!$A$4:$AZ$2108,H$2,FALSE))</f>
        <v>S</v>
      </c>
      <c r="I866" s="16" t="str">
        <f>IF($C866="B",VLOOKUP($A866,Bat!$A$4:$BC$2232,I$1,FALSE),VLOOKUP($A866,Pit!$A$4:$AZ$2108,I$2,FALSE))</f>
        <v>R</v>
      </c>
      <c r="J866" s="16" t="str">
        <f>IF($C866="B",VLOOKUP($A866,Bat!$A$4:$BC$2232,J$1,FALSE),VLOOKUP($A866,Pit!$A$4:$AZ$2108,J$2,FALSE))</f>
        <v>High</v>
      </c>
      <c r="K866" s="17" t="str">
        <f>IF($C866="B",VLOOKUP($A866,Bat!$A$4:$BC$2232,K$1,FALSE),VLOOKUP($A866,Pit!$A$4:$AZ$2108,K$2,FALSE))</f>
        <v>Normal</v>
      </c>
      <c r="L866" s="16">
        <f>IF($C866="B",VLOOKUP($A866,Bat!$A$4:$BC$2232,L$1,FALSE),VLOOKUP($A866,Pit!$A$4:$AZ$2108,L$2,FALSE))</f>
        <v>2</v>
      </c>
      <c r="M866" s="16">
        <f>IF($C866="B",VLOOKUP($A866,Bat!$A$4:$BC$2232,M$1,FALSE),VLOOKUP($A866,Pit!$A$4:$AZ$2108,M$2,FALSE))</f>
        <v>4</v>
      </c>
      <c r="N866" s="16">
        <f>IF($C866="B",VLOOKUP($A866,Bat!$A$4:$BC$2232,N$1,FALSE),VLOOKUP($A866,Pit!$A$4:$AZ$2108,N$2,FALSE))</f>
        <v>1</v>
      </c>
      <c r="O866" s="16">
        <f>IF($C866="B",VLOOKUP($A866,Bat!$A$4:$BC$2232,O$1,FALSE),VLOOKUP($A866,Pit!$A$4:$AZ$2108,O$2,FALSE))</f>
        <v>4</v>
      </c>
      <c r="P866" s="17">
        <f>IF($C866="B",VLOOKUP($A866,Bat!$A$4:$BC$2232,P$1,FALSE),VLOOKUP($A866,Pit!$A$4:$AZ$2108,P$2,FALSE))</f>
        <v>4</v>
      </c>
      <c r="Q866" s="36">
        <f>IF($C866="B",VLOOKUP($A866,Bat!$A$4:$BC$2232,Q$1,FALSE),VLOOKUP($A866,Pit!$A$4:$AZ$2108,Q$2,FALSE))</f>
        <v>-3.7286242094656075</v>
      </c>
      <c r="R866" s="19">
        <f>IF($C866="B",VLOOKUP($A866,Bat!$A$4:$BC$2232,R$1,FALSE),VLOOKUP($A866,Pit!$A$4:$AZ$2108,R$2,FALSE))</f>
        <v>-1.3516927364040539</v>
      </c>
      <c r="S866" s="20">
        <f>IF($C866="B",VLOOKUP($A866,Bat!$A$4:$BC$2232,S$1,FALSE),VLOOKUP($A866,Pit!$A$4:$AZ$2108,S$2,FALSE))</f>
        <v>180000</v>
      </c>
      <c r="T866" s="17" t="str">
        <f>VLOOKUP(IF($C866="B",VLOOKUP($A866,Bat!$A$4:$AT$2232,T$1,FALSE),VLOOKUP($A866,Pit!$A$4:$BD$2108,T$2,FALSE)),COND!$A$35:$B$41,2,FALSE)</f>
        <v>??</v>
      </c>
      <c r="U866" s="21">
        <f>IF($C866="B",VLOOKUP($A866,Bat!$A$4:$AR$1196,44,FALSE),VLOOKUP($A866,Pit!$A$4:$BB$1086,54,FALSE))</f>
        <v>0</v>
      </c>
      <c r="V866" s="16"/>
      <c r="W866" s="16">
        <f>IF(OR(U866=999,V866=999,AND(S866&gt;$S$3,S866&lt;&gt;"Slot")),"",IF(V866="",U866,V866))</f>
        <v>0</v>
      </c>
      <c r="X866" s="17" t="e">
        <f>RANK(R866,$R$5:$R$124)</f>
        <v>#N/A</v>
      </c>
      <c r="Y866" s="16" t="str">
        <f>IFERROR(VLOOKUP($D866,Results!$F$3:$L$1396,Y$1,FALSE),"")</f>
        <v/>
      </c>
      <c r="Z866" s="34" t="str">
        <f>IFERROR(IFERROR(IF(VLOOKUP($D866,Results!$F$3:$L$1396,Z$1+1,FALSE)=1,"S",""),"")&amp;VLOOKUP($D866,Results!$F$3:$L$1396,Z$1,FALSE),"")</f>
        <v/>
      </c>
      <c r="AA866" s="16" t="str">
        <f>IFERROR(VLOOKUP($D866,Results!$F$3:$L$1396,AA$1,FALSE),"")</f>
        <v/>
      </c>
      <c r="AB866" s="16" t="str">
        <f>IFERROR(VLOOKUP($D866,Results!$F$3:$L$1396,AB$1,FALSE),"")</f>
        <v/>
      </c>
      <c r="AC866" s="16" t="str">
        <f>IF(V866="","",Y866-V866)</f>
        <v/>
      </c>
    </row>
    <row r="867" spans="1:29" s="21" customFormat="1" x14ac:dyDescent="0.25">
      <c r="A867" s="21" t="s">
        <v>3107</v>
      </c>
      <c r="B867" s="16">
        <f>COUNTIF($A$5:$A$124,A867)</f>
        <v>0</v>
      </c>
      <c r="C867" s="16" t="str">
        <f>IF(OR(MID(A867,1,2)="SP",MID(A867,1,2)="MR",MID(A867,1,2)="CL",MID(A867,1,2)="RP"),"P","B")</f>
        <v>B</v>
      </c>
      <c r="D867" s="17">
        <f>IF($C867="B",VLOOKUP($A867,Bat!$A$4:$BC$2232,D$1,FALSE),VLOOKUP($A867,Pit!$A$4:$AZ$2108,D$2,FALSE))</f>
        <v>9340</v>
      </c>
      <c r="E867" s="16" t="str">
        <f>IF($C867="B",VLOOKUP($A867,Bat!$A$4:$BC$2232,E$1,FALSE),VLOOKUP($A867,Pit!$A$4:$AZ$2108,E$2,FALSE))</f>
        <v>SS</v>
      </c>
      <c r="F867" s="16" t="str">
        <f>IF($C867="B",VLOOKUP($A867,Bat!$A$4:$BC$2232,F$1,FALSE),VLOOKUP($A867,Pit!$A$4:$AZ$2108,F$2,FALSE))</f>
        <v>Ken Christian</v>
      </c>
      <c r="G867" s="16">
        <f>IF($C867="B",VLOOKUP($A867,Bat!$A$4:$BC$2232,G$1,FALSE),VLOOKUP($A867,Pit!$A$4:$AZ$2108,G$2,FALSE))</f>
        <v>21</v>
      </c>
      <c r="H867" s="16" t="str">
        <f>IF($C867="B",VLOOKUP($A867,Bat!$A$4:$BC$2232,H$1,FALSE),VLOOKUP($A867,Pit!$A$4:$AZ$2108,H$2,FALSE))</f>
        <v>R</v>
      </c>
      <c r="I867" s="16" t="str">
        <f>IF($C867="B",VLOOKUP($A867,Bat!$A$4:$BC$2232,I$1,FALSE),VLOOKUP($A867,Pit!$A$4:$AZ$2108,I$2,FALSE))</f>
        <v>R</v>
      </c>
      <c r="J867" s="16" t="str">
        <f>IF($C867="B",VLOOKUP($A867,Bat!$A$4:$BC$2232,J$1,FALSE),VLOOKUP($A867,Pit!$A$4:$AZ$2108,J$2,FALSE))</f>
        <v>Normal</v>
      </c>
      <c r="K867" s="17" t="str">
        <f>IF($C867="B",VLOOKUP($A867,Bat!$A$4:$BC$2232,K$1,FALSE),VLOOKUP($A867,Pit!$A$4:$AZ$2108,K$2,FALSE))</f>
        <v>High</v>
      </c>
      <c r="L867" s="16">
        <f>IF($C867="B",VLOOKUP($A867,Bat!$A$4:$BC$2232,L$1,FALSE),VLOOKUP($A867,Pit!$A$4:$AZ$2108,L$2,FALSE))</f>
        <v>3</v>
      </c>
      <c r="M867" s="16">
        <f>IF($C867="B",VLOOKUP($A867,Bat!$A$4:$BC$2232,M$1,FALSE),VLOOKUP($A867,Pit!$A$4:$AZ$2108,M$2,FALSE))</f>
        <v>1</v>
      </c>
      <c r="N867" s="16">
        <f>IF($C867="B",VLOOKUP($A867,Bat!$A$4:$BC$2232,N$1,FALSE),VLOOKUP($A867,Pit!$A$4:$AZ$2108,N$2,FALSE))</f>
        <v>1</v>
      </c>
      <c r="O867" s="16">
        <f>IF($C867="B",VLOOKUP($A867,Bat!$A$4:$BC$2232,O$1,FALSE),VLOOKUP($A867,Pit!$A$4:$AZ$2108,O$2,FALSE))</f>
        <v>1</v>
      </c>
      <c r="P867" s="17">
        <f>IF($C867="B",VLOOKUP($A867,Bat!$A$4:$BC$2232,P$1,FALSE),VLOOKUP($A867,Pit!$A$4:$AZ$2108,P$2,FALSE))</f>
        <v>5</v>
      </c>
      <c r="Q867" s="36">
        <f>IF($C867="B",VLOOKUP($A867,Bat!$A$4:$BC$2232,Q$1,FALSE),VLOOKUP($A867,Pit!$A$4:$AZ$2108,Q$2,FALSE))</f>
        <v>-3.7555062685607847</v>
      </c>
      <c r="R867" s="19">
        <f>IF($C867="B",VLOOKUP($A867,Bat!$A$4:$BC$2232,R$1,FALSE),VLOOKUP($A867,Pit!$A$4:$AZ$2108,R$2,FALSE))</f>
        <v>-1.355218958275326</v>
      </c>
      <c r="S867" s="20">
        <f>IF($C867="B",VLOOKUP($A867,Bat!$A$4:$BC$2232,S$1,FALSE),VLOOKUP($A867,Pit!$A$4:$AZ$2108,S$2,FALSE))</f>
        <v>220000</v>
      </c>
      <c r="T867" s="17" t="str">
        <f>VLOOKUP(IF($C867="B",VLOOKUP($A867,Bat!$A$4:$AT$2232,T$1,FALSE),VLOOKUP($A867,Pit!$A$4:$BD$2108,T$2,FALSE)),COND!$A$35:$B$41,2,FALSE)</f>
        <v>??</v>
      </c>
      <c r="U867" s="21">
        <f>IF($C867="B",VLOOKUP($A867,Bat!$A$4:$AR$1196,44,FALSE),VLOOKUP($A867,Pit!$A$4:$BB$1086,54,FALSE))</f>
        <v>0</v>
      </c>
      <c r="V867" s="16"/>
      <c r="W867" s="16">
        <f>IF(OR(U867=999,V867=999,AND(S867&gt;$S$3,S867&lt;&gt;"Slot")),"",IF(V867="",U867,V867))</f>
        <v>0</v>
      </c>
      <c r="X867" s="17" t="e">
        <f>RANK(R867,$R$5:$R$124)</f>
        <v>#N/A</v>
      </c>
      <c r="Y867" s="16" t="str">
        <f>IFERROR(VLOOKUP($D867,Results!$F$3:$L$1396,Y$1,FALSE),"")</f>
        <v/>
      </c>
      <c r="Z867" s="34" t="str">
        <f>IFERROR(IFERROR(IF(VLOOKUP($D867,Results!$F$3:$L$1396,Z$1+1,FALSE)=1,"S",""),"")&amp;VLOOKUP($D867,Results!$F$3:$L$1396,Z$1,FALSE),"")</f>
        <v/>
      </c>
      <c r="AA867" s="16" t="str">
        <f>IFERROR(VLOOKUP($D867,Results!$F$3:$L$1396,AA$1,FALSE),"")</f>
        <v/>
      </c>
      <c r="AB867" s="16" t="str">
        <f>IFERROR(VLOOKUP($D867,Results!$F$3:$L$1396,AB$1,FALSE),"")</f>
        <v/>
      </c>
      <c r="AC867" s="16" t="str">
        <f>IF(V867="","",Y867-V867)</f>
        <v/>
      </c>
    </row>
    <row r="868" spans="1:29" s="21" customFormat="1" x14ac:dyDescent="0.25">
      <c r="A868" s="21" t="s">
        <v>2734</v>
      </c>
      <c r="B868" s="16">
        <f>COUNTIF($A$5:$A$124,A868)</f>
        <v>0</v>
      </c>
      <c r="C868" s="16" t="str">
        <f>IF(OR(MID(A868,1,2)="SP",MID(A868,1,2)="MR",MID(A868,1,2)="CL",MID(A868,1,2)="RP"),"P","B")</f>
        <v>P</v>
      </c>
      <c r="D868" s="17">
        <f>IF($C868="B",VLOOKUP($A868,Bat!$A$4:$BC$2232,D$1,FALSE),VLOOKUP($A868,Pit!$A$4:$AZ$2108,D$2,FALSE))</f>
        <v>4444</v>
      </c>
      <c r="E868" s="16" t="str">
        <f>IF($C868="B",VLOOKUP($A868,Bat!$A$4:$BC$2232,E$1,FALSE),VLOOKUP($A868,Pit!$A$4:$AZ$2108,E$2,FALSE))</f>
        <v>RP</v>
      </c>
      <c r="F868" s="16" t="str">
        <f>IF($C868="B",VLOOKUP($A868,Bat!$A$4:$BC$2232,F$1,FALSE),VLOOKUP($A868,Pit!$A$4:$AZ$2108,F$2,FALSE))</f>
        <v>Masaki Matsumoto</v>
      </c>
      <c r="G868" s="16">
        <f>IF($C868="B",VLOOKUP($A868,Bat!$A$4:$BC$2232,G$1,FALSE),VLOOKUP($A868,Pit!$A$4:$AZ$2108,G$2,FALSE))</f>
        <v>21</v>
      </c>
      <c r="H868" s="16" t="str">
        <f>IF($C868="B",VLOOKUP($A868,Bat!$A$4:$BC$2232,H$1,FALSE),VLOOKUP($A868,Pit!$A$4:$AZ$2108,H$2,FALSE))</f>
        <v>R</v>
      </c>
      <c r="I868" s="16" t="str">
        <f>IF($C868="B",VLOOKUP($A868,Bat!$A$4:$BC$2232,I$1,FALSE),VLOOKUP($A868,Pit!$A$4:$AZ$2108,I$2,FALSE))</f>
        <v>R</v>
      </c>
      <c r="J868" s="16" t="str">
        <f>IF($C868="B",VLOOKUP($A868,Bat!$A$4:$BC$2232,J$1,FALSE),VLOOKUP($A868,Pit!$A$4:$AZ$2108,J$2,FALSE))</f>
        <v>Low</v>
      </c>
      <c r="K868" s="17" t="str">
        <f>IF($C868="B",VLOOKUP($A868,Bat!$A$4:$BC$2232,K$1,FALSE),VLOOKUP($A868,Pit!$A$4:$AZ$2108,K$2,FALSE))</f>
        <v>Low</v>
      </c>
      <c r="L868" s="16">
        <f>IF($C868="B",VLOOKUP($A868,Bat!$A$4:$BC$2232,L$1,FALSE),VLOOKUP($A868,Pit!$A$4:$AZ$2108,L$2,FALSE))</f>
        <v>3</v>
      </c>
      <c r="M868" s="16">
        <f>IF($C868="B",VLOOKUP($A868,Bat!$A$4:$BC$2232,M$1,FALSE),VLOOKUP($A868,Pit!$A$4:$AZ$2108,M$2,FALSE))</f>
        <v>3</v>
      </c>
      <c r="N868" s="16">
        <f>IF($C868="B",VLOOKUP($A868,Bat!$A$4:$BC$2232,N$1,FALSE),VLOOKUP($A868,Pit!$A$4:$AZ$2108,N$2,FALSE))</f>
        <v>2</v>
      </c>
      <c r="O868" s="16" t="str">
        <f>IF($C868="B",VLOOKUP($A868,Bat!$A$4:$BC$2232,O$1,FALSE),VLOOKUP($A868,Pit!$A$4:$AZ$2108,O$2,FALSE))</f>
        <v>93-95 Mph</v>
      </c>
      <c r="P868" s="17">
        <f>IF($C868="B",VLOOKUP($A868,Bat!$A$4:$BC$2232,P$1,FALSE),VLOOKUP($A868,Pit!$A$4:$AZ$2108,P$2,FALSE))</f>
        <v>7</v>
      </c>
      <c r="Q868" s="36">
        <f>IF($C868="B",VLOOKUP($A868,Bat!$A$4:$BC$2232,Q$1,FALSE),VLOOKUP($A868,Pit!$A$4:$AZ$2108,Q$2,FALSE))</f>
        <v>7.8734779723935873</v>
      </c>
      <c r="R868" s="19">
        <f>IF($C868="B",VLOOKUP($A868,Bat!$A$4:$BC$2232,R$1,FALSE),VLOOKUP($A868,Pit!$A$4:$AZ$2108,R$2,FALSE))</f>
        <v>-1.3578084489784776</v>
      </c>
      <c r="S868" s="20">
        <f>IF($C868="B",VLOOKUP($A868,Bat!$A$4:$BC$2232,S$1,FALSE),VLOOKUP($A868,Pit!$A$4:$AZ$2108,S$2,FALSE))</f>
        <v>200000</v>
      </c>
      <c r="T868" s="17" t="str">
        <f>VLOOKUP(IF($C868="B",VLOOKUP($A868,Bat!$A$4:$AT$2232,T$1,FALSE),VLOOKUP($A868,Pit!$A$4:$BD$2108,T$2,FALSE)),COND!$A$35:$B$41,2,FALSE)</f>
        <v>??</v>
      </c>
      <c r="U868" s="21">
        <f>IF($C868="B",VLOOKUP($A868,Bat!$A$4:$AR$1196,44,FALSE),VLOOKUP($A868,Pit!$A$4:$BB$1086,54,FALSE))</f>
        <v>0</v>
      </c>
      <c r="V868" s="16"/>
      <c r="W868" s="16">
        <f>IF(OR(U868=999,V868=999,AND(S868&gt;$S$3,S868&lt;&gt;"Slot")),"",IF(V868="",U868,V868))</f>
        <v>0</v>
      </c>
      <c r="X868" s="17" t="e">
        <f>RANK(R868,$R$5:$R$124)</f>
        <v>#N/A</v>
      </c>
      <c r="Y868" s="16" t="str">
        <f>IFERROR(VLOOKUP($D868,Results!$F$3:$L$1396,Y$1,FALSE),"")</f>
        <v/>
      </c>
      <c r="Z868" s="34" t="str">
        <f>IFERROR(IFERROR(IF(VLOOKUP($D868,Results!$F$3:$L$1396,Z$1+1,FALSE)=1,"S",""),"")&amp;VLOOKUP($D868,Results!$F$3:$L$1396,Z$1,FALSE),"")</f>
        <v/>
      </c>
      <c r="AA868" s="16" t="str">
        <f>IFERROR(VLOOKUP($D868,Results!$F$3:$L$1396,AA$1,FALSE),"")</f>
        <v/>
      </c>
      <c r="AB868" s="16" t="str">
        <f>IFERROR(VLOOKUP($D868,Results!$F$3:$L$1396,AB$1,FALSE),"")</f>
        <v/>
      </c>
      <c r="AC868" s="16" t="str">
        <f>IF(V868="","",Y868-V868)</f>
        <v/>
      </c>
    </row>
    <row r="869" spans="1:29" s="21" customFormat="1" x14ac:dyDescent="0.25">
      <c r="A869" s="21" t="s">
        <v>3108</v>
      </c>
      <c r="B869" s="16">
        <f>COUNTIF($A$5:$A$124,A869)</f>
        <v>0</v>
      </c>
      <c r="C869" s="16" t="str">
        <f>IF(OR(MID(A869,1,2)="SP",MID(A869,1,2)="MR",MID(A869,1,2)="CL",MID(A869,1,2)="RP"),"P","B")</f>
        <v>B</v>
      </c>
      <c r="D869" s="17">
        <f>IF($C869="B",VLOOKUP($A869,Bat!$A$4:$BC$2232,D$1,FALSE),VLOOKUP($A869,Pit!$A$4:$AZ$2108,D$2,FALSE))</f>
        <v>9276</v>
      </c>
      <c r="E869" s="16" t="str">
        <f>IF($C869="B",VLOOKUP($A869,Bat!$A$4:$BC$2232,E$1,FALSE),VLOOKUP($A869,Pit!$A$4:$AZ$2108,E$2,FALSE))</f>
        <v>2B</v>
      </c>
      <c r="F869" s="16" t="str">
        <f>IF($C869="B",VLOOKUP($A869,Bat!$A$4:$BC$2232,F$1,FALSE),VLOOKUP($A869,Pit!$A$4:$AZ$2108,F$2,FALSE))</f>
        <v>Shigekazu Matsumoto</v>
      </c>
      <c r="G869" s="16">
        <f>IF($C869="B",VLOOKUP($A869,Bat!$A$4:$BC$2232,G$1,FALSE),VLOOKUP($A869,Pit!$A$4:$AZ$2108,G$2,FALSE))</f>
        <v>18</v>
      </c>
      <c r="H869" s="16" t="str">
        <f>IF($C869="B",VLOOKUP($A869,Bat!$A$4:$BC$2232,H$1,FALSE),VLOOKUP($A869,Pit!$A$4:$AZ$2108,H$2,FALSE))</f>
        <v>L</v>
      </c>
      <c r="I869" s="16" t="str">
        <f>IF($C869="B",VLOOKUP($A869,Bat!$A$4:$BC$2232,I$1,FALSE),VLOOKUP($A869,Pit!$A$4:$AZ$2108,I$2,FALSE))</f>
        <v>R</v>
      </c>
      <c r="J869" s="16" t="str">
        <f>IF($C869="B",VLOOKUP($A869,Bat!$A$4:$BC$2232,J$1,FALSE),VLOOKUP($A869,Pit!$A$4:$AZ$2108,J$2,FALSE))</f>
        <v>High</v>
      </c>
      <c r="K869" s="17" t="str">
        <f>IF($C869="B",VLOOKUP($A869,Bat!$A$4:$BC$2232,K$1,FALSE),VLOOKUP($A869,Pit!$A$4:$AZ$2108,K$2,FALSE))</f>
        <v>Normal</v>
      </c>
      <c r="L869" s="16">
        <f>IF($C869="B",VLOOKUP($A869,Bat!$A$4:$BC$2232,L$1,FALSE),VLOOKUP($A869,Pit!$A$4:$AZ$2108,L$2,FALSE))</f>
        <v>3</v>
      </c>
      <c r="M869" s="16">
        <f>IF($C869="B",VLOOKUP($A869,Bat!$A$4:$BC$2232,M$1,FALSE),VLOOKUP($A869,Pit!$A$4:$AZ$2108,M$2,FALSE))</f>
        <v>5</v>
      </c>
      <c r="N869" s="16">
        <f>IF($C869="B",VLOOKUP($A869,Bat!$A$4:$BC$2232,N$1,FALSE),VLOOKUP($A869,Pit!$A$4:$AZ$2108,N$2,FALSE))</f>
        <v>1</v>
      </c>
      <c r="O869" s="16">
        <f>IF($C869="B",VLOOKUP($A869,Bat!$A$4:$BC$2232,O$1,FALSE),VLOOKUP($A869,Pit!$A$4:$AZ$2108,O$2,FALSE))</f>
        <v>1</v>
      </c>
      <c r="P869" s="17">
        <f>IF($C869="B",VLOOKUP($A869,Bat!$A$4:$BC$2232,P$1,FALSE),VLOOKUP($A869,Pit!$A$4:$AZ$2108,P$2,FALSE))</f>
        <v>3</v>
      </c>
      <c r="Q869" s="36">
        <f>IF($C869="B",VLOOKUP($A869,Bat!$A$4:$BC$2232,Q$1,FALSE),VLOOKUP($A869,Pit!$A$4:$AZ$2108,Q$2,FALSE))</f>
        <v>-3.957736110817919</v>
      </c>
      <c r="R869" s="19">
        <f>IF($C869="B",VLOOKUP($A869,Bat!$A$4:$BC$2232,R$1,FALSE),VLOOKUP($A869,Pit!$A$4:$AZ$2108,R$2,FALSE))</f>
        <v>-1.3817462153677309</v>
      </c>
      <c r="S869" s="20">
        <f>IF($C869="B",VLOOKUP($A869,Bat!$A$4:$BC$2232,S$1,FALSE),VLOOKUP($A869,Pit!$A$4:$AZ$2108,S$2,FALSE))</f>
        <v>190000</v>
      </c>
      <c r="T869" s="17" t="str">
        <f>VLOOKUP(IF($C869="B",VLOOKUP($A869,Bat!$A$4:$AT$2232,T$1,FALSE),VLOOKUP($A869,Pit!$A$4:$BD$2108,T$2,FALSE)),COND!$A$35:$B$41,2,FALSE)</f>
        <v>??</v>
      </c>
      <c r="U869" s="21">
        <f>IF($C869="B",VLOOKUP($A869,Bat!$A$4:$AR$1196,44,FALSE),VLOOKUP($A869,Pit!$A$4:$BB$1086,54,FALSE))</f>
        <v>0</v>
      </c>
      <c r="V869" s="16"/>
      <c r="W869" s="16">
        <f>IF(OR(U869=999,V869=999,AND(S869&gt;$S$3,S869&lt;&gt;"Slot")),"",IF(V869="",U869,V869))</f>
        <v>0</v>
      </c>
      <c r="X869" s="17" t="e">
        <f>RANK(R869,$R$5:$R$124)</f>
        <v>#N/A</v>
      </c>
      <c r="Y869" s="16" t="str">
        <f>IFERROR(VLOOKUP($D869,Results!$F$3:$L$1396,Y$1,FALSE),"")</f>
        <v/>
      </c>
      <c r="Z869" s="34" t="str">
        <f>IFERROR(IFERROR(IF(VLOOKUP($D869,Results!$F$3:$L$1396,Z$1+1,FALSE)=1,"S",""),"")&amp;VLOOKUP($D869,Results!$F$3:$L$1396,Z$1,FALSE),"")</f>
        <v/>
      </c>
      <c r="AA869" s="16" t="str">
        <f>IFERROR(VLOOKUP($D869,Results!$F$3:$L$1396,AA$1,FALSE),"")</f>
        <v/>
      </c>
      <c r="AB869" s="16" t="str">
        <f>IFERROR(VLOOKUP($D869,Results!$F$3:$L$1396,AB$1,FALSE),"")</f>
        <v/>
      </c>
      <c r="AC869" s="16" t="str">
        <f>IF(V869="","",Y869-V869)</f>
        <v/>
      </c>
    </row>
    <row r="870" spans="1:29" s="21" customFormat="1" x14ac:dyDescent="0.25">
      <c r="A870" s="21" t="s">
        <v>3109</v>
      </c>
      <c r="B870" s="16">
        <f>COUNTIF($A$5:$A$124,A870)</f>
        <v>0</v>
      </c>
      <c r="C870" s="16" t="str">
        <f>IF(OR(MID(A870,1,2)="SP",MID(A870,1,2)="MR",MID(A870,1,2)="CL",MID(A870,1,2)="RP"),"P","B")</f>
        <v>B</v>
      </c>
      <c r="D870" s="17">
        <f>IF($C870="B",VLOOKUP($A870,Bat!$A$4:$BC$2232,D$1,FALSE),VLOOKUP($A870,Pit!$A$4:$AZ$2108,D$2,FALSE))</f>
        <v>10831</v>
      </c>
      <c r="E870" s="16" t="str">
        <f>IF($C870="B",VLOOKUP($A870,Bat!$A$4:$BC$2232,E$1,FALSE),VLOOKUP($A870,Pit!$A$4:$AZ$2108,E$2,FALSE))</f>
        <v>LF</v>
      </c>
      <c r="F870" s="16" t="str">
        <f>IF($C870="B",VLOOKUP($A870,Bat!$A$4:$BC$2232,F$1,FALSE),VLOOKUP($A870,Pit!$A$4:$AZ$2108,F$2,FALSE))</f>
        <v>Chris Morrison</v>
      </c>
      <c r="G870" s="16">
        <f>IF($C870="B",VLOOKUP($A870,Bat!$A$4:$BC$2232,G$1,FALSE),VLOOKUP($A870,Pit!$A$4:$AZ$2108,G$2,FALSE))</f>
        <v>21</v>
      </c>
      <c r="H870" s="16" t="str">
        <f>IF($C870="B",VLOOKUP($A870,Bat!$A$4:$BC$2232,H$1,FALSE),VLOOKUP($A870,Pit!$A$4:$AZ$2108,H$2,FALSE))</f>
        <v>R</v>
      </c>
      <c r="I870" s="16" t="str">
        <f>IF($C870="B",VLOOKUP($A870,Bat!$A$4:$BC$2232,I$1,FALSE),VLOOKUP($A870,Pit!$A$4:$AZ$2108,I$2,FALSE))</f>
        <v>R</v>
      </c>
      <c r="J870" s="16" t="str">
        <f>IF($C870="B",VLOOKUP($A870,Bat!$A$4:$BC$2232,J$1,FALSE),VLOOKUP($A870,Pit!$A$4:$AZ$2108,J$2,FALSE))</f>
        <v>Very Low</v>
      </c>
      <c r="K870" s="17" t="str">
        <f>IF($C870="B",VLOOKUP($A870,Bat!$A$4:$BC$2232,K$1,FALSE),VLOOKUP($A870,Pit!$A$4:$AZ$2108,K$2,FALSE))</f>
        <v>Normal</v>
      </c>
      <c r="L870" s="16">
        <f>IF($C870="B",VLOOKUP($A870,Bat!$A$4:$BC$2232,L$1,FALSE),VLOOKUP($A870,Pit!$A$4:$AZ$2108,L$2,FALSE))</f>
        <v>3</v>
      </c>
      <c r="M870" s="16">
        <f>IF($C870="B",VLOOKUP($A870,Bat!$A$4:$BC$2232,M$1,FALSE),VLOOKUP($A870,Pit!$A$4:$AZ$2108,M$2,FALSE))</f>
        <v>5</v>
      </c>
      <c r="N870" s="16">
        <f>IF($C870="B",VLOOKUP($A870,Bat!$A$4:$BC$2232,N$1,FALSE),VLOOKUP($A870,Pit!$A$4:$AZ$2108,N$2,FALSE))</f>
        <v>1</v>
      </c>
      <c r="O870" s="16">
        <f>IF($C870="B",VLOOKUP($A870,Bat!$A$4:$BC$2232,O$1,FALSE),VLOOKUP($A870,Pit!$A$4:$AZ$2108,O$2,FALSE))</f>
        <v>1</v>
      </c>
      <c r="P870" s="17">
        <f>IF($C870="B",VLOOKUP($A870,Bat!$A$4:$BC$2232,P$1,FALSE),VLOOKUP($A870,Pit!$A$4:$AZ$2108,P$2,FALSE))</f>
        <v>2</v>
      </c>
      <c r="Q870" s="36">
        <f>IF($C870="B",VLOOKUP($A870,Bat!$A$4:$BC$2232,Q$1,FALSE),VLOOKUP($A870,Pit!$A$4:$AZ$2108,Q$2,FALSE))</f>
        <v>-4.0005706170407809</v>
      </c>
      <c r="R870" s="19">
        <f>IF($C870="B",VLOOKUP($A870,Bat!$A$4:$BC$2232,R$1,FALSE),VLOOKUP($A870,Pit!$A$4:$AZ$2108,R$2,FALSE))</f>
        <v>-1.3873649803646166</v>
      </c>
      <c r="S870" s="20">
        <f>IF($C870="B",VLOOKUP($A870,Bat!$A$4:$BC$2232,S$1,FALSE),VLOOKUP($A870,Pit!$A$4:$AZ$2108,S$2,FALSE))</f>
        <v>220000</v>
      </c>
      <c r="T870" s="17" t="str">
        <f>VLOOKUP(IF($C870="B",VLOOKUP($A870,Bat!$A$4:$AT$2232,T$1,FALSE),VLOOKUP($A870,Pit!$A$4:$BD$2108,T$2,FALSE)),COND!$A$35:$B$41,2,FALSE)</f>
        <v>??</v>
      </c>
      <c r="U870" s="21">
        <f>IF($C870="B",VLOOKUP($A870,Bat!$A$4:$AR$1196,44,FALSE),VLOOKUP($A870,Pit!$A$4:$BB$1086,54,FALSE))</f>
        <v>0</v>
      </c>
      <c r="V870" s="16"/>
      <c r="W870" s="16">
        <f>IF(OR(U870=999,V870=999,AND(S870&gt;$S$3,S870&lt;&gt;"Slot")),"",IF(V870="",U870,V870))</f>
        <v>0</v>
      </c>
      <c r="X870" s="17" t="e">
        <f>RANK(R870,$R$5:$R$124)</f>
        <v>#N/A</v>
      </c>
      <c r="Y870" s="16" t="str">
        <f>IFERROR(VLOOKUP($D870,Results!$F$3:$L$1396,Y$1,FALSE),"")</f>
        <v/>
      </c>
      <c r="Z870" s="34" t="str">
        <f>IFERROR(IFERROR(IF(VLOOKUP($D870,Results!$F$3:$L$1396,Z$1+1,FALSE)=1,"S",""),"")&amp;VLOOKUP($D870,Results!$F$3:$L$1396,Z$1,FALSE),"")</f>
        <v/>
      </c>
      <c r="AA870" s="16" t="str">
        <f>IFERROR(VLOOKUP($D870,Results!$F$3:$L$1396,AA$1,FALSE),"")</f>
        <v/>
      </c>
      <c r="AB870" s="16" t="str">
        <f>IFERROR(VLOOKUP($D870,Results!$F$3:$L$1396,AB$1,FALSE),"")</f>
        <v/>
      </c>
      <c r="AC870" s="16" t="str">
        <f>IF(V870="","",Y870-V870)</f>
        <v/>
      </c>
    </row>
    <row r="871" spans="1:29" s="21" customFormat="1" x14ac:dyDescent="0.25">
      <c r="A871" s="21" t="s">
        <v>3110</v>
      </c>
      <c r="B871" s="16">
        <f>COUNTIF($A$5:$A$124,A871)</f>
        <v>0</v>
      </c>
      <c r="C871" s="16" t="str">
        <f>IF(OR(MID(A871,1,2)="SP",MID(A871,1,2)="MR",MID(A871,1,2)="CL",MID(A871,1,2)="RP"),"P","B")</f>
        <v>B</v>
      </c>
      <c r="D871" s="17">
        <f>IF($C871="B",VLOOKUP($A871,Bat!$A$4:$BC$2232,D$1,FALSE),VLOOKUP($A871,Pit!$A$4:$AZ$2108,D$2,FALSE))</f>
        <v>5182</v>
      </c>
      <c r="E871" s="16" t="str">
        <f>IF($C871="B",VLOOKUP($A871,Bat!$A$4:$BC$2232,E$1,FALSE),VLOOKUP($A871,Pit!$A$4:$AZ$2108,E$2,FALSE))</f>
        <v>2B</v>
      </c>
      <c r="F871" s="16" t="str">
        <f>IF($C871="B",VLOOKUP($A871,Bat!$A$4:$BC$2232,F$1,FALSE),VLOOKUP($A871,Pit!$A$4:$AZ$2108,F$2,FALSE))</f>
        <v>Jimmy Vickers</v>
      </c>
      <c r="G871" s="16">
        <f>IF($C871="B",VLOOKUP($A871,Bat!$A$4:$BC$2232,G$1,FALSE),VLOOKUP($A871,Pit!$A$4:$AZ$2108,G$2,FALSE))</f>
        <v>18</v>
      </c>
      <c r="H871" s="16" t="str">
        <f>IF($C871="B",VLOOKUP($A871,Bat!$A$4:$BC$2232,H$1,FALSE),VLOOKUP($A871,Pit!$A$4:$AZ$2108,H$2,FALSE))</f>
        <v>R</v>
      </c>
      <c r="I871" s="16" t="str">
        <f>IF($C871="B",VLOOKUP($A871,Bat!$A$4:$BC$2232,I$1,FALSE),VLOOKUP($A871,Pit!$A$4:$AZ$2108,I$2,FALSE))</f>
        <v>R</v>
      </c>
      <c r="J871" s="16" t="str">
        <f>IF($C871="B",VLOOKUP($A871,Bat!$A$4:$BC$2232,J$1,FALSE),VLOOKUP($A871,Pit!$A$4:$AZ$2108,J$2,FALSE))</f>
        <v>Low</v>
      </c>
      <c r="K871" s="17" t="str">
        <f>IF($C871="B",VLOOKUP($A871,Bat!$A$4:$BC$2232,K$1,FALSE),VLOOKUP($A871,Pit!$A$4:$AZ$2108,K$2,FALSE))</f>
        <v>Normal</v>
      </c>
      <c r="L871" s="16">
        <f>IF($C871="B",VLOOKUP($A871,Bat!$A$4:$BC$2232,L$1,FALSE),VLOOKUP($A871,Pit!$A$4:$AZ$2108,L$2,FALSE))</f>
        <v>2</v>
      </c>
      <c r="M871" s="16">
        <f>IF($C871="B",VLOOKUP($A871,Bat!$A$4:$BC$2232,M$1,FALSE),VLOOKUP($A871,Pit!$A$4:$AZ$2108,M$2,FALSE))</f>
        <v>6</v>
      </c>
      <c r="N871" s="16">
        <f>IF($C871="B",VLOOKUP($A871,Bat!$A$4:$BC$2232,N$1,FALSE),VLOOKUP($A871,Pit!$A$4:$AZ$2108,N$2,FALSE))</f>
        <v>1</v>
      </c>
      <c r="O871" s="16">
        <f>IF($C871="B",VLOOKUP($A871,Bat!$A$4:$BC$2232,O$1,FALSE),VLOOKUP($A871,Pit!$A$4:$AZ$2108,O$2,FALSE))</f>
        <v>4</v>
      </c>
      <c r="P871" s="17">
        <f>IF($C871="B",VLOOKUP($A871,Bat!$A$4:$BC$2232,P$1,FALSE),VLOOKUP($A871,Pit!$A$4:$AZ$2108,P$2,FALSE))</f>
        <v>3</v>
      </c>
      <c r="Q871" s="36">
        <f>IF($C871="B",VLOOKUP($A871,Bat!$A$4:$BC$2232,Q$1,FALSE),VLOOKUP($A871,Pit!$A$4:$AZ$2108,Q$2,FALSE))</f>
        <v>-4.0105061678130305</v>
      </c>
      <c r="R871" s="19">
        <f>IF($C871="B",VLOOKUP($A871,Bat!$A$4:$BC$2232,R$1,FALSE),VLOOKUP($A871,Pit!$A$4:$AZ$2108,R$2,FALSE))</f>
        <v>-1.3886682643248294</v>
      </c>
      <c r="S871" s="20">
        <f>IF($C871="B",VLOOKUP($A871,Bat!$A$4:$BC$2232,S$1,FALSE),VLOOKUP($A871,Pit!$A$4:$AZ$2108,S$2,FALSE))</f>
        <v>180000</v>
      </c>
      <c r="T871" s="17" t="str">
        <f>VLOOKUP(IF($C871="B",VLOOKUP($A871,Bat!$A$4:$AT$2232,T$1,FALSE),VLOOKUP($A871,Pit!$A$4:$BD$2108,T$2,FALSE)),COND!$A$35:$B$41,2,FALSE)</f>
        <v>??</v>
      </c>
      <c r="U871" s="21">
        <f>IF($C871="B",VLOOKUP($A871,Bat!$A$4:$AR$1196,44,FALSE),VLOOKUP($A871,Pit!$A$4:$BB$1086,54,FALSE))</f>
        <v>0</v>
      </c>
      <c r="V871" s="16"/>
      <c r="W871" s="16">
        <f>IF(OR(U871=999,V871=999,AND(S871&gt;$S$3,S871&lt;&gt;"Slot")),"",IF(V871="",U871,V871))</f>
        <v>0</v>
      </c>
      <c r="X871" s="17" t="e">
        <f>RANK(R871,$R$5:$R$124)</f>
        <v>#N/A</v>
      </c>
      <c r="Y871" s="16" t="str">
        <f>IFERROR(VLOOKUP($D871,Results!$F$3:$L$1396,Y$1,FALSE),"")</f>
        <v/>
      </c>
      <c r="Z871" s="34" t="str">
        <f>IFERROR(IFERROR(IF(VLOOKUP($D871,Results!$F$3:$L$1396,Z$1+1,FALSE)=1,"S",""),"")&amp;VLOOKUP($D871,Results!$F$3:$L$1396,Z$1,FALSE),"")</f>
        <v/>
      </c>
      <c r="AA871" s="16" t="str">
        <f>IFERROR(VLOOKUP($D871,Results!$F$3:$L$1396,AA$1,FALSE),"")</f>
        <v/>
      </c>
      <c r="AB871" s="16" t="str">
        <f>IFERROR(VLOOKUP($D871,Results!$F$3:$L$1396,AB$1,FALSE),"")</f>
        <v/>
      </c>
      <c r="AC871" s="16" t="str">
        <f>IF(V871="","",Y871-V871)</f>
        <v/>
      </c>
    </row>
    <row r="872" spans="1:29" s="21" customFormat="1" x14ac:dyDescent="0.25">
      <c r="A872" s="21" t="s">
        <v>2735</v>
      </c>
      <c r="B872" s="16">
        <f>COUNTIF($A$5:$A$124,A872)</f>
        <v>0</v>
      </c>
      <c r="C872" s="16" t="str">
        <f>IF(OR(MID(A872,1,2)="SP",MID(A872,1,2)="MR",MID(A872,1,2)="CL",MID(A872,1,2)="RP"),"P","B")</f>
        <v>P</v>
      </c>
      <c r="D872" s="17">
        <f>IF($C872="B",VLOOKUP($A872,Bat!$A$4:$BC$2232,D$1,FALSE),VLOOKUP($A872,Pit!$A$4:$AZ$2108,D$2,FALSE))</f>
        <v>10703</v>
      </c>
      <c r="E872" s="16" t="str">
        <f>IF($C872="B",VLOOKUP($A872,Bat!$A$4:$BC$2232,E$1,FALSE),VLOOKUP($A872,Pit!$A$4:$AZ$2108,E$2,FALSE))</f>
        <v>RP</v>
      </c>
      <c r="F872" s="16" t="str">
        <f>IF($C872="B",VLOOKUP($A872,Bat!$A$4:$BC$2232,F$1,FALSE),VLOOKUP($A872,Pit!$A$4:$AZ$2108,F$2,FALSE))</f>
        <v>Jorge Martínez</v>
      </c>
      <c r="G872" s="16">
        <f>IF($C872="B",VLOOKUP($A872,Bat!$A$4:$BC$2232,G$1,FALSE),VLOOKUP($A872,Pit!$A$4:$AZ$2108,G$2,FALSE))</f>
        <v>17</v>
      </c>
      <c r="H872" s="16" t="str">
        <f>IF($C872="B",VLOOKUP($A872,Bat!$A$4:$BC$2232,H$1,FALSE),VLOOKUP($A872,Pit!$A$4:$AZ$2108,H$2,FALSE))</f>
        <v>R</v>
      </c>
      <c r="I872" s="16" t="str">
        <f>IF($C872="B",VLOOKUP($A872,Bat!$A$4:$BC$2232,I$1,FALSE),VLOOKUP($A872,Pit!$A$4:$AZ$2108,I$2,FALSE))</f>
        <v>R</v>
      </c>
      <c r="J872" s="16" t="str">
        <f>IF($C872="B",VLOOKUP($A872,Bat!$A$4:$BC$2232,J$1,FALSE),VLOOKUP($A872,Pit!$A$4:$AZ$2108,J$2,FALSE))</f>
        <v>Very High</v>
      </c>
      <c r="K872" s="17" t="str">
        <f>IF($C872="B",VLOOKUP($A872,Bat!$A$4:$BC$2232,K$1,FALSE),VLOOKUP($A872,Pit!$A$4:$AZ$2108,K$2,FALSE))</f>
        <v>Normal</v>
      </c>
      <c r="L872" s="16">
        <f>IF($C872="B",VLOOKUP($A872,Bat!$A$4:$BC$2232,L$1,FALSE),VLOOKUP($A872,Pit!$A$4:$AZ$2108,L$2,FALSE))</f>
        <v>3</v>
      </c>
      <c r="M872" s="16">
        <f>IF($C872="B",VLOOKUP($A872,Bat!$A$4:$BC$2232,M$1,FALSE),VLOOKUP($A872,Pit!$A$4:$AZ$2108,M$2,FALSE))</f>
        <v>4</v>
      </c>
      <c r="N872" s="16">
        <f>IF($C872="B",VLOOKUP($A872,Bat!$A$4:$BC$2232,N$1,FALSE),VLOOKUP($A872,Pit!$A$4:$AZ$2108,N$2,FALSE))</f>
        <v>1</v>
      </c>
      <c r="O872" s="16" t="str">
        <f>IF($C872="B",VLOOKUP($A872,Bat!$A$4:$BC$2232,O$1,FALSE),VLOOKUP($A872,Pit!$A$4:$AZ$2108,O$2,FALSE))</f>
        <v>91-93 Mph</v>
      </c>
      <c r="P872" s="17">
        <f>IF($C872="B",VLOOKUP($A872,Bat!$A$4:$BC$2232,P$1,FALSE),VLOOKUP($A872,Pit!$A$4:$AZ$2108,P$2,FALSE))</f>
        <v>4</v>
      </c>
      <c r="Q872" s="36">
        <f>IF($C872="B",VLOOKUP($A872,Bat!$A$4:$BC$2232,Q$1,FALSE),VLOOKUP($A872,Pit!$A$4:$AZ$2108,Q$2,FALSE))</f>
        <v>7.4261746869465242</v>
      </c>
      <c r="R872" s="19">
        <f>IF($C872="B",VLOOKUP($A872,Bat!$A$4:$BC$2232,R$1,FALSE),VLOOKUP($A872,Pit!$A$4:$AZ$2108,R$2,FALSE))</f>
        <v>-1.3978263473873134</v>
      </c>
      <c r="S872" s="20">
        <f>IF($C872="B",VLOOKUP($A872,Bat!$A$4:$BC$2232,S$1,FALSE),VLOOKUP($A872,Pit!$A$4:$AZ$2108,S$2,FALSE))</f>
        <v>200000</v>
      </c>
      <c r="T872" s="17" t="str">
        <f>VLOOKUP(IF($C872="B",VLOOKUP($A872,Bat!$A$4:$AT$2232,T$1,FALSE),VLOOKUP($A872,Pit!$A$4:$BD$2108,T$2,FALSE)),COND!$A$35:$B$41,2,FALSE)</f>
        <v>??</v>
      </c>
      <c r="U872" s="21">
        <f>IF($C872="B",VLOOKUP($A872,Bat!$A$4:$AR$1196,44,FALSE),VLOOKUP($A872,Pit!$A$4:$BB$1086,54,FALSE))</f>
        <v>0</v>
      </c>
      <c r="V872" s="16"/>
      <c r="W872" s="16">
        <f>IF(OR(U872=999,V872=999,AND(S872&gt;$S$3,S872&lt;&gt;"Slot")),"",IF(V872="",U872,V872))</f>
        <v>0</v>
      </c>
      <c r="X872" s="17" t="e">
        <f>RANK(R872,$R$5:$R$124)</f>
        <v>#N/A</v>
      </c>
      <c r="Y872" s="16" t="str">
        <f>IFERROR(VLOOKUP($D872,Results!$F$3:$L$1396,Y$1,FALSE),"")</f>
        <v/>
      </c>
      <c r="Z872" s="34" t="str">
        <f>IFERROR(IFERROR(IF(VLOOKUP($D872,Results!$F$3:$L$1396,Z$1+1,FALSE)=1,"S",""),"")&amp;VLOOKUP($D872,Results!$F$3:$L$1396,Z$1,FALSE),"")</f>
        <v/>
      </c>
      <c r="AA872" s="16" t="str">
        <f>IFERROR(VLOOKUP($D872,Results!$F$3:$L$1396,AA$1,FALSE),"")</f>
        <v/>
      </c>
      <c r="AB872" s="16" t="str">
        <f>IFERROR(VLOOKUP($D872,Results!$F$3:$L$1396,AB$1,FALSE),"")</f>
        <v/>
      </c>
      <c r="AC872" s="16" t="str">
        <f>IF(V872="","",Y872-V872)</f>
        <v/>
      </c>
    </row>
    <row r="873" spans="1:29" s="21" customFormat="1" x14ac:dyDescent="0.25">
      <c r="A873" s="21" t="s">
        <v>3111</v>
      </c>
      <c r="B873" s="16">
        <f>COUNTIF($A$5:$A$124,A873)</f>
        <v>0</v>
      </c>
      <c r="C873" s="16" t="str">
        <f>IF(OR(MID(A873,1,2)="SP",MID(A873,1,2)="MR",MID(A873,1,2)="CL",MID(A873,1,2)="RP"),"P","B")</f>
        <v>B</v>
      </c>
      <c r="D873" s="17">
        <f>IF($C873="B",VLOOKUP($A873,Bat!$A$4:$BC$2232,D$1,FALSE),VLOOKUP($A873,Pit!$A$4:$AZ$2108,D$2,FALSE))</f>
        <v>4871</v>
      </c>
      <c r="E873" s="16" t="str">
        <f>IF($C873="B",VLOOKUP($A873,Bat!$A$4:$BC$2232,E$1,FALSE),VLOOKUP($A873,Pit!$A$4:$AZ$2108,E$2,FALSE))</f>
        <v>LF</v>
      </c>
      <c r="F873" s="16" t="str">
        <f>IF($C873="B",VLOOKUP($A873,Bat!$A$4:$BC$2232,F$1,FALSE),VLOOKUP($A873,Pit!$A$4:$AZ$2108,F$2,FALSE))</f>
        <v>Dave Hill</v>
      </c>
      <c r="G873" s="16">
        <f>IF($C873="B",VLOOKUP($A873,Bat!$A$4:$BC$2232,G$1,FALSE),VLOOKUP($A873,Pit!$A$4:$AZ$2108,G$2,FALSE))</f>
        <v>18</v>
      </c>
      <c r="H873" s="16" t="str">
        <f>IF($C873="B",VLOOKUP($A873,Bat!$A$4:$BC$2232,H$1,FALSE),VLOOKUP($A873,Pit!$A$4:$AZ$2108,H$2,FALSE))</f>
        <v>S</v>
      </c>
      <c r="I873" s="16" t="str">
        <f>IF($C873="B",VLOOKUP($A873,Bat!$A$4:$BC$2232,I$1,FALSE),VLOOKUP($A873,Pit!$A$4:$AZ$2108,I$2,FALSE))</f>
        <v>R</v>
      </c>
      <c r="J873" s="16" t="str">
        <f>IF($C873="B",VLOOKUP($A873,Bat!$A$4:$BC$2232,J$1,FALSE),VLOOKUP($A873,Pit!$A$4:$AZ$2108,J$2,FALSE))</f>
        <v>Low</v>
      </c>
      <c r="K873" s="17" t="str">
        <f>IF($C873="B",VLOOKUP($A873,Bat!$A$4:$BC$2232,K$1,FALSE),VLOOKUP($A873,Pit!$A$4:$AZ$2108,K$2,FALSE))</f>
        <v>Normal</v>
      </c>
      <c r="L873" s="16">
        <f>IF($C873="B",VLOOKUP($A873,Bat!$A$4:$BC$2232,L$1,FALSE),VLOOKUP($A873,Pit!$A$4:$AZ$2108,L$2,FALSE))</f>
        <v>2</v>
      </c>
      <c r="M873" s="16">
        <f>IF($C873="B",VLOOKUP($A873,Bat!$A$4:$BC$2232,M$1,FALSE),VLOOKUP($A873,Pit!$A$4:$AZ$2108,M$2,FALSE))</f>
        <v>4</v>
      </c>
      <c r="N873" s="16">
        <f>IF($C873="B",VLOOKUP($A873,Bat!$A$4:$BC$2232,N$1,FALSE),VLOOKUP($A873,Pit!$A$4:$AZ$2108,N$2,FALSE))</f>
        <v>1</v>
      </c>
      <c r="O873" s="16">
        <f>IF($C873="B",VLOOKUP($A873,Bat!$A$4:$BC$2232,O$1,FALSE),VLOOKUP($A873,Pit!$A$4:$AZ$2108,O$2,FALSE))</f>
        <v>4</v>
      </c>
      <c r="P873" s="17">
        <f>IF($C873="B",VLOOKUP($A873,Bat!$A$4:$BC$2232,P$1,FALSE),VLOOKUP($A873,Pit!$A$4:$AZ$2108,P$2,FALSE))</f>
        <v>4</v>
      </c>
      <c r="Q873" s="36">
        <f>IF($C873="B",VLOOKUP($A873,Bat!$A$4:$BC$2232,Q$1,FALSE),VLOOKUP($A873,Pit!$A$4:$AZ$2108,Q$2,FALSE))</f>
        <v>-4.0863199211313148</v>
      </c>
      <c r="R873" s="19">
        <f>IF($C873="B",VLOOKUP($A873,Bat!$A$4:$BC$2232,R$1,FALSE),VLOOKUP($A873,Pit!$A$4:$AZ$2108,R$2,FALSE))</f>
        <v>-1.3986130425186294</v>
      </c>
      <c r="S873" s="20">
        <f>IF($C873="B",VLOOKUP($A873,Bat!$A$4:$BC$2232,S$1,FALSE),VLOOKUP($A873,Pit!$A$4:$AZ$2108,S$2,FALSE))</f>
        <v>220000</v>
      </c>
      <c r="T873" s="17" t="str">
        <f>VLOOKUP(IF($C873="B",VLOOKUP($A873,Bat!$A$4:$AT$2232,T$1,FALSE),VLOOKUP($A873,Pit!$A$4:$BD$2108,T$2,FALSE)),COND!$A$35:$B$41,2,FALSE)</f>
        <v>??</v>
      </c>
      <c r="U873" s="21">
        <f>IF($C873="B",VLOOKUP($A873,Bat!$A$4:$AR$1196,44,FALSE),VLOOKUP($A873,Pit!$A$4:$BB$1086,54,FALSE))</f>
        <v>0</v>
      </c>
      <c r="V873" s="16"/>
      <c r="W873" s="16">
        <f>IF(OR(U873=999,V873=999,AND(S873&gt;$S$3,S873&lt;&gt;"Slot")),"",IF(V873="",U873,V873))</f>
        <v>0</v>
      </c>
      <c r="X873" s="17" t="e">
        <f>RANK(R873,$R$5:$R$124)</f>
        <v>#N/A</v>
      </c>
      <c r="Y873" s="16" t="str">
        <f>IFERROR(VLOOKUP($D873,Results!$F$3:$L$1396,Y$1,FALSE),"")</f>
        <v/>
      </c>
      <c r="Z873" s="34" t="str">
        <f>IFERROR(IFERROR(IF(VLOOKUP($D873,Results!$F$3:$L$1396,Z$1+1,FALSE)=1,"S",""),"")&amp;VLOOKUP($D873,Results!$F$3:$L$1396,Z$1,FALSE),"")</f>
        <v/>
      </c>
      <c r="AA873" s="16" t="str">
        <f>IFERROR(VLOOKUP($D873,Results!$F$3:$L$1396,AA$1,FALSE),"")</f>
        <v/>
      </c>
      <c r="AB873" s="16" t="str">
        <f>IFERROR(VLOOKUP($D873,Results!$F$3:$L$1396,AB$1,FALSE),"")</f>
        <v/>
      </c>
      <c r="AC873" s="16" t="str">
        <f>IF(V873="","",Y873-V873)</f>
        <v/>
      </c>
    </row>
    <row r="874" spans="1:29" s="21" customFormat="1" x14ac:dyDescent="0.25">
      <c r="A874" s="21" t="s">
        <v>2736</v>
      </c>
      <c r="B874" s="16">
        <f>COUNTIF($A$5:$A$124,A874)</f>
        <v>0</v>
      </c>
      <c r="C874" s="16" t="str">
        <f>IF(OR(MID(A874,1,2)="SP",MID(A874,1,2)="MR",MID(A874,1,2)="CL",MID(A874,1,2)="RP"),"P","B")</f>
        <v>P</v>
      </c>
      <c r="D874" s="17">
        <f>IF($C874="B",VLOOKUP($A874,Bat!$A$4:$BC$2232,D$1,FALSE),VLOOKUP($A874,Pit!$A$4:$AZ$2108,D$2,FALSE))</f>
        <v>4833</v>
      </c>
      <c r="E874" s="16" t="str">
        <f>IF($C874="B",VLOOKUP($A874,Bat!$A$4:$BC$2232,E$1,FALSE),VLOOKUP($A874,Pit!$A$4:$AZ$2108,E$2,FALSE))</f>
        <v>RP</v>
      </c>
      <c r="F874" s="16" t="str">
        <f>IF($C874="B",VLOOKUP($A874,Bat!$A$4:$BC$2232,F$1,FALSE),VLOOKUP($A874,Pit!$A$4:$AZ$2108,F$2,FALSE))</f>
        <v>Raymond Vaughan</v>
      </c>
      <c r="G874" s="16">
        <f>IF($C874="B",VLOOKUP($A874,Bat!$A$4:$BC$2232,G$1,FALSE),VLOOKUP($A874,Pit!$A$4:$AZ$2108,G$2,FALSE))</f>
        <v>18</v>
      </c>
      <c r="H874" s="16" t="str">
        <f>IF($C874="B",VLOOKUP($A874,Bat!$A$4:$BC$2232,H$1,FALSE),VLOOKUP($A874,Pit!$A$4:$AZ$2108,H$2,FALSE))</f>
        <v>R</v>
      </c>
      <c r="I874" s="16" t="str">
        <f>IF($C874="B",VLOOKUP($A874,Bat!$A$4:$BC$2232,I$1,FALSE),VLOOKUP($A874,Pit!$A$4:$AZ$2108,I$2,FALSE))</f>
        <v>R</v>
      </c>
      <c r="J874" s="16" t="str">
        <f>IF($C874="B",VLOOKUP($A874,Bat!$A$4:$BC$2232,J$1,FALSE),VLOOKUP($A874,Pit!$A$4:$AZ$2108,J$2,FALSE))</f>
        <v>Very Low</v>
      </c>
      <c r="K874" s="17" t="str">
        <f>IF($C874="B",VLOOKUP($A874,Bat!$A$4:$BC$2232,K$1,FALSE),VLOOKUP($A874,Pit!$A$4:$AZ$2108,K$2,FALSE))</f>
        <v>Normal</v>
      </c>
      <c r="L874" s="16">
        <f>IF($C874="B",VLOOKUP($A874,Bat!$A$4:$BC$2232,L$1,FALSE),VLOOKUP($A874,Pit!$A$4:$AZ$2108,L$2,FALSE))</f>
        <v>2</v>
      </c>
      <c r="M874" s="16">
        <f>IF($C874="B",VLOOKUP($A874,Bat!$A$4:$BC$2232,M$1,FALSE),VLOOKUP($A874,Pit!$A$4:$AZ$2108,M$2,FALSE))</f>
        <v>3</v>
      </c>
      <c r="N874" s="16">
        <f>IF($C874="B",VLOOKUP($A874,Bat!$A$4:$BC$2232,N$1,FALSE),VLOOKUP($A874,Pit!$A$4:$AZ$2108,N$2,FALSE))</f>
        <v>2</v>
      </c>
      <c r="O874" s="16" t="str">
        <f>IF($C874="B",VLOOKUP($A874,Bat!$A$4:$BC$2232,O$1,FALSE),VLOOKUP($A874,Pit!$A$4:$AZ$2108,O$2,FALSE))</f>
        <v>80-83 Mph</v>
      </c>
      <c r="P874" s="17">
        <f>IF($C874="B",VLOOKUP($A874,Bat!$A$4:$BC$2232,P$1,FALSE),VLOOKUP($A874,Pit!$A$4:$AZ$2108,P$2,FALSE))</f>
        <v>6</v>
      </c>
      <c r="Q874" s="36">
        <f>IF($C874="B",VLOOKUP($A874,Bat!$A$4:$BC$2232,Q$1,FALSE),VLOOKUP($A874,Pit!$A$4:$AZ$2108,Q$2,FALSE))</f>
        <v>7.316209836450227</v>
      </c>
      <c r="R874" s="19">
        <f>IF($C874="B",VLOOKUP($A874,Bat!$A$4:$BC$2232,R$1,FALSE),VLOOKUP($A874,Pit!$A$4:$AZ$2108,R$2,FALSE))</f>
        <v>-1.4076643306055798</v>
      </c>
      <c r="S874" s="20">
        <f>IF($C874="B",VLOOKUP($A874,Bat!$A$4:$BC$2232,S$1,FALSE),VLOOKUP($A874,Pit!$A$4:$AZ$2108,S$2,FALSE))</f>
        <v>190000</v>
      </c>
      <c r="T874" s="17" t="str">
        <f>VLOOKUP(IF($C874="B",VLOOKUP($A874,Bat!$A$4:$AT$2232,T$1,FALSE),VLOOKUP($A874,Pit!$A$4:$BD$2108,T$2,FALSE)),COND!$A$35:$B$41,2,FALSE)</f>
        <v>??</v>
      </c>
      <c r="U874" s="21">
        <f>IF($C874="B",VLOOKUP($A874,Bat!$A$4:$AR$1196,44,FALSE),VLOOKUP($A874,Pit!$A$4:$BB$1086,54,FALSE))</f>
        <v>0</v>
      </c>
      <c r="V874" s="16"/>
      <c r="W874" s="16">
        <f>IF(OR(U874=999,V874=999,AND(S874&gt;$S$3,S874&lt;&gt;"Slot")),"",IF(V874="",U874,V874))</f>
        <v>0</v>
      </c>
      <c r="X874" s="17" t="e">
        <f>RANK(R874,$R$5:$R$124)</f>
        <v>#N/A</v>
      </c>
      <c r="Y874" s="16" t="str">
        <f>IFERROR(VLOOKUP($D874,Results!$F$3:$L$1396,Y$1,FALSE),"")</f>
        <v/>
      </c>
      <c r="Z874" s="34" t="str">
        <f>IFERROR(IFERROR(IF(VLOOKUP($D874,Results!$F$3:$L$1396,Z$1+1,FALSE)=1,"S",""),"")&amp;VLOOKUP($D874,Results!$F$3:$L$1396,Z$1,FALSE),"")</f>
        <v/>
      </c>
      <c r="AA874" s="16" t="str">
        <f>IFERROR(VLOOKUP($D874,Results!$F$3:$L$1396,AA$1,FALSE),"")</f>
        <v/>
      </c>
      <c r="AB874" s="16" t="str">
        <f>IFERROR(VLOOKUP($D874,Results!$F$3:$L$1396,AB$1,FALSE),"")</f>
        <v/>
      </c>
      <c r="AC874" s="16" t="str">
        <f>IF(V874="","",Y874-V874)</f>
        <v/>
      </c>
    </row>
    <row r="875" spans="1:29" s="21" customFormat="1" x14ac:dyDescent="0.25">
      <c r="A875" s="21" t="s">
        <v>2737</v>
      </c>
      <c r="B875" s="16">
        <f>COUNTIF($A$5:$A$124,A875)</f>
        <v>0</v>
      </c>
      <c r="C875" s="16" t="str">
        <f>IF(OR(MID(A875,1,2)="SP",MID(A875,1,2)="MR",MID(A875,1,2)="CL",MID(A875,1,2)="RP"),"P","B")</f>
        <v>P</v>
      </c>
      <c r="D875" s="17">
        <f>IF($C875="B",VLOOKUP($A875,Bat!$A$4:$BC$2232,D$1,FALSE),VLOOKUP($A875,Pit!$A$4:$AZ$2108,D$2,FALSE))</f>
        <v>9682</v>
      </c>
      <c r="E875" s="16" t="str">
        <f>IF($C875="B",VLOOKUP($A875,Bat!$A$4:$BC$2232,E$1,FALSE),VLOOKUP($A875,Pit!$A$4:$AZ$2108,E$2,FALSE))</f>
        <v>RP</v>
      </c>
      <c r="F875" s="16" t="str">
        <f>IF($C875="B",VLOOKUP($A875,Bat!$A$4:$BC$2232,F$1,FALSE),VLOOKUP($A875,Pit!$A$4:$AZ$2108,F$2,FALSE))</f>
        <v>António Mendoza</v>
      </c>
      <c r="G875" s="16">
        <f>IF($C875="B",VLOOKUP($A875,Bat!$A$4:$BC$2232,G$1,FALSE),VLOOKUP($A875,Pit!$A$4:$AZ$2108,G$2,FALSE))</f>
        <v>21</v>
      </c>
      <c r="H875" s="16" t="str">
        <f>IF($C875="B",VLOOKUP($A875,Bat!$A$4:$BC$2232,H$1,FALSE),VLOOKUP($A875,Pit!$A$4:$AZ$2108,H$2,FALSE))</f>
        <v>R</v>
      </c>
      <c r="I875" s="16" t="str">
        <f>IF($C875="B",VLOOKUP($A875,Bat!$A$4:$BC$2232,I$1,FALSE),VLOOKUP($A875,Pit!$A$4:$AZ$2108,I$2,FALSE))</f>
        <v>R</v>
      </c>
      <c r="J875" s="16" t="str">
        <f>IF($C875="B",VLOOKUP($A875,Bat!$A$4:$BC$2232,J$1,FALSE),VLOOKUP($A875,Pit!$A$4:$AZ$2108,J$2,FALSE))</f>
        <v>High</v>
      </c>
      <c r="K875" s="17" t="str">
        <f>IF($C875="B",VLOOKUP($A875,Bat!$A$4:$BC$2232,K$1,FALSE),VLOOKUP($A875,Pit!$A$4:$AZ$2108,K$2,FALSE))</f>
        <v>Low</v>
      </c>
      <c r="L875" s="16">
        <f>IF($C875="B",VLOOKUP($A875,Bat!$A$4:$BC$2232,L$1,FALSE),VLOOKUP($A875,Pit!$A$4:$AZ$2108,L$2,FALSE))</f>
        <v>3</v>
      </c>
      <c r="M875" s="16">
        <f>IF($C875="B",VLOOKUP($A875,Bat!$A$4:$BC$2232,M$1,FALSE),VLOOKUP($A875,Pit!$A$4:$AZ$2108,M$2,FALSE))</f>
        <v>3</v>
      </c>
      <c r="N875" s="16">
        <f>IF($C875="B",VLOOKUP($A875,Bat!$A$4:$BC$2232,N$1,FALSE),VLOOKUP($A875,Pit!$A$4:$AZ$2108,N$2,FALSE))</f>
        <v>2</v>
      </c>
      <c r="O875" s="16" t="str">
        <f>IF($C875="B",VLOOKUP($A875,Bat!$A$4:$BC$2232,O$1,FALSE),VLOOKUP($A875,Pit!$A$4:$AZ$2108,O$2,FALSE))</f>
        <v>87-89 Mph</v>
      </c>
      <c r="P875" s="17">
        <f>IF($C875="B",VLOOKUP($A875,Bat!$A$4:$BC$2232,P$1,FALSE),VLOOKUP($A875,Pit!$A$4:$AZ$2108,P$2,FALSE))</f>
        <v>4</v>
      </c>
      <c r="Q875" s="36">
        <f>IF($C875="B",VLOOKUP($A875,Bat!$A$4:$BC$2232,Q$1,FALSE),VLOOKUP($A875,Pit!$A$4:$AZ$2108,Q$2,FALSE))</f>
        <v>7.1974308036818613</v>
      </c>
      <c r="R875" s="19">
        <f>IF($C875="B",VLOOKUP($A875,Bat!$A$4:$BC$2232,R$1,FALSE),VLOOKUP($A875,Pit!$A$4:$AZ$2108,R$2,FALSE))</f>
        <v>-1.4182908728668859</v>
      </c>
      <c r="S875" s="20">
        <f>IF($C875="B",VLOOKUP($A875,Bat!$A$4:$BC$2232,S$1,FALSE),VLOOKUP($A875,Pit!$A$4:$AZ$2108,S$2,FALSE))</f>
        <v>200000</v>
      </c>
      <c r="T875" s="17" t="str">
        <f>VLOOKUP(IF($C875="B",VLOOKUP($A875,Bat!$A$4:$AT$2232,T$1,FALSE),VLOOKUP($A875,Pit!$A$4:$BD$2108,T$2,FALSE)),COND!$A$35:$B$41,2,FALSE)</f>
        <v>??</v>
      </c>
      <c r="U875" s="21">
        <f>IF($C875="B",VLOOKUP($A875,Bat!$A$4:$AR$1196,44,FALSE),VLOOKUP($A875,Pit!$A$4:$BB$1086,54,FALSE))</f>
        <v>0</v>
      </c>
      <c r="V875" s="16"/>
      <c r="W875" s="16">
        <f>IF(OR(U875=999,V875=999,AND(S875&gt;$S$3,S875&lt;&gt;"Slot")),"",IF(V875="",U875,V875))</f>
        <v>0</v>
      </c>
      <c r="X875" s="17" t="e">
        <f>RANK(R875,$R$5:$R$124)</f>
        <v>#N/A</v>
      </c>
      <c r="Y875" s="16" t="str">
        <f>IFERROR(VLOOKUP($D875,Results!$F$3:$L$1396,Y$1,FALSE),"")</f>
        <v/>
      </c>
      <c r="Z875" s="34" t="str">
        <f>IFERROR(IFERROR(IF(VLOOKUP($D875,Results!$F$3:$L$1396,Z$1+1,FALSE)=1,"S",""),"")&amp;VLOOKUP($D875,Results!$F$3:$L$1396,Z$1,FALSE),"")</f>
        <v/>
      </c>
      <c r="AA875" s="16" t="str">
        <f>IFERROR(VLOOKUP($D875,Results!$F$3:$L$1396,AA$1,FALSE),"")</f>
        <v/>
      </c>
      <c r="AB875" s="16" t="str">
        <f>IFERROR(VLOOKUP($D875,Results!$F$3:$L$1396,AB$1,FALSE),"")</f>
        <v/>
      </c>
      <c r="AC875" s="16" t="str">
        <f>IF(V875="","",Y875-V875)</f>
        <v/>
      </c>
    </row>
    <row r="876" spans="1:29" s="21" customFormat="1" x14ac:dyDescent="0.25">
      <c r="A876" s="21" t="s">
        <v>3112</v>
      </c>
      <c r="B876" s="16">
        <f>COUNTIF($A$5:$A$124,A876)</f>
        <v>0</v>
      </c>
      <c r="C876" s="16" t="str">
        <f>IF(OR(MID(A876,1,2)="SP",MID(A876,1,2)="MR",MID(A876,1,2)="CL",MID(A876,1,2)="RP"),"P","B")</f>
        <v>B</v>
      </c>
      <c r="D876" s="17">
        <f>IF($C876="B",VLOOKUP($A876,Bat!$A$4:$BC$2232,D$1,FALSE),VLOOKUP($A876,Pit!$A$4:$AZ$2108,D$2,FALSE))</f>
        <v>4875</v>
      </c>
      <c r="E876" s="16" t="str">
        <f>IF($C876="B",VLOOKUP($A876,Bat!$A$4:$BC$2232,E$1,FALSE),VLOOKUP($A876,Pit!$A$4:$AZ$2108,E$2,FALSE))</f>
        <v>1B</v>
      </c>
      <c r="F876" s="16" t="str">
        <f>IF($C876="B",VLOOKUP($A876,Bat!$A$4:$BC$2232,F$1,FALSE),VLOOKUP($A876,Pit!$A$4:$AZ$2108,F$2,FALSE))</f>
        <v>Miguel Flores</v>
      </c>
      <c r="G876" s="16">
        <f>IF($C876="B",VLOOKUP($A876,Bat!$A$4:$BC$2232,G$1,FALSE),VLOOKUP($A876,Pit!$A$4:$AZ$2108,G$2,FALSE))</f>
        <v>18</v>
      </c>
      <c r="H876" s="16" t="str">
        <f>IF($C876="B",VLOOKUP($A876,Bat!$A$4:$BC$2232,H$1,FALSE),VLOOKUP($A876,Pit!$A$4:$AZ$2108,H$2,FALSE))</f>
        <v>R</v>
      </c>
      <c r="I876" s="16" t="str">
        <f>IF($C876="B",VLOOKUP($A876,Bat!$A$4:$BC$2232,I$1,FALSE),VLOOKUP($A876,Pit!$A$4:$AZ$2108,I$2,FALSE))</f>
        <v>R</v>
      </c>
      <c r="J876" s="16" t="str">
        <f>IF($C876="B",VLOOKUP($A876,Bat!$A$4:$BC$2232,J$1,FALSE),VLOOKUP($A876,Pit!$A$4:$AZ$2108,J$2,FALSE))</f>
        <v>Very High</v>
      </c>
      <c r="K876" s="17" t="str">
        <f>IF($C876="B",VLOOKUP($A876,Bat!$A$4:$BC$2232,K$1,FALSE),VLOOKUP($A876,Pit!$A$4:$AZ$2108,K$2,FALSE))</f>
        <v>Normal</v>
      </c>
      <c r="L876" s="16">
        <f>IF($C876="B",VLOOKUP($A876,Bat!$A$4:$BC$2232,L$1,FALSE),VLOOKUP($A876,Pit!$A$4:$AZ$2108,L$2,FALSE))</f>
        <v>2</v>
      </c>
      <c r="M876" s="16">
        <f>IF($C876="B",VLOOKUP($A876,Bat!$A$4:$BC$2232,M$1,FALSE),VLOOKUP($A876,Pit!$A$4:$AZ$2108,M$2,FALSE))</f>
        <v>3</v>
      </c>
      <c r="N876" s="16">
        <f>IF($C876="B",VLOOKUP($A876,Bat!$A$4:$BC$2232,N$1,FALSE),VLOOKUP($A876,Pit!$A$4:$AZ$2108,N$2,FALSE))</f>
        <v>4</v>
      </c>
      <c r="O876" s="16">
        <f>IF($C876="B",VLOOKUP($A876,Bat!$A$4:$BC$2232,O$1,FALSE),VLOOKUP($A876,Pit!$A$4:$AZ$2108,O$2,FALSE))</f>
        <v>3</v>
      </c>
      <c r="P876" s="17">
        <f>IF($C876="B",VLOOKUP($A876,Bat!$A$4:$BC$2232,P$1,FALSE),VLOOKUP($A876,Pit!$A$4:$AZ$2108,P$2,FALSE))</f>
        <v>2</v>
      </c>
      <c r="Q876" s="36">
        <f>IF($C876="B",VLOOKUP($A876,Bat!$A$4:$BC$2232,Q$1,FALSE),VLOOKUP($A876,Pit!$A$4:$AZ$2108,Q$2,FALSE))</f>
        <v>-4.2427021753348502</v>
      </c>
      <c r="R876" s="19">
        <f>IF($C876="B",VLOOKUP($A876,Bat!$A$4:$BC$2232,R$1,FALSE),VLOOKUP($A876,Pit!$A$4:$AZ$2108,R$2,FALSE))</f>
        <v>-1.4191262972175691</v>
      </c>
      <c r="S876" s="20">
        <f>IF($C876="B",VLOOKUP($A876,Bat!$A$4:$BC$2232,S$1,FALSE),VLOOKUP($A876,Pit!$A$4:$AZ$2108,S$2,FALSE))</f>
        <v>210000</v>
      </c>
      <c r="T876" s="17" t="str">
        <f>VLOOKUP(IF($C876="B",VLOOKUP($A876,Bat!$A$4:$AT$2232,T$1,FALSE),VLOOKUP($A876,Pit!$A$4:$BD$2108,T$2,FALSE)),COND!$A$35:$B$41,2,FALSE)</f>
        <v>??</v>
      </c>
      <c r="U876" s="21">
        <f>IF($C876="B",VLOOKUP($A876,Bat!$A$4:$AR$1196,44,FALSE),VLOOKUP($A876,Pit!$A$4:$BB$1086,54,FALSE))</f>
        <v>0</v>
      </c>
      <c r="V876" s="16"/>
      <c r="W876" s="16">
        <f>IF(OR(U876=999,V876=999,AND(S876&gt;$S$3,S876&lt;&gt;"Slot")),"",IF(V876="",U876,V876))</f>
        <v>0</v>
      </c>
      <c r="X876" s="17" t="e">
        <f>RANK(R876,$R$5:$R$124)</f>
        <v>#N/A</v>
      </c>
      <c r="Y876" s="16" t="str">
        <f>IFERROR(VLOOKUP($D876,Results!$F$3:$L$1396,Y$1,FALSE),"")</f>
        <v/>
      </c>
      <c r="Z876" s="34" t="str">
        <f>IFERROR(IFERROR(IF(VLOOKUP($D876,Results!$F$3:$L$1396,Z$1+1,FALSE)=1,"S",""),"")&amp;VLOOKUP($D876,Results!$F$3:$L$1396,Z$1,FALSE),"")</f>
        <v/>
      </c>
      <c r="AA876" s="16" t="str">
        <f>IFERROR(VLOOKUP($D876,Results!$F$3:$L$1396,AA$1,FALSE),"")</f>
        <v/>
      </c>
      <c r="AB876" s="16" t="str">
        <f>IFERROR(VLOOKUP($D876,Results!$F$3:$L$1396,AB$1,FALSE),"")</f>
        <v/>
      </c>
      <c r="AC876" s="16" t="str">
        <f>IF(V876="","",Y876-V876)</f>
        <v/>
      </c>
    </row>
    <row r="877" spans="1:29" s="21" customFormat="1" x14ac:dyDescent="0.25">
      <c r="A877" s="21" t="s">
        <v>3113</v>
      </c>
      <c r="B877" s="16">
        <f>COUNTIF($A$5:$A$124,A877)</f>
        <v>0</v>
      </c>
      <c r="C877" s="16" t="str">
        <f>IF(OR(MID(A877,1,2)="SP",MID(A877,1,2)="MR",MID(A877,1,2)="CL",MID(A877,1,2)="RP"),"P","B")</f>
        <v>B</v>
      </c>
      <c r="D877" s="17">
        <f>IF($C877="B",VLOOKUP($A877,Bat!$A$4:$BC$2232,D$1,FALSE),VLOOKUP($A877,Pit!$A$4:$AZ$2108,D$2,FALSE))</f>
        <v>5012</v>
      </c>
      <c r="E877" s="16" t="str">
        <f>IF($C877="B",VLOOKUP($A877,Bat!$A$4:$BC$2232,E$1,FALSE),VLOOKUP($A877,Pit!$A$4:$AZ$2108,E$2,FALSE))</f>
        <v>1B</v>
      </c>
      <c r="F877" s="16" t="str">
        <f>IF($C877="B",VLOOKUP($A877,Bat!$A$4:$BC$2232,F$1,FALSE),VLOOKUP($A877,Pit!$A$4:$AZ$2108,F$2,FALSE))</f>
        <v>Bruce Swanson</v>
      </c>
      <c r="G877" s="16">
        <f>IF($C877="B",VLOOKUP($A877,Bat!$A$4:$BC$2232,G$1,FALSE),VLOOKUP($A877,Pit!$A$4:$AZ$2108,G$2,FALSE))</f>
        <v>18</v>
      </c>
      <c r="H877" s="16" t="str">
        <f>IF($C877="B",VLOOKUP($A877,Bat!$A$4:$BC$2232,H$1,FALSE),VLOOKUP($A877,Pit!$A$4:$AZ$2108,H$2,FALSE))</f>
        <v>R</v>
      </c>
      <c r="I877" s="16" t="str">
        <f>IF($C877="B",VLOOKUP($A877,Bat!$A$4:$BC$2232,I$1,FALSE),VLOOKUP($A877,Pit!$A$4:$AZ$2108,I$2,FALSE))</f>
        <v>R</v>
      </c>
      <c r="J877" s="16" t="str">
        <f>IF($C877="B",VLOOKUP($A877,Bat!$A$4:$BC$2232,J$1,FALSE),VLOOKUP($A877,Pit!$A$4:$AZ$2108,J$2,FALSE))</f>
        <v>Low</v>
      </c>
      <c r="K877" s="17" t="str">
        <f>IF($C877="B",VLOOKUP($A877,Bat!$A$4:$BC$2232,K$1,FALSE),VLOOKUP($A877,Pit!$A$4:$AZ$2108,K$2,FALSE))</f>
        <v>High</v>
      </c>
      <c r="L877" s="16">
        <f>IF($C877="B",VLOOKUP($A877,Bat!$A$4:$BC$2232,L$1,FALSE),VLOOKUP($A877,Pit!$A$4:$AZ$2108,L$2,FALSE))</f>
        <v>2</v>
      </c>
      <c r="M877" s="16">
        <f>IF($C877="B",VLOOKUP($A877,Bat!$A$4:$BC$2232,M$1,FALSE),VLOOKUP($A877,Pit!$A$4:$AZ$2108,M$2,FALSE))</f>
        <v>2</v>
      </c>
      <c r="N877" s="16">
        <f>IF($C877="B",VLOOKUP($A877,Bat!$A$4:$BC$2232,N$1,FALSE),VLOOKUP($A877,Pit!$A$4:$AZ$2108,N$2,FALSE))</f>
        <v>7</v>
      </c>
      <c r="O877" s="16">
        <f>IF($C877="B",VLOOKUP($A877,Bat!$A$4:$BC$2232,O$1,FALSE),VLOOKUP($A877,Pit!$A$4:$AZ$2108,O$2,FALSE))</f>
        <v>1</v>
      </c>
      <c r="P877" s="17">
        <f>IF($C877="B",VLOOKUP($A877,Bat!$A$4:$BC$2232,P$1,FALSE),VLOOKUP($A877,Pit!$A$4:$AZ$2108,P$2,FALSE))</f>
        <v>2</v>
      </c>
      <c r="Q877" s="36">
        <f>IF($C877="B",VLOOKUP($A877,Bat!$A$4:$BC$2232,Q$1,FALSE),VLOOKUP($A877,Pit!$A$4:$AZ$2108,Q$2,FALSE))</f>
        <v>-4.2599299967263935</v>
      </c>
      <c r="R877" s="19">
        <f>IF($C877="B",VLOOKUP($A877,Bat!$A$4:$BC$2232,R$1,FALSE),VLOOKUP($A877,Pit!$A$4:$AZ$2108,R$2,FALSE))</f>
        <v>-1.4213861360331206</v>
      </c>
      <c r="S877" s="20">
        <f>IF($C877="B",VLOOKUP($A877,Bat!$A$4:$BC$2232,S$1,FALSE),VLOOKUP($A877,Pit!$A$4:$AZ$2108,S$2,FALSE))</f>
        <v>220000</v>
      </c>
      <c r="T877" s="17" t="str">
        <f>VLOOKUP(IF($C877="B",VLOOKUP($A877,Bat!$A$4:$AT$2232,T$1,FALSE),VLOOKUP($A877,Pit!$A$4:$BD$2108,T$2,FALSE)),COND!$A$35:$B$41,2,FALSE)</f>
        <v>??</v>
      </c>
      <c r="U877" s="21">
        <f>IF($C877="B",VLOOKUP($A877,Bat!$A$4:$AR$1196,44,FALSE),VLOOKUP($A877,Pit!$A$4:$BB$1086,54,FALSE))</f>
        <v>0</v>
      </c>
      <c r="V877" s="16"/>
      <c r="W877" s="16">
        <f>IF(OR(U877=999,V877=999,AND(S877&gt;$S$3,S877&lt;&gt;"Slot")),"",IF(V877="",U877,V877))</f>
        <v>0</v>
      </c>
      <c r="X877" s="17" t="e">
        <f>RANK(R877,$R$5:$R$124)</f>
        <v>#N/A</v>
      </c>
      <c r="Y877" s="16" t="str">
        <f>IFERROR(VLOOKUP($D877,Results!$F$3:$L$1396,Y$1,FALSE),"")</f>
        <v/>
      </c>
      <c r="Z877" s="34" t="str">
        <f>IFERROR(IFERROR(IF(VLOOKUP($D877,Results!$F$3:$L$1396,Z$1+1,FALSE)=1,"S",""),"")&amp;VLOOKUP($D877,Results!$F$3:$L$1396,Z$1,FALSE),"")</f>
        <v/>
      </c>
      <c r="AA877" s="16" t="str">
        <f>IFERROR(VLOOKUP($D877,Results!$F$3:$L$1396,AA$1,FALSE),"")</f>
        <v/>
      </c>
      <c r="AB877" s="16" t="str">
        <f>IFERROR(VLOOKUP($D877,Results!$F$3:$L$1396,AB$1,FALSE),"")</f>
        <v/>
      </c>
      <c r="AC877" s="16" t="str">
        <f>IF(V877="","",Y877-V877)</f>
        <v/>
      </c>
    </row>
    <row r="878" spans="1:29" s="21" customFormat="1" x14ac:dyDescent="0.25">
      <c r="A878" s="21" t="s">
        <v>3114</v>
      </c>
      <c r="B878" s="16">
        <f>COUNTIF($A$5:$A$124,A878)</f>
        <v>0</v>
      </c>
      <c r="C878" s="16" t="str">
        <f>IF(OR(MID(A878,1,2)="SP",MID(A878,1,2)="MR",MID(A878,1,2)="CL",MID(A878,1,2)="RP"),"P","B")</f>
        <v>B</v>
      </c>
      <c r="D878" s="17">
        <f>IF($C878="B",VLOOKUP($A878,Bat!$A$4:$BC$2232,D$1,FALSE),VLOOKUP($A878,Pit!$A$4:$AZ$2108,D$2,FALSE))</f>
        <v>4892</v>
      </c>
      <c r="E878" s="16" t="str">
        <f>IF($C878="B",VLOOKUP($A878,Bat!$A$4:$BC$2232,E$1,FALSE),VLOOKUP($A878,Pit!$A$4:$AZ$2108,E$2,FALSE))</f>
        <v>CF</v>
      </c>
      <c r="F878" s="16" t="str">
        <f>IF($C878="B",VLOOKUP($A878,Bat!$A$4:$BC$2232,F$1,FALSE),VLOOKUP($A878,Pit!$A$4:$AZ$2108,F$2,FALSE))</f>
        <v>Steve Bishop</v>
      </c>
      <c r="G878" s="16">
        <f>IF($C878="B",VLOOKUP($A878,Bat!$A$4:$BC$2232,G$1,FALSE),VLOOKUP($A878,Pit!$A$4:$AZ$2108,G$2,FALSE))</f>
        <v>18</v>
      </c>
      <c r="H878" s="16" t="str">
        <f>IF($C878="B",VLOOKUP($A878,Bat!$A$4:$BC$2232,H$1,FALSE),VLOOKUP($A878,Pit!$A$4:$AZ$2108,H$2,FALSE))</f>
        <v>L</v>
      </c>
      <c r="I878" s="16" t="str">
        <f>IF($C878="B",VLOOKUP($A878,Bat!$A$4:$BC$2232,I$1,FALSE),VLOOKUP($A878,Pit!$A$4:$AZ$2108,I$2,FALSE))</f>
        <v>L</v>
      </c>
      <c r="J878" s="16" t="str">
        <f>IF($C878="B",VLOOKUP($A878,Bat!$A$4:$BC$2232,J$1,FALSE),VLOOKUP($A878,Pit!$A$4:$AZ$2108,J$2,FALSE))</f>
        <v>Very Low</v>
      </c>
      <c r="K878" s="17" t="str">
        <f>IF($C878="B",VLOOKUP($A878,Bat!$A$4:$BC$2232,K$1,FALSE),VLOOKUP($A878,Pit!$A$4:$AZ$2108,K$2,FALSE))</f>
        <v>High</v>
      </c>
      <c r="L878" s="16">
        <f>IF($C878="B",VLOOKUP($A878,Bat!$A$4:$BC$2232,L$1,FALSE),VLOOKUP($A878,Pit!$A$4:$AZ$2108,L$2,FALSE))</f>
        <v>3</v>
      </c>
      <c r="M878" s="16">
        <f>IF($C878="B",VLOOKUP($A878,Bat!$A$4:$BC$2232,M$1,FALSE),VLOOKUP($A878,Pit!$A$4:$AZ$2108,M$2,FALSE))</f>
        <v>1</v>
      </c>
      <c r="N878" s="16">
        <f>IF($C878="B",VLOOKUP($A878,Bat!$A$4:$BC$2232,N$1,FALSE),VLOOKUP($A878,Pit!$A$4:$AZ$2108,N$2,FALSE))</f>
        <v>3</v>
      </c>
      <c r="O878" s="16">
        <f>IF($C878="B",VLOOKUP($A878,Bat!$A$4:$BC$2232,O$1,FALSE),VLOOKUP($A878,Pit!$A$4:$AZ$2108,O$2,FALSE))</f>
        <v>1</v>
      </c>
      <c r="P878" s="17">
        <f>IF($C878="B",VLOOKUP($A878,Bat!$A$4:$BC$2232,P$1,FALSE),VLOOKUP($A878,Pit!$A$4:$AZ$2108,P$2,FALSE))</f>
        <v>3</v>
      </c>
      <c r="Q878" s="36">
        <f>IF($C878="B",VLOOKUP($A878,Bat!$A$4:$BC$2232,Q$1,FALSE),VLOOKUP($A878,Pit!$A$4:$AZ$2108,Q$2,FALSE))</f>
        <v>-4.4253464518657886</v>
      </c>
      <c r="R878" s="19">
        <f>IF($C878="B",VLOOKUP($A878,Bat!$A$4:$BC$2232,R$1,FALSE),VLOOKUP($A878,Pit!$A$4:$AZ$2108,R$2,FALSE))</f>
        <v>-1.4430844412081678</v>
      </c>
      <c r="S878" s="20">
        <f>IF($C878="B",VLOOKUP($A878,Bat!$A$4:$BC$2232,S$1,FALSE),VLOOKUP($A878,Pit!$A$4:$AZ$2108,S$2,FALSE))</f>
        <v>190000</v>
      </c>
      <c r="T878" s="17" t="str">
        <f>VLOOKUP(IF($C878="B",VLOOKUP($A878,Bat!$A$4:$AT$2232,T$1,FALSE),VLOOKUP($A878,Pit!$A$4:$BD$2108,T$2,FALSE)),COND!$A$35:$B$41,2,FALSE)</f>
        <v>??</v>
      </c>
      <c r="U878" s="21">
        <f>IF($C878="B",VLOOKUP($A878,Bat!$A$4:$AR$1196,44,FALSE),VLOOKUP($A878,Pit!$A$4:$BB$1086,54,FALSE))</f>
        <v>0</v>
      </c>
      <c r="V878" s="16"/>
      <c r="W878" s="16">
        <f>IF(OR(U878=999,V878=999,AND(S878&gt;$S$3,S878&lt;&gt;"Slot")),"",IF(V878="",U878,V878))</f>
        <v>0</v>
      </c>
      <c r="X878" s="17" t="e">
        <f>RANK(R878,$R$5:$R$124)</f>
        <v>#N/A</v>
      </c>
      <c r="Y878" s="16" t="str">
        <f>IFERROR(VLOOKUP($D878,Results!$F$3:$L$1396,Y$1,FALSE),"")</f>
        <v/>
      </c>
      <c r="Z878" s="34" t="str">
        <f>IFERROR(IFERROR(IF(VLOOKUP($D878,Results!$F$3:$L$1396,Z$1+1,FALSE)=1,"S",""),"")&amp;VLOOKUP($D878,Results!$F$3:$L$1396,Z$1,FALSE),"")</f>
        <v/>
      </c>
      <c r="AA878" s="16" t="str">
        <f>IFERROR(VLOOKUP($D878,Results!$F$3:$L$1396,AA$1,FALSE),"")</f>
        <v/>
      </c>
      <c r="AB878" s="16" t="str">
        <f>IFERROR(VLOOKUP($D878,Results!$F$3:$L$1396,AB$1,FALSE),"")</f>
        <v/>
      </c>
      <c r="AC878" s="16" t="str">
        <f>IF(V878="","",Y878-V878)</f>
        <v/>
      </c>
    </row>
    <row r="879" spans="1:29" s="21" customFormat="1" x14ac:dyDescent="0.25">
      <c r="A879" s="21" t="s">
        <v>2738</v>
      </c>
      <c r="B879" s="16">
        <f>COUNTIF($A$5:$A$124,A879)</f>
        <v>0</v>
      </c>
      <c r="C879" s="16" t="str">
        <f>IF(OR(MID(A879,1,2)="SP",MID(A879,1,2)="MR",MID(A879,1,2)="CL",MID(A879,1,2)="RP"),"P","B")</f>
        <v>P</v>
      </c>
      <c r="D879" s="17">
        <f>IF($C879="B",VLOOKUP($A879,Bat!$A$4:$BC$2232,D$1,FALSE),VLOOKUP($A879,Pit!$A$4:$AZ$2108,D$2,FALSE))</f>
        <v>11304</v>
      </c>
      <c r="E879" s="16" t="str">
        <f>IF($C879="B",VLOOKUP($A879,Bat!$A$4:$BC$2232,E$1,FALSE),VLOOKUP($A879,Pit!$A$4:$AZ$2108,E$2,FALSE))</f>
        <v>SP</v>
      </c>
      <c r="F879" s="16" t="str">
        <f>IF($C879="B",VLOOKUP($A879,Bat!$A$4:$BC$2232,F$1,FALSE),VLOOKUP($A879,Pit!$A$4:$AZ$2108,F$2,FALSE))</f>
        <v>Jorge Segura</v>
      </c>
      <c r="G879" s="16">
        <f>IF($C879="B",VLOOKUP($A879,Bat!$A$4:$BC$2232,G$1,FALSE),VLOOKUP($A879,Pit!$A$4:$AZ$2108,G$2,FALSE))</f>
        <v>21</v>
      </c>
      <c r="H879" s="16" t="str">
        <f>IF($C879="B",VLOOKUP($A879,Bat!$A$4:$BC$2232,H$1,FALSE),VLOOKUP($A879,Pit!$A$4:$AZ$2108,H$2,FALSE))</f>
        <v>S</v>
      </c>
      <c r="I879" s="16" t="str">
        <f>IF($C879="B",VLOOKUP($A879,Bat!$A$4:$BC$2232,I$1,FALSE),VLOOKUP($A879,Pit!$A$4:$AZ$2108,I$2,FALSE))</f>
        <v>R</v>
      </c>
      <c r="J879" s="16" t="str">
        <f>IF($C879="B",VLOOKUP($A879,Bat!$A$4:$BC$2232,J$1,FALSE),VLOOKUP($A879,Pit!$A$4:$AZ$2108,J$2,FALSE))</f>
        <v>Very Low</v>
      </c>
      <c r="K879" s="17" t="str">
        <f>IF($C879="B",VLOOKUP($A879,Bat!$A$4:$BC$2232,K$1,FALSE),VLOOKUP($A879,Pit!$A$4:$AZ$2108,K$2,FALSE))</f>
        <v>High</v>
      </c>
      <c r="L879" s="16">
        <f>IF($C879="B",VLOOKUP($A879,Bat!$A$4:$BC$2232,L$1,FALSE),VLOOKUP($A879,Pit!$A$4:$AZ$2108,L$2,FALSE))</f>
        <v>3</v>
      </c>
      <c r="M879" s="16">
        <f>IF($C879="B",VLOOKUP($A879,Bat!$A$4:$BC$2232,M$1,FALSE),VLOOKUP($A879,Pit!$A$4:$AZ$2108,M$2,FALSE))</f>
        <v>3</v>
      </c>
      <c r="N879" s="16">
        <f>IF($C879="B",VLOOKUP($A879,Bat!$A$4:$BC$2232,N$1,FALSE),VLOOKUP($A879,Pit!$A$4:$AZ$2108,N$2,FALSE))</f>
        <v>2</v>
      </c>
      <c r="O879" s="16" t="str">
        <f>IF($C879="B",VLOOKUP($A879,Bat!$A$4:$BC$2232,O$1,FALSE),VLOOKUP($A879,Pit!$A$4:$AZ$2108,O$2,FALSE))</f>
        <v>93-95 Mph</v>
      </c>
      <c r="P879" s="17">
        <f>IF($C879="B",VLOOKUP($A879,Bat!$A$4:$BC$2232,P$1,FALSE),VLOOKUP($A879,Pit!$A$4:$AZ$2108,P$2,FALSE))</f>
        <v>10</v>
      </c>
      <c r="Q879" s="36">
        <f>IF($C879="B",VLOOKUP($A879,Bat!$A$4:$BC$2232,Q$1,FALSE),VLOOKUP($A879,Pit!$A$4:$AZ$2108,Q$2,FALSE))</f>
        <v>6.9147279723935888</v>
      </c>
      <c r="R879" s="19">
        <f>IF($C879="B",VLOOKUP($A879,Bat!$A$4:$BC$2232,R$1,FALSE),VLOOKUP($A879,Pit!$A$4:$AZ$2108,R$2,FALSE))</f>
        <v>-1.4435828247716818</v>
      </c>
      <c r="S879" s="20">
        <f>IF($C879="B",VLOOKUP($A879,Bat!$A$4:$BC$2232,S$1,FALSE),VLOOKUP($A879,Pit!$A$4:$AZ$2108,S$2,FALSE))</f>
        <v>190000</v>
      </c>
      <c r="T879" s="17" t="str">
        <f>VLOOKUP(IF($C879="B",VLOOKUP($A879,Bat!$A$4:$AT$2232,T$1,FALSE),VLOOKUP($A879,Pit!$A$4:$BD$2108,T$2,FALSE)),COND!$A$35:$B$41,2,FALSE)</f>
        <v>??</v>
      </c>
      <c r="U879" s="21">
        <f>IF($C879="B",VLOOKUP($A879,Bat!$A$4:$AR$1196,44,FALSE),VLOOKUP($A879,Pit!$A$4:$BB$1086,54,FALSE))</f>
        <v>0</v>
      </c>
      <c r="V879" s="16"/>
      <c r="W879" s="16">
        <f>IF(OR(U879=999,V879=999,AND(S879&gt;$S$3,S879&lt;&gt;"Slot")),"",IF(V879="",U879,V879))</f>
        <v>0</v>
      </c>
      <c r="X879" s="17" t="e">
        <f>RANK(R879,$R$5:$R$124)</f>
        <v>#N/A</v>
      </c>
      <c r="Y879" s="16" t="str">
        <f>IFERROR(VLOOKUP($D879,Results!$F$3:$L$1396,Y$1,FALSE),"")</f>
        <v/>
      </c>
      <c r="Z879" s="34" t="str">
        <f>IFERROR(IFERROR(IF(VLOOKUP($D879,Results!$F$3:$L$1396,Z$1+1,FALSE)=1,"S",""),"")&amp;VLOOKUP($D879,Results!$F$3:$L$1396,Z$1,FALSE),"")</f>
        <v/>
      </c>
      <c r="AA879" s="16" t="str">
        <f>IFERROR(VLOOKUP($D879,Results!$F$3:$L$1396,AA$1,FALSE),"")</f>
        <v/>
      </c>
      <c r="AB879" s="16" t="str">
        <f>IFERROR(VLOOKUP($D879,Results!$F$3:$L$1396,AB$1,FALSE),"")</f>
        <v/>
      </c>
      <c r="AC879" s="16" t="str">
        <f>IF(V879="","",Y879-V879)</f>
        <v/>
      </c>
    </row>
    <row r="880" spans="1:29" s="21" customFormat="1" x14ac:dyDescent="0.25">
      <c r="A880" s="21" t="s">
        <v>2739</v>
      </c>
      <c r="B880" s="16">
        <f>COUNTIF($A$5:$A$124,A880)</f>
        <v>0</v>
      </c>
      <c r="C880" s="16" t="str">
        <f>IF(OR(MID(A880,1,2)="SP",MID(A880,1,2)="MR",MID(A880,1,2)="CL",MID(A880,1,2)="RP"),"P","B")</f>
        <v>P</v>
      </c>
      <c r="D880" s="17">
        <f>IF($C880="B",VLOOKUP($A880,Bat!$A$4:$BC$2232,D$1,FALSE),VLOOKUP($A880,Pit!$A$4:$AZ$2108,D$2,FALSE))</f>
        <v>4885</v>
      </c>
      <c r="E880" s="16" t="str">
        <f>IF($C880="B",VLOOKUP($A880,Bat!$A$4:$BC$2232,E$1,FALSE),VLOOKUP($A880,Pit!$A$4:$AZ$2108,E$2,FALSE))</f>
        <v>SP</v>
      </c>
      <c r="F880" s="16" t="str">
        <f>IF($C880="B",VLOOKUP($A880,Bat!$A$4:$BC$2232,F$1,FALSE),VLOOKUP($A880,Pit!$A$4:$AZ$2108,F$2,FALSE))</f>
        <v>Mike Daugherty</v>
      </c>
      <c r="G880" s="16">
        <f>IF($C880="B",VLOOKUP($A880,Bat!$A$4:$BC$2232,G$1,FALSE),VLOOKUP($A880,Pit!$A$4:$AZ$2108,G$2,FALSE))</f>
        <v>18</v>
      </c>
      <c r="H880" s="16" t="str">
        <f>IF($C880="B",VLOOKUP($A880,Bat!$A$4:$BC$2232,H$1,FALSE),VLOOKUP($A880,Pit!$A$4:$AZ$2108,H$2,FALSE))</f>
        <v>L</v>
      </c>
      <c r="I880" s="16" t="str">
        <f>IF($C880="B",VLOOKUP($A880,Bat!$A$4:$BC$2232,I$1,FALSE),VLOOKUP($A880,Pit!$A$4:$AZ$2108,I$2,FALSE))</f>
        <v>R</v>
      </c>
      <c r="J880" s="16" t="str">
        <f>IF($C880="B",VLOOKUP($A880,Bat!$A$4:$BC$2232,J$1,FALSE),VLOOKUP($A880,Pit!$A$4:$AZ$2108,J$2,FALSE))</f>
        <v>Very Low</v>
      </c>
      <c r="K880" s="17" t="str">
        <f>IF($C880="B",VLOOKUP($A880,Bat!$A$4:$BC$2232,K$1,FALSE),VLOOKUP($A880,Pit!$A$4:$AZ$2108,K$2,FALSE))</f>
        <v>Low</v>
      </c>
      <c r="L880" s="16">
        <f>IF($C880="B",VLOOKUP($A880,Bat!$A$4:$BC$2232,L$1,FALSE),VLOOKUP($A880,Pit!$A$4:$AZ$2108,L$2,FALSE))</f>
        <v>3</v>
      </c>
      <c r="M880" s="16">
        <f>IF($C880="B",VLOOKUP($A880,Bat!$A$4:$BC$2232,M$1,FALSE),VLOOKUP($A880,Pit!$A$4:$AZ$2108,M$2,FALSE))</f>
        <v>3</v>
      </c>
      <c r="N880" s="16">
        <f>IF($C880="B",VLOOKUP($A880,Bat!$A$4:$BC$2232,N$1,FALSE),VLOOKUP($A880,Pit!$A$4:$AZ$2108,N$2,FALSE))</f>
        <v>2</v>
      </c>
      <c r="O880" s="16" t="str">
        <f>IF($C880="B",VLOOKUP($A880,Bat!$A$4:$BC$2232,O$1,FALSE),VLOOKUP($A880,Pit!$A$4:$AZ$2108,O$2,FALSE))</f>
        <v>88-90 Mph</v>
      </c>
      <c r="P880" s="17">
        <f>IF($C880="B",VLOOKUP($A880,Bat!$A$4:$BC$2232,P$1,FALSE),VLOOKUP($A880,Pit!$A$4:$AZ$2108,P$2,FALSE))</f>
        <v>9</v>
      </c>
      <c r="Q880" s="36">
        <f>IF($C880="B",VLOOKUP($A880,Bat!$A$4:$BC$2232,Q$1,FALSE),VLOOKUP($A880,Pit!$A$4:$AZ$2108,Q$2,FALSE))</f>
        <v>6.8194190530193417</v>
      </c>
      <c r="R880" s="19">
        <f>IF($C880="B",VLOOKUP($A880,Bat!$A$4:$BC$2232,R$1,FALSE),VLOOKUP($A880,Pit!$A$4:$AZ$2108,R$2,FALSE))</f>
        <v>-1.4521096180617479</v>
      </c>
      <c r="S880" s="20">
        <f>IF($C880="B",VLOOKUP($A880,Bat!$A$4:$BC$2232,S$1,FALSE),VLOOKUP($A880,Pit!$A$4:$AZ$2108,S$2,FALSE))</f>
        <v>230000</v>
      </c>
      <c r="T880" s="17" t="str">
        <f>VLOOKUP(IF($C880="B",VLOOKUP($A880,Bat!$A$4:$AT$2232,T$1,FALSE),VLOOKUP($A880,Pit!$A$4:$BD$2108,T$2,FALSE)),COND!$A$35:$B$41,2,FALSE)</f>
        <v>??</v>
      </c>
      <c r="U880" s="21">
        <f>IF($C880="B",VLOOKUP($A880,Bat!$A$4:$AR$1196,44,FALSE),VLOOKUP($A880,Pit!$A$4:$BB$1086,54,FALSE))</f>
        <v>0</v>
      </c>
      <c r="V880" s="16"/>
      <c r="W880" s="16">
        <f>IF(OR(U880=999,V880=999,AND(S880&gt;$S$3,S880&lt;&gt;"Slot")),"",IF(V880="",U880,V880))</f>
        <v>0</v>
      </c>
      <c r="X880" s="17" t="e">
        <f>RANK(R880,$R$5:$R$124)</f>
        <v>#N/A</v>
      </c>
      <c r="Y880" s="16" t="str">
        <f>IFERROR(VLOOKUP($D880,Results!$F$3:$L$1396,Y$1,FALSE),"")</f>
        <v/>
      </c>
      <c r="Z880" s="34" t="str">
        <f>IFERROR(IFERROR(IF(VLOOKUP($D880,Results!$F$3:$L$1396,Z$1+1,FALSE)=1,"S",""),"")&amp;VLOOKUP($D880,Results!$F$3:$L$1396,Z$1,FALSE),"")</f>
        <v/>
      </c>
      <c r="AA880" s="16" t="str">
        <f>IFERROR(VLOOKUP($D880,Results!$F$3:$L$1396,AA$1,FALSE),"")</f>
        <v/>
      </c>
      <c r="AB880" s="16" t="str">
        <f>IFERROR(VLOOKUP($D880,Results!$F$3:$L$1396,AB$1,FALSE),"")</f>
        <v/>
      </c>
      <c r="AC880" s="16" t="str">
        <f>IF(V880="","",Y880-V880)</f>
        <v/>
      </c>
    </row>
    <row r="881" spans="1:29" s="21" customFormat="1" x14ac:dyDescent="0.25">
      <c r="A881" s="21" t="s">
        <v>3115</v>
      </c>
      <c r="B881" s="16">
        <f>COUNTIF($A$5:$A$124,A881)</f>
        <v>0</v>
      </c>
      <c r="C881" s="16" t="str">
        <f>IF(OR(MID(A881,1,2)="SP",MID(A881,1,2)="MR",MID(A881,1,2)="CL",MID(A881,1,2)="RP"),"P","B")</f>
        <v>B</v>
      </c>
      <c r="D881" s="17">
        <f>IF($C881="B",VLOOKUP($A881,Bat!$A$4:$BC$2232,D$1,FALSE),VLOOKUP($A881,Pit!$A$4:$AZ$2108,D$2,FALSE))</f>
        <v>11102</v>
      </c>
      <c r="E881" s="16" t="str">
        <f>IF($C881="B",VLOOKUP($A881,Bat!$A$4:$BC$2232,E$1,FALSE),VLOOKUP($A881,Pit!$A$4:$AZ$2108,E$2,FALSE))</f>
        <v>CF</v>
      </c>
      <c r="F881" s="16" t="str">
        <f>IF($C881="B",VLOOKUP($A881,Bat!$A$4:$BC$2232,F$1,FALSE),VLOOKUP($A881,Pit!$A$4:$AZ$2108,F$2,FALSE))</f>
        <v>Travis Williams</v>
      </c>
      <c r="G881" s="16">
        <f>IF($C881="B",VLOOKUP($A881,Bat!$A$4:$BC$2232,G$1,FALSE),VLOOKUP($A881,Pit!$A$4:$AZ$2108,G$2,FALSE))</f>
        <v>20</v>
      </c>
      <c r="H881" s="16" t="str">
        <f>IF($C881="B",VLOOKUP($A881,Bat!$A$4:$BC$2232,H$1,FALSE),VLOOKUP($A881,Pit!$A$4:$AZ$2108,H$2,FALSE))</f>
        <v>L</v>
      </c>
      <c r="I881" s="16" t="str">
        <f>IF($C881="B",VLOOKUP($A881,Bat!$A$4:$BC$2232,I$1,FALSE),VLOOKUP($A881,Pit!$A$4:$AZ$2108,I$2,FALSE))</f>
        <v>L</v>
      </c>
      <c r="J881" s="16" t="str">
        <f>IF($C881="B",VLOOKUP($A881,Bat!$A$4:$BC$2232,J$1,FALSE),VLOOKUP($A881,Pit!$A$4:$AZ$2108,J$2,FALSE))</f>
        <v>Normal</v>
      </c>
      <c r="K881" s="17" t="str">
        <f>IF($C881="B",VLOOKUP($A881,Bat!$A$4:$BC$2232,K$1,FALSE),VLOOKUP($A881,Pit!$A$4:$AZ$2108,K$2,FALSE))</f>
        <v>Normal</v>
      </c>
      <c r="L881" s="16">
        <f>IF($C881="B",VLOOKUP($A881,Bat!$A$4:$BC$2232,L$1,FALSE),VLOOKUP($A881,Pit!$A$4:$AZ$2108,L$2,FALSE))</f>
        <v>2</v>
      </c>
      <c r="M881" s="16">
        <f>IF($C881="B",VLOOKUP($A881,Bat!$A$4:$BC$2232,M$1,FALSE),VLOOKUP($A881,Pit!$A$4:$AZ$2108,M$2,FALSE))</f>
        <v>3</v>
      </c>
      <c r="N881" s="16">
        <f>IF($C881="B",VLOOKUP($A881,Bat!$A$4:$BC$2232,N$1,FALSE),VLOOKUP($A881,Pit!$A$4:$AZ$2108,N$2,FALSE))</f>
        <v>1</v>
      </c>
      <c r="O881" s="16">
        <f>IF($C881="B",VLOOKUP($A881,Bat!$A$4:$BC$2232,O$1,FALSE),VLOOKUP($A881,Pit!$A$4:$AZ$2108,O$2,FALSE))</f>
        <v>4</v>
      </c>
      <c r="P881" s="17">
        <f>IF($C881="B",VLOOKUP($A881,Bat!$A$4:$BC$2232,P$1,FALSE),VLOOKUP($A881,Pit!$A$4:$AZ$2108,P$2,FALSE))</f>
        <v>4</v>
      </c>
      <c r="Q881" s="36">
        <f>IF($C881="B",VLOOKUP($A881,Bat!$A$4:$BC$2232,Q$1,FALSE),VLOOKUP($A881,Pit!$A$4:$AZ$2108,Q$2,FALSE))</f>
        <v>-4.6029034435948528</v>
      </c>
      <c r="R881" s="19">
        <f>IF($C881="B",VLOOKUP($A881,Bat!$A$4:$BC$2232,R$1,FALSE),VLOOKUP($A881,Pit!$A$4:$AZ$2108,R$2,FALSE))</f>
        <v>-1.4663752667143366</v>
      </c>
      <c r="S881" s="20">
        <f>IF($C881="B",VLOOKUP($A881,Bat!$A$4:$BC$2232,S$1,FALSE),VLOOKUP($A881,Pit!$A$4:$AZ$2108,S$2,FALSE))</f>
        <v>220000</v>
      </c>
      <c r="T881" s="17" t="str">
        <f>VLOOKUP(IF($C881="B",VLOOKUP($A881,Bat!$A$4:$AT$2232,T$1,FALSE),VLOOKUP($A881,Pit!$A$4:$BD$2108,T$2,FALSE)),COND!$A$35:$B$41,2,FALSE)</f>
        <v>??</v>
      </c>
      <c r="U881" s="21">
        <f>IF($C881="B",VLOOKUP($A881,Bat!$A$4:$AR$1196,44,FALSE),VLOOKUP($A881,Pit!$A$4:$BB$1086,54,FALSE))</f>
        <v>0</v>
      </c>
      <c r="V881" s="16"/>
      <c r="W881" s="16">
        <f>IF(OR(U881=999,V881=999,AND(S881&gt;$S$3,S881&lt;&gt;"Slot")),"",IF(V881="",U881,V881))</f>
        <v>0</v>
      </c>
      <c r="X881" s="17" t="e">
        <f>RANK(R881,$R$5:$R$124)</f>
        <v>#N/A</v>
      </c>
      <c r="Y881" s="16" t="str">
        <f>IFERROR(VLOOKUP($D881,Results!$F$3:$L$1396,Y$1,FALSE),"")</f>
        <v/>
      </c>
      <c r="Z881" s="34" t="str">
        <f>IFERROR(IFERROR(IF(VLOOKUP($D881,Results!$F$3:$L$1396,Z$1+1,FALSE)=1,"S",""),"")&amp;VLOOKUP($D881,Results!$F$3:$L$1396,Z$1,FALSE),"")</f>
        <v/>
      </c>
      <c r="AA881" s="16" t="str">
        <f>IFERROR(VLOOKUP($D881,Results!$F$3:$L$1396,AA$1,FALSE),"")</f>
        <v/>
      </c>
      <c r="AB881" s="16" t="str">
        <f>IFERROR(VLOOKUP($D881,Results!$F$3:$L$1396,AB$1,FALSE),"")</f>
        <v/>
      </c>
      <c r="AC881" s="16" t="str">
        <f>IF(V881="","",Y881-V881)</f>
        <v/>
      </c>
    </row>
    <row r="882" spans="1:29" s="21" customFormat="1" x14ac:dyDescent="0.25">
      <c r="A882" s="21" t="s">
        <v>3116</v>
      </c>
      <c r="B882" s="16">
        <f>COUNTIF($A$5:$A$124,A882)</f>
        <v>0</v>
      </c>
      <c r="C882" s="16" t="str">
        <f>IF(OR(MID(A882,1,2)="SP",MID(A882,1,2)="MR",MID(A882,1,2)="CL",MID(A882,1,2)="RP"),"P","B")</f>
        <v>B</v>
      </c>
      <c r="D882" s="17">
        <f>IF($C882="B",VLOOKUP($A882,Bat!$A$4:$BC$2232,D$1,FALSE),VLOOKUP($A882,Pit!$A$4:$AZ$2108,D$2,FALSE))</f>
        <v>11586</v>
      </c>
      <c r="E882" s="16" t="str">
        <f>IF($C882="B",VLOOKUP($A882,Bat!$A$4:$BC$2232,E$1,FALSE),VLOOKUP($A882,Pit!$A$4:$AZ$2108,E$2,FALSE))</f>
        <v>C</v>
      </c>
      <c r="F882" s="16" t="str">
        <f>IF($C882="B",VLOOKUP($A882,Bat!$A$4:$BC$2232,F$1,FALSE),VLOOKUP($A882,Pit!$A$4:$AZ$2108,F$2,FALSE))</f>
        <v>Butch Hamilton</v>
      </c>
      <c r="G882" s="16">
        <f>IF($C882="B",VLOOKUP($A882,Bat!$A$4:$BC$2232,G$1,FALSE),VLOOKUP($A882,Pit!$A$4:$AZ$2108,G$2,FALSE))</f>
        <v>21</v>
      </c>
      <c r="H882" s="16" t="str">
        <f>IF($C882="B",VLOOKUP($A882,Bat!$A$4:$BC$2232,H$1,FALSE),VLOOKUP($A882,Pit!$A$4:$AZ$2108,H$2,FALSE))</f>
        <v>R</v>
      </c>
      <c r="I882" s="16" t="str">
        <f>IF($C882="B",VLOOKUP($A882,Bat!$A$4:$BC$2232,I$1,FALSE),VLOOKUP($A882,Pit!$A$4:$AZ$2108,I$2,FALSE))</f>
        <v>R</v>
      </c>
      <c r="J882" s="16" t="str">
        <f>IF($C882="B",VLOOKUP($A882,Bat!$A$4:$BC$2232,J$1,FALSE),VLOOKUP($A882,Pit!$A$4:$AZ$2108,J$2,FALSE))</f>
        <v>Very Low</v>
      </c>
      <c r="K882" s="17" t="str">
        <f>IF($C882="B",VLOOKUP($A882,Bat!$A$4:$BC$2232,K$1,FALSE),VLOOKUP($A882,Pit!$A$4:$AZ$2108,K$2,FALSE))</f>
        <v>Normal</v>
      </c>
      <c r="L882" s="16">
        <f>IF($C882="B",VLOOKUP($A882,Bat!$A$4:$BC$2232,L$1,FALSE),VLOOKUP($A882,Pit!$A$4:$AZ$2108,L$2,FALSE))</f>
        <v>3</v>
      </c>
      <c r="M882" s="16">
        <f>IF($C882="B",VLOOKUP($A882,Bat!$A$4:$BC$2232,M$1,FALSE),VLOOKUP($A882,Pit!$A$4:$AZ$2108,M$2,FALSE))</f>
        <v>1</v>
      </c>
      <c r="N882" s="16">
        <f>IF($C882="B",VLOOKUP($A882,Bat!$A$4:$BC$2232,N$1,FALSE),VLOOKUP($A882,Pit!$A$4:$AZ$2108,N$2,FALSE))</f>
        <v>1</v>
      </c>
      <c r="O882" s="16">
        <f>IF($C882="B",VLOOKUP($A882,Bat!$A$4:$BC$2232,O$1,FALSE),VLOOKUP($A882,Pit!$A$4:$AZ$2108,O$2,FALSE))</f>
        <v>2</v>
      </c>
      <c r="P882" s="17">
        <f>IF($C882="B",VLOOKUP($A882,Bat!$A$4:$BC$2232,P$1,FALSE),VLOOKUP($A882,Pit!$A$4:$AZ$2108,P$2,FALSE))</f>
        <v>2</v>
      </c>
      <c r="Q882" s="36">
        <f>IF($C882="B",VLOOKUP($A882,Bat!$A$4:$BC$2232,Q$1,FALSE),VLOOKUP($A882,Pit!$A$4:$AZ$2108,Q$2,FALSE))</f>
        <v>-4.640248202509186</v>
      </c>
      <c r="R882" s="19">
        <f>IF($C882="B",VLOOKUP($A882,Bat!$A$4:$BC$2232,R$1,FALSE),VLOOKUP($A882,Pit!$A$4:$AZ$2108,R$2,FALSE))</f>
        <v>-1.4712739206900183</v>
      </c>
      <c r="S882" s="20">
        <f>IF($C882="B",VLOOKUP($A882,Bat!$A$4:$BC$2232,S$1,FALSE),VLOOKUP($A882,Pit!$A$4:$AZ$2108,S$2,FALSE))</f>
        <v>190000</v>
      </c>
      <c r="T882" s="17" t="str">
        <f>VLOOKUP(IF($C882="B",VLOOKUP($A882,Bat!$A$4:$AT$2232,T$1,FALSE),VLOOKUP($A882,Pit!$A$4:$BD$2108,T$2,FALSE)),COND!$A$35:$B$41,2,FALSE)</f>
        <v>??</v>
      </c>
      <c r="U882" s="21">
        <f>IF($C882="B",VLOOKUP($A882,Bat!$A$4:$AR$1196,44,FALSE),VLOOKUP($A882,Pit!$A$4:$BB$1086,54,FALSE))</f>
        <v>0</v>
      </c>
      <c r="V882" s="16"/>
      <c r="W882" s="16">
        <f>IF(OR(U882=999,V882=999,AND(S882&gt;$S$3,S882&lt;&gt;"Slot")),"",IF(V882="",U882,V882))</f>
        <v>0</v>
      </c>
      <c r="X882" s="17" t="e">
        <f>RANK(R882,$R$5:$R$124)</f>
        <v>#N/A</v>
      </c>
      <c r="Y882" s="16" t="str">
        <f>IFERROR(VLOOKUP($D882,Results!$F$3:$L$1396,Y$1,FALSE),"")</f>
        <v/>
      </c>
      <c r="Z882" s="34" t="str">
        <f>IFERROR(IFERROR(IF(VLOOKUP($D882,Results!$F$3:$L$1396,Z$1+1,FALSE)=1,"S",""),"")&amp;VLOOKUP($D882,Results!$F$3:$L$1396,Z$1,FALSE),"")</f>
        <v/>
      </c>
      <c r="AA882" s="16" t="str">
        <f>IFERROR(VLOOKUP($D882,Results!$F$3:$L$1396,AA$1,FALSE),"")</f>
        <v/>
      </c>
      <c r="AB882" s="16" t="str">
        <f>IFERROR(VLOOKUP($D882,Results!$F$3:$L$1396,AB$1,FALSE),"")</f>
        <v/>
      </c>
      <c r="AC882" s="16" t="str">
        <f>IF(V882="","",Y882-V882)</f>
        <v/>
      </c>
    </row>
    <row r="883" spans="1:29" s="21" customFormat="1" x14ac:dyDescent="0.25">
      <c r="A883" s="21" t="s">
        <v>3117</v>
      </c>
      <c r="B883" s="16">
        <f>COUNTIF($A$5:$A$124,A883)</f>
        <v>0</v>
      </c>
      <c r="C883" s="16" t="str">
        <f>IF(OR(MID(A883,1,2)="SP",MID(A883,1,2)="MR",MID(A883,1,2)="CL",MID(A883,1,2)="RP"),"P","B")</f>
        <v>B</v>
      </c>
      <c r="D883" s="17">
        <f>IF($C883="B",VLOOKUP($A883,Bat!$A$4:$BC$2232,D$1,FALSE),VLOOKUP($A883,Pit!$A$4:$AZ$2108,D$2,FALSE))</f>
        <v>11188</v>
      </c>
      <c r="E883" s="16" t="str">
        <f>IF($C883="B",VLOOKUP($A883,Bat!$A$4:$BC$2232,E$1,FALSE),VLOOKUP($A883,Pit!$A$4:$AZ$2108,E$2,FALSE))</f>
        <v>CF</v>
      </c>
      <c r="F883" s="16" t="str">
        <f>IF($C883="B",VLOOKUP($A883,Bat!$A$4:$BC$2232,F$1,FALSE),VLOOKUP($A883,Pit!$A$4:$AZ$2108,F$2,FALSE))</f>
        <v>Geoff McKee</v>
      </c>
      <c r="G883" s="16">
        <f>IF($C883="B",VLOOKUP($A883,Bat!$A$4:$BC$2232,G$1,FALSE),VLOOKUP($A883,Pit!$A$4:$AZ$2108,G$2,FALSE))</f>
        <v>21</v>
      </c>
      <c r="H883" s="16" t="str">
        <f>IF($C883="B",VLOOKUP($A883,Bat!$A$4:$BC$2232,H$1,FALSE),VLOOKUP($A883,Pit!$A$4:$AZ$2108,H$2,FALSE))</f>
        <v>R</v>
      </c>
      <c r="I883" s="16" t="str">
        <f>IF($C883="B",VLOOKUP($A883,Bat!$A$4:$BC$2232,I$1,FALSE),VLOOKUP($A883,Pit!$A$4:$AZ$2108,I$2,FALSE))</f>
        <v>R</v>
      </c>
      <c r="J883" s="16" t="str">
        <f>IF($C883="B",VLOOKUP($A883,Bat!$A$4:$BC$2232,J$1,FALSE),VLOOKUP($A883,Pit!$A$4:$AZ$2108,J$2,FALSE))</f>
        <v>Normal</v>
      </c>
      <c r="K883" s="17" t="str">
        <f>IF($C883="B",VLOOKUP($A883,Bat!$A$4:$BC$2232,K$1,FALSE),VLOOKUP($A883,Pit!$A$4:$AZ$2108,K$2,FALSE))</f>
        <v>Low</v>
      </c>
      <c r="L883" s="16">
        <f>IF($C883="B",VLOOKUP($A883,Bat!$A$4:$BC$2232,L$1,FALSE),VLOOKUP($A883,Pit!$A$4:$AZ$2108,L$2,FALSE))</f>
        <v>2</v>
      </c>
      <c r="M883" s="16">
        <f>IF($C883="B",VLOOKUP($A883,Bat!$A$4:$BC$2232,M$1,FALSE),VLOOKUP($A883,Pit!$A$4:$AZ$2108,M$2,FALSE))</f>
        <v>2</v>
      </c>
      <c r="N883" s="16">
        <f>IF($C883="B",VLOOKUP($A883,Bat!$A$4:$BC$2232,N$1,FALSE),VLOOKUP($A883,Pit!$A$4:$AZ$2108,N$2,FALSE))</f>
        <v>3</v>
      </c>
      <c r="O883" s="16">
        <f>IF($C883="B",VLOOKUP($A883,Bat!$A$4:$BC$2232,O$1,FALSE),VLOOKUP($A883,Pit!$A$4:$AZ$2108,O$2,FALSE))</f>
        <v>3</v>
      </c>
      <c r="P883" s="17">
        <f>IF($C883="B",VLOOKUP($A883,Bat!$A$4:$BC$2232,P$1,FALSE),VLOOKUP($A883,Pit!$A$4:$AZ$2108,P$2,FALSE))</f>
        <v>3</v>
      </c>
      <c r="Q883" s="36">
        <f>IF($C883="B",VLOOKUP($A883,Bat!$A$4:$BC$2232,Q$1,FALSE),VLOOKUP($A883,Pit!$A$4:$AZ$2108,Q$2,FALSE))</f>
        <v>-4.7078856382782828</v>
      </c>
      <c r="R883" s="19">
        <f>IF($C883="B",VLOOKUP($A883,Bat!$A$4:$BC$2232,R$1,FALSE),VLOOKUP($A883,Pit!$A$4:$AZ$2108,R$2,FALSE))</f>
        <v>-1.4801461802323885</v>
      </c>
      <c r="S883" s="20">
        <f>IF($C883="B",VLOOKUP($A883,Bat!$A$4:$BC$2232,S$1,FALSE),VLOOKUP($A883,Pit!$A$4:$AZ$2108,S$2,FALSE))</f>
        <v>220000</v>
      </c>
      <c r="T883" s="17" t="str">
        <f>VLOOKUP(IF($C883="B",VLOOKUP($A883,Bat!$A$4:$AT$2232,T$1,FALSE),VLOOKUP($A883,Pit!$A$4:$BD$2108,T$2,FALSE)),COND!$A$35:$B$41,2,FALSE)</f>
        <v>??</v>
      </c>
      <c r="U883" s="21">
        <f>IF($C883="B",VLOOKUP($A883,Bat!$A$4:$AR$1196,44,FALSE),VLOOKUP($A883,Pit!$A$4:$BB$1086,54,FALSE))</f>
        <v>0</v>
      </c>
      <c r="V883" s="16"/>
      <c r="W883" s="16">
        <f>IF(OR(U883=999,V883=999,AND(S883&gt;$S$3,S883&lt;&gt;"Slot")),"",IF(V883="",U883,V883))</f>
        <v>0</v>
      </c>
      <c r="X883" s="17" t="e">
        <f>RANK(R883,$R$5:$R$124)</f>
        <v>#N/A</v>
      </c>
      <c r="Y883" s="16" t="str">
        <f>IFERROR(VLOOKUP($D883,Results!$F$3:$L$1396,Y$1,FALSE),"")</f>
        <v/>
      </c>
      <c r="Z883" s="34" t="str">
        <f>IFERROR(IFERROR(IF(VLOOKUP($D883,Results!$F$3:$L$1396,Z$1+1,FALSE)=1,"S",""),"")&amp;VLOOKUP($D883,Results!$F$3:$L$1396,Z$1,FALSE),"")</f>
        <v/>
      </c>
      <c r="AA883" s="16" t="str">
        <f>IFERROR(VLOOKUP($D883,Results!$F$3:$L$1396,AA$1,FALSE),"")</f>
        <v/>
      </c>
      <c r="AB883" s="16" t="str">
        <f>IFERROR(VLOOKUP($D883,Results!$F$3:$L$1396,AB$1,FALSE),"")</f>
        <v/>
      </c>
      <c r="AC883" s="16" t="str">
        <f>IF(V883="","",Y883-V883)</f>
        <v/>
      </c>
    </row>
    <row r="884" spans="1:29" s="21" customFormat="1" x14ac:dyDescent="0.25">
      <c r="A884" s="21" t="s">
        <v>3118</v>
      </c>
      <c r="B884" s="16">
        <f>COUNTIF($A$5:$A$124,A884)</f>
        <v>0</v>
      </c>
      <c r="C884" s="16" t="str">
        <f>IF(OR(MID(A884,1,2)="SP",MID(A884,1,2)="MR",MID(A884,1,2)="CL",MID(A884,1,2)="RP"),"P","B")</f>
        <v>B</v>
      </c>
      <c r="D884" s="17">
        <f>IF($C884="B",VLOOKUP($A884,Bat!$A$4:$BC$2232,D$1,FALSE),VLOOKUP($A884,Pit!$A$4:$AZ$2108,D$2,FALSE))</f>
        <v>4930</v>
      </c>
      <c r="E884" s="16" t="str">
        <f>IF($C884="B",VLOOKUP($A884,Bat!$A$4:$BC$2232,E$1,FALSE),VLOOKUP($A884,Pit!$A$4:$AZ$2108,E$2,FALSE))</f>
        <v>2B</v>
      </c>
      <c r="F884" s="16" t="str">
        <f>IF($C884="B",VLOOKUP($A884,Bat!$A$4:$BC$2232,F$1,FALSE),VLOOKUP($A884,Pit!$A$4:$AZ$2108,F$2,FALSE))</f>
        <v>Martín Betancourt</v>
      </c>
      <c r="G884" s="16">
        <f>IF($C884="B",VLOOKUP($A884,Bat!$A$4:$BC$2232,G$1,FALSE),VLOOKUP($A884,Pit!$A$4:$AZ$2108,G$2,FALSE))</f>
        <v>18</v>
      </c>
      <c r="H884" s="16" t="str">
        <f>IF($C884="B",VLOOKUP($A884,Bat!$A$4:$BC$2232,H$1,FALSE),VLOOKUP($A884,Pit!$A$4:$AZ$2108,H$2,FALSE))</f>
        <v>R</v>
      </c>
      <c r="I884" s="16" t="str">
        <f>IF($C884="B",VLOOKUP($A884,Bat!$A$4:$BC$2232,I$1,FALSE),VLOOKUP($A884,Pit!$A$4:$AZ$2108,I$2,FALSE))</f>
        <v>R</v>
      </c>
      <c r="J884" s="16" t="str">
        <f>IF($C884="B",VLOOKUP($A884,Bat!$A$4:$BC$2232,J$1,FALSE),VLOOKUP($A884,Pit!$A$4:$AZ$2108,J$2,FALSE))</f>
        <v>High</v>
      </c>
      <c r="K884" s="17" t="str">
        <f>IF($C884="B",VLOOKUP($A884,Bat!$A$4:$BC$2232,K$1,FALSE),VLOOKUP($A884,Pit!$A$4:$AZ$2108,K$2,FALSE))</f>
        <v>Very Low</v>
      </c>
      <c r="L884" s="16">
        <f>IF($C884="B",VLOOKUP($A884,Bat!$A$4:$BC$2232,L$1,FALSE),VLOOKUP($A884,Pit!$A$4:$AZ$2108,L$2,FALSE))</f>
        <v>3</v>
      </c>
      <c r="M884" s="16">
        <f>IF($C884="B",VLOOKUP($A884,Bat!$A$4:$BC$2232,M$1,FALSE),VLOOKUP($A884,Pit!$A$4:$AZ$2108,M$2,FALSE))</f>
        <v>2</v>
      </c>
      <c r="N884" s="16">
        <f>IF($C884="B",VLOOKUP($A884,Bat!$A$4:$BC$2232,N$1,FALSE),VLOOKUP($A884,Pit!$A$4:$AZ$2108,N$2,FALSE))</f>
        <v>1</v>
      </c>
      <c r="O884" s="16">
        <f>IF($C884="B",VLOOKUP($A884,Bat!$A$4:$BC$2232,O$1,FALSE),VLOOKUP($A884,Pit!$A$4:$AZ$2108,O$2,FALSE))</f>
        <v>2</v>
      </c>
      <c r="P884" s="17">
        <f>IF($C884="B",VLOOKUP($A884,Bat!$A$4:$BC$2232,P$1,FALSE),VLOOKUP($A884,Pit!$A$4:$AZ$2108,P$2,FALSE))</f>
        <v>2</v>
      </c>
      <c r="Q884" s="36">
        <f>IF($C884="B",VLOOKUP($A884,Bat!$A$4:$BC$2232,Q$1,FALSE),VLOOKUP($A884,Pit!$A$4:$AZ$2108,Q$2,FALSE))</f>
        <v>-4.7097852307050125</v>
      </c>
      <c r="R884" s="19">
        <f>IF($C884="B",VLOOKUP($A884,Bat!$A$4:$BC$2232,R$1,FALSE),VLOOKUP($A884,Pit!$A$4:$AZ$2108,R$2,FALSE))</f>
        <v>-1.4803953569914274</v>
      </c>
      <c r="S884" s="20">
        <f>IF($C884="B",VLOOKUP($A884,Bat!$A$4:$BC$2232,S$1,FALSE),VLOOKUP($A884,Pit!$A$4:$AZ$2108,S$2,FALSE))</f>
        <v>220000</v>
      </c>
      <c r="T884" s="17" t="str">
        <f>VLOOKUP(IF($C884="B",VLOOKUP($A884,Bat!$A$4:$AT$2232,T$1,FALSE),VLOOKUP($A884,Pit!$A$4:$BD$2108,T$2,FALSE)),COND!$A$35:$B$41,2,FALSE)</f>
        <v>??</v>
      </c>
      <c r="U884" s="21">
        <f>IF($C884="B",VLOOKUP($A884,Bat!$A$4:$AR$1196,44,FALSE),VLOOKUP($A884,Pit!$A$4:$BB$1086,54,FALSE))</f>
        <v>0</v>
      </c>
      <c r="V884" s="16"/>
      <c r="W884" s="16">
        <f>IF(OR(U884=999,V884=999,AND(S884&gt;$S$3,S884&lt;&gt;"Slot")),"",IF(V884="",U884,V884))</f>
        <v>0</v>
      </c>
      <c r="X884" s="17" t="e">
        <f>RANK(R884,$R$5:$R$124)</f>
        <v>#N/A</v>
      </c>
      <c r="Y884" s="16" t="str">
        <f>IFERROR(VLOOKUP($D884,Results!$F$3:$L$1396,Y$1,FALSE),"")</f>
        <v/>
      </c>
      <c r="Z884" s="34" t="str">
        <f>IFERROR(IFERROR(IF(VLOOKUP($D884,Results!$F$3:$L$1396,Z$1+1,FALSE)=1,"S",""),"")&amp;VLOOKUP($D884,Results!$F$3:$L$1396,Z$1,FALSE),"")</f>
        <v/>
      </c>
      <c r="AA884" s="16" t="str">
        <f>IFERROR(VLOOKUP($D884,Results!$F$3:$L$1396,AA$1,FALSE),"")</f>
        <v/>
      </c>
      <c r="AB884" s="16" t="str">
        <f>IFERROR(VLOOKUP($D884,Results!$F$3:$L$1396,AB$1,FALSE),"")</f>
        <v/>
      </c>
      <c r="AC884" s="16" t="str">
        <f>IF(V884="","",Y884-V884)</f>
        <v/>
      </c>
    </row>
    <row r="885" spans="1:29" s="21" customFormat="1" x14ac:dyDescent="0.25">
      <c r="A885" s="21" t="s">
        <v>2740</v>
      </c>
      <c r="B885" s="16">
        <f>COUNTIF($A$5:$A$124,A885)</f>
        <v>0</v>
      </c>
      <c r="C885" s="16" t="str">
        <f>IF(OR(MID(A885,1,2)="SP",MID(A885,1,2)="MR",MID(A885,1,2)="CL",MID(A885,1,2)="RP"),"P","B")</f>
        <v>P</v>
      </c>
      <c r="D885" s="17">
        <f>IF($C885="B",VLOOKUP($A885,Bat!$A$4:$BC$2232,D$1,FALSE),VLOOKUP($A885,Pit!$A$4:$AZ$2108,D$2,FALSE))</f>
        <v>7500</v>
      </c>
      <c r="E885" s="16" t="str">
        <f>IF($C885="B",VLOOKUP($A885,Bat!$A$4:$BC$2232,E$1,FALSE),VLOOKUP($A885,Pit!$A$4:$AZ$2108,E$2,FALSE))</f>
        <v>RP</v>
      </c>
      <c r="F885" s="16" t="str">
        <f>IF($C885="B",VLOOKUP($A885,Bat!$A$4:$BC$2232,F$1,FALSE),VLOOKUP($A885,Pit!$A$4:$AZ$2108,F$2,FALSE))</f>
        <v>Sean Bagshaw</v>
      </c>
      <c r="G885" s="16">
        <f>IF($C885="B",VLOOKUP($A885,Bat!$A$4:$BC$2232,G$1,FALSE),VLOOKUP($A885,Pit!$A$4:$AZ$2108,G$2,FALSE))</f>
        <v>21</v>
      </c>
      <c r="H885" s="16" t="str">
        <f>IF($C885="B",VLOOKUP($A885,Bat!$A$4:$BC$2232,H$1,FALSE),VLOOKUP($A885,Pit!$A$4:$AZ$2108,H$2,FALSE))</f>
        <v>R</v>
      </c>
      <c r="I885" s="16" t="str">
        <f>IF($C885="B",VLOOKUP($A885,Bat!$A$4:$BC$2232,I$1,FALSE),VLOOKUP($A885,Pit!$A$4:$AZ$2108,I$2,FALSE))</f>
        <v>R</v>
      </c>
      <c r="J885" s="16" t="str">
        <f>IF($C885="B",VLOOKUP($A885,Bat!$A$4:$BC$2232,J$1,FALSE),VLOOKUP($A885,Pit!$A$4:$AZ$2108,J$2,FALSE))</f>
        <v>Very Low</v>
      </c>
      <c r="K885" s="17" t="str">
        <f>IF($C885="B",VLOOKUP($A885,Bat!$A$4:$BC$2232,K$1,FALSE),VLOOKUP($A885,Pit!$A$4:$AZ$2108,K$2,FALSE))</f>
        <v>Normal</v>
      </c>
      <c r="L885" s="16">
        <f>IF($C885="B",VLOOKUP($A885,Bat!$A$4:$BC$2232,L$1,FALSE),VLOOKUP($A885,Pit!$A$4:$AZ$2108,L$2,FALSE))</f>
        <v>3</v>
      </c>
      <c r="M885" s="16">
        <f>IF($C885="B",VLOOKUP($A885,Bat!$A$4:$BC$2232,M$1,FALSE),VLOOKUP($A885,Pit!$A$4:$AZ$2108,M$2,FALSE))</f>
        <v>3</v>
      </c>
      <c r="N885" s="16">
        <f>IF($C885="B",VLOOKUP($A885,Bat!$A$4:$BC$2232,N$1,FALSE),VLOOKUP($A885,Pit!$A$4:$AZ$2108,N$2,FALSE))</f>
        <v>2</v>
      </c>
      <c r="O885" s="16" t="str">
        <f>IF($C885="B",VLOOKUP($A885,Bat!$A$4:$BC$2232,O$1,FALSE),VLOOKUP($A885,Pit!$A$4:$AZ$2108,O$2,FALSE))</f>
        <v>92-94 Mph</v>
      </c>
      <c r="P885" s="17">
        <f>IF($C885="B",VLOOKUP($A885,Bat!$A$4:$BC$2232,P$1,FALSE),VLOOKUP($A885,Pit!$A$4:$AZ$2108,P$2,FALSE))</f>
        <v>8</v>
      </c>
      <c r="Q885" s="36">
        <f>IF($C885="B",VLOOKUP($A885,Bat!$A$4:$BC$2232,Q$1,FALSE),VLOOKUP($A885,Pit!$A$4:$AZ$2108,Q$2,FALSE))</f>
        <v>6.4972955828230106</v>
      </c>
      <c r="R885" s="19">
        <f>IF($C885="B",VLOOKUP($A885,Bat!$A$4:$BC$2232,R$1,FALSE),VLOOKUP($A885,Pit!$A$4:$AZ$2108,R$2,FALSE))</f>
        <v>-1.480928329492706</v>
      </c>
      <c r="S885" s="20">
        <f>IF($C885="B",VLOOKUP($A885,Bat!$A$4:$BC$2232,S$1,FALSE),VLOOKUP($A885,Pit!$A$4:$AZ$2108,S$2,FALSE))</f>
        <v>220000</v>
      </c>
      <c r="T885" s="17" t="str">
        <f>VLOOKUP(IF($C885="B",VLOOKUP($A885,Bat!$A$4:$AT$2232,T$1,FALSE),VLOOKUP($A885,Pit!$A$4:$BD$2108,T$2,FALSE)),COND!$A$35:$B$41,2,FALSE)</f>
        <v>??</v>
      </c>
      <c r="U885" s="21">
        <f>IF($C885="B",VLOOKUP($A885,Bat!$A$4:$AR$1196,44,FALSE),VLOOKUP($A885,Pit!$A$4:$BB$1086,54,FALSE))</f>
        <v>0</v>
      </c>
      <c r="V885" s="16"/>
      <c r="W885" s="16">
        <f>IF(OR(U885=999,V885=999,AND(S885&gt;$S$3,S885&lt;&gt;"Slot")),"",IF(V885="",U885,V885))</f>
        <v>0</v>
      </c>
      <c r="X885" s="17" t="e">
        <f>RANK(R885,$R$5:$R$124)</f>
        <v>#N/A</v>
      </c>
      <c r="Y885" s="16" t="str">
        <f>IFERROR(VLOOKUP($D885,Results!$F$3:$L$1396,Y$1,FALSE),"")</f>
        <v/>
      </c>
      <c r="Z885" s="34" t="str">
        <f>IFERROR(IFERROR(IF(VLOOKUP($D885,Results!$F$3:$L$1396,Z$1+1,FALSE)=1,"S",""),"")&amp;VLOOKUP($D885,Results!$F$3:$L$1396,Z$1,FALSE),"")</f>
        <v/>
      </c>
      <c r="AA885" s="16" t="str">
        <f>IFERROR(VLOOKUP($D885,Results!$F$3:$L$1396,AA$1,FALSE),"")</f>
        <v/>
      </c>
      <c r="AB885" s="16" t="str">
        <f>IFERROR(VLOOKUP($D885,Results!$F$3:$L$1396,AB$1,FALSE),"")</f>
        <v/>
      </c>
      <c r="AC885" s="16" t="str">
        <f>IF(V885="","",Y885-V885)</f>
        <v/>
      </c>
    </row>
    <row r="886" spans="1:29" s="21" customFormat="1" x14ac:dyDescent="0.25">
      <c r="A886" s="21" t="s">
        <v>3119</v>
      </c>
      <c r="B886" s="16">
        <f>COUNTIF($A$5:$A$124,A886)</f>
        <v>0</v>
      </c>
      <c r="C886" s="16" t="str">
        <f>IF(OR(MID(A886,1,2)="SP",MID(A886,1,2)="MR",MID(A886,1,2)="CL",MID(A886,1,2)="RP"),"P","B")</f>
        <v>B</v>
      </c>
      <c r="D886" s="17">
        <f>IF($C886="B",VLOOKUP($A886,Bat!$A$4:$BC$2232,D$1,FALSE),VLOOKUP($A886,Pit!$A$4:$AZ$2108,D$2,FALSE))</f>
        <v>4260</v>
      </c>
      <c r="E886" s="16" t="str">
        <f>IF($C886="B",VLOOKUP($A886,Bat!$A$4:$BC$2232,E$1,FALSE),VLOOKUP($A886,Pit!$A$4:$AZ$2108,E$2,FALSE))</f>
        <v>2B</v>
      </c>
      <c r="F886" s="16" t="str">
        <f>IF($C886="B",VLOOKUP($A886,Bat!$A$4:$BC$2232,F$1,FALSE),VLOOKUP($A886,Pit!$A$4:$AZ$2108,F$2,FALSE))</f>
        <v>Naofumi Kichikawa</v>
      </c>
      <c r="G886" s="16">
        <f>IF($C886="B",VLOOKUP($A886,Bat!$A$4:$BC$2232,G$1,FALSE),VLOOKUP($A886,Pit!$A$4:$AZ$2108,G$2,FALSE))</f>
        <v>21</v>
      </c>
      <c r="H886" s="16" t="str">
        <f>IF($C886="B",VLOOKUP($A886,Bat!$A$4:$BC$2232,H$1,FALSE),VLOOKUP($A886,Pit!$A$4:$AZ$2108,H$2,FALSE))</f>
        <v>R</v>
      </c>
      <c r="I886" s="16" t="str">
        <f>IF($C886="B",VLOOKUP($A886,Bat!$A$4:$BC$2232,I$1,FALSE),VLOOKUP($A886,Pit!$A$4:$AZ$2108,I$2,FALSE))</f>
        <v>R</v>
      </c>
      <c r="J886" s="16" t="str">
        <f>IF($C886="B",VLOOKUP($A886,Bat!$A$4:$BC$2232,J$1,FALSE),VLOOKUP($A886,Pit!$A$4:$AZ$2108,J$2,FALSE))</f>
        <v>High</v>
      </c>
      <c r="K886" s="17" t="str">
        <f>IF($C886="B",VLOOKUP($A886,Bat!$A$4:$BC$2232,K$1,FALSE),VLOOKUP($A886,Pit!$A$4:$AZ$2108,K$2,FALSE))</f>
        <v>Low</v>
      </c>
      <c r="L886" s="16">
        <f>IF($C886="B",VLOOKUP($A886,Bat!$A$4:$BC$2232,L$1,FALSE),VLOOKUP($A886,Pit!$A$4:$AZ$2108,L$2,FALSE))</f>
        <v>2</v>
      </c>
      <c r="M886" s="16">
        <f>IF($C886="B",VLOOKUP($A886,Bat!$A$4:$BC$2232,M$1,FALSE),VLOOKUP($A886,Pit!$A$4:$AZ$2108,M$2,FALSE))</f>
        <v>4</v>
      </c>
      <c r="N886" s="16">
        <f>IF($C886="B",VLOOKUP($A886,Bat!$A$4:$BC$2232,N$1,FALSE),VLOOKUP($A886,Pit!$A$4:$AZ$2108,N$2,FALSE))</f>
        <v>1</v>
      </c>
      <c r="O886" s="16">
        <f>IF($C886="B",VLOOKUP($A886,Bat!$A$4:$BC$2232,O$1,FALSE),VLOOKUP($A886,Pit!$A$4:$AZ$2108,O$2,FALSE))</f>
        <v>3</v>
      </c>
      <c r="P886" s="17">
        <f>IF($C886="B",VLOOKUP($A886,Bat!$A$4:$BC$2232,P$1,FALSE),VLOOKUP($A886,Pit!$A$4:$AZ$2108,P$2,FALSE))</f>
        <v>3</v>
      </c>
      <c r="Q886" s="36">
        <f>IF($C886="B",VLOOKUP($A886,Bat!$A$4:$BC$2232,Q$1,FALSE),VLOOKUP($A886,Pit!$A$4:$AZ$2108,Q$2,FALSE))</f>
        <v>-4.7880955004445109</v>
      </c>
      <c r="R886" s="19">
        <f>IF($C886="B",VLOOKUP($A886,Bat!$A$4:$BC$2232,R$1,FALSE),VLOOKUP($A886,Pit!$A$4:$AZ$2108,R$2,FALSE))</f>
        <v>-1.4906676127335545</v>
      </c>
      <c r="S886" s="20">
        <f>IF($C886="B",VLOOKUP($A886,Bat!$A$4:$BC$2232,S$1,FALSE),VLOOKUP($A886,Pit!$A$4:$AZ$2108,S$2,FALSE))</f>
        <v>220000</v>
      </c>
      <c r="T886" s="17" t="str">
        <f>VLOOKUP(IF($C886="B",VLOOKUP($A886,Bat!$A$4:$AT$2232,T$1,FALSE),VLOOKUP($A886,Pit!$A$4:$BD$2108,T$2,FALSE)),COND!$A$35:$B$41,2,FALSE)</f>
        <v>??</v>
      </c>
      <c r="U886" s="21">
        <f>IF($C886="B",VLOOKUP($A886,Bat!$A$4:$AR$1196,44,FALSE),VLOOKUP($A886,Pit!$A$4:$BB$1086,54,FALSE))</f>
        <v>0</v>
      </c>
      <c r="V886" s="16"/>
      <c r="W886" s="16">
        <f>IF(OR(U886=999,V886=999,AND(S886&gt;$S$3,S886&lt;&gt;"Slot")),"",IF(V886="",U886,V886))</f>
        <v>0</v>
      </c>
      <c r="X886" s="17" t="e">
        <f>RANK(R886,$R$5:$R$124)</f>
        <v>#N/A</v>
      </c>
      <c r="Y886" s="16" t="str">
        <f>IFERROR(VLOOKUP($D886,Results!$F$3:$L$1396,Y$1,FALSE),"")</f>
        <v/>
      </c>
      <c r="Z886" s="34" t="str">
        <f>IFERROR(IFERROR(IF(VLOOKUP($D886,Results!$F$3:$L$1396,Z$1+1,FALSE)=1,"S",""),"")&amp;VLOOKUP($D886,Results!$F$3:$L$1396,Z$1,FALSE),"")</f>
        <v/>
      </c>
      <c r="AA886" s="16" t="str">
        <f>IFERROR(VLOOKUP($D886,Results!$F$3:$L$1396,AA$1,FALSE),"")</f>
        <v/>
      </c>
      <c r="AB886" s="16" t="str">
        <f>IFERROR(VLOOKUP($D886,Results!$F$3:$L$1396,AB$1,FALSE),"")</f>
        <v/>
      </c>
      <c r="AC886" s="16" t="str">
        <f>IF(V886="","",Y886-V886)</f>
        <v/>
      </c>
    </row>
    <row r="887" spans="1:29" s="21" customFormat="1" x14ac:dyDescent="0.25">
      <c r="A887" s="21" t="s">
        <v>3120</v>
      </c>
      <c r="B887" s="16">
        <f>COUNTIF($A$5:$A$124,A887)</f>
        <v>0</v>
      </c>
      <c r="C887" s="16" t="str">
        <f>IF(OR(MID(A887,1,2)="SP",MID(A887,1,2)="MR",MID(A887,1,2)="CL",MID(A887,1,2)="RP"),"P","B")</f>
        <v>B</v>
      </c>
      <c r="D887" s="17">
        <f>IF($C887="B",VLOOKUP($A887,Bat!$A$4:$BC$2232,D$1,FALSE),VLOOKUP($A887,Pit!$A$4:$AZ$2108,D$2,FALSE))</f>
        <v>5368</v>
      </c>
      <c r="E887" s="16" t="str">
        <f>IF($C887="B",VLOOKUP($A887,Bat!$A$4:$BC$2232,E$1,FALSE),VLOOKUP($A887,Pit!$A$4:$AZ$2108,E$2,FALSE))</f>
        <v>CF</v>
      </c>
      <c r="F887" s="16" t="str">
        <f>IF($C887="B",VLOOKUP($A887,Bat!$A$4:$BC$2232,F$1,FALSE),VLOOKUP($A887,Pit!$A$4:$AZ$2108,F$2,FALSE))</f>
        <v>Mark Howard</v>
      </c>
      <c r="G887" s="16">
        <f>IF($C887="B",VLOOKUP($A887,Bat!$A$4:$BC$2232,G$1,FALSE),VLOOKUP($A887,Pit!$A$4:$AZ$2108,G$2,FALSE))</f>
        <v>18</v>
      </c>
      <c r="H887" s="16" t="str">
        <f>IF($C887="B",VLOOKUP($A887,Bat!$A$4:$BC$2232,H$1,FALSE),VLOOKUP($A887,Pit!$A$4:$AZ$2108,H$2,FALSE))</f>
        <v>L</v>
      </c>
      <c r="I887" s="16" t="str">
        <f>IF($C887="B",VLOOKUP($A887,Bat!$A$4:$BC$2232,I$1,FALSE),VLOOKUP($A887,Pit!$A$4:$AZ$2108,I$2,FALSE))</f>
        <v>L</v>
      </c>
      <c r="J887" s="16" t="str">
        <f>IF($C887="B",VLOOKUP($A887,Bat!$A$4:$BC$2232,J$1,FALSE),VLOOKUP($A887,Pit!$A$4:$AZ$2108,J$2,FALSE))</f>
        <v>Normal</v>
      </c>
      <c r="K887" s="17" t="str">
        <f>IF($C887="B",VLOOKUP($A887,Bat!$A$4:$BC$2232,K$1,FALSE),VLOOKUP($A887,Pit!$A$4:$AZ$2108,K$2,FALSE))</f>
        <v>Very High</v>
      </c>
      <c r="L887" s="16">
        <f>IF($C887="B",VLOOKUP($A887,Bat!$A$4:$BC$2232,L$1,FALSE),VLOOKUP($A887,Pit!$A$4:$AZ$2108,L$2,FALSE))</f>
        <v>3</v>
      </c>
      <c r="M887" s="16">
        <f>IF($C887="B",VLOOKUP($A887,Bat!$A$4:$BC$2232,M$1,FALSE),VLOOKUP($A887,Pit!$A$4:$AZ$2108,M$2,FALSE))</f>
        <v>3</v>
      </c>
      <c r="N887" s="16">
        <f>IF($C887="B",VLOOKUP($A887,Bat!$A$4:$BC$2232,N$1,FALSE),VLOOKUP($A887,Pit!$A$4:$AZ$2108,N$2,FALSE))</f>
        <v>1</v>
      </c>
      <c r="O887" s="16">
        <f>IF($C887="B",VLOOKUP($A887,Bat!$A$4:$BC$2232,O$1,FALSE),VLOOKUP($A887,Pit!$A$4:$AZ$2108,O$2,FALSE))</f>
        <v>1</v>
      </c>
      <c r="P887" s="17">
        <f>IF($C887="B",VLOOKUP($A887,Bat!$A$4:$BC$2232,P$1,FALSE),VLOOKUP($A887,Pit!$A$4:$AZ$2108,P$2,FALSE))</f>
        <v>2</v>
      </c>
      <c r="Q887" s="36">
        <f>IF($C887="B",VLOOKUP($A887,Bat!$A$4:$BC$2232,Q$1,FALSE),VLOOKUP($A887,Pit!$A$4:$AZ$2108,Q$2,FALSE))</f>
        <v>-4.856914608728875</v>
      </c>
      <c r="R887" s="19">
        <f>IF($C887="B",VLOOKUP($A887,Bat!$A$4:$BC$2232,R$1,FALSE),VLOOKUP($A887,Pit!$A$4:$AZ$2108,R$2,FALSE))</f>
        <v>-1.4996948767513354</v>
      </c>
      <c r="S887" s="20">
        <f>IF($C887="B",VLOOKUP($A887,Bat!$A$4:$BC$2232,S$1,FALSE),VLOOKUP($A887,Pit!$A$4:$AZ$2108,S$2,FALSE))</f>
        <v>2800000</v>
      </c>
      <c r="T887" s="17" t="str">
        <f>VLOOKUP(IF($C887="B",VLOOKUP($A887,Bat!$A$4:$AT$2232,T$1,FALSE),VLOOKUP($A887,Pit!$A$4:$BD$2108,T$2,FALSE)),COND!$A$35:$B$41,2,FALSE)</f>
        <v>??</v>
      </c>
      <c r="U887" s="21">
        <f>IF($C887="B",VLOOKUP($A887,Bat!$A$4:$AR$1196,44,FALSE),VLOOKUP($A887,Pit!$A$4:$BB$1086,54,FALSE))</f>
        <v>0</v>
      </c>
      <c r="V887" s="16"/>
      <c r="W887" s="16">
        <f>IF(OR(U887=999,V887=999,AND(S887&gt;$S$3,S887&lt;&gt;"Slot")),"",IF(V887="",U887,V887))</f>
        <v>0</v>
      </c>
      <c r="X887" s="17" t="e">
        <f>RANK(R887,$R$5:$R$124)</f>
        <v>#N/A</v>
      </c>
      <c r="Y887" s="16" t="str">
        <f>IFERROR(VLOOKUP($D887,Results!$F$3:$L$1396,Y$1,FALSE),"")</f>
        <v/>
      </c>
      <c r="Z887" s="34" t="str">
        <f>IFERROR(IFERROR(IF(VLOOKUP($D887,Results!$F$3:$L$1396,Z$1+1,FALSE)=1,"S",""),"")&amp;VLOOKUP($D887,Results!$F$3:$L$1396,Z$1,FALSE),"")</f>
        <v/>
      </c>
      <c r="AA887" s="16" t="str">
        <f>IFERROR(VLOOKUP($D887,Results!$F$3:$L$1396,AA$1,FALSE),"")</f>
        <v/>
      </c>
      <c r="AB887" s="16" t="str">
        <f>IFERROR(VLOOKUP($D887,Results!$F$3:$L$1396,AB$1,FALSE),"")</f>
        <v/>
      </c>
      <c r="AC887" s="16" t="str">
        <f>IF(V887="","",Y887-V887)</f>
        <v/>
      </c>
    </row>
    <row r="888" spans="1:29" s="21" customFormat="1" x14ac:dyDescent="0.25">
      <c r="A888" s="21" t="s">
        <v>3121</v>
      </c>
      <c r="B888" s="16">
        <f>COUNTIF($A$5:$A$124,A888)</f>
        <v>0</v>
      </c>
      <c r="C888" s="16" t="str">
        <f>IF(OR(MID(A888,1,2)="SP",MID(A888,1,2)="MR",MID(A888,1,2)="CL",MID(A888,1,2)="RP"),"P","B")</f>
        <v>B</v>
      </c>
      <c r="D888" s="17">
        <f>IF($C888="B",VLOOKUP($A888,Bat!$A$4:$BC$2232,D$1,FALSE),VLOOKUP($A888,Pit!$A$4:$AZ$2108,D$2,FALSE))</f>
        <v>4039</v>
      </c>
      <c r="E888" s="16" t="str">
        <f>IF($C888="B",VLOOKUP($A888,Bat!$A$4:$BC$2232,E$1,FALSE),VLOOKUP($A888,Pit!$A$4:$AZ$2108,E$2,FALSE))</f>
        <v>3B</v>
      </c>
      <c r="F888" s="16" t="str">
        <f>IF($C888="B",VLOOKUP($A888,Bat!$A$4:$BC$2232,F$1,FALSE),VLOOKUP($A888,Pit!$A$4:$AZ$2108,F$2,FALSE))</f>
        <v>Martín Gamboa</v>
      </c>
      <c r="G888" s="16">
        <f>IF($C888="B",VLOOKUP($A888,Bat!$A$4:$BC$2232,G$1,FALSE),VLOOKUP($A888,Pit!$A$4:$AZ$2108,G$2,FALSE))</f>
        <v>18</v>
      </c>
      <c r="H888" s="16" t="str">
        <f>IF($C888="B",VLOOKUP($A888,Bat!$A$4:$BC$2232,H$1,FALSE),VLOOKUP($A888,Pit!$A$4:$AZ$2108,H$2,FALSE))</f>
        <v>R</v>
      </c>
      <c r="I888" s="16" t="str">
        <f>IF($C888="B",VLOOKUP($A888,Bat!$A$4:$BC$2232,I$1,FALSE),VLOOKUP($A888,Pit!$A$4:$AZ$2108,I$2,FALSE))</f>
        <v>R</v>
      </c>
      <c r="J888" s="16" t="str">
        <f>IF($C888="B",VLOOKUP($A888,Bat!$A$4:$BC$2232,J$1,FALSE),VLOOKUP($A888,Pit!$A$4:$AZ$2108,J$2,FALSE))</f>
        <v>Very Low</v>
      </c>
      <c r="K888" s="17" t="str">
        <f>IF($C888="B",VLOOKUP($A888,Bat!$A$4:$BC$2232,K$1,FALSE),VLOOKUP($A888,Pit!$A$4:$AZ$2108,K$2,FALSE))</f>
        <v>Low</v>
      </c>
      <c r="L888" s="16">
        <f>IF($C888="B",VLOOKUP($A888,Bat!$A$4:$BC$2232,L$1,FALSE),VLOOKUP($A888,Pit!$A$4:$AZ$2108,L$2,FALSE))</f>
        <v>3</v>
      </c>
      <c r="M888" s="16">
        <f>IF($C888="B",VLOOKUP($A888,Bat!$A$4:$BC$2232,M$1,FALSE),VLOOKUP($A888,Pit!$A$4:$AZ$2108,M$2,FALSE))</f>
        <v>3</v>
      </c>
      <c r="N888" s="16">
        <f>IF($C888="B",VLOOKUP($A888,Bat!$A$4:$BC$2232,N$1,FALSE),VLOOKUP($A888,Pit!$A$4:$AZ$2108,N$2,FALSE))</f>
        <v>1</v>
      </c>
      <c r="O888" s="16">
        <f>IF($C888="B",VLOOKUP($A888,Bat!$A$4:$BC$2232,O$1,FALSE),VLOOKUP($A888,Pit!$A$4:$AZ$2108,O$2,FALSE))</f>
        <v>1</v>
      </c>
      <c r="P888" s="17">
        <f>IF($C888="B",VLOOKUP($A888,Bat!$A$4:$BC$2232,P$1,FALSE),VLOOKUP($A888,Pit!$A$4:$AZ$2108,P$2,FALSE))</f>
        <v>5</v>
      </c>
      <c r="Q888" s="36">
        <f>IF($C888="B",VLOOKUP($A888,Bat!$A$4:$BC$2232,Q$1,FALSE),VLOOKUP($A888,Pit!$A$4:$AZ$2108,Q$2,FALSE))</f>
        <v>-4.9238854200369602</v>
      </c>
      <c r="R888" s="19">
        <f>IF($C888="B",VLOOKUP($A888,Bat!$A$4:$BC$2232,R$1,FALSE),VLOOKUP($A888,Pit!$A$4:$AZ$2108,R$2,FALSE))</f>
        <v>-1.5084796926292892</v>
      </c>
      <c r="S888" s="20">
        <f>IF($C888="B",VLOOKUP($A888,Bat!$A$4:$BC$2232,S$1,FALSE),VLOOKUP($A888,Pit!$A$4:$AZ$2108,S$2,FALSE))</f>
        <v>230000</v>
      </c>
      <c r="T888" s="17" t="str">
        <f>VLOOKUP(IF($C888="B",VLOOKUP($A888,Bat!$A$4:$AT$2232,T$1,FALSE),VLOOKUP($A888,Pit!$A$4:$BD$2108,T$2,FALSE)),COND!$A$35:$B$41,2,FALSE)</f>
        <v>??</v>
      </c>
      <c r="U888" s="21">
        <f>IF($C888="B",VLOOKUP($A888,Bat!$A$4:$AR$1196,44,FALSE),VLOOKUP($A888,Pit!$A$4:$BB$1086,54,FALSE))</f>
        <v>0</v>
      </c>
      <c r="V888" s="16"/>
      <c r="W888" s="16">
        <f>IF(OR(U888=999,V888=999,AND(S888&gt;$S$3,S888&lt;&gt;"Slot")),"",IF(V888="",U888,V888))</f>
        <v>0</v>
      </c>
      <c r="X888" s="17" t="e">
        <f>RANK(R888,$R$5:$R$124)</f>
        <v>#N/A</v>
      </c>
      <c r="Y888" s="16" t="str">
        <f>IFERROR(VLOOKUP($D888,Results!$F$3:$L$1396,Y$1,FALSE),"")</f>
        <v/>
      </c>
      <c r="Z888" s="34" t="str">
        <f>IFERROR(IFERROR(IF(VLOOKUP($D888,Results!$F$3:$L$1396,Z$1+1,FALSE)=1,"S",""),"")&amp;VLOOKUP($D888,Results!$F$3:$L$1396,Z$1,FALSE),"")</f>
        <v/>
      </c>
      <c r="AA888" s="16" t="str">
        <f>IFERROR(VLOOKUP($D888,Results!$F$3:$L$1396,AA$1,FALSE),"")</f>
        <v/>
      </c>
      <c r="AB888" s="16" t="str">
        <f>IFERROR(VLOOKUP($D888,Results!$F$3:$L$1396,AB$1,FALSE),"")</f>
        <v/>
      </c>
      <c r="AC888" s="16" t="str">
        <f>IF(V888="","",Y888-V888)</f>
        <v/>
      </c>
    </row>
    <row r="889" spans="1:29" s="21" customFormat="1" x14ac:dyDescent="0.25">
      <c r="A889" s="21" t="s">
        <v>2741</v>
      </c>
      <c r="B889" s="16">
        <f>COUNTIF($A$5:$A$124,A889)</f>
        <v>0</v>
      </c>
      <c r="C889" s="16" t="str">
        <f>IF(OR(MID(A889,1,2)="SP",MID(A889,1,2)="MR",MID(A889,1,2)="CL",MID(A889,1,2)="RP"),"P","B")</f>
        <v>P</v>
      </c>
      <c r="D889" s="17">
        <f>IF($C889="B",VLOOKUP($A889,Bat!$A$4:$BC$2232,D$1,FALSE),VLOOKUP($A889,Pit!$A$4:$AZ$2108,D$2,FALSE))</f>
        <v>4714</v>
      </c>
      <c r="E889" s="16" t="str">
        <f>IF($C889="B",VLOOKUP($A889,Bat!$A$4:$BC$2232,E$1,FALSE),VLOOKUP($A889,Pit!$A$4:$AZ$2108,E$2,FALSE))</f>
        <v>SP</v>
      </c>
      <c r="F889" s="16" t="str">
        <f>IF($C889="B",VLOOKUP($A889,Bat!$A$4:$BC$2232,F$1,FALSE),VLOOKUP($A889,Pit!$A$4:$AZ$2108,F$2,FALSE))</f>
        <v>Iván Pérez</v>
      </c>
      <c r="G889" s="16">
        <f>IF($C889="B",VLOOKUP($A889,Bat!$A$4:$BC$2232,G$1,FALSE),VLOOKUP($A889,Pit!$A$4:$AZ$2108,G$2,FALSE))</f>
        <v>18</v>
      </c>
      <c r="H889" s="16" t="str">
        <f>IF($C889="B",VLOOKUP($A889,Bat!$A$4:$BC$2232,H$1,FALSE),VLOOKUP($A889,Pit!$A$4:$AZ$2108,H$2,FALSE))</f>
        <v>L</v>
      </c>
      <c r="I889" s="16" t="str">
        <f>IF($C889="B",VLOOKUP($A889,Bat!$A$4:$BC$2232,I$1,FALSE),VLOOKUP($A889,Pit!$A$4:$AZ$2108,I$2,FALSE))</f>
        <v>L</v>
      </c>
      <c r="J889" s="16" t="str">
        <f>IF($C889="B",VLOOKUP($A889,Bat!$A$4:$BC$2232,J$1,FALSE),VLOOKUP($A889,Pit!$A$4:$AZ$2108,J$2,FALSE))</f>
        <v>Very Low</v>
      </c>
      <c r="K889" s="17" t="str">
        <f>IF($C889="B",VLOOKUP($A889,Bat!$A$4:$BC$2232,K$1,FALSE),VLOOKUP($A889,Pit!$A$4:$AZ$2108,K$2,FALSE))</f>
        <v>Low</v>
      </c>
      <c r="L889" s="16">
        <f>IF($C889="B",VLOOKUP($A889,Bat!$A$4:$BC$2232,L$1,FALSE),VLOOKUP($A889,Pit!$A$4:$AZ$2108,L$2,FALSE))</f>
        <v>3</v>
      </c>
      <c r="M889" s="16">
        <f>IF($C889="B",VLOOKUP($A889,Bat!$A$4:$BC$2232,M$1,FALSE),VLOOKUP($A889,Pit!$A$4:$AZ$2108,M$2,FALSE))</f>
        <v>3</v>
      </c>
      <c r="N889" s="16">
        <f>IF($C889="B",VLOOKUP($A889,Bat!$A$4:$BC$2232,N$1,FALSE),VLOOKUP($A889,Pit!$A$4:$AZ$2108,N$2,FALSE))</f>
        <v>2</v>
      </c>
      <c r="O889" s="16" t="str">
        <f>IF($C889="B",VLOOKUP($A889,Bat!$A$4:$BC$2232,O$1,FALSE),VLOOKUP($A889,Pit!$A$4:$AZ$2108,O$2,FALSE))</f>
        <v>91-93 Mph</v>
      </c>
      <c r="P889" s="17">
        <f>IF($C889="B",VLOOKUP($A889,Bat!$A$4:$BC$2232,P$1,FALSE),VLOOKUP($A889,Pit!$A$4:$AZ$2108,P$2,FALSE))</f>
        <v>8</v>
      </c>
      <c r="Q889" s="36">
        <f>IF($C889="B",VLOOKUP($A889,Bat!$A$4:$BC$2232,Q$1,FALSE),VLOOKUP($A889,Pit!$A$4:$AZ$2108,Q$2,FALSE))</f>
        <v>6.1583573179211761</v>
      </c>
      <c r="R889" s="19">
        <f>IF($C889="B",VLOOKUP($A889,Bat!$A$4:$BC$2232,R$1,FALSE),VLOOKUP($A889,Pit!$A$4:$AZ$2108,R$2,FALSE))</f>
        <v>-1.5112513731478681</v>
      </c>
      <c r="S889" s="20">
        <f>IF($C889="B",VLOOKUP($A889,Bat!$A$4:$BC$2232,S$1,FALSE),VLOOKUP($A889,Pit!$A$4:$AZ$2108,S$2,FALSE))</f>
        <v>200000</v>
      </c>
      <c r="T889" s="17" t="str">
        <f>VLOOKUP(IF($C889="B",VLOOKUP($A889,Bat!$A$4:$AT$2232,T$1,FALSE),VLOOKUP($A889,Pit!$A$4:$BD$2108,T$2,FALSE)),COND!$A$35:$B$41,2,FALSE)</f>
        <v>??</v>
      </c>
      <c r="U889" s="21">
        <f>IF($C889="B",VLOOKUP($A889,Bat!$A$4:$AR$1196,44,FALSE),VLOOKUP($A889,Pit!$A$4:$BB$1086,54,FALSE))</f>
        <v>0</v>
      </c>
      <c r="V889" s="16"/>
      <c r="W889" s="16">
        <f>IF(OR(U889=999,V889=999,AND(S889&gt;$S$3,S889&lt;&gt;"Slot")),"",IF(V889="",U889,V889))</f>
        <v>0</v>
      </c>
      <c r="X889" s="17" t="e">
        <f>RANK(R889,$R$5:$R$124)</f>
        <v>#N/A</v>
      </c>
      <c r="Y889" s="16" t="str">
        <f>IFERROR(VLOOKUP($D889,Results!$F$3:$L$1396,Y$1,FALSE),"")</f>
        <v/>
      </c>
      <c r="Z889" s="34" t="str">
        <f>IFERROR(IFERROR(IF(VLOOKUP($D889,Results!$F$3:$L$1396,Z$1+1,FALSE)=1,"S",""),"")&amp;VLOOKUP($D889,Results!$F$3:$L$1396,Z$1,FALSE),"")</f>
        <v/>
      </c>
      <c r="AA889" s="16" t="str">
        <f>IFERROR(VLOOKUP($D889,Results!$F$3:$L$1396,AA$1,FALSE),"")</f>
        <v/>
      </c>
      <c r="AB889" s="16" t="str">
        <f>IFERROR(VLOOKUP($D889,Results!$F$3:$L$1396,AB$1,FALSE),"")</f>
        <v/>
      </c>
      <c r="AC889" s="16" t="str">
        <f>IF(V889="","",Y889-V889)</f>
        <v/>
      </c>
    </row>
    <row r="890" spans="1:29" s="21" customFormat="1" x14ac:dyDescent="0.25">
      <c r="A890" s="21" t="s">
        <v>3122</v>
      </c>
      <c r="B890" s="16">
        <f>COUNTIF($A$5:$A$124,A890)</f>
        <v>0</v>
      </c>
      <c r="C890" s="16" t="str">
        <f>IF(OR(MID(A890,1,2)="SP",MID(A890,1,2)="MR",MID(A890,1,2)="CL",MID(A890,1,2)="RP"),"P","B")</f>
        <v>B</v>
      </c>
      <c r="D890" s="17">
        <f>IF($C890="B",VLOOKUP($A890,Bat!$A$4:$BC$2232,D$1,FALSE),VLOOKUP($A890,Pit!$A$4:$AZ$2108,D$2,FALSE))</f>
        <v>9285</v>
      </c>
      <c r="E890" s="16" t="str">
        <f>IF($C890="B",VLOOKUP($A890,Bat!$A$4:$BC$2232,E$1,FALSE),VLOOKUP($A890,Pit!$A$4:$AZ$2108,E$2,FALSE))</f>
        <v>1B</v>
      </c>
      <c r="F890" s="16" t="str">
        <f>IF($C890="B",VLOOKUP($A890,Bat!$A$4:$BC$2232,F$1,FALSE),VLOOKUP($A890,Pit!$A$4:$AZ$2108,F$2,FALSE))</f>
        <v>Kunisada Ito</v>
      </c>
      <c r="G890" s="16">
        <f>IF($C890="B",VLOOKUP($A890,Bat!$A$4:$BC$2232,G$1,FALSE),VLOOKUP($A890,Pit!$A$4:$AZ$2108,G$2,FALSE))</f>
        <v>18</v>
      </c>
      <c r="H890" s="16" t="str">
        <f>IF($C890="B",VLOOKUP($A890,Bat!$A$4:$BC$2232,H$1,FALSE),VLOOKUP($A890,Pit!$A$4:$AZ$2108,H$2,FALSE))</f>
        <v>R</v>
      </c>
      <c r="I890" s="16" t="str">
        <f>IF($C890="B",VLOOKUP($A890,Bat!$A$4:$BC$2232,I$1,FALSE),VLOOKUP($A890,Pit!$A$4:$AZ$2108,I$2,FALSE))</f>
        <v>R</v>
      </c>
      <c r="J890" s="16" t="str">
        <f>IF($C890="B",VLOOKUP($A890,Bat!$A$4:$BC$2232,J$1,FALSE),VLOOKUP($A890,Pit!$A$4:$AZ$2108,J$2,FALSE))</f>
        <v>Normal</v>
      </c>
      <c r="K890" s="17" t="str">
        <f>IF($C890="B",VLOOKUP($A890,Bat!$A$4:$BC$2232,K$1,FALSE),VLOOKUP($A890,Pit!$A$4:$AZ$2108,K$2,FALSE))</f>
        <v>Normal</v>
      </c>
      <c r="L890" s="16">
        <f>IF($C890="B",VLOOKUP($A890,Bat!$A$4:$BC$2232,L$1,FALSE),VLOOKUP($A890,Pit!$A$4:$AZ$2108,L$2,FALSE))</f>
        <v>2</v>
      </c>
      <c r="M890" s="16">
        <f>IF($C890="B",VLOOKUP($A890,Bat!$A$4:$BC$2232,M$1,FALSE),VLOOKUP($A890,Pit!$A$4:$AZ$2108,M$2,FALSE))</f>
        <v>3</v>
      </c>
      <c r="N890" s="16">
        <f>IF($C890="B",VLOOKUP($A890,Bat!$A$4:$BC$2232,N$1,FALSE),VLOOKUP($A890,Pit!$A$4:$AZ$2108,N$2,FALSE))</f>
        <v>3</v>
      </c>
      <c r="O890" s="16">
        <f>IF($C890="B",VLOOKUP($A890,Bat!$A$4:$BC$2232,O$1,FALSE),VLOOKUP($A890,Pit!$A$4:$AZ$2108,O$2,FALSE))</f>
        <v>3</v>
      </c>
      <c r="P890" s="17">
        <f>IF($C890="B",VLOOKUP($A890,Bat!$A$4:$BC$2232,P$1,FALSE),VLOOKUP($A890,Pit!$A$4:$AZ$2108,P$2,FALSE))</f>
        <v>3</v>
      </c>
      <c r="Q890" s="36">
        <f>IF($C890="B",VLOOKUP($A890,Bat!$A$4:$BC$2232,Q$1,FALSE),VLOOKUP($A890,Pit!$A$4:$AZ$2108,Q$2,FALSE))</f>
        <v>-5.0175501752190588</v>
      </c>
      <c r="R890" s="19">
        <f>IF($C890="B",VLOOKUP($A890,Bat!$A$4:$BC$2232,R$1,FALSE),VLOOKUP($A890,Pit!$A$4:$AZ$2108,R$2,FALSE))</f>
        <v>-1.5207660545899215</v>
      </c>
      <c r="S890" s="20">
        <f>IF($C890="B",VLOOKUP($A890,Bat!$A$4:$BC$2232,S$1,FALSE),VLOOKUP($A890,Pit!$A$4:$AZ$2108,S$2,FALSE))</f>
        <v>200000</v>
      </c>
      <c r="T890" s="17" t="str">
        <f>VLOOKUP(IF($C890="B",VLOOKUP($A890,Bat!$A$4:$AT$2232,T$1,FALSE),VLOOKUP($A890,Pit!$A$4:$BD$2108,T$2,FALSE)),COND!$A$35:$B$41,2,FALSE)</f>
        <v>??</v>
      </c>
      <c r="U890" s="21">
        <f>IF($C890="B",VLOOKUP($A890,Bat!$A$4:$AR$1196,44,FALSE),VLOOKUP($A890,Pit!$A$4:$BB$1086,54,FALSE))</f>
        <v>0</v>
      </c>
      <c r="V890" s="16"/>
      <c r="W890" s="16">
        <f>IF(OR(U890=999,V890=999,AND(S890&gt;$S$3,S890&lt;&gt;"Slot")),"",IF(V890="",U890,V890))</f>
        <v>0</v>
      </c>
      <c r="X890" s="17" t="e">
        <f>RANK(R890,$R$5:$R$124)</f>
        <v>#N/A</v>
      </c>
      <c r="Y890" s="16" t="str">
        <f>IFERROR(VLOOKUP($D890,Results!$F$3:$L$1396,Y$1,FALSE),"")</f>
        <v/>
      </c>
      <c r="Z890" s="34" t="str">
        <f>IFERROR(IFERROR(IF(VLOOKUP($D890,Results!$F$3:$L$1396,Z$1+1,FALSE)=1,"S",""),"")&amp;VLOOKUP($D890,Results!$F$3:$L$1396,Z$1,FALSE),"")</f>
        <v/>
      </c>
      <c r="AA890" s="16" t="str">
        <f>IFERROR(VLOOKUP($D890,Results!$F$3:$L$1396,AA$1,FALSE),"")</f>
        <v/>
      </c>
      <c r="AB890" s="16" t="str">
        <f>IFERROR(VLOOKUP($D890,Results!$F$3:$L$1396,AB$1,FALSE),"")</f>
        <v/>
      </c>
      <c r="AC890" s="16" t="str">
        <f>IF(V890="","",Y890-V890)</f>
        <v/>
      </c>
    </row>
    <row r="891" spans="1:29" s="21" customFormat="1" x14ac:dyDescent="0.25">
      <c r="A891" s="21" t="s">
        <v>2742</v>
      </c>
      <c r="B891" s="16">
        <f>COUNTIF($A$5:$A$124,A891)</f>
        <v>0</v>
      </c>
      <c r="C891" s="16" t="str">
        <f>IF(OR(MID(A891,1,2)="SP",MID(A891,1,2)="MR",MID(A891,1,2)="CL",MID(A891,1,2)="RP"),"P","B")</f>
        <v>P</v>
      </c>
      <c r="D891" s="17">
        <f>IF($C891="B",VLOOKUP($A891,Bat!$A$4:$BC$2232,D$1,FALSE),VLOOKUP($A891,Pit!$A$4:$AZ$2108,D$2,FALSE))</f>
        <v>4919</v>
      </c>
      <c r="E891" s="16" t="str">
        <f>IF($C891="B",VLOOKUP($A891,Bat!$A$4:$BC$2232,E$1,FALSE),VLOOKUP($A891,Pit!$A$4:$AZ$2108,E$2,FALSE))</f>
        <v>RP</v>
      </c>
      <c r="F891" s="16" t="str">
        <f>IF($C891="B",VLOOKUP($A891,Bat!$A$4:$BC$2232,F$1,FALSE),VLOOKUP($A891,Pit!$A$4:$AZ$2108,F$2,FALSE))</f>
        <v>Dan Nelligan</v>
      </c>
      <c r="G891" s="16">
        <f>IF($C891="B",VLOOKUP($A891,Bat!$A$4:$BC$2232,G$1,FALSE),VLOOKUP($A891,Pit!$A$4:$AZ$2108,G$2,FALSE))</f>
        <v>18</v>
      </c>
      <c r="H891" s="16" t="str">
        <f>IF($C891="B",VLOOKUP($A891,Bat!$A$4:$BC$2232,H$1,FALSE),VLOOKUP($A891,Pit!$A$4:$AZ$2108,H$2,FALSE))</f>
        <v>R</v>
      </c>
      <c r="I891" s="16" t="str">
        <f>IF($C891="B",VLOOKUP($A891,Bat!$A$4:$BC$2232,I$1,FALSE),VLOOKUP($A891,Pit!$A$4:$AZ$2108,I$2,FALSE))</f>
        <v>R</v>
      </c>
      <c r="J891" s="16" t="str">
        <f>IF($C891="B",VLOOKUP($A891,Bat!$A$4:$BC$2232,J$1,FALSE),VLOOKUP($A891,Pit!$A$4:$AZ$2108,J$2,FALSE))</f>
        <v>Very Low</v>
      </c>
      <c r="K891" s="17" t="str">
        <f>IF($C891="B",VLOOKUP($A891,Bat!$A$4:$BC$2232,K$1,FALSE),VLOOKUP($A891,Pit!$A$4:$AZ$2108,K$2,FALSE))</f>
        <v>High</v>
      </c>
      <c r="L891" s="16">
        <f>IF($C891="B",VLOOKUP($A891,Bat!$A$4:$BC$2232,L$1,FALSE),VLOOKUP($A891,Pit!$A$4:$AZ$2108,L$2,FALSE))</f>
        <v>3</v>
      </c>
      <c r="M891" s="16">
        <f>IF($C891="B",VLOOKUP($A891,Bat!$A$4:$BC$2232,M$1,FALSE),VLOOKUP($A891,Pit!$A$4:$AZ$2108,M$2,FALSE))</f>
        <v>3</v>
      </c>
      <c r="N891" s="16">
        <f>IF($C891="B",VLOOKUP($A891,Bat!$A$4:$BC$2232,N$1,FALSE),VLOOKUP($A891,Pit!$A$4:$AZ$2108,N$2,FALSE))</f>
        <v>2</v>
      </c>
      <c r="O891" s="16" t="str">
        <f>IF($C891="B",VLOOKUP($A891,Bat!$A$4:$BC$2232,O$1,FALSE),VLOOKUP($A891,Pit!$A$4:$AZ$2108,O$2,FALSE))</f>
        <v>92-94 Mph</v>
      </c>
      <c r="P891" s="17">
        <f>IF($C891="B",VLOOKUP($A891,Bat!$A$4:$BC$2232,P$1,FALSE),VLOOKUP($A891,Pit!$A$4:$AZ$2108,P$2,FALSE))</f>
        <v>2</v>
      </c>
      <c r="Q891" s="36">
        <f>IF($C891="B",VLOOKUP($A891,Bat!$A$4:$BC$2232,Q$1,FALSE),VLOOKUP($A891,Pit!$A$4:$AZ$2108,Q$2,FALSE))</f>
        <v>5.923448100368379</v>
      </c>
      <c r="R891" s="19">
        <f>IF($C891="B",VLOOKUP($A891,Bat!$A$4:$BC$2232,R$1,FALSE),VLOOKUP($A891,Pit!$A$4:$AZ$2108,R$2,FALSE))</f>
        <v>-1.532267479018701</v>
      </c>
      <c r="S891" s="20">
        <f>IF($C891="B",VLOOKUP($A891,Bat!$A$4:$BC$2232,S$1,FALSE),VLOOKUP($A891,Pit!$A$4:$AZ$2108,S$2,FALSE))</f>
        <v>210000</v>
      </c>
      <c r="T891" s="17" t="str">
        <f>VLOOKUP(IF($C891="B",VLOOKUP($A891,Bat!$A$4:$AT$2232,T$1,FALSE),VLOOKUP($A891,Pit!$A$4:$BD$2108,T$2,FALSE)),COND!$A$35:$B$41,2,FALSE)</f>
        <v>??</v>
      </c>
      <c r="U891" s="21">
        <f>IF($C891="B",VLOOKUP($A891,Bat!$A$4:$AR$1196,44,FALSE),VLOOKUP($A891,Pit!$A$4:$BB$1086,54,FALSE))</f>
        <v>0</v>
      </c>
      <c r="V891" s="16"/>
      <c r="W891" s="16">
        <f>IF(OR(U891=999,V891=999,AND(S891&gt;$S$3,S891&lt;&gt;"Slot")),"",IF(V891="",U891,V891))</f>
        <v>0</v>
      </c>
      <c r="X891" s="17" t="e">
        <f>RANK(R891,$R$5:$R$124)</f>
        <v>#N/A</v>
      </c>
      <c r="Y891" s="16" t="str">
        <f>IFERROR(VLOOKUP($D891,Results!$F$3:$L$1396,Y$1,FALSE),"")</f>
        <v/>
      </c>
      <c r="Z891" s="34" t="str">
        <f>IFERROR(IFERROR(IF(VLOOKUP($D891,Results!$F$3:$L$1396,Z$1+1,FALSE)=1,"S",""),"")&amp;VLOOKUP($D891,Results!$F$3:$L$1396,Z$1,FALSE),"")</f>
        <v/>
      </c>
      <c r="AA891" s="16" t="str">
        <f>IFERROR(VLOOKUP($D891,Results!$F$3:$L$1396,AA$1,FALSE),"")</f>
        <v/>
      </c>
      <c r="AB891" s="16" t="str">
        <f>IFERROR(VLOOKUP($D891,Results!$F$3:$L$1396,AB$1,FALSE),"")</f>
        <v/>
      </c>
      <c r="AC891" s="16" t="str">
        <f>IF(V891="","",Y891-V891)</f>
        <v/>
      </c>
    </row>
    <row r="892" spans="1:29" s="21" customFormat="1" x14ac:dyDescent="0.25">
      <c r="A892" s="21" t="s">
        <v>3123</v>
      </c>
      <c r="B892" s="16">
        <f>COUNTIF($A$5:$A$124,A892)</f>
        <v>0</v>
      </c>
      <c r="C892" s="16" t="str">
        <f>IF(OR(MID(A892,1,2)="SP",MID(A892,1,2)="MR",MID(A892,1,2)="CL",MID(A892,1,2)="RP"),"P","B")</f>
        <v>B</v>
      </c>
      <c r="D892" s="17">
        <f>IF($C892="B",VLOOKUP($A892,Bat!$A$4:$BC$2232,D$1,FALSE),VLOOKUP($A892,Pit!$A$4:$AZ$2108,D$2,FALSE))</f>
        <v>8874</v>
      </c>
      <c r="E892" s="16" t="str">
        <f>IF($C892="B",VLOOKUP($A892,Bat!$A$4:$BC$2232,E$1,FALSE),VLOOKUP($A892,Pit!$A$4:$AZ$2108,E$2,FALSE))</f>
        <v>SS</v>
      </c>
      <c r="F892" s="16" t="str">
        <f>IF($C892="B",VLOOKUP($A892,Bat!$A$4:$BC$2232,F$1,FALSE),VLOOKUP($A892,Pit!$A$4:$AZ$2108,F$2,FALSE))</f>
        <v>Alonso Cruz</v>
      </c>
      <c r="G892" s="16">
        <f>IF($C892="B",VLOOKUP($A892,Bat!$A$4:$BC$2232,G$1,FALSE),VLOOKUP($A892,Pit!$A$4:$AZ$2108,G$2,FALSE))</f>
        <v>21</v>
      </c>
      <c r="H892" s="16" t="str">
        <f>IF($C892="B",VLOOKUP($A892,Bat!$A$4:$BC$2232,H$1,FALSE),VLOOKUP($A892,Pit!$A$4:$AZ$2108,H$2,FALSE))</f>
        <v>R</v>
      </c>
      <c r="I892" s="16" t="str">
        <f>IF($C892="B",VLOOKUP($A892,Bat!$A$4:$BC$2232,I$1,FALSE),VLOOKUP($A892,Pit!$A$4:$AZ$2108,I$2,FALSE))</f>
        <v>R</v>
      </c>
      <c r="J892" s="16" t="str">
        <f>IF($C892="B",VLOOKUP($A892,Bat!$A$4:$BC$2232,J$1,FALSE),VLOOKUP($A892,Pit!$A$4:$AZ$2108,J$2,FALSE))</f>
        <v>High</v>
      </c>
      <c r="K892" s="17" t="str">
        <f>IF($C892="B",VLOOKUP($A892,Bat!$A$4:$BC$2232,K$1,FALSE),VLOOKUP($A892,Pit!$A$4:$AZ$2108,K$2,FALSE))</f>
        <v>Low</v>
      </c>
      <c r="L892" s="16">
        <f>IF($C892="B",VLOOKUP($A892,Bat!$A$4:$BC$2232,L$1,FALSE),VLOOKUP($A892,Pit!$A$4:$AZ$2108,L$2,FALSE))</f>
        <v>2</v>
      </c>
      <c r="M892" s="16">
        <f>IF($C892="B",VLOOKUP($A892,Bat!$A$4:$BC$2232,M$1,FALSE),VLOOKUP($A892,Pit!$A$4:$AZ$2108,M$2,FALSE))</f>
        <v>3</v>
      </c>
      <c r="N892" s="16">
        <f>IF($C892="B",VLOOKUP($A892,Bat!$A$4:$BC$2232,N$1,FALSE),VLOOKUP($A892,Pit!$A$4:$AZ$2108,N$2,FALSE))</f>
        <v>1</v>
      </c>
      <c r="O892" s="16">
        <f>IF($C892="B",VLOOKUP($A892,Bat!$A$4:$BC$2232,O$1,FALSE),VLOOKUP($A892,Pit!$A$4:$AZ$2108,O$2,FALSE))</f>
        <v>4</v>
      </c>
      <c r="P892" s="17">
        <f>IF($C892="B",VLOOKUP($A892,Bat!$A$4:$BC$2232,P$1,FALSE),VLOOKUP($A892,Pit!$A$4:$AZ$2108,P$2,FALSE))</f>
        <v>2</v>
      </c>
      <c r="Q892" s="36">
        <f>IF($C892="B",VLOOKUP($A892,Bat!$A$4:$BC$2232,Q$1,FALSE),VLOOKUP($A892,Pit!$A$4:$AZ$2108,Q$2,FALSE))</f>
        <v>-5.2017083162329634</v>
      </c>
      <c r="R892" s="19">
        <f>IF($C892="B",VLOOKUP($A892,Bat!$A$4:$BC$2232,R$1,FALSE),VLOOKUP($A892,Pit!$A$4:$AZ$2108,R$2,FALSE))</f>
        <v>-1.5449227779390089</v>
      </c>
      <c r="S892" s="20">
        <f>IF($C892="B",VLOOKUP($A892,Bat!$A$4:$BC$2232,S$1,FALSE),VLOOKUP($A892,Pit!$A$4:$AZ$2108,S$2,FALSE))</f>
        <v>230000</v>
      </c>
      <c r="T892" s="17" t="str">
        <f>VLOOKUP(IF($C892="B",VLOOKUP($A892,Bat!$A$4:$AT$2232,T$1,FALSE),VLOOKUP($A892,Pit!$A$4:$BD$2108,T$2,FALSE)),COND!$A$35:$B$41,2,FALSE)</f>
        <v>??</v>
      </c>
      <c r="U892" s="21">
        <f>IF($C892="B",VLOOKUP($A892,Bat!$A$4:$AR$1196,44,FALSE),VLOOKUP($A892,Pit!$A$4:$BB$1086,54,FALSE))</f>
        <v>0</v>
      </c>
      <c r="V892" s="16"/>
      <c r="W892" s="16">
        <f>IF(OR(U892=999,V892=999,AND(S892&gt;$S$3,S892&lt;&gt;"Slot")),"",IF(V892="",U892,V892))</f>
        <v>0</v>
      </c>
      <c r="X892" s="17" t="e">
        <f>RANK(R892,$R$5:$R$124)</f>
        <v>#N/A</v>
      </c>
      <c r="Y892" s="16" t="str">
        <f>IFERROR(VLOOKUP($D892,Results!$F$3:$L$1396,Y$1,FALSE),"")</f>
        <v/>
      </c>
      <c r="Z892" s="34" t="str">
        <f>IFERROR(IFERROR(IF(VLOOKUP($D892,Results!$F$3:$L$1396,Z$1+1,FALSE)=1,"S",""),"")&amp;VLOOKUP($D892,Results!$F$3:$L$1396,Z$1,FALSE),"")</f>
        <v/>
      </c>
      <c r="AA892" s="16" t="str">
        <f>IFERROR(VLOOKUP($D892,Results!$F$3:$L$1396,AA$1,FALSE),"")</f>
        <v/>
      </c>
      <c r="AB892" s="16" t="str">
        <f>IFERROR(VLOOKUP($D892,Results!$F$3:$L$1396,AB$1,FALSE),"")</f>
        <v/>
      </c>
      <c r="AC892" s="16" t="str">
        <f>IF(V892="","",Y892-V892)</f>
        <v/>
      </c>
    </row>
    <row r="893" spans="1:29" s="21" customFormat="1" x14ac:dyDescent="0.25">
      <c r="A893" s="21" t="s">
        <v>2743</v>
      </c>
      <c r="B893" s="16">
        <f>COUNTIF($A$5:$A$124,A893)</f>
        <v>0</v>
      </c>
      <c r="C893" s="16" t="str">
        <f>IF(OR(MID(A893,1,2)="SP",MID(A893,1,2)="MR",MID(A893,1,2)="CL",MID(A893,1,2)="RP"),"P","B")</f>
        <v>P</v>
      </c>
      <c r="D893" s="17">
        <f>IF($C893="B",VLOOKUP($A893,Bat!$A$4:$BC$2232,D$1,FALSE),VLOOKUP($A893,Pit!$A$4:$AZ$2108,D$2,FALSE))</f>
        <v>7285</v>
      </c>
      <c r="E893" s="16" t="str">
        <f>IF($C893="B",VLOOKUP($A893,Bat!$A$4:$BC$2232,E$1,FALSE),VLOOKUP($A893,Pit!$A$4:$AZ$2108,E$2,FALSE))</f>
        <v>RP</v>
      </c>
      <c r="F893" s="16" t="str">
        <f>IF($C893="B",VLOOKUP($A893,Bat!$A$4:$BC$2232,F$1,FALSE),VLOOKUP($A893,Pit!$A$4:$AZ$2108,F$2,FALSE))</f>
        <v>Enrique López</v>
      </c>
      <c r="G893" s="16">
        <f>IF($C893="B",VLOOKUP($A893,Bat!$A$4:$BC$2232,G$1,FALSE),VLOOKUP($A893,Pit!$A$4:$AZ$2108,G$2,FALSE))</f>
        <v>21</v>
      </c>
      <c r="H893" s="16" t="str">
        <f>IF($C893="B",VLOOKUP($A893,Bat!$A$4:$BC$2232,H$1,FALSE),VLOOKUP($A893,Pit!$A$4:$AZ$2108,H$2,FALSE))</f>
        <v>R</v>
      </c>
      <c r="I893" s="16" t="str">
        <f>IF($C893="B",VLOOKUP($A893,Bat!$A$4:$BC$2232,I$1,FALSE),VLOOKUP($A893,Pit!$A$4:$AZ$2108,I$2,FALSE))</f>
        <v>L</v>
      </c>
      <c r="J893" s="16" t="str">
        <f>IF($C893="B",VLOOKUP($A893,Bat!$A$4:$BC$2232,J$1,FALSE),VLOOKUP($A893,Pit!$A$4:$AZ$2108,J$2,FALSE))</f>
        <v>Very Low</v>
      </c>
      <c r="K893" s="17" t="str">
        <f>IF($C893="B",VLOOKUP($A893,Bat!$A$4:$BC$2232,K$1,FALSE),VLOOKUP($A893,Pit!$A$4:$AZ$2108,K$2,FALSE))</f>
        <v>Low</v>
      </c>
      <c r="L893" s="16">
        <f>IF($C893="B",VLOOKUP($A893,Bat!$A$4:$BC$2232,L$1,FALSE),VLOOKUP($A893,Pit!$A$4:$AZ$2108,L$2,FALSE))</f>
        <v>2</v>
      </c>
      <c r="M893" s="16">
        <f>IF($C893="B",VLOOKUP($A893,Bat!$A$4:$BC$2232,M$1,FALSE),VLOOKUP($A893,Pit!$A$4:$AZ$2108,M$2,FALSE))</f>
        <v>4</v>
      </c>
      <c r="N893" s="16">
        <f>IF($C893="B",VLOOKUP($A893,Bat!$A$4:$BC$2232,N$1,FALSE),VLOOKUP($A893,Pit!$A$4:$AZ$2108,N$2,FALSE))</f>
        <v>2</v>
      </c>
      <c r="O893" s="16" t="str">
        <f>IF($C893="B",VLOOKUP($A893,Bat!$A$4:$BC$2232,O$1,FALSE),VLOOKUP($A893,Pit!$A$4:$AZ$2108,O$2,FALSE))</f>
        <v>88-90 Mph</v>
      </c>
      <c r="P893" s="17">
        <f>IF($C893="B",VLOOKUP($A893,Bat!$A$4:$BC$2232,P$1,FALSE),VLOOKUP($A893,Pit!$A$4:$AZ$2108,P$2,FALSE))</f>
        <v>2</v>
      </c>
      <c r="Q893" s="36">
        <f>IF($C893="B",VLOOKUP($A893,Bat!$A$4:$BC$2232,Q$1,FALSE),VLOOKUP($A893,Pit!$A$4:$AZ$2108,Q$2,FALSE))</f>
        <v>5.7441389246435826</v>
      </c>
      <c r="R893" s="19">
        <f>IF($C893="B",VLOOKUP($A893,Bat!$A$4:$BC$2232,R$1,FALSE),VLOOKUP($A893,Pit!$A$4:$AZ$2108,R$2,FALSE))</f>
        <v>-1.5483093383373852</v>
      </c>
      <c r="S893" s="20">
        <f>IF($C893="B",VLOOKUP($A893,Bat!$A$4:$BC$2232,S$1,FALSE),VLOOKUP($A893,Pit!$A$4:$AZ$2108,S$2,FALSE))</f>
        <v>210000</v>
      </c>
      <c r="T893" s="17" t="str">
        <f>VLOOKUP(IF($C893="B",VLOOKUP($A893,Bat!$A$4:$AT$2232,T$1,FALSE),VLOOKUP($A893,Pit!$A$4:$BD$2108,T$2,FALSE)),COND!$A$35:$B$41,2,FALSE)</f>
        <v>??</v>
      </c>
      <c r="U893" s="21">
        <f>IF($C893="B",VLOOKUP($A893,Bat!$A$4:$AR$1196,44,FALSE),VLOOKUP($A893,Pit!$A$4:$BB$1086,54,FALSE))</f>
        <v>0</v>
      </c>
      <c r="V893" s="16"/>
      <c r="W893" s="16">
        <f>IF(OR(U893=999,V893=999,AND(S893&gt;$S$3,S893&lt;&gt;"Slot")),"",IF(V893="",U893,V893))</f>
        <v>0</v>
      </c>
      <c r="X893" s="17" t="e">
        <f>RANK(R893,$R$5:$R$124)</f>
        <v>#N/A</v>
      </c>
      <c r="Y893" s="16" t="str">
        <f>IFERROR(VLOOKUP($D893,Results!$F$3:$L$1396,Y$1,FALSE),"")</f>
        <v/>
      </c>
      <c r="Z893" s="34" t="str">
        <f>IFERROR(IFERROR(IF(VLOOKUP($D893,Results!$F$3:$L$1396,Z$1+1,FALSE)=1,"S",""),"")&amp;VLOOKUP($D893,Results!$F$3:$L$1396,Z$1,FALSE),"")</f>
        <v/>
      </c>
      <c r="AA893" s="16" t="str">
        <f>IFERROR(VLOOKUP($D893,Results!$F$3:$L$1396,AA$1,FALSE),"")</f>
        <v/>
      </c>
      <c r="AB893" s="16" t="str">
        <f>IFERROR(VLOOKUP($D893,Results!$F$3:$L$1396,AB$1,FALSE),"")</f>
        <v/>
      </c>
      <c r="AC893" s="16" t="str">
        <f>IF(V893="","",Y893-V893)</f>
        <v/>
      </c>
    </row>
    <row r="894" spans="1:29" s="21" customFormat="1" x14ac:dyDescent="0.25">
      <c r="A894" s="21" t="s">
        <v>2744</v>
      </c>
      <c r="B894" s="16">
        <f>COUNTIF($A$5:$A$124,A894)</f>
        <v>0</v>
      </c>
      <c r="C894" s="16" t="str">
        <f>IF(OR(MID(A894,1,2)="SP",MID(A894,1,2)="MR",MID(A894,1,2)="CL",MID(A894,1,2)="RP"),"P","B")</f>
        <v>P</v>
      </c>
      <c r="D894" s="17">
        <f>IF($C894="B",VLOOKUP($A894,Bat!$A$4:$BC$2232,D$1,FALSE),VLOOKUP($A894,Pit!$A$4:$AZ$2108,D$2,FALSE))</f>
        <v>9306</v>
      </c>
      <c r="E894" s="16" t="str">
        <f>IF($C894="B",VLOOKUP($A894,Bat!$A$4:$BC$2232,E$1,FALSE),VLOOKUP($A894,Pit!$A$4:$AZ$2108,E$2,FALSE))</f>
        <v>RP</v>
      </c>
      <c r="F894" s="16" t="str">
        <f>IF($C894="B",VLOOKUP($A894,Bat!$A$4:$BC$2232,F$1,FALSE),VLOOKUP($A894,Pit!$A$4:$AZ$2108,F$2,FALSE))</f>
        <v>Yasutoki Ogawa</v>
      </c>
      <c r="G894" s="16">
        <f>IF($C894="B",VLOOKUP($A894,Bat!$A$4:$BC$2232,G$1,FALSE),VLOOKUP($A894,Pit!$A$4:$AZ$2108,G$2,FALSE))</f>
        <v>18</v>
      </c>
      <c r="H894" s="16" t="str">
        <f>IF($C894="B",VLOOKUP($A894,Bat!$A$4:$BC$2232,H$1,FALSE),VLOOKUP($A894,Pit!$A$4:$AZ$2108,H$2,FALSE))</f>
        <v>R</v>
      </c>
      <c r="I894" s="16" t="str">
        <f>IF($C894="B",VLOOKUP($A894,Bat!$A$4:$BC$2232,I$1,FALSE),VLOOKUP($A894,Pit!$A$4:$AZ$2108,I$2,FALSE))</f>
        <v>R</v>
      </c>
      <c r="J894" s="16" t="str">
        <f>IF($C894="B",VLOOKUP($A894,Bat!$A$4:$BC$2232,J$1,FALSE),VLOOKUP($A894,Pit!$A$4:$AZ$2108,J$2,FALSE))</f>
        <v>Low</v>
      </c>
      <c r="K894" s="17" t="str">
        <f>IF($C894="B",VLOOKUP($A894,Bat!$A$4:$BC$2232,K$1,FALSE),VLOOKUP($A894,Pit!$A$4:$AZ$2108,K$2,FALSE))</f>
        <v>Low</v>
      </c>
      <c r="L894" s="16">
        <f>IF($C894="B",VLOOKUP($A894,Bat!$A$4:$BC$2232,L$1,FALSE),VLOOKUP($A894,Pit!$A$4:$AZ$2108,L$2,FALSE))</f>
        <v>2</v>
      </c>
      <c r="M894" s="16">
        <f>IF($C894="B",VLOOKUP($A894,Bat!$A$4:$BC$2232,M$1,FALSE),VLOOKUP($A894,Pit!$A$4:$AZ$2108,M$2,FALSE))</f>
        <v>4</v>
      </c>
      <c r="N894" s="16">
        <f>IF($C894="B",VLOOKUP($A894,Bat!$A$4:$BC$2232,N$1,FALSE),VLOOKUP($A894,Pit!$A$4:$AZ$2108,N$2,FALSE))</f>
        <v>1</v>
      </c>
      <c r="O894" s="16" t="str">
        <f>IF($C894="B",VLOOKUP($A894,Bat!$A$4:$BC$2232,O$1,FALSE),VLOOKUP($A894,Pit!$A$4:$AZ$2108,O$2,FALSE))</f>
        <v>84-86 Mph</v>
      </c>
      <c r="P894" s="17">
        <f>IF($C894="B",VLOOKUP($A894,Bat!$A$4:$BC$2232,P$1,FALSE),VLOOKUP($A894,Pit!$A$4:$AZ$2108,P$2,FALSE))</f>
        <v>8</v>
      </c>
      <c r="Q894" s="36">
        <f>IF($C894="B",VLOOKUP($A894,Bat!$A$4:$BC$2232,Q$1,FALSE),VLOOKUP($A894,Pit!$A$4:$AZ$2108,Q$2,FALSE))</f>
        <v>5.694034013319289</v>
      </c>
      <c r="R894" s="19">
        <f>IF($C894="B",VLOOKUP($A894,Bat!$A$4:$BC$2232,R$1,FALSE),VLOOKUP($A894,Pit!$A$4:$AZ$2108,R$2,FALSE))</f>
        <v>-1.5527919641449628</v>
      </c>
      <c r="S894" s="20">
        <f>IF($C894="B",VLOOKUP($A894,Bat!$A$4:$BC$2232,S$1,FALSE),VLOOKUP($A894,Pit!$A$4:$AZ$2108,S$2,FALSE))</f>
        <v>220000</v>
      </c>
      <c r="T894" s="17" t="str">
        <f>VLOOKUP(IF($C894="B",VLOOKUP($A894,Bat!$A$4:$AT$2232,T$1,FALSE),VLOOKUP($A894,Pit!$A$4:$BD$2108,T$2,FALSE)),COND!$A$35:$B$41,2,FALSE)</f>
        <v>??</v>
      </c>
      <c r="U894" s="21">
        <f>IF($C894="B",VLOOKUP($A894,Bat!$A$4:$AR$1196,44,FALSE),VLOOKUP($A894,Pit!$A$4:$BB$1086,54,FALSE))</f>
        <v>0</v>
      </c>
      <c r="V894" s="16"/>
      <c r="W894" s="16">
        <f>IF(OR(U894=999,V894=999,AND(S894&gt;$S$3,S894&lt;&gt;"Slot")),"",IF(V894="",U894,V894))</f>
        <v>0</v>
      </c>
      <c r="X894" s="17" t="e">
        <f>RANK(R894,$R$5:$R$124)</f>
        <v>#N/A</v>
      </c>
      <c r="Y894" s="16" t="str">
        <f>IFERROR(VLOOKUP($D894,Results!$F$3:$L$1396,Y$1,FALSE),"")</f>
        <v/>
      </c>
      <c r="Z894" s="34" t="str">
        <f>IFERROR(IFERROR(IF(VLOOKUP($D894,Results!$F$3:$L$1396,Z$1+1,FALSE)=1,"S",""),"")&amp;VLOOKUP($D894,Results!$F$3:$L$1396,Z$1,FALSE),"")</f>
        <v/>
      </c>
      <c r="AA894" s="16" t="str">
        <f>IFERROR(VLOOKUP($D894,Results!$F$3:$L$1396,AA$1,FALSE),"")</f>
        <v/>
      </c>
      <c r="AB894" s="16" t="str">
        <f>IFERROR(VLOOKUP($D894,Results!$F$3:$L$1396,AB$1,FALSE),"")</f>
        <v/>
      </c>
      <c r="AC894" s="16" t="str">
        <f>IF(V894="","",Y894-V894)</f>
        <v/>
      </c>
    </row>
    <row r="895" spans="1:29" s="21" customFormat="1" x14ac:dyDescent="0.25">
      <c r="A895" s="21" t="s">
        <v>3124</v>
      </c>
      <c r="B895" s="16">
        <f>COUNTIF($A$5:$A$124,A895)</f>
        <v>0</v>
      </c>
      <c r="C895" s="16" t="str">
        <f>IF(OR(MID(A895,1,2)="SP",MID(A895,1,2)="MR",MID(A895,1,2)="CL",MID(A895,1,2)="RP"),"P","B")</f>
        <v>B</v>
      </c>
      <c r="D895" s="17">
        <f>IF($C895="B",VLOOKUP($A895,Bat!$A$4:$BC$2232,D$1,FALSE),VLOOKUP($A895,Pit!$A$4:$AZ$2108,D$2,FALSE))</f>
        <v>5137</v>
      </c>
      <c r="E895" s="16" t="str">
        <f>IF($C895="B",VLOOKUP($A895,Bat!$A$4:$BC$2232,E$1,FALSE),VLOOKUP($A895,Pit!$A$4:$AZ$2108,E$2,FALSE))</f>
        <v>RF</v>
      </c>
      <c r="F895" s="16" t="str">
        <f>IF($C895="B",VLOOKUP($A895,Bat!$A$4:$BC$2232,F$1,FALSE),VLOOKUP($A895,Pit!$A$4:$AZ$2108,F$2,FALSE))</f>
        <v>Nick Griffin</v>
      </c>
      <c r="G895" s="16">
        <f>IF($C895="B",VLOOKUP($A895,Bat!$A$4:$BC$2232,G$1,FALSE),VLOOKUP($A895,Pit!$A$4:$AZ$2108,G$2,FALSE))</f>
        <v>18</v>
      </c>
      <c r="H895" s="16" t="str">
        <f>IF($C895="B",VLOOKUP($A895,Bat!$A$4:$BC$2232,H$1,FALSE),VLOOKUP($A895,Pit!$A$4:$AZ$2108,H$2,FALSE))</f>
        <v>L</v>
      </c>
      <c r="I895" s="16" t="str">
        <f>IF($C895="B",VLOOKUP($A895,Bat!$A$4:$BC$2232,I$1,FALSE),VLOOKUP($A895,Pit!$A$4:$AZ$2108,I$2,FALSE))</f>
        <v>L</v>
      </c>
      <c r="J895" s="16" t="str">
        <f>IF($C895="B",VLOOKUP($A895,Bat!$A$4:$BC$2232,J$1,FALSE),VLOOKUP($A895,Pit!$A$4:$AZ$2108,J$2,FALSE))</f>
        <v>Normal</v>
      </c>
      <c r="K895" s="17" t="str">
        <f>IF($C895="B",VLOOKUP($A895,Bat!$A$4:$BC$2232,K$1,FALSE),VLOOKUP($A895,Pit!$A$4:$AZ$2108,K$2,FALSE))</f>
        <v>Normal</v>
      </c>
      <c r="L895" s="16">
        <f>IF($C895="B",VLOOKUP($A895,Bat!$A$4:$BC$2232,L$1,FALSE),VLOOKUP($A895,Pit!$A$4:$AZ$2108,L$2,FALSE))</f>
        <v>2</v>
      </c>
      <c r="M895" s="16">
        <f>IF($C895="B",VLOOKUP($A895,Bat!$A$4:$BC$2232,M$1,FALSE),VLOOKUP($A895,Pit!$A$4:$AZ$2108,M$2,FALSE))</f>
        <v>3</v>
      </c>
      <c r="N895" s="16">
        <f>IF($C895="B",VLOOKUP($A895,Bat!$A$4:$BC$2232,N$1,FALSE),VLOOKUP($A895,Pit!$A$4:$AZ$2108,N$2,FALSE))</f>
        <v>1</v>
      </c>
      <c r="O895" s="16">
        <f>IF($C895="B",VLOOKUP($A895,Bat!$A$4:$BC$2232,O$1,FALSE),VLOOKUP($A895,Pit!$A$4:$AZ$2108,O$2,FALSE))</f>
        <v>3</v>
      </c>
      <c r="P895" s="17">
        <f>IF($C895="B",VLOOKUP($A895,Bat!$A$4:$BC$2232,P$1,FALSE),VLOOKUP($A895,Pit!$A$4:$AZ$2108,P$2,FALSE))</f>
        <v>3</v>
      </c>
      <c r="Q895" s="36">
        <f>IF($C895="B",VLOOKUP($A895,Bat!$A$4:$BC$2232,Q$1,FALSE),VLOOKUP($A895,Pit!$A$4:$AZ$2108,Q$2,FALSE))</f>
        <v>-5.3610260317926954</v>
      </c>
      <c r="R895" s="19">
        <f>IF($C895="B",VLOOKUP($A895,Bat!$A$4:$BC$2232,R$1,FALSE),VLOOKUP($A895,Pit!$A$4:$AZ$2108,R$2,FALSE))</f>
        <v>-1.5658210882618446</v>
      </c>
      <c r="S895" s="20">
        <f>IF($C895="B",VLOOKUP($A895,Bat!$A$4:$BC$2232,S$1,FALSE),VLOOKUP($A895,Pit!$A$4:$AZ$2108,S$2,FALSE))</f>
        <v>210000</v>
      </c>
      <c r="T895" s="17" t="str">
        <f>VLOOKUP(IF($C895="B",VLOOKUP($A895,Bat!$A$4:$AT$2232,T$1,FALSE),VLOOKUP($A895,Pit!$A$4:$BD$2108,T$2,FALSE)),COND!$A$35:$B$41,2,FALSE)</f>
        <v>??</v>
      </c>
      <c r="U895" s="21">
        <f>IF($C895="B",VLOOKUP($A895,Bat!$A$4:$AR$1196,44,FALSE),VLOOKUP($A895,Pit!$A$4:$BB$1086,54,FALSE))</f>
        <v>0</v>
      </c>
      <c r="V895" s="16"/>
      <c r="W895" s="16">
        <f>IF(OR(U895=999,V895=999,AND(S895&gt;$S$3,S895&lt;&gt;"Slot")),"",IF(V895="",U895,V895))</f>
        <v>0</v>
      </c>
      <c r="X895" s="17" t="e">
        <f>RANK(R895,$R$5:$R$124)</f>
        <v>#N/A</v>
      </c>
      <c r="Y895" s="16" t="str">
        <f>IFERROR(VLOOKUP($D895,Results!$F$3:$L$1396,Y$1,FALSE),"")</f>
        <v/>
      </c>
      <c r="Z895" s="34" t="str">
        <f>IFERROR(IFERROR(IF(VLOOKUP($D895,Results!$F$3:$L$1396,Z$1+1,FALSE)=1,"S",""),"")&amp;VLOOKUP($D895,Results!$F$3:$L$1396,Z$1,FALSE),"")</f>
        <v/>
      </c>
      <c r="AA895" s="16" t="str">
        <f>IFERROR(VLOOKUP($D895,Results!$F$3:$L$1396,AA$1,FALSE),"")</f>
        <v/>
      </c>
      <c r="AB895" s="16" t="str">
        <f>IFERROR(VLOOKUP($D895,Results!$F$3:$L$1396,AB$1,FALSE),"")</f>
        <v/>
      </c>
      <c r="AC895" s="16" t="str">
        <f>IF(V895="","",Y895-V895)</f>
        <v/>
      </c>
    </row>
    <row r="896" spans="1:29" s="21" customFormat="1" x14ac:dyDescent="0.25">
      <c r="A896" s="21" t="s">
        <v>2746</v>
      </c>
      <c r="B896" s="16">
        <f>COUNTIF($A$5:$A$124,A896)</f>
        <v>0</v>
      </c>
      <c r="C896" s="16" t="str">
        <f>IF(OR(MID(A896,1,2)="SP",MID(A896,1,2)="MR",MID(A896,1,2)="CL",MID(A896,1,2)="RP"),"P","B")</f>
        <v>P</v>
      </c>
      <c r="D896" s="17">
        <f>IF($C896="B",VLOOKUP($A896,Bat!$A$4:$BC$2232,D$1,FALSE),VLOOKUP($A896,Pit!$A$4:$AZ$2108,D$2,FALSE))</f>
        <v>4842</v>
      </c>
      <c r="E896" s="16" t="str">
        <f>IF($C896="B",VLOOKUP($A896,Bat!$A$4:$BC$2232,E$1,FALSE),VLOOKUP($A896,Pit!$A$4:$AZ$2108,E$2,FALSE))</f>
        <v>RP</v>
      </c>
      <c r="F896" s="16" t="str">
        <f>IF($C896="B",VLOOKUP($A896,Bat!$A$4:$BC$2232,F$1,FALSE),VLOOKUP($A896,Pit!$A$4:$AZ$2108,F$2,FALSE))</f>
        <v>Ryan Sutherland</v>
      </c>
      <c r="G896" s="16">
        <f>IF($C896="B",VLOOKUP($A896,Bat!$A$4:$BC$2232,G$1,FALSE),VLOOKUP($A896,Pit!$A$4:$AZ$2108,G$2,FALSE))</f>
        <v>18</v>
      </c>
      <c r="H896" s="16" t="str">
        <f>IF($C896="B",VLOOKUP($A896,Bat!$A$4:$BC$2232,H$1,FALSE),VLOOKUP($A896,Pit!$A$4:$AZ$2108,H$2,FALSE))</f>
        <v>L</v>
      </c>
      <c r="I896" s="16" t="str">
        <f>IF($C896="B",VLOOKUP($A896,Bat!$A$4:$BC$2232,I$1,FALSE),VLOOKUP($A896,Pit!$A$4:$AZ$2108,I$2,FALSE))</f>
        <v>L</v>
      </c>
      <c r="J896" s="16" t="str">
        <f>IF($C896="B",VLOOKUP($A896,Bat!$A$4:$BC$2232,J$1,FALSE),VLOOKUP($A896,Pit!$A$4:$AZ$2108,J$2,FALSE))</f>
        <v>Normal</v>
      </c>
      <c r="K896" s="17" t="str">
        <f>IF($C896="B",VLOOKUP($A896,Bat!$A$4:$BC$2232,K$1,FALSE),VLOOKUP($A896,Pit!$A$4:$AZ$2108,K$2,FALSE))</f>
        <v>Very Low</v>
      </c>
      <c r="L896" s="16">
        <f>IF($C896="B",VLOOKUP($A896,Bat!$A$4:$BC$2232,L$1,FALSE),VLOOKUP($A896,Pit!$A$4:$AZ$2108,L$2,FALSE))</f>
        <v>2</v>
      </c>
      <c r="M896" s="16">
        <f>IF($C896="B",VLOOKUP($A896,Bat!$A$4:$BC$2232,M$1,FALSE),VLOOKUP($A896,Pit!$A$4:$AZ$2108,M$2,FALSE))</f>
        <v>4</v>
      </c>
      <c r="N896" s="16">
        <f>IF($C896="B",VLOOKUP($A896,Bat!$A$4:$BC$2232,N$1,FALSE),VLOOKUP($A896,Pit!$A$4:$AZ$2108,N$2,FALSE))</f>
        <v>1</v>
      </c>
      <c r="O896" s="16" t="str">
        <f>IF($C896="B",VLOOKUP($A896,Bat!$A$4:$BC$2232,O$1,FALSE),VLOOKUP($A896,Pit!$A$4:$AZ$2108,O$2,FALSE))</f>
        <v>83-85 Mph</v>
      </c>
      <c r="P896" s="17">
        <f>IF($C896="B",VLOOKUP($A896,Bat!$A$4:$BC$2232,P$1,FALSE),VLOOKUP($A896,Pit!$A$4:$AZ$2108,P$2,FALSE))</f>
        <v>2</v>
      </c>
      <c r="Q896" s="36">
        <f>IF($C896="B",VLOOKUP($A896,Bat!$A$4:$BC$2232,Q$1,FALSE),VLOOKUP($A896,Pit!$A$4:$AZ$2108,Q$2,FALSE))</f>
        <v>4.7112511361628648</v>
      </c>
      <c r="R896" s="19">
        <f>IF($C896="B",VLOOKUP($A896,Bat!$A$4:$BC$2232,R$1,FALSE),VLOOKUP($A896,Pit!$A$4:$AZ$2108,R$2,FALSE))</f>
        <v>-1.6407164364561404</v>
      </c>
      <c r="S896" s="20">
        <f>IF($C896="B",VLOOKUP($A896,Bat!$A$4:$BC$2232,S$1,FALSE),VLOOKUP($A896,Pit!$A$4:$AZ$2108,S$2,FALSE))</f>
        <v>180000</v>
      </c>
      <c r="T896" s="17" t="str">
        <f>VLOOKUP(IF($C896="B",VLOOKUP($A896,Bat!$A$4:$AT$2232,T$1,FALSE),VLOOKUP($A896,Pit!$A$4:$BD$2108,T$2,FALSE)),COND!$A$35:$B$41,2,FALSE)</f>
        <v>??</v>
      </c>
      <c r="U896" s="21">
        <f>IF($C896="B",VLOOKUP($A896,Bat!$A$4:$AR$1196,44,FALSE),VLOOKUP($A896,Pit!$A$4:$BB$1086,54,FALSE))</f>
        <v>0</v>
      </c>
      <c r="V896" s="16"/>
      <c r="W896" s="16">
        <f>IF(OR(U896=999,V896=999,AND(S896&gt;$S$3,S896&lt;&gt;"Slot")),"",IF(V896="",U896,V896))</f>
        <v>0</v>
      </c>
      <c r="X896" s="17" t="e">
        <f>RANK(R896,$R$5:$R$124)</f>
        <v>#N/A</v>
      </c>
      <c r="Y896" s="16" t="str">
        <f>IFERROR(VLOOKUP($D896,Results!$F$3:$L$1396,Y$1,FALSE),"")</f>
        <v/>
      </c>
      <c r="Z896" s="34" t="str">
        <f>IFERROR(IFERROR(IF(VLOOKUP($D896,Results!$F$3:$L$1396,Z$1+1,FALSE)=1,"S",""),"")&amp;VLOOKUP($D896,Results!$F$3:$L$1396,Z$1,FALSE),"")</f>
        <v/>
      </c>
      <c r="AA896" s="16" t="str">
        <f>IFERROR(VLOOKUP($D896,Results!$F$3:$L$1396,AA$1,FALSE),"")</f>
        <v/>
      </c>
      <c r="AB896" s="16" t="str">
        <f>IFERROR(VLOOKUP($D896,Results!$F$3:$L$1396,AB$1,FALSE),"")</f>
        <v/>
      </c>
      <c r="AC896" s="16" t="str">
        <f>IF(V896="","",Y896-V896)</f>
        <v/>
      </c>
    </row>
    <row r="897" spans="1:29" s="21" customFormat="1" x14ac:dyDescent="0.25">
      <c r="A897" s="21" t="s">
        <v>3125</v>
      </c>
      <c r="B897" s="16">
        <f>COUNTIF($A$5:$A$124,A897)</f>
        <v>0</v>
      </c>
      <c r="C897" s="16" t="str">
        <f>IF(OR(MID(A897,1,2)="SP",MID(A897,1,2)="MR",MID(A897,1,2)="CL",MID(A897,1,2)="RP"),"P","B")</f>
        <v>B</v>
      </c>
      <c r="D897" s="17">
        <f>IF($C897="B",VLOOKUP($A897,Bat!$A$4:$BC$2232,D$1,FALSE),VLOOKUP($A897,Pit!$A$4:$AZ$2108,D$2,FALSE))</f>
        <v>5092</v>
      </c>
      <c r="E897" s="16" t="str">
        <f>IF($C897="B",VLOOKUP($A897,Bat!$A$4:$BC$2232,E$1,FALSE),VLOOKUP($A897,Pit!$A$4:$AZ$2108,E$2,FALSE))</f>
        <v>SS</v>
      </c>
      <c r="F897" s="16" t="str">
        <f>IF($C897="B",VLOOKUP($A897,Bat!$A$4:$BC$2232,F$1,FALSE),VLOOKUP($A897,Pit!$A$4:$AZ$2108,F$2,FALSE))</f>
        <v>Alex Hankins</v>
      </c>
      <c r="G897" s="16">
        <f>IF($C897="B",VLOOKUP($A897,Bat!$A$4:$BC$2232,G$1,FALSE),VLOOKUP($A897,Pit!$A$4:$AZ$2108,G$2,FALSE))</f>
        <v>18</v>
      </c>
      <c r="H897" s="16" t="str">
        <f>IF($C897="B",VLOOKUP($A897,Bat!$A$4:$BC$2232,H$1,FALSE),VLOOKUP($A897,Pit!$A$4:$AZ$2108,H$2,FALSE))</f>
        <v>R</v>
      </c>
      <c r="I897" s="16" t="str">
        <f>IF($C897="B",VLOOKUP($A897,Bat!$A$4:$BC$2232,I$1,FALSE),VLOOKUP($A897,Pit!$A$4:$AZ$2108,I$2,FALSE))</f>
        <v>R</v>
      </c>
      <c r="J897" s="16" t="str">
        <f>IF($C897="B",VLOOKUP($A897,Bat!$A$4:$BC$2232,J$1,FALSE),VLOOKUP($A897,Pit!$A$4:$AZ$2108,J$2,FALSE))</f>
        <v>Low</v>
      </c>
      <c r="K897" s="17" t="str">
        <f>IF($C897="B",VLOOKUP($A897,Bat!$A$4:$BC$2232,K$1,FALSE),VLOOKUP($A897,Pit!$A$4:$AZ$2108,K$2,FALSE))</f>
        <v>Low</v>
      </c>
      <c r="L897" s="16">
        <f>IF($C897="B",VLOOKUP($A897,Bat!$A$4:$BC$2232,L$1,FALSE),VLOOKUP($A897,Pit!$A$4:$AZ$2108,L$2,FALSE))</f>
        <v>2</v>
      </c>
      <c r="M897" s="16">
        <f>IF($C897="B",VLOOKUP($A897,Bat!$A$4:$BC$2232,M$1,FALSE),VLOOKUP($A897,Pit!$A$4:$AZ$2108,M$2,FALSE))</f>
        <v>3</v>
      </c>
      <c r="N897" s="16">
        <f>IF($C897="B",VLOOKUP($A897,Bat!$A$4:$BC$2232,N$1,FALSE),VLOOKUP($A897,Pit!$A$4:$AZ$2108,N$2,FALSE))</f>
        <v>3</v>
      </c>
      <c r="O897" s="16">
        <f>IF($C897="B",VLOOKUP($A897,Bat!$A$4:$BC$2232,O$1,FALSE),VLOOKUP($A897,Pit!$A$4:$AZ$2108,O$2,FALSE))</f>
        <v>2</v>
      </c>
      <c r="P897" s="17">
        <f>IF($C897="B",VLOOKUP($A897,Bat!$A$4:$BC$2232,P$1,FALSE),VLOOKUP($A897,Pit!$A$4:$AZ$2108,P$2,FALSE))</f>
        <v>2</v>
      </c>
      <c r="Q897" s="36">
        <f>IF($C897="B",VLOOKUP($A897,Bat!$A$4:$BC$2232,Q$1,FALSE),VLOOKUP($A897,Pit!$A$4:$AZ$2108,Q$2,FALSE))</f>
        <v>-5.9326213704033055</v>
      </c>
      <c r="R897" s="19">
        <f>IF($C897="B",VLOOKUP($A897,Bat!$A$4:$BC$2232,R$1,FALSE),VLOOKUP($A897,Pit!$A$4:$AZ$2108,R$2,FALSE))</f>
        <v>-1.6407994214836272</v>
      </c>
      <c r="S897" s="20">
        <f>IF($C897="B",VLOOKUP($A897,Bat!$A$4:$BC$2232,S$1,FALSE),VLOOKUP($A897,Pit!$A$4:$AZ$2108,S$2,FALSE))</f>
        <v>180000</v>
      </c>
      <c r="T897" s="17" t="str">
        <f>VLOOKUP(IF($C897="B",VLOOKUP($A897,Bat!$A$4:$AT$2232,T$1,FALSE),VLOOKUP($A897,Pit!$A$4:$BD$2108,T$2,FALSE)),COND!$A$35:$B$41,2,FALSE)</f>
        <v>??</v>
      </c>
      <c r="U897" s="21">
        <f>IF($C897="B",VLOOKUP($A897,Bat!$A$4:$AR$1196,44,FALSE),VLOOKUP($A897,Pit!$A$4:$BB$1086,54,FALSE))</f>
        <v>0</v>
      </c>
      <c r="V897" s="16"/>
      <c r="W897" s="16">
        <f>IF(OR(U897=999,V897=999,AND(S897&gt;$S$3,S897&lt;&gt;"Slot")),"",IF(V897="",U897,V897))</f>
        <v>0</v>
      </c>
      <c r="X897" s="17" t="e">
        <f>RANK(R897,$R$5:$R$124)</f>
        <v>#N/A</v>
      </c>
      <c r="Y897" s="16" t="str">
        <f>IFERROR(VLOOKUP($D897,Results!$F$3:$L$1396,Y$1,FALSE),"")</f>
        <v/>
      </c>
      <c r="Z897" s="34" t="str">
        <f>IFERROR(IFERROR(IF(VLOOKUP($D897,Results!$F$3:$L$1396,Z$1+1,FALSE)=1,"S",""),"")&amp;VLOOKUP($D897,Results!$F$3:$L$1396,Z$1,FALSE),"")</f>
        <v/>
      </c>
      <c r="AA897" s="16" t="str">
        <f>IFERROR(VLOOKUP($D897,Results!$F$3:$L$1396,AA$1,FALSE),"")</f>
        <v/>
      </c>
      <c r="AB897" s="16" t="str">
        <f>IFERROR(VLOOKUP($D897,Results!$F$3:$L$1396,AB$1,FALSE),"")</f>
        <v/>
      </c>
      <c r="AC897" s="16" t="str">
        <f>IF(V897="","",Y897-V897)</f>
        <v/>
      </c>
    </row>
    <row r="898" spans="1:29" s="21" customFormat="1" x14ac:dyDescent="0.25">
      <c r="A898" s="21" t="s">
        <v>3126</v>
      </c>
      <c r="B898" s="16">
        <f>COUNTIF($A$5:$A$124,A898)</f>
        <v>0</v>
      </c>
      <c r="C898" s="16" t="str">
        <f>IF(OR(MID(A898,1,2)="SP",MID(A898,1,2)="MR",MID(A898,1,2)="CL",MID(A898,1,2)="RP"),"P","B")</f>
        <v>B</v>
      </c>
      <c r="D898" s="17">
        <f>IF($C898="B",VLOOKUP($A898,Bat!$A$4:$BC$2232,D$1,FALSE),VLOOKUP($A898,Pit!$A$4:$AZ$2108,D$2,FALSE))</f>
        <v>11611</v>
      </c>
      <c r="E898" s="16" t="str">
        <f>IF($C898="B",VLOOKUP($A898,Bat!$A$4:$BC$2232,E$1,FALSE),VLOOKUP($A898,Pit!$A$4:$AZ$2108,E$2,FALSE))</f>
        <v>C</v>
      </c>
      <c r="F898" s="16" t="str">
        <f>IF($C898="B",VLOOKUP($A898,Bat!$A$4:$BC$2232,F$1,FALSE),VLOOKUP($A898,Pit!$A$4:$AZ$2108,F$2,FALSE))</f>
        <v>Alberto Garza</v>
      </c>
      <c r="G898" s="16">
        <f>IF($C898="B",VLOOKUP($A898,Bat!$A$4:$BC$2232,G$1,FALSE),VLOOKUP($A898,Pit!$A$4:$AZ$2108,G$2,FALSE))</f>
        <v>21</v>
      </c>
      <c r="H898" s="16" t="str">
        <f>IF($C898="B",VLOOKUP($A898,Bat!$A$4:$BC$2232,H$1,FALSE),VLOOKUP($A898,Pit!$A$4:$AZ$2108,H$2,FALSE))</f>
        <v>L</v>
      </c>
      <c r="I898" s="16" t="str">
        <f>IF($C898="B",VLOOKUP($A898,Bat!$A$4:$BC$2232,I$1,FALSE),VLOOKUP($A898,Pit!$A$4:$AZ$2108,I$2,FALSE))</f>
        <v>R</v>
      </c>
      <c r="J898" s="16" t="str">
        <f>IF($C898="B",VLOOKUP($A898,Bat!$A$4:$BC$2232,J$1,FALSE),VLOOKUP($A898,Pit!$A$4:$AZ$2108,J$2,FALSE))</f>
        <v>Normal</v>
      </c>
      <c r="K898" s="17" t="str">
        <f>IF($C898="B",VLOOKUP($A898,Bat!$A$4:$BC$2232,K$1,FALSE),VLOOKUP($A898,Pit!$A$4:$AZ$2108,K$2,FALSE))</f>
        <v>Low</v>
      </c>
      <c r="L898" s="16">
        <f>IF($C898="B",VLOOKUP($A898,Bat!$A$4:$BC$2232,L$1,FALSE),VLOOKUP($A898,Pit!$A$4:$AZ$2108,L$2,FALSE))</f>
        <v>2</v>
      </c>
      <c r="M898" s="16">
        <f>IF($C898="B",VLOOKUP($A898,Bat!$A$4:$BC$2232,M$1,FALSE),VLOOKUP($A898,Pit!$A$4:$AZ$2108,M$2,FALSE))</f>
        <v>4</v>
      </c>
      <c r="N898" s="16">
        <f>IF($C898="B",VLOOKUP($A898,Bat!$A$4:$BC$2232,N$1,FALSE),VLOOKUP($A898,Pit!$A$4:$AZ$2108,N$2,FALSE))</f>
        <v>2</v>
      </c>
      <c r="O898" s="16">
        <f>IF($C898="B",VLOOKUP($A898,Bat!$A$4:$BC$2232,O$1,FALSE),VLOOKUP($A898,Pit!$A$4:$AZ$2108,O$2,FALSE))</f>
        <v>3</v>
      </c>
      <c r="P898" s="17">
        <f>IF($C898="B",VLOOKUP($A898,Bat!$A$4:$BC$2232,P$1,FALSE),VLOOKUP($A898,Pit!$A$4:$AZ$2108,P$2,FALSE))</f>
        <v>2</v>
      </c>
      <c r="Q898" s="36">
        <f>IF($C898="B",VLOOKUP($A898,Bat!$A$4:$BC$2232,Q$1,FALSE),VLOOKUP($A898,Pit!$A$4:$AZ$2108,Q$2,FALSE))</f>
        <v>-5.9542765455593454</v>
      </c>
      <c r="R898" s="19">
        <f>IF($C898="B",VLOOKUP($A898,Bat!$A$4:$BC$2232,R$1,FALSE),VLOOKUP($A898,Pit!$A$4:$AZ$2108,R$2,FALSE))</f>
        <v>-1.6436400131210123</v>
      </c>
      <c r="S898" s="20">
        <f>IF($C898="B",VLOOKUP($A898,Bat!$A$4:$BC$2232,S$1,FALSE),VLOOKUP($A898,Pit!$A$4:$AZ$2108,S$2,FALSE))</f>
        <v>200000</v>
      </c>
      <c r="T898" s="17" t="str">
        <f>VLOOKUP(IF($C898="B",VLOOKUP($A898,Bat!$A$4:$AT$2232,T$1,FALSE),VLOOKUP($A898,Pit!$A$4:$BD$2108,T$2,FALSE)),COND!$A$35:$B$41,2,FALSE)</f>
        <v>??</v>
      </c>
      <c r="U898" s="21">
        <f>IF($C898="B",VLOOKUP($A898,Bat!$A$4:$AR$1196,44,FALSE),VLOOKUP($A898,Pit!$A$4:$BB$1086,54,FALSE))</f>
        <v>0</v>
      </c>
      <c r="V898" s="16"/>
      <c r="W898" s="16">
        <f>IF(OR(U898=999,V898=999,AND(S898&gt;$S$3,S898&lt;&gt;"Slot")),"",IF(V898="",U898,V898))</f>
        <v>0</v>
      </c>
      <c r="X898" s="17" t="e">
        <f>RANK(R898,$R$5:$R$124)</f>
        <v>#N/A</v>
      </c>
      <c r="Y898" s="16" t="str">
        <f>IFERROR(VLOOKUP($D898,Results!$F$3:$L$1396,Y$1,FALSE),"")</f>
        <v/>
      </c>
      <c r="Z898" s="34" t="str">
        <f>IFERROR(IFERROR(IF(VLOOKUP($D898,Results!$F$3:$L$1396,Z$1+1,FALSE)=1,"S",""),"")&amp;VLOOKUP($D898,Results!$F$3:$L$1396,Z$1,FALSE),"")</f>
        <v/>
      </c>
      <c r="AA898" s="16" t="str">
        <f>IFERROR(VLOOKUP($D898,Results!$F$3:$L$1396,AA$1,FALSE),"")</f>
        <v/>
      </c>
      <c r="AB898" s="16" t="str">
        <f>IFERROR(VLOOKUP($D898,Results!$F$3:$L$1396,AB$1,FALSE),"")</f>
        <v/>
      </c>
      <c r="AC898" s="16" t="str">
        <f>IF(V898="","",Y898-V898)</f>
        <v/>
      </c>
    </row>
    <row r="899" spans="1:29" s="21" customFormat="1" x14ac:dyDescent="0.25">
      <c r="A899" s="21" t="s">
        <v>3127</v>
      </c>
      <c r="B899" s="16">
        <f>COUNTIF($A$5:$A$124,A899)</f>
        <v>0</v>
      </c>
      <c r="C899" s="16" t="str">
        <f>IF(OR(MID(A899,1,2)="SP",MID(A899,1,2)="MR",MID(A899,1,2)="CL",MID(A899,1,2)="RP"),"P","B")</f>
        <v>B</v>
      </c>
      <c r="D899" s="17">
        <f>IF($C899="B",VLOOKUP($A899,Bat!$A$4:$BC$2232,D$1,FALSE),VLOOKUP($A899,Pit!$A$4:$AZ$2108,D$2,FALSE))</f>
        <v>5232</v>
      </c>
      <c r="E899" s="16" t="str">
        <f>IF($C899="B",VLOOKUP($A899,Bat!$A$4:$BC$2232,E$1,FALSE),VLOOKUP($A899,Pit!$A$4:$AZ$2108,E$2,FALSE))</f>
        <v>3B</v>
      </c>
      <c r="F899" s="16" t="str">
        <f>IF($C899="B",VLOOKUP($A899,Bat!$A$4:$BC$2232,F$1,FALSE),VLOOKUP($A899,Pit!$A$4:$AZ$2108,F$2,FALSE))</f>
        <v>Fernando Ortega</v>
      </c>
      <c r="G899" s="16">
        <f>IF($C899="B",VLOOKUP($A899,Bat!$A$4:$BC$2232,G$1,FALSE),VLOOKUP($A899,Pit!$A$4:$AZ$2108,G$2,FALSE))</f>
        <v>18</v>
      </c>
      <c r="H899" s="16" t="str">
        <f>IF($C899="B",VLOOKUP($A899,Bat!$A$4:$BC$2232,H$1,FALSE),VLOOKUP($A899,Pit!$A$4:$AZ$2108,H$2,FALSE))</f>
        <v>R</v>
      </c>
      <c r="I899" s="16" t="str">
        <f>IF($C899="B",VLOOKUP($A899,Bat!$A$4:$BC$2232,I$1,FALSE),VLOOKUP($A899,Pit!$A$4:$AZ$2108,I$2,FALSE))</f>
        <v>R</v>
      </c>
      <c r="J899" s="16" t="str">
        <f>IF($C899="B",VLOOKUP($A899,Bat!$A$4:$BC$2232,J$1,FALSE),VLOOKUP($A899,Pit!$A$4:$AZ$2108,J$2,FALSE))</f>
        <v>Very High</v>
      </c>
      <c r="K899" s="17" t="str">
        <f>IF($C899="B",VLOOKUP($A899,Bat!$A$4:$BC$2232,K$1,FALSE),VLOOKUP($A899,Pit!$A$4:$AZ$2108,K$2,FALSE))</f>
        <v>Normal</v>
      </c>
      <c r="L899" s="16">
        <f>IF($C899="B",VLOOKUP($A899,Bat!$A$4:$BC$2232,L$1,FALSE),VLOOKUP($A899,Pit!$A$4:$AZ$2108,L$2,FALSE))</f>
        <v>2</v>
      </c>
      <c r="M899" s="16">
        <f>IF($C899="B",VLOOKUP($A899,Bat!$A$4:$BC$2232,M$1,FALSE),VLOOKUP($A899,Pit!$A$4:$AZ$2108,M$2,FALSE))</f>
        <v>6</v>
      </c>
      <c r="N899" s="16">
        <f>IF($C899="B",VLOOKUP($A899,Bat!$A$4:$BC$2232,N$1,FALSE),VLOOKUP($A899,Pit!$A$4:$AZ$2108,N$2,FALSE))</f>
        <v>1</v>
      </c>
      <c r="O899" s="16">
        <f>IF($C899="B",VLOOKUP($A899,Bat!$A$4:$BC$2232,O$1,FALSE),VLOOKUP($A899,Pit!$A$4:$AZ$2108,O$2,FALSE))</f>
        <v>2</v>
      </c>
      <c r="P899" s="17">
        <f>IF($C899="B",VLOOKUP($A899,Bat!$A$4:$BC$2232,P$1,FALSE),VLOOKUP($A899,Pit!$A$4:$AZ$2108,P$2,FALSE))</f>
        <v>3</v>
      </c>
      <c r="Q899" s="36">
        <f>IF($C899="B",VLOOKUP($A899,Bat!$A$4:$BC$2232,Q$1,FALSE),VLOOKUP($A899,Pit!$A$4:$AZ$2108,Q$2,FALSE))</f>
        <v>-5.9840670017487305</v>
      </c>
      <c r="R899" s="19">
        <f>IF($C899="B",VLOOKUP($A899,Bat!$A$4:$BC$2232,R$1,FALSE),VLOOKUP($A899,Pit!$A$4:$AZ$2108,R$2,FALSE))</f>
        <v>-1.6475477404940624</v>
      </c>
      <c r="S899" s="20">
        <f>IF($C899="B",VLOOKUP($A899,Bat!$A$4:$BC$2232,S$1,FALSE),VLOOKUP($A899,Pit!$A$4:$AZ$2108,S$2,FALSE))</f>
        <v>190000</v>
      </c>
      <c r="T899" s="17" t="str">
        <f>VLOOKUP(IF($C899="B",VLOOKUP($A899,Bat!$A$4:$AT$2232,T$1,FALSE),VLOOKUP($A899,Pit!$A$4:$BD$2108,T$2,FALSE)),COND!$A$35:$B$41,2,FALSE)</f>
        <v>??</v>
      </c>
      <c r="U899" s="21">
        <f>IF($C899="B",VLOOKUP($A899,Bat!$A$4:$AR$1196,44,FALSE),VLOOKUP($A899,Pit!$A$4:$BB$1086,54,FALSE))</f>
        <v>0</v>
      </c>
      <c r="V899" s="16"/>
      <c r="W899" s="16">
        <f>IF(OR(U899=999,V899=999,AND(S899&gt;$S$3,S899&lt;&gt;"Slot")),"",IF(V899="",U899,V899))</f>
        <v>0</v>
      </c>
      <c r="X899" s="17" t="e">
        <f>RANK(R899,$R$5:$R$124)</f>
        <v>#N/A</v>
      </c>
      <c r="Y899" s="16" t="str">
        <f>IFERROR(VLOOKUP($D899,Results!$F$3:$L$1396,Y$1,FALSE),"")</f>
        <v/>
      </c>
      <c r="Z899" s="34" t="str">
        <f>IFERROR(IFERROR(IF(VLOOKUP($D899,Results!$F$3:$L$1396,Z$1+1,FALSE)=1,"S",""),"")&amp;VLOOKUP($D899,Results!$F$3:$L$1396,Z$1,FALSE),"")</f>
        <v/>
      </c>
      <c r="AA899" s="16" t="str">
        <f>IFERROR(VLOOKUP($D899,Results!$F$3:$L$1396,AA$1,FALSE),"")</f>
        <v/>
      </c>
      <c r="AB899" s="16" t="str">
        <f>IFERROR(VLOOKUP($D899,Results!$F$3:$L$1396,AB$1,FALSE),"")</f>
        <v/>
      </c>
      <c r="AC899" s="16" t="str">
        <f>IF(V899="","",Y899-V899)</f>
        <v/>
      </c>
    </row>
    <row r="900" spans="1:29" s="21" customFormat="1" x14ac:dyDescent="0.25">
      <c r="A900" s="21" t="s">
        <v>3128</v>
      </c>
      <c r="B900" s="16">
        <f>COUNTIF($A$5:$A$124,A900)</f>
        <v>0</v>
      </c>
      <c r="C900" s="16" t="str">
        <f>IF(OR(MID(A900,1,2)="SP",MID(A900,1,2)="MR",MID(A900,1,2)="CL",MID(A900,1,2)="RP"),"P","B")</f>
        <v>B</v>
      </c>
      <c r="D900" s="17">
        <f>IF($C900="B",VLOOKUP($A900,Bat!$A$4:$BC$2232,D$1,FALSE),VLOOKUP($A900,Pit!$A$4:$AZ$2108,D$2,FALSE))</f>
        <v>3298</v>
      </c>
      <c r="E900" s="16" t="str">
        <f>IF($C900="B",VLOOKUP($A900,Bat!$A$4:$BC$2232,E$1,FALSE),VLOOKUP($A900,Pit!$A$4:$AZ$2108,E$2,FALSE))</f>
        <v>LF</v>
      </c>
      <c r="F900" s="16" t="str">
        <f>IF($C900="B",VLOOKUP($A900,Bat!$A$4:$BC$2232,F$1,FALSE),VLOOKUP($A900,Pit!$A$4:$AZ$2108,F$2,FALSE))</f>
        <v>Bob Buggins</v>
      </c>
      <c r="G900" s="16">
        <f>IF($C900="B",VLOOKUP($A900,Bat!$A$4:$BC$2232,G$1,FALSE),VLOOKUP($A900,Pit!$A$4:$AZ$2108,G$2,FALSE))</f>
        <v>18</v>
      </c>
      <c r="H900" s="16" t="str">
        <f>IF($C900="B",VLOOKUP($A900,Bat!$A$4:$BC$2232,H$1,FALSE),VLOOKUP($A900,Pit!$A$4:$AZ$2108,H$2,FALSE))</f>
        <v>R</v>
      </c>
      <c r="I900" s="16" t="str">
        <f>IF($C900="B",VLOOKUP($A900,Bat!$A$4:$BC$2232,I$1,FALSE),VLOOKUP($A900,Pit!$A$4:$AZ$2108,I$2,FALSE))</f>
        <v>R</v>
      </c>
      <c r="J900" s="16" t="str">
        <f>IF($C900="B",VLOOKUP($A900,Bat!$A$4:$BC$2232,J$1,FALSE),VLOOKUP($A900,Pit!$A$4:$AZ$2108,J$2,FALSE))</f>
        <v>Normal</v>
      </c>
      <c r="K900" s="17" t="str">
        <f>IF($C900="B",VLOOKUP($A900,Bat!$A$4:$BC$2232,K$1,FALSE),VLOOKUP($A900,Pit!$A$4:$AZ$2108,K$2,FALSE))</f>
        <v>Very High</v>
      </c>
      <c r="L900" s="16">
        <f>IF($C900="B",VLOOKUP($A900,Bat!$A$4:$BC$2232,L$1,FALSE),VLOOKUP($A900,Pit!$A$4:$AZ$2108,L$2,FALSE))</f>
        <v>2</v>
      </c>
      <c r="M900" s="16">
        <f>IF($C900="B",VLOOKUP($A900,Bat!$A$4:$BC$2232,M$1,FALSE),VLOOKUP($A900,Pit!$A$4:$AZ$2108,M$2,FALSE))</f>
        <v>3</v>
      </c>
      <c r="N900" s="16">
        <f>IF($C900="B",VLOOKUP($A900,Bat!$A$4:$BC$2232,N$1,FALSE),VLOOKUP($A900,Pit!$A$4:$AZ$2108,N$2,FALSE))</f>
        <v>3</v>
      </c>
      <c r="O900" s="16">
        <f>IF($C900="B",VLOOKUP($A900,Bat!$A$4:$BC$2232,O$1,FALSE),VLOOKUP($A900,Pit!$A$4:$AZ$2108,O$2,FALSE))</f>
        <v>1</v>
      </c>
      <c r="P900" s="17">
        <f>IF($C900="B",VLOOKUP($A900,Bat!$A$4:$BC$2232,P$1,FALSE),VLOOKUP($A900,Pit!$A$4:$AZ$2108,P$2,FALSE))</f>
        <v>4</v>
      </c>
      <c r="Q900" s="36">
        <f>IF($C900="B",VLOOKUP($A900,Bat!$A$4:$BC$2232,Q$1,FALSE),VLOOKUP($A900,Pit!$A$4:$AZ$2108,Q$2,FALSE))</f>
        <v>-6.1019439763487959</v>
      </c>
      <c r="R900" s="19">
        <f>IF($C900="B",VLOOKUP($A900,Bat!$A$4:$BC$2232,R$1,FALSE),VLOOKUP($A900,Pit!$A$4:$AZ$2108,R$2,FALSE))</f>
        <v>-1.6630101113073421</v>
      </c>
      <c r="S900" s="20">
        <f>IF($C900="B",VLOOKUP($A900,Bat!$A$4:$BC$2232,S$1,FALSE),VLOOKUP($A900,Pit!$A$4:$AZ$2108,S$2,FALSE))</f>
        <v>1800000</v>
      </c>
      <c r="T900" s="17" t="str">
        <f>VLOOKUP(IF($C900="B",VLOOKUP($A900,Bat!$A$4:$AT$2232,T$1,FALSE),VLOOKUP($A900,Pit!$A$4:$BD$2108,T$2,FALSE)),COND!$A$35:$B$41,2,FALSE)</f>
        <v>??</v>
      </c>
      <c r="U900" s="21">
        <f>IF($C900="B",VLOOKUP($A900,Bat!$A$4:$AR$1196,44,FALSE),VLOOKUP($A900,Pit!$A$4:$BB$1086,54,FALSE))</f>
        <v>0</v>
      </c>
      <c r="V900" s="16"/>
      <c r="W900" s="16">
        <f>IF(OR(U900=999,V900=999,AND(S900&gt;$S$3,S900&lt;&gt;"Slot")),"",IF(V900="",U900,V900))</f>
        <v>0</v>
      </c>
      <c r="X900" s="17" t="e">
        <f>RANK(R900,$R$5:$R$124)</f>
        <v>#N/A</v>
      </c>
      <c r="Y900" s="16" t="str">
        <f>IFERROR(VLOOKUP($D900,Results!$F$3:$L$1396,Y$1,FALSE),"")</f>
        <v/>
      </c>
      <c r="Z900" s="34" t="str">
        <f>IFERROR(IFERROR(IF(VLOOKUP($D900,Results!$F$3:$L$1396,Z$1+1,FALSE)=1,"S",""),"")&amp;VLOOKUP($D900,Results!$F$3:$L$1396,Z$1,FALSE),"")</f>
        <v/>
      </c>
      <c r="AA900" s="16" t="str">
        <f>IFERROR(VLOOKUP($D900,Results!$F$3:$L$1396,AA$1,FALSE),"")</f>
        <v/>
      </c>
      <c r="AB900" s="16" t="str">
        <f>IFERROR(VLOOKUP($D900,Results!$F$3:$L$1396,AB$1,FALSE),"")</f>
        <v/>
      </c>
      <c r="AC900" s="16" t="str">
        <f>IF(V900="","",Y900-V900)</f>
        <v/>
      </c>
    </row>
    <row r="901" spans="1:29" s="21" customFormat="1" x14ac:dyDescent="0.25">
      <c r="A901" s="21" t="s">
        <v>2591</v>
      </c>
      <c r="B901" s="16">
        <f>COUNTIF($A$5:$A$124,A901)</f>
        <v>0</v>
      </c>
      <c r="C901" s="16" t="str">
        <f>IF(OR(MID(A901,1,2)="SP",MID(A901,1,2)="MR",MID(A901,1,2)="CL",MID(A901,1,2)="RP"),"P","B")</f>
        <v>B</v>
      </c>
      <c r="D901" s="17">
        <f>IF($C901="B",VLOOKUP($A901,Bat!$A$4:$BC$2232,D$1,FALSE),VLOOKUP($A901,Pit!$A$4:$AZ$2108,D$2,FALSE))</f>
        <v>5553</v>
      </c>
      <c r="E901" s="16" t="str">
        <f>IF($C901="B",VLOOKUP($A901,Bat!$A$4:$BC$2232,E$1,FALSE),VLOOKUP($A901,Pit!$A$4:$AZ$2108,E$2,FALSE))</f>
        <v>CF</v>
      </c>
      <c r="F901" s="16" t="str">
        <f>IF($C901="B",VLOOKUP($A901,Bat!$A$4:$BC$2232,F$1,FALSE),VLOOKUP($A901,Pit!$A$4:$AZ$2108,F$2,FALSE))</f>
        <v>Rory Charron</v>
      </c>
      <c r="G901" s="16">
        <f>IF($C901="B",VLOOKUP($A901,Bat!$A$4:$BC$2232,G$1,FALSE),VLOOKUP($A901,Pit!$A$4:$AZ$2108,G$2,FALSE))</f>
        <v>18</v>
      </c>
      <c r="H901" s="16" t="str">
        <f>IF($C901="B",VLOOKUP($A901,Bat!$A$4:$BC$2232,H$1,FALSE),VLOOKUP($A901,Pit!$A$4:$AZ$2108,H$2,FALSE))</f>
        <v>L</v>
      </c>
      <c r="I901" s="16" t="str">
        <f>IF($C901="B",VLOOKUP($A901,Bat!$A$4:$BC$2232,I$1,FALSE),VLOOKUP($A901,Pit!$A$4:$AZ$2108,I$2,FALSE))</f>
        <v>L</v>
      </c>
      <c r="J901" s="16" t="str">
        <f>IF($C901="B",VLOOKUP($A901,Bat!$A$4:$BC$2232,J$1,FALSE),VLOOKUP($A901,Pit!$A$4:$AZ$2108,J$2,FALSE))</f>
        <v>Low</v>
      </c>
      <c r="K901" s="17" t="str">
        <f>IF($C901="B",VLOOKUP($A901,Bat!$A$4:$BC$2232,K$1,FALSE),VLOOKUP($A901,Pit!$A$4:$AZ$2108,K$2,FALSE))</f>
        <v>Low</v>
      </c>
      <c r="L901" s="16">
        <f>IF($C901="B",VLOOKUP($A901,Bat!$A$4:$BC$2232,L$1,FALSE),VLOOKUP($A901,Pit!$A$4:$AZ$2108,L$2,FALSE))</f>
        <v>2</v>
      </c>
      <c r="M901" s="16">
        <f>IF($C901="B",VLOOKUP($A901,Bat!$A$4:$BC$2232,M$1,FALSE),VLOOKUP($A901,Pit!$A$4:$AZ$2108,M$2,FALSE))</f>
        <v>4</v>
      </c>
      <c r="N901" s="16">
        <f>IF($C901="B",VLOOKUP($A901,Bat!$A$4:$BC$2232,N$1,FALSE),VLOOKUP($A901,Pit!$A$4:$AZ$2108,N$2,FALSE))</f>
        <v>1</v>
      </c>
      <c r="O901" s="16">
        <f>IF($C901="B",VLOOKUP($A901,Bat!$A$4:$BC$2232,O$1,FALSE),VLOOKUP($A901,Pit!$A$4:$AZ$2108,O$2,FALSE))</f>
        <v>3</v>
      </c>
      <c r="P901" s="17">
        <f>IF($C901="B",VLOOKUP($A901,Bat!$A$4:$BC$2232,P$1,FALSE),VLOOKUP($A901,Pit!$A$4:$AZ$2108,P$2,FALSE))</f>
        <v>2</v>
      </c>
      <c r="Q901" s="36">
        <f>IF($C901="B",VLOOKUP($A901,Bat!$A$4:$BC$2232,Q$1,FALSE),VLOOKUP($A901,Pit!$A$4:$AZ$2108,Q$2,FALSE))</f>
        <v>-6.2310932778770862</v>
      </c>
      <c r="R901" s="19">
        <f>IF($C901="B",VLOOKUP($A901,Bat!$A$4:$BC$2232,R$1,FALSE),VLOOKUP($A901,Pit!$A$4:$AZ$2108,R$2,FALSE))</f>
        <v>-1.6799511160903522</v>
      </c>
      <c r="S901" s="20">
        <f>IF($C901="B",VLOOKUP($A901,Bat!$A$4:$BC$2232,S$1,FALSE),VLOOKUP($A901,Pit!$A$4:$AZ$2108,S$2,FALSE))</f>
        <v>220000</v>
      </c>
      <c r="T901" s="17" t="str">
        <f>VLOOKUP(IF($C901="B",VLOOKUP($A901,Bat!$A$4:$AT$2232,T$1,FALSE),VLOOKUP($A901,Pit!$A$4:$BD$2108,T$2,FALSE)),COND!$A$35:$B$41,2,FALSE)</f>
        <v>??</v>
      </c>
      <c r="U901" s="21">
        <f>IF($C901="B",VLOOKUP($A901,Bat!$A$4:$AR$1196,44,FALSE),VLOOKUP($A901,Pit!$A$4:$BB$1086,54,FALSE))</f>
        <v>0</v>
      </c>
      <c r="V901" s="16"/>
      <c r="W901" s="16">
        <f>IF(OR(U901=999,V901=999,AND(S901&gt;$S$3,S901&lt;&gt;"Slot")),"",IF(V901="",U901,V901))</f>
        <v>0</v>
      </c>
      <c r="X901" s="17" t="e">
        <f>RANK(R901,$R$5:$R$124)</f>
        <v>#N/A</v>
      </c>
      <c r="Y901" s="16" t="str">
        <f>IFERROR(VLOOKUP($D901,Results!$F$3:$L$1396,Y$1,FALSE),"")</f>
        <v/>
      </c>
      <c r="Z901" s="34" t="str">
        <f>IFERROR(IFERROR(IF(VLOOKUP($D901,Results!$F$3:$L$1396,Z$1+1,FALSE)=1,"S",""),"")&amp;VLOOKUP($D901,Results!$F$3:$L$1396,Z$1,FALSE),"")</f>
        <v/>
      </c>
      <c r="AA901" s="16" t="str">
        <f>IFERROR(VLOOKUP($D901,Results!$F$3:$L$1396,AA$1,FALSE),"")</f>
        <v/>
      </c>
      <c r="AB901" s="16" t="str">
        <f>IFERROR(VLOOKUP($D901,Results!$F$3:$L$1396,AB$1,FALSE),"")</f>
        <v/>
      </c>
      <c r="AC901" s="16" t="str">
        <f>IF(V901="","",Y901-V901)</f>
        <v/>
      </c>
    </row>
    <row r="902" spans="1:29" s="21" customFormat="1" x14ac:dyDescent="0.25">
      <c r="A902" s="21" t="s">
        <v>2748</v>
      </c>
      <c r="B902" s="16">
        <f>COUNTIF($A$5:$A$124,A902)</f>
        <v>0</v>
      </c>
      <c r="C902" s="16" t="str">
        <f>IF(OR(MID(A902,1,2)="SP",MID(A902,1,2)="MR",MID(A902,1,2)="CL",MID(A902,1,2)="RP"),"P","B")</f>
        <v>P</v>
      </c>
      <c r="D902" s="17">
        <f>IF($C902="B",VLOOKUP($A902,Bat!$A$4:$BC$2232,D$1,FALSE),VLOOKUP($A902,Pit!$A$4:$AZ$2108,D$2,FALSE))</f>
        <v>4497</v>
      </c>
      <c r="E902" s="16" t="str">
        <f>IF($C902="B",VLOOKUP($A902,Bat!$A$4:$BC$2232,E$1,FALSE),VLOOKUP($A902,Pit!$A$4:$AZ$2108,E$2,FALSE))</f>
        <v>RP</v>
      </c>
      <c r="F902" s="16" t="str">
        <f>IF($C902="B",VLOOKUP($A902,Bat!$A$4:$BC$2232,F$1,FALSE),VLOOKUP($A902,Pit!$A$4:$AZ$2108,F$2,FALSE))</f>
        <v>Masamichi Kimura</v>
      </c>
      <c r="G902" s="16">
        <f>IF($C902="B",VLOOKUP($A902,Bat!$A$4:$BC$2232,G$1,FALSE),VLOOKUP($A902,Pit!$A$4:$AZ$2108,G$2,FALSE))</f>
        <v>21</v>
      </c>
      <c r="H902" s="16" t="str">
        <f>IF($C902="B",VLOOKUP($A902,Bat!$A$4:$BC$2232,H$1,FALSE),VLOOKUP($A902,Pit!$A$4:$AZ$2108,H$2,FALSE))</f>
        <v>R</v>
      </c>
      <c r="I902" s="16" t="str">
        <f>IF($C902="B",VLOOKUP($A902,Bat!$A$4:$BC$2232,I$1,FALSE),VLOOKUP($A902,Pit!$A$4:$AZ$2108,I$2,FALSE))</f>
        <v>R</v>
      </c>
      <c r="J902" s="16" t="str">
        <f>IF($C902="B",VLOOKUP($A902,Bat!$A$4:$BC$2232,J$1,FALSE),VLOOKUP($A902,Pit!$A$4:$AZ$2108,J$2,FALSE))</f>
        <v>Low</v>
      </c>
      <c r="K902" s="17" t="str">
        <f>IF($C902="B",VLOOKUP($A902,Bat!$A$4:$BC$2232,K$1,FALSE),VLOOKUP($A902,Pit!$A$4:$AZ$2108,K$2,FALSE))</f>
        <v>Very High</v>
      </c>
      <c r="L902" s="16">
        <f>IF($C902="B",VLOOKUP($A902,Bat!$A$4:$BC$2232,L$1,FALSE),VLOOKUP($A902,Pit!$A$4:$AZ$2108,L$2,FALSE))</f>
        <v>4</v>
      </c>
      <c r="M902" s="16">
        <f>IF($C902="B",VLOOKUP($A902,Bat!$A$4:$BC$2232,M$1,FALSE),VLOOKUP($A902,Pit!$A$4:$AZ$2108,M$2,FALSE))</f>
        <v>4</v>
      </c>
      <c r="N902" s="16">
        <f>IF($C902="B",VLOOKUP($A902,Bat!$A$4:$BC$2232,N$1,FALSE),VLOOKUP($A902,Pit!$A$4:$AZ$2108,N$2,FALSE))</f>
        <v>3</v>
      </c>
      <c r="O902" s="16" t="str">
        <f>IF($C902="B",VLOOKUP($A902,Bat!$A$4:$BC$2232,O$1,FALSE),VLOOKUP($A902,Pit!$A$4:$AZ$2108,O$2,FALSE))</f>
        <v>93-95 Mph</v>
      </c>
      <c r="P902" s="17">
        <f>IF($C902="B",VLOOKUP($A902,Bat!$A$4:$BC$2232,P$1,FALSE),VLOOKUP($A902,Pit!$A$4:$AZ$2108,P$2,FALSE))</f>
        <v>3</v>
      </c>
      <c r="Q902" s="36">
        <f>IF($C902="B",VLOOKUP($A902,Bat!$A$4:$BC$2232,Q$1,FALSE),VLOOKUP($A902,Pit!$A$4:$AZ$2108,Q$2,FALSE))</f>
        <v>4.0914536467439433</v>
      </c>
      <c r="R902" s="19">
        <f>IF($C902="B",VLOOKUP($A902,Bat!$A$4:$BC$2232,R$1,FALSE),VLOOKUP($A902,Pit!$A$4:$AZ$2108,R$2,FALSE))</f>
        <v>-1.6961664941073562</v>
      </c>
      <c r="S902" s="20">
        <f>IF($C902="B",VLOOKUP($A902,Bat!$A$4:$BC$2232,S$1,FALSE),VLOOKUP($A902,Pit!$A$4:$AZ$2108,S$2,FALSE))</f>
        <v>180000</v>
      </c>
      <c r="T902" s="17" t="str">
        <f>VLOOKUP(IF($C902="B",VLOOKUP($A902,Bat!$A$4:$AT$2232,T$1,FALSE),VLOOKUP($A902,Pit!$A$4:$BD$2108,T$2,FALSE)),COND!$A$35:$B$41,2,FALSE)</f>
        <v>??</v>
      </c>
      <c r="U902" s="21">
        <f>IF($C902="B",VLOOKUP($A902,Bat!$A$4:$AR$1196,44,FALSE),VLOOKUP($A902,Pit!$A$4:$BB$1086,54,FALSE))</f>
        <v>0</v>
      </c>
      <c r="V902" s="16"/>
      <c r="W902" s="16">
        <f>IF(OR(U902=999,V902=999,AND(S902&gt;$S$3,S902&lt;&gt;"Slot")),"",IF(V902="",U902,V902))</f>
        <v>0</v>
      </c>
      <c r="X902" s="17" t="e">
        <f>RANK(R902,$R$5:$R$124)</f>
        <v>#N/A</v>
      </c>
      <c r="Y902" s="16" t="str">
        <f>IFERROR(VLOOKUP($D902,Results!$F$3:$L$1396,Y$1,FALSE),"")</f>
        <v/>
      </c>
      <c r="Z902" s="34" t="str">
        <f>IFERROR(IFERROR(IF(VLOOKUP($D902,Results!$F$3:$L$1396,Z$1+1,FALSE)=1,"S",""),"")&amp;VLOOKUP($D902,Results!$F$3:$L$1396,Z$1,FALSE),"")</f>
        <v/>
      </c>
      <c r="AA902" s="16" t="str">
        <f>IFERROR(VLOOKUP($D902,Results!$F$3:$L$1396,AA$1,FALSE),"")</f>
        <v/>
      </c>
      <c r="AB902" s="16" t="str">
        <f>IFERROR(VLOOKUP($D902,Results!$F$3:$L$1396,AB$1,FALSE),"")</f>
        <v/>
      </c>
      <c r="AC902" s="16" t="str">
        <f>IF(V902="","",Y902-V902)</f>
        <v/>
      </c>
    </row>
    <row r="903" spans="1:29" s="21" customFormat="1" x14ac:dyDescent="0.25">
      <c r="A903" s="21" t="s">
        <v>2749</v>
      </c>
      <c r="B903" s="16">
        <f>COUNTIF($A$5:$A$124,A903)</f>
        <v>0</v>
      </c>
      <c r="C903" s="16" t="str">
        <f>IF(OR(MID(A903,1,2)="SP",MID(A903,1,2)="MR",MID(A903,1,2)="CL",MID(A903,1,2)="RP"),"P","B")</f>
        <v>P</v>
      </c>
      <c r="D903" s="17">
        <f>IF($C903="B",VLOOKUP($A903,Bat!$A$4:$BC$2232,D$1,FALSE),VLOOKUP($A903,Pit!$A$4:$AZ$2108,D$2,FALSE))</f>
        <v>4945</v>
      </c>
      <c r="E903" s="16" t="str">
        <f>IF($C903="B",VLOOKUP($A903,Bat!$A$4:$BC$2232,E$1,FALSE),VLOOKUP($A903,Pit!$A$4:$AZ$2108,E$2,FALSE))</f>
        <v>RP</v>
      </c>
      <c r="F903" s="16" t="str">
        <f>IF($C903="B",VLOOKUP($A903,Bat!$A$4:$BC$2232,F$1,FALSE),VLOOKUP($A903,Pit!$A$4:$AZ$2108,F$2,FALSE))</f>
        <v>Juan Márquez</v>
      </c>
      <c r="G903" s="16">
        <f>IF($C903="B",VLOOKUP($A903,Bat!$A$4:$BC$2232,G$1,FALSE),VLOOKUP($A903,Pit!$A$4:$AZ$2108,G$2,FALSE))</f>
        <v>18</v>
      </c>
      <c r="H903" s="16" t="str">
        <f>IF($C903="B",VLOOKUP($A903,Bat!$A$4:$BC$2232,H$1,FALSE),VLOOKUP($A903,Pit!$A$4:$AZ$2108,H$2,FALSE))</f>
        <v>R</v>
      </c>
      <c r="I903" s="16" t="str">
        <f>IF($C903="B",VLOOKUP($A903,Bat!$A$4:$BC$2232,I$1,FALSE),VLOOKUP($A903,Pit!$A$4:$AZ$2108,I$2,FALSE))</f>
        <v>R</v>
      </c>
      <c r="J903" s="16" t="str">
        <f>IF($C903="B",VLOOKUP($A903,Bat!$A$4:$BC$2232,J$1,FALSE),VLOOKUP($A903,Pit!$A$4:$AZ$2108,J$2,FALSE))</f>
        <v>Very Low</v>
      </c>
      <c r="K903" s="17" t="str">
        <f>IF($C903="B",VLOOKUP($A903,Bat!$A$4:$BC$2232,K$1,FALSE),VLOOKUP($A903,Pit!$A$4:$AZ$2108,K$2,FALSE))</f>
        <v>Normal</v>
      </c>
      <c r="L903" s="16">
        <f>IF($C903="B",VLOOKUP($A903,Bat!$A$4:$BC$2232,L$1,FALSE),VLOOKUP($A903,Pit!$A$4:$AZ$2108,L$2,FALSE))</f>
        <v>2</v>
      </c>
      <c r="M903" s="16">
        <f>IF($C903="B",VLOOKUP($A903,Bat!$A$4:$BC$2232,M$1,FALSE),VLOOKUP($A903,Pit!$A$4:$AZ$2108,M$2,FALSE))</f>
        <v>4</v>
      </c>
      <c r="N903" s="16">
        <f>IF($C903="B",VLOOKUP($A903,Bat!$A$4:$BC$2232,N$1,FALSE),VLOOKUP($A903,Pit!$A$4:$AZ$2108,N$2,FALSE))</f>
        <v>1</v>
      </c>
      <c r="O903" s="16" t="str">
        <f>IF($C903="B",VLOOKUP($A903,Bat!$A$4:$BC$2232,O$1,FALSE),VLOOKUP($A903,Pit!$A$4:$AZ$2108,O$2,FALSE))</f>
        <v>85-87 Mph</v>
      </c>
      <c r="P903" s="17">
        <f>IF($C903="B",VLOOKUP($A903,Bat!$A$4:$BC$2232,P$1,FALSE),VLOOKUP($A903,Pit!$A$4:$AZ$2108,P$2,FALSE))</f>
        <v>5</v>
      </c>
      <c r="Q903" s="36">
        <f>IF($C903="B",VLOOKUP($A903,Bat!$A$4:$BC$2232,Q$1,FALSE),VLOOKUP($A903,Pit!$A$4:$AZ$2108,Q$2,FALSE))</f>
        <v>4.0804803975097705</v>
      </c>
      <c r="R903" s="19">
        <f>IF($C903="B",VLOOKUP($A903,Bat!$A$4:$BC$2232,R$1,FALSE),VLOOKUP($A903,Pit!$A$4:$AZ$2108,R$2,FALSE))</f>
        <v>-1.6971482136416294</v>
      </c>
      <c r="S903" s="20">
        <f>IF($C903="B",VLOOKUP($A903,Bat!$A$4:$BC$2232,S$1,FALSE),VLOOKUP($A903,Pit!$A$4:$AZ$2108,S$2,FALSE))</f>
        <v>190000</v>
      </c>
      <c r="T903" s="17" t="str">
        <f>VLOOKUP(IF($C903="B",VLOOKUP($A903,Bat!$A$4:$AT$2232,T$1,FALSE),VLOOKUP($A903,Pit!$A$4:$BD$2108,T$2,FALSE)),COND!$A$35:$B$41,2,FALSE)</f>
        <v>??</v>
      </c>
      <c r="U903" s="21">
        <f>IF($C903="B",VLOOKUP($A903,Bat!$A$4:$AR$1196,44,FALSE),VLOOKUP($A903,Pit!$A$4:$BB$1086,54,FALSE))</f>
        <v>0</v>
      </c>
      <c r="V903" s="16"/>
      <c r="W903" s="16">
        <f>IF(OR(U903=999,V903=999,AND(S903&gt;$S$3,S903&lt;&gt;"Slot")),"",IF(V903="",U903,V903))</f>
        <v>0</v>
      </c>
      <c r="X903" s="17" t="e">
        <f>RANK(R903,$R$5:$R$124)</f>
        <v>#N/A</v>
      </c>
      <c r="Y903" s="16" t="str">
        <f>IFERROR(VLOOKUP($D903,Results!$F$3:$L$1396,Y$1,FALSE),"")</f>
        <v/>
      </c>
      <c r="Z903" s="34" t="str">
        <f>IFERROR(IFERROR(IF(VLOOKUP($D903,Results!$F$3:$L$1396,Z$1+1,FALSE)=1,"S",""),"")&amp;VLOOKUP($D903,Results!$F$3:$L$1396,Z$1,FALSE),"")</f>
        <v/>
      </c>
      <c r="AA903" s="16" t="str">
        <f>IFERROR(VLOOKUP($D903,Results!$F$3:$L$1396,AA$1,FALSE),"")</f>
        <v/>
      </c>
      <c r="AB903" s="16" t="str">
        <f>IFERROR(VLOOKUP($D903,Results!$F$3:$L$1396,AB$1,FALSE),"")</f>
        <v/>
      </c>
      <c r="AC903" s="16" t="str">
        <f>IF(V903="","",Y903-V903)</f>
        <v/>
      </c>
    </row>
    <row r="904" spans="1:29" s="21" customFormat="1" x14ac:dyDescent="0.25">
      <c r="A904" s="21" t="s">
        <v>2750</v>
      </c>
      <c r="B904" s="16">
        <f>COUNTIF($A$5:$A$124,A904)</f>
        <v>0</v>
      </c>
      <c r="C904" s="16" t="str">
        <f>IF(OR(MID(A904,1,2)="SP",MID(A904,1,2)="MR",MID(A904,1,2)="CL",MID(A904,1,2)="RP"),"P","B")</f>
        <v>P</v>
      </c>
      <c r="D904" s="17">
        <f>IF($C904="B",VLOOKUP($A904,Bat!$A$4:$BC$2232,D$1,FALSE),VLOOKUP($A904,Pit!$A$4:$AZ$2108,D$2,FALSE))</f>
        <v>4808</v>
      </c>
      <c r="E904" s="16" t="str">
        <f>IF($C904="B",VLOOKUP($A904,Bat!$A$4:$BC$2232,E$1,FALSE),VLOOKUP($A904,Pit!$A$4:$AZ$2108,E$2,FALSE))</f>
        <v>RP</v>
      </c>
      <c r="F904" s="16" t="str">
        <f>IF($C904="B",VLOOKUP($A904,Bat!$A$4:$BC$2232,F$1,FALSE),VLOOKUP($A904,Pit!$A$4:$AZ$2108,F$2,FALSE))</f>
        <v>Alex McCauley</v>
      </c>
      <c r="G904" s="16">
        <f>IF($C904="B",VLOOKUP($A904,Bat!$A$4:$BC$2232,G$1,FALSE),VLOOKUP($A904,Pit!$A$4:$AZ$2108,G$2,FALSE))</f>
        <v>18</v>
      </c>
      <c r="H904" s="16" t="str">
        <f>IF($C904="B",VLOOKUP($A904,Bat!$A$4:$BC$2232,H$1,FALSE),VLOOKUP($A904,Pit!$A$4:$AZ$2108,H$2,FALSE))</f>
        <v>R</v>
      </c>
      <c r="I904" s="16" t="str">
        <f>IF($C904="B",VLOOKUP($A904,Bat!$A$4:$BC$2232,I$1,FALSE),VLOOKUP($A904,Pit!$A$4:$AZ$2108,I$2,FALSE))</f>
        <v>R</v>
      </c>
      <c r="J904" s="16" t="str">
        <f>IF($C904="B",VLOOKUP($A904,Bat!$A$4:$BC$2232,J$1,FALSE),VLOOKUP($A904,Pit!$A$4:$AZ$2108,J$2,FALSE))</f>
        <v>Very High</v>
      </c>
      <c r="K904" s="17" t="str">
        <f>IF($C904="B",VLOOKUP($A904,Bat!$A$4:$BC$2232,K$1,FALSE),VLOOKUP($A904,Pit!$A$4:$AZ$2108,K$2,FALSE))</f>
        <v>Very Low</v>
      </c>
      <c r="L904" s="16">
        <f>IF($C904="B",VLOOKUP($A904,Bat!$A$4:$BC$2232,L$1,FALSE),VLOOKUP($A904,Pit!$A$4:$AZ$2108,L$2,FALSE))</f>
        <v>2</v>
      </c>
      <c r="M904" s="16">
        <f>IF($C904="B",VLOOKUP($A904,Bat!$A$4:$BC$2232,M$1,FALSE),VLOOKUP($A904,Pit!$A$4:$AZ$2108,M$2,FALSE))</f>
        <v>4</v>
      </c>
      <c r="N904" s="16">
        <f>IF($C904="B",VLOOKUP($A904,Bat!$A$4:$BC$2232,N$1,FALSE),VLOOKUP($A904,Pit!$A$4:$AZ$2108,N$2,FALSE))</f>
        <v>1</v>
      </c>
      <c r="O904" s="16" t="str">
        <f>IF($C904="B",VLOOKUP($A904,Bat!$A$4:$BC$2232,O$1,FALSE),VLOOKUP($A904,Pit!$A$4:$AZ$2108,O$2,FALSE))</f>
        <v>91-93 Mph</v>
      </c>
      <c r="P904" s="17">
        <f>IF($C904="B",VLOOKUP($A904,Bat!$A$4:$BC$2232,P$1,FALSE),VLOOKUP($A904,Pit!$A$4:$AZ$2108,P$2,FALSE))</f>
        <v>6</v>
      </c>
      <c r="Q904" s="36">
        <f>IF($C904="B",VLOOKUP($A904,Bat!$A$4:$BC$2232,Q$1,FALSE),VLOOKUP($A904,Pit!$A$4:$AZ$2108,Q$2,FALSE))</f>
        <v>3.4779441740790489</v>
      </c>
      <c r="R904" s="19">
        <f>IF($C904="B",VLOOKUP($A904,Bat!$A$4:$BC$2232,R$1,FALSE),VLOOKUP($A904,Pit!$A$4:$AZ$2108,R$2,FALSE))</f>
        <v>-1.7510539956051911</v>
      </c>
      <c r="S904" s="20">
        <f>IF($C904="B",VLOOKUP($A904,Bat!$A$4:$BC$2232,S$1,FALSE),VLOOKUP($A904,Pit!$A$4:$AZ$2108,S$2,FALSE))</f>
        <v>190000</v>
      </c>
      <c r="T904" s="17" t="str">
        <f>VLOOKUP(IF($C904="B",VLOOKUP($A904,Bat!$A$4:$AT$2232,T$1,FALSE),VLOOKUP($A904,Pit!$A$4:$BD$2108,T$2,FALSE)),COND!$A$35:$B$41,2,FALSE)</f>
        <v>??</v>
      </c>
      <c r="U904" s="21">
        <f>IF($C904="B",VLOOKUP($A904,Bat!$A$4:$AR$1196,44,FALSE),VLOOKUP($A904,Pit!$A$4:$BB$1086,54,FALSE))</f>
        <v>0</v>
      </c>
      <c r="V904" s="16"/>
      <c r="W904" s="16">
        <f>IF(OR(U904=999,V904=999,AND(S904&gt;$S$3,S904&lt;&gt;"Slot")),"",IF(V904="",U904,V904))</f>
        <v>0</v>
      </c>
      <c r="X904" s="17" t="e">
        <f>RANK(R904,$R$5:$R$124)</f>
        <v>#N/A</v>
      </c>
      <c r="Y904" s="16" t="str">
        <f>IFERROR(VLOOKUP($D904,Results!$F$3:$L$1396,Y$1,FALSE),"")</f>
        <v/>
      </c>
      <c r="Z904" s="34" t="str">
        <f>IFERROR(IFERROR(IF(VLOOKUP($D904,Results!$F$3:$L$1396,Z$1+1,FALSE)=1,"S",""),"")&amp;VLOOKUP($D904,Results!$F$3:$L$1396,Z$1,FALSE),"")</f>
        <v/>
      </c>
      <c r="AA904" s="16" t="str">
        <f>IFERROR(VLOOKUP($D904,Results!$F$3:$L$1396,AA$1,FALSE),"")</f>
        <v/>
      </c>
      <c r="AB904" s="16" t="str">
        <f>IFERROR(VLOOKUP($D904,Results!$F$3:$L$1396,AB$1,FALSE),"")</f>
        <v/>
      </c>
      <c r="AC904" s="16" t="str">
        <f>IF(V904="","",Y904-V904)</f>
        <v/>
      </c>
    </row>
    <row r="905" spans="1:29" s="21" customFormat="1" x14ac:dyDescent="0.25">
      <c r="A905" s="21" t="s">
        <v>3129</v>
      </c>
      <c r="B905" s="16">
        <f>COUNTIF($A$5:$A$124,A905)</f>
        <v>0</v>
      </c>
      <c r="C905" s="16" t="str">
        <f>IF(OR(MID(A905,1,2)="SP",MID(A905,1,2)="MR",MID(A905,1,2)="CL",MID(A905,1,2)="RP"),"P","B")</f>
        <v>B</v>
      </c>
      <c r="D905" s="17">
        <f>IF($C905="B",VLOOKUP($A905,Bat!$A$4:$BC$2232,D$1,FALSE),VLOOKUP($A905,Pit!$A$4:$AZ$2108,D$2,FALSE))</f>
        <v>5242</v>
      </c>
      <c r="E905" s="16" t="str">
        <f>IF($C905="B",VLOOKUP($A905,Bat!$A$4:$BC$2232,E$1,FALSE),VLOOKUP($A905,Pit!$A$4:$AZ$2108,E$2,FALSE))</f>
        <v>1B</v>
      </c>
      <c r="F905" s="16" t="str">
        <f>IF($C905="B",VLOOKUP($A905,Bat!$A$4:$BC$2232,F$1,FALSE),VLOOKUP($A905,Pit!$A$4:$AZ$2108,F$2,FALSE))</f>
        <v>Emílio García</v>
      </c>
      <c r="G905" s="16">
        <f>IF($C905="B",VLOOKUP($A905,Bat!$A$4:$BC$2232,G$1,FALSE),VLOOKUP($A905,Pit!$A$4:$AZ$2108,G$2,FALSE))</f>
        <v>18</v>
      </c>
      <c r="H905" s="16" t="str">
        <f>IF($C905="B",VLOOKUP($A905,Bat!$A$4:$BC$2232,H$1,FALSE),VLOOKUP($A905,Pit!$A$4:$AZ$2108,H$2,FALSE))</f>
        <v>R</v>
      </c>
      <c r="I905" s="16" t="str">
        <f>IF($C905="B",VLOOKUP($A905,Bat!$A$4:$BC$2232,I$1,FALSE),VLOOKUP($A905,Pit!$A$4:$AZ$2108,I$2,FALSE))</f>
        <v>L</v>
      </c>
      <c r="J905" s="16" t="str">
        <f>IF($C905="B",VLOOKUP($A905,Bat!$A$4:$BC$2232,J$1,FALSE),VLOOKUP($A905,Pit!$A$4:$AZ$2108,J$2,FALSE))</f>
        <v>Low</v>
      </c>
      <c r="K905" s="17" t="str">
        <f>IF($C905="B",VLOOKUP($A905,Bat!$A$4:$BC$2232,K$1,FALSE),VLOOKUP($A905,Pit!$A$4:$AZ$2108,K$2,FALSE))</f>
        <v>Normal</v>
      </c>
      <c r="L905" s="16">
        <f>IF($C905="B",VLOOKUP($A905,Bat!$A$4:$BC$2232,L$1,FALSE),VLOOKUP($A905,Pit!$A$4:$AZ$2108,L$2,FALSE))</f>
        <v>2</v>
      </c>
      <c r="M905" s="16">
        <f>IF($C905="B",VLOOKUP($A905,Bat!$A$4:$BC$2232,M$1,FALSE),VLOOKUP($A905,Pit!$A$4:$AZ$2108,M$2,FALSE))</f>
        <v>5</v>
      </c>
      <c r="N905" s="16">
        <f>IF($C905="B",VLOOKUP($A905,Bat!$A$4:$BC$2232,N$1,FALSE),VLOOKUP($A905,Pit!$A$4:$AZ$2108,N$2,FALSE))</f>
        <v>2</v>
      </c>
      <c r="O905" s="16">
        <f>IF($C905="B",VLOOKUP($A905,Bat!$A$4:$BC$2232,O$1,FALSE),VLOOKUP($A905,Pit!$A$4:$AZ$2108,O$2,FALSE))</f>
        <v>1</v>
      </c>
      <c r="P905" s="17">
        <f>IF($C905="B",VLOOKUP($A905,Bat!$A$4:$BC$2232,P$1,FALSE),VLOOKUP($A905,Pit!$A$4:$AZ$2108,P$2,FALSE))</f>
        <v>2</v>
      </c>
      <c r="Q905" s="36">
        <f>IF($C905="B",VLOOKUP($A905,Bat!$A$4:$BC$2232,Q$1,FALSE),VLOOKUP($A905,Pit!$A$4:$AZ$2108,Q$2,FALSE))</f>
        <v>-7.0169702827300657</v>
      </c>
      <c r="R905" s="19">
        <f>IF($C905="B",VLOOKUP($A905,Bat!$A$4:$BC$2232,R$1,FALSE),VLOOKUP($A905,Pit!$A$4:$AZ$2108,R$2,FALSE))</f>
        <v>-1.7830375899661375</v>
      </c>
      <c r="S905" s="20">
        <f>IF($C905="B",VLOOKUP($A905,Bat!$A$4:$BC$2232,S$1,FALSE),VLOOKUP($A905,Pit!$A$4:$AZ$2108,S$2,FALSE))</f>
        <v>220000</v>
      </c>
      <c r="T905" s="17" t="str">
        <f>VLOOKUP(IF($C905="B",VLOOKUP($A905,Bat!$A$4:$AT$2232,T$1,FALSE),VLOOKUP($A905,Pit!$A$4:$BD$2108,T$2,FALSE)),COND!$A$35:$B$41,2,FALSE)</f>
        <v>??</v>
      </c>
      <c r="U905" s="21">
        <f>IF($C905="B",VLOOKUP($A905,Bat!$A$4:$AR$1196,44,FALSE),VLOOKUP($A905,Pit!$A$4:$BB$1086,54,FALSE))</f>
        <v>0</v>
      </c>
      <c r="V905" s="16"/>
      <c r="W905" s="16">
        <f>IF(OR(U905=999,V905=999,AND(S905&gt;$S$3,S905&lt;&gt;"Slot")),"",IF(V905="",U905,V905))</f>
        <v>0</v>
      </c>
      <c r="X905" s="17" t="e">
        <f>RANK(R905,$R$5:$R$124)</f>
        <v>#N/A</v>
      </c>
      <c r="Y905" s="16" t="str">
        <f>IFERROR(VLOOKUP($D905,Results!$F$3:$L$1396,Y$1,FALSE),"")</f>
        <v/>
      </c>
      <c r="Z905" s="34" t="str">
        <f>IFERROR(IFERROR(IF(VLOOKUP($D905,Results!$F$3:$L$1396,Z$1+1,FALSE)=1,"S",""),"")&amp;VLOOKUP($D905,Results!$F$3:$L$1396,Z$1,FALSE),"")</f>
        <v/>
      </c>
      <c r="AA905" s="16" t="str">
        <f>IFERROR(VLOOKUP($D905,Results!$F$3:$L$1396,AA$1,FALSE),"")</f>
        <v/>
      </c>
      <c r="AB905" s="16" t="str">
        <f>IFERROR(VLOOKUP($D905,Results!$F$3:$L$1396,AB$1,FALSE),"")</f>
        <v/>
      </c>
      <c r="AC905" s="16" t="str">
        <f>IF(V905="","",Y905-V905)</f>
        <v/>
      </c>
    </row>
    <row r="906" spans="1:29" s="21" customFormat="1" x14ac:dyDescent="0.25">
      <c r="A906" s="21" t="s">
        <v>3130</v>
      </c>
      <c r="B906" s="16">
        <f>COUNTIF($A$5:$A$124,A906)</f>
        <v>0</v>
      </c>
      <c r="C906" s="16" t="str">
        <f>IF(OR(MID(A906,1,2)="SP",MID(A906,1,2)="MR",MID(A906,1,2)="CL",MID(A906,1,2)="RP"),"P","B")</f>
        <v>B</v>
      </c>
      <c r="D906" s="17">
        <f>IF($C906="B",VLOOKUP($A906,Bat!$A$4:$BC$2232,D$1,FALSE),VLOOKUP($A906,Pit!$A$4:$AZ$2108,D$2,FALSE))</f>
        <v>9376</v>
      </c>
      <c r="E906" s="16" t="str">
        <f>IF($C906="B",VLOOKUP($A906,Bat!$A$4:$BC$2232,E$1,FALSE),VLOOKUP($A906,Pit!$A$4:$AZ$2108,E$2,FALSE))</f>
        <v>SS</v>
      </c>
      <c r="F906" s="16" t="str">
        <f>IF($C906="B",VLOOKUP($A906,Bat!$A$4:$BC$2232,F$1,FALSE),VLOOKUP($A906,Pit!$A$4:$AZ$2108,F$2,FALSE))</f>
        <v>Kazuhiko Harada</v>
      </c>
      <c r="G906" s="16">
        <f>IF($C906="B",VLOOKUP($A906,Bat!$A$4:$BC$2232,G$1,FALSE),VLOOKUP($A906,Pit!$A$4:$AZ$2108,G$2,FALSE))</f>
        <v>18</v>
      </c>
      <c r="H906" s="16" t="str">
        <f>IF($C906="B",VLOOKUP($A906,Bat!$A$4:$BC$2232,H$1,FALSE),VLOOKUP($A906,Pit!$A$4:$AZ$2108,H$2,FALSE))</f>
        <v>R</v>
      </c>
      <c r="I906" s="16" t="str">
        <f>IF($C906="B",VLOOKUP($A906,Bat!$A$4:$BC$2232,I$1,FALSE),VLOOKUP($A906,Pit!$A$4:$AZ$2108,I$2,FALSE))</f>
        <v>R</v>
      </c>
      <c r="J906" s="16" t="str">
        <f>IF($C906="B",VLOOKUP($A906,Bat!$A$4:$BC$2232,J$1,FALSE),VLOOKUP($A906,Pit!$A$4:$AZ$2108,J$2,FALSE))</f>
        <v>Low</v>
      </c>
      <c r="K906" s="17" t="str">
        <f>IF($C906="B",VLOOKUP($A906,Bat!$A$4:$BC$2232,K$1,FALSE),VLOOKUP($A906,Pit!$A$4:$AZ$2108,K$2,FALSE))</f>
        <v>Very Low</v>
      </c>
      <c r="L906" s="16">
        <f>IF($C906="B",VLOOKUP($A906,Bat!$A$4:$BC$2232,L$1,FALSE),VLOOKUP($A906,Pit!$A$4:$AZ$2108,L$2,FALSE))</f>
        <v>1</v>
      </c>
      <c r="M906" s="16">
        <f>IF($C906="B",VLOOKUP($A906,Bat!$A$4:$BC$2232,M$1,FALSE),VLOOKUP($A906,Pit!$A$4:$AZ$2108,M$2,FALSE))</f>
        <v>5</v>
      </c>
      <c r="N906" s="16">
        <f>IF($C906="B",VLOOKUP($A906,Bat!$A$4:$BC$2232,N$1,FALSE),VLOOKUP($A906,Pit!$A$4:$AZ$2108,N$2,FALSE))</f>
        <v>3</v>
      </c>
      <c r="O906" s="16">
        <f>IF($C906="B",VLOOKUP($A906,Bat!$A$4:$BC$2232,O$1,FALSE),VLOOKUP($A906,Pit!$A$4:$AZ$2108,O$2,FALSE))</f>
        <v>4</v>
      </c>
      <c r="P906" s="17">
        <f>IF($C906="B",VLOOKUP($A906,Bat!$A$4:$BC$2232,P$1,FALSE),VLOOKUP($A906,Pit!$A$4:$AZ$2108,P$2,FALSE))</f>
        <v>3</v>
      </c>
      <c r="Q906" s="36">
        <f>IF($C906="B",VLOOKUP($A906,Bat!$A$4:$BC$2232,Q$1,FALSE),VLOOKUP($A906,Pit!$A$4:$AZ$2108,Q$2,FALSE))</f>
        <v>-7.1670855677625998</v>
      </c>
      <c r="R906" s="19">
        <f>IF($C906="B",VLOOKUP($A906,Bat!$A$4:$BC$2232,R$1,FALSE),VLOOKUP($A906,Pit!$A$4:$AZ$2108,R$2,FALSE))</f>
        <v>-1.8027287824979221</v>
      </c>
      <c r="S906" s="20">
        <f>IF($C906="B",VLOOKUP($A906,Bat!$A$4:$BC$2232,S$1,FALSE),VLOOKUP($A906,Pit!$A$4:$AZ$2108,S$2,FALSE))</f>
        <v>220000</v>
      </c>
      <c r="T906" s="17" t="str">
        <f>VLOOKUP(IF($C906="B",VLOOKUP($A906,Bat!$A$4:$AT$2232,T$1,FALSE),VLOOKUP($A906,Pit!$A$4:$BD$2108,T$2,FALSE)),COND!$A$35:$B$41,2,FALSE)</f>
        <v>??</v>
      </c>
      <c r="U906" s="21">
        <f>IF($C906="B",VLOOKUP($A906,Bat!$A$4:$AR$1196,44,FALSE),VLOOKUP($A906,Pit!$A$4:$BB$1086,54,FALSE))</f>
        <v>0</v>
      </c>
      <c r="V906" s="16"/>
      <c r="W906" s="16">
        <f>IF(OR(U906=999,V906=999,AND(S906&gt;$S$3,S906&lt;&gt;"Slot")),"",IF(V906="",U906,V906))</f>
        <v>0</v>
      </c>
      <c r="X906" s="17" t="e">
        <f>RANK(R906,$R$5:$R$124)</f>
        <v>#N/A</v>
      </c>
      <c r="Y906" s="16" t="str">
        <f>IFERROR(VLOOKUP($D906,Results!$F$3:$L$1396,Y$1,FALSE),"")</f>
        <v/>
      </c>
      <c r="Z906" s="34" t="str">
        <f>IFERROR(IFERROR(IF(VLOOKUP($D906,Results!$F$3:$L$1396,Z$1+1,FALSE)=1,"S",""),"")&amp;VLOOKUP($D906,Results!$F$3:$L$1396,Z$1,FALSE),"")</f>
        <v/>
      </c>
      <c r="AA906" s="16" t="str">
        <f>IFERROR(VLOOKUP($D906,Results!$F$3:$L$1396,AA$1,FALSE),"")</f>
        <v/>
      </c>
      <c r="AB906" s="16" t="str">
        <f>IFERROR(VLOOKUP($D906,Results!$F$3:$L$1396,AB$1,FALSE),"")</f>
        <v/>
      </c>
      <c r="AC906" s="16" t="str">
        <f>IF(V906="","",Y906-V906)</f>
        <v/>
      </c>
    </row>
    <row r="907" spans="1:29" s="21" customFormat="1" x14ac:dyDescent="0.25">
      <c r="A907" s="21" t="s">
        <v>3131</v>
      </c>
      <c r="B907" s="16">
        <f>COUNTIF($A$5:$A$124,A907)</f>
        <v>0</v>
      </c>
      <c r="C907" s="16" t="str">
        <f>IF(OR(MID(A907,1,2)="SP",MID(A907,1,2)="MR",MID(A907,1,2)="CL",MID(A907,1,2)="RP"),"P","B")</f>
        <v>B</v>
      </c>
      <c r="D907" s="17">
        <f>IF($C907="B",VLOOKUP($A907,Bat!$A$4:$BC$2232,D$1,FALSE),VLOOKUP($A907,Pit!$A$4:$AZ$2108,D$2,FALSE))</f>
        <v>3302</v>
      </c>
      <c r="E907" s="16" t="str">
        <f>IF($C907="B",VLOOKUP($A907,Bat!$A$4:$BC$2232,E$1,FALSE),VLOOKUP($A907,Pit!$A$4:$AZ$2108,E$2,FALSE))</f>
        <v>LF</v>
      </c>
      <c r="F907" s="16" t="str">
        <f>IF($C907="B",VLOOKUP($A907,Bat!$A$4:$BC$2232,F$1,FALSE),VLOOKUP($A907,Pit!$A$4:$AZ$2108,F$2,FALSE))</f>
        <v>Álex Piña</v>
      </c>
      <c r="G907" s="16">
        <f>IF($C907="B",VLOOKUP($A907,Bat!$A$4:$BC$2232,G$1,FALSE),VLOOKUP($A907,Pit!$A$4:$AZ$2108,G$2,FALSE))</f>
        <v>18</v>
      </c>
      <c r="H907" s="16" t="str">
        <f>IF($C907="B",VLOOKUP($A907,Bat!$A$4:$BC$2232,H$1,FALSE),VLOOKUP($A907,Pit!$A$4:$AZ$2108,H$2,FALSE))</f>
        <v>R</v>
      </c>
      <c r="I907" s="16" t="str">
        <f>IF($C907="B",VLOOKUP($A907,Bat!$A$4:$BC$2232,I$1,FALSE),VLOOKUP($A907,Pit!$A$4:$AZ$2108,I$2,FALSE))</f>
        <v>R</v>
      </c>
      <c r="J907" s="16" t="str">
        <f>IF($C907="B",VLOOKUP($A907,Bat!$A$4:$BC$2232,J$1,FALSE),VLOOKUP($A907,Pit!$A$4:$AZ$2108,J$2,FALSE))</f>
        <v>High</v>
      </c>
      <c r="K907" s="17" t="str">
        <f>IF($C907="B",VLOOKUP($A907,Bat!$A$4:$BC$2232,K$1,FALSE),VLOOKUP($A907,Pit!$A$4:$AZ$2108,K$2,FALSE))</f>
        <v>High</v>
      </c>
      <c r="L907" s="16">
        <f>IF($C907="B",VLOOKUP($A907,Bat!$A$4:$BC$2232,L$1,FALSE),VLOOKUP($A907,Pit!$A$4:$AZ$2108,L$2,FALSE))</f>
        <v>2</v>
      </c>
      <c r="M907" s="16">
        <f>IF($C907="B",VLOOKUP($A907,Bat!$A$4:$BC$2232,M$1,FALSE),VLOOKUP($A907,Pit!$A$4:$AZ$2108,M$2,FALSE))</f>
        <v>2</v>
      </c>
      <c r="N907" s="16">
        <f>IF($C907="B",VLOOKUP($A907,Bat!$A$4:$BC$2232,N$1,FALSE),VLOOKUP($A907,Pit!$A$4:$AZ$2108,N$2,FALSE))</f>
        <v>2</v>
      </c>
      <c r="O907" s="16">
        <f>IF($C907="B",VLOOKUP($A907,Bat!$A$4:$BC$2232,O$1,FALSE),VLOOKUP($A907,Pit!$A$4:$AZ$2108,O$2,FALSE))</f>
        <v>2</v>
      </c>
      <c r="P907" s="17">
        <f>IF($C907="B",VLOOKUP($A907,Bat!$A$4:$BC$2232,P$1,FALSE),VLOOKUP($A907,Pit!$A$4:$AZ$2108,P$2,FALSE))</f>
        <v>3</v>
      </c>
      <c r="Q907" s="36">
        <f>IF($C907="B",VLOOKUP($A907,Bat!$A$4:$BC$2232,Q$1,FALSE),VLOOKUP($A907,Pit!$A$4:$AZ$2108,Q$2,FALSE))</f>
        <v>-7.1701879257119607</v>
      </c>
      <c r="R907" s="19">
        <f>IF($C907="B",VLOOKUP($A907,Bat!$A$4:$BC$2232,R$1,FALSE),VLOOKUP($A907,Pit!$A$4:$AZ$2108,R$2,FALSE))</f>
        <v>-1.8031357305823235</v>
      </c>
      <c r="S907" s="20">
        <f>IF($C907="B",VLOOKUP($A907,Bat!$A$4:$BC$2232,S$1,FALSE),VLOOKUP($A907,Pit!$A$4:$AZ$2108,S$2,FALSE))</f>
        <v>120000</v>
      </c>
      <c r="T907" s="17" t="str">
        <f>VLOOKUP(IF($C907="B",VLOOKUP($A907,Bat!$A$4:$AT$2232,T$1,FALSE),VLOOKUP($A907,Pit!$A$4:$BD$2108,T$2,FALSE)),COND!$A$35:$B$41,2,FALSE)</f>
        <v>??</v>
      </c>
      <c r="U907" s="21">
        <f>IF($C907="B",VLOOKUP($A907,Bat!$A$4:$AR$1196,44,FALSE),VLOOKUP($A907,Pit!$A$4:$BB$1086,54,FALSE))</f>
        <v>0</v>
      </c>
      <c r="V907" s="16"/>
      <c r="W907" s="16">
        <f>IF(OR(U907=999,V907=999,AND(S907&gt;$S$3,S907&lt;&gt;"Slot")),"",IF(V907="",U907,V907))</f>
        <v>0</v>
      </c>
      <c r="X907" s="17" t="e">
        <f>RANK(R907,$R$5:$R$124)</f>
        <v>#N/A</v>
      </c>
      <c r="Y907" s="16" t="str">
        <f>IFERROR(VLOOKUP($D907,Results!$F$3:$L$1396,Y$1,FALSE),"")</f>
        <v/>
      </c>
      <c r="Z907" s="34" t="str">
        <f>IFERROR(IFERROR(IF(VLOOKUP($D907,Results!$F$3:$L$1396,Z$1+1,FALSE)=1,"S",""),"")&amp;VLOOKUP($D907,Results!$F$3:$L$1396,Z$1,FALSE),"")</f>
        <v/>
      </c>
      <c r="AA907" s="16" t="str">
        <f>IFERROR(VLOOKUP($D907,Results!$F$3:$L$1396,AA$1,FALSE),"")</f>
        <v/>
      </c>
      <c r="AB907" s="16" t="str">
        <f>IFERROR(VLOOKUP($D907,Results!$F$3:$L$1396,AB$1,FALSE),"")</f>
        <v/>
      </c>
      <c r="AC907" s="16" t="str">
        <f>IF(V907="","",Y907-V907)</f>
        <v/>
      </c>
    </row>
    <row r="908" spans="1:29" s="21" customFormat="1" x14ac:dyDescent="0.25">
      <c r="A908" s="21" t="s">
        <v>2751</v>
      </c>
      <c r="B908" s="16">
        <f>COUNTIF($A$5:$A$124,A908)</f>
        <v>0</v>
      </c>
      <c r="C908" s="16" t="str">
        <f>IF(OR(MID(A908,1,2)="SP",MID(A908,1,2)="MR",MID(A908,1,2)="CL",MID(A908,1,2)="RP"),"P","B")</f>
        <v>P</v>
      </c>
      <c r="D908" s="17">
        <f>IF($C908="B",VLOOKUP($A908,Bat!$A$4:$BC$2232,D$1,FALSE),VLOOKUP($A908,Pit!$A$4:$AZ$2108,D$2,FALSE))</f>
        <v>4848</v>
      </c>
      <c r="E908" s="16" t="str">
        <f>IF($C908="B",VLOOKUP($A908,Bat!$A$4:$BC$2232,E$1,FALSE),VLOOKUP($A908,Pit!$A$4:$AZ$2108,E$2,FALSE))</f>
        <v>RP</v>
      </c>
      <c r="F908" s="16" t="str">
        <f>IF($C908="B",VLOOKUP($A908,Bat!$A$4:$BC$2232,F$1,FALSE),VLOOKUP($A908,Pit!$A$4:$AZ$2108,F$2,FALSE))</f>
        <v>Tim Sanford</v>
      </c>
      <c r="G908" s="16">
        <f>IF($C908="B",VLOOKUP($A908,Bat!$A$4:$BC$2232,G$1,FALSE),VLOOKUP($A908,Pit!$A$4:$AZ$2108,G$2,FALSE))</f>
        <v>18</v>
      </c>
      <c r="H908" s="16" t="str">
        <f>IF($C908="B",VLOOKUP($A908,Bat!$A$4:$BC$2232,H$1,FALSE),VLOOKUP($A908,Pit!$A$4:$AZ$2108,H$2,FALSE))</f>
        <v>R</v>
      </c>
      <c r="I908" s="16" t="str">
        <f>IF($C908="B",VLOOKUP($A908,Bat!$A$4:$BC$2232,I$1,FALSE),VLOOKUP($A908,Pit!$A$4:$AZ$2108,I$2,FALSE))</f>
        <v>R</v>
      </c>
      <c r="J908" s="16" t="str">
        <f>IF($C908="B",VLOOKUP($A908,Bat!$A$4:$BC$2232,J$1,FALSE),VLOOKUP($A908,Pit!$A$4:$AZ$2108,J$2,FALSE))</f>
        <v>Normal</v>
      </c>
      <c r="K908" s="17" t="str">
        <f>IF($C908="B",VLOOKUP($A908,Bat!$A$4:$BC$2232,K$1,FALSE),VLOOKUP($A908,Pit!$A$4:$AZ$2108,K$2,FALSE))</f>
        <v>Normal</v>
      </c>
      <c r="L908" s="16">
        <f>IF($C908="B",VLOOKUP($A908,Bat!$A$4:$BC$2232,L$1,FALSE),VLOOKUP($A908,Pit!$A$4:$AZ$2108,L$2,FALSE))</f>
        <v>3</v>
      </c>
      <c r="M908" s="16">
        <f>IF($C908="B",VLOOKUP($A908,Bat!$A$4:$BC$2232,M$1,FALSE),VLOOKUP($A908,Pit!$A$4:$AZ$2108,M$2,FALSE))</f>
        <v>3</v>
      </c>
      <c r="N908" s="16">
        <f>IF($C908="B",VLOOKUP($A908,Bat!$A$4:$BC$2232,N$1,FALSE),VLOOKUP($A908,Pit!$A$4:$AZ$2108,N$2,FALSE))</f>
        <v>1</v>
      </c>
      <c r="O908" s="16" t="str">
        <f>IF($C908="B",VLOOKUP($A908,Bat!$A$4:$BC$2232,O$1,FALSE),VLOOKUP($A908,Pit!$A$4:$AZ$2108,O$2,FALSE))</f>
        <v>89-91 Mph</v>
      </c>
      <c r="P908" s="17">
        <f>IF($C908="B",VLOOKUP($A908,Bat!$A$4:$BC$2232,P$1,FALSE),VLOOKUP($A908,Pit!$A$4:$AZ$2108,P$2,FALSE))</f>
        <v>2</v>
      </c>
      <c r="Q908" s="36">
        <f>IF($C908="B",VLOOKUP($A908,Bat!$A$4:$BC$2232,Q$1,FALSE),VLOOKUP($A908,Pit!$A$4:$AZ$2108,Q$2,FALSE))</f>
        <v>2.8888486969970231</v>
      </c>
      <c r="R908" s="19">
        <f>IF($C908="B",VLOOKUP($A908,Bat!$A$4:$BC$2232,R$1,FALSE),VLOOKUP($A908,Pit!$A$4:$AZ$2108,R$2,FALSE))</f>
        <v>-1.8037573039017341</v>
      </c>
      <c r="S908" s="20">
        <f>IF($C908="B",VLOOKUP($A908,Bat!$A$4:$BC$2232,S$1,FALSE),VLOOKUP($A908,Pit!$A$4:$AZ$2108,S$2,FALSE))</f>
        <v>210000</v>
      </c>
      <c r="T908" s="17" t="str">
        <f>VLOOKUP(IF($C908="B",VLOOKUP($A908,Bat!$A$4:$AT$2232,T$1,FALSE),VLOOKUP($A908,Pit!$A$4:$BD$2108,T$2,FALSE)),COND!$A$35:$B$41,2,FALSE)</f>
        <v>??</v>
      </c>
      <c r="U908" s="21">
        <f>IF($C908="B",VLOOKUP($A908,Bat!$A$4:$AR$1196,44,FALSE),VLOOKUP($A908,Pit!$A$4:$BB$1086,54,FALSE))</f>
        <v>0</v>
      </c>
      <c r="V908" s="16"/>
      <c r="W908" s="16">
        <f>IF(OR(U908=999,V908=999,AND(S908&gt;$S$3,S908&lt;&gt;"Slot")),"",IF(V908="",U908,V908))</f>
        <v>0</v>
      </c>
      <c r="X908" s="17" t="e">
        <f>RANK(R908,$R$5:$R$124)</f>
        <v>#N/A</v>
      </c>
      <c r="Y908" s="16" t="str">
        <f>IFERROR(VLOOKUP($D908,Results!$F$3:$L$1396,Y$1,FALSE),"")</f>
        <v/>
      </c>
      <c r="Z908" s="34" t="str">
        <f>IFERROR(IFERROR(IF(VLOOKUP($D908,Results!$F$3:$L$1396,Z$1+1,FALSE)=1,"S",""),"")&amp;VLOOKUP($D908,Results!$F$3:$L$1396,Z$1,FALSE),"")</f>
        <v/>
      </c>
      <c r="AA908" s="16" t="str">
        <f>IFERROR(VLOOKUP($D908,Results!$F$3:$L$1396,AA$1,FALSE),"")</f>
        <v/>
      </c>
      <c r="AB908" s="16" t="str">
        <f>IFERROR(VLOOKUP($D908,Results!$F$3:$L$1396,AB$1,FALSE),"")</f>
        <v/>
      </c>
      <c r="AC908" s="16" t="str">
        <f>IF(V908="","",Y908-V908)</f>
        <v/>
      </c>
    </row>
    <row r="909" spans="1:29" s="21" customFormat="1" x14ac:dyDescent="0.25">
      <c r="A909" s="21" t="s">
        <v>2752</v>
      </c>
      <c r="B909" s="16">
        <f>COUNTIF($A$5:$A$124,A909)</f>
        <v>0</v>
      </c>
      <c r="C909" s="16" t="str">
        <f>IF(OR(MID(A909,1,2)="SP",MID(A909,1,2)="MR",MID(A909,1,2)="CL",MID(A909,1,2)="RP"),"P","B")</f>
        <v>P</v>
      </c>
      <c r="D909" s="17">
        <f>IF($C909="B",VLOOKUP($A909,Bat!$A$4:$BC$2232,D$1,FALSE),VLOOKUP($A909,Pit!$A$4:$AZ$2108,D$2,FALSE))</f>
        <v>5192</v>
      </c>
      <c r="E909" s="16" t="str">
        <f>IF($C909="B",VLOOKUP($A909,Bat!$A$4:$BC$2232,E$1,FALSE),VLOOKUP($A909,Pit!$A$4:$AZ$2108,E$2,FALSE))</f>
        <v>RP</v>
      </c>
      <c r="F909" s="16" t="str">
        <f>IF($C909="B",VLOOKUP($A909,Bat!$A$4:$BC$2232,F$1,FALSE),VLOOKUP($A909,Pit!$A$4:$AZ$2108,F$2,FALSE))</f>
        <v>Claudio Ibáñez</v>
      </c>
      <c r="G909" s="16">
        <f>IF($C909="B",VLOOKUP($A909,Bat!$A$4:$BC$2232,G$1,FALSE),VLOOKUP($A909,Pit!$A$4:$AZ$2108,G$2,FALSE))</f>
        <v>18</v>
      </c>
      <c r="H909" s="16" t="str">
        <f>IF($C909="B",VLOOKUP($A909,Bat!$A$4:$BC$2232,H$1,FALSE),VLOOKUP($A909,Pit!$A$4:$AZ$2108,H$2,FALSE))</f>
        <v>S</v>
      </c>
      <c r="I909" s="16" t="str">
        <f>IF($C909="B",VLOOKUP($A909,Bat!$A$4:$BC$2232,I$1,FALSE),VLOOKUP($A909,Pit!$A$4:$AZ$2108,I$2,FALSE))</f>
        <v>R</v>
      </c>
      <c r="J909" s="16" t="str">
        <f>IF($C909="B",VLOOKUP($A909,Bat!$A$4:$BC$2232,J$1,FALSE),VLOOKUP($A909,Pit!$A$4:$AZ$2108,J$2,FALSE))</f>
        <v>Very High</v>
      </c>
      <c r="K909" s="17" t="str">
        <f>IF($C909="B",VLOOKUP($A909,Bat!$A$4:$BC$2232,K$1,FALSE),VLOOKUP($A909,Pit!$A$4:$AZ$2108,K$2,FALSE))</f>
        <v>High</v>
      </c>
      <c r="L909" s="16">
        <f>IF($C909="B",VLOOKUP($A909,Bat!$A$4:$BC$2232,L$1,FALSE),VLOOKUP($A909,Pit!$A$4:$AZ$2108,L$2,FALSE))</f>
        <v>3</v>
      </c>
      <c r="M909" s="16">
        <f>IF($C909="B",VLOOKUP($A909,Bat!$A$4:$BC$2232,M$1,FALSE),VLOOKUP($A909,Pit!$A$4:$AZ$2108,M$2,FALSE))</f>
        <v>3</v>
      </c>
      <c r="N909" s="16">
        <f>IF($C909="B",VLOOKUP($A909,Bat!$A$4:$BC$2232,N$1,FALSE),VLOOKUP($A909,Pit!$A$4:$AZ$2108,N$2,FALSE))</f>
        <v>4</v>
      </c>
      <c r="O909" s="16" t="str">
        <f>IF($C909="B",VLOOKUP($A909,Bat!$A$4:$BC$2232,O$1,FALSE),VLOOKUP($A909,Pit!$A$4:$AZ$2108,O$2,FALSE))</f>
        <v>86-88 Mph</v>
      </c>
      <c r="P909" s="17">
        <f>IF($C909="B",VLOOKUP($A909,Bat!$A$4:$BC$2232,P$1,FALSE),VLOOKUP($A909,Pit!$A$4:$AZ$2108,P$2,FALSE))</f>
        <v>3</v>
      </c>
      <c r="Q909" s="36">
        <f>IF($C909="B",VLOOKUP($A909,Bat!$A$4:$BC$2232,Q$1,FALSE),VLOOKUP($A909,Pit!$A$4:$AZ$2108,Q$2,FALSE))</f>
        <v>2.8280537761500142</v>
      </c>
      <c r="R909" s="19">
        <f>IF($C909="B",VLOOKUP($A909,Bat!$A$4:$BC$2232,R$1,FALSE),VLOOKUP($A909,Pit!$A$4:$AZ$2108,R$2,FALSE))</f>
        <v>-1.8091963092598038</v>
      </c>
      <c r="S909" s="20">
        <f>IF($C909="B",VLOOKUP($A909,Bat!$A$4:$BC$2232,S$1,FALSE),VLOOKUP($A909,Pit!$A$4:$AZ$2108,S$2,FALSE))</f>
        <v>210000</v>
      </c>
      <c r="T909" s="17" t="str">
        <f>VLOOKUP(IF($C909="B",VLOOKUP($A909,Bat!$A$4:$AT$2232,T$1,FALSE),VLOOKUP($A909,Pit!$A$4:$BD$2108,T$2,FALSE)),COND!$A$35:$B$41,2,FALSE)</f>
        <v>??</v>
      </c>
      <c r="U909" s="21">
        <f>IF($C909="B",VLOOKUP($A909,Bat!$A$4:$AR$1196,44,FALSE),VLOOKUP($A909,Pit!$A$4:$BB$1086,54,FALSE))</f>
        <v>0</v>
      </c>
      <c r="V909" s="16"/>
      <c r="W909" s="16">
        <f>IF(OR(U909=999,V909=999,AND(S909&gt;$S$3,S909&lt;&gt;"Slot")),"",IF(V909="",U909,V909))</f>
        <v>0</v>
      </c>
      <c r="X909" s="17" t="e">
        <f>RANK(R909,$R$5:$R$124)</f>
        <v>#N/A</v>
      </c>
      <c r="Y909" s="16" t="str">
        <f>IFERROR(VLOOKUP($D909,Results!$F$3:$L$1396,Y$1,FALSE),"")</f>
        <v/>
      </c>
      <c r="Z909" s="34" t="str">
        <f>IFERROR(IFERROR(IF(VLOOKUP($D909,Results!$F$3:$L$1396,Z$1+1,FALSE)=1,"S",""),"")&amp;VLOOKUP($D909,Results!$F$3:$L$1396,Z$1,FALSE),"")</f>
        <v/>
      </c>
      <c r="AA909" s="16" t="str">
        <f>IFERROR(VLOOKUP($D909,Results!$F$3:$L$1396,AA$1,FALSE),"")</f>
        <v/>
      </c>
      <c r="AB909" s="16" t="str">
        <f>IFERROR(VLOOKUP($D909,Results!$F$3:$L$1396,AB$1,FALSE),"")</f>
        <v/>
      </c>
      <c r="AC909" s="16" t="str">
        <f>IF(V909="","",Y909-V909)</f>
        <v/>
      </c>
    </row>
    <row r="910" spans="1:29" s="21" customFormat="1" x14ac:dyDescent="0.25">
      <c r="A910" s="21" t="s">
        <v>2753</v>
      </c>
      <c r="B910" s="16">
        <f>COUNTIF($A$5:$A$124,A910)</f>
        <v>0</v>
      </c>
      <c r="C910" s="16" t="str">
        <f>IF(OR(MID(A910,1,2)="SP",MID(A910,1,2)="MR",MID(A910,1,2)="CL",MID(A910,1,2)="RP"),"P","B")</f>
        <v>P</v>
      </c>
      <c r="D910" s="17">
        <f>IF($C910="B",VLOOKUP($A910,Bat!$A$4:$BC$2232,D$1,FALSE),VLOOKUP($A910,Pit!$A$4:$AZ$2108,D$2,FALSE))</f>
        <v>4868</v>
      </c>
      <c r="E910" s="16" t="str">
        <f>IF($C910="B",VLOOKUP($A910,Bat!$A$4:$BC$2232,E$1,FALSE),VLOOKUP($A910,Pit!$A$4:$AZ$2108,E$2,FALSE))</f>
        <v>SP</v>
      </c>
      <c r="F910" s="16" t="str">
        <f>IF($C910="B",VLOOKUP($A910,Bat!$A$4:$BC$2232,F$1,FALSE),VLOOKUP($A910,Pit!$A$4:$AZ$2108,F$2,FALSE))</f>
        <v>Stephen Carter</v>
      </c>
      <c r="G910" s="16">
        <f>IF($C910="B",VLOOKUP($A910,Bat!$A$4:$BC$2232,G$1,FALSE),VLOOKUP($A910,Pit!$A$4:$AZ$2108,G$2,FALSE))</f>
        <v>18</v>
      </c>
      <c r="H910" s="16" t="str">
        <f>IF($C910="B",VLOOKUP($A910,Bat!$A$4:$BC$2232,H$1,FALSE),VLOOKUP($A910,Pit!$A$4:$AZ$2108,H$2,FALSE))</f>
        <v>L</v>
      </c>
      <c r="I910" s="16" t="str">
        <f>IF($C910="B",VLOOKUP($A910,Bat!$A$4:$BC$2232,I$1,FALSE),VLOOKUP($A910,Pit!$A$4:$AZ$2108,I$2,FALSE))</f>
        <v>R</v>
      </c>
      <c r="J910" s="16" t="str">
        <f>IF($C910="B",VLOOKUP($A910,Bat!$A$4:$BC$2232,J$1,FALSE),VLOOKUP($A910,Pit!$A$4:$AZ$2108,J$2,FALSE))</f>
        <v>Normal</v>
      </c>
      <c r="K910" s="17" t="str">
        <f>IF($C910="B",VLOOKUP($A910,Bat!$A$4:$BC$2232,K$1,FALSE),VLOOKUP($A910,Pit!$A$4:$AZ$2108,K$2,FALSE))</f>
        <v>Low</v>
      </c>
      <c r="L910" s="16">
        <f>IF($C910="B",VLOOKUP($A910,Bat!$A$4:$BC$2232,L$1,FALSE),VLOOKUP($A910,Pit!$A$4:$AZ$2108,L$2,FALSE))</f>
        <v>3</v>
      </c>
      <c r="M910" s="16">
        <f>IF($C910="B",VLOOKUP($A910,Bat!$A$4:$BC$2232,M$1,FALSE),VLOOKUP($A910,Pit!$A$4:$AZ$2108,M$2,FALSE))</f>
        <v>3</v>
      </c>
      <c r="N910" s="16">
        <f>IF($C910="B",VLOOKUP($A910,Bat!$A$4:$BC$2232,N$1,FALSE),VLOOKUP($A910,Pit!$A$4:$AZ$2108,N$2,FALSE))</f>
        <v>1</v>
      </c>
      <c r="O910" s="16" t="str">
        <f>IF($C910="B",VLOOKUP($A910,Bat!$A$4:$BC$2232,O$1,FALSE),VLOOKUP($A910,Pit!$A$4:$AZ$2108,O$2,FALSE))</f>
        <v>91-93 Mph</v>
      </c>
      <c r="P910" s="17">
        <f>IF($C910="B",VLOOKUP($A910,Bat!$A$4:$BC$2232,P$1,FALSE),VLOOKUP($A910,Pit!$A$4:$AZ$2108,P$2,FALSE))</f>
        <v>9</v>
      </c>
      <c r="Q910" s="36">
        <f>IF($C910="B",VLOOKUP($A910,Bat!$A$4:$BC$2232,Q$1,FALSE),VLOOKUP($A910,Pit!$A$4:$AZ$2108,Q$2,FALSE))</f>
        <v>2.7730077319371382</v>
      </c>
      <c r="R910" s="19">
        <f>IF($C910="B",VLOOKUP($A910,Bat!$A$4:$BC$2232,R$1,FALSE),VLOOKUP($A910,Pit!$A$4:$AZ$2108,R$2,FALSE))</f>
        <v>-1.8141209925268125</v>
      </c>
      <c r="S910" s="20">
        <f>IF($C910="B",VLOOKUP($A910,Bat!$A$4:$BC$2232,S$1,FALSE),VLOOKUP($A910,Pit!$A$4:$AZ$2108,S$2,FALSE))</f>
        <v>230000</v>
      </c>
      <c r="T910" s="17" t="str">
        <f>VLOOKUP(IF($C910="B",VLOOKUP($A910,Bat!$A$4:$AT$2232,T$1,FALSE),VLOOKUP($A910,Pit!$A$4:$BD$2108,T$2,FALSE)),COND!$A$35:$B$41,2,FALSE)</f>
        <v>??</v>
      </c>
      <c r="U910" s="21">
        <f>IF($C910="B",VLOOKUP($A910,Bat!$A$4:$AR$1196,44,FALSE),VLOOKUP($A910,Pit!$A$4:$BB$1086,54,FALSE))</f>
        <v>0</v>
      </c>
      <c r="V910" s="16"/>
      <c r="W910" s="16">
        <f>IF(OR(U910=999,V910=999,AND(S910&gt;$S$3,S910&lt;&gt;"Slot")),"",IF(V910="",U910,V910))</f>
        <v>0</v>
      </c>
      <c r="X910" s="17" t="e">
        <f>RANK(R910,$R$5:$R$124)</f>
        <v>#N/A</v>
      </c>
      <c r="Y910" s="16" t="str">
        <f>IFERROR(VLOOKUP($D910,Results!$F$3:$L$1396,Y$1,FALSE),"")</f>
        <v/>
      </c>
      <c r="Z910" s="34" t="str">
        <f>IFERROR(IFERROR(IF(VLOOKUP($D910,Results!$F$3:$L$1396,Z$1+1,FALSE)=1,"S",""),"")&amp;VLOOKUP($D910,Results!$F$3:$L$1396,Z$1,FALSE),"")</f>
        <v/>
      </c>
      <c r="AA910" s="16" t="str">
        <f>IFERROR(VLOOKUP($D910,Results!$F$3:$L$1396,AA$1,FALSE),"")</f>
        <v/>
      </c>
      <c r="AB910" s="16" t="str">
        <f>IFERROR(VLOOKUP($D910,Results!$F$3:$L$1396,AB$1,FALSE),"")</f>
        <v/>
      </c>
      <c r="AC910" s="16" t="str">
        <f>IF(V910="","",Y910-V910)</f>
        <v/>
      </c>
    </row>
    <row r="911" spans="1:29" s="21" customFormat="1" x14ac:dyDescent="0.25">
      <c r="A911" s="21" t="s">
        <v>3132</v>
      </c>
      <c r="B911" s="16">
        <f>COUNTIF($A$5:$A$124,A911)</f>
        <v>0</v>
      </c>
      <c r="C911" s="16" t="str">
        <f>IF(OR(MID(A911,1,2)="SP",MID(A911,1,2)="MR",MID(A911,1,2)="CL",MID(A911,1,2)="RP"),"P","B")</f>
        <v>B</v>
      </c>
      <c r="D911" s="17">
        <f>IF($C911="B",VLOOKUP($A911,Bat!$A$4:$BC$2232,D$1,FALSE),VLOOKUP($A911,Pit!$A$4:$AZ$2108,D$2,FALSE))</f>
        <v>5209</v>
      </c>
      <c r="E911" s="16" t="str">
        <f>IF($C911="B",VLOOKUP($A911,Bat!$A$4:$BC$2232,E$1,FALSE),VLOOKUP($A911,Pit!$A$4:$AZ$2108,E$2,FALSE))</f>
        <v>C</v>
      </c>
      <c r="F911" s="16" t="str">
        <f>IF($C911="B",VLOOKUP($A911,Bat!$A$4:$BC$2232,F$1,FALSE),VLOOKUP($A911,Pit!$A$4:$AZ$2108,F$2,FALSE))</f>
        <v>Steven Perkins</v>
      </c>
      <c r="G911" s="16">
        <f>IF($C911="B",VLOOKUP($A911,Bat!$A$4:$BC$2232,G$1,FALSE),VLOOKUP($A911,Pit!$A$4:$AZ$2108,G$2,FALSE))</f>
        <v>18</v>
      </c>
      <c r="H911" s="16" t="str">
        <f>IF($C911="B",VLOOKUP($A911,Bat!$A$4:$BC$2232,H$1,FALSE),VLOOKUP($A911,Pit!$A$4:$AZ$2108,H$2,FALSE))</f>
        <v>R</v>
      </c>
      <c r="I911" s="16" t="str">
        <f>IF($C911="B",VLOOKUP($A911,Bat!$A$4:$BC$2232,I$1,FALSE),VLOOKUP($A911,Pit!$A$4:$AZ$2108,I$2,FALSE))</f>
        <v>R</v>
      </c>
      <c r="J911" s="16" t="str">
        <f>IF($C911="B",VLOOKUP($A911,Bat!$A$4:$BC$2232,J$1,FALSE),VLOOKUP($A911,Pit!$A$4:$AZ$2108,J$2,FALSE))</f>
        <v>Low</v>
      </c>
      <c r="K911" s="17" t="str">
        <f>IF($C911="B",VLOOKUP($A911,Bat!$A$4:$BC$2232,K$1,FALSE),VLOOKUP($A911,Pit!$A$4:$AZ$2108,K$2,FALSE))</f>
        <v>Very Low</v>
      </c>
      <c r="L911" s="16">
        <f>IF($C911="B",VLOOKUP($A911,Bat!$A$4:$BC$2232,L$1,FALSE),VLOOKUP($A911,Pit!$A$4:$AZ$2108,L$2,FALSE))</f>
        <v>2</v>
      </c>
      <c r="M911" s="16">
        <f>IF($C911="B",VLOOKUP($A911,Bat!$A$4:$BC$2232,M$1,FALSE),VLOOKUP($A911,Pit!$A$4:$AZ$2108,M$2,FALSE))</f>
        <v>2</v>
      </c>
      <c r="N911" s="16">
        <f>IF($C911="B",VLOOKUP($A911,Bat!$A$4:$BC$2232,N$1,FALSE),VLOOKUP($A911,Pit!$A$4:$AZ$2108,N$2,FALSE))</f>
        <v>1</v>
      </c>
      <c r="O911" s="16">
        <f>IF($C911="B",VLOOKUP($A911,Bat!$A$4:$BC$2232,O$1,FALSE),VLOOKUP($A911,Pit!$A$4:$AZ$2108,O$2,FALSE))</f>
        <v>3</v>
      </c>
      <c r="P911" s="17">
        <f>IF($C911="B",VLOOKUP($A911,Bat!$A$4:$BC$2232,P$1,FALSE),VLOOKUP($A911,Pit!$A$4:$AZ$2108,P$2,FALSE))</f>
        <v>5</v>
      </c>
      <c r="Q911" s="36">
        <f>IF($C911="B",VLOOKUP($A911,Bat!$A$4:$BC$2232,Q$1,FALSE),VLOOKUP($A911,Pit!$A$4:$AZ$2108,Q$2,FALSE))</f>
        <v>-7.2593507976254248</v>
      </c>
      <c r="R911" s="19">
        <f>IF($C911="B",VLOOKUP($A911,Bat!$A$4:$BC$2232,R$1,FALSE),VLOOKUP($A911,Pit!$A$4:$AZ$2108,R$2,FALSE))</f>
        <v>-1.8148315634027747</v>
      </c>
      <c r="S911" s="20">
        <f>IF($C911="B",VLOOKUP($A911,Bat!$A$4:$BC$2232,S$1,FALSE),VLOOKUP($A911,Pit!$A$4:$AZ$2108,S$2,FALSE))</f>
        <v>190000</v>
      </c>
      <c r="T911" s="17" t="str">
        <f>VLOOKUP(IF($C911="B",VLOOKUP($A911,Bat!$A$4:$AT$2232,T$1,FALSE),VLOOKUP($A911,Pit!$A$4:$BD$2108,T$2,FALSE)),COND!$A$35:$B$41,2,FALSE)</f>
        <v>??</v>
      </c>
      <c r="U911" s="21">
        <f>IF($C911="B",VLOOKUP($A911,Bat!$A$4:$AR$1196,44,FALSE),VLOOKUP($A911,Pit!$A$4:$BB$1086,54,FALSE))</f>
        <v>0</v>
      </c>
      <c r="V911" s="16"/>
      <c r="W911" s="16">
        <f>IF(OR(U911=999,V911=999,AND(S911&gt;$S$3,S911&lt;&gt;"Slot")),"",IF(V911="",U911,V911))</f>
        <v>0</v>
      </c>
      <c r="X911" s="17" t="e">
        <f>RANK(R911,$R$5:$R$124)</f>
        <v>#N/A</v>
      </c>
      <c r="Y911" s="16" t="str">
        <f>IFERROR(VLOOKUP($D911,Results!$F$3:$L$1396,Y$1,FALSE),"")</f>
        <v/>
      </c>
      <c r="Z911" s="34" t="str">
        <f>IFERROR(IFERROR(IF(VLOOKUP($D911,Results!$F$3:$L$1396,Z$1+1,FALSE)=1,"S",""),"")&amp;VLOOKUP($D911,Results!$F$3:$L$1396,Z$1,FALSE),"")</f>
        <v/>
      </c>
      <c r="AA911" s="16" t="str">
        <f>IFERROR(VLOOKUP($D911,Results!$F$3:$L$1396,AA$1,FALSE),"")</f>
        <v/>
      </c>
      <c r="AB911" s="16" t="str">
        <f>IFERROR(VLOOKUP($D911,Results!$F$3:$L$1396,AB$1,FALSE),"")</f>
        <v/>
      </c>
      <c r="AC911" s="16" t="str">
        <f>IF(V911="","",Y911-V911)</f>
        <v/>
      </c>
    </row>
    <row r="912" spans="1:29" s="21" customFormat="1" x14ac:dyDescent="0.25">
      <c r="A912" s="21" t="s">
        <v>2754</v>
      </c>
      <c r="B912" s="16">
        <f>COUNTIF($A$5:$A$124,A912)</f>
        <v>0</v>
      </c>
      <c r="C912" s="16" t="str">
        <f>IF(OR(MID(A912,1,2)="SP",MID(A912,1,2)="MR",MID(A912,1,2)="CL",MID(A912,1,2)="RP"),"P","B")</f>
        <v>P</v>
      </c>
      <c r="D912" s="17">
        <f>IF($C912="B",VLOOKUP($A912,Bat!$A$4:$BC$2232,D$1,FALSE),VLOOKUP($A912,Pit!$A$4:$AZ$2108,D$2,FALSE))</f>
        <v>5032</v>
      </c>
      <c r="E912" s="16" t="str">
        <f>IF($C912="B",VLOOKUP($A912,Bat!$A$4:$BC$2232,E$1,FALSE),VLOOKUP($A912,Pit!$A$4:$AZ$2108,E$2,FALSE))</f>
        <v>RP</v>
      </c>
      <c r="F912" s="16" t="str">
        <f>IF($C912="B",VLOOKUP($A912,Bat!$A$4:$BC$2232,F$1,FALSE),VLOOKUP($A912,Pit!$A$4:$AZ$2108,F$2,FALSE))</f>
        <v>Terry Anderson</v>
      </c>
      <c r="G912" s="16">
        <f>IF($C912="B",VLOOKUP($A912,Bat!$A$4:$BC$2232,G$1,FALSE),VLOOKUP($A912,Pit!$A$4:$AZ$2108,G$2,FALSE))</f>
        <v>18</v>
      </c>
      <c r="H912" s="16" t="str">
        <f>IF($C912="B",VLOOKUP($A912,Bat!$A$4:$BC$2232,H$1,FALSE),VLOOKUP($A912,Pit!$A$4:$AZ$2108,H$2,FALSE))</f>
        <v>R</v>
      </c>
      <c r="I912" s="16" t="str">
        <f>IF($C912="B",VLOOKUP($A912,Bat!$A$4:$BC$2232,I$1,FALSE),VLOOKUP($A912,Pit!$A$4:$AZ$2108,I$2,FALSE))</f>
        <v>R</v>
      </c>
      <c r="J912" s="16" t="str">
        <f>IF($C912="B",VLOOKUP($A912,Bat!$A$4:$BC$2232,J$1,FALSE),VLOOKUP($A912,Pit!$A$4:$AZ$2108,J$2,FALSE))</f>
        <v>Low</v>
      </c>
      <c r="K912" s="17" t="str">
        <f>IF($C912="B",VLOOKUP($A912,Bat!$A$4:$BC$2232,K$1,FALSE),VLOOKUP($A912,Pit!$A$4:$AZ$2108,K$2,FALSE))</f>
        <v>Very Low</v>
      </c>
      <c r="L912" s="16">
        <f>IF($C912="B",VLOOKUP($A912,Bat!$A$4:$BC$2232,L$1,FALSE),VLOOKUP($A912,Pit!$A$4:$AZ$2108,L$2,FALSE))</f>
        <v>2</v>
      </c>
      <c r="M912" s="16">
        <f>IF($C912="B",VLOOKUP($A912,Bat!$A$4:$BC$2232,M$1,FALSE),VLOOKUP($A912,Pit!$A$4:$AZ$2108,M$2,FALSE))</f>
        <v>4</v>
      </c>
      <c r="N912" s="16">
        <f>IF($C912="B",VLOOKUP($A912,Bat!$A$4:$BC$2232,N$1,FALSE),VLOOKUP($A912,Pit!$A$4:$AZ$2108,N$2,FALSE))</f>
        <v>1</v>
      </c>
      <c r="O912" s="16" t="str">
        <f>IF($C912="B",VLOOKUP($A912,Bat!$A$4:$BC$2232,O$1,FALSE),VLOOKUP($A912,Pit!$A$4:$AZ$2108,O$2,FALSE))</f>
        <v>85-87 Mph</v>
      </c>
      <c r="P912" s="17">
        <f>IF($C912="B",VLOOKUP($A912,Bat!$A$4:$BC$2232,P$1,FALSE),VLOOKUP($A912,Pit!$A$4:$AZ$2108,P$2,FALSE))</f>
        <v>3</v>
      </c>
      <c r="Q912" s="36">
        <f>IF($C912="B",VLOOKUP($A912,Bat!$A$4:$BC$2232,Q$1,FALSE),VLOOKUP($A912,Pit!$A$4:$AZ$2108,Q$2,FALSE))</f>
        <v>2.4930457611347094</v>
      </c>
      <c r="R912" s="19">
        <f>IF($C912="B",VLOOKUP($A912,Bat!$A$4:$BC$2232,R$1,FALSE),VLOOKUP($A912,Pit!$A$4:$AZ$2108,R$2,FALSE))</f>
        <v>-1.8391677338998644</v>
      </c>
      <c r="S912" s="20">
        <f>IF($C912="B",VLOOKUP($A912,Bat!$A$4:$BC$2232,S$1,FALSE),VLOOKUP($A912,Pit!$A$4:$AZ$2108,S$2,FALSE))</f>
        <v>190000</v>
      </c>
      <c r="T912" s="17" t="str">
        <f>VLOOKUP(IF($C912="B",VLOOKUP($A912,Bat!$A$4:$AT$2232,T$1,FALSE),VLOOKUP($A912,Pit!$A$4:$BD$2108,T$2,FALSE)),COND!$A$35:$B$41,2,FALSE)</f>
        <v>??</v>
      </c>
      <c r="U912" s="21">
        <f>IF($C912="B",VLOOKUP($A912,Bat!$A$4:$AR$1196,44,FALSE),VLOOKUP($A912,Pit!$A$4:$BB$1086,54,FALSE))</f>
        <v>0</v>
      </c>
      <c r="V912" s="16"/>
      <c r="W912" s="16">
        <f>IF(OR(U912=999,V912=999,AND(S912&gt;$S$3,S912&lt;&gt;"Slot")),"",IF(V912="",U912,V912))</f>
        <v>0</v>
      </c>
      <c r="X912" s="17" t="e">
        <f>RANK(R912,$R$5:$R$124)</f>
        <v>#N/A</v>
      </c>
      <c r="Y912" s="16" t="str">
        <f>IFERROR(VLOOKUP($D912,Results!$F$3:$L$1396,Y$1,FALSE),"")</f>
        <v/>
      </c>
      <c r="Z912" s="34" t="str">
        <f>IFERROR(IFERROR(IF(VLOOKUP($D912,Results!$F$3:$L$1396,Z$1+1,FALSE)=1,"S",""),"")&amp;VLOOKUP($D912,Results!$F$3:$L$1396,Z$1,FALSE),"")</f>
        <v/>
      </c>
      <c r="AA912" s="16" t="str">
        <f>IFERROR(VLOOKUP($D912,Results!$F$3:$L$1396,AA$1,FALSE),"")</f>
        <v/>
      </c>
      <c r="AB912" s="16" t="str">
        <f>IFERROR(VLOOKUP($D912,Results!$F$3:$L$1396,AB$1,FALSE),"")</f>
        <v/>
      </c>
      <c r="AC912" s="16" t="str">
        <f>IF(V912="","",Y912-V912)</f>
        <v/>
      </c>
    </row>
    <row r="913" spans="1:29" s="21" customFormat="1" x14ac:dyDescent="0.25">
      <c r="A913" s="21" t="s">
        <v>3133</v>
      </c>
      <c r="B913" s="16">
        <f>COUNTIF($A$5:$A$124,A913)</f>
        <v>0</v>
      </c>
      <c r="C913" s="16" t="str">
        <f>IF(OR(MID(A913,1,2)="SP",MID(A913,1,2)="MR",MID(A913,1,2)="CL",MID(A913,1,2)="RP"),"P","B")</f>
        <v>B</v>
      </c>
      <c r="D913" s="17">
        <f>IF($C913="B",VLOOKUP($A913,Bat!$A$4:$BC$2232,D$1,FALSE),VLOOKUP($A913,Pit!$A$4:$AZ$2108,D$2,FALSE))</f>
        <v>9346</v>
      </c>
      <c r="E913" s="16" t="str">
        <f>IF($C913="B",VLOOKUP($A913,Bat!$A$4:$BC$2232,E$1,FALSE),VLOOKUP($A913,Pit!$A$4:$AZ$2108,E$2,FALSE))</f>
        <v>2B</v>
      </c>
      <c r="F913" s="16" t="str">
        <f>IF($C913="B",VLOOKUP($A913,Bat!$A$4:$BC$2232,F$1,FALSE),VLOOKUP($A913,Pit!$A$4:$AZ$2108,F$2,FALSE))</f>
        <v>Tomiji Sano</v>
      </c>
      <c r="G913" s="16">
        <f>IF($C913="B",VLOOKUP($A913,Bat!$A$4:$BC$2232,G$1,FALSE),VLOOKUP($A913,Pit!$A$4:$AZ$2108,G$2,FALSE))</f>
        <v>18</v>
      </c>
      <c r="H913" s="16" t="str">
        <f>IF($C913="B",VLOOKUP($A913,Bat!$A$4:$BC$2232,H$1,FALSE),VLOOKUP($A913,Pit!$A$4:$AZ$2108,H$2,FALSE))</f>
        <v>R</v>
      </c>
      <c r="I913" s="16" t="str">
        <f>IF($C913="B",VLOOKUP($A913,Bat!$A$4:$BC$2232,I$1,FALSE),VLOOKUP($A913,Pit!$A$4:$AZ$2108,I$2,FALSE))</f>
        <v>R</v>
      </c>
      <c r="J913" s="16" t="str">
        <f>IF($C913="B",VLOOKUP($A913,Bat!$A$4:$BC$2232,J$1,FALSE),VLOOKUP($A913,Pit!$A$4:$AZ$2108,J$2,FALSE))</f>
        <v>Low</v>
      </c>
      <c r="K913" s="17" t="str">
        <f>IF($C913="B",VLOOKUP($A913,Bat!$A$4:$BC$2232,K$1,FALSE),VLOOKUP($A913,Pit!$A$4:$AZ$2108,K$2,FALSE))</f>
        <v>Very High</v>
      </c>
      <c r="L913" s="16">
        <f>IF($C913="B",VLOOKUP($A913,Bat!$A$4:$BC$2232,L$1,FALSE),VLOOKUP($A913,Pit!$A$4:$AZ$2108,L$2,FALSE))</f>
        <v>2</v>
      </c>
      <c r="M913" s="16">
        <f>IF($C913="B",VLOOKUP($A913,Bat!$A$4:$BC$2232,M$1,FALSE),VLOOKUP($A913,Pit!$A$4:$AZ$2108,M$2,FALSE))</f>
        <v>1</v>
      </c>
      <c r="N913" s="16">
        <f>IF($C913="B",VLOOKUP($A913,Bat!$A$4:$BC$2232,N$1,FALSE),VLOOKUP($A913,Pit!$A$4:$AZ$2108,N$2,FALSE))</f>
        <v>1</v>
      </c>
      <c r="O913" s="16">
        <f>IF($C913="B",VLOOKUP($A913,Bat!$A$4:$BC$2232,O$1,FALSE),VLOOKUP($A913,Pit!$A$4:$AZ$2108,O$2,FALSE))</f>
        <v>4</v>
      </c>
      <c r="P913" s="17">
        <f>IF($C913="B",VLOOKUP($A913,Bat!$A$4:$BC$2232,P$1,FALSE),VLOOKUP($A913,Pit!$A$4:$AZ$2108,P$2,FALSE))</f>
        <v>2</v>
      </c>
      <c r="Q913" s="36">
        <f>IF($C913="B",VLOOKUP($A913,Bat!$A$4:$BC$2232,Q$1,FALSE),VLOOKUP($A913,Pit!$A$4:$AZ$2108,Q$2,FALSE))</f>
        <v>-7.4901446203316073</v>
      </c>
      <c r="R913" s="19">
        <f>IF($C913="B",VLOOKUP($A913,Bat!$A$4:$BC$2232,R$1,FALSE),VLOOKUP($A913,Pit!$A$4:$AZ$2108,R$2,FALSE))</f>
        <v>-1.8451056663834879</v>
      </c>
      <c r="S913" s="20">
        <f>IF($C913="B",VLOOKUP($A913,Bat!$A$4:$BC$2232,S$1,FALSE),VLOOKUP($A913,Pit!$A$4:$AZ$2108,S$2,FALSE))</f>
        <v>1700000</v>
      </c>
      <c r="T913" s="17" t="str">
        <f>VLOOKUP(IF($C913="B",VLOOKUP($A913,Bat!$A$4:$AT$2232,T$1,FALSE),VLOOKUP($A913,Pit!$A$4:$BD$2108,T$2,FALSE)),COND!$A$35:$B$41,2,FALSE)</f>
        <v>??</v>
      </c>
      <c r="U913" s="21">
        <f>IF($C913="B",VLOOKUP($A913,Bat!$A$4:$AR$1196,44,FALSE),VLOOKUP($A913,Pit!$A$4:$BB$1086,54,FALSE))</f>
        <v>0</v>
      </c>
      <c r="V913" s="16"/>
      <c r="W913" s="16">
        <f>IF(OR(U913=999,V913=999,AND(S913&gt;$S$3,S913&lt;&gt;"Slot")),"",IF(V913="",U913,V913))</f>
        <v>0</v>
      </c>
      <c r="X913" s="17" t="e">
        <f>RANK(R913,$R$5:$R$124)</f>
        <v>#N/A</v>
      </c>
      <c r="Y913" s="16" t="str">
        <f>IFERROR(VLOOKUP($D913,Results!$F$3:$L$1396,Y$1,FALSE),"")</f>
        <v/>
      </c>
      <c r="Z913" s="34" t="str">
        <f>IFERROR(IFERROR(IF(VLOOKUP($D913,Results!$F$3:$L$1396,Z$1+1,FALSE)=1,"S",""),"")&amp;VLOOKUP($D913,Results!$F$3:$L$1396,Z$1,FALSE),"")</f>
        <v/>
      </c>
      <c r="AA913" s="16" t="str">
        <f>IFERROR(VLOOKUP($D913,Results!$F$3:$L$1396,AA$1,FALSE),"")</f>
        <v/>
      </c>
      <c r="AB913" s="16" t="str">
        <f>IFERROR(VLOOKUP($D913,Results!$F$3:$L$1396,AB$1,FALSE),"")</f>
        <v/>
      </c>
      <c r="AC913" s="16" t="str">
        <f>IF(V913="","",Y913-V913)</f>
        <v/>
      </c>
    </row>
    <row r="914" spans="1:29" s="21" customFormat="1" x14ac:dyDescent="0.25">
      <c r="A914" s="21" t="s">
        <v>2755</v>
      </c>
      <c r="B914" s="16">
        <f>COUNTIF($A$5:$A$124,A914)</f>
        <v>0</v>
      </c>
      <c r="C914" s="16" t="str">
        <f>IF(OR(MID(A914,1,2)="SP",MID(A914,1,2)="MR",MID(A914,1,2)="CL",MID(A914,1,2)="RP"),"P","B")</f>
        <v>P</v>
      </c>
      <c r="D914" s="17">
        <f>IF($C914="B",VLOOKUP($A914,Bat!$A$4:$BC$2232,D$1,FALSE),VLOOKUP($A914,Pit!$A$4:$AZ$2108,D$2,FALSE))</f>
        <v>5035</v>
      </c>
      <c r="E914" s="16" t="str">
        <f>IF($C914="B",VLOOKUP($A914,Bat!$A$4:$BC$2232,E$1,FALSE),VLOOKUP($A914,Pit!$A$4:$AZ$2108,E$2,FALSE))</f>
        <v>RP</v>
      </c>
      <c r="F914" s="16" t="str">
        <f>IF($C914="B",VLOOKUP($A914,Bat!$A$4:$BC$2232,F$1,FALSE),VLOOKUP($A914,Pit!$A$4:$AZ$2108,F$2,FALSE))</f>
        <v>Joe Ingram</v>
      </c>
      <c r="G914" s="16">
        <f>IF($C914="B",VLOOKUP($A914,Bat!$A$4:$BC$2232,G$1,FALSE),VLOOKUP($A914,Pit!$A$4:$AZ$2108,G$2,FALSE))</f>
        <v>18</v>
      </c>
      <c r="H914" s="16" t="str">
        <f>IF($C914="B",VLOOKUP($A914,Bat!$A$4:$BC$2232,H$1,FALSE),VLOOKUP($A914,Pit!$A$4:$AZ$2108,H$2,FALSE))</f>
        <v>R</v>
      </c>
      <c r="I914" s="16" t="str">
        <f>IF($C914="B",VLOOKUP($A914,Bat!$A$4:$BC$2232,I$1,FALSE),VLOOKUP($A914,Pit!$A$4:$AZ$2108,I$2,FALSE))</f>
        <v>R</v>
      </c>
      <c r="J914" s="16" t="str">
        <f>IF($C914="B",VLOOKUP($A914,Bat!$A$4:$BC$2232,J$1,FALSE),VLOOKUP($A914,Pit!$A$4:$AZ$2108,J$2,FALSE))</f>
        <v>Very Low</v>
      </c>
      <c r="K914" s="17" t="str">
        <f>IF($C914="B",VLOOKUP($A914,Bat!$A$4:$BC$2232,K$1,FALSE),VLOOKUP($A914,Pit!$A$4:$AZ$2108,K$2,FALSE))</f>
        <v>High</v>
      </c>
      <c r="L914" s="16">
        <f>IF($C914="B",VLOOKUP($A914,Bat!$A$4:$BC$2232,L$1,FALSE),VLOOKUP($A914,Pit!$A$4:$AZ$2108,L$2,FALSE))</f>
        <v>5</v>
      </c>
      <c r="M914" s="16">
        <f>IF($C914="B",VLOOKUP($A914,Bat!$A$4:$BC$2232,M$1,FALSE),VLOOKUP($A914,Pit!$A$4:$AZ$2108,M$2,FALSE))</f>
        <v>4</v>
      </c>
      <c r="N914" s="16">
        <f>IF($C914="B",VLOOKUP($A914,Bat!$A$4:$BC$2232,N$1,FALSE),VLOOKUP($A914,Pit!$A$4:$AZ$2108,N$2,FALSE))</f>
        <v>2</v>
      </c>
      <c r="O914" s="16" t="str">
        <f>IF($C914="B",VLOOKUP($A914,Bat!$A$4:$BC$2232,O$1,FALSE),VLOOKUP($A914,Pit!$A$4:$AZ$2108,O$2,FALSE))</f>
        <v>94-96 Mph</v>
      </c>
      <c r="P914" s="17">
        <f>IF($C914="B",VLOOKUP($A914,Bat!$A$4:$BC$2232,P$1,FALSE),VLOOKUP($A914,Pit!$A$4:$AZ$2108,P$2,FALSE))</f>
        <v>5</v>
      </c>
      <c r="Q914" s="36">
        <f>IF($C914="B",VLOOKUP($A914,Bat!$A$4:$BC$2232,Q$1,FALSE),VLOOKUP($A914,Pit!$A$4:$AZ$2108,Q$2,FALSE))</f>
        <v>1.8540783702914183</v>
      </c>
      <c r="R914" s="19">
        <f>IF($C914="B",VLOOKUP($A914,Bat!$A$4:$BC$2232,R$1,FALSE),VLOOKUP($A914,Pit!$A$4:$AZ$2108,R$2,FALSE))</f>
        <v>-1.8963328229239018</v>
      </c>
      <c r="S914" s="20">
        <f>IF($C914="B",VLOOKUP($A914,Bat!$A$4:$BC$2232,S$1,FALSE),VLOOKUP($A914,Pit!$A$4:$AZ$2108,S$2,FALSE))</f>
        <v>220000</v>
      </c>
      <c r="T914" s="17" t="str">
        <f>VLOOKUP(IF($C914="B",VLOOKUP($A914,Bat!$A$4:$AT$2232,T$1,FALSE),VLOOKUP($A914,Pit!$A$4:$BD$2108,T$2,FALSE)),COND!$A$35:$B$41,2,FALSE)</f>
        <v>??</v>
      </c>
      <c r="U914" s="21">
        <f>IF($C914="B",VLOOKUP($A914,Bat!$A$4:$AR$1196,44,FALSE),VLOOKUP($A914,Pit!$A$4:$BB$1086,54,FALSE))</f>
        <v>0</v>
      </c>
      <c r="V914" s="16"/>
      <c r="W914" s="16">
        <f>IF(OR(U914=999,V914=999,AND(S914&gt;$S$3,S914&lt;&gt;"Slot")),"",IF(V914="",U914,V914))</f>
        <v>0</v>
      </c>
      <c r="X914" s="17" t="e">
        <f>RANK(R914,$R$5:$R$124)</f>
        <v>#N/A</v>
      </c>
      <c r="Y914" s="16" t="str">
        <f>IFERROR(VLOOKUP($D914,Results!$F$3:$L$1396,Y$1,FALSE),"")</f>
        <v/>
      </c>
      <c r="Z914" s="34" t="str">
        <f>IFERROR(IFERROR(IF(VLOOKUP($D914,Results!$F$3:$L$1396,Z$1+1,FALSE)=1,"S",""),"")&amp;VLOOKUP($D914,Results!$F$3:$L$1396,Z$1,FALSE),"")</f>
        <v/>
      </c>
      <c r="AA914" s="16" t="str">
        <f>IFERROR(VLOOKUP($D914,Results!$F$3:$L$1396,AA$1,FALSE),"")</f>
        <v/>
      </c>
      <c r="AB914" s="16" t="str">
        <f>IFERROR(VLOOKUP($D914,Results!$F$3:$L$1396,AB$1,FALSE),"")</f>
        <v/>
      </c>
      <c r="AC914" s="16" t="str">
        <f>IF(V914="","",Y914-V914)</f>
        <v/>
      </c>
    </row>
    <row r="915" spans="1:29" s="21" customFormat="1" x14ac:dyDescent="0.25">
      <c r="A915" s="21" t="s">
        <v>3134</v>
      </c>
      <c r="B915" s="16">
        <f>COUNTIF($A$5:$A$124,A915)</f>
        <v>0</v>
      </c>
      <c r="C915" s="16" t="str">
        <f>IF(OR(MID(A915,1,2)="SP",MID(A915,1,2)="MR",MID(A915,1,2)="CL",MID(A915,1,2)="RP"),"P","B")</f>
        <v>B</v>
      </c>
      <c r="D915" s="17">
        <f>IF($C915="B",VLOOKUP($A915,Bat!$A$4:$BC$2232,D$1,FALSE),VLOOKUP($A915,Pit!$A$4:$AZ$2108,D$2,FALSE))</f>
        <v>11405</v>
      </c>
      <c r="E915" s="16" t="str">
        <f>IF($C915="B",VLOOKUP($A915,Bat!$A$4:$BC$2232,E$1,FALSE),VLOOKUP($A915,Pit!$A$4:$AZ$2108,E$2,FALSE))</f>
        <v>C</v>
      </c>
      <c r="F915" s="16" t="str">
        <f>IF($C915="B",VLOOKUP($A915,Bat!$A$4:$BC$2232,F$1,FALSE),VLOOKUP($A915,Pit!$A$4:$AZ$2108,F$2,FALSE))</f>
        <v>Eric Whitfield</v>
      </c>
      <c r="G915" s="16">
        <f>IF($C915="B",VLOOKUP($A915,Bat!$A$4:$BC$2232,G$1,FALSE),VLOOKUP($A915,Pit!$A$4:$AZ$2108,G$2,FALSE))</f>
        <v>21</v>
      </c>
      <c r="H915" s="16" t="str">
        <f>IF($C915="B",VLOOKUP($A915,Bat!$A$4:$BC$2232,H$1,FALSE),VLOOKUP($A915,Pit!$A$4:$AZ$2108,H$2,FALSE))</f>
        <v>R</v>
      </c>
      <c r="I915" s="16" t="str">
        <f>IF($C915="B",VLOOKUP($A915,Bat!$A$4:$BC$2232,I$1,FALSE),VLOOKUP($A915,Pit!$A$4:$AZ$2108,I$2,FALSE))</f>
        <v>R</v>
      </c>
      <c r="J915" s="16" t="str">
        <f>IF($C915="B",VLOOKUP($A915,Bat!$A$4:$BC$2232,J$1,FALSE),VLOOKUP($A915,Pit!$A$4:$AZ$2108,J$2,FALSE))</f>
        <v>Low</v>
      </c>
      <c r="K915" s="17" t="str">
        <f>IF($C915="B",VLOOKUP($A915,Bat!$A$4:$BC$2232,K$1,FALSE),VLOOKUP($A915,Pit!$A$4:$AZ$2108,K$2,FALSE))</f>
        <v>Low</v>
      </c>
      <c r="L915" s="16">
        <f>IF($C915="B",VLOOKUP($A915,Bat!$A$4:$BC$2232,L$1,FALSE),VLOOKUP($A915,Pit!$A$4:$AZ$2108,L$2,FALSE))</f>
        <v>2</v>
      </c>
      <c r="M915" s="16">
        <f>IF($C915="B",VLOOKUP($A915,Bat!$A$4:$BC$2232,M$1,FALSE),VLOOKUP($A915,Pit!$A$4:$AZ$2108,M$2,FALSE))</f>
        <v>3</v>
      </c>
      <c r="N915" s="16">
        <f>IF($C915="B",VLOOKUP($A915,Bat!$A$4:$BC$2232,N$1,FALSE),VLOOKUP($A915,Pit!$A$4:$AZ$2108,N$2,FALSE))</f>
        <v>1</v>
      </c>
      <c r="O915" s="16">
        <f>IF($C915="B",VLOOKUP($A915,Bat!$A$4:$BC$2232,O$1,FALSE),VLOOKUP($A915,Pit!$A$4:$AZ$2108,O$2,FALSE))</f>
        <v>1</v>
      </c>
      <c r="P915" s="17">
        <f>IF($C915="B",VLOOKUP($A915,Bat!$A$4:$BC$2232,P$1,FALSE),VLOOKUP($A915,Pit!$A$4:$AZ$2108,P$2,FALSE))</f>
        <v>3</v>
      </c>
      <c r="Q915" s="36">
        <f>IF($C915="B",VLOOKUP($A915,Bat!$A$4:$BC$2232,Q$1,FALSE),VLOOKUP($A915,Pit!$A$4:$AZ$2108,Q$2,FALSE))</f>
        <v>-8.072692026458796</v>
      </c>
      <c r="R915" s="19">
        <f>IF($C915="B",VLOOKUP($A915,Bat!$A$4:$BC$2232,R$1,FALSE),VLOOKUP($A915,Pit!$A$4:$AZ$2108,R$2,FALSE))</f>
        <v>-1.9215206239306568</v>
      </c>
      <c r="S915" s="20">
        <f>IF($C915="B",VLOOKUP($A915,Bat!$A$4:$BC$2232,S$1,FALSE),VLOOKUP($A915,Pit!$A$4:$AZ$2108,S$2,FALSE))</f>
        <v>190000</v>
      </c>
      <c r="T915" s="17" t="str">
        <f>VLOOKUP(IF($C915="B",VLOOKUP($A915,Bat!$A$4:$AT$2232,T$1,FALSE),VLOOKUP($A915,Pit!$A$4:$BD$2108,T$2,FALSE)),COND!$A$35:$B$41,2,FALSE)</f>
        <v>??</v>
      </c>
      <c r="U915" s="21">
        <f>IF($C915="B",VLOOKUP($A915,Bat!$A$4:$AR$1196,44,FALSE),VLOOKUP($A915,Pit!$A$4:$BB$1086,54,FALSE))</f>
        <v>0</v>
      </c>
      <c r="V915" s="16"/>
      <c r="W915" s="16">
        <f>IF(OR(U915=999,V915=999,AND(S915&gt;$S$3,S915&lt;&gt;"Slot")),"",IF(V915="",U915,V915))</f>
        <v>0</v>
      </c>
      <c r="X915" s="17" t="e">
        <f>RANK(R915,$R$5:$R$124)</f>
        <v>#N/A</v>
      </c>
      <c r="Y915" s="16" t="str">
        <f>IFERROR(VLOOKUP($D915,Results!$F$3:$L$1396,Y$1,FALSE),"")</f>
        <v/>
      </c>
      <c r="Z915" s="34" t="str">
        <f>IFERROR(IFERROR(IF(VLOOKUP($D915,Results!$F$3:$L$1396,Z$1+1,FALSE)=1,"S",""),"")&amp;VLOOKUP($D915,Results!$F$3:$L$1396,Z$1,FALSE),"")</f>
        <v/>
      </c>
      <c r="AA915" s="16" t="str">
        <f>IFERROR(VLOOKUP($D915,Results!$F$3:$L$1396,AA$1,FALSE),"")</f>
        <v/>
      </c>
      <c r="AB915" s="16" t="str">
        <f>IFERROR(VLOOKUP($D915,Results!$F$3:$L$1396,AB$1,FALSE),"")</f>
        <v/>
      </c>
      <c r="AC915" s="16" t="str">
        <f>IF(V915="","",Y915-V915)</f>
        <v/>
      </c>
    </row>
    <row r="916" spans="1:29" s="21" customFormat="1" x14ac:dyDescent="0.25">
      <c r="A916" s="21" t="s">
        <v>3135</v>
      </c>
      <c r="B916" s="16">
        <f>COUNTIF($A$5:$A$124,A916)</f>
        <v>0</v>
      </c>
      <c r="C916" s="16" t="str">
        <f>IF(OR(MID(A916,1,2)="SP",MID(A916,1,2)="MR",MID(A916,1,2)="CL",MID(A916,1,2)="RP"),"P","B")</f>
        <v>B</v>
      </c>
      <c r="D916" s="17">
        <f>IF($C916="B",VLOOKUP($A916,Bat!$A$4:$BC$2232,D$1,FALSE),VLOOKUP($A916,Pit!$A$4:$AZ$2108,D$2,FALSE))</f>
        <v>5216</v>
      </c>
      <c r="E916" s="16" t="str">
        <f>IF($C916="B",VLOOKUP($A916,Bat!$A$4:$BC$2232,E$1,FALSE),VLOOKUP($A916,Pit!$A$4:$AZ$2108,E$2,FALSE))</f>
        <v>LF</v>
      </c>
      <c r="F916" s="16" t="str">
        <f>IF($C916="B",VLOOKUP($A916,Bat!$A$4:$BC$2232,F$1,FALSE),VLOOKUP($A916,Pit!$A$4:$AZ$2108,F$2,FALSE))</f>
        <v>Joe Guthrie</v>
      </c>
      <c r="G916" s="16">
        <f>IF($C916="B",VLOOKUP($A916,Bat!$A$4:$BC$2232,G$1,FALSE),VLOOKUP($A916,Pit!$A$4:$AZ$2108,G$2,FALSE))</f>
        <v>18</v>
      </c>
      <c r="H916" s="16" t="str">
        <f>IF($C916="B",VLOOKUP($A916,Bat!$A$4:$BC$2232,H$1,FALSE),VLOOKUP($A916,Pit!$A$4:$AZ$2108,H$2,FALSE))</f>
        <v>S</v>
      </c>
      <c r="I916" s="16" t="str">
        <f>IF($C916="B",VLOOKUP($A916,Bat!$A$4:$BC$2232,I$1,FALSE),VLOOKUP($A916,Pit!$A$4:$AZ$2108,I$2,FALSE))</f>
        <v>R</v>
      </c>
      <c r="J916" s="16" t="str">
        <f>IF($C916="B",VLOOKUP($A916,Bat!$A$4:$BC$2232,J$1,FALSE),VLOOKUP($A916,Pit!$A$4:$AZ$2108,J$2,FALSE))</f>
        <v>Normal</v>
      </c>
      <c r="K916" s="17" t="str">
        <f>IF($C916="B",VLOOKUP($A916,Bat!$A$4:$BC$2232,K$1,FALSE),VLOOKUP($A916,Pit!$A$4:$AZ$2108,K$2,FALSE))</f>
        <v>Normal</v>
      </c>
      <c r="L916" s="16">
        <f>IF($C916="B",VLOOKUP($A916,Bat!$A$4:$BC$2232,L$1,FALSE),VLOOKUP($A916,Pit!$A$4:$AZ$2108,L$2,FALSE))</f>
        <v>2</v>
      </c>
      <c r="M916" s="16">
        <f>IF($C916="B",VLOOKUP($A916,Bat!$A$4:$BC$2232,M$1,FALSE),VLOOKUP($A916,Pit!$A$4:$AZ$2108,M$2,FALSE))</f>
        <v>3</v>
      </c>
      <c r="N916" s="16">
        <f>IF($C916="B",VLOOKUP($A916,Bat!$A$4:$BC$2232,N$1,FALSE),VLOOKUP($A916,Pit!$A$4:$AZ$2108,N$2,FALSE))</f>
        <v>1</v>
      </c>
      <c r="O916" s="16">
        <f>IF($C916="B",VLOOKUP($A916,Bat!$A$4:$BC$2232,O$1,FALSE),VLOOKUP($A916,Pit!$A$4:$AZ$2108,O$2,FALSE))</f>
        <v>2</v>
      </c>
      <c r="P916" s="17">
        <f>IF($C916="B",VLOOKUP($A916,Bat!$A$4:$BC$2232,P$1,FALSE),VLOOKUP($A916,Pit!$A$4:$AZ$2108,P$2,FALSE))</f>
        <v>2</v>
      </c>
      <c r="Q916" s="36">
        <f>IF($C916="B",VLOOKUP($A916,Bat!$A$4:$BC$2232,Q$1,FALSE),VLOOKUP($A916,Pit!$A$4:$AZ$2108,Q$2,FALSE))</f>
        <v>-8.4010700430460012</v>
      </c>
      <c r="R916" s="19">
        <f>IF($C916="B",VLOOKUP($A916,Bat!$A$4:$BC$2232,R$1,FALSE),VLOOKUP($A916,Pit!$A$4:$AZ$2108,R$2,FALSE))</f>
        <v>-1.9645952165440796</v>
      </c>
      <c r="S916" s="20">
        <f>IF($C916="B",VLOOKUP($A916,Bat!$A$4:$BC$2232,S$1,FALSE),VLOOKUP($A916,Pit!$A$4:$AZ$2108,S$2,FALSE))</f>
        <v>200000</v>
      </c>
      <c r="T916" s="17" t="str">
        <f>VLOOKUP(IF($C916="B",VLOOKUP($A916,Bat!$A$4:$AT$2232,T$1,FALSE),VLOOKUP($A916,Pit!$A$4:$BD$2108,T$2,FALSE)),COND!$A$35:$B$41,2,FALSE)</f>
        <v>??</v>
      </c>
      <c r="U916" s="21">
        <f>IF($C916="B",VLOOKUP($A916,Bat!$A$4:$AR$1196,44,FALSE),VLOOKUP($A916,Pit!$A$4:$BB$1086,54,FALSE))</f>
        <v>0</v>
      </c>
      <c r="V916" s="16"/>
      <c r="W916" s="16">
        <f>IF(OR(U916=999,V916=999,AND(S916&gt;$S$3,S916&lt;&gt;"Slot")),"",IF(V916="",U916,V916))</f>
        <v>0</v>
      </c>
      <c r="X916" s="17" t="e">
        <f>RANK(R916,$R$5:$R$124)</f>
        <v>#N/A</v>
      </c>
      <c r="Y916" s="16" t="str">
        <f>IFERROR(VLOOKUP($D916,Results!$F$3:$L$1396,Y$1,FALSE),"")</f>
        <v/>
      </c>
      <c r="Z916" s="34" t="str">
        <f>IFERROR(IFERROR(IF(VLOOKUP($D916,Results!$F$3:$L$1396,Z$1+1,FALSE)=1,"S",""),"")&amp;VLOOKUP($D916,Results!$F$3:$L$1396,Z$1,FALSE),"")</f>
        <v/>
      </c>
      <c r="AA916" s="16" t="str">
        <f>IFERROR(VLOOKUP($D916,Results!$F$3:$L$1396,AA$1,FALSE),"")</f>
        <v/>
      </c>
      <c r="AB916" s="16" t="str">
        <f>IFERROR(VLOOKUP($D916,Results!$F$3:$L$1396,AB$1,FALSE),"")</f>
        <v/>
      </c>
      <c r="AC916" s="16" t="str">
        <f>IF(V916="","",Y916-V916)</f>
        <v/>
      </c>
    </row>
    <row r="917" spans="1:29" s="21" customFormat="1" x14ac:dyDescent="0.25">
      <c r="A917" s="21" t="s">
        <v>3136</v>
      </c>
      <c r="B917" s="16">
        <f>COUNTIF($A$5:$A$124,A917)</f>
        <v>0</v>
      </c>
      <c r="C917" s="16" t="str">
        <f>IF(OR(MID(A917,1,2)="SP",MID(A917,1,2)="MR",MID(A917,1,2)="CL",MID(A917,1,2)="RP"),"P","B")</f>
        <v>B</v>
      </c>
      <c r="D917" s="17">
        <f>IF($C917="B",VLOOKUP($A917,Bat!$A$4:$BC$2232,D$1,FALSE),VLOOKUP($A917,Pit!$A$4:$AZ$2108,D$2,FALSE))</f>
        <v>4905</v>
      </c>
      <c r="E917" s="16" t="str">
        <f>IF($C917="B",VLOOKUP($A917,Bat!$A$4:$BC$2232,E$1,FALSE),VLOOKUP($A917,Pit!$A$4:$AZ$2108,E$2,FALSE))</f>
        <v>C</v>
      </c>
      <c r="F917" s="16" t="str">
        <f>IF($C917="B",VLOOKUP($A917,Bat!$A$4:$BC$2232,F$1,FALSE),VLOOKUP($A917,Pit!$A$4:$AZ$2108,F$2,FALSE))</f>
        <v>Flynn Henderson</v>
      </c>
      <c r="G917" s="16">
        <f>IF($C917="B",VLOOKUP($A917,Bat!$A$4:$BC$2232,G$1,FALSE),VLOOKUP($A917,Pit!$A$4:$AZ$2108,G$2,FALSE))</f>
        <v>18</v>
      </c>
      <c r="H917" s="16" t="str">
        <f>IF($C917="B",VLOOKUP($A917,Bat!$A$4:$BC$2232,H$1,FALSE),VLOOKUP($A917,Pit!$A$4:$AZ$2108,H$2,FALSE))</f>
        <v>R</v>
      </c>
      <c r="I917" s="16" t="str">
        <f>IF($C917="B",VLOOKUP($A917,Bat!$A$4:$BC$2232,I$1,FALSE),VLOOKUP($A917,Pit!$A$4:$AZ$2108,I$2,FALSE))</f>
        <v>R</v>
      </c>
      <c r="J917" s="16" t="str">
        <f>IF($C917="B",VLOOKUP($A917,Bat!$A$4:$BC$2232,J$1,FALSE),VLOOKUP($A917,Pit!$A$4:$AZ$2108,J$2,FALSE))</f>
        <v>High</v>
      </c>
      <c r="K917" s="17" t="str">
        <f>IF($C917="B",VLOOKUP($A917,Bat!$A$4:$BC$2232,K$1,FALSE),VLOOKUP($A917,Pit!$A$4:$AZ$2108,K$2,FALSE))</f>
        <v>Low</v>
      </c>
      <c r="L917" s="16">
        <f>IF($C917="B",VLOOKUP($A917,Bat!$A$4:$BC$2232,L$1,FALSE),VLOOKUP($A917,Pit!$A$4:$AZ$2108,L$2,FALSE))</f>
        <v>2</v>
      </c>
      <c r="M917" s="16">
        <f>IF($C917="B",VLOOKUP($A917,Bat!$A$4:$BC$2232,M$1,FALSE),VLOOKUP($A917,Pit!$A$4:$AZ$2108,M$2,FALSE))</f>
        <v>1</v>
      </c>
      <c r="N917" s="16">
        <f>IF($C917="B",VLOOKUP($A917,Bat!$A$4:$BC$2232,N$1,FALSE),VLOOKUP($A917,Pit!$A$4:$AZ$2108,N$2,FALSE))</f>
        <v>1</v>
      </c>
      <c r="O917" s="16">
        <f>IF($C917="B",VLOOKUP($A917,Bat!$A$4:$BC$2232,O$1,FALSE),VLOOKUP($A917,Pit!$A$4:$AZ$2108,O$2,FALSE))</f>
        <v>2</v>
      </c>
      <c r="P917" s="17">
        <f>IF($C917="B",VLOOKUP($A917,Bat!$A$4:$BC$2232,P$1,FALSE),VLOOKUP($A917,Pit!$A$4:$AZ$2108,P$2,FALSE))</f>
        <v>4</v>
      </c>
      <c r="Q917" s="36">
        <f>IF($C917="B",VLOOKUP($A917,Bat!$A$4:$BC$2232,Q$1,FALSE),VLOOKUP($A917,Pit!$A$4:$AZ$2108,Q$2,FALSE))</f>
        <v>-8.8287800309698419</v>
      </c>
      <c r="R917" s="19">
        <f>IF($C917="B",VLOOKUP($A917,Bat!$A$4:$BC$2232,R$1,FALSE),VLOOKUP($A917,Pit!$A$4:$AZ$2108,R$2,FALSE))</f>
        <v>-2.0206995614024357</v>
      </c>
      <c r="S917" s="20">
        <f>IF($C917="B",VLOOKUP($A917,Bat!$A$4:$BC$2232,S$1,FALSE),VLOOKUP($A917,Pit!$A$4:$AZ$2108,S$2,FALSE))</f>
        <v>220000</v>
      </c>
      <c r="T917" s="17" t="str">
        <f>VLOOKUP(IF($C917="B",VLOOKUP($A917,Bat!$A$4:$AT$2232,T$1,FALSE),VLOOKUP($A917,Pit!$A$4:$BD$2108,T$2,FALSE)),COND!$A$35:$B$41,2,FALSE)</f>
        <v>??</v>
      </c>
      <c r="U917" s="21">
        <f>IF($C917="B",VLOOKUP($A917,Bat!$A$4:$AR$1196,44,FALSE),VLOOKUP($A917,Pit!$A$4:$BB$1086,54,FALSE))</f>
        <v>0</v>
      </c>
      <c r="V917" s="16"/>
      <c r="W917" s="16">
        <f>IF(OR(U917=999,V917=999,AND(S917&gt;$S$3,S917&lt;&gt;"Slot")),"",IF(V917="",U917,V917))</f>
        <v>0</v>
      </c>
      <c r="X917" s="17" t="e">
        <f>RANK(R917,$R$5:$R$124)</f>
        <v>#N/A</v>
      </c>
      <c r="Y917" s="16" t="str">
        <f>IFERROR(VLOOKUP($D917,Results!$F$3:$L$1396,Y$1,FALSE),"")</f>
        <v/>
      </c>
      <c r="Z917" s="34" t="str">
        <f>IFERROR(IFERROR(IF(VLOOKUP($D917,Results!$F$3:$L$1396,Z$1+1,FALSE)=1,"S",""),"")&amp;VLOOKUP($D917,Results!$F$3:$L$1396,Z$1,FALSE),"")</f>
        <v/>
      </c>
      <c r="AA917" s="16" t="str">
        <f>IFERROR(VLOOKUP($D917,Results!$F$3:$L$1396,AA$1,FALSE),"")</f>
        <v/>
      </c>
      <c r="AB917" s="16" t="str">
        <f>IFERROR(VLOOKUP($D917,Results!$F$3:$L$1396,AB$1,FALSE),"")</f>
        <v/>
      </c>
      <c r="AC917" s="16" t="str">
        <f>IF(V917="","",Y917-V917)</f>
        <v/>
      </c>
    </row>
    <row r="918" spans="1:29" s="21" customFormat="1" x14ac:dyDescent="0.25">
      <c r="A918" s="21" t="s">
        <v>3137</v>
      </c>
      <c r="B918" s="16">
        <f>COUNTIF($A$5:$A$124,A918)</f>
        <v>0</v>
      </c>
      <c r="C918" s="16" t="str">
        <f>IF(OR(MID(A918,1,2)="SP",MID(A918,1,2)="MR",MID(A918,1,2)="CL",MID(A918,1,2)="RP"),"P","B")</f>
        <v>B</v>
      </c>
      <c r="D918" s="17">
        <f>IF($C918="B",VLOOKUP($A918,Bat!$A$4:$BC$2232,D$1,FALSE),VLOOKUP($A918,Pit!$A$4:$AZ$2108,D$2,FALSE))</f>
        <v>5263</v>
      </c>
      <c r="E918" s="16" t="str">
        <f>IF($C918="B",VLOOKUP($A918,Bat!$A$4:$BC$2232,E$1,FALSE),VLOOKUP($A918,Pit!$A$4:$AZ$2108,E$2,FALSE))</f>
        <v>C</v>
      </c>
      <c r="F918" s="16" t="str">
        <f>IF($C918="B",VLOOKUP($A918,Bat!$A$4:$BC$2232,F$1,FALSE),VLOOKUP($A918,Pit!$A$4:$AZ$2108,F$2,FALSE))</f>
        <v>Luis Antonio Reyes</v>
      </c>
      <c r="G918" s="16">
        <f>IF($C918="B",VLOOKUP($A918,Bat!$A$4:$BC$2232,G$1,FALSE),VLOOKUP($A918,Pit!$A$4:$AZ$2108,G$2,FALSE))</f>
        <v>18</v>
      </c>
      <c r="H918" s="16" t="str">
        <f>IF($C918="B",VLOOKUP($A918,Bat!$A$4:$BC$2232,H$1,FALSE),VLOOKUP($A918,Pit!$A$4:$AZ$2108,H$2,FALSE))</f>
        <v>R</v>
      </c>
      <c r="I918" s="16" t="str">
        <f>IF($C918="B",VLOOKUP($A918,Bat!$A$4:$BC$2232,I$1,FALSE),VLOOKUP($A918,Pit!$A$4:$AZ$2108,I$2,FALSE))</f>
        <v>R</v>
      </c>
      <c r="J918" s="16" t="str">
        <f>IF($C918="B",VLOOKUP($A918,Bat!$A$4:$BC$2232,J$1,FALSE),VLOOKUP($A918,Pit!$A$4:$AZ$2108,J$2,FALSE))</f>
        <v>Normal</v>
      </c>
      <c r="K918" s="17" t="str">
        <f>IF($C918="B",VLOOKUP($A918,Bat!$A$4:$BC$2232,K$1,FALSE),VLOOKUP($A918,Pit!$A$4:$AZ$2108,K$2,FALSE))</f>
        <v>Normal</v>
      </c>
      <c r="L918" s="16">
        <f>IF($C918="B",VLOOKUP($A918,Bat!$A$4:$BC$2232,L$1,FALSE),VLOOKUP($A918,Pit!$A$4:$AZ$2108,L$2,FALSE))</f>
        <v>2</v>
      </c>
      <c r="M918" s="16">
        <f>IF($C918="B",VLOOKUP($A918,Bat!$A$4:$BC$2232,M$1,FALSE),VLOOKUP($A918,Pit!$A$4:$AZ$2108,M$2,FALSE))</f>
        <v>3</v>
      </c>
      <c r="N918" s="16">
        <f>IF($C918="B",VLOOKUP($A918,Bat!$A$4:$BC$2232,N$1,FALSE),VLOOKUP($A918,Pit!$A$4:$AZ$2108,N$2,FALSE))</f>
        <v>1</v>
      </c>
      <c r="O918" s="16">
        <f>IF($C918="B",VLOOKUP($A918,Bat!$A$4:$BC$2232,O$1,FALSE),VLOOKUP($A918,Pit!$A$4:$AZ$2108,O$2,FALSE))</f>
        <v>1</v>
      </c>
      <c r="P918" s="17">
        <f>IF($C918="B",VLOOKUP($A918,Bat!$A$4:$BC$2232,P$1,FALSE),VLOOKUP($A918,Pit!$A$4:$AZ$2108,P$2,FALSE))</f>
        <v>3</v>
      </c>
      <c r="Q918" s="36">
        <f>IF($C918="B",VLOOKUP($A918,Bat!$A$4:$BC$2232,Q$1,FALSE),VLOOKUP($A918,Pit!$A$4:$AZ$2108,Q$2,FALSE))</f>
        <v>-9.164055232022644</v>
      </c>
      <c r="R918" s="19">
        <f>IF($C918="B",VLOOKUP($A918,Bat!$A$4:$BC$2232,R$1,FALSE),VLOOKUP($A918,Pit!$A$4:$AZ$2108,R$2,FALSE))</f>
        <v>-2.0646788839186785</v>
      </c>
      <c r="S918" s="20">
        <f>IF($C918="B",VLOOKUP($A918,Bat!$A$4:$BC$2232,S$1,FALSE),VLOOKUP($A918,Pit!$A$4:$AZ$2108,S$2,FALSE))</f>
        <v>240000</v>
      </c>
      <c r="T918" s="17" t="str">
        <f>VLOOKUP(IF($C918="B",VLOOKUP($A918,Bat!$A$4:$AT$2232,T$1,FALSE),VLOOKUP($A918,Pit!$A$4:$BD$2108,T$2,FALSE)),COND!$A$35:$B$41,2,FALSE)</f>
        <v>??</v>
      </c>
      <c r="U918" s="21">
        <f>IF($C918="B",VLOOKUP($A918,Bat!$A$4:$AR$1196,44,FALSE),VLOOKUP($A918,Pit!$A$4:$BB$1086,54,FALSE))</f>
        <v>0</v>
      </c>
      <c r="V918" s="16"/>
      <c r="W918" s="16">
        <f>IF(OR(U918=999,V918=999,AND(S918&gt;$S$3,S918&lt;&gt;"Slot")),"",IF(V918="",U918,V918))</f>
        <v>0</v>
      </c>
      <c r="X918" s="17" t="e">
        <f>RANK(R918,$R$5:$R$124)</f>
        <v>#N/A</v>
      </c>
      <c r="Y918" s="16" t="str">
        <f>IFERROR(VLOOKUP($D918,Results!$F$3:$L$1396,Y$1,FALSE),"")</f>
        <v/>
      </c>
      <c r="Z918" s="34" t="str">
        <f>IFERROR(IFERROR(IF(VLOOKUP($D918,Results!$F$3:$L$1396,Z$1+1,FALSE)=1,"S",""),"")&amp;VLOOKUP($D918,Results!$F$3:$L$1396,Z$1,FALSE),"")</f>
        <v/>
      </c>
      <c r="AA918" s="16" t="str">
        <f>IFERROR(VLOOKUP($D918,Results!$F$3:$L$1396,AA$1,FALSE),"")</f>
        <v/>
      </c>
      <c r="AB918" s="16" t="str">
        <f>IFERROR(VLOOKUP($D918,Results!$F$3:$L$1396,AB$1,FALSE),"")</f>
        <v/>
      </c>
      <c r="AC918" s="16" t="str">
        <f>IF(V918="","",Y918-V918)</f>
        <v/>
      </c>
    </row>
    <row r="919" spans="1:29" s="21" customFormat="1" x14ac:dyDescent="0.25">
      <c r="A919" s="21" t="s">
        <v>2756</v>
      </c>
      <c r="B919" s="16">
        <f>COUNTIF($A$5:$A$124,A919)</f>
        <v>0</v>
      </c>
      <c r="C919" s="16" t="str">
        <f>IF(OR(MID(A919,1,2)="SP",MID(A919,1,2)="MR",MID(A919,1,2)="CL",MID(A919,1,2)="RP"),"P","B")</f>
        <v>P</v>
      </c>
      <c r="D919" s="17">
        <f>IF($C919="B",VLOOKUP($A919,Bat!$A$4:$BC$2232,D$1,FALSE),VLOOKUP($A919,Pit!$A$4:$AZ$2108,D$2,FALSE))</f>
        <v>11574</v>
      </c>
      <c r="E919" s="16" t="str">
        <f>IF($C919="B",VLOOKUP($A919,Bat!$A$4:$BC$2232,E$1,FALSE),VLOOKUP($A919,Pit!$A$4:$AZ$2108,E$2,FALSE))</f>
        <v>SP</v>
      </c>
      <c r="F919" s="16" t="str">
        <f>IF($C919="B",VLOOKUP($A919,Bat!$A$4:$BC$2232,F$1,FALSE),VLOOKUP($A919,Pit!$A$4:$AZ$2108,F$2,FALSE))</f>
        <v>Nate Beard</v>
      </c>
      <c r="G919" s="16">
        <f>IF($C919="B",VLOOKUP($A919,Bat!$A$4:$BC$2232,G$1,FALSE),VLOOKUP($A919,Pit!$A$4:$AZ$2108,G$2,FALSE))</f>
        <v>21</v>
      </c>
      <c r="H919" s="16" t="str">
        <f>IF($C919="B",VLOOKUP($A919,Bat!$A$4:$BC$2232,H$1,FALSE),VLOOKUP($A919,Pit!$A$4:$AZ$2108,H$2,FALSE))</f>
        <v>L</v>
      </c>
      <c r="I919" s="16" t="str">
        <f>IF($C919="B",VLOOKUP($A919,Bat!$A$4:$BC$2232,I$1,FALSE),VLOOKUP($A919,Pit!$A$4:$AZ$2108,I$2,FALSE))</f>
        <v>L</v>
      </c>
      <c r="J919" s="16" t="str">
        <f>IF($C919="B",VLOOKUP($A919,Bat!$A$4:$BC$2232,J$1,FALSE),VLOOKUP($A919,Pit!$A$4:$AZ$2108,J$2,FALSE))</f>
        <v>High</v>
      </c>
      <c r="K919" s="17" t="str">
        <f>IF($C919="B",VLOOKUP($A919,Bat!$A$4:$BC$2232,K$1,FALSE),VLOOKUP($A919,Pit!$A$4:$AZ$2108,K$2,FALSE))</f>
        <v>Low</v>
      </c>
      <c r="L919" s="16">
        <f>IF($C919="B",VLOOKUP($A919,Bat!$A$4:$BC$2232,L$1,FALSE),VLOOKUP($A919,Pit!$A$4:$AZ$2108,L$2,FALSE))</f>
        <v>4</v>
      </c>
      <c r="M919" s="16">
        <f>IF($C919="B",VLOOKUP($A919,Bat!$A$4:$BC$2232,M$1,FALSE),VLOOKUP($A919,Pit!$A$4:$AZ$2108,M$2,FALSE))</f>
        <v>3</v>
      </c>
      <c r="N919" s="16">
        <f>IF($C919="B",VLOOKUP($A919,Bat!$A$4:$BC$2232,N$1,FALSE),VLOOKUP($A919,Pit!$A$4:$AZ$2108,N$2,FALSE))</f>
        <v>3</v>
      </c>
      <c r="O919" s="16" t="str">
        <f>IF($C919="B",VLOOKUP($A919,Bat!$A$4:$BC$2232,O$1,FALSE),VLOOKUP($A919,Pit!$A$4:$AZ$2108,O$2,FALSE))</f>
        <v>93-95 Mph</v>
      </c>
      <c r="P919" s="17">
        <f>IF($C919="B",VLOOKUP($A919,Bat!$A$4:$BC$2232,P$1,FALSE),VLOOKUP($A919,Pit!$A$4:$AZ$2108,P$2,FALSE))</f>
        <v>9</v>
      </c>
      <c r="Q919" s="36">
        <f>IF($C919="B",VLOOKUP($A919,Bat!$A$4:$BC$2232,Q$1,FALSE),VLOOKUP($A919,Pit!$A$4:$AZ$2108,Q$2,FALSE))</f>
        <v>-0.36215327105909267</v>
      </c>
      <c r="R919" s="19">
        <f>IF($C919="B",VLOOKUP($A919,Bat!$A$4:$BC$2232,R$1,FALSE),VLOOKUP($A919,Pit!$A$4:$AZ$2108,R$2,FALSE))</f>
        <v>-2.0946075406813867</v>
      </c>
      <c r="S919" s="20">
        <f>IF($C919="B",VLOOKUP($A919,Bat!$A$4:$BC$2232,S$1,FALSE),VLOOKUP($A919,Pit!$A$4:$AZ$2108,S$2,FALSE))</f>
        <v>210000</v>
      </c>
      <c r="T919" s="17" t="str">
        <f>VLOOKUP(IF($C919="B",VLOOKUP($A919,Bat!$A$4:$AT$2232,T$1,FALSE),VLOOKUP($A919,Pit!$A$4:$BD$2108,T$2,FALSE)),COND!$A$35:$B$41,2,FALSE)</f>
        <v>??</v>
      </c>
      <c r="U919" s="21">
        <f>IF($C919="B",VLOOKUP($A919,Bat!$A$4:$AR$1196,44,FALSE),VLOOKUP($A919,Pit!$A$4:$BB$1086,54,FALSE))</f>
        <v>0</v>
      </c>
      <c r="V919" s="16"/>
      <c r="W919" s="16">
        <f>IF(OR(U919=999,V919=999,AND(S919&gt;$S$3,S919&lt;&gt;"Slot")),"",IF(V919="",U919,V919))</f>
        <v>0</v>
      </c>
      <c r="X919" s="17" t="e">
        <f>RANK(R919,$R$5:$R$124)</f>
        <v>#N/A</v>
      </c>
      <c r="Y919" s="16" t="str">
        <f>IFERROR(VLOOKUP($D919,Results!$F$3:$L$1396,Y$1,FALSE),"")</f>
        <v/>
      </c>
      <c r="Z919" s="34" t="str">
        <f>IFERROR(IFERROR(IF(VLOOKUP($D919,Results!$F$3:$L$1396,Z$1+1,FALSE)=1,"S",""),"")&amp;VLOOKUP($D919,Results!$F$3:$L$1396,Z$1,FALSE),"")</f>
        <v/>
      </c>
      <c r="AA919" s="16" t="str">
        <f>IFERROR(VLOOKUP($D919,Results!$F$3:$L$1396,AA$1,FALSE),"")</f>
        <v/>
      </c>
      <c r="AB919" s="16" t="str">
        <f>IFERROR(VLOOKUP($D919,Results!$F$3:$L$1396,AB$1,FALSE),"")</f>
        <v/>
      </c>
      <c r="AC919" s="16" t="str">
        <f>IF(V919="","",Y919-V919)</f>
        <v/>
      </c>
    </row>
    <row r="920" spans="1:29" s="21" customFormat="1" x14ac:dyDescent="0.25">
      <c r="A920" s="21" t="s">
        <v>2757</v>
      </c>
      <c r="B920" s="16">
        <f>COUNTIF($A$5:$A$124,A920)</f>
        <v>0</v>
      </c>
      <c r="C920" s="16" t="str">
        <f>IF(OR(MID(A920,1,2)="SP",MID(A920,1,2)="MR",MID(A920,1,2)="CL",MID(A920,1,2)="RP"),"P","B")</f>
        <v>P</v>
      </c>
      <c r="D920" s="17">
        <f>IF($C920="B",VLOOKUP($A920,Bat!$A$4:$BC$2232,D$1,FALSE),VLOOKUP($A920,Pit!$A$4:$AZ$2108,D$2,FALSE))</f>
        <v>9014</v>
      </c>
      <c r="E920" s="16" t="str">
        <f>IF($C920="B",VLOOKUP($A920,Bat!$A$4:$BC$2232,E$1,FALSE),VLOOKUP($A920,Pit!$A$4:$AZ$2108,E$2,FALSE))</f>
        <v>RP</v>
      </c>
      <c r="F920" s="16" t="str">
        <f>IF($C920="B",VLOOKUP($A920,Bat!$A$4:$BC$2232,F$1,FALSE),VLOOKUP($A920,Pit!$A$4:$AZ$2108,F$2,FALSE))</f>
        <v>Cisco Montoya</v>
      </c>
      <c r="G920" s="16">
        <f>IF($C920="B",VLOOKUP($A920,Bat!$A$4:$BC$2232,G$1,FALSE),VLOOKUP($A920,Pit!$A$4:$AZ$2108,G$2,FALSE))</f>
        <v>21</v>
      </c>
      <c r="H920" s="16" t="str">
        <f>IF($C920="B",VLOOKUP($A920,Bat!$A$4:$BC$2232,H$1,FALSE),VLOOKUP($A920,Pit!$A$4:$AZ$2108,H$2,FALSE))</f>
        <v>L</v>
      </c>
      <c r="I920" s="16" t="str">
        <f>IF($C920="B",VLOOKUP($A920,Bat!$A$4:$BC$2232,I$1,FALSE),VLOOKUP($A920,Pit!$A$4:$AZ$2108,I$2,FALSE))</f>
        <v>L</v>
      </c>
      <c r="J920" s="16" t="str">
        <f>IF($C920="B",VLOOKUP($A920,Bat!$A$4:$BC$2232,J$1,FALSE),VLOOKUP($A920,Pit!$A$4:$AZ$2108,J$2,FALSE))</f>
        <v>Low</v>
      </c>
      <c r="K920" s="17" t="str">
        <f>IF($C920="B",VLOOKUP($A920,Bat!$A$4:$BC$2232,K$1,FALSE),VLOOKUP($A920,Pit!$A$4:$AZ$2108,K$2,FALSE))</f>
        <v>Normal</v>
      </c>
      <c r="L920" s="16">
        <f>IF($C920="B",VLOOKUP($A920,Bat!$A$4:$BC$2232,L$1,FALSE),VLOOKUP($A920,Pit!$A$4:$AZ$2108,L$2,FALSE))</f>
        <v>3</v>
      </c>
      <c r="M920" s="16">
        <f>IF($C920="B",VLOOKUP($A920,Bat!$A$4:$BC$2232,M$1,FALSE),VLOOKUP($A920,Pit!$A$4:$AZ$2108,M$2,FALSE))</f>
        <v>5</v>
      </c>
      <c r="N920" s="16">
        <f>IF($C920="B",VLOOKUP($A920,Bat!$A$4:$BC$2232,N$1,FALSE),VLOOKUP($A920,Pit!$A$4:$AZ$2108,N$2,FALSE))</f>
        <v>2</v>
      </c>
      <c r="O920" s="16" t="str">
        <f>IF($C920="B",VLOOKUP($A920,Bat!$A$4:$BC$2232,O$1,FALSE),VLOOKUP($A920,Pit!$A$4:$AZ$2108,O$2,FALSE))</f>
        <v>88-90 Mph</v>
      </c>
      <c r="P920" s="17">
        <f>IF($C920="B",VLOOKUP($A920,Bat!$A$4:$BC$2232,P$1,FALSE),VLOOKUP($A920,Pit!$A$4:$AZ$2108,P$2,FALSE))</f>
        <v>1</v>
      </c>
      <c r="Q920" s="36">
        <f>IF($C920="B",VLOOKUP($A920,Bat!$A$4:$BC$2232,Q$1,FALSE),VLOOKUP($A920,Pit!$A$4:$AZ$2108,Q$2,FALSE))</f>
        <v>-0.97153194585432345</v>
      </c>
      <c r="R920" s="19">
        <f>IF($C920="B",VLOOKUP($A920,Bat!$A$4:$BC$2232,R$1,FALSE),VLOOKUP($A920,Pit!$A$4:$AZ$2108,R$2,FALSE))</f>
        <v>-2.1491254811791709</v>
      </c>
      <c r="S920" s="20">
        <f>IF($C920="B",VLOOKUP($A920,Bat!$A$4:$BC$2232,S$1,FALSE),VLOOKUP($A920,Pit!$A$4:$AZ$2108,S$2,FALSE))</f>
        <v>190000</v>
      </c>
      <c r="T920" s="17" t="str">
        <f>VLOOKUP(IF($C920="B",VLOOKUP($A920,Bat!$A$4:$AT$2232,T$1,FALSE),VLOOKUP($A920,Pit!$A$4:$BD$2108,T$2,FALSE)),COND!$A$35:$B$41,2,FALSE)</f>
        <v>??</v>
      </c>
      <c r="U920" s="21">
        <f>IF($C920="B",VLOOKUP($A920,Bat!$A$4:$AR$1196,44,FALSE),VLOOKUP($A920,Pit!$A$4:$BB$1086,54,FALSE))</f>
        <v>0</v>
      </c>
      <c r="V920" s="16"/>
      <c r="W920" s="16">
        <f>IF(OR(U920=999,V920=999,AND(S920&gt;$S$3,S920&lt;&gt;"Slot")),"",IF(V920="",U920,V920))</f>
        <v>0</v>
      </c>
      <c r="X920" s="17" t="e">
        <f>RANK(R920,$R$5:$R$124)</f>
        <v>#N/A</v>
      </c>
      <c r="Y920" s="16" t="str">
        <f>IFERROR(VLOOKUP($D920,Results!$F$3:$L$1396,Y$1,FALSE),"")</f>
        <v/>
      </c>
      <c r="Z920" s="34" t="str">
        <f>IFERROR(IFERROR(IF(VLOOKUP($D920,Results!$F$3:$L$1396,Z$1+1,FALSE)=1,"S",""),"")&amp;VLOOKUP($D920,Results!$F$3:$L$1396,Z$1,FALSE),"")</f>
        <v/>
      </c>
      <c r="AA920" s="16" t="str">
        <f>IFERROR(VLOOKUP($D920,Results!$F$3:$L$1396,AA$1,FALSE),"")</f>
        <v/>
      </c>
      <c r="AB920" s="16" t="str">
        <f>IFERROR(VLOOKUP($D920,Results!$F$3:$L$1396,AB$1,FALSE),"")</f>
        <v/>
      </c>
      <c r="AC920" s="16" t="str">
        <f>IF(V920="","",Y920-V920)</f>
        <v/>
      </c>
    </row>
    <row r="921" spans="1:29" s="21" customFormat="1" x14ac:dyDescent="0.25">
      <c r="A921" s="21" t="s">
        <v>3138</v>
      </c>
      <c r="B921" s="16">
        <f>COUNTIF($A$5:$A$124,A921)</f>
        <v>0</v>
      </c>
      <c r="C921" s="16" t="str">
        <f>IF(OR(MID(A921,1,2)="SP",MID(A921,1,2)="MR",MID(A921,1,2)="CL",MID(A921,1,2)="RP"),"P","B")</f>
        <v>B</v>
      </c>
      <c r="D921" s="17">
        <f>IF($C921="B",VLOOKUP($A921,Bat!$A$4:$BC$2232,D$1,FALSE),VLOOKUP($A921,Pit!$A$4:$AZ$2108,D$2,FALSE))</f>
        <v>3596</v>
      </c>
      <c r="E921" s="16" t="str">
        <f>IF($C921="B",VLOOKUP($A921,Bat!$A$4:$BC$2232,E$1,FALSE),VLOOKUP($A921,Pit!$A$4:$AZ$2108,E$2,FALSE))</f>
        <v>LF</v>
      </c>
      <c r="F921" s="16" t="str">
        <f>IF($C921="B",VLOOKUP($A921,Bat!$A$4:$BC$2232,F$1,FALSE),VLOOKUP($A921,Pit!$A$4:$AZ$2108,F$2,FALSE))</f>
        <v>Ramiro Lazaro</v>
      </c>
      <c r="G921" s="16">
        <f>IF($C921="B",VLOOKUP($A921,Bat!$A$4:$BC$2232,G$1,FALSE),VLOOKUP($A921,Pit!$A$4:$AZ$2108,G$2,FALSE))</f>
        <v>18</v>
      </c>
      <c r="H921" s="16" t="str">
        <f>IF($C921="B",VLOOKUP($A921,Bat!$A$4:$BC$2232,H$1,FALSE),VLOOKUP($A921,Pit!$A$4:$AZ$2108,H$2,FALSE))</f>
        <v>R</v>
      </c>
      <c r="I921" s="16" t="str">
        <f>IF($C921="B",VLOOKUP($A921,Bat!$A$4:$BC$2232,I$1,FALSE),VLOOKUP($A921,Pit!$A$4:$AZ$2108,I$2,FALSE))</f>
        <v>R</v>
      </c>
      <c r="J921" s="16" t="str">
        <f>IF($C921="B",VLOOKUP($A921,Bat!$A$4:$BC$2232,J$1,FALSE),VLOOKUP($A921,Pit!$A$4:$AZ$2108,J$2,FALSE))</f>
        <v>Low</v>
      </c>
      <c r="K921" s="17" t="str">
        <f>IF($C921="B",VLOOKUP($A921,Bat!$A$4:$BC$2232,K$1,FALSE),VLOOKUP($A921,Pit!$A$4:$AZ$2108,K$2,FALSE))</f>
        <v>Normal</v>
      </c>
      <c r="L921" s="16">
        <f>IF($C921="B",VLOOKUP($A921,Bat!$A$4:$BC$2232,L$1,FALSE),VLOOKUP($A921,Pit!$A$4:$AZ$2108,L$2,FALSE))</f>
        <v>1</v>
      </c>
      <c r="M921" s="16">
        <f>IF($C921="B",VLOOKUP($A921,Bat!$A$4:$BC$2232,M$1,FALSE),VLOOKUP($A921,Pit!$A$4:$AZ$2108,M$2,FALSE))</f>
        <v>2</v>
      </c>
      <c r="N921" s="16">
        <f>IF($C921="B",VLOOKUP($A921,Bat!$A$4:$BC$2232,N$1,FALSE),VLOOKUP($A921,Pit!$A$4:$AZ$2108,N$2,FALSE))</f>
        <v>4</v>
      </c>
      <c r="O921" s="16">
        <f>IF($C921="B",VLOOKUP($A921,Bat!$A$4:$BC$2232,O$1,FALSE),VLOOKUP($A921,Pit!$A$4:$AZ$2108,O$2,FALSE))</f>
        <v>2</v>
      </c>
      <c r="P921" s="17">
        <f>IF($C921="B",VLOOKUP($A921,Bat!$A$4:$BC$2232,P$1,FALSE),VLOOKUP($A921,Pit!$A$4:$AZ$2108,P$2,FALSE))</f>
        <v>2</v>
      </c>
      <c r="Q921" s="36">
        <f>IF($C921="B",VLOOKUP($A921,Bat!$A$4:$BC$2232,Q$1,FALSE),VLOOKUP($A921,Pit!$A$4:$AZ$2108,Q$2,FALSE))</f>
        <v>-9.9859386986396874</v>
      </c>
      <c r="R921" s="19">
        <f>IF($C921="B",VLOOKUP($A921,Bat!$A$4:$BC$2232,R$1,FALSE),VLOOKUP($A921,Pit!$A$4:$AZ$2108,R$2,FALSE))</f>
        <v>-2.172488462246025</v>
      </c>
      <c r="S921" s="20">
        <f>IF($C921="B",VLOOKUP($A921,Bat!$A$4:$BC$2232,S$1,FALSE),VLOOKUP($A921,Pit!$A$4:$AZ$2108,S$2,FALSE))</f>
        <v>210000</v>
      </c>
      <c r="T921" s="17" t="str">
        <f>VLOOKUP(IF($C921="B",VLOOKUP($A921,Bat!$A$4:$AT$2232,T$1,FALSE),VLOOKUP($A921,Pit!$A$4:$BD$2108,T$2,FALSE)),COND!$A$35:$B$41,2,FALSE)</f>
        <v>??</v>
      </c>
      <c r="U921" s="21">
        <f>IF($C921="B",VLOOKUP($A921,Bat!$A$4:$AR$1196,44,FALSE),VLOOKUP($A921,Pit!$A$4:$BB$1086,54,FALSE))</f>
        <v>0</v>
      </c>
      <c r="V921" s="16"/>
      <c r="W921" s="16">
        <f>IF(OR(U921=999,V921=999,AND(S921&gt;$S$3,S921&lt;&gt;"Slot")),"",IF(V921="",U921,V921))</f>
        <v>0</v>
      </c>
      <c r="X921" s="17" t="e">
        <f>RANK(R921,$R$5:$R$124)</f>
        <v>#N/A</v>
      </c>
      <c r="Y921" s="16" t="str">
        <f>IFERROR(VLOOKUP($D921,Results!$F$3:$L$1396,Y$1,FALSE),"")</f>
        <v/>
      </c>
      <c r="Z921" s="34" t="str">
        <f>IFERROR(IFERROR(IF(VLOOKUP($D921,Results!$F$3:$L$1396,Z$1+1,FALSE)=1,"S",""),"")&amp;VLOOKUP($D921,Results!$F$3:$L$1396,Z$1,FALSE),"")</f>
        <v/>
      </c>
      <c r="AA921" s="16" t="str">
        <f>IFERROR(VLOOKUP($D921,Results!$F$3:$L$1396,AA$1,FALSE),"")</f>
        <v/>
      </c>
      <c r="AB921" s="16" t="str">
        <f>IFERROR(VLOOKUP($D921,Results!$F$3:$L$1396,AB$1,FALSE),"")</f>
        <v/>
      </c>
      <c r="AC921" s="16" t="str">
        <f>IF(V921="","",Y921-V921)</f>
        <v/>
      </c>
    </row>
    <row r="922" spans="1:29" s="21" customFormat="1" x14ac:dyDescent="0.25">
      <c r="A922" s="21" t="s">
        <v>3139</v>
      </c>
      <c r="B922" s="16">
        <f>COUNTIF($A$5:$A$124,A922)</f>
        <v>0</v>
      </c>
      <c r="C922" s="16" t="str">
        <f>IF(OR(MID(A922,1,2)="SP",MID(A922,1,2)="MR",MID(A922,1,2)="CL",MID(A922,1,2)="RP"),"P","B")</f>
        <v>B</v>
      </c>
      <c r="D922" s="17">
        <f>IF($C922="B",VLOOKUP($A922,Bat!$A$4:$BC$2232,D$1,FALSE),VLOOKUP($A922,Pit!$A$4:$AZ$2108,D$2,FALSE))</f>
        <v>9339</v>
      </c>
      <c r="E922" s="16" t="str">
        <f>IF($C922="B",VLOOKUP($A922,Bat!$A$4:$BC$2232,E$1,FALSE),VLOOKUP($A922,Pit!$A$4:$AZ$2108,E$2,FALSE))</f>
        <v>3B</v>
      </c>
      <c r="F922" s="16" t="str">
        <f>IF($C922="B",VLOOKUP($A922,Bat!$A$4:$BC$2232,F$1,FALSE),VLOOKUP($A922,Pit!$A$4:$AZ$2108,F$2,FALSE))</f>
        <v>Toshiyuki Goto</v>
      </c>
      <c r="G922" s="16">
        <f>IF($C922="B",VLOOKUP($A922,Bat!$A$4:$BC$2232,G$1,FALSE),VLOOKUP($A922,Pit!$A$4:$AZ$2108,G$2,FALSE))</f>
        <v>18</v>
      </c>
      <c r="H922" s="16" t="str">
        <f>IF($C922="B",VLOOKUP($A922,Bat!$A$4:$BC$2232,H$1,FALSE),VLOOKUP($A922,Pit!$A$4:$AZ$2108,H$2,FALSE))</f>
        <v>S</v>
      </c>
      <c r="I922" s="16" t="str">
        <f>IF($C922="B",VLOOKUP($A922,Bat!$A$4:$BC$2232,I$1,FALSE),VLOOKUP($A922,Pit!$A$4:$AZ$2108,I$2,FALSE))</f>
        <v>R</v>
      </c>
      <c r="J922" s="16" t="str">
        <f>IF($C922="B",VLOOKUP($A922,Bat!$A$4:$BC$2232,J$1,FALSE),VLOOKUP($A922,Pit!$A$4:$AZ$2108,J$2,FALSE))</f>
        <v>Low</v>
      </c>
      <c r="K922" s="17" t="str">
        <f>IF($C922="B",VLOOKUP($A922,Bat!$A$4:$BC$2232,K$1,FALSE),VLOOKUP($A922,Pit!$A$4:$AZ$2108,K$2,FALSE))</f>
        <v>Normal</v>
      </c>
      <c r="L922" s="16">
        <f>IF($C922="B",VLOOKUP($A922,Bat!$A$4:$BC$2232,L$1,FALSE),VLOOKUP($A922,Pit!$A$4:$AZ$2108,L$2,FALSE))</f>
        <v>1</v>
      </c>
      <c r="M922" s="16">
        <f>IF($C922="B",VLOOKUP($A922,Bat!$A$4:$BC$2232,M$1,FALSE),VLOOKUP($A922,Pit!$A$4:$AZ$2108,M$2,FALSE))</f>
        <v>3</v>
      </c>
      <c r="N922" s="16">
        <f>IF($C922="B",VLOOKUP($A922,Bat!$A$4:$BC$2232,N$1,FALSE),VLOOKUP($A922,Pit!$A$4:$AZ$2108,N$2,FALSE))</f>
        <v>1</v>
      </c>
      <c r="O922" s="16">
        <f>IF($C922="B",VLOOKUP($A922,Bat!$A$4:$BC$2232,O$1,FALSE),VLOOKUP($A922,Pit!$A$4:$AZ$2108,O$2,FALSE))</f>
        <v>3</v>
      </c>
      <c r="P922" s="17">
        <f>IF($C922="B",VLOOKUP($A922,Bat!$A$4:$BC$2232,P$1,FALSE),VLOOKUP($A922,Pit!$A$4:$AZ$2108,P$2,FALSE))</f>
        <v>2</v>
      </c>
      <c r="Q922" s="36">
        <f>IF($C922="B",VLOOKUP($A922,Bat!$A$4:$BC$2232,Q$1,FALSE),VLOOKUP($A922,Pit!$A$4:$AZ$2108,Q$2,FALSE))</f>
        <v>-11.46189214402979</v>
      </c>
      <c r="R922" s="19">
        <f>IF($C922="B",VLOOKUP($A922,Bat!$A$4:$BC$2232,R$1,FALSE),VLOOKUP($A922,Pit!$A$4:$AZ$2108,R$2,FALSE))</f>
        <v>-2.3660948858345936</v>
      </c>
      <c r="S922" s="20">
        <f>IF($C922="B",VLOOKUP($A922,Bat!$A$4:$BC$2232,S$1,FALSE),VLOOKUP($A922,Pit!$A$4:$AZ$2108,S$2,FALSE))</f>
        <v>200000</v>
      </c>
      <c r="T922" s="17" t="str">
        <f>VLOOKUP(IF($C922="B",VLOOKUP($A922,Bat!$A$4:$AT$2232,T$1,FALSE),VLOOKUP($A922,Pit!$A$4:$BD$2108,T$2,FALSE)),COND!$A$35:$B$41,2,FALSE)</f>
        <v>??</v>
      </c>
      <c r="U922" s="21">
        <f>IF($C922="B",VLOOKUP($A922,Bat!$A$4:$AR$1196,44,FALSE),VLOOKUP($A922,Pit!$A$4:$BB$1086,54,FALSE))</f>
        <v>0</v>
      </c>
      <c r="V922" s="16"/>
      <c r="W922" s="16">
        <f>IF(OR(U922=999,V922=999,AND(S922&gt;$S$3,S922&lt;&gt;"Slot")),"",IF(V922="",U922,V922))</f>
        <v>0</v>
      </c>
      <c r="X922" s="17" t="e">
        <f>RANK(R922,$R$5:$R$124)</f>
        <v>#N/A</v>
      </c>
      <c r="Y922" s="16" t="str">
        <f>IFERROR(VLOOKUP($D922,Results!$F$3:$L$1396,Y$1,FALSE),"")</f>
        <v/>
      </c>
      <c r="Z922" s="34" t="str">
        <f>IFERROR(IFERROR(IF(VLOOKUP($D922,Results!$F$3:$L$1396,Z$1+1,FALSE)=1,"S",""),"")&amp;VLOOKUP($D922,Results!$F$3:$L$1396,Z$1,FALSE),"")</f>
        <v/>
      </c>
      <c r="AA922" s="16" t="str">
        <f>IFERROR(VLOOKUP($D922,Results!$F$3:$L$1396,AA$1,FALSE),"")</f>
        <v/>
      </c>
      <c r="AB922" s="16" t="str">
        <f>IFERROR(VLOOKUP($D922,Results!$F$3:$L$1396,AB$1,FALSE),"")</f>
        <v/>
      </c>
      <c r="AC922" s="16" t="str">
        <f>IF(V922="","",Y922-V922)</f>
        <v/>
      </c>
    </row>
    <row r="923" spans="1:29" s="21" customFormat="1" x14ac:dyDescent="0.25">
      <c r="A923" s="21" t="s">
        <v>3140</v>
      </c>
      <c r="B923" s="16">
        <f>COUNTIF($A$5:$A$124,A923)</f>
        <v>0</v>
      </c>
      <c r="C923" s="16" t="str">
        <f>IF(OR(MID(A923,1,2)="SP",MID(A923,1,2)="MR",MID(A923,1,2)="CL",MID(A923,1,2)="RP"),"P","B")</f>
        <v>B</v>
      </c>
      <c r="D923" s="17">
        <f>IF($C923="B",VLOOKUP($A923,Bat!$A$4:$BC$2232,D$1,FALSE),VLOOKUP($A923,Pit!$A$4:$AZ$2108,D$2,FALSE))</f>
        <v>9382</v>
      </c>
      <c r="E923" s="16" t="str">
        <f>IF($C923="B",VLOOKUP($A923,Bat!$A$4:$BC$2232,E$1,FALSE),VLOOKUP($A923,Pit!$A$4:$AZ$2108,E$2,FALSE))</f>
        <v>SS</v>
      </c>
      <c r="F923" s="16" t="str">
        <f>IF($C923="B",VLOOKUP($A923,Bat!$A$4:$BC$2232,F$1,FALSE),VLOOKUP($A923,Pit!$A$4:$AZ$2108,F$2,FALSE))</f>
        <v>Kiyoemon Watanabe</v>
      </c>
      <c r="G923" s="16">
        <f>IF($C923="B",VLOOKUP($A923,Bat!$A$4:$BC$2232,G$1,FALSE),VLOOKUP($A923,Pit!$A$4:$AZ$2108,G$2,FALSE))</f>
        <v>18</v>
      </c>
      <c r="H923" s="16" t="str">
        <f>IF($C923="B",VLOOKUP($A923,Bat!$A$4:$BC$2232,H$1,FALSE),VLOOKUP($A923,Pit!$A$4:$AZ$2108,H$2,FALSE))</f>
        <v>R</v>
      </c>
      <c r="I923" s="16" t="str">
        <f>IF($C923="B",VLOOKUP($A923,Bat!$A$4:$BC$2232,I$1,FALSE),VLOOKUP($A923,Pit!$A$4:$AZ$2108,I$2,FALSE))</f>
        <v>R</v>
      </c>
      <c r="J923" s="16" t="str">
        <f>IF($C923="B",VLOOKUP($A923,Bat!$A$4:$BC$2232,J$1,FALSE),VLOOKUP($A923,Pit!$A$4:$AZ$2108,J$2,FALSE))</f>
        <v>Low</v>
      </c>
      <c r="K923" s="17" t="str">
        <f>IF($C923="B",VLOOKUP($A923,Bat!$A$4:$BC$2232,K$1,FALSE),VLOOKUP($A923,Pit!$A$4:$AZ$2108,K$2,FALSE))</f>
        <v>Very High</v>
      </c>
      <c r="L923" s="16">
        <f>IF($C923="B",VLOOKUP($A923,Bat!$A$4:$BC$2232,L$1,FALSE),VLOOKUP($A923,Pit!$A$4:$AZ$2108,L$2,FALSE))</f>
        <v>1</v>
      </c>
      <c r="M923" s="16">
        <f>IF($C923="B",VLOOKUP($A923,Bat!$A$4:$BC$2232,M$1,FALSE),VLOOKUP($A923,Pit!$A$4:$AZ$2108,M$2,FALSE))</f>
        <v>4</v>
      </c>
      <c r="N923" s="16">
        <f>IF($C923="B",VLOOKUP($A923,Bat!$A$4:$BC$2232,N$1,FALSE),VLOOKUP($A923,Pit!$A$4:$AZ$2108,N$2,FALSE))</f>
        <v>1</v>
      </c>
      <c r="O923" s="16">
        <f>IF($C923="B",VLOOKUP($A923,Bat!$A$4:$BC$2232,O$1,FALSE),VLOOKUP($A923,Pit!$A$4:$AZ$2108,O$2,FALSE))</f>
        <v>2</v>
      </c>
      <c r="P923" s="17">
        <f>IF($C923="B",VLOOKUP($A923,Bat!$A$4:$BC$2232,P$1,FALSE),VLOOKUP($A923,Pit!$A$4:$AZ$2108,P$2,FALSE))</f>
        <v>2</v>
      </c>
      <c r="Q923" s="36">
        <f>IF($C923="B",VLOOKUP($A923,Bat!$A$4:$BC$2232,Q$1,FALSE),VLOOKUP($A923,Pit!$A$4:$AZ$2108,Q$2,FALSE))</f>
        <v>-11.498809546129912</v>
      </c>
      <c r="R923" s="19">
        <f>IF($C923="B",VLOOKUP($A923,Bat!$A$4:$BC$2232,R$1,FALSE),VLOOKUP($A923,Pit!$A$4:$AZ$2108,R$2,FALSE))</f>
        <v>-2.3709374817925557</v>
      </c>
      <c r="S923" s="20">
        <f>IF($C923="B",VLOOKUP($A923,Bat!$A$4:$BC$2232,S$1,FALSE),VLOOKUP($A923,Pit!$A$4:$AZ$2108,S$2,FALSE))</f>
        <v>2400000</v>
      </c>
      <c r="T923" s="17" t="str">
        <f>VLOOKUP(IF($C923="B",VLOOKUP($A923,Bat!$A$4:$AT$2232,T$1,FALSE),VLOOKUP($A923,Pit!$A$4:$BD$2108,T$2,FALSE)),COND!$A$35:$B$41,2,FALSE)</f>
        <v>??</v>
      </c>
      <c r="U923" s="21">
        <f>IF($C923="B",VLOOKUP($A923,Bat!$A$4:$AR$1196,44,FALSE),VLOOKUP($A923,Pit!$A$4:$BB$1086,54,FALSE))</f>
        <v>0</v>
      </c>
      <c r="V923" s="16"/>
      <c r="W923" s="16">
        <f>IF(OR(U923=999,V923=999,AND(S923&gt;$S$3,S923&lt;&gt;"Slot")),"",IF(V923="",U923,V923))</f>
        <v>0</v>
      </c>
      <c r="X923" s="17" t="e">
        <f>RANK(R923,$R$5:$R$124)</f>
        <v>#N/A</v>
      </c>
      <c r="Y923" s="16" t="str">
        <f>IFERROR(VLOOKUP($D923,Results!$F$3:$L$1396,Y$1,FALSE),"")</f>
        <v/>
      </c>
      <c r="Z923" s="34" t="str">
        <f>IFERROR(IFERROR(IF(VLOOKUP($D923,Results!$F$3:$L$1396,Z$1+1,FALSE)=1,"S",""),"")&amp;VLOOKUP($D923,Results!$F$3:$L$1396,Z$1,FALSE),"")</f>
        <v/>
      </c>
      <c r="AA923" s="16" t="str">
        <f>IFERROR(VLOOKUP($D923,Results!$F$3:$L$1396,AA$1,FALSE),"")</f>
        <v/>
      </c>
      <c r="AB923" s="16" t="str">
        <f>IFERROR(VLOOKUP($D923,Results!$F$3:$L$1396,AB$1,FALSE),"")</f>
        <v/>
      </c>
      <c r="AC923" s="16" t="str">
        <f>IF(V923="","",Y923-V923)</f>
        <v/>
      </c>
    </row>
    <row r="924" spans="1:29" s="21" customFormat="1" x14ac:dyDescent="0.25">
      <c r="A924" s="21" t="s">
        <v>2758</v>
      </c>
      <c r="B924" s="16">
        <f>COUNTIF($A$5:$A$124,A924)</f>
        <v>0</v>
      </c>
      <c r="C924" s="16" t="str">
        <f>IF(OR(MID(A924,1,2)="SP",MID(A924,1,2)="MR",MID(A924,1,2)="CL",MID(A924,1,2)="RP"),"P","B")</f>
        <v>P</v>
      </c>
      <c r="D924" s="17">
        <f>IF($C924="B",VLOOKUP($A924,Bat!$A$4:$BC$2232,D$1,FALSE),VLOOKUP($A924,Pit!$A$4:$AZ$2108,D$2,FALSE))</f>
        <v>3471</v>
      </c>
      <c r="E924" s="16" t="str">
        <f>IF($C924="B",VLOOKUP($A924,Bat!$A$4:$BC$2232,E$1,FALSE),VLOOKUP($A924,Pit!$A$4:$AZ$2108,E$2,FALSE))</f>
        <v>RP</v>
      </c>
      <c r="F924" s="16" t="str">
        <f>IF($C924="B",VLOOKUP($A924,Bat!$A$4:$BC$2232,F$1,FALSE),VLOOKUP($A924,Pit!$A$4:$AZ$2108,F$2,FALSE))</f>
        <v>Iván Torres</v>
      </c>
      <c r="G924" s="16">
        <f>IF($C924="B",VLOOKUP($A924,Bat!$A$4:$BC$2232,G$1,FALSE),VLOOKUP($A924,Pit!$A$4:$AZ$2108,G$2,FALSE))</f>
        <v>18</v>
      </c>
      <c r="H924" s="16" t="str">
        <f>IF($C924="B",VLOOKUP($A924,Bat!$A$4:$BC$2232,H$1,FALSE),VLOOKUP($A924,Pit!$A$4:$AZ$2108,H$2,FALSE))</f>
        <v>S</v>
      </c>
      <c r="I924" s="16" t="str">
        <f>IF($C924="B",VLOOKUP($A924,Bat!$A$4:$BC$2232,I$1,FALSE),VLOOKUP($A924,Pit!$A$4:$AZ$2108,I$2,FALSE))</f>
        <v>R</v>
      </c>
      <c r="J924" s="16" t="str">
        <f>IF($C924="B",VLOOKUP($A924,Bat!$A$4:$BC$2232,J$1,FALSE),VLOOKUP($A924,Pit!$A$4:$AZ$2108,J$2,FALSE))</f>
        <v>Normal</v>
      </c>
      <c r="K924" s="17" t="str">
        <f>IF($C924="B",VLOOKUP($A924,Bat!$A$4:$BC$2232,K$1,FALSE),VLOOKUP($A924,Pit!$A$4:$AZ$2108,K$2,FALSE))</f>
        <v>High</v>
      </c>
      <c r="L924" s="16">
        <f>IF($C924="B",VLOOKUP($A924,Bat!$A$4:$BC$2232,L$1,FALSE),VLOOKUP($A924,Pit!$A$4:$AZ$2108,L$2,FALSE))</f>
        <v>3</v>
      </c>
      <c r="M924" s="16">
        <f>IF($C924="B",VLOOKUP($A924,Bat!$A$4:$BC$2232,M$1,FALSE),VLOOKUP($A924,Pit!$A$4:$AZ$2108,M$2,FALSE))</f>
        <v>4</v>
      </c>
      <c r="N924" s="16">
        <f>IF($C924="B",VLOOKUP($A924,Bat!$A$4:$BC$2232,N$1,FALSE),VLOOKUP($A924,Pit!$A$4:$AZ$2108,N$2,FALSE))</f>
        <v>2</v>
      </c>
      <c r="O924" s="16" t="str">
        <f>IF($C924="B",VLOOKUP($A924,Bat!$A$4:$BC$2232,O$1,FALSE),VLOOKUP($A924,Pit!$A$4:$AZ$2108,O$2,FALSE))</f>
        <v>86-88 Mph</v>
      </c>
      <c r="P924" s="17">
        <f>IF($C924="B",VLOOKUP($A924,Bat!$A$4:$BC$2232,P$1,FALSE),VLOOKUP($A924,Pit!$A$4:$AZ$2108,P$2,FALSE))</f>
        <v>6</v>
      </c>
      <c r="Q924" s="36">
        <f>IF($C924="B",VLOOKUP($A924,Bat!$A$4:$BC$2232,Q$1,FALSE),VLOOKUP($A924,Pit!$A$4:$AZ$2108,Q$2,FALSE))</f>
        <v>-3.6361827619400664</v>
      </c>
      <c r="R924" s="19">
        <f>IF($C924="B",VLOOKUP($A924,Bat!$A$4:$BC$2232,R$1,FALSE),VLOOKUP($A924,Pit!$A$4:$AZ$2108,R$2,FALSE))</f>
        <v>-2.3875179301560752</v>
      </c>
      <c r="S924" s="20">
        <f>IF($C924="B",VLOOKUP($A924,Bat!$A$4:$BC$2232,S$1,FALSE),VLOOKUP($A924,Pit!$A$4:$AZ$2108,S$2,FALSE))</f>
        <v>2400000</v>
      </c>
      <c r="T924" s="17" t="str">
        <f>VLOOKUP(IF($C924="B",VLOOKUP($A924,Bat!$A$4:$AT$2232,T$1,FALSE),VLOOKUP($A924,Pit!$A$4:$BD$2108,T$2,FALSE)),COND!$A$35:$B$41,2,FALSE)</f>
        <v>??</v>
      </c>
      <c r="U924" s="21">
        <f>IF($C924="B",VLOOKUP($A924,Bat!$A$4:$AR$1196,44,FALSE),VLOOKUP($A924,Pit!$A$4:$BB$1086,54,FALSE))</f>
        <v>0</v>
      </c>
      <c r="V924" s="16"/>
      <c r="W924" s="16">
        <f>IF(OR(U924=999,V924=999,AND(S924&gt;$S$3,S924&lt;&gt;"Slot")),"",IF(V924="",U924,V924))</f>
        <v>0</v>
      </c>
      <c r="X924" s="17" t="e">
        <f>RANK(R924,$R$5:$R$124)</f>
        <v>#N/A</v>
      </c>
      <c r="Y924" s="16" t="str">
        <f>IFERROR(VLOOKUP($D924,Results!$F$3:$L$1396,Y$1,FALSE),"")</f>
        <v/>
      </c>
      <c r="Z924" s="34" t="str">
        <f>IFERROR(IFERROR(IF(VLOOKUP($D924,Results!$F$3:$L$1396,Z$1+1,FALSE)=1,"S",""),"")&amp;VLOOKUP($D924,Results!$F$3:$L$1396,Z$1,FALSE),"")</f>
        <v/>
      </c>
      <c r="AA924" s="16" t="str">
        <f>IFERROR(VLOOKUP($D924,Results!$F$3:$L$1396,AA$1,FALSE),"")</f>
        <v/>
      </c>
      <c r="AB924" s="16" t="str">
        <f>IFERROR(VLOOKUP($D924,Results!$F$3:$L$1396,AB$1,FALSE),"")</f>
        <v/>
      </c>
      <c r="AC924" s="16" t="str">
        <f>IF(V924="","",Y924-V924)</f>
        <v/>
      </c>
    </row>
    <row r="925" spans="1:29" s="21" customFormat="1" x14ac:dyDescent="0.25">
      <c r="A925" s="21" t="s">
        <v>3141</v>
      </c>
      <c r="B925" s="16">
        <f>COUNTIF($A$5:$A$124,A925)</f>
        <v>0</v>
      </c>
      <c r="C925" s="16" t="str">
        <f>IF(OR(MID(A925,1,2)="SP",MID(A925,1,2)="MR",MID(A925,1,2)="CL",MID(A925,1,2)="RP"),"P","B")</f>
        <v>B</v>
      </c>
      <c r="D925" s="17">
        <f>IF($C925="B",VLOOKUP($A925,Bat!$A$4:$BC$2232,D$1,FALSE),VLOOKUP($A925,Pit!$A$4:$AZ$2108,D$2,FALSE))</f>
        <v>4983</v>
      </c>
      <c r="E925" s="16" t="str">
        <f>IF($C925="B",VLOOKUP($A925,Bat!$A$4:$BC$2232,E$1,FALSE),VLOOKUP($A925,Pit!$A$4:$AZ$2108,E$2,FALSE))</f>
        <v>CF</v>
      </c>
      <c r="F925" s="16" t="str">
        <f>IF($C925="B",VLOOKUP($A925,Bat!$A$4:$BC$2232,F$1,FALSE),VLOOKUP($A925,Pit!$A$4:$AZ$2108,F$2,FALSE))</f>
        <v>Andy Horn</v>
      </c>
      <c r="G925" s="16">
        <f>IF($C925="B",VLOOKUP($A925,Bat!$A$4:$BC$2232,G$1,FALSE),VLOOKUP($A925,Pit!$A$4:$AZ$2108,G$2,FALSE))</f>
        <v>18</v>
      </c>
      <c r="H925" s="16" t="str">
        <f>IF($C925="B",VLOOKUP($A925,Bat!$A$4:$BC$2232,H$1,FALSE),VLOOKUP($A925,Pit!$A$4:$AZ$2108,H$2,FALSE))</f>
        <v>L</v>
      </c>
      <c r="I925" s="16" t="str">
        <f>IF($C925="B",VLOOKUP($A925,Bat!$A$4:$BC$2232,I$1,FALSE),VLOOKUP($A925,Pit!$A$4:$AZ$2108,I$2,FALSE))</f>
        <v>L</v>
      </c>
      <c r="J925" s="16" t="str">
        <f>IF($C925="B",VLOOKUP($A925,Bat!$A$4:$BC$2232,J$1,FALSE),VLOOKUP($A925,Pit!$A$4:$AZ$2108,J$2,FALSE))</f>
        <v>Very Low</v>
      </c>
      <c r="K925" s="17" t="str">
        <f>IF($C925="B",VLOOKUP($A925,Bat!$A$4:$BC$2232,K$1,FALSE),VLOOKUP($A925,Pit!$A$4:$AZ$2108,K$2,FALSE))</f>
        <v>High</v>
      </c>
      <c r="L925" s="16">
        <f>IF($C925="B",VLOOKUP($A925,Bat!$A$4:$BC$2232,L$1,FALSE),VLOOKUP($A925,Pit!$A$4:$AZ$2108,L$2,FALSE))</f>
        <v>1</v>
      </c>
      <c r="M925" s="16">
        <f>IF($C925="B",VLOOKUP($A925,Bat!$A$4:$BC$2232,M$1,FALSE),VLOOKUP($A925,Pit!$A$4:$AZ$2108,M$2,FALSE))</f>
        <v>1</v>
      </c>
      <c r="N925" s="16">
        <f>IF($C925="B",VLOOKUP($A925,Bat!$A$4:$BC$2232,N$1,FALSE),VLOOKUP($A925,Pit!$A$4:$AZ$2108,N$2,FALSE))</f>
        <v>1</v>
      </c>
      <c r="O925" s="16">
        <f>IF($C925="B",VLOOKUP($A925,Bat!$A$4:$BC$2232,O$1,FALSE),VLOOKUP($A925,Pit!$A$4:$AZ$2108,O$2,FALSE))</f>
        <v>1</v>
      </c>
      <c r="P925" s="17">
        <f>IF($C925="B",VLOOKUP($A925,Bat!$A$4:$BC$2232,P$1,FALSE),VLOOKUP($A925,Pit!$A$4:$AZ$2108,P$2,FALSE))</f>
        <v>3</v>
      </c>
      <c r="Q925" s="36">
        <f>IF($C925="B",VLOOKUP($A925,Bat!$A$4:$BC$2232,Q$1,FALSE),VLOOKUP($A925,Pit!$A$4:$AZ$2108,Q$2,FALSE))</f>
        <v>-13.826829043970294</v>
      </c>
      <c r="R925" s="19">
        <f>IF($C925="B",VLOOKUP($A925,Bat!$A$4:$BC$2232,R$1,FALSE),VLOOKUP($A925,Pit!$A$4:$AZ$2108,R$2,FALSE))</f>
        <v>-2.6763126482174053</v>
      </c>
      <c r="S925" s="20">
        <f>IF($C925="B",VLOOKUP($A925,Bat!$A$4:$BC$2232,S$1,FALSE),VLOOKUP($A925,Pit!$A$4:$AZ$2108,S$2,FALSE))</f>
        <v>210000</v>
      </c>
      <c r="T925" s="17" t="str">
        <f>VLOOKUP(IF($C925="B",VLOOKUP($A925,Bat!$A$4:$AT$2232,T$1,FALSE),VLOOKUP($A925,Pit!$A$4:$BD$2108,T$2,FALSE)),COND!$A$35:$B$41,2,FALSE)</f>
        <v>??</v>
      </c>
      <c r="U925" s="21">
        <f>IF($C925="B",VLOOKUP($A925,Bat!$A$4:$AR$1196,44,FALSE),VLOOKUP($A925,Pit!$A$4:$BB$1086,54,FALSE))</f>
        <v>0</v>
      </c>
      <c r="V925" s="16"/>
      <c r="W925" s="16">
        <f>IF(OR(U925=999,V925=999,AND(S925&gt;$S$3,S925&lt;&gt;"Slot")),"",IF(V925="",U925,V925))</f>
        <v>0</v>
      </c>
      <c r="X925" s="17" t="e">
        <f>RANK(R925,$R$5:$R$124)</f>
        <v>#N/A</v>
      </c>
      <c r="Y925" s="16" t="str">
        <f>IFERROR(VLOOKUP($D925,Results!$F$3:$L$1396,Y$1,FALSE),"")</f>
        <v/>
      </c>
      <c r="Z925" s="34" t="str">
        <f>IFERROR(IFERROR(IF(VLOOKUP($D925,Results!$F$3:$L$1396,Z$1+1,FALSE)=1,"S",""),"")&amp;VLOOKUP($D925,Results!$F$3:$L$1396,Z$1,FALSE),"")</f>
        <v/>
      </c>
      <c r="AA925" s="16" t="str">
        <f>IFERROR(VLOOKUP($D925,Results!$F$3:$L$1396,AA$1,FALSE),"")</f>
        <v/>
      </c>
      <c r="AB925" s="16" t="str">
        <f>IFERROR(VLOOKUP($D925,Results!$F$3:$L$1396,AB$1,FALSE),"")</f>
        <v/>
      </c>
      <c r="AC925" s="16" t="str">
        <f>IF(V925="","",Y925-V925)</f>
        <v/>
      </c>
    </row>
    <row r="926" spans="1:29" s="21" customFormat="1" x14ac:dyDescent="0.25">
      <c r="A926" s="21" t="s">
        <v>2759</v>
      </c>
      <c r="B926" s="16">
        <f>COUNTIF($A$5:$A$124,A926)</f>
        <v>0</v>
      </c>
      <c r="C926" s="16" t="str">
        <f>IF(OR(MID(A926,1,2)="SP",MID(A926,1,2)="MR",MID(A926,1,2)="CL",MID(A926,1,2)="RP"),"P","B")</f>
        <v>P</v>
      </c>
      <c r="D926" s="17">
        <f>IF($C926="B",VLOOKUP($A926,Bat!$A$4:$BC$2232,D$1,FALSE),VLOOKUP($A926,Pit!$A$4:$AZ$2108,D$2,FALSE))</f>
        <v>5183</v>
      </c>
      <c r="E926" s="16" t="str">
        <f>IF($C926="B",VLOOKUP($A926,Bat!$A$4:$BC$2232,E$1,FALSE),VLOOKUP($A926,Pit!$A$4:$AZ$2108,E$2,FALSE))</f>
        <v>SP</v>
      </c>
      <c r="F926" s="16" t="str">
        <f>IF($C926="B",VLOOKUP($A926,Bat!$A$4:$BC$2232,F$1,FALSE),VLOOKUP($A926,Pit!$A$4:$AZ$2108,F$2,FALSE))</f>
        <v>José Taváres</v>
      </c>
      <c r="G926" s="16">
        <f>IF($C926="B",VLOOKUP($A926,Bat!$A$4:$BC$2232,G$1,FALSE),VLOOKUP($A926,Pit!$A$4:$AZ$2108,G$2,FALSE))</f>
        <v>18</v>
      </c>
      <c r="H926" s="16" t="str">
        <f>IF($C926="B",VLOOKUP($A926,Bat!$A$4:$BC$2232,H$1,FALSE),VLOOKUP($A926,Pit!$A$4:$AZ$2108,H$2,FALSE))</f>
        <v>L</v>
      </c>
      <c r="I926" s="16" t="str">
        <f>IF($C926="B",VLOOKUP($A926,Bat!$A$4:$BC$2232,I$1,FALSE),VLOOKUP($A926,Pit!$A$4:$AZ$2108,I$2,FALSE))</f>
        <v>R</v>
      </c>
      <c r="J926" s="16" t="str">
        <f>IF($C926="B",VLOOKUP($A926,Bat!$A$4:$BC$2232,J$1,FALSE),VLOOKUP($A926,Pit!$A$4:$AZ$2108,J$2,FALSE))</f>
        <v>High</v>
      </c>
      <c r="K926" s="17" t="str">
        <f>IF($C926="B",VLOOKUP($A926,Bat!$A$4:$BC$2232,K$1,FALSE),VLOOKUP($A926,Pit!$A$4:$AZ$2108,K$2,FALSE))</f>
        <v>Normal</v>
      </c>
      <c r="L926" s="16">
        <f>IF($C926="B",VLOOKUP($A926,Bat!$A$4:$BC$2232,L$1,FALSE),VLOOKUP($A926,Pit!$A$4:$AZ$2108,L$2,FALSE))</f>
        <v>3</v>
      </c>
      <c r="M926" s="16">
        <f>IF($C926="B",VLOOKUP($A926,Bat!$A$4:$BC$2232,M$1,FALSE),VLOOKUP($A926,Pit!$A$4:$AZ$2108,M$2,FALSE))</f>
        <v>4</v>
      </c>
      <c r="N926" s="16">
        <f>IF($C926="B",VLOOKUP($A926,Bat!$A$4:$BC$2232,N$1,FALSE),VLOOKUP($A926,Pit!$A$4:$AZ$2108,N$2,FALSE))</f>
        <v>1</v>
      </c>
      <c r="O926" s="16" t="str">
        <f>IF($C926="B",VLOOKUP($A926,Bat!$A$4:$BC$2232,O$1,FALSE),VLOOKUP($A926,Pit!$A$4:$AZ$2108,O$2,FALSE))</f>
        <v>89-91 Mph</v>
      </c>
      <c r="P926" s="17">
        <f>IF($C926="B",VLOOKUP($A926,Bat!$A$4:$BC$2232,P$1,FALSE),VLOOKUP($A926,Pit!$A$4:$AZ$2108,P$2,FALSE))</f>
        <v>9</v>
      </c>
      <c r="Q926" s="36">
        <f>IF($C926="B",VLOOKUP($A926,Bat!$A$4:$BC$2232,Q$1,FALSE),VLOOKUP($A926,Pit!$A$4:$AZ$2108,Q$2,FALSE))</f>
        <v>-9.9903333312739129</v>
      </c>
      <c r="R926" s="19">
        <f>IF($C926="B",VLOOKUP($A926,Bat!$A$4:$BC$2232,R$1,FALSE),VLOOKUP($A926,Pit!$A$4:$AZ$2108,R$2,FALSE))</f>
        <v>-2.9559907320133307</v>
      </c>
      <c r="S926" s="20">
        <f>IF($C926="B",VLOOKUP($A926,Bat!$A$4:$BC$2232,S$1,FALSE),VLOOKUP($A926,Pit!$A$4:$AZ$2108,S$2,FALSE))</f>
        <v>210000</v>
      </c>
      <c r="T926" s="17" t="str">
        <f>VLOOKUP(IF($C926="B",VLOOKUP($A926,Bat!$A$4:$AT$2232,T$1,FALSE),VLOOKUP($A926,Pit!$A$4:$BD$2108,T$2,FALSE)),COND!$A$35:$B$41,2,FALSE)</f>
        <v>??</v>
      </c>
      <c r="U926" s="21">
        <f>IF($C926="B",VLOOKUP($A926,Bat!$A$4:$AR$1196,44,FALSE),VLOOKUP($A926,Pit!$A$4:$BB$1086,54,FALSE))</f>
        <v>0</v>
      </c>
      <c r="V926" s="16"/>
      <c r="W926" s="16">
        <f>IF(OR(U926=999,V926=999,AND(S926&gt;$S$3,S926&lt;&gt;"Slot")),"",IF(V926="",U926,V926))</f>
        <v>0</v>
      </c>
      <c r="X926" s="17" t="e">
        <f>RANK(R926,$R$5:$R$124)</f>
        <v>#N/A</v>
      </c>
      <c r="Y926" s="16" t="str">
        <f>IFERROR(VLOOKUP($D926,Results!$F$3:$L$1396,Y$1,FALSE),"")</f>
        <v/>
      </c>
      <c r="Z926" s="34" t="str">
        <f>IFERROR(IFERROR(IF(VLOOKUP($D926,Results!$F$3:$L$1396,Z$1+1,FALSE)=1,"S",""),"")&amp;VLOOKUP($D926,Results!$F$3:$L$1396,Z$1,FALSE),"")</f>
        <v/>
      </c>
      <c r="AA926" s="16" t="str">
        <f>IFERROR(VLOOKUP($D926,Results!$F$3:$L$1396,AA$1,FALSE),"")</f>
        <v/>
      </c>
      <c r="AB926" s="16" t="str">
        <f>IFERROR(VLOOKUP($D926,Results!$F$3:$L$1396,AB$1,FALSE),"")</f>
        <v/>
      </c>
      <c r="AC926" s="16" t="str">
        <f>IF(V926="","",Y926-V926)</f>
        <v/>
      </c>
    </row>
  </sheetData>
  <autoFilter ref="A4:AC104">
    <sortState ref="A5:AC104">
      <sortCondition ref="Y5:Y104"/>
      <sortCondition descending="1" ref="R5:R104"/>
    </sortState>
  </autoFilter>
  <sortState ref="A5:AC926">
    <sortCondition ref="Y5:Y926"/>
    <sortCondition ref="V5:V926"/>
    <sortCondition descending="1" ref="R5:R926"/>
    <sortCondition ref="G5:G926"/>
    <sortCondition descending="1" ref="AB5:AB926"/>
  </sortState>
  <conditionalFormatting sqref="A5:XFD926">
    <cfRule type="expression" dxfId="4" priority="2">
      <formula>IF($C5="B",1,0)</formula>
    </cfRule>
  </conditionalFormatting>
  <conditionalFormatting sqref="A5:X926">
    <cfRule type="expression" dxfId="3" priority="1">
      <formula>IF($Z5&lt;&gt;"",1,0)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88"/>
  <sheetViews>
    <sheetView topLeftCell="A22" workbookViewId="0">
      <selection activeCell="F38" sqref="F38"/>
    </sheetView>
  </sheetViews>
  <sheetFormatPr defaultRowHeight="15" x14ac:dyDescent="0.25"/>
  <cols>
    <col min="1" max="1" width="20.85546875" bestFit="1" customWidth="1"/>
    <col min="2" max="2" width="13.28515625" customWidth="1"/>
    <col min="3" max="3" width="12.85546875" bestFit="1" customWidth="1"/>
    <col min="4" max="4" width="29.28515625" bestFit="1" customWidth="1"/>
    <col min="5" max="5" width="8.140625" bestFit="1" customWidth="1"/>
    <col min="6" max="6" width="8.85546875" bestFit="1" customWidth="1"/>
    <col min="7" max="7" width="3.85546875" bestFit="1" customWidth="1"/>
    <col min="8" max="8" width="3.85546875" customWidth="1"/>
    <col min="12" max="12" width="26.42578125" bestFit="1" customWidth="1"/>
  </cols>
  <sheetData>
    <row r="2" spans="1:12" ht="15.75" customHeight="1" x14ac:dyDescent="0.25"/>
    <row r="3" spans="1:12" x14ac:dyDescent="0.25">
      <c r="A3" t="s">
        <v>171</v>
      </c>
      <c r="B3" t="s">
        <v>172</v>
      </c>
      <c r="C3" t="s">
        <v>173</v>
      </c>
      <c r="D3" t="s">
        <v>174</v>
      </c>
      <c r="E3" t="s">
        <v>175</v>
      </c>
      <c r="F3" t="s">
        <v>176</v>
      </c>
      <c r="H3" t="s">
        <v>154</v>
      </c>
      <c r="I3" t="s">
        <v>178</v>
      </c>
      <c r="J3" t="s">
        <v>179</v>
      </c>
      <c r="K3" t="s">
        <v>180</v>
      </c>
      <c r="L3" t="s">
        <v>157</v>
      </c>
    </row>
    <row r="4" spans="1:12" x14ac:dyDescent="0.25">
      <c r="A4">
        <v>1</v>
      </c>
      <c r="B4">
        <v>0</v>
      </c>
      <c r="C4">
        <v>1</v>
      </c>
      <c r="D4" t="s">
        <v>244</v>
      </c>
      <c r="E4">
        <v>33</v>
      </c>
      <c r="F4">
        <v>2375</v>
      </c>
      <c r="G4" t="s">
        <v>177</v>
      </c>
      <c r="H4">
        <v>1</v>
      </c>
      <c r="I4">
        <f>A4</f>
        <v>1</v>
      </c>
      <c r="J4">
        <f>B4</f>
        <v>0</v>
      </c>
      <c r="K4">
        <f>C4</f>
        <v>1</v>
      </c>
      <c r="L4" t="str">
        <f>D4</f>
        <v>Cronulla Sharks</v>
      </c>
    </row>
    <row r="5" spans="1:12" x14ac:dyDescent="0.25">
      <c r="A5">
        <v>1</v>
      </c>
      <c r="B5">
        <v>0</v>
      </c>
      <c r="C5">
        <v>2</v>
      </c>
      <c r="D5" t="s">
        <v>203</v>
      </c>
      <c r="E5">
        <v>8</v>
      </c>
      <c r="F5">
        <v>2368</v>
      </c>
      <c r="G5" t="s">
        <v>177</v>
      </c>
      <c r="H5">
        <v>2</v>
      </c>
      <c r="I5">
        <f t="shared" ref="I5:I67" si="0">A5</f>
        <v>1</v>
      </c>
      <c r="J5">
        <f t="shared" ref="J5:J67" si="1">B5</f>
        <v>0</v>
      </c>
      <c r="K5">
        <f t="shared" ref="K5:K67" si="2">C5</f>
        <v>2</v>
      </c>
      <c r="L5" t="str">
        <f t="shared" ref="L5:L67" si="3">D5</f>
        <v>South Sydney Rabbitohs</v>
      </c>
    </row>
    <row r="6" spans="1:12" x14ac:dyDescent="0.25">
      <c r="A6">
        <v>1</v>
      </c>
      <c r="B6">
        <v>0</v>
      </c>
      <c r="C6">
        <v>3</v>
      </c>
      <c r="D6" t="s">
        <v>245</v>
      </c>
      <c r="E6">
        <v>34</v>
      </c>
      <c r="F6">
        <v>2359</v>
      </c>
      <c r="G6" t="s">
        <v>177</v>
      </c>
      <c r="H6">
        <v>3</v>
      </c>
      <c r="I6">
        <f t="shared" si="0"/>
        <v>1</v>
      </c>
      <c r="J6">
        <f t="shared" si="1"/>
        <v>0</v>
      </c>
      <c r="K6">
        <f t="shared" si="2"/>
        <v>3</v>
      </c>
      <c r="L6" t="str">
        <f t="shared" si="3"/>
        <v>Penrith Panthers</v>
      </c>
    </row>
    <row r="7" spans="1:12" x14ac:dyDescent="0.25">
      <c r="A7">
        <v>1</v>
      </c>
      <c r="B7">
        <v>0</v>
      </c>
      <c r="C7">
        <v>4</v>
      </c>
      <c r="D7" t="s">
        <v>218</v>
      </c>
      <c r="E7">
        <v>26</v>
      </c>
      <c r="F7">
        <v>2334</v>
      </c>
      <c r="G7" t="s">
        <v>177</v>
      </c>
      <c r="H7">
        <v>4</v>
      </c>
      <c r="I7">
        <f t="shared" si="0"/>
        <v>1</v>
      </c>
      <c r="J7">
        <f t="shared" si="1"/>
        <v>0</v>
      </c>
      <c r="K7">
        <f t="shared" si="2"/>
        <v>4</v>
      </c>
      <c r="L7" t="str">
        <f t="shared" si="3"/>
        <v>Western Suburbs Magpies</v>
      </c>
    </row>
    <row r="8" spans="1:12" x14ac:dyDescent="0.25">
      <c r="A8">
        <v>1</v>
      </c>
      <c r="B8">
        <v>0</v>
      </c>
      <c r="C8">
        <v>5</v>
      </c>
      <c r="D8" t="s">
        <v>201</v>
      </c>
      <c r="E8">
        <v>1</v>
      </c>
      <c r="F8">
        <v>2327</v>
      </c>
      <c r="G8" t="s">
        <v>177</v>
      </c>
      <c r="H8">
        <v>5</v>
      </c>
      <c r="I8">
        <f t="shared" si="0"/>
        <v>1</v>
      </c>
      <c r="J8">
        <f t="shared" si="1"/>
        <v>0</v>
      </c>
      <c r="K8">
        <f t="shared" si="2"/>
        <v>5</v>
      </c>
      <c r="L8" t="str">
        <f t="shared" si="3"/>
        <v>Balmain Tigers</v>
      </c>
    </row>
    <row r="9" spans="1:12" x14ac:dyDescent="0.25">
      <c r="A9">
        <v>1</v>
      </c>
      <c r="B9">
        <v>0</v>
      </c>
      <c r="C9">
        <v>6</v>
      </c>
      <c r="D9" t="s">
        <v>206</v>
      </c>
      <c r="E9">
        <v>6</v>
      </c>
      <c r="F9">
        <v>2402</v>
      </c>
      <c r="G9" t="s">
        <v>177</v>
      </c>
      <c r="H9">
        <v>6</v>
      </c>
      <c r="I9">
        <f t="shared" si="0"/>
        <v>1</v>
      </c>
      <c r="J9">
        <f t="shared" si="1"/>
        <v>0</v>
      </c>
      <c r="K9">
        <f t="shared" si="2"/>
        <v>6</v>
      </c>
      <c r="L9" t="str">
        <f t="shared" si="3"/>
        <v>Eastern Suburbs Roosters</v>
      </c>
    </row>
    <row r="10" spans="1:12" x14ac:dyDescent="0.25">
      <c r="A10">
        <v>1</v>
      </c>
      <c r="B10">
        <v>0</v>
      </c>
      <c r="C10">
        <v>7</v>
      </c>
      <c r="D10" t="s">
        <v>205</v>
      </c>
      <c r="E10">
        <v>4</v>
      </c>
      <c r="F10">
        <v>2382</v>
      </c>
      <c r="G10" t="s">
        <v>177</v>
      </c>
      <c r="H10">
        <v>7</v>
      </c>
      <c r="I10">
        <f t="shared" si="0"/>
        <v>1</v>
      </c>
      <c r="J10">
        <f t="shared" si="1"/>
        <v>0</v>
      </c>
      <c r="K10">
        <f t="shared" si="2"/>
        <v>7</v>
      </c>
      <c r="L10" t="str">
        <f t="shared" si="3"/>
        <v>Canterbury Bulldogs</v>
      </c>
    </row>
    <row r="11" spans="1:12" x14ac:dyDescent="0.25">
      <c r="A11">
        <v>1</v>
      </c>
      <c r="B11">
        <v>0</v>
      </c>
      <c r="C11">
        <v>8</v>
      </c>
      <c r="D11" t="s">
        <v>202</v>
      </c>
      <c r="E11">
        <v>5</v>
      </c>
      <c r="F11">
        <v>2374</v>
      </c>
      <c r="G11" t="s">
        <v>177</v>
      </c>
      <c r="H11">
        <v>8</v>
      </c>
      <c r="I11">
        <f t="shared" si="0"/>
        <v>1</v>
      </c>
      <c r="J11">
        <f t="shared" si="1"/>
        <v>0</v>
      </c>
      <c r="K11">
        <f t="shared" si="2"/>
        <v>8</v>
      </c>
      <c r="L11" t="str">
        <f t="shared" si="3"/>
        <v>St. George Dragons</v>
      </c>
    </row>
    <row r="12" spans="1:12" x14ac:dyDescent="0.25">
      <c r="A12">
        <v>1</v>
      </c>
      <c r="B12">
        <v>0</v>
      </c>
      <c r="C12">
        <v>9</v>
      </c>
      <c r="D12" t="s">
        <v>204</v>
      </c>
      <c r="E12">
        <v>2</v>
      </c>
      <c r="F12">
        <v>2363</v>
      </c>
      <c r="G12" t="s">
        <v>177</v>
      </c>
      <c r="H12">
        <v>9</v>
      </c>
      <c r="I12">
        <f t="shared" si="0"/>
        <v>1</v>
      </c>
      <c r="J12">
        <f t="shared" si="1"/>
        <v>0</v>
      </c>
      <c r="K12">
        <f t="shared" si="2"/>
        <v>9</v>
      </c>
      <c r="L12" t="str">
        <f t="shared" si="3"/>
        <v>Parramatta Giants</v>
      </c>
    </row>
    <row r="13" spans="1:12" x14ac:dyDescent="0.25">
      <c r="A13">
        <v>1</v>
      </c>
      <c r="B13">
        <v>0</v>
      </c>
      <c r="C13">
        <v>10</v>
      </c>
      <c r="D13" t="s">
        <v>207</v>
      </c>
      <c r="E13">
        <v>7</v>
      </c>
      <c r="F13">
        <v>2338</v>
      </c>
      <c r="G13" t="s">
        <v>177</v>
      </c>
      <c r="H13">
        <v>10</v>
      </c>
      <c r="I13">
        <f t="shared" si="0"/>
        <v>1</v>
      </c>
      <c r="J13">
        <f t="shared" si="1"/>
        <v>0</v>
      </c>
      <c r="K13">
        <f t="shared" si="2"/>
        <v>10</v>
      </c>
      <c r="L13" t="str">
        <f t="shared" si="3"/>
        <v>Newtown BlueBags</v>
      </c>
    </row>
    <row r="14" spans="1:12" x14ac:dyDescent="0.25">
      <c r="A14">
        <v>1</v>
      </c>
      <c r="B14">
        <v>0</v>
      </c>
      <c r="C14">
        <v>11</v>
      </c>
      <c r="D14" t="s">
        <v>217</v>
      </c>
      <c r="E14">
        <v>25</v>
      </c>
      <c r="F14">
        <v>2360</v>
      </c>
      <c r="G14" t="s">
        <v>177</v>
      </c>
      <c r="H14">
        <v>11</v>
      </c>
      <c r="I14">
        <f t="shared" si="0"/>
        <v>1</v>
      </c>
      <c r="J14">
        <f t="shared" si="1"/>
        <v>0</v>
      </c>
      <c r="K14">
        <f t="shared" si="2"/>
        <v>11</v>
      </c>
      <c r="L14" t="str">
        <f t="shared" si="3"/>
        <v>Manly-Warringah Sea Eagles</v>
      </c>
    </row>
    <row r="15" spans="1:12" x14ac:dyDescent="0.25">
      <c r="A15">
        <v>1</v>
      </c>
      <c r="B15">
        <v>0</v>
      </c>
      <c r="C15">
        <v>12</v>
      </c>
      <c r="D15" t="s">
        <v>208</v>
      </c>
      <c r="E15">
        <v>3</v>
      </c>
      <c r="F15">
        <v>822</v>
      </c>
      <c r="G15" t="s">
        <v>177</v>
      </c>
      <c r="H15">
        <v>12</v>
      </c>
      <c r="I15">
        <f t="shared" si="0"/>
        <v>1</v>
      </c>
      <c r="J15">
        <f t="shared" si="1"/>
        <v>0</v>
      </c>
      <c r="K15">
        <f t="shared" si="2"/>
        <v>12</v>
      </c>
      <c r="L15" t="str">
        <f t="shared" si="3"/>
        <v>North Sydney Bears</v>
      </c>
    </row>
    <row r="16" spans="1:12" x14ac:dyDescent="0.25">
      <c r="A16">
        <v>1</v>
      </c>
      <c r="B16">
        <v>1</v>
      </c>
      <c r="C16">
        <v>1</v>
      </c>
      <c r="D16" t="s">
        <v>244</v>
      </c>
      <c r="E16">
        <v>33</v>
      </c>
      <c r="F16">
        <v>739</v>
      </c>
      <c r="G16" t="s">
        <v>177</v>
      </c>
      <c r="H16">
        <v>13</v>
      </c>
      <c r="I16">
        <f t="shared" si="0"/>
        <v>1</v>
      </c>
      <c r="J16">
        <f t="shared" si="1"/>
        <v>1</v>
      </c>
      <c r="K16">
        <f t="shared" si="2"/>
        <v>1</v>
      </c>
      <c r="L16" t="str">
        <f t="shared" si="3"/>
        <v>Cronulla Sharks</v>
      </c>
    </row>
    <row r="17" spans="1:12" x14ac:dyDescent="0.25">
      <c r="A17">
        <v>1</v>
      </c>
      <c r="B17">
        <v>1</v>
      </c>
      <c r="C17">
        <v>2</v>
      </c>
      <c r="D17" t="s">
        <v>245</v>
      </c>
      <c r="E17">
        <v>34</v>
      </c>
      <c r="F17">
        <v>2372</v>
      </c>
      <c r="G17" t="s">
        <v>177</v>
      </c>
      <c r="H17">
        <v>14</v>
      </c>
      <c r="I17">
        <f t="shared" si="0"/>
        <v>1</v>
      </c>
      <c r="J17">
        <f t="shared" si="1"/>
        <v>1</v>
      </c>
      <c r="K17">
        <f t="shared" si="2"/>
        <v>2</v>
      </c>
      <c r="L17" t="str">
        <f t="shared" si="3"/>
        <v>Penrith Panthers</v>
      </c>
    </row>
    <row r="18" spans="1:12" x14ac:dyDescent="0.25">
      <c r="A18">
        <v>2</v>
      </c>
      <c r="B18">
        <v>0</v>
      </c>
      <c r="C18">
        <v>1</v>
      </c>
      <c r="D18" t="s">
        <v>244</v>
      </c>
      <c r="E18">
        <v>33</v>
      </c>
      <c r="F18">
        <v>2400</v>
      </c>
      <c r="G18" t="s">
        <v>177</v>
      </c>
      <c r="H18">
        <v>15</v>
      </c>
      <c r="I18">
        <f t="shared" si="0"/>
        <v>2</v>
      </c>
      <c r="J18">
        <f t="shared" si="1"/>
        <v>0</v>
      </c>
      <c r="K18">
        <f t="shared" si="2"/>
        <v>1</v>
      </c>
      <c r="L18" t="str">
        <f t="shared" si="3"/>
        <v>Cronulla Sharks</v>
      </c>
    </row>
    <row r="19" spans="1:12" x14ac:dyDescent="0.25">
      <c r="A19">
        <v>2</v>
      </c>
      <c r="B19">
        <v>0</v>
      </c>
      <c r="C19">
        <v>2</v>
      </c>
      <c r="D19" t="s">
        <v>203</v>
      </c>
      <c r="E19">
        <v>8</v>
      </c>
      <c r="F19">
        <v>2330</v>
      </c>
      <c r="G19" t="s">
        <v>177</v>
      </c>
      <c r="H19">
        <v>16</v>
      </c>
      <c r="I19">
        <f t="shared" si="0"/>
        <v>2</v>
      </c>
      <c r="J19">
        <f t="shared" si="1"/>
        <v>0</v>
      </c>
      <c r="K19">
        <f t="shared" si="2"/>
        <v>2</v>
      </c>
      <c r="L19" t="str">
        <f t="shared" si="3"/>
        <v>South Sydney Rabbitohs</v>
      </c>
    </row>
    <row r="20" spans="1:12" x14ac:dyDescent="0.25">
      <c r="A20">
        <v>2</v>
      </c>
      <c r="B20">
        <v>0</v>
      </c>
      <c r="C20">
        <v>3</v>
      </c>
      <c r="D20" t="s">
        <v>245</v>
      </c>
      <c r="E20">
        <v>34</v>
      </c>
      <c r="F20">
        <v>2318</v>
      </c>
      <c r="G20" t="s">
        <v>177</v>
      </c>
      <c r="H20">
        <v>17</v>
      </c>
      <c r="I20">
        <f t="shared" si="0"/>
        <v>2</v>
      </c>
      <c r="J20">
        <f t="shared" si="1"/>
        <v>0</v>
      </c>
      <c r="K20">
        <f t="shared" si="2"/>
        <v>3</v>
      </c>
      <c r="L20" t="str">
        <f t="shared" si="3"/>
        <v>Penrith Panthers</v>
      </c>
    </row>
    <row r="21" spans="1:12" x14ac:dyDescent="0.25">
      <c r="A21">
        <v>2</v>
      </c>
      <c r="B21">
        <v>0</v>
      </c>
      <c r="C21">
        <v>4</v>
      </c>
      <c r="D21" t="s">
        <v>218</v>
      </c>
      <c r="E21">
        <v>26</v>
      </c>
      <c r="F21">
        <v>2319</v>
      </c>
      <c r="G21" t="s">
        <v>177</v>
      </c>
      <c r="H21">
        <v>18</v>
      </c>
      <c r="I21">
        <f t="shared" si="0"/>
        <v>2</v>
      </c>
      <c r="J21">
        <f t="shared" si="1"/>
        <v>0</v>
      </c>
      <c r="K21">
        <f t="shared" si="2"/>
        <v>4</v>
      </c>
      <c r="L21" t="str">
        <f t="shared" si="3"/>
        <v>Western Suburbs Magpies</v>
      </c>
    </row>
    <row r="22" spans="1:12" x14ac:dyDescent="0.25">
      <c r="A22">
        <v>2</v>
      </c>
      <c r="B22">
        <v>0</v>
      </c>
      <c r="C22">
        <v>5</v>
      </c>
      <c r="D22" t="s">
        <v>201</v>
      </c>
      <c r="E22">
        <v>1</v>
      </c>
      <c r="F22">
        <v>2333</v>
      </c>
      <c r="G22" t="s">
        <v>177</v>
      </c>
      <c r="H22">
        <v>19</v>
      </c>
      <c r="I22">
        <f t="shared" si="0"/>
        <v>2</v>
      </c>
      <c r="J22">
        <f t="shared" si="1"/>
        <v>0</v>
      </c>
      <c r="K22">
        <f t="shared" si="2"/>
        <v>5</v>
      </c>
      <c r="L22" t="str">
        <f t="shared" si="3"/>
        <v>Balmain Tigers</v>
      </c>
    </row>
    <row r="23" spans="1:12" x14ac:dyDescent="0.25">
      <c r="A23">
        <v>2</v>
      </c>
      <c r="B23">
        <v>0</v>
      </c>
      <c r="C23">
        <v>6</v>
      </c>
      <c r="D23" t="s">
        <v>206</v>
      </c>
      <c r="E23">
        <v>6</v>
      </c>
      <c r="F23">
        <v>2411</v>
      </c>
      <c r="G23" t="s">
        <v>177</v>
      </c>
      <c r="H23">
        <v>20</v>
      </c>
      <c r="I23">
        <f t="shared" si="0"/>
        <v>2</v>
      </c>
      <c r="J23">
        <f t="shared" si="1"/>
        <v>0</v>
      </c>
      <c r="K23">
        <f t="shared" si="2"/>
        <v>6</v>
      </c>
      <c r="L23" t="str">
        <f t="shared" si="3"/>
        <v>Eastern Suburbs Roosters</v>
      </c>
    </row>
    <row r="24" spans="1:12" x14ac:dyDescent="0.25">
      <c r="A24">
        <v>2</v>
      </c>
      <c r="B24">
        <v>0</v>
      </c>
      <c r="C24">
        <v>7</v>
      </c>
      <c r="D24" t="s">
        <v>205</v>
      </c>
      <c r="E24">
        <v>4</v>
      </c>
      <c r="F24">
        <v>2341</v>
      </c>
      <c r="G24" t="s">
        <v>177</v>
      </c>
      <c r="H24">
        <v>21</v>
      </c>
      <c r="I24">
        <f t="shared" si="0"/>
        <v>2</v>
      </c>
      <c r="J24">
        <f t="shared" si="1"/>
        <v>0</v>
      </c>
      <c r="K24">
        <f t="shared" si="2"/>
        <v>7</v>
      </c>
      <c r="L24" t="str">
        <f t="shared" si="3"/>
        <v>Canterbury Bulldogs</v>
      </c>
    </row>
    <row r="25" spans="1:12" x14ac:dyDescent="0.25">
      <c r="A25">
        <v>2</v>
      </c>
      <c r="B25">
        <v>0</v>
      </c>
      <c r="C25">
        <v>8</v>
      </c>
      <c r="D25" t="s">
        <v>202</v>
      </c>
      <c r="E25">
        <v>5</v>
      </c>
      <c r="F25">
        <v>2329</v>
      </c>
      <c r="G25" t="s">
        <v>177</v>
      </c>
      <c r="H25">
        <v>22</v>
      </c>
      <c r="I25">
        <f t="shared" si="0"/>
        <v>2</v>
      </c>
      <c r="J25">
        <f t="shared" si="1"/>
        <v>0</v>
      </c>
      <c r="K25">
        <f t="shared" si="2"/>
        <v>8</v>
      </c>
      <c r="L25" t="str">
        <f t="shared" si="3"/>
        <v>St. George Dragons</v>
      </c>
    </row>
    <row r="26" spans="1:12" x14ac:dyDescent="0.25">
      <c r="A26">
        <v>2</v>
      </c>
      <c r="B26">
        <v>0</v>
      </c>
      <c r="C26">
        <v>9</v>
      </c>
      <c r="D26" t="s">
        <v>204</v>
      </c>
      <c r="E26">
        <v>2</v>
      </c>
      <c r="F26">
        <v>2322</v>
      </c>
      <c r="G26" t="s">
        <v>177</v>
      </c>
      <c r="H26">
        <v>23</v>
      </c>
      <c r="I26">
        <f t="shared" si="0"/>
        <v>2</v>
      </c>
      <c r="J26">
        <f t="shared" si="1"/>
        <v>0</v>
      </c>
      <c r="K26">
        <f t="shared" si="2"/>
        <v>9</v>
      </c>
      <c r="L26" t="str">
        <f t="shared" si="3"/>
        <v>Parramatta Giants</v>
      </c>
    </row>
    <row r="27" spans="1:12" x14ac:dyDescent="0.25">
      <c r="A27">
        <v>2</v>
      </c>
      <c r="B27">
        <v>0</v>
      </c>
      <c r="C27">
        <v>10</v>
      </c>
      <c r="D27" t="s">
        <v>207</v>
      </c>
      <c r="E27">
        <v>7</v>
      </c>
      <c r="F27">
        <v>2332</v>
      </c>
      <c r="G27" t="s">
        <v>177</v>
      </c>
      <c r="H27">
        <v>24</v>
      </c>
      <c r="I27">
        <f t="shared" si="0"/>
        <v>2</v>
      </c>
      <c r="J27">
        <f t="shared" si="1"/>
        <v>0</v>
      </c>
      <c r="K27">
        <f t="shared" si="2"/>
        <v>10</v>
      </c>
      <c r="L27" t="str">
        <f t="shared" si="3"/>
        <v>Newtown BlueBags</v>
      </c>
    </row>
    <row r="28" spans="1:12" ht="15.75" customHeight="1" x14ac:dyDescent="0.25">
      <c r="A28">
        <v>2</v>
      </c>
      <c r="B28">
        <v>0</v>
      </c>
      <c r="C28">
        <v>11</v>
      </c>
      <c r="D28" t="s">
        <v>217</v>
      </c>
      <c r="E28">
        <v>25</v>
      </c>
      <c r="F28">
        <v>2407</v>
      </c>
      <c r="G28" t="s">
        <v>177</v>
      </c>
      <c r="H28">
        <v>25</v>
      </c>
      <c r="I28">
        <f t="shared" si="0"/>
        <v>2</v>
      </c>
      <c r="J28">
        <f t="shared" si="1"/>
        <v>0</v>
      </c>
      <c r="K28">
        <f t="shared" si="2"/>
        <v>11</v>
      </c>
      <c r="L28" t="str">
        <f t="shared" si="3"/>
        <v>Manly-Warringah Sea Eagles</v>
      </c>
    </row>
    <row r="29" spans="1:12" x14ac:dyDescent="0.25">
      <c r="A29">
        <v>2</v>
      </c>
      <c r="B29">
        <v>0</v>
      </c>
      <c r="C29">
        <v>12</v>
      </c>
      <c r="D29" t="s">
        <v>208</v>
      </c>
      <c r="E29">
        <v>3</v>
      </c>
      <c r="F29">
        <v>2421</v>
      </c>
      <c r="G29" t="s">
        <v>177</v>
      </c>
      <c r="H29">
        <v>26</v>
      </c>
      <c r="I29">
        <f t="shared" si="0"/>
        <v>2</v>
      </c>
      <c r="J29">
        <f t="shared" si="1"/>
        <v>0</v>
      </c>
      <c r="K29">
        <f t="shared" si="2"/>
        <v>12</v>
      </c>
      <c r="L29" t="str">
        <f t="shared" si="3"/>
        <v>North Sydney Bears</v>
      </c>
    </row>
    <row r="30" spans="1:12" x14ac:dyDescent="0.25">
      <c r="A30">
        <v>3</v>
      </c>
      <c r="B30">
        <v>0</v>
      </c>
      <c r="C30">
        <v>1</v>
      </c>
      <c r="D30" t="s">
        <v>244</v>
      </c>
      <c r="E30">
        <v>33</v>
      </c>
      <c r="F30">
        <v>2380</v>
      </c>
      <c r="G30" t="s">
        <v>177</v>
      </c>
      <c r="H30">
        <v>27</v>
      </c>
      <c r="I30">
        <f t="shared" si="0"/>
        <v>3</v>
      </c>
      <c r="J30">
        <f t="shared" si="1"/>
        <v>0</v>
      </c>
      <c r="K30">
        <f t="shared" si="2"/>
        <v>1</v>
      </c>
      <c r="L30" t="str">
        <f t="shared" si="3"/>
        <v>Cronulla Sharks</v>
      </c>
    </row>
    <row r="31" spans="1:12" x14ac:dyDescent="0.25">
      <c r="A31">
        <v>3</v>
      </c>
      <c r="B31">
        <v>0</v>
      </c>
      <c r="C31">
        <v>2</v>
      </c>
      <c r="D31" t="s">
        <v>203</v>
      </c>
      <c r="E31">
        <v>8</v>
      </c>
      <c r="F31">
        <v>2403</v>
      </c>
      <c r="G31" t="s">
        <v>177</v>
      </c>
      <c r="H31">
        <v>28</v>
      </c>
      <c r="I31">
        <f t="shared" si="0"/>
        <v>3</v>
      </c>
      <c r="J31">
        <f t="shared" si="1"/>
        <v>0</v>
      </c>
      <c r="K31">
        <f t="shared" si="2"/>
        <v>2</v>
      </c>
      <c r="L31" t="str">
        <f t="shared" si="3"/>
        <v>South Sydney Rabbitohs</v>
      </c>
    </row>
    <row r="32" spans="1:12" x14ac:dyDescent="0.25">
      <c r="A32">
        <v>3</v>
      </c>
      <c r="B32">
        <v>0</v>
      </c>
      <c r="C32">
        <v>3</v>
      </c>
      <c r="D32" t="s">
        <v>245</v>
      </c>
      <c r="E32">
        <v>34</v>
      </c>
      <c r="F32">
        <v>2369</v>
      </c>
      <c r="G32" t="s">
        <v>177</v>
      </c>
      <c r="H32">
        <v>29</v>
      </c>
      <c r="I32">
        <f t="shared" si="0"/>
        <v>3</v>
      </c>
      <c r="J32">
        <f t="shared" si="1"/>
        <v>0</v>
      </c>
      <c r="K32">
        <f t="shared" si="2"/>
        <v>3</v>
      </c>
      <c r="L32" t="str">
        <f t="shared" si="3"/>
        <v>Penrith Panthers</v>
      </c>
    </row>
    <row r="33" spans="1:12" x14ac:dyDescent="0.25">
      <c r="A33">
        <v>3</v>
      </c>
      <c r="B33">
        <v>0</v>
      </c>
      <c r="C33">
        <v>4</v>
      </c>
      <c r="D33" t="s">
        <v>218</v>
      </c>
      <c r="E33">
        <v>26</v>
      </c>
      <c r="F33">
        <v>2394</v>
      </c>
      <c r="G33" t="s">
        <v>177</v>
      </c>
      <c r="H33">
        <v>30</v>
      </c>
      <c r="I33">
        <f t="shared" si="0"/>
        <v>3</v>
      </c>
      <c r="J33">
        <f t="shared" si="1"/>
        <v>0</v>
      </c>
      <c r="K33">
        <f t="shared" si="2"/>
        <v>4</v>
      </c>
      <c r="L33" t="str">
        <f t="shared" si="3"/>
        <v>Western Suburbs Magpies</v>
      </c>
    </row>
    <row r="34" spans="1:12" x14ac:dyDescent="0.25">
      <c r="A34">
        <v>3</v>
      </c>
      <c r="B34">
        <v>0</v>
      </c>
      <c r="C34">
        <v>5</v>
      </c>
      <c r="D34" t="s">
        <v>201</v>
      </c>
      <c r="E34">
        <v>1</v>
      </c>
      <c r="F34">
        <v>2317</v>
      </c>
      <c r="G34" t="s">
        <v>177</v>
      </c>
      <c r="H34">
        <v>31</v>
      </c>
      <c r="I34">
        <f t="shared" si="0"/>
        <v>3</v>
      </c>
      <c r="J34">
        <f t="shared" si="1"/>
        <v>0</v>
      </c>
      <c r="K34">
        <f t="shared" si="2"/>
        <v>5</v>
      </c>
      <c r="L34" t="str">
        <f t="shared" si="3"/>
        <v>Balmain Tigers</v>
      </c>
    </row>
    <row r="35" spans="1:12" x14ac:dyDescent="0.25">
      <c r="A35">
        <v>3</v>
      </c>
      <c r="B35">
        <v>0</v>
      </c>
      <c r="C35">
        <v>6</v>
      </c>
      <c r="D35" t="s">
        <v>206</v>
      </c>
      <c r="E35">
        <v>6</v>
      </c>
      <c r="F35">
        <v>722</v>
      </c>
      <c r="G35" t="s">
        <v>177</v>
      </c>
      <c r="H35">
        <v>32</v>
      </c>
      <c r="I35">
        <f t="shared" si="0"/>
        <v>3</v>
      </c>
      <c r="J35">
        <f t="shared" si="1"/>
        <v>0</v>
      </c>
      <c r="K35">
        <f t="shared" si="2"/>
        <v>6</v>
      </c>
      <c r="L35" t="str">
        <f t="shared" si="3"/>
        <v>Eastern Suburbs Roosters</v>
      </c>
    </row>
    <row r="36" spans="1:12" x14ac:dyDescent="0.25">
      <c r="A36">
        <v>3</v>
      </c>
      <c r="B36">
        <v>0</v>
      </c>
      <c r="C36">
        <v>7</v>
      </c>
      <c r="D36" t="s">
        <v>205</v>
      </c>
      <c r="E36">
        <v>4</v>
      </c>
      <c r="F36">
        <v>2340</v>
      </c>
      <c r="G36" t="s">
        <v>177</v>
      </c>
      <c r="H36">
        <v>33</v>
      </c>
      <c r="I36">
        <f t="shared" si="0"/>
        <v>3</v>
      </c>
      <c r="J36">
        <f t="shared" si="1"/>
        <v>0</v>
      </c>
      <c r="K36">
        <f t="shared" si="2"/>
        <v>7</v>
      </c>
      <c r="L36" t="str">
        <f t="shared" si="3"/>
        <v>Canterbury Bulldogs</v>
      </c>
    </row>
    <row r="37" spans="1:12" x14ac:dyDescent="0.25">
      <c r="A37">
        <v>3</v>
      </c>
      <c r="B37">
        <v>0</v>
      </c>
      <c r="C37">
        <v>8</v>
      </c>
      <c r="D37" t="s">
        <v>202</v>
      </c>
      <c r="E37">
        <v>5</v>
      </c>
      <c r="F37">
        <v>2390</v>
      </c>
      <c r="G37" t="s">
        <v>177</v>
      </c>
      <c r="H37">
        <v>34</v>
      </c>
      <c r="I37">
        <f t="shared" si="0"/>
        <v>3</v>
      </c>
      <c r="J37">
        <f t="shared" si="1"/>
        <v>0</v>
      </c>
      <c r="K37">
        <f t="shared" si="2"/>
        <v>8</v>
      </c>
      <c r="L37" t="str">
        <f t="shared" si="3"/>
        <v>St. George Dragons</v>
      </c>
    </row>
    <row r="38" spans="1:12" x14ac:dyDescent="0.25">
      <c r="A38">
        <v>3</v>
      </c>
      <c r="B38">
        <v>0</v>
      </c>
      <c r="C38">
        <v>9</v>
      </c>
      <c r="D38" t="s">
        <v>204</v>
      </c>
      <c r="E38">
        <v>2</v>
      </c>
      <c r="F38">
        <v>0</v>
      </c>
      <c r="G38" t="s">
        <v>177</v>
      </c>
      <c r="H38">
        <v>35</v>
      </c>
      <c r="I38">
        <f t="shared" si="0"/>
        <v>3</v>
      </c>
      <c r="J38">
        <f t="shared" si="1"/>
        <v>0</v>
      </c>
      <c r="K38">
        <f t="shared" si="2"/>
        <v>9</v>
      </c>
      <c r="L38" t="str">
        <f t="shared" si="3"/>
        <v>Parramatta Giants</v>
      </c>
    </row>
    <row r="39" spans="1:12" x14ac:dyDescent="0.25">
      <c r="A39">
        <v>3</v>
      </c>
      <c r="B39">
        <v>0</v>
      </c>
      <c r="C39">
        <v>10</v>
      </c>
      <c r="D39" t="s">
        <v>207</v>
      </c>
      <c r="E39">
        <v>7</v>
      </c>
      <c r="F39">
        <v>0</v>
      </c>
      <c r="G39" t="s">
        <v>177</v>
      </c>
      <c r="H39">
        <v>36</v>
      </c>
      <c r="I39">
        <f t="shared" si="0"/>
        <v>3</v>
      </c>
      <c r="J39">
        <f t="shared" si="1"/>
        <v>0</v>
      </c>
      <c r="K39">
        <f t="shared" si="2"/>
        <v>10</v>
      </c>
      <c r="L39" t="str">
        <f t="shared" si="3"/>
        <v>Newtown BlueBags</v>
      </c>
    </row>
    <row r="40" spans="1:12" ht="15.75" customHeight="1" x14ac:dyDescent="0.25">
      <c r="A40">
        <v>3</v>
      </c>
      <c r="B40">
        <v>0</v>
      </c>
      <c r="C40">
        <v>11</v>
      </c>
      <c r="D40" t="s">
        <v>217</v>
      </c>
      <c r="E40">
        <v>25</v>
      </c>
      <c r="F40">
        <v>0</v>
      </c>
      <c r="G40" t="s">
        <v>177</v>
      </c>
      <c r="H40">
        <v>37</v>
      </c>
      <c r="I40">
        <f t="shared" si="0"/>
        <v>3</v>
      </c>
      <c r="J40">
        <f t="shared" si="1"/>
        <v>0</v>
      </c>
      <c r="K40">
        <f t="shared" si="2"/>
        <v>11</v>
      </c>
      <c r="L40" t="str">
        <f t="shared" si="3"/>
        <v>Manly-Warringah Sea Eagles</v>
      </c>
    </row>
    <row r="41" spans="1:12" x14ac:dyDescent="0.25">
      <c r="A41">
        <v>3</v>
      </c>
      <c r="B41">
        <v>0</v>
      </c>
      <c r="C41">
        <v>12</v>
      </c>
      <c r="D41" t="s">
        <v>208</v>
      </c>
      <c r="E41">
        <v>3</v>
      </c>
      <c r="F41">
        <v>0</v>
      </c>
      <c r="G41" t="s">
        <v>177</v>
      </c>
      <c r="H41">
        <v>38</v>
      </c>
      <c r="I41">
        <f t="shared" si="0"/>
        <v>3</v>
      </c>
      <c r="J41">
        <f t="shared" si="1"/>
        <v>0</v>
      </c>
      <c r="K41">
        <f t="shared" si="2"/>
        <v>12</v>
      </c>
      <c r="L41" t="str">
        <f t="shared" si="3"/>
        <v>North Sydney Bears</v>
      </c>
    </row>
    <row r="42" spans="1:12" x14ac:dyDescent="0.25">
      <c r="A42">
        <v>4</v>
      </c>
      <c r="B42">
        <v>0</v>
      </c>
      <c r="C42">
        <v>1</v>
      </c>
      <c r="D42" t="s">
        <v>244</v>
      </c>
      <c r="E42">
        <v>33</v>
      </c>
      <c r="F42">
        <v>0</v>
      </c>
      <c r="G42" t="s">
        <v>177</v>
      </c>
      <c r="H42">
        <v>39</v>
      </c>
      <c r="I42">
        <f t="shared" si="0"/>
        <v>4</v>
      </c>
      <c r="J42">
        <f t="shared" si="1"/>
        <v>0</v>
      </c>
      <c r="K42">
        <f t="shared" si="2"/>
        <v>1</v>
      </c>
      <c r="L42" t="str">
        <f t="shared" si="3"/>
        <v>Cronulla Sharks</v>
      </c>
    </row>
    <row r="43" spans="1:12" x14ac:dyDescent="0.25">
      <c r="A43">
        <v>4</v>
      </c>
      <c r="B43">
        <v>0</v>
      </c>
      <c r="C43">
        <v>2</v>
      </c>
      <c r="D43" t="s">
        <v>203</v>
      </c>
      <c r="E43">
        <v>8</v>
      </c>
      <c r="F43">
        <v>0</v>
      </c>
      <c r="G43" t="s">
        <v>177</v>
      </c>
      <c r="H43">
        <v>40</v>
      </c>
      <c r="I43">
        <f t="shared" si="0"/>
        <v>4</v>
      </c>
      <c r="J43">
        <f t="shared" si="1"/>
        <v>0</v>
      </c>
      <c r="K43">
        <f t="shared" si="2"/>
        <v>2</v>
      </c>
      <c r="L43" t="str">
        <f t="shared" si="3"/>
        <v>South Sydney Rabbitohs</v>
      </c>
    </row>
    <row r="44" spans="1:12" x14ac:dyDescent="0.25">
      <c r="A44">
        <v>4</v>
      </c>
      <c r="B44">
        <v>0</v>
      </c>
      <c r="C44">
        <v>3</v>
      </c>
      <c r="D44" t="s">
        <v>245</v>
      </c>
      <c r="E44">
        <v>34</v>
      </c>
      <c r="F44">
        <v>0</v>
      </c>
      <c r="G44" t="s">
        <v>177</v>
      </c>
      <c r="H44">
        <v>41</v>
      </c>
      <c r="I44">
        <f t="shared" si="0"/>
        <v>4</v>
      </c>
      <c r="J44">
        <f t="shared" si="1"/>
        <v>0</v>
      </c>
      <c r="K44">
        <f t="shared" si="2"/>
        <v>3</v>
      </c>
      <c r="L44" t="str">
        <f t="shared" si="3"/>
        <v>Penrith Panthers</v>
      </c>
    </row>
    <row r="45" spans="1:12" x14ac:dyDescent="0.25">
      <c r="A45">
        <v>4</v>
      </c>
      <c r="B45">
        <v>0</v>
      </c>
      <c r="C45">
        <v>4</v>
      </c>
      <c r="D45" t="s">
        <v>218</v>
      </c>
      <c r="E45">
        <v>26</v>
      </c>
      <c r="F45">
        <v>0</v>
      </c>
      <c r="G45" t="s">
        <v>177</v>
      </c>
      <c r="H45">
        <v>42</v>
      </c>
      <c r="I45">
        <f t="shared" si="0"/>
        <v>4</v>
      </c>
      <c r="J45">
        <f t="shared" si="1"/>
        <v>0</v>
      </c>
      <c r="K45">
        <f t="shared" si="2"/>
        <v>4</v>
      </c>
      <c r="L45" t="str">
        <f t="shared" si="3"/>
        <v>Western Suburbs Magpies</v>
      </c>
    </row>
    <row r="46" spans="1:12" x14ac:dyDescent="0.25">
      <c r="A46">
        <v>4</v>
      </c>
      <c r="B46">
        <v>0</v>
      </c>
      <c r="C46">
        <v>5</v>
      </c>
      <c r="D46" t="s">
        <v>201</v>
      </c>
      <c r="E46">
        <v>1</v>
      </c>
      <c r="F46">
        <v>0</v>
      </c>
      <c r="G46" t="s">
        <v>177</v>
      </c>
      <c r="H46">
        <v>43</v>
      </c>
      <c r="I46">
        <f t="shared" si="0"/>
        <v>4</v>
      </c>
      <c r="J46">
        <f t="shared" si="1"/>
        <v>0</v>
      </c>
      <c r="K46">
        <f t="shared" si="2"/>
        <v>5</v>
      </c>
      <c r="L46" t="str">
        <f t="shared" si="3"/>
        <v>Balmain Tigers</v>
      </c>
    </row>
    <row r="47" spans="1:12" x14ac:dyDescent="0.25">
      <c r="A47">
        <v>4</v>
      </c>
      <c r="B47">
        <v>0</v>
      </c>
      <c r="C47">
        <v>6</v>
      </c>
      <c r="D47" t="s">
        <v>206</v>
      </c>
      <c r="E47">
        <v>6</v>
      </c>
      <c r="F47">
        <v>0</v>
      </c>
      <c r="G47" t="s">
        <v>177</v>
      </c>
      <c r="H47">
        <v>44</v>
      </c>
      <c r="I47">
        <f t="shared" si="0"/>
        <v>4</v>
      </c>
      <c r="J47">
        <f t="shared" si="1"/>
        <v>0</v>
      </c>
      <c r="K47">
        <f t="shared" si="2"/>
        <v>6</v>
      </c>
      <c r="L47" t="str">
        <f t="shared" si="3"/>
        <v>Eastern Suburbs Roosters</v>
      </c>
    </row>
    <row r="48" spans="1:12" x14ac:dyDescent="0.25">
      <c r="A48">
        <v>4</v>
      </c>
      <c r="B48">
        <v>0</v>
      </c>
      <c r="C48">
        <v>7</v>
      </c>
      <c r="D48" t="s">
        <v>205</v>
      </c>
      <c r="E48">
        <v>4</v>
      </c>
      <c r="F48">
        <v>0</v>
      </c>
      <c r="G48" t="s">
        <v>177</v>
      </c>
      <c r="H48">
        <v>45</v>
      </c>
      <c r="I48">
        <f t="shared" si="0"/>
        <v>4</v>
      </c>
      <c r="J48">
        <f t="shared" si="1"/>
        <v>0</v>
      </c>
      <c r="K48">
        <f t="shared" si="2"/>
        <v>7</v>
      </c>
      <c r="L48" t="str">
        <f t="shared" si="3"/>
        <v>Canterbury Bulldogs</v>
      </c>
    </row>
    <row r="49" spans="1:12" x14ac:dyDescent="0.25">
      <c r="A49">
        <v>4</v>
      </c>
      <c r="B49">
        <v>0</v>
      </c>
      <c r="C49">
        <v>8</v>
      </c>
      <c r="D49" t="s">
        <v>202</v>
      </c>
      <c r="E49">
        <v>5</v>
      </c>
      <c r="F49">
        <v>0</v>
      </c>
      <c r="G49" t="s">
        <v>177</v>
      </c>
      <c r="H49">
        <v>46</v>
      </c>
      <c r="I49">
        <f t="shared" si="0"/>
        <v>4</v>
      </c>
      <c r="J49">
        <f t="shared" si="1"/>
        <v>0</v>
      </c>
      <c r="K49">
        <f t="shared" si="2"/>
        <v>8</v>
      </c>
      <c r="L49" t="str">
        <f t="shared" si="3"/>
        <v>St. George Dragons</v>
      </c>
    </row>
    <row r="50" spans="1:12" x14ac:dyDescent="0.25">
      <c r="A50">
        <v>4</v>
      </c>
      <c r="B50">
        <v>0</v>
      </c>
      <c r="C50">
        <v>9</v>
      </c>
      <c r="D50" t="s">
        <v>204</v>
      </c>
      <c r="E50">
        <v>2</v>
      </c>
      <c r="F50">
        <v>0</v>
      </c>
      <c r="G50" t="s">
        <v>177</v>
      </c>
      <c r="H50">
        <v>47</v>
      </c>
      <c r="I50">
        <f t="shared" si="0"/>
        <v>4</v>
      </c>
      <c r="J50">
        <f t="shared" si="1"/>
        <v>0</v>
      </c>
      <c r="K50">
        <f t="shared" si="2"/>
        <v>9</v>
      </c>
      <c r="L50" t="str">
        <f t="shared" si="3"/>
        <v>Parramatta Giants</v>
      </c>
    </row>
    <row r="51" spans="1:12" x14ac:dyDescent="0.25">
      <c r="A51">
        <v>4</v>
      </c>
      <c r="B51">
        <v>0</v>
      </c>
      <c r="C51">
        <v>10</v>
      </c>
      <c r="D51" t="s">
        <v>207</v>
      </c>
      <c r="E51">
        <v>7</v>
      </c>
      <c r="F51">
        <v>0</v>
      </c>
      <c r="G51" t="s">
        <v>177</v>
      </c>
      <c r="H51">
        <v>48</v>
      </c>
      <c r="I51">
        <f t="shared" si="0"/>
        <v>4</v>
      </c>
      <c r="J51">
        <f t="shared" si="1"/>
        <v>0</v>
      </c>
      <c r="K51">
        <f t="shared" si="2"/>
        <v>10</v>
      </c>
      <c r="L51" t="str">
        <f t="shared" si="3"/>
        <v>Newtown BlueBags</v>
      </c>
    </row>
    <row r="52" spans="1:12" x14ac:dyDescent="0.25">
      <c r="A52">
        <v>4</v>
      </c>
      <c r="B52">
        <v>0</v>
      </c>
      <c r="C52">
        <v>11</v>
      </c>
      <c r="D52" t="s">
        <v>217</v>
      </c>
      <c r="E52">
        <v>25</v>
      </c>
      <c r="F52">
        <v>0</v>
      </c>
      <c r="G52" t="s">
        <v>177</v>
      </c>
      <c r="H52">
        <v>49</v>
      </c>
      <c r="I52">
        <f t="shared" si="0"/>
        <v>4</v>
      </c>
      <c r="J52">
        <f t="shared" si="1"/>
        <v>0</v>
      </c>
      <c r="K52">
        <f t="shared" si="2"/>
        <v>11</v>
      </c>
      <c r="L52" t="str">
        <f t="shared" si="3"/>
        <v>Manly-Warringah Sea Eagles</v>
      </c>
    </row>
    <row r="53" spans="1:12" x14ac:dyDescent="0.25">
      <c r="A53">
        <v>4</v>
      </c>
      <c r="B53">
        <v>0</v>
      </c>
      <c r="C53">
        <v>12</v>
      </c>
      <c r="D53" t="s">
        <v>208</v>
      </c>
      <c r="E53">
        <v>3</v>
      </c>
      <c r="F53">
        <v>0</v>
      </c>
      <c r="G53" t="s">
        <v>177</v>
      </c>
      <c r="H53">
        <v>50</v>
      </c>
      <c r="I53">
        <f t="shared" si="0"/>
        <v>4</v>
      </c>
      <c r="J53">
        <f t="shared" si="1"/>
        <v>0</v>
      </c>
      <c r="K53">
        <f t="shared" si="2"/>
        <v>12</v>
      </c>
      <c r="L53" t="str">
        <f t="shared" si="3"/>
        <v>North Sydney Bears</v>
      </c>
    </row>
    <row r="54" spans="1:12" x14ac:dyDescent="0.25">
      <c r="A54">
        <v>5</v>
      </c>
      <c r="B54">
        <v>0</v>
      </c>
      <c r="C54">
        <v>1</v>
      </c>
      <c r="D54" t="s">
        <v>244</v>
      </c>
      <c r="E54">
        <v>33</v>
      </c>
      <c r="F54">
        <v>0</v>
      </c>
      <c r="G54" t="s">
        <v>177</v>
      </c>
      <c r="H54">
        <v>51</v>
      </c>
      <c r="I54">
        <f t="shared" si="0"/>
        <v>5</v>
      </c>
      <c r="J54">
        <f t="shared" si="1"/>
        <v>0</v>
      </c>
      <c r="K54">
        <f t="shared" si="2"/>
        <v>1</v>
      </c>
      <c r="L54" t="str">
        <f t="shared" si="3"/>
        <v>Cronulla Sharks</v>
      </c>
    </row>
    <row r="55" spans="1:12" x14ac:dyDescent="0.25">
      <c r="A55">
        <v>5</v>
      </c>
      <c r="B55">
        <v>0</v>
      </c>
      <c r="C55">
        <v>2</v>
      </c>
      <c r="D55" t="s">
        <v>203</v>
      </c>
      <c r="E55">
        <v>8</v>
      </c>
      <c r="F55">
        <v>0</v>
      </c>
      <c r="G55" t="s">
        <v>177</v>
      </c>
      <c r="H55">
        <v>52</v>
      </c>
      <c r="I55">
        <f t="shared" si="0"/>
        <v>5</v>
      </c>
      <c r="J55">
        <f t="shared" si="1"/>
        <v>0</v>
      </c>
      <c r="K55">
        <f t="shared" si="2"/>
        <v>2</v>
      </c>
      <c r="L55" t="str">
        <f t="shared" si="3"/>
        <v>South Sydney Rabbitohs</v>
      </c>
    </row>
    <row r="56" spans="1:12" x14ac:dyDescent="0.25">
      <c r="A56">
        <v>5</v>
      </c>
      <c r="B56">
        <v>0</v>
      </c>
      <c r="C56">
        <v>3</v>
      </c>
      <c r="D56" t="s">
        <v>245</v>
      </c>
      <c r="E56">
        <v>34</v>
      </c>
      <c r="F56">
        <v>0</v>
      </c>
      <c r="G56" t="s">
        <v>177</v>
      </c>
      <c r="H56">
        <v>53</v>
      </c>
      <c r="I56">
        <f t="shared" si="0"/>
        <v>5</v>
      </c>
      <c r="J56">
        <f t="shared" si="1"/>
        <v>0</v>
      </c>
      <c r="K56">
        <f t="shared" si="2"/>
        <v>3</v>
      </c>
      <c r="L56" t="str">
        <f t="shared" si="3"/>
        <v>Penrith Panthers</v>
      </c>
    </row>
    <row r="57" spans="1:12" x14ac:dyDescent="0.25">
      <c r="A57">
        <v>5</v>
      </c>
      <c r="B57">
        <v>0</v>
      </c>
      <c r="C57">
        <v>4</v>
      </c>
      <c r="D57" t="s">
        <v>218</v>
      </c>
      <c r="E57">
        <v>26</v>
      </c>
      <c r="F57">
        <v>0</v>
      </c>
      <c r="G57" t="s">
        <v>177</v>
      </c>
      <c r="H57">
        <v>54</v>
      </c>
      <c r="I57">
        <f t="shared" si="0"/>
        <v>5</v>
      </c>
      <c r="J57">
        <f t="shared" si="1"/>
        <v>0</v>
      </c>
      <c r="K57">
        <f t="shared" si="2"/>
        <v>4</v>
      </c>
      <c r="L57" t="str">
        <f t="shared" si="3"/>
        <v>Western Suburbs Magpies</v>
      </c>
    </row>
    <row r="58" spans="1:12" x14ac:dyDescent="0.25">
      <c r="A58">
        <v>5</v>
      </c>
      <c r="B58">
        <v>0</v>
      </c>
      <c r="C58">
        <v>5</v>
      </c>
      <c r="D58" t="s">
        <v>201</v>
      </c>
      <c r="E58">
        <v>1</v>
      </c>
      <c r="F58">
        <v>0</v>
      </c>
      <c r="G58" t="s">
        <v>177</v>
      </c>
      <c r="H58">
        <v>55</v>
      </c>
      <c r="I58">
        <f t="shared" si="0"/>
        <v>5</v>
      </c>
      <c r="J58">
        <f t="shared" si="1"/>
        <v>0</v>
      </c>
      <c r="K58">
        <f t="shared" si="2"/>
        <v>5</v>
      </c>
      <c r="L58" t="str">
        <f t="shared" si="3"/>
        <v>Balmain Tigers</v>
      </c>
    </row>
    <row r="59" spans="1:12" x14ac:dyDescent="0.25">
      <c r="A59">
        <v>5</v>
      </c>
      <c r="B59">
        <v>0</v>
      </c>
      <c r="C59">
        <v>6</v>
      </c>
      <c r="D59" t="s">
        <v>206</v>
      </c>
      <c r="E59">
        <v>6</v>
      </c>
      <c r="F59">
        <v>0</v>
      </c>
      <c r="G59" t="s">
        <v>177</v>
      </c>
      <c r="H59">
        <v>56</v>
      </c>
      <c r="I59">
        <f t="shared" si="0"/>
        <v>5</v>
      </c>
      <c r="J59">
        <f t="shared" si="1"/>
        <v>0</v>
      </c>
      <c r="K59">
        <f t="shared" si="2"/>
        <v>6</v>
      </c>
      <c r="L59" t="str">
        <f t="shared" si="3"/>
        <v>Eastern Suburbs Roosters</v>
      </c>
    </row>
    <row r="60" spans="1:12" x14ac:dyDescent="0.25">
      <c r="A60">
        <v>5</v>
      </c>
      <c r="B60">
        <v>0</v>
      </c>
      <c r="C60">
        <v>7</v>
      </c>
      <c r="D60" t="s">
        <v>205</v>
      </c>
      <c r="E60">
        <v>4</v>
      </c>
      <c r="F60">
        <v>0</v>
      </c>
      <c r="G60" t="s">
        <v>177</v>
      </c>
      <c r="H60">
        <v>57</v>
      </c>
      <c r="I60">
        <f t="shared" si="0"/>
        <v>5</v>
      </c>
      <c r="J60">
        <f t="shared" si="1"/>
        <v>0</v>
      </c>
      <c r="K60">
        <f t="shared" si="2"/>
        <v>7</v>
      </c>
      <c r="L60" t="str">
        <f t="shared" si="3"/>
        <v>Canterbury Bulldogs</v>
      </c>
    </row>
    <row r="61" spans="1:12" x14ac:dyDescent="0.25">
      <c r="A61">
        <v>5</v>
      </c>
      <c r="B61">
        <v>0</v>
      </c>
      <c r="C61">
        <v>8</v>
      </c>
      <c r="D61" t="s">
        <v>202</v>
      </c>
      <c r="E61">
        <v>5</v>
      </c>
      <c r="F61">
        <v>0</v>
      </c>
      <c r="G61" t="s">
        <v>177</v>
      </c>
      <c r="H61">
        <v>58</v>
      </c>
      <c r="I61">
        <f t="shared" si="0"/>
        <v>5</v>
      </c>
      <c r="J61">
        <f t="shared" si="1"/>
        <v>0</v>
      </c>
      <c r="K61">
        <f t="shared" si="2"/>
        <v>8</v>
      </c>
      <c r="L61" t="str">
        <f t="shared" si="3"/>
        <v>St. George Dragons</v>
      </c>
    </row>
    <row r="62" spans="1:12" x14ac:dyDescent="0.25">
      <c r="A62">
        <v>5</v>
      </c>
      <c r="B62">
        <v>0</v>
      </c>
      <c r="C62">
        <v>9</v>
      </c>
      <c r="D62" t="s">
        <v>204</v>
      </c>
      <c r="E62">
        <v>2</v>
      </c>
      <c r="F62">
        <v>0</v>
      </c>
      <c r="G62" t="s">
        <v>177</v>
      </c>
      <c r="H62">
        <v>59</v>
      </c>
      <c r="I62">
        <f t="shared" si="0"/>
        <v>5</v>
      </c>
      <c r="J62">
        <f t="shared" si="1"/>
        <v>0</v>
      </c>
      <c r="K62">
        <f t="shared" si="2"/>
        <v>9</v>
      </c>
      <c r="L62" t="str">
        <f t="shared" si="3"/>
        <v>Parramatta Giants</v>
      </c>
    </row>
    <row r="63" spans="1:12" x14ac:dyDescent="0.25">
      <c r="A63">
        <v>5</v>
      </c>
      <c r="B63">
        <v>0</v>
      </c>
      <c r="C63">
        <v>10</v>
      </c>
      <c r="D63" t="s">
        <v>207</v>
      </c>
      <c r="E63">
        <v>7</v>
      </c>
      <c r="F63">
        <v>0</v>
      </c>
      <c r="G63" t="s">
        <v>177</v>
      </c>
      <c r="H63">
        <v>60</v>
      </c>
      <c r="I63">
        <f t="shared" si="0"/>
        <v>5</v>
      </c>
      <c r="J63">
        <f t="shared" si="1"/>
        <v>0</v>
      </c>
      <c r="K63">
        <f t="shared" si="2"/>
        <v>10</v>
      </c>
      <c r="L63" t="str">
        <f t="shared" si="3"/>
        <v>Newtown BlueBags</v>
      </c>
    </row>
    <row r="64" spans="1:12" x14ac:dyDescent="0.25">
      <c r="A64">
        <v>5</v>
      </c>
      <c r="B64">
        <v>0</v>
      </c>
      <c r="C64">
        <v>11</v>
      </c>
      <c r="D64" t="s">
        <v>217</v>
      </c>
      <c r="E64">
        <v>25</v>
      </c>
      <c r="F64">
        <v>0</v>
      </c>
      <c r="G64" t="s">
        <v>177</v>
      </c>
      <c r="H64">
        <v>61</v>
      </c>
      <c r="I64">
        <f t="shared" si="0"/>
        <v>5</v>
      </c>
      <c r="J64">
        <f t="shared" si="1"/>
        <v>0</v>
      </c>
      <c r="K64">
        <f t="shared" si="2"/>
        <v>11</v>
      </c>
      <c r="L64" t="str">
        <f t="shared" si="3"/>
        <v>Manly-Warringah Sea Eagles</v>
      </c>
    </row>
    <row r="65" spans="1:12" x14ac:dyDescent="0.25">
      <c r="A65">
        <v>5</v>
      </c>
      <c r="B65">
        <v>0</v>
      </c>
      <c r="C65">
        <v>12</v>
      </c>
      <c r="D65" t="s">
        <v>208</v>
      </c>
      <c r="E65">
        <v>3</v>
      </c>
      <c r="F65">
        <v>0</v>
      </c>
      <c r="G65" t="s">
        <v>177</v>
      </c>
      <c r="H65">
        <v>62</v>
      </c>
      <c r="I65">
        <f t="shared" si="0"/>
        <v>5</v>
      </c>
      <c r="J65">
        <f t="shared" si="1"/>
        <v>0</v>
      </c>
      <c r="K65">
        <f t="shared" si="2"/>
        <v>12</v>
      </c>
      <c r="L65" t="str">
        <f t="shared" si="3"/>
        <v>North Sydney Bears</v>
      </c>
    </row>
    <row r="66" spans="1:12" x14ac:dyDescent="0.25">
      <c r="A66">
        <v>6</v>
      </c>
      <c r="B66">
        <v>0</v>
      </c>
      <c r="C66">
        <v>1</v>
      </c>
      <c r="D66" t="s">
        <v>244</v>
      </c>
      <c r="E66">
        <v>33</v>
      </c>
      <c r="F66">
        <v>0</v>
      </c>
      <c r="G66" t="s">
        <v>177</v>
      </c>
      <c r="H66">
        <v>63</v>
      </c>
      <c r="I66">
        <f t="shared" si="0"/>
        <v>6</v>
      </c>
      <c r="J66">
        <f t="shared" si="1"/>
        <v>0</v>
      </c>
      <c r="K66">
        <f t="shared" si="2"/>
        <v>1</v>
      </c>
      <c r="L66" t="str">
        <f t="shared" si="3"/>
        <v>Cronulla Sharks</v>
      </c>
    </row>
    <row r="67" spans="1:12" x14ac:dyDescent="0.25">
      <c r="A67">
        <v>6</v>
      </c>
      <c r="B67">
        <v>0</v>
      </c>
      <c r="C67">
        <v>2</v>
      </c>
      <c r="D67" t="s">
        <v>203</v>
      </c>
      <c r="E67">
        <v>8</v>
      </c>
      <c r="F67">
        <v>0</v>
      </c>
      <c r="G67" t="s">
        <v>177</v>
      </c>
      <c r="H67">
        <v>64</v>
      </c>
      <c r="I67">
        <f t="shared" si="0"/>
        <v>6</v>
      </c>
      <c r="J67">
        <f t="shared" si="1"/>
        <v>0</v>
      </c>
      <c r="K67">
        <f t="shared" si="2"/>
        <v>2</v>
      </c>
      <c r="L67" t="str">
        <f t="shared" si="3"/>
        <v>South Sydney Rabbitohs</v>
      </c>
    </row>
    <row r="68" spans="1:12" x14ac:dyDescent="0.25">
      <c r="A68">
        <v>6</v>
      </c>
      <c r="B68">
        <v>0</v>
      </c>
      <c r="C68">
        <v>3</v>
      </c>
      <c r="D68" t="s">
        <v>245</v>
      </c>
      <c r="E68">
        <v>34</v>
      </c>
      <c r="F68">
        <v>0</v>
      </c>
      <c r="G68" t="s">
        <v>177</v>
      </c>
      <c r="H68">
        <v>65</v>
      </c>
      <c r="I68">
        <f t="shared" ref="I68:I83" si="4">A68</f>
        <v>6</v>
      </c>
      <c r="J68">
        <f t="shared" ref="J68:J83" si="5">B68</f>
        <v>0</v>
      </c>
      <c r="K68">
        <f t="shared" ref="K68:K83" si="6">C68</f>
        <v>3</v>
      </c>
      <c r="L68" t="str">
        <f t="shared" ref="L68:L83" si="7">D68</f>
        <v>Penrith Panthers</v>
      </c>
    </row>
    <row r="69" spans="1:12" x14ac:dyDescent="0.25">
      <c r="A69">
        <v>6</v>
      </c>
      <c r="B69">
        <v>0</v>
      </c>
      <c r="C69">
        <v>4</v>
      </c>
      <c r="D69" t="s">
        <v>218</v>
      </c>
      <c r="E69">
        <v>26</v>
      </c>
      <c r="F69">
        <v>0</v>
      </c>
      <c r="G69" t="s">
        <v>177</v>
      </c>
      <c r="H69">
        <v>66</v>
      </c>
      <c r="I69">
        <f t="shared" si="4"/>
        <v>6</v>
      </c>
      <c r="J69">
        <f t="shared" si="5"/>
        <v>0</v>
      </c>
      <c r="K69">
        <f t="shared" si="6"/>
        <v>4</v>
      </c>
      <c r="L69" t="str">
        <f t="shared" si="7"/>
        <v>Western Suburbs Magpies</v>
      </c>
    </row>
    <row r="70" spans="1:12" x14ac:dyDescent="0.25">
      <c r="A70">
        <v>6</v>
      </c>
      <c r="B70">
        <v>0</v>
      </c>
      <c r="C70">
        <v>5</v>
      </c>
      <c r="D70" t="s">
        <v>201</v>
      </c>
      <c r="E70">
        <v>1</v>
      </c>
      <c r="F70">
        <v>0</v>
      </c>
      <c r="G70" t="s">
        <v>177</v>
      </c>
      <c r="H70">
        <v>67</v>
      </c>
      <c r="I70">
        <f t="shared" si="4"/>
        <v>6</v>
      </c>
      <c r="J70">
        <f t="shared" si="5"/>
        <v>0</v>
      </c>
      <c r="K70">
        <f t="shared" si="6"/>
        <v>5</v>
      </c>
      <c r="L70" t="str">
        <f t="shared" si="7"/>
        <v>Balmain Tigers</v>
      </c>
    </row>
    <row r="71" spans="1:12" x14ac:dyDescent="0.25">
      <c r="A71">
        <v>6</v>
      </c>
      <c r="B71">
        <v>0</v>
      </c>
      <c r="C71">
        <v>6</v>
      </c>
      <c r="D71" t="s">
        <v>206</v>
      </c>
      <c r="E71">
        <v>6</v>
      </c>
      <c r="F71">
        <v>0</v>
      </c>
      <c r="G71" t="s">
        <v>177</v>
      </c>
      <c r="H71">
        <v>68</v>
      </c>
      <c r="I71">
        <f t="shared" si="4"/>
        <v>6</v>
      </c>
      <c r="J71">
        <f t="shared" si="5"/>
        <v>0</v>
      </c>
      <c r="K71">
        <f t="shared" si="6"/>
        <v>6</v>
      </c>
      <c r="L71" t="str">
        <f t="shared" si="7"/>
        <v>Eastern Suburbs Roosters</v>
      </c>
    </row>
    <row r="72" spans="1:12" ht="15.75" customHeight="1" x14ac:dyDescent="0.25">
      <c r="A72">
        <v>6</v>
      </c>
      <c r="B72">
        <v>0</v>
      </c>
      <c r="C72">
        <v>7</v>
      </c>
      <c r="D72" t="s">
        <v>205</v>
      </c>
      <c r="E72">
        <v>4</v>
      </c>
      <c r="F72">
        <v>0</v>
      </c>
      <c r="G72" t="s">
        <v>177</v>
      </c>
      <c r="H72">
        <v>69</v>
      </c>
      <c r="I72">
        <f t="shared" si="4"/>
        <v>6</v>
      </c>
      <c r="J72">
        <f t="shared" si="5"/>
        <v>0</v>
      </c>
      <c r="K72">
        <f t="shared" si="6"/>
        <v>7</v>
      </c>
      <c r="L72" t="str">
        <f t="shared" si="7"/>
        <v>Canterbury Bulldogs</v>
      </c>
    </row>
    <row r="73" spans="1:12" x14ac:dyDescent="0.25">
      <c r="A73">
        <v>6</v>
      </c>
      <c r="B73">
        <v>0</v>
      </c>
      <c r="C73">
        <v>8</v>
      </c>
      <c r="D73" t="s">
        <v>202</v>
      </c>
      <c r="E73">
        <v>5</v>
      </c>
      <c r="F73">
        <v>0</v>
      </c>
      <c r="G73" t="s">
        <v>177</v>
      </c>
      <c r="H73">
        <v>70</v>
      </c>
      <c r="I73">
        <f t="shared" si="4"/>
        <v>6</v>
      </c>
      <c r="J73">
        <f t="shared" si="5"/>
        <v>0</v>
      </c>
      <c r="K73">
        <f t="shared" si="6"/>
        <v>8</v>
      </c>
      <c r="L73" t="str">
        <f t="shared" si="7"/>
        <v>St. George Dragons</v>
      </c>
    </row>
    <row r="74" spans="1:12" x14ac:dyDescent="0.25">
      <c r="A74">
        <v>6</v>
      </c>
      <c r="B74">
        <v>0</v>
      </c>
      <c r="C74">
        <v>9</v>
      </c>
      <c r="D74" t="s">
        <v>204</v>
      </c>
      <c r="E74">
        <v>2</v>
      </c>
      <c r="F74">
        <v>0</v>
      </c>
      <c r="G74" t="s">
        <v>177</v>
      </c>
      <c r="H74">
        <v>71</v>
      </c>
      <c r="I74">
        <f t="shared" si="4"/>
        <v>6</v>
      </c>
      <c r="J74">
        <f t="shared" si="5"/>
        <v>0</v>
      </c>
      <c r="K74">
        <f t="shared" si="6"/>
        <v>9</v>
      </c>
      <c r="L74" t="str">
        <f t="shared" si="7"/>
        <v>Parramatta Giants</v>
      </c>
    </row>
    <row r="75" spans="1:12" x14ac:dyDescent="0.25">
      <c r="A75">
        <v>6</v>
      </c>
      <c r="B75">
        <v>0</v>
      </c>
      <c r="C75">
        <v>10</v>
      </c>
      <c r="D75" t="s">
        <v>207</v>
      </c>
      <c r="E75">
        <v>7</v>
      </c>
      <c r="F75">
        <v>0</v>
      </c>
      <c r="G75" t="s">
        <v>177</v>
      </c>
      <c r="H75">
        <v>72</v>
      </c>
      <c r="I75">
        <f t="shared" si="4"/>
        <v>6</v>
      </c>
      <c r="J75">
        <f t="shared" si="5"/>
        <v>0</v>
      </c>
      <c r="K75">
        <f t="shared" si="6"/>
        <v>10</v>
      </c>
      <c r="L75" t="str">
        <f t="shared" si="7"/>
        <v>Newtown BlueBags</v>
      </c>
    </row>
    <row r="76" spans="1:12" x14ac:dyDescent="0.25">
      <c r="A76">
        <v>6</v>
      </c>
      <c r="B76">
        <v>0</v>
      </c>
      <c r="C76">
        <v>11</v>
      </c>
      <c r="D76" t="s">
        <v>217</v>
      </c>
      <c r="E76">
        <v>25</v>
      </c>
      <c r="F76">
        <v>0</v>
      </c>
      <c r="G76" t="s">
        <v>177</v>
      </c>
      <c r="H76">
        <v>73</v>
      </c>
      <c r="I76">
        <f t="shared" si="4"/>
        <v>6</v>
      </c>
      <c r="J76">
        <f t="shared" si="5"/>
        <v>0</v>
      </c>
      <c r="K76">
        <f t="shared" si="6"/>
        <v>11</v>
      </c>
      <c r="L76" t="str">
        <f t="shared" si="7"/>
        <v>Manly-Warringah Sea Eagles</v>
      </c>
    </row>
    <row r="77" spans="1:12" x14ac:dyDescent="0.25">
      <c r="A77">
        <v>6</v>
      </c>
      <c r="B77">
        <v>0</v>
      </c>
      <c r="C77">
        <v>12</v>
      </c>
      <c r="D77" t="s">
        <v>208</v>
      </c>
      <c r="E77">
        <v>3</v>
      </c>
      <c r="F77">
        <v>0</v>
      </c>
      <c r="G77" t="s">
        <v>177</v>
      </c>
      <c r="H77">
        <v>74</v>
      </c>
      <c r="I77">
        <f t="shared" si="4"/>
        <v>6</v>
      </c>
      <c r="J77">
        <f t="shared" si="5"/>
        <v>0</v>
      </c>
      <c r="K77">
        <f t="shared" si="6"/>
        <v>12</v>
      </c>
      <c r="L77" t="str">
        <f t="shared" si="7"/>
        <v>North Sydney Bears</v>
      </c>
    </row>
    <row r="78" spans="1:12" x14ac:dyDescent="0.25">
      <c r="A78">
        <v>7</v>
      </c>
      <c r="B78">
        <v>0</v>
      </c>
      <c r="C78">
        <v>1</v>
      </c>
      <c r="D78" t="s">
        <v>244</v>
      </c>
      <c r="E78">
        <v>33</v>
      </c>
      <c r="F78">
        <v>0</v>
      </c>
      <c r="G78" t="s">
        <v>177</v>
      </c>
      <c r="H78">
        <v>75</v>
      </c>
      <c r="I78">
        <f t="shared" si="4"/>
        <v>7</v>
      </c>
      <c r="J78">
        <f t="shared" si="5"/>
        <v>0</v>
      </c>
      <c r="K78">
        <f t="shared" si="6"/>
        <v>1</v>
      </c>
      <c r="L78" t="str">
        <f t="shared" si="7"/>
        <v>Cronulla Sharks</v>
      </c>
    </row>
    <row r="79" spans="1:12" x14ac:dyDescent="0.25">
      <c r="A79">
        <v>7</v>
      </c>
      <c r="B79">
        <v>0</v>
      </c>
      <c r="C79">
        <v>2</v>
      </c>
      <c r="D79" t="s">
        <v>203</v>
      </c>
      <c r="E79">
        <v>8</v>
      </c>
      <c r="F79">
        <v>0</v>
      </c>
      <c r="G79" t="s">
        <v>177</v>
      </c>
      <c r="H79">
        <v>76</v>
      </c>
      <c r="I79">
        <f t="shared" si="4"/>
        <v>7</v>
      </c>
      <c r="J79">
        <f t="shared" si="5"/>
        <v>0</v>
      </c>
      <c r="K79">
        <f t="shared" si="6"/>
        <v>2</v>
      </c>
      <c r="L79" t="str">
        <f t="shared" si="7"/>
        <v>South Sydney Rabbitohs</v>
      </c>
    </row>
    <row r="80" spans="1:12" x14ac:dyDescent="0.25">
      <c r="A80">
        <v>7</v>
      </c>
      <c r="B80">
        <v>0</v>
      </c>
      <c r="C80">
        <v>3</v>
      </c>
      <c r="D80" t="s">
        <v>245</v>
      </c>
      <c r="E80">
        <v>34</v>
      </c>
      <c r="F80">
        <v>0</v>
      </c>
      <c r="G80" t="s">
        <v>177</v>
      </c>
      <c r="H80">
        <v>77</v>
      </c>
      <c r="I80">
        <f t="shared" si="4"/>
        <v>7</v>
      </c>
      <c r="J80">
        <f t="shared" si="5"/>
        <v>0</v>
      </c>
      <c r="K80">
        <f t="shared" si="6"/>
        <v>3</v>
      </c>
      <c r="L80" t="str">
        <f t="shared" si="7"/>
        <v>Penrith Panthers</v>
      </c>
    </row>
    <row r="81" spans="1:12" x14ac:dyDescent="0.25">
      <c r="A81">
        <v>7</v>
      </c>
      <c r="B81">
        <v>0</v>
      </c>
      <c r="C81">
        <v>4</v>
      </c>
      <c r="D81" t="s">
        <v>218</v>
      </c>
      <c r="E81">
        <v>26</v>
      </c>
      <c r="F81">
        <v>0</v>
      </c>
      <c r="G81" t="s">
        <v>177</v>
      </c>
      <c r="H81">
        <v>78</v>
      </c>
      <c r="I81">
        <f t="shared" si="4"/>
        <v>7</v>
      </c>
      <c r="J81">
        <f t="shared" si="5"/>
        <v>0</v>
      </c>
      <c r="K81">
        <f t="shared" si="6"/>
        <v>4</v>
      </c>
      <c r="L81" t="str">
        <f t="shared" si="7"/>
        <v>Western Suburbs Magpies</v>
      </c>
    </row>
    <row r="82" spans="1:12" x14ac:dyDescent="0.25">
      <c r="A82">
        <v>7</v>
      </c>
      <c r="B82">
        <v>0</v>
      </c>
      <c r="C82">
        <v>5</v>
      </c>
      <c r="D82" t="s">
        <v>201</v>
      </c>
      <c r="E82">
        <v>1</v>
      </c>
      <c r="F82">
        <v>0</v>
      </c>
      <c r="G82" t="s">
        <v>177</v>
      </c>
      <c r="H82">
        <v>79</v>
      </c>
      <c r="I82">
        <f t="shared" si="4"/>
        <v>7</v>
      </c>
      <c r="J82">
        <f t="shared" si="5"/>
        <v>0</v>
      </c>
      <c r="K82">
        <f t="shared" si="6"/>
        <v>5</v>
      </c>
      <c r="L82" t="str">
        <f t="shared" si="7"/>
        <v>Balmain Tigers</v>
      </c>
    </row>
    <row r="83" spans="1:12" x14ac:dyDescent="0.25">
      <c r="A83">
        <v>7</v>
      </c>
      <c r="B83">
        <v>0</v>
      </c>
      <c r="C83">
        <v>6</v>
      </c>
      <c r="D83" t="s">
        <v>206</v>
      </c>
      <c r="E83">
        <v>6</v>
      </c>
      <c r="F83">
        <v>0</v>
      </c>
      <c r="G83" t="s">
        <v>177</v>
      </c>
      <c r="H83">
        <v>80</v>
      </c>
      <c r="I83">
        <f t="shared" si="4"/>
        <v>7</v>
      </c>
      <c r="J83">
        <f t="shared" si="5"/>
        <v>0</v>
      </c>
      <c r="K83">
        <f t="shared" si="6"/>
        <v>6</v>
      </c>
      <c r="L83" t="str">
        <f t="shared" si="7"/>
        <v>Eastern Suburbs Roosters</v>
      </c>
    </row>
    <row r="84" spans="1:12" x14ac:dyDescent="0.25">
      <c r="A84">
        <v>7</v>
      </c>
      <c r="B84">
        <v>0</v>
      </c>
      <c r="C84">
        <v>7</v>
      </c>
      <c r="D84" t="s">
        <v>205</v>
      </c>
      <c r="E84">
        <v>4</v>
      </c>
      <c r="F84">
        <v>0</v>
      </c>
      <c r="G84" t="s">
        <v>177</v>
      </c>
      <c r="H84">
        <v>81</v>
      </c>
      <c r="I84">
        <f t="shared" ref="I84:I101" si="8">A84</f>
        <v>7</v>
      </c>
      <c r="J84">
        <f t="shared" ref="J84:J101" si="9">B84</f>
        <v>0</v>
      </c>
      <c r="K84">
        <f t="shared" ref="K84:K101" si="10">C84</f>
        <v>7</v>
      </c>
      <c r="L84" t="str">
        <f t="shared" ref="L84:L101" si="11">D84</f>
        <v>Canterbury Bulldogs</v>
      </c>
    </row>
    <row r="85" spans="1:12" x14ac:dyDescent="0.25">
      <c r="A85">
        <v>7</v>
      </c>
      <c r="B85">
        <v>0</v>
      </c>
      <c r="C85">
        <v>8</v>
      </c>
      <c r="D85" t="s">
        <v>202</v>
      </c>
      <c r="E85">
        <v>5</v>
      </c>
      <c r="F85">
        <v>0</v>
      </c>
      <c r="G85" t="s">
        <v>177</v>
      </c>
      <c r="H85">
        <v>82</v>
      </c>
      <c r="I85">
        <f t="shared" si="8"/>
        <v>7</v>
      </c>
      <c r="J85">
        <f t="shared" si="9"/>
        <v>0</v>
      </c>
      <c r="K85">
        <f t="shared" si="10"/>
        <v>8</v>
      </c>
      <c r="L85" t="str">
        <f t="shared" si="11"/>
        <v>St. George Dragons</v>
      </c>
    </row>
    <row r="86" spans="1:12" x14ac:dyDescent="0.25">
      <c r="A86">
        <v>7</v>
      </c>
      <c r="B86">
        <v>0</v>
      </c>
      <c r="C86">
        <v>9</v>
      </c>
      <c r="D86" t="s">
        <v>204</v>
      </c>
      <c r="E86">
        <v>2</v>
      </c>
      <c r="F86">
        <v>0</v>
      </c>
      <c r="G86" t="s">
        <v>177</v>
      </c>
      <c r="H86">
        <v>83</v>
      </c>
      <c r="I86">
        <f t="shared" si="8"/>
        <v>7</v>
      </c>
      <c r="J86">
        <f t="shared" si="9"/>
        <v>0</v>
      </c>
      <c r="K86">
        <f t="shared" si="10"/>
        <v>9</v>
      </c>
      <c r="L86" t="str">
        <f t="shared" si="11"/>
        <v>Parramatta Giants</v>
      </c>
    </row>
    <row r="87" spans="1:12" x14ac:dyDescent="0.25">
      <c r="A87">
        <v>7</v>
      </c>
      <c r="B87">
        <v>0</v>
      </c>
      <c r="C87">
        <v>10</v>
      </c>
      <c r="D87" t="s">
        <v>207</v>
      </c>
      <c r="E87">
        <v>7</v>
      </c>
      <c r="F87">
        <v>0</v>
      </c>
      <c r="G87" t="s">
        <v>177</v>
      </c>
      <c r="H87">
        <v>84</v>
      </c>
      <c r="I87">
        <f t="shared" si="8"/>
        <v>7</v>
      </c>
      <c r="J87">
        <f t="shared" si="9"/>
        <v>0</v>
      </c>
      <c r="K87">
        <f t="shared" si="10"/>
        <v>10</v>
      </c>
      <c r="L87" t="str">
        <f t="shared" si="11"/>
        <v>Newtown BlueBags</v>
      </c>
    </row>
    <row r="88" spans="1:12" x14ac:dyDescent="0.25">
      <c r="A88">
        <v>7</v>
      </c>
      <c r="B88">
        <v>0</v>
      </c>
      <c r="C88">
        <v>11</v>
      </c>
      <c r="D88" t="s">
        <v>217</v>
      </c>
      <c r="E88">
        <v>25</v>
      </c>
      <c r="F88">
        <v>0</v>
      </c>
      <c r="G88" t="s">
        <v>177</v>
      </c>
      <c r="H88">
        <v>85</v>
      </c>
      <c r="I88">
        <f t="shared" si="8"/>
        <v>7</v>
      </c>
      <c r="J88">
        <f t="shared" si="9"/>
        <v>0</v>
      </c>
      <c r="K88">
        <f t="shared" si="10"/>
        <v>11</v>
      </c>
      <c r="L88" t="str">
        <f t="shared" si="11"/>
        <v>Manly-Warringah Sea Eagles</v>
      </c>
    </row>
    <row r="89" spans="1:12" x14ac:dyDescent="0.25">
      <c r="A89">
        <v>7</v>
      </c>
      <c r="B89">
        <v>0</v>
      </c>
      <c r="C89">
        <v>12</v>
      </c>
      <c r="D89" t="s">
        <v>208</v>
      </c>
      <c r="E89">
        <v>3</v>
      </c>
      <c r="F89">
        <v>0</v>
      </c>
      <c r="G89" t="s">
        <v>177</v>
      </c>
      <c r="H89">
        <v>86</v>
      </c>
      <c r="I89">
        <f t="shared" si="8"/>
        <v>7</v>
      </c>
      <c r="J89">
        <f t="shared" si="9"/>
        <v>0</v>
      </c>
      <c r="K89">
        <f t="shared" si="10"/>
        <v>12</v>
      </c>
      <c r="L89" t="str">
        <f t="shared" si="11"/>
        <v>North Sydney Bears</v>
      </c>
    </row>
    <row r="90" spans="1:12" x14ac:dyDescent="0.25">
      <c r="A90">
        <v>8</v>
      </c>
      <c r="B90">
        <v>0</v>
      </c>
      <c r="C90">
        <v>1</v>
      </c>
      <c r="D90" t="s">
        <v>244</v>
      </c>
      <c r="E90">
        <v>33</v>
      </c>
      <c r="F90">
        <v>0</v>
      </c>
      <c r="G90" t="s">
        <v>177</v>
      </c>
      <c r="H90">
        <v>87</v>
      </c>
      <c r="I90">
        <f t="shared" si="8"/>
        <v>8</v>
      </c>
      <c r="J90">
        <f t="shared" si="9"/>
        <v>0</v>
      </c>
      <c r="K90">
        <f t="shared" si="10"/>
        <v>1</v>
      </c>
      <c r="L90" t="str">
        <f t="shared" si="11"/>
        <v>Cronulla Sharks</v>
      </c>
    </row>
    <row r="91" spans="1:12" x14ac:dyDescent="0.25">
      <c r="A91">
        <v>8</v>
      </c>
      <c r="B91">
        <v>0</v>
      </c>
      <c r="C91">
        <v>2</v>
      </c>
      <c r="D91" t="s">
        <v>203</v>
      </c>
      <c r="E91">
        <v>8</v>
      </c>
      <c r="F91">
        <v>0</v>
      </c>
      <c r="G91" t="s">
        <v>177</v>
      </c>
      <c r="H91">
        <v>88</v>
      </c>
      <c r="I91">
        <f t="shared" si="8"/>
        <v>8</v>
      </c>
      <c r="J91">
        <f t="shared" si="9"/>
        <v>0</v>
      </c>
      <c r="K91">
        <f t="shared" si="10"/>
        <v>2</v>
      </c>
      <c r="L91" t="str">
        <f t="shared" si="11"/>
        <v>South Sydney Rabbitohs</v>
      </c>
    </row>
    <row r="92" spans="1:12" x14ac:dyDescent="0.25">
      <c r="A92">
        <v>8</v>
      </c>
      <c r="B92">
        <v>0</v>
      </c>
      <c r="C92">
        <v>3</v>
      </c>
      <c r="D92" t="s">
        <v>245</v>
      </c>
      <c r="E92">
        <v>34</v>
      </c>
      <c r="F92">
        <v>0</v>
      </c>
      <c r="G92" t="s">
        <v>177</v>
      </c>
      <c r="H92">
        <v>89</v>
      </c>
      <c r="I92">
        <f t="shared" si="8"/>
        <v>8</v>
      </c>
      <c r="J92">
        <f t="shared" si="9"/>
        <v>0</v>
      </c>
      <c r="K92">
        <f t="shared" si="10"/>
        <v>3</v>
      </c>
      <c r="L92" t="str">
        <f t="shared" si="11"/>
        <v>Penrith Panthers</v>
      </c>
    </row>
    <row r="93" spans="1:12" x14ac:dyDescent="0.25">
      <c r="A93">
        <v>8</v>
      </c>
      <c r="B93">
        <v>0</v>
      </c>
      <c r="C93">
        <v>4</v>
      </c>
      <c r="D93" t="s">
        <v>218</v>
      </c>
      <c r="E93">
        <v>26</v>
      </c>
      <c r="F93">
        <v>0</v>
      </c>
      <c r="G93" t="s">
        <v>177</v>
      </c>
      <c r="H93">
        <v>90</v>
      </c>
      <c r="I93">
        <f t="shared" si="8"/>
        <v>8</v>
      </c>
      <c r="J93">
        <f t="shared" si="9"/>
        <v>0</v>
      </c>
      <c r="K93">
        <f t="shared" si="10"/>
        <v>4</v>
      </c>
      <c r="L93" t="str">
        <f t="shared" si="11"/>
        <v>Western Suburbs Magpies</v>
      </c>
    </row>
    <row r="94" spans="1:12" x14ac:dyDescent="0.25">
      <c r="A94">
        <v>8</v>
      </c>
      <c r="B94">
        <v>0</v>
      </c>
      <c r="C94">
        <v>5</v>
      </c>
      <c r="D94" t="s">
        <v>201</v>
      </c>
      <c r="E94">
        <v>1</v>
      </c>
      <c r="F94">
        <v>0</v>
      </c>
      <c r="G94" t="s">
        <v>177</v>
      </c>
      <c r="H94">
        <v>91</v>
      </c>
      <c r="I94">
        <f t="shared" si="8"/>
        <v>8</v>
      </c>
      <c r="J94">
        <f t="shared" si="9"/>
        <v>0</v>
      </c>
      <c r="K94">
        <f t="shared" si="10"/>
        <v>5</v>
      </c>
      <c r="L94" t="str">
        <f t="shared" si="11"/>
        <v>Balmain Tigers</v>
      </c>
    </row>
    <row r="95" spans="1:12" x14ac:dyDescent="0.25">
      <c r="A95">
        <v>8</v>
      </c>
      <c r="B95">
        <v>0</v>
      </c>
      <c r="C95">
        <v>6</v>
      </c>
      <c r="D95" t="s">
        <v>206</v>
      </c>
      <c r="E95">
        <v>6</v>
      </c>
      <c r="F95">
        <v>0</v>
      </c>
      <c r="G95" t="s">
        <v>177</v>
      </c>
      <c r="H95">
        <v>92</v>
      </c>
      <c r="I95">
        <f t="shared" si="8"/>
        <v>8</v>
      </c>
      <c r="J95">
        <f t="shared" si="9"/>
        <v>0</v>
      </c>
      <c r="K95">
        <f t="shared" si="10"/>
        <v>6</v>
      </c>
      <c r="L95" t="str">
        <f t="shared" si="11"/>
        <v>Eastern Suburbs Roosters</v>
      </c>
    </row>
    <row r="96" spans="1:12" x14ac:dyDescent="0.25">
      <c r="A96">
        <v>8</v>
      </c>
      <c r="B96">
        <v>0</v>
      </c>
      <c r="C96">
        <v>7</v>
      </c>
      <c r="D96" t="s">
        <v>205</v>
      </c>
      <c r="E96">
        <v>4</v>
      </c>
      <c r="F96">
        <v>0</v>
      </c>
      <c r="G96" t="s">
        <v>177</v>
      </c>
      <c r="H96">
        <v>93</v>
      </c>
      <c r="I96">
        <f t="shared" si="8"/>
        <v>8</v>
      </c>
      <c r="J96">
        <f t="shared" si="9"/>
        <v>0</v>
      </c>
      <c r="K96">
        <f t="shared" si="10"/>
        <v>7</v>
      </c>
      <c r="L96" t="str">
        <f t="shared" si="11"/>
        <v>Canterbury Bulldogs</v>
      </c>
    </row>
    <row r="97" spans="1:12" x14ac:dyDescent="0.25">
      <c r="A97">
        <v>8</v>
      </c>
      <c r="B97">
        <v>0</v>
      </c>
      <c r="C97">
        <v>8</v>
      </c>
      <c r="D97" t="s">
        <v>202</v>
      </c>
      <c r="E97">
        <v>5</v>
      </c>
      <c r="F97">
        <v>0</v>
      </c>
      <c r="G97" t="s">
        <v>177</v>
      </c>
      <c r="H97">
        <v>94</v>
      </c>
      <c r="I97">
        <f t="shared" si="8"/>
        <v>8</v>
      </c>
      <c r="J97">
        <f t="shared" si="9"/>
        <v>0</v>
      </c>
      <c r="K97">
        <f t="shared" si="10"/>
        <v>8</v>
      </c>
      <c r="L97" t="str">
        <f t="shared" si="11"/>
        <v>St. George Dragons</v>
      </c>
    </row>
    <row r="98" spans="1:12" x14ac:dyDescent="0.25">
      <c r="A98">
        <v>8</v>
      </c>
      <c r="B98">
        <v>0</v>
      </c>
      <c r="C98">
        <v>9</v>
      </c>
      <c r="D98" t="s">
        <v>204</v>
      </c>
      <c r="E98">
        <v>2</v>
      </c>
      <c r="F98">
        <v>0</v>
      </c>
      <c r="G98" t="s">
        <v>177</v>
      </c>
      <c r="H98">
        <v>95</v>
      </c>
      <c r="I98">
        <f t="shared" si="8"/>
        <v>8</v>
      </c>
      <c r="J98">
        <f t="shared" si="9"/>
        <v>0</v>
      </c>
      <c r="K98">
        <f t="shared" si="10"/>
        <v>9</v>
      </c>
      <c r="L98" t="str">
        <f t="shared" si="11"/>
        <v>Parramatta Giants</v>
      </c>
    </row>
    <row r="99" spans="1:12" x14ac:dyDescent="0.25">
      <c r="A99">
        <v>8</v>
      </c>
      <c r="B99">
        <v>0</v>
      </c>
      <c r="C99">
        <v>10</v>
      </c>
      <c r="D99" t="s">
        <v>207</v>
      </c>
      <c r="E99">
        <v>7</v>
      </c>
      <c r="F99">
        <v>0</v>
      </c>
      <c r="G99" t="s">
        <v>177</v>
      </c>
      <c r="H99">
        <v>96</v>
      </c>
      <c r="I99">
        <f t="shared" si="8"/>
        <v>8</v>
      </c>
      <c r="J99">
        <f t="shared" si="9"/>
        <v>0</v>
      </c>
      <c r="K99">
        <f t="shared" si="10"/>
        <v>10</v>
      </c>
      <c r="L99" t="str">
        <f t="shared" si="11"/>
        <v>Newtown BlueBags</v>
      </c>
    </row>
    <row r="100" spans="1:12" x14ac:dyDescent="0.25">
      <c r="A100">
        <v>8</v>
      </c>
      <c r="B100">
        <v>0</v>
      </c>
      <c r="C100">
        <v>11</v>
      </c>
      <c r="D100" t="s">
        <v>217</v>
      </c>
      <c r="E100">
        <v>25</v>
      </c>
      <c r="F100">
        <v>0</v>
      </c>
      <c r="G100" t="s">
        <v>177</v>
      </c>
      <c r="H100">
        <v>97</v>
      </c>
      <c r="I100">
        <f t="shared" si="8"/>
        <v>8</v>
      </c>
      <c r="J100">
        <f t="shared" si="9"/>
        <v>0</v>
      </c>
      <c r="K100">
        <f t="shared" si="10"/>
        <v>11</v>
      </c>
      <c r="L100" t="str">
        <f t="shared" si="11"/>
        <v>Manly-Warringah Sea Eagles</v>
      </c>
    </row>
    <row r="101" spans="1:12" x14ac:dyDescent="0.25">
      <c r="A101">
        <v>8</v>
      </c>
      <c r="B101">
        <v>0</v>
      </c>
      <c r="C101">
        <v>12</v>
      </c>
      <c r="D101" t="s">
        <v>208</v>
      </c>
      <c r="E101">
        <v>3</v>
      </c>
      <c r="F101">
        <v>0</v>
      </c>
      <c r="G101" t="s">
        <v>177</v>
      </c>
      <c r="H101">
        <v>98</v>
      </c>
      <c r="I101">
        <f t="shared" si="8"/>
        <v>8</v>
      </c>
      <c r="J101">
        <f t="shared" si="9"/>
        <v>0</v>
      </c>
      <c r="K101">
        <f t="shared" si="10"/>
        <v>12</v>
      </c>
      <c r="L101" t="str">
        <f t="shared" si="11"/>
        <v>North Sydney Bears</v>
      </c>
    </row>
    <row r="102" spans="1:12" ht="15.75" customHeight="1" x14ac:dyDescent="0.25"/>
    <row r="128" ht="15.75" customHeight="1" x14ac:dyDescent="0.25"/>
    <row r="154" ht="15.75" customHeight="1" x14ac:dyDescent="0.25"/>
    <row r="180" ht="15.75" customHeight="1" x14ac:dyDescent="0.25"/>
    <row r="206" ht="15.75" customHeight="1" x14ac:dyDescent="0.25"/>
    <row r="232" ht="15.75" customHeight="1" x14ac:dyDescent="0.25"/>
    <row r="258" ht="15.75" customHeight="1" x14ac:dyDescent="0.25"/>
    <row r="284" ht="15.75" customHeight="1" x14ac:dyDescent="0.25"/>
    <row r="310" ht="15.75" customHeight="1" x14ac:dyDescent="0.25"/>
    <row r="336" ht="15.75" customHeight="1" x14ac:dyDescent="0.25"/>
    <row r="362" ht="15.75" customHeight="1" x14ac:dyDescent="0.25"/>
    <row r="388" ht="15.75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F24" sqref="F24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12" bestFit="1" customWidth="1"/>
    <col min="6" max="6" width="19.140625" style="13" bestFit="1" customWidth="1"/>
    <col min="7" max="7" width="4.42578125" style="13" bestFit="1" customWidth="1"/>
    <col min="8" max="8" width="2.140625" style="13" bestFit="1" customWidth="1"/>
    <col min="9" max="9" width="2.140625" style="6" bestFit="1" customWidth="1"/>
    <col min="10" max="10" width="9.5703125" bestFit="1" customWidth="1"/>
    <col min="11" max="11" width="9.5703125" style="6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6" bestFit="1" customWidth="1"/>
    <col min="17" max="17" width="6.5703125" bestFit="1" customWidth="1"/>
    <col min="18" max="18" width="6.7109375" style="6" bestFit="1" customWidth="1"/>
    <col min="19" max="19" width="11.5703125" bestFit="1" customWidth="1"/>
    <col min="20" max="20" width="7" style="6" bestFit="1" customWidth="1"/>
    <col min="23" max="23" width="9.140625" style="6"/>
  </cols>
  <sheetData>
    <row r="1" spans="1:31" x14ac:dyDescent="0.25">
      <c r="D1">
        <v>2</v>
      </c>
      <c r="E1" s="12">
        <v>3</v>
      </c>
      <c r="F1" s="13">
        <v>4</v>
      </c>
      <c r="G1" s="13">
        <v>5</v>
      </c>
      <c r="H1" s="13">
        <v>6</v>
      </c>
      <c r="I1" s="6">
        <v>7</v>
      </c>
      <c r="J1">
        <v>10</v>
      </c>
      <c r="K1" s="6">
        <v>11</v>
      </c>
      <c r="L1">
        <v>17</v>
      </c>
      <c r="M1">
        <v>18</v>
      </c>
      <c r="N1">
        <v>19</v>
      </c>
      <c r="O1">
        <v>20</v>
      </c>
      <c r="P1" s="6">
        <v>21</v>
      </c>
      <c r="Q1">
        <v>41</v>
      </c>
      <c r="R1" s="6">
        <v>42</v>
      </c>
      <c r="S1">
        <v>36</v>
      </c>
      <c r="T1" s="6">
        <v>46</v>
      </c>
      <c r="X1">
        <v>3</v>
      </c>
      <c r="Y1">
        <v>4</v>
      </c>
      <c r="Z1">
        <v>6</v>
      </c>
      <c r="AA1">
        <v>7</v>
      </c>
      <c r="AB1" t="s">
        <v>139</v>
      </c>
      <c r="AC1" t="e">
        <f>AVERAGE(AC5:AC105)</f>
        <v>#DIV/0!</v>
      </c>
    </row>
    <row r="2" spans="1:31" x14ac:dyDescent="0.25">
      <c r="D2">
        <v>2</v>
      </c>
      <c r="E2" s="12">
        <v>3</v>
      </c>
      <c r="F2" s="13">
        <v>4</v>
      </c>
      <c r="G2" s="13">
        <v>5</v>
      </c>
      <c r="H2" s="13">
        <v>6</v>
      </c>
      <c r="I2" s="6">
        <v>7</v>
      </c>
      <c r="J2">
        <v>10</v>
      </c>
      <c r="K2" s="6">
        <v>11</v>
      </c>
      <c r="L2">
        <v>15</v>
      </c>
      <c r="M2">
        <v>16</v>
      </c>
      <c r="N2">
        <v>17</v>
      </c>
      <c r="O2">
        <v>42</v>
      </c>
      <c r="P2" s="6">
        <v>43</v>
      </c>
      <c r="Q2">
        <v>51</v>
      </c>
      <c r="R2" s="6">
        <v>52</v>
      </c>
      <c r="S2">
        <v>45</v>
      </c>
      <c r="T2" s="6">
        <v>56</v>
      </c>
    </row>
    <row r="3" spans="1:31" x14ac:dyDescent="0.25">
      <c r="L3" t="s">
        <v>140</v>
      </c>
      <c r="M3" t="s">
        <v>141</v>
      </c>
      <c r="N3" t="s">
        <v>142</v>
      </c>
      <c r="O3" t="s">
        <v>143</v>
      </c>
      <c r="P3" s="6" t="s">
        <v>144</v>
      </c>
      <c r="S3" s="11">
        <v>2000000</v>
      </c>
      <c r="X3">
        <v>24</v>
      </c>
      <c r="Y3">
        <v>8</v>
      </c>
      <c r="AB3" t="s">
        <v>145</v>
      </c>
      <c r="AC3" t="e">
        <f>MEDIAN(AC5:AC105)</f>
        <v>#NUM!</v>
      </c>
    </row>
    <row r="4" spans="1:31" s="4" customFormat="1" x14ac:dyDescent="0.25">
      <c r="A4" s="4" t="s">
        <v>138</v>
      </c>
      <c r="B4" s="4" t="s">
        <v>161</v>
      </c>
      <c r="C4" s="4" t="s">
        <v>146</v>
      </c>
      <c r="D4" s="4" t="s">
        <v>137</v>
      </c>
      <c r="E4" s="14" t="s">
        <v>127</v>
      </c>
      <c r="F4" s="15" t="s">
        <v>1</v>
      </c>
      <c r="G4" s="15" t="s">
        <v>2</v>
      </c>
      <c r="H4" s="15" t="s">
        <v>3</v>
      </c>
      <c r="I4" s="7" t="s">
        <v>4</v>
      </c>
      <c r="J4" s="4" t="s">
        <v>7</v>
      </c>
      <c r="K4" s="7" t="s">
        <v>8</v>
      </c>
      <c r="L4" s="4" t="s">
        <v>147</v>
      </c>
      <c r="M4" s="4" t="s">
        <v>148</v>
      </c>
      <c r="N4" s="4" t="s">
        <v>140</v>
      </c>
      <c r="O4" s="4" t="s">
        <v>98</v>
      </c>
      <c r="P4" s="7" t="s">
        <v>149</v>
      </c>
      <c r="Q4" s="4" t="s">
        <v>99</v>
      </c>
      <c r="R4" s="7" t="s">
        <v>100</v>
      </c>
      <c r="S4" s="4" t="s">
        <v>150</v>
      </c>
      <c r="T4" s="7" t="s">
        <v>104</v>
      </c>
      <c r="U4" s="4" t="s">
        <v>151</v>
      </c>
      <c r="V4" s="4" t="s">
        <v>152</v>
      </c>
      <c r="W4" s="7" t="s">
        <v>153</v>
      </c>
      <c r="X4" s="4" t="s">
        <v>154</v>
      </c>
      <c r="Y4" s="4" t="s">
        <v>155</v>
      </c>
      <c r="Z4" s="4" t="s">
        <v>156</v>
      </c>
      <c r="AA4" s="4" t="s">
        <v>157</v>
      </c>
      <c r="AB4" s="4" t="s">
        <v>158</v>
      </c>
      <c r="AC4" s="4" t="s">
        <v>106</v>
      </c>
      <c r="AD4" s="4" t="s">
        <v>159</v>
      </c>
      <c r="AE4" s="4" t="s">
        <v>160</v>
      </c>
    </row>
    <row r="5" spans="1:31" s="21" customFormat="1" x14ac:dyDescent="0.25">
      <c r="A5" s="21" t="s">
        <v>248</v>
      </c>
      <c r="B5" s="21">
        <f t="shared" ref="B5:B12" si="0">COUNTIF($A$5:$A$20,A5)</f>
        <v>1</v>
      </c>
      <c r="C5" s="21" t="str">
        <f t="shared" ref="C5:C12" si="1">IF(OR(MID(A5,1,2)="SP",MID(A5,1,2)="MR",MID(A5,1,2)="CL",MID(A5,1,2)="RP"),"P","B")</f>
        <v>P</v>
      </c>
      <c r="D5" s="17" t="e">
        <f>IF($C5="B",VLOOKUP($A5,Bat!$A$4:$BC$2232,D$1,FALSE),VLOOKUP($A5,Pit!$A$4:$AZ$2108,D$2,FALSE))</f>
        <v>#N/A</v>
      </c>
      <c r="E5" s="16" t="e">
        <f>IF($C5="B",VLOOKUP($A5,Bat!$A$4:$BC$2232,E$1,FALSE),VLOOKUP($A5,Pit!$A$4:$AZ$2108,E$2,FALSE))</f>
        <v>#N/A</v>
      </c>
      <c r="F5" s="16" t="e">
        <f>IF($C5="B",VLOOKUP($A5,Bat!$A$4:$BC$2232,F$1,FALSE),VLOOKUP($A5,Pit!$A$4:$AZ$2108,F$2,FALSE))</f>
        <v>#N/A</v>
      </c>
      <c r="G5" s="16" t="e">
        <f>IF($C5="B",VLOOKUP($A5,Bat!$A$4:$BC$2232,G$1,FALSE),VLOOKUP($A5,Pit!$A$4:$AZ$2108,G$2,FALSE))</f>
        <v>#N/A</v>
      </c>
      <c r="H5" s="16" t="e">
        <f>IF($C5="B",VLOOKUP($A5,Bat!$A$4:$BC$2232,H$1,FALSE),VLOOKUP($A5,Pit!$A$4:$AZ$2108,H$2,FALSE))</f>
        <v>#N/A</v>
      </c>
      <c r="I5" s="16" t="e">
        <f>IF($C5="B",VLOOKUP($A5,Bat!$A$4:$BC$2232,I$1,FALSE),VLOOKUP($A5,Pit!$A$4:$AZ$2108,I$2,FALSE))</f>
        <v>#N/A</v>
      </c>
      <c r="J5" s="16" t="e">
        <f>IF($C5="B",VLOOKUP($A5,Bat!$A$4:$BC$2232,J$1,FALSE),VLOOKUP($A5,Pit!$A$4:$AZ$2108,J$2,FALSE))</f>
        <v>#N/A</v>
      </c>
      <c r="K5" s="17" t="e">
        <f>IF($C5="B",VLOOKUP($A5,Bat!$A$4:$BC$2232,K$1,FALSE),VLOOKUP($A5,Pit!$A$4:$AZ$2108,K$2,FALSE))</f>
        <v>#N/A</v>
      </c>
      <c r="L5" s="16" t="e">
        <f>IF($C5="B",VLOOKUP($A5,Bat!$A$4:$BC$2232,L$1,FALSE),VLOOKUP($A5,Pit!$A$4:$AZ$2108,L$2,FALSE))</f>
        <v>#N/A</v>
      </c>
      <c r="M5" s="16" t="e">
        <f>IF($C5="B",VLOOKUP($A5,Bat!$A$4:$BC$2232,M$1,FALSE),VLOOKUP($A5,Pit!$A$4:$AZ$2108,M$2,FALSE))</f>
        <v>#N/A</v>
      </c>
      <c r="N5" s="16" t="e">
        <f>IF($C5="B",VLOOKUP($A5,Bat!$A$4:$BC$2232,N$1,FALSE),VLOOKUP($A5,Pit!$A$4:$AZ$2108,N$2,FALSE))</f>
        <v>#N/A</v>
      </c>
      <c r="O5" s="16" t="e">
        <f>IF($C5="B",VLOOKUP($A5,Bat!$A$4:$BC$2232,O$1,FALSE),VLOOKUP($A5,Pit!$A$4:$AZ$2108,O$2,FALSE))</f>
        <v>#N/A</v>
      </c>
      <c r="P5" s="17" t="e">
        <f>IF($C5="B",VLOOKUP($A5,Bat!$A$4:$BC$2232,P$1,FALSE),VLOOKUP($A5,Pit!$A$4:$AZ$2108,P$2,FALSE))</f>
        <v>#N/A</v>
      </c>
      <c r="Q5" s="36" t="e">
        <f>IF($C5="B",VLOOKUP($A5,Bat!$A$4:$BC$2232,Q$1,FALSE),VLOOKUP($A5,Pit!$A$4:$AZ$2108,Q$2,FALSE))</f>
        <v>#N/A</v>
      </c>
      <c r="R5" s="19" t="e">
        <f>IF($C5="B",VLOOKUP($A5,Bat!$A$4:$BC$2232,R$1,FALSE),VLOOKUP($A5,Pit!$A$4:$AZ$2108,R$2,FALSE))</f>
        <v>#N/A</v>
      </c>
      <c r="S5" s="20" t="e">
        <f>IF($C5="B",VLOOKUP($A5,Bat!$A$4:$BC$2232,S$1,FALSE),VLOOKUP($A5,Pit!$A$4:$AZ$2108,S$2,FALSE))</f>
        <v>#N/A</v>
      </c>
      <c r="T5" s="17" t="e">
        <f>VLOOKUP(IF($C5="B",VLOOKUP($A5,Bat!$A$4:$AT$2232,T$1,FALSE),VLOOKUP($A5,Pit!$A$4:$BD$2108,T$2,FALSE)),COND!$A$35:$B$41,2,FALSE)</f>
        <v>#N/A</v>
      </c>
      <c r="V5" s="21" t="e">
        <f t="shared" ref="V5:V12" si="2">IF(OR(U5=999,AND(S5&gt;$S$3,S5&lt;&gt;"Slot")),"",U5)</f>
        <v>#N/A</v>
      </c>
      <c r="W5" s="22" t="e">
        <f t="shared" ref="W5:W12" si="3">RANK(R5,$R$5:$R$891)</f>
        <v>#N/A</v>
      </c>
      <c r="X5" s="16" t="str">
        <f>IFERROR(VLOOKUP($D5,Results!$F$3:$L$1396,X$1,FALSE),"")</f>
        <v/>
      </c>
      <c r="Y5" s="16" t="str">
        <f>IFERROR(VLOOKUP($D5,Results!$F$3:$L$1396,Y$1,FALSE),"")</f>
        <v/>
      </c>
      <c r="Z5" s="16" t="str">
        <f>IFERROR(VLOOKUP($D5,Results!$F$3:$L$1396,Z$1,FALSE),"")</f>
        <v/>
      </c>
      <c r="AA5" s="16" t="str">
        <f>IFERROR(VLOOKUP($D5,Results!$F$3:$L$1396,AA$1,FALSE),"")</f>
        <v/>
      </c>
    </row>
    <row r="6" spans="1:31" s="21" customFormat="1" x14ac:dyDescent="0.25">
      <c r="A6" s="21" t="s">
        <v>247</v>
      </c>
      <c r="B6" s="21">
        <f t="shared" si="0"/>
        <v>1</v>
      </c>
      <c r="C6" s="21" t="str">
        <f t="shared" si="1"/>
        <v>B</v>
      </c>
      <c r="D6" s="17" t="e">
        <f>IF($C6="B",VLOOKUP($A6,Bat!$A$4:$BC$2232,D$1,FALSE),VLOOKUP($A6,Pit!$A$4:$AZ$2108,D$2,FALSE))</f>
        <v>#N/A</v>
      </c>
      <c r="E6" s="16" t="e">
        <f>IF($C6="B",VLOOKUP($A6,Bat!$A$4:$BC$2232,E$1,FALSE),VLOOKUP($A6,Pit!$A$4:$AZ$2108,E$2,FALSE))</f>
        <v>#N/A</v>
      </c>
      <c r="F6" s="16" t="e">
        <f>IF($C6="B",VLOOKUP($A6,Bat!$A$4:$BC$2232,F$1,FALSE),VLOOKUP($A6,Pit!$A$4:$AZ$2108,F$2,FALSE))</f>
        <v>#N/A</v>
      </c>
      <c r="G6" s="16" t="e">
        <f>IF($C6="B",VLOOKUP($A6,Bat!$A$4:$BC$2232,G$1,FALSE),VLOOKUP($A6,Pit!$A$4:$AZ$2108,G$2,FALSE))</f>
        <v>#N/A</v>
      </c>
      <c r="H6" s="16" t="e">
        <f>IF($C6="B",VLOOKUP($A6,Bat!$A$4:$BC$2232,H$1,FALSE),VLOOKUP($A6,Pit!$A$4:$AZ$2108,H$2,FALSE))</f>
        <v>#N/A</v>
      </c>
      <c r="I6" s="16" t="e">
        <f>IF($C6="B",VLOOKUP($A6,Bat!$A$4:$BC$2232,I$1,FALSE),VLOOKUP($A6,Pit!$A$4:$AZ$2108,I$2,FALSE))</f>
        <v>#N/A</v>
      </c>
      <c r="J6" s="16" t="e">
        <f>IF($C6="B",VLOOKUP($A6,Bat!$A$4:$BC$2232,J$1,FALSE),VLOOKUP($A6,Pit!$A$4:$AZ$2108,J$2,FALSE))</f>
        <v>#N/A</v>
      </c>
      <c r="K6" s="17" t="e">
        <f>IF($C6="B",VLOOKUP($A6,Bat!$A$4:$BC$2232,K$1,FALSE),VLOOKUP($A6,Pit!$A$4:$AZ$2108,K$2,FALSE))</f>
        <v>#N/A</v>
      </c>
      <c r="L6" s="16" t="e">
        <f>IF($C6="B",VLOOKUP($A6,Bat!$A$4:$BC$2232,L$1,FALSE),VLOOKUP($A6,Pit!$A$4:$AZ$2108,L$2,FALSE))</f>
        <v>#N/A</v>
      </c>
      <c r="M6" s="16" t="e">
        <f>IF($C6="B",VLOOKUP($A6,Bat!$A$4:$BC$2232,M$1,FALSE),VLOOKUP($A6,Pit!$A$4:$AZ$2108,M$2,FALSE))</f>
        <v>#N/A</v>
      </c>
      <c r="N6" s="16" t="e">
        <f>IF($C6="B",VLOOKUP($A6,Bat!$A$4:$BC$2232,N$1,FALSE),VLOOKUP($A6,Pit!$A$4:$AZ$2108,N$2,FALSE))</f>
        <v>#N/A</v>
      </c>
      <c r="O6" s="16" t="e">
        <f>IF($C6="B",VLOOKUP($A6,Bat!$A$4:$BC$2232,O$1,FALSE),VLOOKUP($A6,Pit!$A$4:$AZ$2108,O$2,FALSE))</f>
        <v>#N/A</v>
      </c>
      <c r="P6" s="17" t="e">
        <f>IF($C6="B",VLOOKUP($A6,Bat!$A$4:$BC$2232,P$1,FALSE),VLOOKUP($A6,Pit!$A$4:$AZ$2108,P$2,FALSE))</f>
        <v>#N/A</v>
      </c>
      <c r="Q6" s="36" t="e">
        <f>IF($C6="B",VLOOKUP($A6,Bat!$A$4:$BC$2232,Q$1,FALSE),VLOOKUP($A6,Pit!$A$4:$AZ$2108,Q$2,FALSE))</f>
        <v>#N/A</v>
      </c>
      <c r="R6" s="19" t="e">
        <f>IF($C6="B",VLOOKUP($A6,Bat!$A$4:$BC$2232,R$1,FALSE),VLOOKUP($A6,Pit!$A$4:$AZ$2108,R$2,FALSE))</f>
        <v>#N/A</v>
      </c>
      <c r="S6" s="20" t="e">
        <f>IF($C6="B",VLOOKUP($A6,Bat!$A$4:$BC$2232,S$1,FALSE),VLOOKUP($A6,Pit!$A$4:$AZ$2108,S$2,FALSE))</f>
        <v>#N/A</v>
      </c>
      <c r="T6" s="17" t="e">
        <f>VLOOKUP(IF($C6="B",VLOOKUP($A6,Bat!$A$4:$AT$2232,T$1,FALSE),VLOOKUP($A6,Pit!$A$4:$BD$2108,T$2,FALSE)),COND!$A$35:$B$41,2,FALSE)</f>
        <v>#N/A</v>
      </c>
      <c r="V6" s="21" t="e">
        <f t="shared" si="2"/>
        <v>#N/A</v>
      </c>
      <c r="W6" s="22" t="e">
        <f t="shared" si="3"/>
        <v>#N/A</v>
      </c>
      <c r="X6" s="16" t="str">
        <f>IFERROR(VLOOKUP($D6,Results!$F$3:$L$1396,X$1,FALSE),"")</f>
        <v/>
      </c>
      <c r="Y6" s="16" t="str">
        <f>IFERROR(VLOOKUP($D6,Results!$F$3:$L$1396,Y$1,FALSE),"")</f>
        <v/>
      </c>
      <c r="Z6" s="16" t="str">
        <f>IFERROR(VLOOKUP($D6,Results!$F$3:$L$1396,Z$1,FALSE),"")</f>
        <v/>
      </c>
      <c r="AA6" s="16" t="str">
        <f>IFERROR(VLOOKUP($D6,Results!$F$3:$L$1396,AA$1,FALSE),"")</f>
        <v/>
      </c>
    </row>
    <row r="7" spans="1:31" s="21" customFormat="1" x14ac:dyDescent="0.25">
      <c r="B7" s="21">
        <f t="shared" si="0"/>
        <v>0</v>
      </c>
      <c r="C7" s="21" t="str">
        <f t="shared" si="1"/>
        <v>B</v>
      </c>
      <c r="D7" s="17" t="e">
        <f>IF($C7="B",VLOOKUP($A7,Bat!$A$4:$BC$2232,D$1,FALSE),VLOOKUP($A7,Pit!$A$4:$AZ$2108,D$2,FALSE))</f>
        <v>#N/A</v>
      </c>
      <c r="E7" s="16" t="e">
        <f>IF($C7="B",VLOOKUP($A7,Bat!$A$4:$BC$2232,E$1,FALSE),VLOOKUP($A7,Pit!$A$4:$AZ$2108,E$2,FALSE))</f>
        <v>#N/A</v>
      </c>
      <c r="F7" s="16" t="e">
        <f>IF($C7="B",VLOOKUP($A7,Bat!$A$4:$BC$2232,F$1,FALSE),VLOOKUP($A7,Pit!$A$4:$AZ$2108,F$2,FALSE))</f>
        <v>#N/A</v>
      </c>
      <c r="G7" s="16" t="e">
        <f>IF($C7="B",VLOOKUP($A7,Bat!$A$4:$BC$2232,G$1,FALSE),VLOOKUP($A7,Pit!$A$4:$AZ$2108,G$2,FALSE))</f>
        <v>#N/A</v>
      </c>
      <c r="H7" s="16" t="e">
        <f>IF($C7="B",VLOOKUP($A7,Bat!$A$4:$BC$2232,H$1,FALSE),VLOOKUP($A7,Pit!$A$4:$AZ$2108,H$2,FALSE))</f>
        <v>#N/A</v>
      </c>
      <c r="I7" s="16" t="e">
        <f>IF($C7="B",VLOOKUP($A7,Bat!$A$4:$BC$2232,I$1,FALSE),VLOOKUP($A7,Pit!$A$4:$AZ$2108,I$2,FALSE))</f>
        <v>#N/A</v>
      </c>
      <c r="J7" s="16" t="e">
        <f>IF($C7="B",VLOOKUP($A7,Bat!$A$4:$BC$2232,J$1,FALSE),VLOOKUP($A7,Pit!$A$4:$AZ$2108,J$2,FALSE))</f>
        <v>#N/A</v>
      </c>
      <c r="K7" s="17" t="e">
        <f>IF($C7="B",VLOOKUP($A7,Bat!$A$4:$BC$2232,K$1,FALSE),VLOOKUP($A7,Pit!$A$4:$AZ$2108,K$2,FALSE))</f>
        <v>#N/A</v>
      </c>
      <c r="L7" s="16" t="e">
        <f>IF($C7="B",VLOOKUP($A7,Bat!$A$4:$BC$2232,L$1,FALSE),VLOOKUP($A7,Pit!$A$4:$AZ$2108,L$2,FALSE))</f>
        <v>#N/A</v>
      </c>
      <c r="M7" s="16" t="e">
        <f>IF($C7="B",VLOOKUP($A7,Bat!$A$4:$BC$2232,M$1,FALSE),VLOOKUP($A7,Pit!$A$4:$AZ$2108,M$2,FALSE))</f>
        <v>#N/A</v>
      </c>
      <c r="N7" s="16" t="e">
        <f>IF($C7="B",VLOOKUP($A7,Bat!$A$4:$BC$2232,N$1,FALSE),VLOOKUP($A7,Pit!$A$4:$AZ$2108,N$2,FALSE))</f>
        <v>#N/A</v>
      </c>
      <c r="O7" s="16" t="e">
        <f>IF($C7="B",VLOOKUP($A7,Bat!$A$4:$BC$2232,O$1,FALSE),VLOOKUP($A7,Pit!$A$4:$AZ$2108,O$2,FALSE))</f>
        <v>#N/A</v>
      </c>
      <c r="P7" s="17" t="e">
        <f>IF($C7="B",VLOOKUP($A7,Bat!$A$4:$BC$2232,P$1,FALSE),VLOOKUP($A7,Pit!$A$4:$AZ$2108,P$2,FALSE))</f>
        <v>#N/A</v>
      </c>
      <c r="Q7" s="36" t="e">
        <f>IF($C7="B",VLOOKUP($A7,Bat!$A$4:$BC$2232,Q$1,FALSE),VLOOKUP($A7,Pit!$A$4:$AZ$2108,Q$2,FALSE))</f>
        <v>#N/A</v>
      </c>
      <c r="R7" s="19" t="e">
        <f>IF($C7="B",VLOOKUP($A7,Bat!$A$4:$BC$2232,R$1,FALSE),VLOOKUP($A7,Pit!$A$4:$AZ$2108,R$2,FALSE))</f>
        <v>#N/A</v>
      </c>
      <c r="S7" s="20" t="e">
        <f>IF($C7="B",VLOOKUP($A7,Bat!$A$4:$BC$2232,S$1,FALSE),VLOOKUP($A7,Pit!$A$4:$AZ$2108,S$2,FALSE))</f>
        <v>#N/A</v>
      </c>
      <c r="T7" s="17" t="e">
        <f>VLOOKUP(IF($C7="B",VLOOKUP($A7,Bat!$A$4:$AT$2232,T$1,FALSE),VLOOKUP($A7,Pit!$A$4:$BD$2108,T$2,FALSE)),COND!$A$35:$B$41,2,FALSE)</f>
        <v>#N/A</v>
      </c>
      <c r="V7" s="21" t="e">
        <f t="shared" si="2"/>
        <v>#N/A</v>
      </c>
      <c r="W7" s="22" t="e">
        <f t="shared" si="3"/>
        <v>#N/A</v>
      </c>
      <c r="X7" s="16" t="str">
        <f>IFERROR(VLOOKUP($D7,Results!$F$3:$L$1396,X$1,FALSE),"")</f>
        <v/>
      </c>
      <c r="Y7" s="16" t="str">
        <f>IFERROR(VLOOKUP($D7,Results!$F$3:$L$1396,Y$1,FALSE),"")</f>
        <v/>
      </c>
      <c r="Z7" s="16" t="str">
        <f>IFERROR(VLOOKUP($D7,Results!$F$3:$L$1396,Z$1,FALSE),"")</f>
        <v/>
      </c>
      <c r="AA7" s="16" t="str">
        <f>IFERROR(VLOOKUP($D7,Results!$F$3:$L$1396,AA$1,FALSE),"")</f>
        <v/>
      </c>
    </row>
    <row r="8" spans="1:31" s="21" customFormat="1" x14ac:dyDescent="0.25">
      <c r="B8" s="21">
        <f t="shared" si="0"/>
        <v>0</v>
      </c>
      <c r="C8" s="21" t="str">
        <f t="shared" si="1"/>
        <v>B</v>
      </c>
      <c r="D8" s="17" t="e">
        <f>IF($C8="B",VLOOKUP($A8,Bat!$A$4:$BC$2232,D$1,FALSE),VLOOKUP($A8,Pit!$A$4:$AZ$2108,D$2,FALSE))</f>
        <v>#N/A</v>
      </c>
      <c r="E8" s="16" t="e">
        <f>IF($C8="B",VLOOKUP($A8,Bat!$A$4:$BC$2232,E$1,FALSE),VLOOKUP($A8,Pit!$A$4:$AZ$2108,E$2,FALSE))</f>
        <v>#N/A</v>
      </c>
      <c r="F8" s="16" t="e">
        <f>IF($C8="B",VLOOKUP($A8,Bat!$A$4:$BC$2232,F$1,FALSE),VLOOKUP($A8,Pit!$A$4:$AZ$2108,F$2,FALSE))</f>
        <v>#N/A</v>
      </c>
      <c r="G8" s="16" t="e">
        <f>IF($C8="B",VLOOKUP($A8,Bat!$A$4:$BC$2232,G$1,FALSE),VLOOKUP($A8,Pit!$A$4:$AZ$2108,G$2,FALSE))</f>
        <v>#N/A</v>
      </c>
      <c r="H8" s="16" t="e">
        <f>IF($C8="B",VLOOKUP($A8,Bat!$A$4:$BC$2232,H$1,FALSE),VLOOKUP($A8,Pit!$A$4:$AZ$2108,H$2,FALSE))</f>
        <v>#N/A</v>
      </c>
      <c r="I8" s="16" t="e">
        <f>IF($C8="B",VLOOKUP($A8,Bat!$A$4:$BC$2232,I$1,FALSE),VLOOKUP($A8,Pit!$A$4:$AZ$2108,I$2,FALSE))</f>
        <v>#N/A</v>
      </c>
      <c r="J8" s="16" t="e">
        <f>IF($C8="B",VLOOKUP($A8,Bat!$A$4:$BC$2232,J$1,FALSE),VLOOKUP($A8,Pit!$A$4:$AZ$2108,J$2,FALSE))</f>
        <v>#N/A</v>
      </c>
      <c r="K8" s="17" t="e">
        <f>IF($C8="B",VLOOKUP($A8,Bat!$A$4:$BC$2232,K$1,FALSE),VLOOKUP($A8,Pit!$A$4:$AZ$2108,K$2,FALSE))</f>
        <v>#N/A</v>
      </c>
      <c r="L8" s="16" t="e">
        <f>IF($C8="B",VLOOKUP($A8,Bat!$A$4:$BC$2232,L$1,FALSE),VLOOKUP($A8,Pit!$A$4:$AZ$2108,L$2,FALSE))</f>
        <v>#N/A</v>
      </c>
      <c r="M8" s="16" t="e">
        <f>IF($C8="B",VLOOKUP($A8,Bat!$A$4:$BC$2232,M$1,FALSE),VLOOKUP($A8,Pit!$A$4:$AZ$2108,M$2,FALSE))</f>
        <v>#N/A</v>
      </c>
      <c r="N8" s="16" t="e">
        <f>IF($C8="B",VLOOKUP($A8,Bat!$A$4:$BC$2232,N$1,FALSE),VLOOKUP($A8,Pit!$A$4:$AZ$2108,N$2,FALSE))</f>
        <v>#N/A</v>
      </c>
      <c r="O8" s="16" t="e">
        <f>IF($C8="B",VLOOKUP($A8,Bat!$A$4:$BC$2232,O$1,FALSE),VLOOKUP($A8,Pit!$A$4:$AZ$2108,O$2,FALSE))</f>
        <v>#N/A</v>
      </c>
      <c r="P8" s="17" t="e">
        <f>IF($C8="B",VLOOKUP($A8,Bat!$A$4:$BC$2232,P$1,FALSE),VLOOKUP($A8,Pit!$A$4:$AZ$2108,P$2,FALSE))</f>
        <v>#N/A</v>
      </c>
      <c r="Q8" s="36" t="e">
        <f>IF($C8="B",VLOOKUP($A8,Bat!$A$4:$BC$2232,Q$1,FALSE),VLOOKUP($A8,Pit!$A$4:$AZ$2108,Q$2,FALSE))</f>
        <v>#N/A</v>
      </c>
      <c r="R8" s="19" t="e">
        <f>IF($C8="B",VLOOKUP($A8,Bat!$A$4:$BC$2232,R$1,FALSE),VLOOKUP($A8,Pit!$A$4:$AZ$2108,R$2,FALSE))</f>
        <v>#N/A</v>
      </c>
      <c r="S8" s="20" t="e">
        <f>IF($C8="B",VLOOKUP($A8,Bat!$A$4:$BC$2232,S$1,FALSE),VLOOKUP($A8,Pit!$A$4:$AZ$2108,S$2,FALSE))</f>
        <v>#N/A</v>
      </c>
      <c r="T8" s="17" t="e">
        <f>VLOOKUP(IF($C8="B",VLOOKUP($A8,Bat!$A$4:$AT$2232,T$1,FALSE),VLOOKUP($A8,Pit!$A$4:$BD$2108,T$2,FALSE)),COND!$A$35:$B$41,2,FALSE)</f>
        <v>#N/A</v>
      </c>
      <c r="V8" s="21" t="e">
        <f t="shared" si="2"/>
        <v>#N/A</v>
      </c>
      <c r="W8" s="22" t="e">
        <f t="shared" si="3"/>
        <v>#N/A</v>
      </c>
      <c r="X8" s="16" t="str">
        <f>IFERROR(VLOOKUP($D8,Results!$F$3:$L$1396,X$1,FALSE),"")</f>
        <v/>
      </c>
      <c r="Y8" s="16" t="str">
        <f>IFERROR(VLOOKUP($D8,Results!$F$3:$L$1396,Y$1,FALSE),"")</f>
        <v/>
      </c>
      <c r="Z8" s="16" t="str">
        <f>IFERROR(VLOOKUP($D8,Results!$F$3:$L$1396,Z$1,FALSE),"")</f>
        <v/>
      </c>
      <c r="AA8" s="16" t="str">
        <f>IFERROR(VLOOKUP($D8,Results!$F$3:$L$1396,AA$1,FALSE),"")</f>
        <v/>
      </c>
    </row>
    <row r="9" spans="1:31" s="21" customFormat="1" x14ac:dyDescent="0.25">
      <c r="B9" s="21">
        <f t="shared" si="0"/>
        <v>0</v>
      </c>
      <c r="C9" s="21" t="str">
        <f t="shared" si="1"/>
        <v>B</v>
      </c>
      <c r="D9" s="17" t="e">
        <f>IF($C9="B",VLOOKUP($A9,Bat!$A$4:$BC$2232,D$1,FALSE),VLOOKUP($A9,Pit!$A$4:$AZ$2108,D$2,FALSE))</f>
        <v>#N/A</v>
      </c>
      <c r="E9" s="16" t="e">
        <f>IF($C9="B",VLOOKUP($A9,Bat!$A$4:$BC$2232,E$1,FALSE),VLOOKUP($A9,Pit!$A$4:$AZ$2108,E$2,FALSE))</f>
        <v>#N/A</v>
      </c>
      <c r="F9" s="16" t="e">
        <f>IF($C9="B",VLOOKUP($A9,Bat!$A$4:$BC$2232,F$1,FALSE),VLOOKUP($A9,Pit!$A$4:$AZ$2108,F$2,FALSE))</f>
        <v>#N/A</v>
      </c>
      <c r="G9" s="16" t="e">
        <f>IF($C9="B",VLOOKUP($A9,Bat!$A$4:$BC$2232,G$1,FALSE),VLOOKUP($A9,Pit!$A$4:$AZ$2108,G$2,FALSE))</f>
        <v>#N/A</v>
      </c>
      <c r="H9" s="16" t="e">
        <f>IF($C9="B",VLOOKUP($A9,Bat!$A$4:$BC$2232,H$1,FALSE),VLOOKUP($A9,Pit!$A$4:$AZ$2108,H$2,FALSE))</f>
        <v>#N/A</v>
      </c>
      <c r="I9" s="16" t="e">
        <f>IF($C9="B",VLOOKUP($A9,Bat!$A$4:$BC$2232,I$1,FALSE),VLOOKUP($A9,Pit!$A$4:$AZ$2108,I$2,FALSE))</f>
        <v>#N/A</v>
      </c>
      <c r="J9" s="16" t="e">
        <f>IF($C9="B",VLOOKUP($A9,Bat!$A$4:$BC$2232,J$1,FALSE),VLOOKUP($A9,Pit!$A$4:$AZ$2108,J$2,FALSE))</f>
        <v>#N/A</v>
      </c>
      <c r="K9" s="17" t="e">
        <f>IF($C9="B",VLOOKUP($A9,Bat!$A$4:$BC$2232,K$1,FALSE),VLOOKUP($A9,Pit!$A$4:$AZ$2108,K$2,FALSE))</f>
        <v>#N/A</v>
      </c>
      <c r="L9" s="16" t="e">
        <f>IF($C9="B",VLOOKUP($A9,Bat!$A$4:$BC$2232,L$1,FALSE),VLOOKUP($A9,Pit!$A$4:$AZ$2108,L$2,FALSE))</f>
        <v>#N/A</v>
      </c>
      <c r="M9" s="16" t="e">
        <f>IF($C9="B",VLOOKUP($A9,Bat!$A$4:$BC$2232,M$1,FALSE),VLOOKUP($A9,Pit!$A$4:$AZ$2108,M$2,FALSE))</f>
        <v>#N/A</v>
      </c>
      <c r="N9" s="16" t="e">
        <f>IF($C9="B",VLOOKUP($A9,Bat!$A$4:$BC$2232,N$1,FALSE),VLOOKUP($A9,Pit!$A$4:$AZ$2108,N$2,FALSE))</f>
        <v>#N/A</v>
      </c>
      <c r="O9" s="16" t="e">
        <f>IF($C9="B",VLOOKUP($A9,Bat!$A$4:$BC$2232,O$1,FALSE),VLOOKUP($A9,Pit!$A$4:$AZ$2108,O$2,FALSE))</f>
        <v>#N/A</v>
      </c>
      <c r="P9" s="17" t="e">
        <f>IF($C9="B",VLOOKUP($A9,Bat!$A$4:$BC$2232,P$1,FALSE),VLOOKUP($A9,Pit!$A$4:$AZ$2108,P$2,FALSE))</f>
        <v>#N/A</v>
      </c>
      <c r="Q9" s="36" t="e">
        <f>IF($C9="B",VLOOKUP($A9,Bat!$A$4:$BC$2232,Q$1,FALSE),VLOOKUP($A9,Pit!$A$4:$AZ$2108,Q$2,FALSE))</f>
        <v>#N/A</v>
      </c>
      <c r="R9" s="19" t="e">
        <f>IF($C9="B",VLOOKUP($A9,Bat!$A$4:$BC$2232,R$1,FALSE),VLOOKUP($A9,Pit!$A$4:$AZ$2108,R$2,FALSE))</f>
        <v>#N/A</v>
      </c>
      <c r="S9" s="20" t="e">
        <f>IF($C9="B",VLOOKUP($A9,Bat!$A$4:$BC$2232,S$1,FALSE),VLOOKUP($A9,Pit!$A$4:$AZ$2108,S$2,FALSE))</f>
        <v>#N/A</v>
      </c>
      <c r="T9" s="17" t="e">
        <f>VLOOKUP(IF($C9="B",VLOOKUP($A9,Bat!$A$4:$AT$2232,T$1,FALSE),VLOOKUP($A9,Pit!$A$4:$BD$2108,T$2,FALSE)),COND!$A$35:$B$41,2,FALSE)</f>
        <v>#N/A</v>
      </c>
      <c r="V9" s="21" t="e">
        <f t="shared" si="2"/>
        <v>#N/A</v>
      </c>
      <c r="W9" s="22" t="e">
        <f t="shared" si="3"/>
        <v>#N/A</v>
      </c>
      <c r="X9" s="16" t="str">
        <f>IFERROR(VLOOKUP($D9,Results!$F$3:$L$1396,X$1,FALSE),"")</f>
        <v/>
      </c>
      <c r="Y9" s="16" t="str">
        <f>IFERROR(VLOOKUP($D9,Results!$F$3:$L$1396,Y$1,FALSE),"")</f>
        <v/>
      </c>
      <c r="Z9" s="16" t="str">
        <f>IFERROR(VLOOKUP($D9,Results!$F$3:$L$1396,Z$1,FALSE),"")</f>
        <v/>
      </c>
      <c r="AA9" s="16" t="str">
        <f>IFERROR(VLOOKUP($D9,Results!$F$3:$L$1396,AA$1,FALSE),"")</f>
        <v/>
      </c>
    </row>
    <row r="10" spans="1:31" s="21" customFormat="1" x14ac:dyDescent="0.25">
      <c r="B10" s="21">
        <f t="shared" si="0"/>
        <v>0</v>
      </c>
      <c r="C10" s="21" t="str">
        <f t="shared" si="1"/>
        <v>B</v>
      </c>
      <c r="D10" s="17" t="e">
        <f>IF($C10="B",VLOOKUP($A10,Bat!$A$4:$BC$2232,D$1,FALSE),VLOOKUP($A10,Pit!$A$4:$AZ$2108,D$2,FALSE))</f>
        <v>#N/A</v>
      </c>
      <c r="E10" s="16" t="e">
        <f>IF($C10="B",VLOOKUP($A10,Bat!$A$4:$BC$2232,E$1,FALSE),VLOOKUP($A10,Pit!$A$4:$AZ$2108,E$2,FALSE))</f>
        <v>#N/A</v>
      </c>
      <c r="F10" s="16" t="e">
        <f>IF($C10="B",VLOOKUP($A10,Bat!$A$4:$BC$2232,F$1,FALSE),VLOOKUP($A10,Pit!$A$4:$AZ$2108,F$2,FALSE))</f>
        <v>#N/A</v>
      </c>
      <c r="G10" s="16" t="e">
        <f>IF($C10="B",VLOOKUP($A10,Bat!$A$4:$BC$2232,G$1,FALSE),VLOOKUP($A10,Pit!$A$4:$AZ$2108,G$2,FALSE))</f>
        <v>#N/A</v>
      </c>
      <c r="H10" s="16" t="e">
        <f>IF($C10="B",VLOOKUP($A10,Bat!$A$4:$BC$2232,H$1,FALSE),VLOOKUP($A10,Pit!$A$4:$AZ$2108,H$2,FALSE))</f>
        <v>#N/A</v>
      </c>
      <c r="I10" s="16" t="e">
        <f>IF($C10="B",VLOOKUP($A10,Bat!$A$4:$BC$2232,I$1,FALSE),VLOOKUP($A10,Pit!$A$4:$AZ$2108,I$2,FALSE))</f>
        <v>#N/A</v>
      </c>
      <c r="J10" s="16" t="e">
        <f>IF($C10="B",VLOOKUP($A10,Bat!$A$4:$BC$2232,J$1,FALSE),VLOOKUP($A10,Pit!$A$4:$AZ$2108,J$2,FALSE))</f>
        <v>#N/A</v>
      </c>
      <c r="K10" s="17" t="e">
        <f>IF($C10="B",VLOOKUP($A10,Bat!$A$4:$BC$2232,K$1,FALSE),VLOOKUP($A10,Pit!$A$4:$AZ$2108,K$2,FALSE))</f>
        <v>#N/A</v>
      </c>
      <c r="L10" s="16" t="e">
        <f>IF($C10="B",VLOOKUP($A10,Bat!$A$4:$BC$2232,L$1,FALSE),VLOOKUP($A10,Pit!$A$4:$AZ$2108,L$2,FALSE))</f>
        <v>#N/A</v>
      </c>
      <c r="M10" s="16" t="e">
        <f>IF($C10="B",VLOOKUP($A10,Bat!$A$4:$BC$2232,M$1,FALSE),VLOOKUP($A10,Pit!$A$4:$AZ$2108,M$2,FALSE))</f>
        <v>#N/A</v>
      </c>
      <c r="N10" s="16" t="e">
        <f>IF($C10="B",VLOOKUP($A10,Bat!$A$4:$BC$2232,N$1,FALSE),VLOOKUP($A10,Pit!$A$4:$AZ$2108,N$2,FALSE))</f>
        <v>#N/A</v>
      </c>
      <c r="O10" s="16" t="e">
        <f>IF($C10="B",VLOOKUP($A10,Bat!$A$4:$BC$2232,O$1,FALSE),VLOOKUP($A10,Pit!$A$4:$AZ$2108,O$2,FALSE))</f>
        <v>#N/A</v>
      </c>
      <c r="P10" s="17" t="e">
        <f>IF($C10="B",VLOOKUP($A10,Bat!$A$4:$BC$2232,P$1,FALSE),VLOOKUP($A10,Pit!$A$4:$AZ$2108,P$2,FALSE))</f>
        <v>#N/A</v>
      </c>
      <c r="Q10" s="36" t="e">
        <f>IF($C10="B",VLOOKUP($A10,Bat!$A$4:$BC$2232,Q$1,FALSE),VLOOKUP($A10,Pit!$A$4:$AZ$2108,Q$2,FALSE))</f>
        <v>#N/A</v>
      </c>
      <c r="R10" s="19" t="e">
        <f>IF($C10="B",VLOOKUP($A10,Bat!$A$4:$BC$2232,R$1,FALSE),VLOOKUP($A10,Pit!$A$4:$AZ$2108,R$2,FALSE))</f>
        <v>#N/A</v>
      </c>
      <c r="S10" s="20" t="e">
        <f>IF($C10="B",VLOOKUP($A10,Bat!$A$4:$BC$2232,S$1,FALSE),VLOOKUP($A10,Pit!$A$4:$AZ$2108,S$2,FALSE))</f>
        <v>#N/A</v>
      </c>
      <c r="T10" s="17" t="e">
        <f>VLOOKUP(IF($C10="B",VLOOKUP($A10,Bat!$A$4:$AT$2232,T$1,FALSE),VLOOKUP($A10,Pit!$A$4:$BD$2108,T$2,FALSE)),COND!$A$35:$B$41,2,FALSE)</f>
        <v>#N/A</v>
      </c>
      <c r="V10" s="21" t="e">
        <f t="shared" si="2"/>
        <v>#N/A</v>
      </c>
      <c r="W10" s="22" t="e">
        <f t="shared" si="3"/>
        <v>#N/A</v>
      </c>
      <c r="X10" s="16" t="str">
        <f>IFERROR(VLOOKUP($D10,Results!$F$3:$L$1396,X$1,FALSE),"")</f>
        <v/>
      </c>
      <c r="Y10" s="16" t="str">
        <f>IFERROR(VLOOKUP($D10,Results!$F$3:$L$1396,Y$1,FALSE),"")</f>
        <v/>
      </c>
      <c r="Z10" s="16" t="str">
        <f>IFERROR(VLOOKUP($D10,Results!$F$3:$L$1396,Z$1,FALSE),"")</f>
        <v/>
      </c>
      <c r="AA10" s="16" t="str">
        <f>IFERROR(VLOOKUP($D10,Results!$F$3:$L$1396,AA$1,FALSE),"")</f>
        <v/>
      </c>
    </row>
    <row r="11" spans="1:31" s="21" customFormat="1" x14ac:dyDescent="0.25">
      <c r="B11" s="21">
        <f t="shared" si="0"/>
        <v>0</v>
      </c>
      <c r="C11" s="21" t="str">
        <f t="shared" si="1"/>
        <v>B</v>
      </c>
      <c r="D11" s="17" t="e">
        <f>IF($C11="B",VLOOKUP($A11,Bat!$A$4:$BC$2232,D$1,FALSE),VLOOKUP($A11,Pit!$A$4:$AZ$2108,D$2,FALSE))</f>
        <v>#N/A</v>
      </c>
      <c r="E11" s="16" t="e">
        <f>IF($C11="B",VLOOKUP($A11,Bat!$A$4:$BC$2232,E$1,FALSE),VLOOKUP($A11,Pit!$A$4:$AZ$2108,E$2,FALSE))</f>
        <v>#N/A</v>
      </c>
      <c r="F11" s="16" t="e">
        <f>IF($C11="B",VLOOKUP($A11,Bat!$A$4:$BC$2232,F$1,FALSE),VLOOKUP($A11,Pit!$A$4:$AZ$2108,F$2,FALSE))</f>
        <v>#N/A</v>
      </c>
      <c r="G11" s="16" t="e">
        <f>IF($C11="B",VLOOKUP($A11,Bat!$A$4:$BC$2232,G$1,FALSE),VLOOKUP($A11,Pit!$A$4:$AZ$2108,G$2,FALSE))</f>
        <v>#N/A</v>
      </c>
      <c r="H11" s="16" t="e">
        <f>IF($C11="B",VLOOKUP($A11,Bat!$A$4:$BC$2232,H$1,FALSE),VLOOKUP($A11,Pit!$A$4:$AZ$2108,H$2,FALSE))</f>
        <v>#N/A</v>
      </c>
      <c r="I11" s="16" t="e">
        <f>IF($C11="B",VLOOKUP($A11,Bat!$A$4:$BC$2232,I$1,FALSE),VLOOKUP($A11,Pit!$A$4:$AZ$2108,I$2,FALSE))</f>
        <v>#N/A</v>
      </c>
      <c r="J11" s="16" t="e">
        <f>IF($C11="B",VLOOKUP($A11,Bat!$A$4:$BC$2232,J$1,FALSE),VLOOKUP($A11,Pit!$A$4:$AZ$2108,J$2,FALSE))</f>
        <v>#N/A</v>
      </c>
      <c r="K11" s="17" t="e">
        <f>IF($C11="B",VLOOKUP($A11,Bat!$A$4:$BC$2232,K$1,FALSE),VLOOKUP($A11,Pit!$A$4:$AZ$2108,K$2,FALSE))</f>
        <v>#N/A</v>
      </c>
      <c r="L11" s="16" t="e">
        <f>IF($C11="B",VLOOKUP($A11,Bat!$A$4:$BC$2232,L$1,FALSE),VLOOKUP($A11,Pit!$A$4:$AZ$2108,L$2,FALSE))</f>
        <v>#N/A</v>
      </c>
      <c r="M11" s="16" t="e">
        <f>IF($C11="B",VLOOKUP($A11,Bat!$A$4:$BC$2232,M$1,FALSE),VLOOKUP($A11,Pit!$A$4:$AZ$2108,M$2,FALSE))</f>
        <v>#N/A</v>
      </c>
      <c r="N11" s="16" t="e">
        <f>IF($C11="B",VLOOKUP($A11,Bat!$A$4:$BC$2232,N$1,FALSE),VLOOKUP($A11,Pit!$A$4:$AZ$2108,N$2,FALSE))</f>
        <v>#N/A</v>
      </c>
      <c r="O11" s="16" t="e">
        <f>IF($C11="B",VLOOKUP($A11,Bat!$A$4:$BC$2232,O$1,FALSE),VLOOKUP($A11,Pit!$A$4:$AZ$2108,O$2,FALSE))</f>
        <v>#N/A</v>
      </c>
      <c r="P11" s="17" t="e">
        <f>IF($C11="B",VLOOKUP($A11,Bat!$A$4:$BC$2232,P$1,FALSE),VLOOKUP($A11,Pit!$A$4:$AZ$2108,P$2,FALSE))</f>
        <v>#N/A</v>
      </c>
      <c r="Q11" s="36" t="e">
        <f>IF($C11="B",VLOOKUP($A11,Bat!$A$4:$BC$2232,Q$1,FALSE),VLOOKUP($A11,Pit!$A$4:$AZ$2108,Q$2,FALSE))</f>
        <v>#N/A</v>
      </c>
      <c r="R11" s="19" t="e">
        <f>IF($C11="B",VLOOKUP($A11,Bat!$A$4:$BC$2232,R$1,FALSE),VLOOKUP($A11,Pit!$A$4:$AZ$2108,R$2,FALSE))</f>
        <v>#N/A</v>
      </c>
      <c r="S11" s="20" t="e">
        <f>IF($C11="B",VLOOKUP($A11,Bat!$A$4:$BC$2232,S$1,FALSE),VLOOKUP($A11,Pit!$A$4:$AZ$2108,S$2,FALSE))</f>
        <v>#N/A</v>
      </c>
      <c r="T11" s="17" t="e">
        <f>VLOOKUP(IF($C11="B",VLOOKUP($A11,Bat!$A$4:$AT$2232,T$1,FALSE),VLOOKUP($A11,Pit!$A$4:$BD$2108,T$2,FALSE)),COND!$A$35:$B$41,2,FALSE)</f>
        <v>#N/A</v>
      </c>
      <c r="V11" s="21" t="e">
        <f t="shared" si="2"/>
        <v>#N/A</v>
      </c>
      <c r="W11" s="22" t="e">
        <f t="shared" si="3"/>
        <v>#N/A</v>
      </c>
      <c r="X11" s="16" t="str">
        <f>IFERROR(VLOOKUP($D11,Results!$F$3:$L$1396,X$1,FALSE),"")</f>
        <v/>
      </c>
      <c r="Y11" s="16" t="str">
        <f>IFERROR(VLOOKUP($D11,Results!$F$3:$L$1396,Y$1,FALSE),"")</f>
        <v/>
      </c>
      <c r="Z11" s="16" t="str">
        <f>IFERROR(VLOOKUP($D11,Results!$F$3:$L$1396,Z$1,FALSE),"")</f>
        <v/>
      </c>
      <c r="AA11" s="16" t="str">
        <f>IFERROR(VLOOKUP($D11,Results!$F$3:$L$1396,AA$1,FALSE),"")</f>
        <v/>
      </c>
    </row>
    <row r="12" spans="1:31" s="21" customFormat="1" x14ac:dyDescent="0.25">
      <c r="B12" s="21">
        <f t="shared" si="0"/>
        <v>0</v>
      </c>
      <c r="C12" s="21" t="str">
        <f t="shared" si="1"/>
        <v>B</v>
      </c>
      <c r="D12" s="17" t="e">
        <f>IF($C12="B",VLOOKUP($A12,Bat!$A$4:$BC$2232,D$1,FALSE),VLOOKUP($A12,Pit!$A$4:$AZ$2108,D$2,FALSE))</f>
        <v>#N/A</v>
      </c>
      <c r="E12" s="16" t="e">
        <f>IF($C12="B",VLOOKUP($A12,Bat!$A$4:$BC$2232,E$1,FALSE),VLOOKUP($A12,Pit!$A$4:$AZ$2108,E$2,FALSE))</f>
        <v>#N/A</v>
      </c>
      <c r="F12" s="16" t="e">
        <f>IF($C12="B",VLOOKUP($A12,Bat!$A$4:$BC$2232,F$1,FALSE),VLOOKUP($A12,Pit!$A$4:$AZ$2108,F$2,FALSE))</f>
        <v>#N/A</v>
      </c>
      <c r="G12" s="16" t="e">
        <f>IF($C12="B",VLOOKUP($A12,Bat!$A$4:$BC$2232,G$1,FALSE),VLOOKUP($A12,Pit!$A$4:$AZ$2108,G$2,FALSE))</f>
        <v>#N/A</v>
      </c>
      <c r="H12" s="16" t="e">
        <f>IF($C12="B",VLOOKUP($A12,Bat!$A$4:$BC$2232,H$1,FALSE),VLOOKUP($A12,Pit!$A$4:$AZ$2108,H$2,FALSE))</f>
        <v>#N/A</v>
      </c>
      <c r="I12" s="16" t="e">
        <f>IF($C12="B",VLOOKUP($A12,Bat!$A$4:$BC$2232,I$1,FALSE),VLOOKUP($A12,Pit!$A$4:$AZ$2108,I$2,FALSE))</f>
        <v>#N/A</v>
      </c>
      <c r="J12" s="16" t="e">
        <f>IF($C12="B",VLOOKUP($A12,Bat!$A$4:$BC$2232,J$1,FALSE),VLOOKUP($A12,Pit!$A$4:$AZ$2108,J$2,FALSE))</f>
        <v>#N/A</v>
      </c>
      <c r="K12" s="17" t="e">
        <f>IF($C12="B",VLOOKUP($A12,Bat!$A$4:$BC$2232,K$1,FALSE),VLOOKUP($A12,Pit!$A$4:$AZ$2108,K$2,FALSE))</f>
        <v>#N/A</v>
      </c>
      <c r="L12" s="16" t="e">
        <f>IF($C12="B",VLOOKUP($A12,Bat!$A$4:$BC$2232,L$1,FALSE),VLOOKUP($A12,Pit!$A$4:$AZ$2108,L$2,FALSE))</f>
        <v>#N/A</v>
      </c>
      <c r="M12" s="16" t="e">
        <f>IF($C12="B",VLOOKUP($A12,Bat!$A$4:$BC$2232,M$1,FALSE),VLOOKUP($A12,Pit!$A$4:$AZ$2108,M$2,FALSE))</f>
        <v>#N/A</v>
      </c>
      <c r="N12" s="16" t="e">
        <f>IF($C12="B",VLOOKUP($A12,Bat!$A$4:$BC$2232,N$1,FALSE),VLOOKUP($A12,Pit!$A$4:$AZ$2108,N$2,FALSE))</f>
        <v>#N/A</v>
      </c>
      <c r="O12" s="16" t="e">
        <f>IF($C12="B",VLOOKUP($A12,Bat!$A$4:$BC$2232,O$1,FALSE),VLOOKUP($A12,Pit!$A$4:$AZ$2108,O$2,FALSE))</f>
        <v>#N/A</v>
      </c>
      <c r="P12" s="17" t="e">
        <f>IF($C12="B",VLOOKUP($A12,Bat!$A$4:$BC$2232,P$1,FALSE),VLOOKUP($A12,Pit!$A$4:$AZ$2108,P$2,FALSE))</f>
        <v>#N/A</v>
      </c>
      <c r="Q12" s="36" t="e">
        <f>IF($C12="B",VLOOKUP($A12,Bat!$A$4:$BC$2232,Q$1,FALSE),VLOOKUP($A12,Pit!$A$4:$AZ$2108,Q$2,FALSE))</f>
        <v>#N/A</v>
      </c>
      <c r="R12" s="19" t="e">
        <f>IF($C12="B",VLOOKUP($A12,Bat!$A$4:$BC$2232,R$1,FALSE),VLOOKUP($A12,Pit!$A$4:$AZ$2108,R$2,FALSE))</f>
        <v>#N/A</v>
      </c>
      <c r="S12" s="20" t="e">
        <f>IF($C12="B",VLOOKUP($A12,Bat!$A$4:$BC$2232,S$1,FALSE),VLOOKUP($A12,Pit!$A$4:$AZ$2108,S$2,FALSE))</f>
        <v>#N/A</v>
      </c>
      <c r="T12" s="17" t="e">
        <f>VLOOKUP(IF($C12="B",VLOOKUP($A12,Bat!$A$4:$AT$2232,T$1,FALSE),VLOOKUP($A12,Pit!$A$4:$BD$2108,T$2,FALSE)),COND!$A$35:$B$41,2,FALSE)</f>
        <v>#N/A</v>
      </c>
      <c r="V12" s="21" t="e">
        <f t="shared" si="2"/>
        <v>#N/A</v>
      </c>
      <c r="W12" s="22" t="e">
        <f t="shared" si="3"/>
        <v>#N/A</v>
      </c>
      <c r="X12" s="16" t="str">
        <f>IFERROR(VLOOKUP($D12,Results!$F$3:$L$1396,X$1,FALSE),"")</f>
        <v/>
      </c>
      <c r="Y12" s="16" t="str">
        <f>IFERROR(VLOOKUP($D12,Results!$F$3:$L$1396,Y$1,FALSE),"")</f>
        <v/>
      </c>
      <c r="Z12" s="16" t="str">
        <f>IFERROR(VLOOKUP($D12,Results!$F$3:$L$1396,Z$1,FALSE),"")</f>
        <v/>
      </c>
      <c r="AA12" s="16" t="str">
        <f>IFERROR(VLOOKUP($D12,Results!$F$3:$L$1396,AA$1,FALSE),"")</f>
        <v/>
      </c>
    </row>
    <row r="13" spans="1:31" s="21" customFormat="1" x14ac:dyDescent="0.25">
      <c r="D13" s="17"/>
      <c r="E13" s="16"/>
      <c r="F13" s="16"/>
      <c r="G13" s="16"/>
      <c r="H13" s="16"/>
      <c r="I13" s="16"/>
      <c r="J13" s="16"/>
      <c r="K13" s="17"/>
      <c r="L13" s="16"/>
      <c r="M13" s="16"/>
      <c r="N13" s="16"/>
      <c r="O13" s="16"/>
      <c r="P13" s="17"/>
      <c r="Q13" s="18"/>
      <c r="R13" s="19"/>
      <c r="S13" s="20"/>
      <c r="T13" s="17"/>
      <c r="W13" s="22"/>
      <c r="X13" s="16"/>
      <c r="Y13" s="16"/>
      <c r="Z13" s="16"/>
      <c r="AA13" s="16"/>
    </row>
    <row r="14" spans="1:31" s="21" customFormat="1" x14ac:dyDescent="0.25">
      <c r="D14" s="17"/>
      <c r="E14" s="16"/>
      <c r="F14" s="16"/>
      <c r="G14" s="16"/>
      <c r="H14" s="16"/>
      <c r="I14" s="16"/>
      <c r="J14" s="16"/>
      <c r="K14" s="17"/>
      <c r="L14" s="16"/>
      <c r="M14" s="16"/>
      <c r="N14" s="16"/>
      <c r="O14" s="16"/>
      <c r="P14" s="17"/>
      <c r="Q14" s="18"/>
      <c r="R14" s="19"/>
      <c r="S14" s="20"/>
      <c r="T14" s="17"/>
      <c r="W14" s="22"/>
      <c r="X14" s="16"/>
      <c r="Y14" s="16"/>
      <c r="Z14" s="16"/>
      <c r="AA14" s="16"/>
    </row>
    <row r="15" spans="1:31" s="21" customFormat="1" x14ac:dyDescent="0.25">
      <c r="D15" s="17"/>
      <c r="E15" s="16"/>
      <c r="F15" s="16"/>
      <c r="G15" s="16"/>
      <c r="H15" s="16"/>
      <c r="I15" s="16"/>
      <c r="J15" s="16"/>
      <c r="K15" s="17"/>
      <c r="L15" s="16"/>
      <c r="M15" s="16"/>
      <c r="N15" s="16"/>
      <c r="O15" s="16"/>
      <c r="P15" s="17"/>
      <c r="Q15" s="18"/>
      <c r="R15" s="19"/>
      <c r="S15" s="20"/>
      <c r="T15" s="17"/>
      <c r="W15" s="22"/>
      <c r="X15" s="16"/>
      <c r="Y15" s="16"/>
      <c r="Z15" s="16"/>
      <c r="AA15" s="16"/>
    </row>
    <row r="16" spans="1:31" s="21" customFormat="1" x14ac:dyDescent="0.25">
      <c r="D16" s="17"/>
      <c r="E16" s="16"/>
      <c r="F16" s="16"/>
      <c r="G16" s="16"/>
      <c r="H16" s="16"/>
      <c r="I16" s="16"/>
      <c r="J16" s="16"/>
      <c r="K16" s="17"/>
      <c r="L16" s="16"/>
      <c r="M16" s="16"/>
      <c r="N16" s="16"/>
      <c r="O16" s="16"/>
      <c r="P16" s="17"/>
      <c r="Q16" s="18"/>
      <c r="R16" s="19"/>
      <c r="S16" s="20"/>
      <c r="T16" s="17"/>
      <c r="W16" s="22"/>
      <c r="X16" s="16"/>
      <c r="Y16" s="16"/>
      <c r="Z16" s="16"/>
      <c r="AA16" s="16"/>
    </row>
    <row r="17" spans="4:27" s="21" customFormat="1" x14ac:dyDescent="0.25">
      <c r="D17" s="17"/>
      <c r="E17" s="16"/>
      <c r="F17" s="16"/>
      <c r="G17" s="16"/>
      <c r="H17" s="16"/>
      <c r="I17" s="16"/>
      <c r="J17" s="16"/>
      <c r="K17" s="17"/>
      <c r="L17" s="16"/>
      <c r="M17" s="16"/>
      <c r="N17" s="16"/>
      <c r="O17" s="16"/>
      <c r="P17" s="17"/>
      <c r="Q17" s="18"/>
      <c r="R17" s="19"/>
      <c r="S17" s="20"/>
      <c r="T17" s="17"/>
      <c r="W17" s="22"/>
      <c r="X17" s="16"/>
      <c r="Y17" s="16"/>
      <c r="Z17" s="16"/>
      <c r="AA17" s="16"/>
    </row>
    <row r="18" spans="4:27" s="21" customFormat="1" x14ac:dyDescent="0.25">
      <c r="D18" s="17"/>
      <c r="E18" s="16"/>
      <c r="F18" s="16"/>
      <c r="G18" s="16"/>
      <c r="H18" s="16"/>
      <c r="I18" s="16"/>
      <c r="J18" s="16"/>
      <c r="K18" s="17"/>
      <c r="L18" s="16"/>
      <c r="M18" s="16"/>
      <c r="N18" s="16"/>
      <c r="O18" s="16"/>
      <c r="P18" s="17"/>
      <c r="Q18" s="18"/>
      <c r="R18" s="19"/>
      <c r="S18" s="20"/>
      <c r="T18" s="17"/>
      <c r="W18" s="22"/>
      <c r="X18" s="16"/>
      <c r="Y18" s="16"/>
      <c r="Z18" s="16"/>
      <c r="AA18" s="16"/>
    </row>
    <row r="19" spans="4:27" s="21" customFormat="1" x14ac:dyDescent="0.25">
      <c r="D19" s="17"/>
      <c r="E19" s="16"/>
      <c r="F19" s="16"/>
      <c r="G19" s="16"/>
      <c r="H19" s="16"/>
      <c r="I19" s="16"/>
      <c r="J19" s="16"/>
      <c r="K19" s="17"/>
      <c r="L19" s="16"/>
      <c r="M19" s="16"/>
      <c r="N19" s="16"/>
      <c r="O19" s="16"/>
      <c r="P19" s="17"/>
      <c r="Q19" s="18"/>
      <c r="R19" s="19"/>
      <c r="S19" s="20"/>
      <c r="T19" s="17"/>
      <c r="W19" s="22"/>
      <c r="X19" s="16"/>
      <c r="Y19" s="16"/>
      <c r="Z19" s="16"/>
      <c r="AA19" s="16"/>
    </row>
    <row r="20" spans="4:27" s="21" customFormat="1" x14ac:dyDescent="0.25">
      <c r="D20" s="17"/>
      <c r="E20" s="16"/>
      <c r="F20" s="16"/>
      <c r="G20" s="16"/>
      <c r="H20" s="16"/>
      <c r="I20" s="16"/>
      <c r="J20" s="16"/>
      <c r="K20" s="17"/>
      <c r="L20" s="16"/>
      <c r="M20" s="16"/>
      <c r="N20" s="16"/>
      <c r="O20" s="16"/>
      <c r="P20" s="17"/>
      <c r="Q20" s="18"/>
      <c r="R20" s="19"/>
      <c r="S20" s="20"/>
      <c r="T20" s="17"/>
      <c r="W20" s="22"/>
      <c r="X20" s="16"/>
      <c r="Y20" s="16"/>
      <c r="Z20" s="16"/>
      <c r="AA20" s="16"/>
    </row>
  </sheetData>
  <autoFilter ref="A4:AE20"/>
  <sortState ref="A5:AE19">
    <sortCondition ref="X5:X19"/>
  </sortState>
  <conditionalFormatting sqref="A5:XFD20">
    <cfRule type="expression" dxfId="2" priority="2">
      <formula>IF($C5="B",1,0)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D41"/>
  <sheetViews>
    <sheetView workbookViewId="0">
      <selection activeCell="A21" sqref="A21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.28515625" bestFit="1" customWidth="1"/>
  </cols>
  <sheetData>
    <row r="2" spans="1:4" x14ac:dyDescent="0.25">
      <c r="B2" t="s">
        <v>7</v>
      </c>
      <c r="C2" t="s">
        <v>8</v>
      </c>
      <c r="D2" t="s">
        <v>109</v>
      </c>
    </row>
    <row r="3" spans="1:4" x14ac:dyDescent="0.25">
      <c r="A3" t="s">
        <v>53</v>
      </c>
      <c r="B3">
        <v>1.05</v>
      </c>
      <c r="C3">
        <v>1.05</v>
      </c>
      <c r="D3" t="s">
        <v>110</v>
      </c>
    </row>
    <row r="4" spans="1:4" x14ac:dyDescent="0.25">
      <c r="A4" t="s">
        <v>49</v>
      </c>
      <c r="B4">
        <v>1.02</v>
      </c>
      <c r="C4">
        <v>1.02</v>
      </c>
      <c r="D4" t="s">
        <v>111</v>
      </c>
    </row>
    <row r="5" spans="1:4" x14ac:dyDescent="0.25">
      <c r="A5" t="s">
        <v>45</v>
      </c>
      <c r="B5">
        <v>1</v>
      </c>
      <c r="C5">
        <v>1</v>
      </c>
      <c r="D5" t="s">
        <v>112</v>
      </c>
    </row>
    <row r="6" spans="1:4" x14ac:dyDescent="0.25">
      <c r="A6" t="s">
        <v>46</v>
      </c>
      <c r="B6">
        <v>0.98</v>
      </c>
      <c r="C6">
        <v>0.98</v>
      </c>
      <c r="D6" t="s">
        <v>55</v>
      </c>
    </row>
    <row r="7" spans="1:4" x14ac:dyDescent="0.25">
      <c r="A7" t="s">
        <v>57</v>
      </c>
      <c r="B7">
        <v>0.9</v>
      </c>
      <c r="C7">
        <v>0.9</v>
      </c>
      <c r="D7" t="s">
        <v>113</v>
      </c>
    </row>
    <row r="10" spans="1:4" x14ac:dyDescent="0.25">
      <c r="A10" t="s">
        <v>114</v>
      </c>
      <c r="B10" t="s">
        <v>115</v>
      </c>
    </row>
    <row r="11" spans="1:4" x14ac:dyDescent="0.25">
      <c r="A11" t="s">
        <v>116</v>
      </c>
      <c r="B11">
        <v>0.75</v>
      </c>
    </row>
    <row r="12" spans="1:4" x14ac:dyDescent="0.25">
      <c r="A12" t="s">
        <v>76</v>
      </c>
      <c r="B12">
        <v>0.85</v>
      </c>
    </row>
    <row r="13" spans="1:4" x14ac:dyDescent="0.25">
      <c r="A13" t="s">
        <v>117</v>
      </c>
      <c r="B13">
        <v>0.85</v>
      </c>
    </row>
    <row r="14" spans="1:4" x14ac:dyDescent="0.25">
      <c r="A14" t="s">
        <v>54</v>
      </c>
      <c r="B14">
        <v>0.85</v>
      </c>
    </row>
    <row r="15" spans="1:4" x14ac:dyDescent="0.25">
      <c r="A15" t="s">
        <v>73</v>
      </c>
      <c r="B15">
        <v>0.9</v>
      </c>
    </row>
    <row r="16" spans="1:4" x14ac:dyDescent="0.25">
      <c r="A16" t="s">
        <v>70</v>
      </c>
      <c r="B16">
        <v>0.9</v>
      </c>
    </row>
    <row r="17" spans="1:2" x14ac:dyDescent="0.25">
      <c r="A17" t="s">
        <v>68</v>
      </c>
      <c r="B17">
        <v>0.95</v>
      </c>
    </row>
    <row r="18" spans="1:2" x14ac:dyDescent="0.25">
      <c r="A18" t="s">
        <v>71</v>
      </c>
      <c r="B18">
        <v>0.95</v>
      </c>
    </row>
    <row r="19" spans="1:2" x14ac:dyDescent="0.25">
      <c r="A19" t="s">
        <v>67</v>
      </c>
      <c r="B19">
        <v>1</v>
      </c>
    </row>
    <row r="20" spans="1:2" x14ac:dyDescent="0.25">
      <c r="A20" t="s">
        <v>212</v>
      </c>
      <c r="B20">
        <v>1</v>
      </c>
    </row>
    <row r="21" spans="1:2" x14ac:dyDescent="0.25">
      <c r="A21" t="s">
        <v>211</v>
      </c>
      <c r="B21">
        <v>1</v>
      </c>
    </row>
    <row r="22" spans="1:2" x14ac:dyDescent="0.25">
      <c r="A22" t="s">
        <v>59</v>
      </c>
      <c r="B22">
        <v>1</v>
      </c>
    </row>
    <row r="23" spans="1:2" x14ac:dyDescent="0.25">
      <c r="A23" t="s">
        <v>58</v>
      </c>
      <c r="B23">
        <v>1</v>
      </c>
    </row>
    <row r="24" spans="1:2" x14ac:dyDescent="0.25">
      <c r="A24" t="s">
        <v>60</v>
      </c>
      <c r="B24">
        <v>1</v>
      </c>
    </row>
    <row r="25" spans="1:2" x14ac:dyDescent="0.25">
      <c r="A25" t="s">
        <v>62</v>
      </c>
      <c r="B25">
        <v>1.0249999999999999</v>
      </c>
    </row>
    <row r="26" spans="1:2" x14ac:dyDescent="0.25">
      <c r="A26" t="s">
        <v>56</v>
      </c>
      <c r="B26">
        <v>1.0249999999999999</v>
      </c>
    </row>
    <row r="27" spans="1:2" x14ac:dyDescent="0.25">
      <c r="A27" t="s">
        <v>50</v>
      </c>
      <c r="B27">
        <v>1.05</v>
      </c>
    </row>
    <row r="28" spans="1:2" x14ac:dyDescent="0.25">
      <c r="A28" t="s">
        <v>63</v>
      </c>
      <c r="B28">
        <v>1.05</v>
      </c>
    </row>
    <row r="29" spans="1:2" x14ac:dyDescent="0.25">
      <c r="A29" t="s">
        <v>48</v>
      </c>
      <c r="B29">
        <v>1.05</v>
      </c>
    </row>
    <row r="30" spans="1:2" x14ac:dyDescent="0.25">
      <c r="A30" t="s">
        <v>61</v>
      </c>
      <c r="B30">
        <v>1.075</v>
      </c>
    </row>
    <row r="31" spans="1:2" x14ac:dyDescent="0.25">
      <c r="A31" t="s">
        <v>65</v>
      </c>
      <c r="B31">
        <v>1.075</v>
      </c>
    </row>
    <row r="32" spans="1:2" x14ac:dyDescent="0.25">
      <c r="A32" t="s">
        <v>118</v>
      </c>
      <c r="B32">
        <v>1.075</v>
      </c>
    </row>
    <row r="35" spans="1:2" x14ac:dyDescent="0.25">
      <c r="A35" t="s">
        <v>119</v>
      </c>
      <c r="B35" t="s">
        <v>109</v>
      </c>
    </row>
    <row r="36" spans="1:2" x14ac:dyDescent="0.25">
      <c r="A36" t="s">
        <v>107</v>
      </c>
      <c r="B36" t="s">
        <v>120</v>
      </c>
    </row>
    <row r="37" spans="1:2" x14ac:dyDescent="0.25">
      <c r="A37" t="s">
        <v>121</v>
      </c>
      <c r="B37" t="s">
        <v>111</v>
      </c>
    </row>
    <row r="38" spans="1:2" x14ac:dyDescent="0.25">
      <c r="A38" t="s">
        <v>45</v>
      </c>
      <c r="B38" t="s">
        <v>112</v>
      </c>
    </row>
    <row r="39" spans="1:2" x14ac:dyDescent="0.25">
      <c r="A39" t="s">
        <v>122</v>
      </c>
      <c r="B39" t="s">
        <v>123</v>
      </c>
    </row>
    <row r="40" spans="1:2" x14ac:dyDescent="0.25">
      <c r="A40" t="s">
        <v>108</v>
      </c>
      <c r="B40" t="s">
        <v>124</v>
      </c>
    </row>
    <row r="41" spans="1:2" x14ac:dyDescent="0.25">
      <c r="A41">
        <v>0</v>
      </c>
      <c r="B41" t="s">
        <v>162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4"/>
  <sheetViews>
    <sheetView workbookViewId="0">
      <pane xSplit="1" ySplit="1" topLeftCell="C2" activePane="bottomRight" state="frozenSplit"/>
      <selection activeCell="B1" sqref="B1"/>
      <selection pane="topRight" activeCell="C1" sqref="C1"/>
      <selection pane="bottomLeft" activeCell="A104" sqref="A104"/>
      <selection pane="bottomRight" activeCell="F11" sqref="F11"/>
    </sheetView>
  </sheetViews>
  <sheetFormatPr defaultRowHeight="15" x14ac:dyDescent="0.25"/>
  <cols>
    <col min="1" max="1" width="23.5703125" bestFit="1" customWidth="1"/>
    <col min="3" max="3" width="4" bestFit="1" customWidth="1"/>
    <col min="4" max="4" width="12.7109375" bestFit="1" customWidth="1"/>
    <col min="5" max="5" width="12.140625" bestFit="1" customWidth="1"/>
    <col min="6" max="6" width="12.28515625" bestFit="1" customWidth="1"/>
    <col min="7" max="7" width="12.140625" bestFit="1" customWidth="1"/>
    <col min="8" max="8" width="4.42578125" bestFit="1" customWidth="1"/>
    <col min="9" max="9" width="8.28515625" bestFit="1" customWidth="1"/>
    <col min="10" max="10" width="5" bestFit="1" customWidth="1"/>
    <col min="11" max="11" width="4" bestFit="1" customWidth="1"/>
    <col min="12" max="12" width="5" bestFit="1" customWidth="1"/>
    <col min="13" max="14" width="4" bestFit="1" customWidth="1"/>
    <col min="15" max="16" width="3.140625" bestFit="1" customWidth="1"/>
    <col min="17" max="17" width="3.42578125" bestFit="1" customWidth="1"/>
    <col min="18" max="20" width="4" bestFit="1" customWidth="1"/>
    <col min="21" max="22" width="3.140625" bestFit="1" customWidth="1"/>
    <col min="23" max="26" width="6" bestFit="1" customWidth="1"/>
    <col min="27" max="27" width="6.42578125" bestFit="1" customWidth="1"/>
  </cols>
  <sheetData>
    <row r="1" spans="1:30" x14ac:dyDescent="0.25">
      <c r="A1" t="s">
        <v>138</v>
      </c>
      <c r="B1" t="s">
        <v>135</v>
      </c>
      <c r="C1" t="s">
        <v>103</v>
      </c>
      <c r="D1" t="s">
        <v>134</v>
      </c>
      <c r="E1" t="s">
        <v>133</v>
      </c>
      <c r="F1" t="s">
        <v>132</v>
      </c>
      <c r="G1" t="s">
        <v>131</v>
      </c>
      <c r="H1" t="s">
        <v>2</v>
      </c>
      <c r="I1" t="s">
        <v>130</v>
      </c>
      <c r="J1" t="s">
        <v>101</v>
      </c>
      <c r="K1" t="s">
        <v>140</v>
      </c>
      <c r="L1" t="s">
        <v>141</v>
      </c>
      <c r="M1" t="s">
        <v>142</v>
      </c>
      <c r="N1" t="s">
        <v>143</v>
      </c>
      <c r="O1" t="s">
        <v>144</v>
      </c>
      <c r="P1" t="s">
        <v>181</v>
      </c>
      <c r="Q1" t="s">
        <v>149</v>
      </c>
      <c r="R1" t="s">
        <v>182</v>
      </c>
      <c r="S1" t="s">
        <v>89</v>
      </c>
      <c r="T1" t="s">
        <v>90</v>
      </c>
      <c r="U1" t="s">
        <v>74</v>
      </c>
      <c r="V1" t="s">
        <v>72</v>
      </c>
      <c r="W1" t="s">
        <v>75</v>
      </c>
      <c r="X1" t="s">
        <v>52</v>
      </c>
      <c r="Y1" t="s">
        <v>77</v>
      </c>
      <c r="Z1" t="s">
        <v>69</v>
      </c>
      <c r="AA1" t="s">
        <v>183</v>
      </c>
      <c r="AB1" t="s">
        <v>184</v>
      </c>
      <c r="AC1" t="s">
        <v>185</v>
      </c>
      <c r="AD1" t="s">
        <v>3143</v>
      </c>
    </row>
    <row r="2" spans="1:30" x14ac:dyDescent="0.25">
      <c r="A2" t="str">
        <f>IF(I2="C","C-",I2)&amp;D2&amp;" "&amp;E2&amp;H2</f>
        <v>LFKeitaro Abe21</v>
      </c>
      <c r="B2">
        <v>4562</v>
      </c>
      <c r="C2">
        <v>116</v>
      </c>
      <c r="D2" t="s">
        <v>275</v>
      </c>
      <c r="E2" t="s">
        <v>276</v>
      </c>
      <c r="F2">
        <v>0</v>
      </c>
      <c r="G2" s="10">
        <v>36970</v>
      </c>
      <c r="H2">
        <v>21</v>
      </c>
      <c r="I2" t="s">
        <v>52</v>
      </c>
      <c r="J2" t="s">
        <v>128</v>
      </c>
      <c r="K2">
        <v>1</v>
      </c>
      <c r="L2">
        <v>1</v>
      </c>
      <c r="M2">
        <v>1</v>
      </c>
      <c r="N2">
        <v>1</v>
      </c>
      <c r="O2">
        <v>1</v>
      </c>
      <c r="P2">
        <v>7</v>
      </c>
      <c r="Q2">
        <v>10</v>
      </c>
      <c r="R2">
        <v>10</v>
      </c>
      <c r="S2" t="s">
        <v>47</v>
      </c>
      <c r="T2" t="s">
        <v>47</v>
      </c>
      <c r="U2" t="s">
        <v>47</v>
      </c>
      <c r="V2" t="s">
        <v>47</v>
      </c>
      <c r="W2" t="s">
        <v>47</v>
      </c>
      <c r="X2">
        <v>5</v>
      </c>
      <c r="Y2" t="s">
        <v>47</v>
      </c>
      <c r="Z2">
        <v>7</v>
      </c>
      <c r="AA2" t="s">
        <v>47</v>
      </c>
      <c r="AB2" t="s">
        <v>47</v>
      </c>
      <c r="AC2" t="s">
        <v>47</v>
      </c>
      <c r="AD2" t="str">
        <f>VLOOKUP($A2,Bat!$A$4:$A$1417,1,FALSE)</f>
        <v>LFKeitaro Abe21</v>
      </c>
    </row>
    <row r="3" spans="1:30" x14ac:dyDescent="0.25">
      <c r="A3" t="str">
        <f t="shared" ref="A3:A27" si="0">IF(I3="C","C-",I3)&amp;D3&amp;" "&amp;E3&amp;H3</f>
        <v>1BNoboru Abe21</v>
      </c>
      <c r="B3">
        <v>4319</v>
      </c>
      <c r="C3">
        <v>918</v>
      </c>
      <c r="D3" t="s">
        <v>277</v>
      </c>
      <c r="E3" t="s">
        <v>276</v>
      </c>
      <c r="F3">
        <v>0</v>
      </c>
      <c r="G3" s="10">
        <v>36856</v>
      </c>
      <c r="H3">
        <v>21</v>
      </c>
      <c r="I3" t="s">
        <v>90</v>
      </c>
      <c r="J3" t="s">
        <v>128</v>
      </c>
      <c r="K3">
        <v>1</v>
      </c>
      <c r="L3">
        <v>1</v>
      </c>
      <c r="M3">
        <v>1</v>
      </c>
      <c r="N3">
        <v>1</v>
      </c>
      <c r="O3">
        <v>1</v>
      </c>
      <c r="P3">
        <v>1</v>
      </c>
      <c r="Q3">
        <v>5</v>
      </c>
      <c r="R3">
        <v>5</v>
      </c>
      <c r="S3" t="s">
        <v>47</v>
      </c>
      <c r="T3">
        <v>4</v>
      </c>
      <c r="U3" t="s">
        <v>47</v>
      </c>
      <c r="V3" t="s">
        <v>47</v>
      </c>
      <c r="W3" t="s">
        <v>47</v>
      </c>
      <c r="X3" t="s">
        <v>47</v>
      </c>
      <c r="Y3" t="s">
        <v>47</v>
      </c>
      <c r="Z3" t="s">
        <v>47</v>
      </c>
      <c r="AA3" t="s">
        <v>47</v>
      </c>
      <c r="AB3" t="s">
        <v>47</v>
      </c>
      <c r="AC3" t="s">
        <v>47</v>
      </c>
      <c r="AD3" t="str">
        <f>VLOOKUP($A3,Bat!$A$4:$A$1417,1,FALSE)</f>
        <v>1BNoboru Abe21</v>
      </c>
    </row>
    <row r="4" spans="1:30" x14ac:dyDescent="0.25">
      <c r="A4" t="str">
        <f t="shared" si="0"/>
        <v>C-Kazutoshi Adachi20</v>
      </c>
      <c r="B4">
        <v>6932</v>
      </c>
      <c r="C4">
        <v>363</v>
      </c>
      <c r="D4" t="s">
        <v>278</v>
      </c>
      <c r="E4" t="s">
        <v>279</v>
      </c>
      <c r="F4">
        <v>0</v>
      </c>
      <c r="G4" s="10">
        <v>37044</v>
      </c>
      <c r="H4">
        <v>20</v>
      </c>
      <c r="I4" t="s">
        <v>89</v>
      </c>
      <c r="J4" t="s">
        <v>128</v>
      </c>
      <c r="K4">
        <v>1</v>
      </c>
      <c r="L4">
        <v>1</v>
      </c>
      <c r="M4">
        <v>1</v>
      </c>
      <c r="N4">
        <v>1</v>
      </c>
      <c r="O4">
        <v>1</v>
      </c>
      <c r="P4">
        <v>4</v>
      </c>
      <c r="Q4">
        <v>6</v>
      </c>
      <c r="R4">
        <v>7</v>
      </c>
      <c r="S4">
        <v>2</v>
      </c>
      <c r="T4" t="s">
        <v>47</v>
      </c>
      <c r="U4" t="s">
        <v>47</v>
      </c>
      <c r="V4" t="s">
        <v>47</v>
      </c>
      <c r="W4" t="s">
        <v>47</v>
      </c>
      <c r="X4" t="s">
        <v>47</v>
      </c>
      <c r="Y4" t="s">
        <v>47</v>
      </c>
      <c r="Z4" t="s">
        <v>47</v>
      </c>
      <c r="AA4" t="s">
        <v>47</v>
      </c>
      <c r="AB4" t="s">
        <v>47</v>
      </c>
      <c r="AC4" t="s">
        <v>47</v>
      </c>
      <c r="AD4" t="str">
        <f>VLOOKUP($A4,Bat!$A$4:$A$1417,1,FALSE)</f>
        <v>C-Kazutoshi Adachi20</v>
      </c>
    </row>
    <row r="5" spans="1:30" x14ac:dyDescent="0.25">
      <c r="A5" t="str">
        <f t="shared" si="0"/>
        <v>1BWesley Adams18</v>
      </c>
      <c r="B5">
        <v>4959</v>
      </c>
      <c r="C5">
        <v>56</v>
      </c>
      <c r="D5" t="s">
        <v>280</v>
      </c>
      <c r="E5" t="s">
        <v>281</v>
      </c>
      <c r="F5">
        <v>0</v>
      </c>
      <c r="G5" s="10">
        <v>38104</v>
      </c>
      <c r="H5">
        <v>18</v>
      </c>
      <c r="I5" t="s">
        <v>90</v>
      </c>
      <c r="J5" t="s">
        <v>128</v>
      </c>
      <c r="K5">
        <v>1</v>
      </c>
      <c r="L5">
        <v>1</v>
      </c>
      <c r="M5">
        <v>1</v>
      </c>
      <c r="N5">
        <v>1</v>
      </c>
      <c r="O5">
        <v>1</v>
      </c>
      <c r="P5">
        <v>9</v>
      </c>
      <c r="Q5">
        <v>10</v>
      </c>
      <c r="R5">
        <v>9</v>
      </c>
      <c r="S5" t="s">
        <v>47</v>
      </c>
      <c r="T5">
        <v>7</v>
      </c>
      <c r="U5" t="s">
        <v>47</v>
      </c>
      <c r="V5" t="s">
        <v>47</v>
      </c>
      <c r="W5" t="s">
        <v>47</v>
      </c>
      <c r="X5" t="s">
        <v>47</v>
      </c>
      <c r="Y5" t="s">
        <v>47</v>
      </c>
      <c r="Z5" t="s">
        <v>47</v>
      </c>
      <c r="AA5" t="s">
        <v>47</v>
      </c>
      <c r="AB5" t="s">
        <v>47</v>
      </c>
      <c r="AC5" t="s">
        <v>47</v>
      </c>
      <c r="AD5" t="str">
        <f>VLOOKUP($A5,Bat!$A$4:$A$1417,1,FALSE)</f>
        <v>1BWesley Adams18</v>
      </c>
    </row>
    <row r="6" spans="1:30" x14ac:dyDescent="0.25">
      <c r="A6" t="str">
        <f t="shared" si="0"/>
        <v>CFShunen Ageda21</v>
      </c>
      <c r="B6">
        <v>4345</v>
      </c>
      <c r="C6">
        <v>8</v>
      </c>
      <c r="D6" t="s">
        <v>282</v>
      </c>
      <c r="E6" t="s">
        <v>283</v>
      </c>
      <c r="F6">
        <v>0</v>
      </c>
      <c r="G6" s="10">
        <v>36900</v>
      </c>
      <c r="H6">
        <v>21</v>
      </c>
      <c r="I6" t="s">
        <v>77</v>
      </c>
      <c r="J6" t="s">
        <v>128</v>
      </c>
      <c r="K6">
        <v>1</v>
      </c>
      <c r="L6">
        <v>1</v>
      </c>
      <c r="M6">
        <v>1</v>
      </c>
      <c r="N6">
        <v>1</v>
      </c>
      <c r="O6">
        <v>1</v>
      </c>
      <c r="P6">
        <v>10</v>
      </c>
      <c r="Q6">
        <v>10</v>
      </c>
      <c r="R6">
        <v>10</v>
      </c>
      <c r="S6" t="s">
        <v>47</v>
      </c>
      <c r="T6" t="s">
        <v>47</v>
      </c>
      <c r="U6" t="s">
        <v>47</v>
      </c>
      <c r="V6" t="s">
        <v>47</v>
      </c>
      <c r="W6" t="s">
        <v>47</v>
      </c>
      <c r="X6">
        <v>4</v>
      </c>
      <c r="Y6">
        <v>10</v>
      </c>
      <c r="Z6" t="s">
        <v>47</v>
      </c>
      <c r="AA6" t="s">
        <v>47</v>
      </c>
      <c r="AB6" t="s">
        <v>47</v>
      </c>
      <c r="AC6" t="s">
        <v>47</v>
      </c>
      <c r="AD6" t="str">
        <f>VLOOKUP($A6,Bat!$A$4:$A$1417,1,FALSE)</f>
        <v>CFShunen Ageda21</v>
      </c>
    </row>
    <row r="7" spans="1:30" x14ac:dyDescent="0.25">
      <c r="A7" t="str">
        <f t="shared" si="0"/>
        <v>RFLuis Antonio Aguilera18</v>
      </c>
      <c r="B7">
        <v>4810</v>
      </c>
      <c r="C7">
        <v>458</v>
      </c>
      <c r="D7" t="s">
        <v>284</v>
      </c>
      <c r="E7" t="s">
        <v>285</v>
      </c>
      <c r="F7">
        <v>2100000</v>
      </c>
      <c r="G7" s="10">
        <v>37920</v>
      </c>
      <c r="H7">
        <v>18</v>
      </c>
      <c r="I7" t="s">
        <v>69</v>
      </c>
      <c r="J7" t="s">
        <v>128</v>
      </c>
      <c r="K7">
        <v>1</v>
      </c>
      <c r="L7">
        <v>1</v>
      </c>
      <c r="M7">
        <v>1</v>
      </c>
      <c r="N7">
        <v>1</v>
      </c>
      <c r="O7">
        <v>1</v>
      </c>
      <c r="P7">
        <v>4</v>
      </c>
      <c r="Q7">
        <v>5</v>
      </c>
      <c r="R7">
        <v>5</v>
      </c>
      <c r="S7" t="s">
        <v>47</v>
      </c>
      <c r="T7" t="s">
        <v>47</v>
      </c>
      <c r="U7" t="s">
        <v>47</v>
      </c>
      <c r="V7" t="s">
        <v>47</v>
      </c>
      <c r="W7" t="s">
        <v>47</v>
      </c>
      <c r="X7">
        <v>2</v>
      </c>
      <c r="Y7">
        <v>1</v>
      </c>
      <c r="Z7">
        <v>3</v>
      </c>
      <c r="AA7" t="s">
        <v>47</v>
      </c>
      <c r="AB7" t="s">
        <v>47</v>
      </c>
      <c r="AC7" t="s">
        <v>47</v>
      </c>
      <c r="AD7" t="str">
        <f>VLOOKUP($A7,Bat!$A$4:$A$1417,1,FALSE)</f>
        <v>RFLuis Antonio Aguilera18</v>
      </c>
    </row>
    <row r="8" spans="1:30" x14ac:dyDescent="0.25">
      <c r="A8" t="str">
        <f t="shared" si="0"/>
        <v>RFÁngel Alejo18</v>
      </c>
      <c r="B8">
        <v>5067</v>
      </c>
      <c r="C8">
        <v>84</v>
      </c>
      <c r="D8" t="s">
        <v>286</v>
      </c>
      <c r="E8" t="s">
        <v>287</v>
      </c>
      <c r="F8">
        <v>0</v>
      </c>
      <c r="G8" s="10">
        <v>38031</v>
      </c>
      <c r="H8">
        <v>18</v>
      </c>
      <c r="I8" t="s">
        <v>69</v>
      </c>
      <c r="J8" t="s">
        <v>128</v>
      </c>
      <c r="K8">
        <v>1</v>
      </c>
      <c r="L8">
        <v>1</v>
      </c>
      <c r="M8">
        <v>1</v>
      </c>
      <c r="N8">
        <v>1</v>
      </c>
      <c r="O8">
        <v>1</v>
      </c>
      <c r="P8">
        <v>9</v>
      </c>
      <c r="Q8">
        <v>10</v>
      </c>
      <c r="R8">
        <v>7</v>
      </c>
      <c r="S8" t="s">
        <v>47</v>
      </c>
      <c r="T8" t="s">
        <v>47</v>
      </c>
      <c r="U8" t="s">
        <v>47</v>
      </c>
      <c r="V8" t="s">
        <v>47</v>
      </c>
      <c r="W8" t="s">
        <v>47</v>
      </c>
      <c r="X8" t="s">
        <v>47</v>
      </c>
      <c r="Y8" t="s">
        <v>47</v>
      </c>
      <c r="Z8">
        <v>4</v>
      </c>
      <c r="AA8" t="s">
        <v>47</v>
      </c>
      <c r="AB8" t="s">
        <v>47</v>
      </c>
      <c r="AC8" t="s">
        <v>47</v>
      </c>
      <c r="AD8" t="str">
        <f>VLOOKUP($A8,Bat!$A$4:$A$1417,1,FALSE)</f>
        <v>RFÁngel Alejo18</v>
      </c>
    </row>
    <row r="9" spans="1:30" x14ac:dyDescent="0.25">
      <c r="A9" t="str">
        <f t="shared" si="0"/>
        <v>SSTroy Alexander18</v>
      </c>
      <c r="B9">
        <v>5201</v>
      </c>
      <c r="C9">
        <v>277</v>
      </c>
      <c r="D9" t="s">
        <v>288</v>
      </c>
      <c r="E9" t="s">
        <v>289</v>
      </c>
      <c r="F9">
        <v>0</v>
      </c>
      <c r="G9" s="10">
        <v>38085</v>
      </c>
      <c r="H9">
        <v>18</v>
      </c>
      <c r="I9" t="s">
        <v>75</v>
      </c>
      <c r="J9" t="s">
        <v>128</v>
      </c>
      <c r="K9">
        <v>1</v>
      </c>
      <c r="L9">
        <v>1</v>
      </c>
      <c r="M9">
        <v>1</v>
      </c>
      <c r="N9">
        <v>1</v>
      </c>
      <c r="O9">
        <v>1</v>
      </c>
      <c r="P9">
        <v>5</v>
      </c>
      <c r="Q9">
        <v>7</v>
      </c>
      <c r="R9">
        <v>10</v>
      </c>
      <c r="S9" t="s">
        <v>47</v>
      </c>
      <c r="T9">
        <v>2</v>
      </c>
      <c r="U9">
        <v>4</v>
      </c>
      <c r="V9" t="s">
        <v>47</v>
      </c>
      <c r="W9">
        <v>2</v>
      </c>
      <c r="X9" t="s">
        <v>47</v>
      </c>
      <c r="Y9" t="s">
        <v>47</v>
      </c>
      <c r="Z9" t="s">
        <v>47</v>
      </c>
      <c r="AA9" t="s">
        <v>47</v>
      </c>
      <c r="AB9" t="s">
        <v>47</v>
      </c>
      <c r="AC9" t="s">
        <v>47</v>
      </c>
      <c r="AD9" t="str">
        <f>VLOOKUP($A9,Bat!$A$4:$A$1417,1,FALSE)</f>
        <v>SSTroy Alexander18</v>
      </c>
    </row>
    <row r="10" spans="1:30" x14ac:dyDescent="0.25">
      <c r="A10" t="str">
        <f t="shared" si="0"/>
        <v>CFDonald Allen21</v>
      </c>
      <c r="B10">
        <v>7619</v>
      </c>
      <c r="C10">
        <v>266</v>
      </c>
      <c r="D10" t="s">
        <v>257</v>
      </c>
      <c r="E10" t="s">
        <v>290</v>
      </c>
      <c r="F10">
        <v>0</v>
      </c>
      <c r="G10" s="10">
        <v>36870</v>
      </c>
      <c r="H10">
        <v>21</v>
      </c>
      <c r="I10" t="s">
        <v>77</v>
      </c>
      <c r="J10" t="s">
        <v>128</v>
      </c>
      <c r="K10">
        <v>1</v>
      </c>
      <c r="L10">
        <v>1</v>
      </c>
      <c r="M10">
        <v>1</v>
      </c>
      <c r="N10">
        <v>1</v>
      </c>
      <c r="O10">
        <v>1</v>
      </c>
      <c r="P10">
        <v>7</v>
      </c>
      <c r="Q10">
        <v>7</v>
      </c>
      <c r="R10">
        <v>4</v>
      </c>
      <c r="S10" t="s">
        <v>47</v>
      </c>
      <c r="T10" t="s">
        <v>47</v>
      </c>
      <c r="U10" t="s">
        <v>47</v>
      </c>
      <c r="V10" t="s">
        <v>47</v>
      </c>
      <c r="W10" t="s">
        <v>47</v>
      </c>
      <c r="X10">
        <v>4</v>
      </c>
      <c r="Y10">
        <v>10</v>
      </c>
      <c r="Z10">
        <v>2</v>
      </c>
      <c r="AA10" t="s">
        <v>47</v>
      </c>
      <c r="AB10" t="s">
        <v>47</v>
      </c>
      <c r="AC10" t="s">
        <v>47</v>
      </c>
      <c r="AD10" t="str">
        <f>VLOOKUP($A10,Bat!$A$4:$A$1417,1,FALSE)</f>
        <v>CFDonald Allen21</v>
      </c>
    </row>
    <row r="11" spans="1:30" x14ac:dyDescent="0.25">
      <c r="A11" t="str">
        <f t="shared" si="0"/>
        <v>2BJack Allen18</v>
      </c>
      <c r="B11">
        <v>5027</v>
      </c>
      <c r="C11">
        <v>133</v>
      </c>
      <c r="D11" t="s">
        <v>291</v>
      </c>
      <c r="E11" t="s">
        <v>290</v>
      </c>
      <c r="F11">
        <v>0</v>
      </c>
      <c r="G11" s="10">
        <v>37940</v>
      </c>
      <c r="H11">
        <v>18</v>
      </c>
      <c r="I11" t="s">
        <v>74</v>
      </c>
      <c r="J11" t="s">
        <v>128</v>
      </c>
      <c r="K11">
        <v>1</v>
      </c>
      <c r="L11">
        <v>1</v>
      </c>
      <c r="M11">
        <v>1</v>
      </c>
      <c r="N11">
        <v>1</v>
      </c>
      <c r="O11">
        <v>1</v>
      </c>
      <c r="P11">
        <v>8</v>
      </c>
      <c r="Q11">
        <v>8</v>
      </c>
      <c r="R11">
        <v>10</v>
      </c>
      <c r="S11" t="s">
        <v>47</v>
      </c>
      <c r="T11" t="s">
        <v>47</v>
      </c>
      <c r="U11">
        <v>8</v>
      </c>
      <c r="V11" t="s">
        <v>47</v>
      </c>
      <c r="W11" t="s">
        <v>47</v>
      </c>
      <c r="X11" t="s">
        <v>47</v>
      </c>
      <c r="Y11" t="s">
        <v>47</v>
      </c>
      <c r="Z11" t="s">
        <v>47</v>
      </c>
      <c r="AA11" t="s">
        <v>47</v>
      </c>
      <c r="AB11" t="s">
        <v>47</v>
      </c>
      <c r="AC11" t="s">
        <v>47</v>
      </c>
      <c r="AD11" t="str">
        <f>VLOOKUP($A11,Bat!$A$4:$A$1417,1,FALSE)</f>
        <v>2BJack Allen18</v>
      </c>
    </row>
    <row r="12" spans="1:30" x14ac:dyDescent="0.25">
      <c r="A12" t="str">
        <f t="shared" si="0"/>
        <v>LFEstefan Alvarado21</v>
      </c>
      <c r="B12">
        <v>7272</v>
      </c>
      <c r="C12">
        <v>174</v>
      </c>
      <c r="D12" t="s">
        <v>292</v>
      </c>
      <c r="E12" t="s">
        <v>293</v>
      </c>
      <c r="F12">
        <v>0</v>
      </c>
      <c r="G12" s="10">
        <v>36943</v>
      </c>
      <c r="H12">
        <v>21</v>
      </c>
      <c r="I12" t="s">
        <v>52</v>
      </c>
      <c r="J12" t="s">
        <v>128</v>
      </c>
      <c r="K12">
        <v>1</v>
      </c>
      <c r="L12">
        <v>1</v>
      </c>
      <c r="M12">
        <v>1</v>
      </c>
      <c r="N12">
        <v>1</v>
      </c>
      <c r="O12">
        <v>1</v>
      </c>
      <c r="P12">
        <v>8</v>
      </c>
      <c r="Q12">
        <v>7</v>
      </c>
      <c r="R12">
        <v>10</v>
      </c>
      <c r="S12" t="s">
        <v>47</v>
      </c>
      <c r="T12">
        <v>1</v>
      </c>
      <c r="U12" t="s">
        <v>47</v>
      </c>
      <c r="V12" t="s">
        <v>47</v>
      </c>
      <c r="W12" t="s">
        <v>47</v>
      </c>
      <c r="X12">
        <v>6</v>
      </c>
      <c r="Y12" t="s">
        <v>47</v>
      </c>
      <c r="Z12">
        <v>6</v>
      </c>
      <c r="AA12" t="s">
        <v>47</v>
      </c>
      <c r="AB12" t="s">
        <v>47</v>
      </c>
      <c r="AC12" t="s">
        <v>47</v>
      </c>
      <c r="AD12" t="str">
        <f>VLOOKUP($A12,Bat!$A$4:$A$1417,1,FALSE)</f>
        <v>LFEstefan Alvarado21</v>
      </c>
    </row>
    <row r="13" spans="1:30" x14ac:dyDescent="0.25">
      <c r="A13" t="str">
        <f t="shared" si="0"/>
        <v>RFJosé Anaya21</v>
      </c>
      <c r="B13">
        <v>5654</v>
      </c>
      <c r="C13">
        <v>544</v>
      </c>
      <c r="D13" t="s">
        <v>294</v>
      </c>
      <c r="E13" t="s">
        <v>295</v>
      </c>
      <c r="F13">
        <v>0</v>
      </c>
      <c r="G13" s="10">
        <v>36839</v>
      </c>
      <c r="H13">
        <v>21</v>
      </c>
      <c r="I13" t="s">
        <v>69</v>
      </c>
      <c r="J13" t="s">
        <v>128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2</v>
      </c>
      <c r="R13">
        <v>3</v>
      </c>
      <c r="S13" t="s">
        <v>47</v>
      </c>
      <c r="T13">
        <v>3</v>
      </c>
      <c r="U13" t="s">
        <v>47</v>
      </c>
      <c r="V13" t="s">
        <v>47</v>
      </c>
      <c r="W13" t="s">
        <v>47</v>
      </c>
      <c r="X13">
        <v>3</v>
      </c>
      <c r="Y13" t="s">
        <v>47</v>
      </c>
      <c r="Z13">
        <v>4</v>
      </c>
      <c r="AA13" t="s">
        <v>47</v>
      </c>
      <c r="AB13" t="s">
        <v>47</v>
      </c>
      <c r="AC13" t="s">
        <v>47</v>
      </c>
      <c r="AD13" t="str">
        <f>VLOOKUP($A13,Bat!$A$4:$A$1417,1,FALSE)</f>
        <v>RFJosé Anaya21</v>
      </c>
    </row>
    <row r="14" spans="1:30" x14ac:dyDescent="0.25">
      <c r="A14" t="str">
        <f t="shared" si="0"/>
        <v>RFDavid Andrews18</v>
      </c>
      <c r="B14">
        <v>4984</v>
      </c>
      <c r="C14">
        <v>292</v>
      </c>
      <c r="D14" t="s">
        <v>209</v>
      </c>
      <c r="E14" t="s">
        <v>296</v>
      </c>
      <c r="F14">
        <v>0</v>
      </c>
      <c r="G14" s="10">
        <v>38041</v>
      </c>
      <c r="H14">
        <v>18</v>
      </c>
      <c r="I14" t="s">
        <v>69</v>
      </c>
      <c r="J14" t="s">
        <v>128</v>
      </c>
      <c r="K14">
        <v>1</v>
      </c>
      <c r="L14">
        <v>1</v>
      </c>
      <c r="M14">
        <v>1</v>
      </c>
      <c r="N14">
        <v>1</v>
      </c>
      <c r="O14">
        <v>1</v>
      </c>
      <c r="P14">
        <v>5</v>
      </c>
      <c r="Q14">
        <v>7</v>
      </c>
      <c r="R14">
        <v>9</v>
      </c>
      <c r="S14" t="s">
        <v>47</v>
      </c>
      <c r="T14" t="s">
        <v>47</v>
      </c>
      <c r="U14" t="s">
        <v>47</v>
      </c>
      <c r="V14" t="s">
        <v>47</v>
      </c>
      <c r="W14" t="s">
        <v>47</v>
      </c>
      <c r="X14" t="s">
        <v>47</v>
      </c>
      <c r="Y14">
        <v>1</v>
      </c>
      <c r="Z14">
        <v>5</v>
      </c>
      <c r="AA14" t="s">
        <v>47</v>
      </c>
      <c r="AB14" t="s">
        <v>47</v>
      </c>
      <c r="AC14" t="s">
        <v>47</v>
      </c>
      <c r="AD14" t="str">
        <f>VLOOKUP($A14,Bat!$A$4:$A$1417,1,FALSE)</f>
        <v>RFDavid Andrews18</v>
      </c>
    </row>
    <row r="15" spans="1:30" x14ac:dyDescent="0.25">
      <c r="A15" t="str">
        <f t="shared" si="0"/>
        <v>RFKatsuhiko Araki21</v>
      </c>
      <c r="B15">
        <v>6898</v>
      </c>
      <c r="C15">
        <v>226</v>
      </c>
      <c r="D15" t="s">
        <v>297</v>
      </c>
      <c r="E15" t="s">
        <v>298</v>
      </c>
      <c r="F15">
        <v>0</v>
      </c>
      <c r="G15" s="10">
        <v>36953</v>
      </c>
      <c r="H15">
        <v>21</v>
      </c>
      <c r="I15" t="s">
        <v>69</v>
      </c>
      <c r="J15" t="s">
        <v>128</v>
      </c>
      <c r="K15">
        <v>1</v>
      </c>
      <c r="L15">
        <v>1</v>
      </c>
      <c r="M15">
        <v>1</v>
      </c>
      <c r="N15">
        <v>1</v>
      </c>
      <c r="O15">
        <v>1</v>
      </c>
      <c r="P15">
        <v>7</v>
      </c>
      <c r="Q15">
        <v>8</v>
      </c>
      <c r="R15">
        <v>6</v>
      </c>
      <c r="S15" t="s">
        <v>47</v>
      </c>
      <c r="T15">
        <v>1</v>
      </c>
      <c r="U15" t="s">
        <v>47</v>
      </c>
      <c r="V15" t="s">
        <v>47</v>
      </c>
      <c r="W15" t="s">
        <v>47</v>
      </c>
      <c r="X15">
        <v>2</v>
      </c>
      <c r="Y15">
        <v>2</v>
      </c>
      <c r="Z15">
        <v>3</v>
      </c>
      <c r="AA15" t="s">
        <v>47</v>
      </c>
      <c r="AB15" t="s">
        <v>47</v>
      </c>
      <c r="AC15" t="s">
        <v>47</v>
      </c>
      <c r="AD15" t="str">
        <f>VLOOKUP($A15,Bat!$A$4:$A$1417,1,FALSE)</f>
        <v>RFKatsuhiko Araki21</v>
      </c>
    </row>
    <row r="16" spans="1:30" x14ac:dyDescent="0.25">
      <c r="A16" t="str">
        <f t="shared" si="0"/>
        <v>RFDana Baker21</v>
      </c>
      <c r="B16">
        <v>9734</v>
      </c>
      <c r="C16">
        <v>66</v>
      </c>
      <c r="D16" t="s">
        <v>299</v>
      </c>
      <c r="E16" t="s">
        <v>300</v>
      </c>
      <c r="F16">
        <v>0</v>
      </c>
      <c r="G16" s="10">
        <v>36897</v>
      </c>
      <c r="H16">
        <v>21</v>
      </c>
      <c r="I16" t="s">
        <v>69</v>
      </c>
      <c r="J16" t="s">
        <v>128</v>
      </c>
      <c r="K16">
        <v>1</v>
      </c>
      <c r="L16">
        <v>1</v>
      </c>
      <c r="M16">
        <v>1</v>
      </c>
      <c r="N16">
        <v>1</v>
      </c>
      <c r="O16">
        <v>1</v>
      </c>
      <c r="P16">
        <v>8</v>
      </c>
      <c r="Q16">
        <v>10</v>
      </c>
      <c r="R16">
        <v>10</v>
      </c>
      <c r="S16" t="s">
        <v>47</v>
      </c>
      <c r="T16" t="s">
        <v>47</v>
      </c>
      <c r="U16" t="s">
        <v>47</v>
      </c>
      <c r="V16" t="s">
        <v>47</v>
      </c>
      <c r="W16" t="s">
        <v>47</v>
      </c>
      <c r="X16">
        <v>1</v>
      </c>
      <c r="Y16">
        <v>6</v>
      </c>
      <c r="Z16">
        <v>6</v>
      </c>
      <c r="AA16" t="s">
        <v>47</v>
      </c>
      <c r="AB16" t="s">
        <v>47</v>
      </c>
      <c r="AC16" t="s">
        <v>47</v>
      </c>
      <c r="AD16" t="str">
        <f>VLOOKUP($A16,Bat!$A$4:$A$1417,1,FALSE)</f>
        <v>RFDana Baker21</v>
      </c>
    </row>
    <row r="17" spans="1:30" x14ac:dyDescent="0.25">
      <c r="A17" t="str">
        <f t="shared" si="0"/>
        <v>LFPhillip Balgera18</v>
      </c>
      <c r="B17">
        <v>3985</v>
      </c>
      <c r="C17">
        <v>453</v>
      </c>
      <c r="D17" t="s">
        <v>301</v>
      </c>
      <c r="E17" t="s">
        <v>302</v>
      </c>
      <c r="F17">
        <v>0</v>
      </c>
      <c r="G17" s="10">
        <v>37878</v>
      </c>
      <c r="H17">
        <v>18</v>
      </c>
      <c r="I17" t="s">
        <v>52</v>
      </c>
      <c r="J17" t="s">
        <v>128</v>
      </c>
      <c r="K17">
        <v>1</v>
      </c>
      <c r="L17">
        <v>1</v>
      </c>
      <c r="M17">
        <v>1</v>
      </c>
      <c r="N17">
        <v>1</v>
      </c>
      <c r="O17">
        <v>1</v>
      </c>
      <c r="P17">
        <v>3</v>
      </c>
      <c r="Q17">
        <v>7</v>
      </c>
      <c r="R17">
        <v>3</v>
      </c>
      <c r="S17" t="s">
        <v>47</v>
      </c>
      <c r="T17" t="s">
        <v>47</v>
      </c>
      <c r="U17" t="s">
        <v>47</v>
      </c>
      <c r="V17" t="s">
        <v>47</v>
      </c>
      <c r="W17" t="s">
        <v>47</v>
      </c>
      <c r="X17">
        <v>2</v>
      </c>
      <c r="Y17" t="s">
        <v>47</v>
      </c>
      <c r="Z17">
        <v>1</v>
      </c>
      <c r="AA17" t="s">
        <v>47</v>
      </c>
      <c r="AB17" t="s">
        <v>47</v>
      </c>
      <c r="AC17" t="s">
        <v>47</v>
      </c>
      <c r="AD17" t="str">
        <f>VLOOKUP($A17,Bat!$A$4:$A$1417,1,FALSE)</f>
        <v>LFPhillip Balgera18</v>
      </c>
    </row>
    <row r="18" spans="1:30" x14ac:dyDescent="0.25">
      <c r="A18" t="str">
        <f t="shared" si="0"/>
        <v>2BJim Barr22</v>
      </c>
      <c r="B18">
        <v>8827</v>
      </c>
      <c r="C18">
        <v>173</v>
      </c>
      <c r="D18" t="s">
        <v>220</v>
      </c>
      <c r="E18" t="s">
        <v>303</v>
      </c>
      <c r="F18">
        <v>0</v>
      </c>
      <c r="G18" s="10">
        <v>36430</v>
      </c>
      <c r="H18">
        <v>22</v>
      </c>
      <c r="I18" t="s">
        <v>74</v>
      </c>
      <c r="J18" t="s">
        <v>128</v>
      </c>
      <c r="K18">
        <v>1</v>
      </c>
      <c r="L18">
        <v>1</v>
      </c>
      <c r="M18">
        <v>1</v>
      </c>
      <c r="N18">
        <v>1</v>
      </c>
      <c r="O18">
        <v>1</v>
      </c>
      <c r="P18">
        <v>6</v>
      </c>
      <c r="Q18">
        <v>9</v>
      </c>
      <c r="R18">
        <v>10</v>
      </c>
      <c r="S18" t="s">
        <v>47</v>
      </c>
      <c r="T18" t="s">
        <v>47</v>
      </c>
      <c r="U18">
        <v>4</v>
      </c>
      <c r="V18" t="s">
        <v>47</v>
      </c>
      <c r="W18" t="s">
        <v>47</v>
      </c>
      <c r="X18" t="s">
        <v>47</v>
      </c>
      <c r="Y18" t="s">
        <v>47</v>
      </c>
      <c r="Z18" t="s">
        <v>47</v>
      </c>
      <c r="AA18" t="s">
        <v>47</v>
      </c>
      <c r="AB18" t="s">
        <v>47</v>
      </c>
      <c r="AC18" t="s">
        <v>47</v>
      </c>
      <c r="AD18" t="str">
        <f>VLOOKUP($A18,Bat!$A$4:$A$1417,1,FALSE)</f>
        <v>2BJim Barr22</v>
      </c>
    </row>
    <row r="19" spans="1:30" x14ac:dyDescent="0.25">
      <c r="A19" t="str">
        <f t="shared" si="0"/>
        <v>3BJason Bartelen18</v>
      </c>
      <c r="B19">
        <v>4994</v>
      </c>
      <c r="C19">
        <v>451</v>
      </c>
      <c r="D19" t="s">
        <v>304</v>
      </c>
      <c r="E19" t="s">
        <v>305</v>
      </c>
      <c r="F19">
        <v>0</v>
      </c>
      <c r="G19" s="10">
        <v>37788</v>
      </c>
      <c r="H19">
        <v>18</v>
      </c>
      <c r="I19" t="s">
        <v>72</v>
      </c>
      <c r="J19" t="s">
        <v>128</v>
      </c>
      <c r="K19">
        <v>1</v>
      </c>
      <c r="L19">
        <v>1</v>
      </c>
      <c r="M19">
        <v>1</v>
      </c>
      <c r="N19">
        <v>1</v>
      </c>
      <c r="O19">
        <v>1</v>
      </c>
      <c r="P19">
        <v>4</v>
      </c>
      <c r="Q19">
        <v>4</v>
      </c>
      <c r="R19">
        <v>9</v>
      </c>
      <c r="S19" t="s">
        <v>47</v>
      </c>
      <c r="T19" t="s">
        <v>47</v>
      </c>
      <c r="U19" t="s">
        <v>47</v>
      </c>
      <c r="V19">
        <v>2</v>
      </c>
      <c r="W19">
        <v>4</v>
      </c>
      <c r="X19" t="s">
        <v>47</v>
      </c>
      <c r="Y19" t="s">
        <v>47</v>
      </c>
      <c r="Z19" t="s">
        <v>47</v>
      </c>
      <c r="AA19" t="s">
        <v>47</v>
      </c>
      <c r="AB19" t="s">
        <v>47</v>
      </c>
      <c r="AC19" t="s">
        <v>47</v>
      </c>
      <c r="AD19" t="str">
        <f>VLOOKUP($A19,Bat!$A$4:$A$1417,1,FALSE)</f>
        <v>3BJason Bartelen18</v>
      </c>
    </row>
    <row r="20" spans="1:30" x14ac:dyDescent="0.25">
      <c r="A20" t="str">
        <f t="shared" si="0"/>
        <v>SSBrian Beamish21</v>
      </c>
      <c r="B20">
        <v>6686</v>
      </c>
      <c r="C20">
        <v>449</v>
      </c>
      <c r="D20" t="s">
        <v>306</v>
      </c>
      <c r="E20" t="s">
        <v>256</v>
      </c>
      <c r="F20">
        <v>0</v>
      </c>
      <c r="G20" s="10">
        <v>36828</v>
      </c>
      <c r="H20">
        <v>21</v>
      </c>
      <c r="I20" t="s">
        <v>75</v>
      </c>
      <c r="J20" t="s">
        <v>128</v>
      </c>
      <c r="K20">
        <v>1</v>
      </c>
      <c r="L20">
        <v>1</v>
      </c>
      <c r="M20">
        <v>1</v>
      </c>
      <c r="N20">
        <v>1</v>
      </c>
      <c r="O20">
        <v>1</v>
      </c>
      <c r="P20">
        <v>6</v>
      </c>
      <c r="Q20">
        <v>4</v>
      </c>
      <c r="R20">
        <v>3</v>
      </c>
      <c r="S20" t="s">
        <v>47</v>
      </c>
      <c r="T20" t="s">
        <v>47</v>
      </c>
      <c r="U20" t="s">
        <v>47</v>
      </c>
      <c r="V20" t="s">
        <v>47</v>
      </c>
      <c r="W20">
        <v>4</v>
      </c>
      <c r="X20" t="s">
        <v>47</v>
      </c>
      <c r="Y20" t="s">
        <v>47</v>
      </c>
      <c r="Z20" t="s">
        <v>47</v>
      </c>
      <c r="AA20" t="s">
        <v>47</v>
      </c>
      <c r="AB20" t="s">
        <v>47</v>
      </c>
      <c r="AC20" t="s">
        <v>47</v>
      </c>
      <c r="AD20" t="str">
        <f>VLOOKUP($A20,Bat!$A$4:$A$1417,1,FALSE)</f>
        <v>SSBrian Beamish21</v>
      </c>
    </row>
    <row r="21" spans="1:30" x14ac:dyDescent="0.25">
      <c r="A21" t="str">
        <f t="shared" si="0"/>
        <v>C-Jonathan Bell18</v>
      </c>
      <c r="B21">
        <v>5130</v>
      </c>
      <c r="C21">
        <v>905</v>
      </c>
      <c r="D21" t="s">
        <v>307</v>
      </c>
      <c r="E21" t="s">
        <v>308</v>
      </c>
      <c r="F21">
        <v>0</v>
      </c>
      <c r="G21" s="10">
        <v>38076</v>
      </c>
      <c r="H21">
        <v>18</v>
      </c>
      <c r="I21" t="s">
        <v>89</v>
      </c>
      <c r="J21" t="s">
        <v>128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6</v>
      </c>
      <c r="R21">
        <v>2</v>
      </c>
      <c r="S21">
        <v>2</v>
      </c>
      <c r="T21" t="s">
        <v>47</v>
      </c>
      <c r="U21" t="s">
        <v>47</v>
      </c>
      <c r="V21" t="s">
        <v>47</v>
      </c>
      <c r="W21" t="s">
        <v>47</v>
      </c>
      <c r="X21" t="s">
        <v>47</v>
      </c>
      <c r="Y21" t="s">
        <v>47</v>
      </c>
      <c r="Z21" t="s">
        <v>47</v>
      </c>
      <c r="AA21" t="s">
        <v>47</v>
      </c>
      <c r="AB21" t="s">
        <v>47</v>
      </c>
      <c r="AC21" t="s">
        <v>47</v>
      </c>
      <c r="AD21" t="str">
        <f>VLOOKUP($A21,Bat!$A$4:$A$1417,1,FALSE)</f>
        <v>C-Jonathan Bell18</v>
      </c>
    </row>
    <row r="22" spans="1:30" x14ac:dyDescent="0.25">
      <c r="A22" t="str">
        <f t="shared" si="0"/>
        <v>C-José Beltrán21</v>
      </c>
      <c r="B22">
        <v>11198</v>
      </c>
      <c r="C22">
        <v>578</v>
      </c>
      <c r="D22" t="s">
        <v>294</v>
      </c>
      <c r="E22" t="s">
        <v>309</v>
      </c>
      <c r="F22">
        <v>0</v>
      </c>
      <c r="G22" s="10">
        <v>36835</v>
      </c>
      <c r="H22">
        <v>21</v>
      </c>
      <c r="I22" t="s">
        <v>89</v>
      </c>
      <c r="J22" t="s">
        <v>128</v>
      </c>
      <c r="K22">
        <v>1</v>
      </c>
      <c r="L22">
        <v>1</v>
      </c>
      <c r="M22">
        <v>1</v>
      </c>
      <c r="N22">
        <v>1</v>
      </c>
      <c r="O22">
        <v>1</v>
      </c>
      <c r="P22">
        <v>1</v>
      </c>
      <c r="Q22">
        <v>3</v>
      </c>
      <c r="R22">
        <v>6</v>
      </c>
      <c r="S22">
        <v>4</v>
      </c>
      <c r="T22" t="s">
        <v>47</v>
      </c>
      <c r="U22" t="s">
        <v>47</v>
      </c>
      <c r="V22" t="s">
        <v>47</v>
      </c>
      <c r="W22" t="s">
        <v>47</v>
      </c>
      <c r="X22" t="s">
        <v>47</v>
      </c>
      <c r="Y22" t="s">
        <v>47</v>
      </c>
      <c r="Z22" t="s">
        <v>47</v>
      </c>
      <c r="AA22" t="s">
        <v>47</v>
      </c>
      <c r="AB22" t="s">
        <v>47</v>
      </c>
      <c r="AC22" t="s">
        <v>47</v>
      </c>
      <c r="AD22" t="str">
        <f>VLOOKUP($A22,Bat!$A$4:$A$1417,1,FALSE)</f>
        <v>C-José Beltrán21</v>
      </c>
    </row>
    <row r="23" spans="1:30" x14ac:dyDescent="0.25">
      <c r="A23" t="str">
        <f t="shared" si="0"/>
        <v>2BMartín Betancourt18</v>
      </c>
      <c r="B23">
        <v>4930</v>
      </c>
      <c r="C23">
        <v>22</v>
      </c>
      <c r="D23" t="s">
        <v>310</v>
      </c>
      <c r="E23" t="s">
        <v>311</v>
      </c>
      <c r="F23">
        <v>0</v>
      </c>
      <c r="G23" s="10">
        <v>38027</v>
      </c>
      <c r="H23">
        <v>18</v>
      </c>
      <c r="I23" t="s">
        <v>74</v>
      </c>
      <c r="J23" t="s">
        <v>128</v>
      </c>
      <c r="K23">
        <v>1</v>
      </c>
      <c r="L23">
        <v>1</v>
      </c>
      <c r="M23">
        <v>1</v>
      </c>
      <c r="N23">
        <v>1</v>
      </c>
      <c r="O23">
        <v>1</v>
      </c>
      <c r="P23">
        <v>10</v>
      </c>
      <c r="Q23">
        <v>10</v>
      </c>
      <c r="R23">
        <v>10</v>
      </c>
      <c r="S23" t="s">
        <v>47</v>
      </c>
      <c r="T23" t="s">
        <v>47</v>
      </c>
      <c r="U23">
        <v>3</v>
      </c>
      <c r="V23" t="s">
        <v>47</v>
      </c>
      <c r="W23" t="s">
        <v>47</v>
      </c>
      <c r="X23" t="s">
        <v>47</v>
      </c>
      <c r="Y23" t="s">
        <v>47</v>
      </c>
      <c r="Z23" t="s">
        <v>47</v>
      </c>
      <c r="AA23" t="s">
        <v>47</v>
      </c>
      <c r="AB23" t="s">
        <v>47</v>
      </c>
      <c r="AC23" t="s">
        <v>47</v>
      </c>
      <c r="AD23" t="str">
        <f>VLOOKUP($A23,Bat!$A$4:$A$1417,1,FALSE)</f>
        <v>2BMartín Betancourt18</v>
      </c>
    </row>
    <row r="24" spans="1:30" x14ac:dyDescent="0.25">
      <c r="A24" t="str">
        <f t="shared" si="0"/>
        <v>2BOscar Bishop21</v>
      </c>
      <c r="B24">
        <v>11474</v>
      </c>
      <c r="C24">
        <v>268</v>
      </c>
      <c r="D24" t="s">
        <v>224</v>
      </c>
      <c r="E24" t="s">
        <v>312</v>
      </c>
      <c r="F24">
        <v>0</v>
      </c>
      <c r="G24" s="10">
        <v>36908</v>
      </c>
      <c r="H24">
        <v>21</v>
      </c>
      <c r="I24" t="s">
        <v>74</v>
      </c>
      <c r="J24" t="s">
        <v>128</v>
      </c>
      <c r="K24">
        <v>1</v>
      </c>
      <c r="L24">
        <v>1</v>
      </c>
      <c r="M24">
        <v>1</v>
      </c>
      <c r="N24">
        <v>1</v>
      </c>
      <c r="O24">
        <v>1</v>
      </c>
      <c r="P24">
        <v>8</v>
      </c>
      <c r="Q24">
        <v>5</v>
      </c>
      <c r="R24">
        <v>6</v>
      </c>
      <c r="S24" t="s">
        <v>47</v>
      </c>
      <c r="T24" t="s">
        <v>47</v>
      </c>
      <c r="U24">
        <v>6</v>
      </c>
      <c r="V24" t="s">
        <v>47</v>
      </c>
      <c r="W24">
        <v>5</v>
      </c>
      <c r="X24" t="s">
        <v>47</v>
      </c>
      <c r="Y24" t="s">
        <v>47</v>
      </c>
      <c r="Z24" t="s">
        <v>47</v>
      </c>
      <c r="AA24" t="s">
        <v>47</v>
      </c>
      <c r="AB24" t="s">
        <v>47</v>
      </c>
      <c r="AC24" t="s">
        <v>47</v>
      </c>
      <c r="AD24" t="str">
        <f>VLOOKUP($A24,Bat!$A$4:$A$1417,1,FALSE)</f>
        <v>2BOscar Bishop21</v>
      </c>
    </row>
    <row r="25" spans="1:30" x14ac:dyDescent="0.25">
      <c r="A25" t="str">
        <f t="shared" si="0"/>
        <v>CFSteve Bishop18</v>
      </c>
      <c r="B25">
        <v>4892</v>
      </c>
      <c r="C25">
        <v>215</v>
      </c>
      <c r="D25" t="s">
        <v>216</v>
      </c>
      <c r="E25" t="s">
        <v>312</v>
      </c>
      <c r="F25">
        <v>0</v>
      </c>
      <c r="G25" s="10">
        <v>38072</v>
      </c>
      <c r="H25">
        <v>18</v>
      </c>
      <c r="I25" t="s">
        <v>77</v>
      </c>
      <c r="J25" t="s">
        <v>128</v>
      </c>
      <c r="K25">
        <v>1</v>
      </c>
      <c r="L25">
        <v>1</v>
      </c>
      <c r="M25">
        <v>1</v>
      </c>
      <c r="N25">
        <v>1</v>
      </c>
      <c r="O25">
        <v>1</v>
      </c>
      <c r="P25">
        <v>5</v>
      </c>
      <c r="Q25">
        <v>10</v>
      </c>
      <c r="R25">
        <v>7</v>
      </c>
      <c r="S25" t="s">
        <v>47</v>
      </c>
      <c r="T25" t="s">
        <v>47</v>
      </c>
      <c r="U25" t="s">
        <v>47</v>
      </c>
      <c r="V25" t="s">
        <v>47</v>
      </c>
      <c r="W25" t="s">
        <v>47</v>
      </c>
      <c r="X25" t="s">
        <v>47</v>
      </c>
      <c r="Y25">
        <v>3</v>
      </c>
      <c r="Z25" t="s">
        <v>47</v>
      </c>
      <c r="AA25" t="s">
        <v>47</v>
      </c>
      <c r="AB25" t="s">
        <v>47</v>
      </c>
      <c r="AC25" t="s">
        <v>47</v>
      </c>
      <c r="AD25" t="str">
        <f>VLOOKUP($A25,Bat!$A$4:$A$1417,1,FALSE)</f>
        <v>CFSteve Bishop18</v>
      </c>
    </row>
    <row r="26" spans="1:30" x14ac:dyDescent="0.25">
      <c r="A26" t="str">
        <f t="shared" si="0"/>
        <v>LFBob Blanchard21</v>
      </c>
      <c r="B26">
        <v>6632</v>
      </c>
      <c r="C26">
        <v>58</v>
      </c>
      <c r="D26" t="s">
        <v>231</v>
      </c>
      <c r="E26" t="s">
        <v>274</v>
      </c>
      <c r="F26">
        <v>2000000</v>
      </c>
      <c r="G26" s="10">
        <v>37020</v>
      </c>
      <c r="H26">
        <v>21</v>
      </c>
      <c r="I26" t="s">
        <v>52</v>
      </c>
      <c r="J26" t="s">
        <v>128</v>
      </c>
      <c r="K26">
        <v>1</v>
      </c>
      <c r="L26">
        <v>1</v>
      </c>
      <c r="M26">
        <v>1</v>
      </c>
      <c r="N26">
        <v>1</v>
      </c>
      <c r="O26">
        <v>1</v>
      </c>
      <c r="P26">
        <v>10</v>
      </c>
      <c r="Q26">
        <v>9</v>
      </c>
      <c r="R26">
        <v>9</v>
      </c>
      <c r="S26" t="s">
        <v>47</v>
      </c>
      <c r="T26">
        <v>3</v>
      </c>
      <c r="U26" t="s">
        <v>47</v>
      </c>
      <c r="V26" t="s">
        <v>47</v>
      </c>
      <c r="W26" t="s">
        <v>47</v>
      </c>
      <c r="X26">
        <v>7</v>
      </c>
      <c r="Y26">
        <v>4</v>
      </c>
      <c r="Z26">
        <v>6</v>
      </c>
      <c r="AA26" t="s">
        <v>47</v>
      </c>
      <c r="AB26" t="s">
        <v>47</v>
      </c>
      <c r="AC26" t="s">
        <v>47</v>
      </c>
      <c r="AD26" t="str">
        <f>VLOOKUP($A26,Bat!$A$4:$A$1417,1,FALSE)</f>
        <v>LFBob Blanchard21</v>
      </c>
    </row>
    <row r="27" spans="1:30" x14ac:dyDescent="0.25">
      <c r="A27" t="str">
        <f t="shared" si="0"/>
        <v>CFJason Box18</v>
      </c>
      <c r="B27">
        <v>5604</v>
      </c>
      <c r="C27">
        <v>89</v>
      </c>
      <c r="D27" t="s">
        <v>304</v>
      </c>
      <c r="E27" t="s">
        <v>313</v>
      </c>
      <c r="F27">
        <v>0</v>
      </c>
      <c r="G27" s="10">
        <v>37914</v>
      </c>
      <c r="H27">
        <v>18</v>
      </c>
      <c r="I27" t="s">
        <v>77</v>
      </c>
      <c r="J27" t="s">
        <v>128</v>
      </c>
      <c r="K27">
        <v>1</v>
      </c>
      <c r="L27">
        <v>1</v>
      </c>
      <c r="M27">
        <v>1</v>
      </c>
      <c r="N27">
        <v>1</v>
      </c>
      <c r="O27">
        <v>1</v>
      </c>
      <c r="P27">
        <v>9</v>
      </c>
      <c r="Q27">
        <v>9</v>
      </c>
      <c r="R27">
        <v>10</v>
      </c>
      <c r="S27" t="s">
        <v>47</v>
      </c>
      <c r="T27" t="s">
        <v>47</v>
      </c>
      <c r="U27" t="s">
        <v>47</v>
      </c>
      <c r="V27" t="s">
        <v>47</v>
      </c>
      <c r="W27" t="s">
        <v>47</v>
      </c>
      <c r="X27">
        <v>2</v>
      </c>
      <c r="Y27">
        <v>3</v>
      </c>
      <c r="Z27">
        <v>1</v>
      </c>
      <c r="AA27" t="s">
        <v>47</v>
      </c>
      <c r="AB27" t="s">
        <v>47</v>
      </c>
      <c r="AC27" t="s">
        <v>47</v>
      </c>
      <c r="AD27" t="str">
        <f>VLOOKUP($A27,Bat!$A$4:$A$1417,1,FALSE)</f>
        <v>CFJason Box18</v>
      </c>
    </row>
    <row r="28" spans="1:30" x14ac:dyDescent="0.25">
      <c r="A28" t="str">
        <f t="shared" ref="A28:A91" si="1">IF(I28="C","C-",I28)&amp;D28&amp;" "&amp;E28&amp;H28</f>
        <v>RFDan Boyd18</v>
      </c>
      <c r="B28">
        <v>5555</v>
      </c>
      <c r="C28">
        <v>384</v>
      </c>
      <c r="D28" t="s">
        <v>314</v>
      </c>
      <c r="E28" t="s">
        <v>315</v>
      </c>
      <c r="F28">
        <v>0</v>
      </c>
      <c r="G28" s="10">
        <v>37909</v>
      </c>
      <c r="H28">
        <v>18</v>
      </c>
      <c r="I28" t="s">
        <v>69</v>
      </c>
      <c r="J28" t="s">
        <v>128</v>
      </c>
      <c r="K28">
        <v>1</v>
      </c>
      <c r="L28">
        <v>1</v>
      </c>
      <c r="M28">
        <v>1</v>
      </c>
      <c r="N28">
        <v>1</v>
      </c>
      <c r="O28">
        <v>1</v>
      </c>
      <c r="P28">
        <v>5</v>
      </c>
      <c r="Q28">
        <v>6</v>
      </c>
      <c r="R28">
        <v>5</v>
      </c>
      <c r="S28" t="s">
        <v>47</v>
      </c>
      <c r="T28" t="s">
        <v>47</v>
      </c>
      <c r="U28" t="s">
        <v>47</v>
      </c>
      <c r="V28" t="s">
        <v>47</v>
      </c>
      <c r="W28" t="s">
        <v>47</v>
      </c>
      <c r="X28" t="s">
        <v>47</v>
      </c>
      <c r="Y28" t="s">
        <v>47</v>
      </c>
      <c r="Z28">
        <v>2</v>
      </c>
      <c r="AA28" t="s">
        <v>47</v>
      </c>
      <c r="AB28" t="s">
        <v>47</v>
      </c>
      <c r="AC28" t="s">
        <v>47</v>
      </c>
      <c r="AD28" t="str">
        <f>VLOOKUP($A28,Bat!$A$4:$A$1417,1,FALSE)</f>
        <v>RFDan Boyd18</v>
      </c>
    </row>
    <row r="29" spans="1:30" x14ac:dyDescent="0.25">
      <c r="A29" t="str">
        <f t="shared" si="1"/>
        <v>RFSteve Boyer18</v>
      </c>
      <c r="B29">
        <v>5221</v>
      </c>
      <c r="C29">
        <v>282</v>
      </c>
      <c r="D29" t="s">
        <v>216</v>
      </c>
      <c r="E29" t="s">
        <v>316</v>
      </c>
      <c r="F29">
        <v>3800000</v>
      </c>
      <c r="G29" s="10">
        <v>37863</v>
      </c>
      <c r="H29">
        <v>18</v>
      </c>
      <c r="I29" t="s">
        <v>69</v>
      </c>
      <c r="J29" t="s">
        <v>128</v>
      </c>
      <c r="K29">
        <v>1</v>
      </c>
      <c r="L29">
        <v>1</v>
      </c>
      <c r="M29">
        <v>1</v>
      </c>
      <c r="N29">
        <v>1</v>
      </c>
      <c r="O29">
        <v>1</v>
      </c>
      <c r="P29">
        <v>6</v>
      </c>
      <c r="Q29">
        <v>6</v>
      </c>
      <c r="R29">
        <v>10</v>
      </c>
      <c r="S29" t="s">
        <v>47</v>
      </c>
      <c r="T29" t="s">
        <v>47</v>
      </c>
      <c r="U29" t="s">
        <v>47</v>
      </c>
      <c r="V29" t="s">
        <v>47</v>
      </c>
      <c r="W29" t="s">
        <v>47</v>
      </c>
      <c r="X29" t="s">
        <v>47</v>
      </c>
      <c r="Y29">
        <v>1</v>
      </c>
      <c r="Z29">
        <v>5</v>
      </c>
      <c r="AA29" t="s">
        <v>47</v>
      </c>
      <c r="AB29" t="s">
        <v>47</v>
      </c>
      <c r="AC29" t="s">
        <v>47</v>
      </c>
      <c r="AD29" t="str">
        <f>VLOOKUP($A29,Bat!$A$4:$A$1417,1,FALSE)</f>
        <v>RFSteve Boyer18</v>
      </c>
    </row>
    <row r="30" spans="1:30" x14ac:dyDescent="0.25">
      <c r="A30" t="str">
        <f t="shared" si="1"/>
        <v>LFDan Brennan21</v>
      </c>
      <c r="B30">
        <v>8892</v>
      </c>
      <c r="C30">
        <v>229</v>
      </c>
      <c r="D30" t="s">
        <v>314</v>
      </c>
      <c r="E30" t="s">
        <v>317</v>
      </c>
      <c r="F30">
        <v>0</v>
      </c>
      <c r="G30" s="10">
        <v>37012</v>
      </c>
      <c r="H30">
        <v>21</v>
      </c>
      <c r="I30" t="s">
        <v>52</v>
      </c>
      <c r="J30" t="s">
        <v>128</v>
      </c>
      <c r="K30">
        <v>1</v>
      </c>
      <c r="L30">
        <v>1</v>
      </c>
      <c r="M30">
        <v>1</v>
      </c>
      <c r="N30">
        <v>1</v>
      </c>
      <c r="O30">
        <v>1</v>
      </c>
      <c r="P30">
        <v>9</v>
      </c>
      <c r="Q30">
        <v>5</v>
      </c>
      <c r="R30">
        <v>8</v>
      </c>
      <c r="S30" t="s">
        <v>47</v>
      </c>
      <c r="T30">
        <v>3</v>
      </c>
      <c r="U30" t="s">
        <v>47</v>
      </c>
      <c r="V30" t="s">
        <v>47</v>
      </c>
      <c r="W30" t="s">
        <v>47</v>
      </c>
      <c r="X30">
        <v>8</v>
      </c>
      <c r="Y30">
        <v>2</v>
      </c>
      <c r="Z30">
        <v>6</v>
      </c>
      <c r="AA30" t="s">
        <v>47</v>
      </c>
      <c r="AB30" t="s">
        <v>47</v>
      </c>
      <c r="AC30" t="s">
        <v>47</v>
      </c>
      <c r="AD30" t="str">
        <f>VLOOKUP($A30,Bat!$A$4:$A$1417,1,FALSE)</f>
        <v>LFDan Brennan21</v>
      </c>
    </row>
    <row r="31" spans="1:30" x14ac:dyDescent="0.25">
      <c r="A31" t="str">
        <f t="shared" si="1"/>
        <v>1BYun Brooks18</v>
      </c>
      <c r="B31">
        <v>5004</v>
      </c>
      <c r="C31">
        <v>559</v>
      </c>
      <c r="D31" t="s">
        <v>318</v>
      </c>
      <c r="E31" t="s">
        <v>319</v>
      </c>
      <c r="F31">
        <v>0</v>
      </c>
      <c r="G31" s="10">
        <v>37855</v>
      </c>
      <c r="H31">
        <v>18</v>
      </c>
      <c r="I31" t="s">
        <v>90</v>
      </c>
      <c r="J31" t="s">
        <v>128</v>
      </c>
      <c r="K31">
        <v>1</v>
      </c>
      <c r="L31">
        <v>1</v>
      </c>
      <c r="M31">
        <v>1</v>
      </c>
      <c r="N31">
        <v>1</v>
      </c>
      <c r="O31">
        <v>1</v>
      </c>
      <c r="P31">
        <v>2</v>
      </c>
      <c r="Q31">
        <v>2</v>
      </c>
      <c r="R31">
        <v>5</v>
      </c>
      <c r="S31" t="s">
        <v>47</v>
      </c>
      <c r="T31">
        <v>1</v>
      </c>
      <c r="U31" t="s">
        <v>47</v>
      </c>
      <c r="V31" t="s">
        <v>47</v>
      </c>
      <c r="W31" t="s">
        <v>47</v>
      </c>
      <c r="X31" t="s">
        <v>47</v>
      </c>
      <c r="Y31" t="s">
        <v>47</v>
      </c>
      <c r="Z31" t="s">
        <v>47</v>
      </c>
      <c r="AA31" t="s">
        <v>47</v>
      </c>
      <c r="AB31" t="s">
        <v>47</v>
      </c>
      <c r="AC31" t="s">
        <v>47</v>
      </c>
      <c r="AD31" t="str">
        <f>VLOOKUP($A31,Bat!$A$4:$A$1417,1,FALSE)</f>
        <v>1BYun Brooks18</v>
      </c>
    </row>
    <row r="32" spans="1:30" x14ac:dyDescent="0.25">
      <c r="A32" t="str">
        <f t="shared" si="1"/>
        <v>1BEd Brown21</v>
      </c>
      <c r="B32">
        <v>3145</v>
      </c>
      <c r="C32">
        <v>158</v>
      </c>
      <c r="D32" t="s">
        <v>266</v>
      </c>
      <c r="E32" t="s">
        <v>320</v>
      </c>
      <c r="F32">
        <v>1900000</v>
      </c>
      <c r="G32" s="10">
        <v>37018</v>
      </c>
      <c r="H32">
        <v>21</v>
      </c>
      <c r="I32" t="s">
        <v>90</v>
      </c>
      <c r="J32" t="s">
        <v>128</v>
      </c>
      <c r="K32">
        <v>1</v>
      </c>
      <c r="L32">
        <v>1</v>
      </c>
      <c r="M32">
        <v>1</v>
      </c>
      <c r="N32">
        <v>1</v>
      </c>
      <c r="O32">
        <v>1</v>
      </c>
      <c r="P32">
        <v>8</v>
      </c>
      <c r="Q32">
        <v>8</v>
      </c>
      <c r="R32">
        <v>9</v>
      </c>
      <c r="S32" t="s">
        <v>47</v>
      </c>
      <c r="T32">
        <v>4</v>
      </c>
      <c r="U32">
        <v>4</v>
      </c>
      <c r="V32">
        <v>3</v>
      </c>
      <c r="W32" t="s">
        <v>47</v>
      </c>
      <c r="X32" t="s">
        <v>47</v>
      </c>
      <c r="Y32" t="s">
        <v>47</v>
      </c>
      <c r="Z32" t="s">
        <v>47</v>
      </c>
      <c r="AA32" t="s">
        <v>47</v>
      </c>
      <c r="AB32" t="s">
        <v>47</v>
      </c>
      <c r="AC32" t="s">
        <v>47</v>
      </c>
      <c r="AD32" t="str">
        <f>VLOOKUP($A32,Bat!$A$4:$A$1417,1,FALSE)</f>
        <v>1BEd Brown21</v>
      </c>
    </row>
    <row r="33" spans="1:30" x14ac:dyDescent="0.25">
      <c r="A33" t="str">
        <f t="shared" si="1"/>
        <v>CFMichael Brown21</v>
      </c>
      <c r="B33">
        <v>10844</v>
      </c>
      <c r="C33">
        <v>10</v>
      </c>
      <c r="D33" t="s">
        <v>215</v>
      </c>
      <c r="E33" t="s">
        <v>320</v>
      </c>
      <c r="F33">
        <v>0</v>
      </c>
      <c r="G33" s="10">
        <v>37035</v>
      </c>
      <c r="H33">
        <v>21</v>
      </c>
      <c r="I33" t="s">
        <v>77</v>
      </c>
      <c r="J33" t="s">
        <v>128</v>
      </c>
      <c r="K33">
        <v>1</v>
      </c>
      <c r="L33">
        <v>1</v>
      </c>
      <c r="M33">
        <v>1</v>
      </c>
      <c r="N33">
        <v>1</v>
      </c>
      <c r="O33">
        <v>1</v>
      </c>
      <c r="P33">
        <v>10</v>
      </c>
      <c r="Q33">
        <v>10</v>
      </c>
      <c r="R33">
        <v>9</v>
      </c>
      <c r="S33" t="s">
        <v>47</v>
      </c>
      <c r="T33" t="s">
        <v>47</v>
      </c>
      <c r="U33" t="s">
        <v>47</v>
      </c>
      <c r="V33" t="s">
        <v>47</v>
      </c>
      <c r="W33" t="s">
        <v>47</v>
      </c>
      <c r="X33" t="s">
        <v>47</v>
      </c>
      <c r="Y33">
        <v>9</v>
      </c>
      <c r="Z33" t="s">
        <v>47</v>
      </c>
      <c r="AA33" t="s">
        <v>47</v>
      </c>
      <c r="AB33" t="s">
        <v>47</v>
      </c>
      <c r="AC33" t="s">
        <v>47</v>
      </c>
      <c r="AD33" t="str">
        <f>VLOOKUP($A33,Bat!$A$4:$A$1417,1,FALSE)</f>
        <v>CFMichael Brown21</v>
      </c>
    </row>
    <row r="34" spans="1:30" x14ac:dyDescent="0.25">
      <c r="A34" t="str">
        <f t="shared" si="1"/>
        <v>RFRyan Brown18</v>
      </c>
      <c r="B34">
        <v>5583</v>
      </c>
      <c r="C34">
        <v>149</v>
      </c>
      <c r="D34" t="s">
        <v>321</v>
      </c>
      <c r="E34" t="s">
        <v>320</v>
      </c>
      <c r="F34">
        <v>0</v>
      </c>
      <c r="G34" s="10">
        <v>37969</v>
      </c>
      <c r="H34">
        <v>18</v>
      </c>
      <c r="I34" t="s">
        <v>69</v>
      </c>
      <c r="J34" t="s">
        <v>128</v>
      </c>
      <c r="K34">
        <v>1</v>
      </c>
      <c r="L34">
        <v>1</v>
      </c>
      <c r="M34">
        <v>1</v>
      </c>
      <c r="N34">
        <v>1</v>
      </c>
      <c r="O34">
        <v>1</v>
      </c>
      <c r="P34">
        <v>8</v>
      </c>
      <c r="Q34">
        <v>8</v>
      </c>
      <c r="R34">
        <v>10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47</v>
      </c>
      <c r="Y34" t="s">
        <v>47</v>
      </c>
      <c r="Z34">
        <v>1</v>
      </c>
      <c r="AA34" t="s">
        <v>47</v>
      </c>
      <c r="AB34" t="s">
        <v>47</v>
      </c>
      <c r="AC34" t="s">
        <v>47</v>
      </c>
      <c r="AD34" t="str">
        <f>VLOOKUP($A34,Bat!$A$4:$A$1417,1,FALSE)</f>
        <v>RFRyan Brown18</v>
      </c>
    </row>
    <row r="35" spans="1:30" x14ac:dyDescent="0.25">
      <c r="A35" t="str">
        <f t="shared" si="1"/>
        <v>LFBob Buggins18</v>
      </c>
      <c r="B35">
        <v>3298</v>
      </c>
      <c r="C35">
        <v>766</v>
      </c>
      <c r="D35" t="s">
        <v>231</v>
      </c>
      <c r="E35" t="s">
        <v>322</v>
      </c>
      <c r="F35">
        <v>1800000</v>
      </c>
      <c r="G35" s="10">
        <v>37961</v>
      </c>
      <c r="H35">
        <v>18</v>
      </c>
      <c r="I35" t="s">
        <v>52</v>
      </c>
      <c r="J35" t="s">
        <v>128</v>
      </c>
      <c r="K35">
        <v>1</v>
      </c>
      <c r="L35">
        <v>1</v>
      </c>
      <c r="M35">
        <v>1</v>
      </c>
      <c r="N35">
        <v>1</v>
      </c>
      <c r="O35">
        <v>1</v>
      </c>
      <c r="P35">
        <v>3</v>
      </c>
      <c r="Q35">
        <v>5</v>
      </c>
      <c r="R35">
        <v>7</v>
      </c>
      <c r="S35" t="s">
        <v>47</v>
      </c>
      <c r="T35" t="s">
        <v>47</v>
      </c>
      <c r="U35" t="s">
        <v>47</v>
      </c>
      <c r="V35" t="s">
        <v>47</v>
      </c>
      <c r="W35" t="s">
        <v>47</v>
      </c>
      <c r="X35">
        <v>1</v>
      </c>
      <c r="Y35" t="s">
        <v>47</v>
      </c>
      <c r="Z35" t="s">
        <v>47</v>
      </c>
      <c r="AA35" t="s">
        <v>47</v>
      </c>
      <c r="AB35" t="s">
        <v>47</v>
      </c>
      <c r="AC35" t="s">
        <v>47</v>
      </c>
      <c r="AD35" t="str">
        <f>VLOOKUP($A35,Bat!$A$4:$A$1417,1,FALSE)</f>
        <v>LFBob Buggins18</v>
      </c>
    </row>
    <row r="36" spans="1:30" x14ac:dyDescent="0.25">
      <c r="A36" t="str">
        <f t="shared" si="1"/>
        <v>C-Jim Bullen21</v>
      </c>
      <c r="B36">
        <v>7030</v>
      </c>
      <c r="C36">
        <v>291</v>
      </c>
      <c r="D36" t="s">
        <v>220</v>
      </c>
      <c r="E36" t="s">
        <v>323</v>
      </c>
      <c r="F36">
        <v>0</v>
      </c>
      <c r="G36" s="10">
        <v>36699</v>
      </c>
      <c r="H36">
        <v>21</v>
      </c>
      <c r="I36" t="s">
        <v>89</v>
      </c>
      <c r="J36" t="s">
        <v>128</v>
      </c>
      <c r="K36">
        <v>1</v>
      </c>
      <c r="L36">
        <v>1</v>
      </c>
      <c r="M36">
        <v>1</v>
      </c>
      <c r="N36">
        <v>1</v>
      </c>
      <c r="O36">
        <v>1</v>
      </c>
      <c r="P36">
        <v>3</v>
      </c>
      <c r="Q36">
        <v>9</v>
      </c>
      <c r="R36">
        <v>7</v>
      </c>
      <c r="S36">
        <v>2</v>
      </c>
      <c r="T36" t="s">
        <v>47</v>
      </c>
      <c r="U36" t="s">
        <v>47</v>
      </c>
      <c r="V36" t="s">
        <v>47</v>
      </c>
      <c r="W36" t="s">
        <v>47</v>
      </c>
      <c r="X36" t="s">
        <v>47</v>
      </c>
      <c r="Y36" t="s">
        <v>47</v>
      </c>
      <c r="Z36" t="s">
        <v>47</v>
      </c>
      <c r="AA36" t="s">
        <v>47</v>
      </c>
      <c r="AB36" t="s">
        <v>47</v>
      </c>
      <c r="AC36" t="s">
        <v>47</v>
      </c>
      <c r="AD36" t="str">
        <f>VLOOKUP($A36,Bat!$A$4:$A$1417,1,FALSE)</f>
        <v>C-Jim Bullen21</v>
      </c>
    </row>
    <row r="37" spans="1:30" x14ac:dyDescent="0.25">
      <c r="A37" t="str">
        <f t="shared" si="1"/>
        <v>CFMichael Burnett18</v>
      </c>
      <c r="B37">
        <v>4869</v>
      </c>
      <c r="C37">
        <v>225</v>
      </c>
      <c r="D37" t="s">
        <v>215</v>
      </c>
      <c r="E37" t="s">
        <v>324</v>
      </c>
      <c r="F37">
        <v>0</v>
      </c>
      <c r="G37" s="10">
        <v>37895</v>
      </c>
      <c r="H37">
        <v>18</v>
      </c>
      <c r="I37" t="s">
        <v>77</v>
      </c>
      <c r="J37" t="s">
        <v>128</v>
      </c>
      <c r="K37">
        <v>1</v>
      </c>
      <c r="L37">
        <v>1</v>
      </c>
      <c r="M37">
        <v>1</v>
      </c>
      <c r="N37">
        <v>1</v>
      </c>
      <c r="O37">
        <v>1</v>
      </c>
      <c r="P37">
        <v>4</v>
      </c>
      <c r="Q37">
        <v>10</v>
      </c>
      <c r="R37">
        <v>9</v>
      </c>
      <c r="S37" t="s">
        <v>47</v>
      </c>
      <c r="T37" t="s">
        <v>47</v>
      </c>
      <c r="U37" t="s">
        <v>47</v>
      </c>
      <c r="V37" t="s">
        <v>47</v>
      </c>
      <c r="W37" t="s">
        <v>47</v>
      </c>
      <c r="X37" t="s">
        <v>47</v>
      </c>
      <c r="Y37">
        <v>3</v>
      </c>
      <c r="Z37" t="s">
        <v>47</v>
      </c>
      <c r="AA37" t="s">
        <v>47</v>
      </c>
      <c r="AB37" t="s">
        <v>47</v>
      </c>
      <c r="AC37" t="s">
        <v>47</v>
      </c>
      <c r="AD37" t="str">
        <f>VLOOKUP($A37,Bat!$A$4:$A$1417,1,FALSE)</f>
        <v>CFMichael Burnett18</v>
      </c>
    </row>
    <row r="38" spans="1:30" x14ac:dyDescent="0.25">
      <c r="A38" t="str">
        <f t="shared" si="1"/>
        <v>CFJayson Butler21</v>
      </c>
      <c r="B38">
        <v>7790</v>
      </c>
      <c r="C38">
        <v>152</v>
      </c>
      <c r="D38" t="s">
        <v>325</v>
      </c>
      <c r="E38" t="s">
        <v>326</v>
      </c>
      <c r="F38">
        <v>0</v>
      </c>
      <c r="G38" s="10">
        <v>36943</v>
      </c>
      <c r="H38">
        <v>21</v>
      </c>
      <c r="I38" t="s">
        <v>77</v>
      </c>
      <c r="J38" t="s">
        <v>128</v>
      </c>
      <c r="K38">
        <v>1</v>
      </c>
      <c r="L38">
        <v>1</v>
      </c>
      <c r="M38">
        <v>1</v>
      </c>
      <c r="N38">
        <v>1</v>
      </c>
      <c r="O38">
        <v>1</v>
      </c>
      <c r="P38">
        <v>7</v>
      </c>
      <c r="Q38">
        <v>10</v>
      </c>
      <c r="R38">
        <v>6</v>
      </c>
      <c r="S38" t="s">
        <v>47</v>
      </c>
      <c r="T38" t="s">
        <v>47</v>
      </c>
      <c r="U38" t="s">
        <v>47</v>
      </c>
      <c r="V38" t="s">
        <v>47</v>
      </c>
      <c r="W38" t="s">
        <v>47</v>
      </c>
      <c r="X38">
        <v>10</v>
      </c>
      <c r="Y38">
        <v>6</v>
      </c>
      <c r="Z38">
        <v>2</v>
      </c>
      <c r="AA38" t="s">
        <v>47</v>
      </c>
      <c r="AB38" t="s">
        <v>47</v>
      </c>
      <c r="AC38" t="s">
        <v>47</v>
      </c>
      <c r="AD38" t="str">
        <f>VLOOKUP($A38,Bat!$A$4:$A$1417,1,FALSE)</f>
        <v>CFJayson Butler21</v>
      </c>
    </row>
    <row r="39" spans="1:30" x14ac:dyDescent="0.25">
      <c r="A39" t="str">
        <f t="shared" si="1"/>
        <v>SSWendell Calhoun21</v>
      </c>
      <c r="B39">
        <v>8908</v>
      </c>
      <c r="C39">
        <v>102</v>
      </c>
      <c r="D39" t="s">
        <v>264</v>
      </c>
      <c r="E39" t="s">
        <v>327</v>
      </c>
      <c r="F39">
        <v>0</v>
      </c>
      <c r="G39" s="10">
        <v>36823</v>
      </c>
      <c r="H39">
        <v>21</v>
      </c>
      <c r="I39" t="s">
        <v>75</v>
      </c>
      <c r="J39" t="s">
        <v>128</v>
      </c>
      <c r="K39">
        <v>1</v>
      </c>
      <c r="L39">
        <v>1</v>
      </c>
      <c r="M39">
        <v>1</v>
      </c>
      <c r="N39">
        <v>1</v>
      </c>
      <c r="O39">
        <v>1</v>
      </c>
      <c r="P39">
        <v>9</v>
      </c>
      <c r="Q39">
        <v>8</v>
      </c>
      <c r="R39">
        <v>9</v>
      </c>
      <c r="S39" t="s">
        <v>47</v>
      </c>
      <c r="T39">
        <v>2</v>
      </c>
      <c r="U39">
        <v>5</v>
      </c>
      <c r="V39">
        <v>1</v>
      </c>
      <c r="W39">
        <v>6</v>
      </c>
      <c r="X39" t="s">
        <v>47</v>
      </c>
      <c r="Y39" t="s">
        <v>47</v>
      </c>
      <c r="Z39" t="s">
        <v>47</v>
      </c>
      <c r="AA39" t="s">
        <v>47</v>
      </c>
      <c r="AB39" t="s">
        <v>47</v>
      </c>
      <c r="AC39" t="s">
        <v>47</v>
      </c>
      <c r="AD39" t="str">
        <f>VLOOKUP($A39,Bat!$A$4:$A$1417,1,FALSE)</f>
        <v>SSWendell Calhoun21</v>
      </c>
    </row>
    <row r="40" spans="1:30" x14ac:dyDescent="0.25">
      <c r="A40" t="str">
        <f t="shared" si="1"/>
        <v>1BBill Campbell21</v>
      </c>
      <c r="B40">
        <v>12324</v>
      </c>
      <c r="C40">
        <v>837</v>
      </c>
      <c r="D40" t="s">
        <v>328</v>
      </c>
      <c r="E40" t="s">
        <v>329</v>
      </c>
      <c r="F40">
        <v>0</v>
      </c>
      <c r="G40" s="10">
        <v>37039</v>
      </c>
      <c r="H40">
        <v>21</v>
      </c>
      <c r="I40" t="s">
        <v>90</v>
      </c>
      <c r="J40" t="s">
        <v>128</v>
      </c>
      <c r="K40">
        <v>1</v>
      </c>
      <c r="L40">
        <v>1</v>
      </c>
      <c r="M40">
        <v>1</v>
      </c>
      <c r="N40">
        <v>1</v>
      </c>
      <c r="O40">
        <v>1</v>
      </c>
      <c r="P40">
        <v>2</v>
      </c>
      <c r="Q40">
        <v>5</v>
      </c>
      <c r="R40">
        <v>5</v>
      </c>
      <c r="S40" t="s">
        <v>47</v>
      </c>
      <c r="T40">
        <v>5</v>
      </c>
      <c r="U40" t="s">
        <v>47</v>
      </c>
      <c r="V40" t="s">
        <v>47</v>
      </c>
      <c r="W40" t="s">
        <v>47</v>
      </c>
      <c r="X40" t="s">
        <v>47</v>
      </c>
      <c r="Y40" t="s">
        <v>47</v>
      </c>
      <c r="Z40" t="s">
        <v>47</v>
      </c>
      <c r="AA40" t="s">
        <v>47</v>
      </c>
      <c r="AB40" t="s">
        <v>47</v>
      </c>
      <c r="AC40" t="s">
        <v>47</v>
      </c>
      <c r="AD40" t="str">
        <f>VLOOKUP($A40,Bat!$A$4:$A$1417,1,FALSE)</f>
        <v>1BBill Campbell21</v>
      </c>
    </row>
    <row r="41" spans="1:30" x14ac:dyDescent="0.25">
      <c r="A41" t="str">
        <f t="shared" si="1"/>
        <v>C-Michael Carlson18</v>
      </c>
      <c r="B41">
        <v>8706</v>
      </c>
      <c r="C41">
        <v>922</v>
      </c>
      <c r="D41" t="s">
        <v>215</v>
      </c>
      <c r="E41" t="s">
        <v>330</v>
      </c>
      <c r="F41">
        <v>2000000</v>
      </c>
      <c r="G41" s="10">
        <v>38055</v>
      </c>
      <c r="H41">
        <v>18</v>
      </c>
      <c r="I41" t="s">
        <v>89</v>
      </c>
      <c r="J41" t="s">
        <v>128</v>
      </c>
      <c r="K41">
        <v>1</v>
      </c>
      <c r="L41">
        <v>1</v>
      </c>
      <c r="M41">
        <v>1</v>
      </c>
      <c r="N41">
        <v>1</v>
      </c>
      <c r="O41">
        <v>1</v>
      </c>
      <c r="P41">
        <v>1</v>
      </c>
      <c r="Q41">
        <v>5</v>
      </c>
      <c r="R41">
        <v>3</v>
      </c>
      <c r="S41">
        <v>3</v>
      </c>
      <c r="T41">
        <v>3</v>
      </c>
      <c r="U41" t="s">
        <v>47</v>
      </c>
      <c r="V41" t="s">
        <v>47</v>
      </c>
      <c r="W41" t="s">
        <v>47</v>
      </c>
      <c r="X41" t="s">
        <v>47</v>
      </c>
      <c r="Y41" t="s">
        <v>47</v>
      </c>
      <c r="Z41" t="s">
        <v>47</v>
      </c>
      <c r="AA41" t="s">
        <v>47</v>
      </c>
      <c r="AB41" t="s">
        <v>47</v>
      </c>
      <c r="AC41" t="s">
        <v>47</v>
      </c>
      <c r="AD41" t="str">
        <f>VLOOKUP($A41,Bat!$A$4:$A$1417,1,FALSE)</f>
        <v>C-Michael Carlson18</v>
      </c>
    </row>
    <row r="42" spans="1:30" x14ac:dyDescent="0.25">
      <c r="A42" t="str">
        <f t="shared" si="1"/>
        <v>RFScott Carpenter18</v>
      </c>
      <c r="B42">
        <v>4854</v>
      </c>
      <c r="C42">
        <v>33</v>
      </c>
      <c r="D42" t="s">
        <v>331</v>
      </c>
      <c r="E42" t="s">
        <v>332</v>
      </c>
      <c r="F42">
        <v>7000000</v>
      </c>
      <c r="G42" s="10">
        <v>38023</v>
      </c>
      <c r="H42">
        <v>18</v>
      </c>
      <c r="I42" t="s">
        <v>69</v>
      </c>
      <c r="J42" t="s">
        <v>128</v>
      </c>
      <c r="K42">
        <v>1</v>
      </c>
      <c r="L42">
        <v>1</v>
      </c>
      <c r="M42">
        <v>1</v>
      </c>
      <c r="N42">
        <v>1</v>
      </c>
      <c r="O42">
        <v>1</v>
      </c>
      <c r="P42">
        <v>10</v>
      </c>
      <c r="Q42">
        <v>10</v>
      </c>
      <c r="R42">
        <v>8</v>
      </c>
      <c r="S42" t="s">
        <v>47</v>
      </c>
      <c r="T42" t="s">
        <v>47</v>
      </c>
      <c r="U42" t="s">
        <v>47</v>
      </c>
      <c r="V42" t="s">
        <v>47</v>
      </c>
      <c r="W42" t="s">
        <v>47</v>
      </c>
      <c r="X42" t="s">
        <v>47</v>
      </c>
      <c r="Y42" t="s">
        <v>47</v>
      </c>
      <c r="Z42">
        <v>2</v>
      </c>
      <c r="AA42" t="s">
        <v>47</v>
      </c>
      <c r="AB42" t="s">
        <v>47</v>
      </c>
      <c r="AC42" t="s">
        <v>47</v>
      </c>
      <c r="AD42" t="str">
        <f>VLOOKUP($A42,Bat!$A$4:$A$1417,1,FALSE)</f>
        <v>RFScott Carpenter18</v>
      </c>
    </row>
    <row r="43" spans="1:30" x14ac:dyDescent="0.25">
      <c r="A43" t="str">
        <f t="shared" si="1"/>
        <v>1BAugusto Carrillo21</v>
      </c>
      <c r="B43">
        <v>6679</v>
      </c>
      <c r="C43">
        <v>553</v>
      </c>
      <c r="D43" t="s">
        <v>333</v>
      </c>
      <c r="E43" t="s">
        <v>334</v>
      </c>
      <c r="F43">
        <v>0</v>
      </c>
      <c r="G43" s="10">
        <v>36821</v>
      </c>
      <c r="H43">
        <v>21</v>
      </c>
      <c r="I43" t="s">
        <v>90</v>
      </c>
      <c r="J43" t="s">
        <v>128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6</v>
      </c>
      <c r="R43">
        <v>1</v>
      </c>
      <c r="S43" t="s">
        <v>47</v>
      </c>
      <c r="T43">
        <v>9</v>
      </c>
      <c r="U43" t="s">
        <v>47</v>
      </c>
      <c r="V43" t="s">
        <v>47</v>
      </c>
      <c r="W43" t="s">
        <v>47</v>
      </c>
      <c r="X43" t="s">
        <v>47</v>
      </c>
      <c r="Y43" t="s">
        <v>47</v>
      </c>
      <c r="Z43" t="s">
        <v>47</v>
      </c>
      <c r="AA43" t="s">
        <v>47</v>
      </c>
      <c r="AB43" t="s">
        <v>47</v>
      </c>
      <c r="AC43" t="s">
        <v>47</v>
      </c>
      <c r="AD43" t="str">
        <f>VLOOKUP($A43,Bat!$A$4:$A$1417,1,FALSE)</f>
        <v>1BAugusto Carrillo21</v>
      </c>
    </row>
    <row r="44" spans="1:30" x14ac:dyDescent="0.25">
      <c r="A44" t="str">
        <f t="shared" si="1"/>
        <v>RFPeter Casey18</v>
      </c>
      <c r="B44">
        <v>5172</v>
      </c>
      <c r="C44">
        <v>118</v>
      </c>
      <c r="D44" t="s">
        <v>335</v>
      </c>
      <c r="E44" t="s">
        <v>336</v>
      </c>
      <c r="F44">
        <v>1900000</v>
      </c>
      <c r="G44" s="10">
        <v>38127</v>
      </c>
      <c r="H44">
        <v>18</v>
      </c>
      <c r="I44" t="s">
        <v>69</v>
      </c>
      <c r="J44" t="s">
        <v>128</v>
      </c>
      <c r="K44">
        <v>1</v>
      </c>
      <c r="L44">
        <v>1</v>
      </c>
      <c r="M44">
        <v>1</v>
      </c>
      <c r="N44">
        <v>1</v>
      </c>
      <c r="O44">
        <v>1</v>
      </c>
      <c r="P44">
        <v>10</v>
      </c>
      <c r="Q44">
        <v>7</v>
      </c>
      <c r="R44">
        <v>10</v>
      </c>
      <c r="S44" t="s">
        <v>47</v>
      </c>
      <c r="T44" t="s">
        <v>47</v>
      </c>
      <c r="U44" t="s">
        <v>47</v>
      </c>
      <c r="V44" t="s">
        <v>47</v>
      </c>
      <c r="W44" t="s">
        <v>47</v>
      </c>
      <c r="X44" t="s">
        <v>47</v>
      </c>
      <c r="Y44">
        <v>1</v>
      </c>
      <c r="Z44">
        <v>4</v>
      </c>
      <c r="AA44" t="s">
        <v>47</v>
      </c>
      <c r="AB44" t="s">
        <v>47</v>
      </c>
      <c r="AC44" t="s">
        <v>47</v>
      </c>
      <c r="AD44" t="str">
        <f>VLOOKUP($A44,Bat!$A$4:$A$1417,1,FALSE)</f>
        <v>RFPeter Casey18</v>
      </c>
    </row>
    <row r="45" spans="1:30" x14ac:dyDescent="0.25">
      <c r="A45" t="str">
        <f t="shared" si="1"/>
        <v>CFSteve Cash18</v>
      </c>
      <c r="B45">
        <v>5230</v>
      </c>
      <c r="C45">
        <v>314</v>
      </c>
      <c r="D45" t="s">
        <v>216</v>
      </c>
      <c r="E45" t="s">
        <v>337</v>
      </c>
      <c r="F45">
        <v>1800000</v>
      </c>
      <c r="G45" s="10">
        <v>37825</v>
      </c>
      <c r="H45">
        <v>18</v>
      </c>
      <c r="I45" t="s">
        <v>77</v>
      </c>
      <c r="J45" t="s">
        <v>128</v>
      </c>
      <c r="K45">
        <v>1</v>
      </c>
      <c r="L45">
        <v>1</v>
      </c>
      <c r="M45">
        <v>1</v>
      </c>
      <c r="N45">
        <v>1</v>
      </c>
      <c r="O45">
        <v>1</v>
      </c>
      <c r="P45">
        <v>6</v>
      </c>
      <c r="Q45">
        <v>6</v>
      </c>
      <c r="R45">
        <v>7</v>
      </c>
      <c r="S45" t="s">
        <v>47</v>
      </c>
      <c r="T45" t="s">
        <v>47</v>
      </c>
      <c r="U45" t="s">
        <v>47</v>
      </c>
      <c r="V45" t="s">
        <v>47</v>
      </c>
      <c r="W45" t="s">
        <v>47</v>
      </c>
      <c r="X45" t="s">
        <v>47</v>
      </c>
      <c r="Y45">
        <v>3</v>
      </c>
      <c r="Z45" t="s">
        <v>47</v>
      </c>
      <c r="AA45" t="s">
        <v>47</v>
      </c>
      <c r="AB45" t="s">
        <v>47</v>
      </c>
      <c r="AC45" t="s">
        <v>47</v>
      </c>
      <c r="AD45" t="str">
        <f>VLOOKUP($A45,Bat!$A$4:$A$1417,1,FALSE)</f>
        <v>CFSteve Cash18</v>
      </c>
    </row>
    <row r="46" spans="1:30" x14ac:dyDescent="0.25">
      <c r="A46" t="str">
        <f t="shared" si="1"/>
        <v>2BAlejandro Castellanos21</v>
      </c>
      <c r="B46">
        <v>8865</v>
      </c>
      <c r="C46">
        <v>72</v>
      </c>
      <c r="D46" t="s">
        <v>338</v>
      </c>
      <c r="E46" t="s">
        <v>339</v>
      </c>
      <c r="F46">
        <v>0</v>
      </c>
      <c r="G46" s="10">
        <v>36829</v>
      </c>
      <c r="H46">
        <v>21</v>
      </c>
      <c r="I46" t="s">
        <v>74</v>
      </c>
      <c r="J46" t="s">
        <v>128</v>
      </c>
      <c r="K46">
        <v>1</v>
      </c>
      <c r="L46">
        <v>1</v>
      </c>
      <c r="M46">
        <v>1</v>
      </c>
      <c r="N46">
        <v>1</v>
      </c>
      <c r="O46">
        <v>1</v>
      </c>
      <c r="P46">
        <v>8</v>
      </c>
      <c r="Q46">
        <v>10</v>
      </c>
      <c r="R46">
        <v>9</v>
      </c>
      <c r="S46" t="s">
        <v>47</v>
      </c>
      <c r="T46" t="s">
        <v>47</v>
      </c>
      <c r="U46">
        <v>9</v>
      </c>
      <c r="V46" t="s">
        <v>47</v>
      </c>
      <c r="W46" t="s">
        <v>47</v>
      </c>
      <c r="X46" t="s">
        <v>47</v>
      </c>
      <c r="Y46" t="s">
        <v>47</v>
      </c>
      <c r="Z46" t="s">
        <v>47</v>
      </c>
      <c r="AA46" t="s">
        <v>47</v>
      </c>
      <c r="AB46" t="s">
        <v>47</v>
      </c>
      <c r="AC46" t="s">
        <v>47</v>
      </c>
      <c r="AD46" t="str">
        <f>VLOOKUP($A46,Bat!$A$4:$A$1417,1,FALSE)</f>
        <v>2BAlejandro Castellanos21</v>
      </c>
    </row>
    <row r="47" spans="1:30" x14ac:dyDescent="0.25">
      <c r="A47" t="str">
        <f t="shared" si="1"/>
        <v>3BJosé Castro21</v>
      </c>
      <c r="B47">
        <v>7584</v>
      </c>
      <c r="C47">
        <v>498</v>
      </c>
      <c r="D47" t="s">
        <v>294</v>
      </c>
      <c r="E47" t="s">
        <v>340</v>
      </c>
      <c r="F47">
        <v>0</v>
      </c>
      <c r="G47" s="10">
        <v>36951</v>
      </c>
      <c r="H47">
        <v>21</v>
      </c>
      <c r="I47" t="s">
        <v>72</v>
      </c>
      <c r="J47" t="s">
        <v>128</v>
      </c>
      <c r="K47">
        <v>1</v>
      </c>
      <c r="L47">
        <v>1</v>
      </c>
      <c r="M47">
        <v>1</v>
      </c>
      <c r="N47">
        <v>1</v>
      </c>
      <c r="O47">
        <v>1</v>
      </c>
      <c r="P47">
        <v>2</v>
      </c>
      <c r="Q47">
        <v>4</v>
      </c>
      <c r="R47">
        <v>2</v>
      </c>
      <c r="S47" t="s">
        <v>47</v>
      </c>
      <c r="T47" t="s">
        <v>47</v>
      </c>
      <c r="U47" t="s">
        <v>47</v>
      </c>
      <c r="V47">
        <v>8</v>
      </c>
      <c r="W47" t="s">
        <v>47</v>
      </c>
      <c r="X47" t="s">
        <v>47</v>
      </c>
      <c r="Y47" t="s">
        <v>47</v>
      </c>
      <c r="Z47" t="s">
        <v>47</v>
      </c>
      <c r="AA47" t="s">
        <v>47</v>
      </c>
      <c r="AB47" t="s">
        <v>47</v>
      </c>
      <c r="AC47" t="s">
        <v>47</v>
      </c>
      <c r="AD47" t="str">
        <f>VLOOKUP($A47,Bat!$A$4:$A$1417,1,FALSE)</f>
        <v>3BJosé Castro21</v>
      </c>
    </row>
    <row r="48" spans="1:30" x14ac:dyDescent="0.25">
      <c r="A48" t="str">
        <f t="shared" si="1"/>
        <v>C-Manny Castro21</v>
      </c>
      <c r="B48">
        <v>7698</v>
      </c>
      <c r="C48">
        <v>222</v>
      </c>
      <c r="D48" t="s">
        <v>341</v>
      </c>
      <c r="E48" t="s">
        <v>340</v>
      </c>
      <c r="F48">
        <v>0</v>
      </c>
      <c r="G48" s="10">
        <v>37028</v>
      </c>
      <c r="H48">
        <v>21</v>
      </c>
      <c r="I48" t="s">
        <v>89</v>
      </c>
      <c r="J48" t="s">
        <v>128</v>
      </c>
      <c r="K48">
        <v>1</v>
      </c>
      <c r="L48">
        <v>1</v>
      </c>
      <c r="M48">
        <v>1</v>
      </c>
      <c r="N48">
        <v>1</v>
      </c>
      <c r="O48">
        <v>1</v>
      </c>
      <c r="P48">
        <v>4</v>
      </c>
      <c r="Q48">
        <v>9</v>
      </c>
      <c r="R48">
        <v>10</v>
      </c>
      <c r="S48">
        <v>4</v>
      </c>
      <c r="T48" t="s">
        <v>47</v>
      </c>
      <c r="U48" t="s">
        <v>47</v>
      </c>
      <c r="V48" t="s">
        <v>47</v>
      </c>
      <c r="W48" t="s">
        <v>47</v>
      </c>
      <c r="X48" t="s">
        <v>47</v>
      </c>
      <c r="Y48" t="s">
        <v>47</v>
      </c>
      <c r="Z48" t="s">
        <v>47</v>
      </c>
      <c r="AA48" t="s">
        <v>47</v>
      </c>
      <c r="AB48" t="s">
        <v>47</v>
      </c>
      <c r="AC48" t="s">
        <v>47</v>
      </c>
      <c r="AD48" t="str">
        <f>VLOOKUP($A48,Bat!$A$4:$A$1417,1,FALSE)</f>
        <v>C-Manny Castro21</v>
      </c>
    </row>
    <row r="49" spans="1:30" x14ac:dyDescent="0.25">
      <c r="A49" t="str">
        <f t="shared" si="1"/>
        <v>CFLuis Cervantes21</v>
      </c>
      <c r="B49">
        <v>9090</v>
      </c>
      <c r="C49">
        <v>75</v>
      </c>
      <c r="D49" t="s">
        <v>342</v>
      </c>
      <c r="E49" t="s">
        <v>343</v>
      </c>
      <c r="F49">
        <v>3600000</v>
      </c>
      <c r="G49" s="10">
        <v>36989</v>
      </c>
      <c r="H49">
        <v>21</v>
      </c>
      <c r="I49" t="s">
        <v>77</v>
      </c>
      <c r="J49" t="s">
        <v>128</v>
      </c>
      <c r="K49">
        <v>1</v>
      </c>
      <c r="L49">
        <v>1</v>
      </c>
      <c r="M49">
        <v>1</v>
      </c>
      <c r="N49">
        <v>1</v>
      </c>
      <c r="O49">
        <v>1</v>
      </c>
      <c r="P49">
        <v>8</v>
      </c>
      <c r="Q49">
        <v>10</v>
      </c>
      <c r="R49">
        <v>9</v>
      </c>
      <c r="S49" t="s">
        <v>47</v>
      </c>
      <c r="T49">
        <v>2</v>
      </c>
      <c r="U49" t="s">
        <v>47</v>
      </c>
      <c r="V49" t="s">
        <v>47</v>
      </c>
      <c r="W49" t="s">
        <v>47</v>
      </c>
      <c r="X49">
        <v>5</v>
      </c>
      <c r="Y49">
        <v>7</v>
      </c>
      <c r="Z49" t="s">
        <v>47</v>
      </c>
      <c r="AA49" t="s">
        <v>47</v>
      </c>
      <c r="AB49" t="s">
        <v>47</v>
      </c>
      <c r="AC49" t="s">
        <v>47</v>
      </c>
      <c r="AD49" t="str">
        <f>VLOOKUP($A49,Bat!$A$4:$A$1417,1,FALSE)</f>
        <v>CFLuis Cervantes21</v>
      </c>
    </row>
    <row r="50" spans="1:30" x14ac:dyDescent="0.25">
      <c r="A50" t="str">
        <f t="shared" si="1"/>
        <v>CFRory Charron18</v>
      </c>
      <c r="B50">
        <v>5553</v>
      </c>
      <c r="C50">
        <v>328</v>
      </c>
      <c r="D50" t="s">
        <v>344</v>
      </c>
      <c r="E50" t="s">
        <v>345</v>
      </c>
      <c r="F50">
        <v>0</v>
      </c>
      <c r="G50" s="10">
        <v>38038</v>
      </c>
      <c r="H50">
        <v>18</v>
      </c>
      <c r="I50" t="s">
        <v>77</v>
      </c>
      <c r="J50" t="s">
        <v>25</v>
      </c>
      <c r="K50">
        <v>1</v>
      </c>
      <c r="L50">
        <v>1</v>
      </c>
      <c r="M50">
        <v>1</v>
      </c>
      <c r="N50">
        <v>1</v>
      </c>
      <c r="O50">
        <v>1</v>
      </c>
      <c r="P50">
        <v>6</v>
      </c>
      <c r="Q50">
        <v>6</v>
      </c>
      <c r="R50">
        <v>6</v>
      </c>
      <c r="S50" t="s">
        <v>47</v>
      </c>
      <c r="T50" t="s">
        <v>47</v>
      </c>
      <c r="U50" t="s">
        <v>47</v>
      </c>
      <c r="V50" t="s">
        <v>47</v>
      </c>
      <c r="W50" t="s">
        <v>47</v>
      </c>
      <c r="X50" t="s">
        <v>47</v>
      </c>
      <c r="Y50">
        <v>2</v>
      </c>
      <c r="Z50">
        <v>1</v>
      </c>
      <c r="AA50" t="s">
        <v>47</v>
      </c>
      <c r="AB50" t="s">
        <v>47</v>
      </c>
      <c r="AC50" t="s">
        <v>47</v>
      </c>
      <c r="AD50" t="str">
        <f>VLOOKUP($A50,Bat!$A$4:$A$1417,1,FALSE)</f>
        <v>CFRory Charron18</v>
      </c>
    </row>
    <row r="51" spans="1:30" x14ac:dyDescent="0.25">
      <c r="A51" t="str">
        <f t="shared" si="1"/>
        <v>1BMartino Chavarriaga18</v>
      </c>
      <c r="B51">
        <v>5101</v>
      </c>
      <c r="C51">
        <v>531</v>
      </c>
      <c r="D51" t="s">
        <v>346</v>
      </c>
      <c r="E51" t="s">
        <v>347</v>
      </c>
      <c r="F51">
        <v>0</v>
      </c>
      <c r="G51" s="10">
        <v>38041</v>
      </c>
      <c r="H51">
        <v>18</v>
      </c>
      <c r="I51" t="s">
        <v>90</v>
      </c>
      <c r="J51" t="s">
        <v>128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3</v>
      </c>
      <c r="R51">
        <v>1</v>
      </c>
      <c r="S51" t="s">
        <v>47</v>
      </c>
      <c r="T51">
        <v>4</v>
      </c>
      <c r="U51" t="s">
        <v>47</v>
      </c>
      <c r="V51" t="s">
        <v>47</v>
      </c>
      <c r="W51" t="s">
        <v>47</v>
      </c>
      <c r="X51" t="s">
        <v>47</v>
      </c>
      <c r="Y51" t="s">
        <v>47</v>
      </c>
      <c r="Z51" t="s">
        <v>47</v>
      </c>
      <c r="AA51" t="s">
        <v>47</v>
      </c>
      <c r="AB51" t="s">
        <v>47</v>
      </c>
      <c r="AC51" t="s">
        <v>47</v>
      </c>
      <c r="AD51" t="str">
        <f>VLOOKUP($A51,Bat!$A$4:$A$1417,1,FALSE)</f>
        <v>1BMartino Chavarriaga18</v>
      </c>
    </row>
    <row r="52" spans="1:30" x14ac:dyDescent="0.25">
      <c r="A52" t="str">
        <f t="shared" si="1"/>
        <v>2BRodrigo Chávez21</v>
      </c>
      <c r="B52">
        <v>10423</v>
      </c>
      <c r="C52">
        <v>334</v>
      </c>
      <c r="D52" t="s">
        <v>348</v>
      </c>
      <c r="E52" t="s">
        <v>349</v>
      </c>
      <c r="F52">
        <v>0</v>
      </c>
      <c r="G52" s="10">
        <v>36694</v>
      </c>
      <c r="H52">
        <v>21</v>
      </c>
      <c r="I52" t="s">
        <v>74</v>
      </c>
      <c r="J52" t="s">
        <v>128</v>
      </c>
      <c r="K52">
        <v>1</v>
      </c>
      <c r="L52">
        <v>1</v>
      </c>
      <c r="M52">
        <v>1</v>
      </c>
      <c r="N52">
        <v>1</v>
      </c>
      <c r="O52">
        <v>1</v>
      </c>
      <c r="P52">
        <v>7</v>
      </c>
      <c r="Q52">
        <v>6</v>
      </c>
      <c r="R52">
        <v>1</v>
      </c>
      <c r="S52" t="s">
        <v>47</v>
      </c>
      <c r="T52" t="s">
        <v>47</v>
      </c>
      <c r="U52">
        <v>8</v>
      </c>
      <c r="V52">
        <v>6</v>
      </c>
      <c r="W52">
        <v>4</v>
      </c>
      <c r="X52" t="s">
        <v>47</v>
      </c>
      <c r="Y52" t="s">
        <v>47</v>
      </c>
      <c r="Z52">
        <v>2</v>
      </c>
      <c r="AA52" t="s">
        <v>47</v>
      </c>
      <c r="AB52" t="s">
        <v>47</v>
      </c>
      <c r="AC52" t="s">
        <v>47</v>
      </c>
      <c r="AD52" t="str">
        <f>VLOOKUP($A52,Bat!$A$4:$A$1417,1,FALSE)</f>
        <v>2BRodrigo Chávez21</v>
      </c>
    </row>
    <row r="53" spans="1:30" x14ac:dyDescent="0.25">
      <c r="A53" t="str">
        <f t="shared" si="1"/>
        <v>3BYodo Chikafuji21</v>
      </c>
      <c r="B53">
        <v>4108</v>
      </c>
      <c r="C53">
        <v>35</v>
      </c>
      <c r="D53" t="s">
        <v>350</v>
      </c>
      <c r="E53" t="s">
        <v>351</v>
      </c>
      <c r="F53">
        <v>0</v>
      </c>
      <c r="G53" s="10">
        <v>36833</v>
      </c>
      <c r="H53">
        <v>21</v>
      </c>
      <c r="I53" t="s">
        <v>72</v>
      </c>
      <c r="J53" t="s">
        <v>128</v>
      </c>
      <c r="K53">
        <v>1</v>
      </c>
      <c r="L53">
        <v>1</v>
      </c>
      <c r="M53">
        <v>1</v>
      </c>
      <c r="N53">
        <v>1</v>
      </c>
      <c r="O53">
        <v>1</v>
      </c>
      <c r="P53">
        <v>8</v>
      </c>
      <c r="Q53">
        <v>10</v>
      </c>
      <c r="R53">
        <v>10</v>
      </c>
      <c r="S53" t="s">
        <v>47</v>
      </c>
      <c r="T53" t="s">
        <v>47</v>
      </c>
      <c r="U53">
        <v>6</v>
      </c>
      <c r="V53">
        <v>10</v>
      </c>
      <c r="W53">
        <v>6</v>
      </c>
      <c r="X53" t="s">
        <v>47</v>
      </c>
      <c r="Y53" t="s">
        <v>47</v>
      </c>
      <c r="Z53" t="s">
        <v>47</v>
      </c>
      <c r="AA53" t="s">
        <v>47</v>
      </c>
      <c r="AB53" t="s">
        <v>47</v>
      </c>
      <c r="AC53" t="s">
        <v>47</v>
      </c>
      <c r="AD53" t="str">
        <f>VLOOKUP($A53,Bat!$A$4:$A$1417,1,FALSE)</f>
        <v>3BYodo Chikafuji21</v>
      </c>
    </row>
    <row r="54" spans="1:30" x14ac:dyDescent="0.25">
      <c r="A54" t="str">
        <f t="shared" si="1"/>
        <v>SSKen Christian21</v>
      </c>
      <c r="B54">
        <v>9340</v>
      </c>
      <c r="C54">
        <v>121</v>
      </c>
      <c r="D54" t="s">
        <v>352</v>
      </c>
      <c r="E54" t="s">
        <v>353</v>
      </c>
      <c r="F54">
        <v>0</v>
      </c>
      <c r="G54" s="10">
        <v>36949</v>
      </c>
      <c r="H54">
        <v>21</v>
      </c>
      <c r="I54" t="s">
        <v>75</v>
      </c>
      <c r="J54" t="s">
        <v>128</v>
      </c>
      <c r="K54">
        <v>1</v>
      </c>
      <c r="L54">
        <v>1</v>
      </c>
      <c r="M54">
        <v>1</v>
      </c>
      <c r="N54">
        <v>1</v>
      </c>
      <c r="O54">
        <v>1</v>
      </c>
      <c r="P54">
        <v>9</v>
      </c>
      <c r="Q54">
        <v>8</v>
      </c>
      <c r="R54">
        <v>7</v>
      </c>
      <c r="S54" t="s">
        <v>47</v>
      </c>
      <c r="T54">
        <v>5</v>
      </c>
      <c r="U54" t="s">
        <v>47</v>
      </c>
      <c r="V54" t="s">
        <v>47</v>
      </c>
      <c r="W54">
        <v>8</v>
      </c>
      <c r="X54" t="s">
        <v>47</v>
      </c>
      <c r="Y54" t="s">
        <v>47</v>
      </c>
      <c r="Z54" t="s">
        <v>47</v>
      </c>
      <c r="AA54" t="s">
        <v>47</v>
      </c>
      <c r="AB54" t="s">
        <v>47</v>
      </c>
      <c r="AC54" t="s">
        <v>47</v>
      </c>
      <c r="AD54" t="str">
        <f>VLOOKUP($A54,Bat!$A$4:$A$1417,1,FALSE)</f>
        <v>SSKen Christian21</v>
      </c>
    </row>
    <row r="55" spans="1:30" x14ac:dyDescent="0.25">
      <c r="A55" t="str">
        <f t="shared" si="1"/>
        <v>1BWang Chuko22</v>
      </c>
      <c r="B55">
        <v>6282</v>
      </c>
      <c r="C55">
        <v>396</v>
      </c>
      <c r="D55" t="s">
        <v>354</v>
      </c>
      <c r="E55" t="s">
        <v>355</v>
      </c>
      <c r="F55">
        <v>0</v>
      </c>
      <c r="G55" s="10">
        <v>36593</v>
      </c>
      <c r="H55">
        <v>22</v>
      </c>
      <c r="I55" t="s">
        <v>90</v>
      </c>
      <c r="J55" t="s">
        <v>128</v>
      </c>
      <c r="K55">
        <v>1</v>
      </c>
      <c r="L55">
        <v>1</v>
      </c>
      <c r="M55">
        <v>1</v>
      </c>
      <c r="N55">
        <v>1</v>
      </c>
      <c r="O55">
        <v>1</v>
      </c>
      <c r="P55">
        <v>4</v>
      </c>
      <c r="Q55">
        <v>7</v>
      </c>
      <c r="R55">
        <v>4</v>
      </c>
      <c r="S55" t="s">
        <v>47</v>
      </c>
      <c r="T55">
        <v>8</v>
      </c>
      <c r="U55" t="s">
        <v>47</v>
      </c>
      <c r="V55" t="s">
        <v>47</v>
      </c>
      <c r="W55" t="s">
        <v>47</v>
      </c>
      <c r="X55" t="s">
        <v>47</v>
      </c>
      <c r="Y55" t="s">
        <v>47</v>
      </c>
      <c r="Z55" t="s">
        <v>47</v>
      </c>
      <c r="AA55" t="s">
        <v>47</v>
      </c>
      <c r="AB55" t="s">
        <v>47</v>
      </c>
      <c r="AC55" t="s">
        <v>47</v>
      </c>
      <c r="AD55" t="str">
        <f>VLOOKUP($A55,Bat!$A$4:$A$1417,1,FALSE)</f>
        <v>1BWang Chuko22</v>
      </c>
    </row>
    <row r="56" spans="1:30" x14ac:dyDescent="0.25">
      <c r="A56" t="str">
        <f t="shared" si="1"/>
        <v>C-Cory Clendinning21</v>
      </c>
      <c r="B56">
        <v>2684</v>
      </c>
      <c r="C56">
        <v>715</v>
      </c>
      <c r="D56" t="s">
        <v>356</v>
      </c>
      <c r="E56" t="s">
        <v>357</v>
      </c>
      <c r="F56">
        <v>0</v>
      </c>
      <c r="G56" s="10">
        <v>36898</v>
      </c>
      <c r="H56">
        <v>21</v>
      </c>
      <c r="I56" t="s">
        <v>89</v>
      </c>
      <c r="J56" t="s">
        <v>128</v>
      </c>
      <c r="K56">
        <v>1</v>
      </c>
      <c r="L56">
        <v>1</v>
      </c>
      <c r="M56">
        <v>1</v>
      </c>
      <c r="N56">
        <v>1</v>
      </c>
      <c r="O56">
        <v>1</v>
      </c>
      <c r="P56">
        <v>3</v>
      </c>
      <c r="Q56">
        <v>1</v>
      </c>
      <c r="R56">
        <v>3</v>
      </c>
      <c r="S56">
        <v>7</v>
      </c>
      <c r="T56">
        <v>1</v>
      </c>
      <c r="U56" t="s">
        <v>47</v>
      </c>
      <c r="V56" t="s">
        <v>47</v>
      </c>
      <c r="W56" t="s">
        <v>47</v>
      </c>
      <c r="X56" t="s">
        <v>47</v>
      </c>
      <c r="Y56" t="s">
        <v>47</v>
      </c>
      <c r="Z56" t="s">
        <v>47</v>
      </c>
      <c r="AA56" t="s">
        <v>47</v>
      </c>
      <c r="AB56" t="s">
        <v>47</v>
      </c>
      <c r="AC56" t="s">
        <v>47</v>
      </c>
      <c r="AD56" t="str">
        <f>VLOOKUP($A56,Bat!$A$4:$A$1417,1,FALSE)</f>
        <v>C-Cory Clendinning21</v>
      </c>
    </row>
    <row r="57" spans="1:30" x14ac:dyDescent="0.25">
      <c r="A57" t="str">
        <f t="shared" si="1"/>
        <v>1BToby Cole18</v>
      </c>
      <c r="B57">
        <v>5229</v>
      </c>
      <c r="C57">
        <v>276</v>
      </c>
      <c r="D57" t="s">
        <v>358</v>
      </c>
      <c r="E57" t="s">
        <v>359</v>
      </c>
      <c r="F57">
        <v>0</v>
      </c>
      <c r="G57" s="10">
        <v>37833</v>
      </c>
      <c r="H57">
        <v>18</v>
      </c>
      <c r="I57" t="s">
        <v>90</v>
      </c>
      <c r="J57" t="s">
        <v>128</v>
      </c>
      <c r="K57">
        <v>1</v>
      </c>
      <c r="L57">
        <v>1</v>
      </c>
      <c r="M57">
        <v>1</v>
      </c>
      <c r="N57">
        <v>1</v>
      </c>
      <c r="O57">
        <v>1</v>
      </c>
      <c r="P57">
        <v>4</v>
      </c>
      <c r="Q57">
        <v>8</v>
      </c>
      <c r="R57">
        <v>10</v>
      </c>
      <c r="S57" t="s">
        <v>47</v>
      </c>
      <c r="T57">
        <v>1</v>
      </c>
      <c r="U57" t="s">
        <v>47</v>
      </c>
      <c r="V57" t="s">
        <v>47</v>
      </c>
      <c r="W57" t="s">
        <v>47</v>
      </c>
      <c r="X57" t="s">
        <v>47</v>
      </c>
      <c r="Y57" t="s">
        <v>47</v>
      </c>
      <c r="Z57" t="s">
        <v>47</v>
      </c>
      <c r="AA57" t="s">
        <v>47</v>
      </c>
      <c r="AB57" t="s">
        <v>47</v>
      </c>
      <c r="AC57" t="s">
        <v>47</v>
      </c>
      <c r="AD57" t="str">
        <f>VLOOKUP($A57,Bat!$A$4:$A$1417,1,FALSE)</f>
        <v>1BToby Cole18</v>
      </c>
    </row>
    <row r="58" spans="1:30" x14ac:dyDescent="0.25">
      <c r="A58" t="str">
        <f t="shared" si="1"/>
        <v>CFJoe Cooper21</v>
      </c>
      <c r="B58">
        <v>11635</v>
      </c>
      <c r="C58">
        <v>5</v>
      </c>
      <c r="D58" t="s">
        <v>243</v>
      </c>
      <c r="E58" t="s">
        <v>360</v>
      </c>
      <c r="F58">
        <v>0</v>
      </c>
      <c r="G58" s="10">
        <v>36685</v>
      </c>
      <c r="H58">
        <v>21</v>
      </c>
      <c r="I58" t="s">
        <v>77</v>
      </c>
      <c r="J58" t="s">
        <v>128</v>
      </c>
      <c r="K58">
        <v>1</v>
      </c>
      <c r="L58">
        <v>1</v>
      </c>
      <c r="M58">
        <v>1</v>
      </c>
      <c r="N58">
        <v>1</v>
      </c>
      <c r="O58">
        <v>1</v>
      </c>
      <c r="P58">
        <v>10</v>
      </c>
      <c r="Q58">
        <v>10</v>
      </c>
      <c r="R58">
        <v>10</v>
      </c>
      <c r="S58" t="s">
        <v>47</v>
      </c>
      <c r="T58" t="s">
        <v>47</v>
      </c>
      <c r="U58" t="s">
        <v>47</v>
      </c>
      <c r="V58" t="s">
        <v>47</v>
      </c>
      <c r="W58" t="s">
        <v>47</v>
      </c>
      <c r="X58">
        <v>6</v>
      </c>
      <c r="Y58">
        <v>10</v>
      </c>
      <c r="Z58">
        <v>7</v>
      </c>
      <c r="AA58" t="s">
        <v>47</v>
      </c>
      <c r="AB58" t="s">
        <v>47</v>
      </c>
      <c r="AC58" t="s">
        <v>47</v>
      </c>
      <c r="AD58" t="str">
        <f>VLOOKUP($A58,Bat!$A$4:$A$1417,1,FALSE)</f>
        <v>CFJoe Cooper21</v>
      </c>
    </row>
    <row r="59" spans="1:30" x14ac:dyDescent="0.25">
      <c r="A59" t="str">
        <f t="shared" si="1"/>
        <v>SSAntónio Correa22</v>
      </c>
      <c r="B59">
        <v>9216</v>
      </c>
      <c r="C59">
        <v>25</v>
      </c>
      <c r="D59" t="s">
        <v>361</v>
      </c>
      <c r="E59" t="s">
        <v>362</v>
      </c>
      <c r="F59">
        <v>0</v>
      </c>
      <c r="G59" s="10">
        <v>36566</v>
      </c>
      <c r="H59">
        <v>22</v>
      </c>
      <c r="I59" t="s">
        <v>75</v>
      </c>
      <c r="J59" t="s">
        <v>128</v>
      </c>
      <c r="K59">
        <v>1</v>
      </c>
      <c r="L59">
        <v>1</v>
      </c>
      <c r="M59">
        <v>1</v>
      </c>
      <c r="N59">
        <v>1</v>
      </c>
      <c r="O59">
        <v>1</v>
      </c>
      <c r="P59">
        <v>10</v>
      </c>
      <c r="Q59">
        <v>9</v>
      </c>
      <c r="R59">
        <v>9</v>
      </c>
      <c r="S59" t="s">
        <v>47</v>
      </c>
      <c r="T59">
        <v>2</v>
      </c>
      <c r="U59">
        <v>6</v>
      </c>
      <c r="V59">
        <v>6</v>
      </c>
      <c r="W59">
        <v>9</v>
      </c>
      <c r="X59">
        <v>2</v>
      </c>
      <c r="Y59" t="s">
        <v>47</v>
      </c>
      <c r="Z59">
        <v>1</v>
      </c>
      <c r="AA59" t="s">
        <v>47</v>
      </c>
      <c r="AB59" t="s">
        <v>47</v>
      </c>
      <c r="AC59" t="s">
        <v>47</v>
      </c>
      <c r="AD59" t="str">
        <f>VLOOKUP($A59,Bat!$A$4:$A$1417,1,FALSE)</f>
        <v>SSAntónio Correa22</v>
      </c>
    </row>
    <row r="60" spans="1:30" x14ac:dyDescent="0.25">
      <c r="A60" t="str">
        <f t="shared" si="1"/>
        <v>2BMatt Crum18</v>
      </c>
      <c r="B60">
        <v>4989</v>
      </c>
      <c r="C60">
        <v>197</v>
      </c>
      <c r="D60" t="s">
        <v>223</v>
      </c>
      <c r="E60" t="s">
        <v>363</v>
      </c>
      <c r="F60">
        <v>0</v>
      </c>
      <c r="G60" s="10">
        <v>37886</v>
      </c>
      <c r="H60">
        <v>18</v>
      </c>
      <c r="I60" t="s">
        <v>74</v>
      </c>
      <c r="J60" t="s">
        <v>128</v>
      </c>
      <c r="K60">
        <v>1</v>
      </c>
      <c r="L60">
        <v>1</v>
      </c>
      <c r="M60">
        <v>1</v>
      </c>
      <c r="N60">
        <v>1</v>
      </c>
      <c r="O60">
        <v>1</v>
      </c>
      <c r="P60">
        <v>7</v>
      </c>
      <c r="Q60">
        <v>7</v>
      </c>
      <c r="R60">
        <v>10</v>
      </c>
      <c r="S60" t="s">
        <v>47</v>
      </c>
      <c r="T60" t="s">
        <v>47</v>
      </c>
      <c r="U60">
        <v>7</v>
      </c>
      <c r="V60">
        <v>1</v>
      </c>
      <c r="W60" t="s">
        <v>47</v>
      </c>
      <c r="X60" t="s">
        <v>47</v>
      </c>
      <c r="Y60" t="s">
        <v>47</v>
      </c>
      <c r="Z60" t="s">
        <v>47</v>
      </c>
      <c r="AA60" t="s">
        <v>47</v>
      </c>
      <c r="AB60" t="s">
        <v>47</v>
      </c>
      <c r="AC60" t="s">
        <v>47</v>
      </c>
      <c r="AD60" t="str">
        <f>VLOOKUP($A60,Bat!$A$4:$A$1417,1,FALSE)</f>
        <v>2BMatt Crum18</v>
      </c>
    </row>
    <row r="61" spans="1:30" x14ac:dyDescent="0.25">
      <c r="A61" t="str">
        <f t="shared" si="1"/>
        <v>SSAlonso Cruz21</v>
      </c>
      <c r="B61">
        <v>8874</v>
      </c>
      <c r="C61">
        <v>346</v>
      </c>
      <c r="D61" t="s">
        <v>364</v>
      </c>
      <c r="E61" t="s">
        <v>365</v>
      </c>
      <c r="F61">
        <v>0</v>
      </c>
      <c r="G61" s="10">
        <v>36965</v>
      </c>
      <c r="H61">
        <v>21</v>
      </c>
      <c r="I61" t="s">
        <v>75</v>
      </c>
      <c r="J61" t="s">
        <v>128</v>
      </c>
      <c r="K61">
        <v>1</v>
      </c>
      <c r="L61">
        <v>1</v>
      </c>
      <c r="M61">
        <v>1</v>
      </c>
      <c r="N61">
        <v>1</v>
      </c>
      <c r="O61">
        <v>1</v>
      </c>
      <c r="P61">
        <v>5</v>
      </c>
      <c r="Q61">
        <v>5</v>
      </c>
      <c r="R61">
        <v>9</v>
      </c>
      <c r="S61" t="s">
        <v>47</v>
      </c>
      <c r="T61" t="s">
        <v>47</v>
      </c>
      <c r="U61" t="s">
        <v>47</v>
      </c>
      <c r="V61">
        <v>1</v>
      </c>
      <c r="W61">
        <v>6</v>
      </c>
      <c r="X61" t="s">
        <v>47</v>
      </c>
      <c r="Y61" t="s">
        <v>47</v>
      </c>
      <c r="Z61" t="s">
        <v>47</v>
      </c>
      <c r="AA61" t="s">
        <v>47</v>
      </c>
      <c r="AB61" t="s">
        <v>47</v>
      </c>
      <c r="AC61" t="s">
        <v>47</v>
      </c>
      <c r="AD61" t="str">
        <f>VLOOKUP($A61,Bat!$A$4:$A$1417,1,FALSE)</f>
        <v>SSAlonso Cruz21</v>
      </c>
    </row>
    <row r="62" spans="1:30" x14ac:dyDescent="0.25">
      <c r="A62" t="str">
        <f t="shared" si="1"/>
        <v>1BMauro Cruz21</v>
      </c>
      <c r="B62">
        <v>7642</v>
      </c>
      <c r="C62">
        <v>494</v>
      </c>
      <c r="D62" t="s">
        <v>366</v>
      </c>
      <c r="E62" t="s">
        <v>365</v>
      </c>
      <c r="F62">
        <v>0</v>
      </c>
      <c r="G62" s="10">
        <v>37037</v>
      </c>
      <c r="H62">
        <v>21</v>
      </c>
      <c r="I62" t="s">
        <v>90</v>
      </c>
      <c r="J62" t="s">
        <v>128</v>
      </c>
      <c r="K62">
        <v>1</v>
      </c>
      <c r="L62">
        <v>1</v>
      </c>
      <c r="M62">
        <v>1</v>
      </c>
      <c r="N62">
        <v>1</v>
      </c>
      <c r="O62">
        <v>1</v>
      </c>
      <c r="P62">
        <v>3</v>
      </c>
      <c r="Q62">
        <v>1</v>
      </c>
      <c r="R62">
        <v>1</v>
      </c>
      <c r="S62" t="s">
        <v>47</v>
      </c>
      <c r="T62">
        <v>2</v>
      </c>
      <c r="U62" t="s">
        <v>47</v>
      </c>
      <c r="V62" t="s">
        <v>47</v>
      </c>
      <c r="W62" t="s">
        <v>47</v>
      </c>
      <c r="X62" t="s">
        <v>47</v>
      </c>
      <c r="Y62" t="s">
        <v>47</v>
      </c>
      <c r="Z62" t="s">
        <v>47</v>
      </c>
      <c r="AA62" t="s">
        <v>47</v>
      </c>
      <c r="AB62" t="s">
        <v>47</v>
      </c>
      <c r="AC62" t="s">
        <v>47</v>
      </c>
      <c r="AD62" t="str">
        <f>VLOOKUP($A62,Bat!$A$4:$A$1417,1,FALSE)</f>
        <v>1BMauro Cruz21</v>
      </c>
    </row>
    <row r="63" spans="1:30" x14ac:dyDescent="0.25">
      <c r="A63" t="str">
        <f t="shared" si="1"/>
        <v>C-Eugene Cushley21</v>
      </c>
      <c r="B63">
        <v>6670</v>
      </c>
      <c r="C63">
        <v>549</v>
      </c>
      <c r="D63" t="s">
        <v>259</v>
      </c>
      <c r="E63" t="s">
        <v>367</v>
      </c>
      <c r="F63">
        <v>0</v>
      </c>
      <c r="G63" s="10">
        <v>37029</v>
      </c>
      <c r="H63">
        <v>21</v>
      </c>
      <c r="I63" t="s">
        <v>89</v>
      </c>
      <c r="J63" t="s">
        <v>128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5</v>
      </c>
      <c r="R63">
        <v>1</v>
      </c>
      <c r="S63">
        <v>3</v>
      </c>
      <c r="T63" t="s">
        <v>47</v>
      </c>
      <c r="U63" t="s">
        <v>47</v>
      </c>
      <c r="V63" t="s">
        <v>47</v>
      </c>
      <c r="W63" t="s">
        <v>47</v>
      </c>
      <c r="X63" t="s">
        <v>47</v>
      </c>
      <c r="Y63" t="s">
        <v>47</v>
      </c>
      <c r="Z63" t="s">
        <v>47</v>
      </c>
      <c r="AA63" t="s">
        <v>47</v>
      </c>
      <c r="AB63" t="s">
        <v>47</v>
      </c>
      <c r="AC63" t="s">
        <v>47</v>
      </c>
      <c r="AD63" t="str">
        <f>VLOOKUP($A63,Bat!$A$4:$A$1417,1,FALSE)</f>
        <v>C-Eugene Cushley21</v>
      </c>
    </row>
    <row r="64" spans="1:30" x14ac:dyDescent="0.25">
      <c r="A64" t="str">
        <f t="shared" si="1"/>
        <v>C-Luigi D'antonio21</v>
      </c>
      <c r="B64">
        <v>7254</v>
      </c>
      <c r="C64">
        <v>831</v>
      </c>
      <c r="D64" t="s">
        <v>368</v>
      </c>
      <c r="E64" t="s">
        <v>369</v>
      </c>
      <c r="F64">
        <v>0</v>
      </c>
      <c r="G64" s="10">
        <v>36904</v>
      </c>
      <c r="H64">
        <v>21</v>
      </c>
      <c r="I64" t="s">
        <v>89</v>
      </c>
      <c r="J64" t="s">
        <v>128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6</v>
      </c>
      <c r="R64">
        <v>4</v>
      </c>
      <c r="S64">
        <v>4</v>
      </c>
      <c r="T64" t="s">
        <v>47</v>
      </c>
      <c r="U64" t="s">
        <v>47</v>
      </c>
      <c r="V64" t="s">
        <v>47</v>
      </c>
      <c r="W64" t="s">
        <v>47</v>
      </c>
      <c r="X64" t="s">
        <v>47</v>
      </c>
      <c r="Y64" t="s">
        <v>47</v>
      </c>
      <c r="Z64" t="s">
        <v>47</v>
      </c>
      <c r="AA64" t="s">
        <v>47</v>
      </c>
      <c r="AB64" t="s">
        <v>47</v>
      </c>
      <c r="AC64" t="s">
        <v>47</v>
      </c>
      <c r="AD64" t="str">
        <f>VLOOKUP($A64,Bat!$A$4:$A$1417,1,FALSE)</f>
        <v>C-Luigi D'antonio21</v>
      </c>
    </row>
    <row r="65" spans="1:30" x14ac:dyDescent="0.25">
      <c r="A65" t="str">
        <f t="shared" si="1"/>
        <v>SSPaul Daniels21</v>
      </c>
      <c r="B65">
        <v>6395</v>
      </c>
      <c r="C65">
        <v>12</v>
      </c>
      <c r="D65" t="s">
        <v>129</v>
      </c>
      <c r="E65" t="s">
        <v>370</v>
      </c>
      <c r="F65">
        <v>0</v>
      </c>
      <c r="G65" s="10">
        <v>36940</v>
      </c>
      <c r="H65">
        <v>21</v>
      </c>
      <c r="I65" t="s">
        <v>75</v>
      </c>
      <c r="J65" t="s">
        <v>128</v>
      </c>
      <c r="K65">
        <v>1</v>
      </c>
      <c r="L65">
        <v>1</v>
      </c>
      <c r="M65">
        <v>1</v>
      </c>
      <c r="N65">
        <v>1</v>
      </c>
      <c r="O65">
        <v>1</v>
      </c>
      <c r="P65">
        <v>9</v>
      </c>
      <c r="Q65">
        <v>10</v>
      </c>
      <c r="R65">
        <v>10</v>
      </c>
      <c r="S65" t="s">
        <v>47</v>
      </c>
      <c r="T65">
        <v>1</v>
      </c>
      <c r="U65">
        <v>6</v>
      </c>
      <c r="V65">
        <v>2</v>
      </c>
      <c r="W65">
        <v>9</v>
      </c>
      <c r="X65">
        <v>2</v>
      </c>
      <c r="Y65">
        <v>2</v>
      </c>
      <c r="Z65">
        <v>6</v>
      </c>
      <c r="AA65" t="s">
        <v>47</v>
      </c>
      <c r="AB65" t="s">
        <v>47</v>
      </c>
      <c r="AC65" t="s">
        <v>47</v>
      </c>
      <c r="AD65" t="str">
        <f>VLOOKUP($A65,Bat!$A$4:$A$1417,1,FALSE)</f>
        <v>SSPaul Daniels21</v>
      </c>
    </row>
    <row r="66" spans="1:30" x14ac:dyDescent="0.25">
      <c r="A66" t="str">
        <f t="shared" si="1"/>
        <v>RFRob Davidson21</v>
      </c>
      <c r="B66">
        <v>9269</v>
      </c>
      <c r="C66">
        <v>141</v>
      </c>
      <c r="D66" t="s">
        <v>371</v>
      </c>
      <c r="E66" t="s">
        <v>372</v>
      </c>
      <c r="F66">
        <v>0</v>
      </c>
      <c r="G66" s="10">
        <v>36866</v>
      </c>
      <c r="H66">
        <v>21</v>
      </c>
      <c r="I66" t="s">
        <v>69</v>
      </c>
      <c r="J66" t="s">
        <v>128</v>
      </c>
      <c r="K66">
        <v>1</v>
      </c>
      <c r="L66">
        <v>1</v>
      </c>
      <c r="M66">
        <v>1</v>
      </c>
      <c r="N66">
        <v>1</v>
      </c>
      <c r="O66">
        <v>1</v>
      </c>
      <c r="P66">
        <v>6</v>
      </c>
      <c r="Q66">
        <v>10</v>
      </c>
      <c r="R66">
        <v>10</v>
      </c>
      <c r="S66" t="s">
        <v>47</v>
      </c>
      <c r="T66" t="s">
        <v>47</v>
      </c>
      <c r="U66" t="s">
        <v>47</v>
      </c>
      <c r="V66" t="s">
        <v>47</v>
      </c>
      <c r="W66" t="s">
        <v>47</v>
      </c>
      <c r="X66">
        <v>1</v>
      </c>
      <c r="Y66" t="s">
        <v>47</v>
      </c>
      <c r="Z66">
        <v>8</v>
      </c>
      <c r="AA66" t="s">
        <v>47</v>
      </c>
      <c r="AB66" t="s">
        <v>47</v>
      </c>
      <c r="AC66" t="s">
        <v>47</v>
      </c>
      <c r="AD66" t="str">
        <f>VLOOKUP($A66,Bat!$A$4:$A$1417,1,FALSE)</f>
        <v>RFRob Davidson21</v>
      </c>
    </row>
    <row r="67" spans="1:30" x14ac:dyDescent="0.25">
      <c r="A67" t="str">
        <f t="shared" si="1"/>
        <v>3BEarl Davis21</v>
      </c>
      <c r="B67">
        <v>11518</v>
      </c>
      <c r="C67">
        <v>385</v>
      </c>
      <c r="D67" t="s">
        <v>373</v>
      </c>
      <c r="E67" t="s">
        <v>374</v>
      </c>
      <c r="F67">
        <v>0</v>
      </c>
      <c r="G67" s="10">
        <v>36912</v>
      </c>
      <c r="H67">
        <v>21</v>
      </c>
      <c r="I67" t="s">
        <v>72</v>
      </c>
      <c r="J67" t="s">
        <v>128</v>
      </c>
      <c r="K67">
        <v>1</v>
      </c>
      <c r="L67">
        <v>1</v>
      </c>
      <c r="M67">
        <v>1</v>
      </c>
      <c r="N67">
        <v>1</v>
      </c>
      <c r="O67">
        <v>1</v>
      </c>
      <c r="P67">
        <v>8</v>
      </c>
      <c r="Q67">
        <v>3</v>
      </c>
      <c r="R67">
        <v>3</v>
      </c>
      <c r="S67" t="s">
        <v>47</v>
      </c>
      <c r="T67" t="s">
        <v>47</v>
      </c>
      <c r="U67">
        <v>1</v>
      </c>
      <c r="V67">
        <v>7</v>
      </c>
      <c r="W67">
        <v>6</v>
      </c>
      <c r="X67" t="s">
        <v>47</v>
      </c>
      <c r="Y67" t="s">
        <v>47</v>
      </c>
      <c r="Z67" t="s">
        <v>47</v>
      </c>
      <c r="AA67" t="s">
        <v>47</v>
      </c>
      <c r="AB67" t="s">
        <v>47</v>
      </c>
      <c r="AC67" t="s">
        <v>47</v>
      </c>
      <c r="AD67" t="str">
        <f>VLOOKUP($A67,Bat!$A$4:$A$1417,1,FALSE)</f>
        <v>3BEarl Davis21</v>
      </c>
    </row>
    <row r="68" spans="1:30" x14ac:dyDescent="0.25">
      <c r="A68" t="str">
        <f t="shared" si="1"/>
        <v>RFEddie Davis21</v>
      </c>
      <c r="B68">
        <v>10072</v>
      </c>
      <c r="C68">
        <v>190</v>
      </c>
      <c r="D68" t="s">
        <v>375</v>
      </c>
      <c r="E68" t="s">
        <v>374</v>
      </c>
      <c r="F68">
        <v>0</v>
      </c>
      <c r="G68" s="10">
        <v>36942</v>
      </c>
      <c r="H68">
        <v>21</v>
      </c>
      <c r="I68" t="s">
        <v>69</v>
      </c>
      <c r="J68" t="s">
        <v>128</v>
      </c>
      <c r="K68">
        <v>1</v>
      </c>
      <c r="L68">
        <v>1</v>
      </c>
      <c r="M68">
        <v>1</v>
      </c>
      <c r="N68">
        <v>1</v>
      </c>
      <c r="O68">
        <v>1</v>
      </c>
      <c r="P68">
        <v>6</v>
      </c>
      <c r="Q68">
        <v>9</v>
      </c>
      <c r="R68">
        <v>9</v>
      </c>
      <c r="S68" t="s">
        <v>47</v>
      </c>
      <c r="T68" t="s">
        <v>47</v>
      </c>
      <c r="U68" t="s">
        <v>47</v>
      </c>
      <c r="V68" t="s">
        <v>47</v>
      </c>
      <c r="W68" t="s">
        <v>47</v>
      </c>
      <c r="X68">
        <v>1</v>
      </c>
      <c r="Y68">
        <v>4</v>
      </c>
      <c r="Z68">
        <v>8</v>
      </c>
      <c r="AA68" t="s">
        <v>47</v>
      </c>
      <c r="AB68" t="s">
        <v>47</v>
      </c>
      <c r="AC68" t="s">
        <v>47</v>
      </c>
      <c r="AD68" t="str">
        <f>VLOOKUP($A68,Bat!$A$4:$A$1417,1,FALSE)</f>
        <v>RFEddie Davis21</v>
      </c>
    </row>
    <row r="69" spans="1:30" x14ac:dyDescent="0.25">
      <c r="A69" t="str">
        <f t="shared" si="1"/>
        <v>SSGary Davis18</v>
      </c>
      <c r="B69">
        <v>5474</v>
      </c>
      <c r="C69">
        <v>4</v>
      </c>
      <c r="D69" t="s">
        <v>376</v>
      </c>
      <c r="E69" t="s">
        <v>374</v>
      </c>
      <c r="F69">
        <v>0</v>
      </c>
      <c r="G69" s="10">
        <v>37989</v>
      </c>
      <c r="H69">
        <v>18</v>
      </c>
      <c r="I69" t="s">
        <v>75</v>
      </c>
      <c r="J69" t="s">
        <v>128</v>
      </c>
      <c r="K69">
        <v>1</v>
      </c>
      <c r="L69">
        <v>1</v>
      </c>
      <c r="M69">
        <v>1</v>
      </c>
      <c r="N69">
        <v>1</v>
      </c>
      <c r="O69">
        <v>1</v>
      </c>
      <c r="P69">
        <v>10</v>
      </c>
      <c r="Q69">
        <v>10</v>
      </c>
      <c r="R69">
        <v>10</v>
      </c>
      <c r="S69" t="s">
        <v>47</v>
      </c>
      <c r="T69">
        <v>2</v>
      </c>
      <c r="U69">
        <v>6</v>
      </c>
      <c r="V69" t="s">
        <v>47</v>
      </c>
      <c r="W69">
        <v>5</v>
      </c>
      <c r="X69" t="s">
        <v>47</v>
      </c>
      <c r="Y69" t="s">
        <v>47</v>
      </c>
      <c r="Z69" t="s">
        <v>47</v>
      </c>
      <c r="AA69" t="s">
        <v>47</v>
      </c>
      <c r="AB69" t="s">
        <v>47</v>
      </c>
      <c r="AC69" t="s">
        <v>47</v>
      </c>
      <c r="AD69" t="str">
        <f>VLOOKUP($A69,Bat!$A$4:$A$1417,1,FALSE)</f>
        <v>SSGary Davis18</v>
      </c>
    </row>
    <row r="70" spans="1:30" x14ac:dyDescent="0.25">
      <c r="A70" t="str">
        <f t="shared" si="1"/>
        <v>RFJason Davis21</v>
      </c>
      <c r="B70">
        <v>8897</v>
      </c>
      <c r="C70">
        <v>19</v>
      </c>
      <c r="D70" t="s">
        <v>304</v>
      </c>
      <c r="E70" t="s">
        <v>374</v>
      </c>
      <c r="F70">
        <v>0</v>
      </c>
      <c r="G70" s="10">
        <v>36898</v>
      </c>
      <c r="H70">
        <v>21</v>
      </c>
      <c r="I70" t="s">
        <v>69</v>
      </c>
      <c r="J70" t="s">
        <v>128</v>
      </c>
      <c r="K70">
        <v>1</v>
      </c>
      <c r="L70">
        <v>1</v>
      </c>
      <c r="M70">
        <v>1</v>
      </c>
      <c r="N70">
        <v>1</v>
      </c>
      <c r="O70">
        <v>1</v>
      </c>
      <c r="P70">
        <v>10</v>
      </c>
      <c r="Q70">
        <v>10</v>
      </c>
      <c r="R70">
        <v>10</v>
      </c>
      <c r="S70" t="s">
        <v>47</v>
      </c>
      <c r="T70" t="s">
        <v>47</v>
      </c>
      <c r="U70" t="s">
        <v>47</v>
      </c>
      <c r="V70" t="s">
        <v>47</v>
      </c>
      <c r="W70" t="s">
        <v>47</v>
      </c>
      <c r="X70">
        <v>5</v>
      </c>
      <c r="Y70" t="s">
        <v>47</v>
      </c>
      <c r="Z70">
        <v>8</v>
      </c>
      <c r="AA70" t="s">
        <v>47</v>
      </c>
      <c r="AB70" t="s">
        <v>47</v>
      </c>
      <c r="AC70" t="s">
        <v>47</v>
      </c>
      <c r="AD70" t="str">
        <f>VLOOKUP($A70,Bat!$A$4:$A$1417,1,FALSE)</f>
        <v>RFJason Davis21</v>
      </c>
    </row>
    <row r="71" spans="1:30" x14ac:dyDescent="0.25">
      <c r="A71" t="str">
        <f t="shared" si="1"/>
        <v>SSJonathan Davis21</v>
      </c>
      <c r="B71">
        <v>9710</v>
      </c>
      <c r="C71">
        <v>23</v>
      </c>
      <c r="D71" t="s">
        <v>307</v>
      </c>
      <c r="E71" t="s">
        <v>374</v>
      </c>
      <c r="F71">
        <v>0</v>
      </c>
      <c r="G71" s="10">
        <v>36859</v>
      </c>
      <c r="H71">
        <v>21</v>
      </c>
      <c r="I71" t="s">
        <v>75</v>
      </c>
      <c r="J71" t="s">
        <v>128</v>
      </c>
      <c r="K71">
        <v>1</v>
      </c>
      <c r="L71">
        <v>1</v>
      </c>
      <c r="M71">
        <v>1</v>
      </c>
      <c r="N71">
        <v>1</v>
      </c>
      <c r="O71">
        <v>1</v>
      </c>
      <c r="P71">
        <v>10</v>
      </c>
      <c r="Q71">
        <v>10</v>
      </c>
      <c r="R71">
        <v>7</v>
      </c>
      <c r="S71" t="s">
        <v>47</v>
      </c>
      <c r="T71" t="s">
        <v>47</v>
      </c>
      <c r="U71">
        <v>2</v>
      </c>
      <c r="V71">
        <v>5</v>
      </c>
      <c r="W71">
        <v>10</v>
      </c>
      <c r="X71" t="s">
        <v>47</v>
      </c>
      <c r="Y71" t="s">
        <v>47</v>
      </c>
      <c r="Z71" t="s">
        <v>47</v>
      </c>
      <c r="AA71" t="s">
        <v>47</v>
      </c>
      <c r="AB71" t="s">
        <v>47</v>
      </c>
      <c r="AC71" t="s">
        <v>47</v>
      </c>
      <c r="AD71" t="str">
        <f>VLOOKUP($A71,Bat!$A$4:$A$1417,1,FALSE)</f>
        <v>SSJonathan Davis21</v>
      </c>
    </row>
    <row r="72" spans="1:30" x14ac:dyDescent="0.25">
      <c r="A72" t="str">
        <f t="shared" si="1"/>
        <v>2BFernando De La Garza21</v>
      </c>
      <c r="B72">
        <v>11404</v>
      </c>
      <c r="C72">
        <v>110</v>
      </c>
      <c r="D72" t="s">
        <v>377</v>
      </c>
      <c r="E72" t="s">
        <v>378</v>
      </c>
      <c r="F72">
        <v>0</v>
      </c>
      <c r="G72" s="10">
        <v>36950</v>
      </c>
      <c r="H72">
        <v>21</v>
      </c>
      <c r="I72" t="s">
        <v>74</v>
      </c>
      <c r="J72" t="s">
        <v>128</v>
      </c>
      <c r="K72">
        <v>1</v>
      </c>
      <c r="L72">
        <v>1</v>
      </c>
      <c r="M72">
        <v>1</v>
      </c>
      <c r="N72">
        <v>1</v>
      </c>
      <c r="O72">
        <v>1</v>
      </c>
      <c r="P72">
        <v>7</v>
      </c>
      <c r="Q72">
        <v>10</v>
      </c>
      <c r="R72">
        <v>9</v>
      </c>
      <c r="S72" t="s">
        <v>47</v>
      </c>
      <c r="T72" t="s">
        <v>47</v>
      </c>
      <c r="U72">
        <v>7</v>
      </c>
      <c r="V72">
        <v>6</v>
      </c>
      <c r="W72">
        <v>4</v>
      </c>
      <c r="X72" t="s">
        <v>47</v>
      </c>
      <c r="Y72" t="s">
        <v>47</v>
      </c>
      <c r="Z72" t="s">
        <v>47</v>
      </c>
      <c r="AA72" t="s">
        <v>47</v>
      </c>
      <c r="AB72" t="s">
        <v>47</v>
      </c>
      <c r="AC72" t="s">
        <v>47</v>
      </c>
      <c r="AD72" t="str">
        <f>VLOOKUP($A72,Bat!$A$4:$A$1417,1,FALSE)</f>
        <v>2BFernando De La Garza21</v>
      </c>
    </row>
    <row r="73" spans="1:30" x14ac:dyDescent="0.25">
      <c r="A73" t="str">
        <f t="shared" si="1"/>
        <v>LFMike Dearborn20</v>
      </c>
      <c r="B73">
        <v>7100</v>
      </c>
      <c r="C73">
        <v>126</v>
      </c>
      <c r="D73" t="s">
        <v>379</v>
      </c>
      <c r="E73" t="s">
        <v>380</v>
      </c>
      <c r="F73">
        <v>0</v>
      </c>
      <c r="G73" s="10">
        <v>37048</v>
      </c>
      <c r="H73">
        <v>20</v>
      </c>
      <c r="I73" t="s">
        <v>52</v>
      </c>
      <c r="J73" t="s">
        <v>128</v>
      </c>
      <c r="K73">
        <v>1</v>
      </c>
      <c r="L73">
        <v>1</v>
      </c>
      <c r="M73">
        <v>1</v>
      </c>
      <c r="N73">
        <v>1</v>
      </c>
      <c r="O73">
        <v>1</v>
      </c>
      <c r="P73">
        <v>10</v>
      </c>
      <c r="Q73">
        <v>8</v>
      </c>
      <c r="R73">
        <v>6</v>
      </c>
      <c r="S73" t="s">
        <v>47</v>
      </c>
      <c r="T73" t="s">
        <v>47</v>
      </c>
      <c r="U73" t="s">
        <v>47</v>
      </c>
      <c r="V73" t="s">
        <v>47</v>
      </c>
      <c r="W73" t="s">
        <v>47</v>
      </c>
      <c r="X73">
        <v>6</v>
      </c>
      <c r="Y73" t="s">
        <v>47</v>
      </c>
      <c r="Z73" t="s">
        <v>47</v>
      </c>
      <c r="AA73" t="s">
        <v>47</v>
      </c>
      <c r="AB73" t="s">
        <v>47</v>
      </c>
      <c r="AC73" t="s">
        <v>47</v>
      </c>
      <c r="AD73" t="str">
        <f>VLOOKUP($A73,Bat!$A$4:$A$1417,1,FALSE)</f>
        <v>LFMike Dearborn20</v>
      </c>
    </row>
    <row r="74" spans="1:30" x14ac:dyDescent="0.25">
      <c r="A74" t="str">
        <f t="shared" si="1"/>
        <v>C-Jeff Delaney18</v>
      </c>
      <c r="B74">
        <v>4939</v>
      </c>
      <c r="C74">
        <v>122</v>
      </c>
      <c r="D74" t="s">
        <v>381</v>
      </c>
      <c r="E74" t="s">
        <v>382</v>
      </c>
      <c r="F74">
        <v>1600000</v>
      </c>
      <c r="G74" s="10">
        <v>38127</v>
      </c>
      <c r="H74">
        <v>18</v>
      </c>
      <c r="I74" t="s">
        <v>89</v>
      </c>
      <c r="J74" t="s">
        <v>128</v>
      </c>
      <c r="K74">
        <v>1</v>
      </c>
      <c r="L74">
        <v>1</v>
      </c>
      <c r="M74">
        <v>1</v>
      </c>
      <c r="N74">
        <v>1</v>
      </c>
      <c r="O74">
        <v>1</v>
      </c>
      <c r="P74">
        <v>7</v>
      </c>
      <c r="Q74">
        <v>10</v>
      </c>
      <c r="R74">
        <v>9</v>
      </c>
      <c r="S74" t="s">
        <v>47</v>
      </c>
      <c r="T74" t="s">
        <v>47</v>
      </c>
      <c r="U74" t="s">
        <v>47</v>
      </c>
      <c r="V74" t="s">
        <v>47</v>
      </c>
      <c r="W74" t="s">
        <v>47</v>
      </c>
      <c r="X74" t="s">
        <v>47</v>
      </c>
      <c r="Y74" t="s">
        <v>47</v>
      </c>
      <c r="Z74" t="s">
        <v>47</v>
      </c>
      <c r="AA74" t="s">
        <v>47</v>
      </c>
      <c r="AB74" t="s">
        <v>47</v>
      </c>
      <c r="AC74" t="s">
        <v>47</v>
      </c>
      <c r="AD74" t="str">
        <f>VLOOKUP($A74,Bat!$A$4:$A$1417,1,FALSE)</f>
        <v>C-Jeff Delaney18</v>
      </c>
    </row>
    <row r="75" spans="1:30" x14ac:dyDescent="0.25">
      <c r="A75" t="str">
        <f t="shared" si="1"/>
        <v>RFJosé Delgado18</v>
      </c>
      <c r="B75">
        <v>5269</v>
      </c>
      <c r="C75">
        <v>165</v>
      </c>
      <c r="D75" t="s">
        <v>294</v>
      </c>
      <c r="E75" t="s">
        <v>383</v>
      </c>
      <c r="F75">
        <v>0</v>
      </c>
      <c r="G75" s="10">
        <v>37852</v>
      </c>
      <c r="H75">
        <v>18</v>
      </c>
      <c r="I75" t="s">
        <v>69</v>
      </c>
      <c r="J75" t="s">
        <v>128</v>
      </c>
      <c r="K75">
        <v>1</v>
      </c>
      <c r="L75">
        <v>1</v>
      </c>
      <c r="M75">
        <v>1</v>
      </c>
      <c r="N75">
        <v>1</v>
      </c>
      <c r="O75">
        <v>1</v>
      </c>
      <c r="P75">
        <v>7</v>
      </c>
      <c r="Q75">
        <v>10</v>
      </c>
      <c r="R75">
        <v>5</v>
      </c>
      <c r="S75" t="s">
        <v>47</v>
      </c>
      <c r="T75" t="s">
        <v>47</v>
      </c>
      <c r="U75" t="s">
        <v>47</v>
      </c>
      <c r="V75" t="s">
        <v>47</v>
      </c>
      <c r="W75" t="s">
        <v>47</v>
      </c>
      <c r="X75" t="s">
        <v>47</v>
      </c>
      <c r="Y75" t="s">
        <v>47</v>
      </c>
      <c r="Z75">
        <v>2</v>
      </c>
      <c r="AA75" t="s">
        <v>47</v>
      </c>
      <c r="AB75" t="s">
        <v>47</v>
      </c>
      <c r="AC75" t="s">
        <v>47</v>
      </c>
      <c r="AD75" t="str">
        <f>VLOOKUP($A75,Bat!$A$4:$A$1417,1,FALSE)</f>
        <v>RFJosé Delgado18</v>
      </c>
    </row>
    <row r="76" spans="1:30" x14ac:dyDescent="0.25">
      <c r="A76" t="str">
        <f t="shared" si="1"/>
        <v>CFAndy Dempsey21</v>
      </c>
      <c r="B76">
        <v>8997</v>
      </c>
      <c r="C76">
        <v>78</v>
      </c>
      <c r="D76" t="s">
        <v>384</v>
      </c>
      <c r="E76" t="s">
        <v>385</v>
      </c>
      <c r="F76">
        <v>0</v>
      </c>
      <c r="G76" s="10">
        <v>36995</v>
      </c>
      <c r="H76">
        <v>21</v>
      </c>
      <c r="I76" t="s">
        <v>77</v>
      </c>
      <c r="J76" t="s">
        <v>128</v>
      </c>
      <c r="K76">
        <v>1</v>
      </c>
      <c r="L76">
        <v>1</v>
      </c>
      <c r="M76">
        <v>1</v>
      </c>
      <c r="N76">
        <v>1</v>
      </c>
      <c r="O76">
        <v>1</v>
      </c>
      <c r="P76">
        <v>10</v>
      </c>
      <c r="Q76">
        <v>8</v>
      </c>
      <c r="R76">
        <v>9</v>
      </c>
      <c r="S76" t="s">
        <v>47</v>
      </c>
      <c r="T76">
        <v>1</v>
      </c>
      <c r="U76" t="s">
        <v>47</v>
      </c>
      <c r="V76" t="s">
        <v>47</v>
      </c>
      <c r="W76" t="s">
        <v>47</v>
      </c>
      <c r="X76">
        <v>7</v>
      </c>
      <c r="Y76">
        <v>8</v>
      </c>
      <c r="Z76">
        <v>5</v>
      </c>
      <c r="AA76" t="s">
        <v>47</v>
      </c>
      <c r="AB76" t="s">
        <v>47</v>
      </c>
      <c r="AC76" t="s">
        <v>47</v>
      </c>
      <c r="AD76" t="str">
        <f>VLOOKUP($A76,Bat!$A$4:$A$1417,1,FALSE)</f>
        <v>CFAndy Dempsey21</v>
      </c>
    </row>
    <row r="77" spans="1:30" x14ac:dyDescent="0.25">
      <c r="A77" t="str">
        <f t="shared" si="1"/>
        <v>SSIvan Dhu21</v>
      </c>
      <c r="B77">
        <v>6736</v>
      </c>
      <c r="C77">
        <v>97</v>
      </c>
      <c r="D77" t="s">
        <v>240</v>
      </c>
      <c r="E77" t="s">
        <v>386</v>
      </c>
      <c r="F77">
        <v>0</v>
      </c>
      <c r="G77" s="10">
        <v>36686</v>
      </c>
      <c r="H77">
        <v>21</v>
      </c>
      <c r="I77" t="s">
        <v>75</v>
      </c>
      <c r="J77" t="s">
        <v>128</v>
      </c>
      <c r="K77">
        <v>1</v>
      </c>
      <c r="L77">
        <v>1</v>
      </c>
      <c r="M77">
        <v>1</v>
      </c>
      <c r="N77">
        <v>1</v>
      </c>
      <c r="O77">
        <v>1</v>
      </c>
      <c r="P77">
        <v>8</v>
      </c>
      <c r="Q77">
        <v>9</v>
      </c>
      <c r="R77">
        <v>10</v>
      </c>
      <c r="S77" t="s">
        <v>47</v>
      </c>
      <c r="T77" t="s">
        <v>47</v>
      </c>
      <c r="U77">
        <v>1</v>
      </c>
      <c r="V77" t="s">
        <v>47</v>
      </c>
      <c r="W77">
        <v>6</v>
      </c>
      <c r="X77" t="s">
        <v>47</v>
      </c>
      <c r="Y77" t="s">
        <v>47</v>
      </c>
      <c r="Z77" t="s">
        <v>47</v>
      </c>
      <c r="AA77" t="s">
        <v>47</v>
      </c>
      <c r="AB77" t="s">
        <v>47</v>
      </c>
      <c r="AC77" t="s">
        <v>47</v>
      </c>
      <c r="AD77" t="str">
        <f>VLOOKUP($A77,Bat!$A$4:$A$1417,1,FALSE)</f>
        <v>SSIvan Dhu21</v>
      </c>
    </row>
    <row r="78" spans="1:30" x14ac:dyDescent="0.25">
      <c r="A78" t="str">
        <f t="shared" si="1"/>
        <v>RFJosé Díaz21</v>
      </c>
      <c r="B78">
        <v>11013</v>
      </c>
      <c r="C78">
        <v>83</v>
      </c>
      <c r="D78" t="s">
        <v>294</v>
      </c>
      <c r="E78" t="s">
        <v>387</v>
      </c>
      <c r="F78">
        <v>0</v>
      </c>
      <c r="G78" s="10">
        <v>36739</v>
      </c>
      <c r="H78">
        <v>21</v>
      </c>
      <c r="I78" t="s">
        <v>69</v>
      </c>
      <c r="J78" t="s">
        <v>128</v>
      </c>
      <c r="K78">
        <v>1</v>
      </c>
      <c r="L78">
        <v>1</v>
      </c>
      <c r="M78">
        <v>1</v>
      </c>
      <c r="N78">
        <v>1</v>
      </c>
      <c r="O78">
        <v>1</v>
      </c>
      <c r="P78">
        <v>9</v>
      </c>
      <c r="Q78">
        <v>10</v>
      </c>
      <c r="R78">
        <v>7</v>
      </c>
      <c r="S78" t="s">
        <v>47</v>
      </c>
      <c r="T78" t="s">
        <v>47</v>
      </c>
      <c r="U78" t="s">
        <v>47</v>
      </c>
      <c r="V78" t="s">
        <v>47</v>
      </c>
      <c r="W78" t="s">
        <v>47</v>
      </c>
      <c r="X78" t="s">
        <v>47</v>
      </c>
      <c r="Y78" t="s">
        <v>47</v>
      </c>
      <c r="Z78">
        <v>4</v>
      </c>
      <c r="AA78" t="s">
        <v>47</v>
      </c>
      <c r="AB78" t="s">
        <v>47</v>
      </c>
      <c r="AC78" t="s">
        <v>47</v>
      </c>
      <c r="AD78" t="str">
        <f>VLOOKUP($A78,Bat!$A$4:$A$1417,1,FALSE)</f>
        <v>RFJosé Díaz21</v>
      </c>
    </row>
    <row r="79" spans="1:30" x14ac:dyDescent="0.25">
      <c r="A79" t="str">
        <f t="shared" si="1"/>
        <v>C-Miguel Díaz21</v>
      </c>
      <c r="B79">
        <v>11751</v>
      </c>
      <c r="C79">
        <v>893</v>
      </c>
      <c r="D79" t="s">
        <v>388</v>
      </c>
      <c r="E79" t="s">
        <v>387</v>
      </c>
      <c r="F79">
        <v>0</v>
      </c>
      <c r="G79" s="10">
        <v>36917</v>
      </c>
      <c r="H79">
        <v>21</v>
      </c>
      <c r="I79" t="s">
        <v>89</v>
      </c>
      <c r="J79" t="s">
        <v>128</v>
      </c>
      <c r="K79">
        <v>1</v>
      </c>
      <c r="L79">
        <v>1</v>
      </c>
      <c r="M79">
        <v>1</v>
      </c>
      <c r="N79">
        <v>1</v>
      </c>
      <c r="O79">
        <v>1</v>
      </c>
      <c r="P79">
        <v>6</v>
      </c>
      <c r="Q79">
        <v>1</v>
      </c>
      <c r="R79">
        <v>1</v>
      </c>
      <c r="S79">
        <v>9</v>
      </c>
      <c r="T79" t="s">
        <v>47</v>
      </c>
      <c r="U79" t="s">
        <v>47</v>
      </c>
      <c r="V79" t="s">
        <v>47</v>
      </c>
      <c r="W79" t="s">
        <v>47</v>
      </c>
      <c r="X79" t="s">
        <v>47</v>
      </c>
      <c r="Y79" t="s">
        <v>47</v>
      </c>
      <c r="Z79" t="s">
        <v>47</v>
      </c>
      <c r="AA79" t="s">
        <v>47</v>
      </c>
      <c r="AB79" t="s">
        <v>47</v>
      </c>
      <c r="AC79" t="s">
        <v>47</v>
      </c>
      <c r="AD79" t="str">
        <f>VLOOKUP($A79,Bat!$A$4:$A$1417,1,FALSE)</f>
        <v>C-Miguel Díaz21</v>
      </c>
    </row>
    <row r="80" spans="1:30" x14ac:dyDescent="0.25">
      <c r="A80" t="str">
        <f t="shared" si="1"/>
        <v>C-Zuleide Disqu21</v>
      </c>
      <c r="B80">
        <v>10539</v>
      </c>
      <c r="C80">
        <v>603</v>
      </c>
      <c r="D80" t="s">
        <v>389</v>
      </c>
      <c r="E80" t="s">
        <v>390</v>
      </c>
      <c r="F80">
        <v>0</v>
      </c>
      <c r="G80" s="10">
        <v>36949</v>
      </c>
      <c r="H80">
        <v>21</v>
      </c>
      <c r="I80" t="s">
        <v>89</v>
      </c>
      <c r="J80" t="s">
        <v>128</v>
      </c>
      <c r="K80">
        <v>1</v>
      </c>
      <c r="L80">
        <v>1</v>
      </c>
      <c r="M80">
        <v>1</v>
      </c>
      <c r="N80">
        <v>1</v>
      </c>
      <c r="O80">
        <v>1</v>
      </c>
      <c r="P80">
        <v>2</v>
      </c>
      <c r="Q80">
        <v>3</v>
      </c>
      <c r="R80">
        <v>2</v>
      </c>
      <c r="S80">
        <v>5</v>
      </c>
      <c r="T80" t="s">
        <v>47</v>
      </c>
      <c r="U80" t="s">
        <v>47</v>
      </c>
      <c r="V80" t="s">
        <v>47</v>
      </c>
      <c r="W80" t="s">
        <v>47</v>
      </c>
      <c r="X80" t="s">
        <v>47</v>
      </c>
      <c r="Y80" t="s">
        <v>47</v>
      </c>
      <c r="Z80" t="s">
        <v>47</v>
      </c>
      <c r="AA80" t="s">
        <v>47</v>
      </c>
      <c r="AB80" t="s">
        <v>47</v>
      </c>
      <c r="AC80" t="s">
        <v>47</v>
      </c>
      <c r="AD80" t="str">
        <f>VLOOKUP($A80,Bat!$A$4:$A$1417,1,FALSE)</f>
        <v>C-Zuleide Disqu21</v>
      </c>
    </row>
    <row r="81" spans="1:30" x14ac:dyDescent="0.25">
      <c r="A81" t="str">
        <f t="shared" si="1"/>
        <v>CFBradley Dodson22</v>
      </c>
      <c r="B81">
        <v>8740</v>
      </c>
      <c r="C81">
        <v>167</v>
      </c>
      <c r="D81" t="s">
        <v>391</v>
      </c>
      <c r="E81" t="s">
        <v>392</v>
      </c>
      <c r="F81">
        <v>0</v>
      </c>
      <c r="G81" s="10">
        <v>36549</v>
      </c>
      <c r="H81">
        <v>22</v>
      </c>
      <c r="I81" t="s">
        <v>77</v>
      </c>
      <c r="J81" t="s">
        <v>128</v>
      </c>
      <c r="K81">
        <v>1</v>
      </c>
      <c r="L81">
        <v>1</v>
      </c>
      <c r="M81">
        <v>1</v>
      </c>
      <c r="N81">
        <v>1</v>
      </c>
      <c r="O81">
        <v>1</v>
      </c>
      <c r="P81">
        <v>6</v>
      </c>
      <c r="Q81">
        <v>10</v>
      </c>
      <c r="R81">
        <v>7</v>
      </c>
      <c r="S81" t="s">
        <v>47</v>
      </c>
      <c r="T81">
        <v>5</v>
      </c>
      <c r="U81" t="s">
        <v>47</v>
      </c>
      <c r="V81" t="s">
        <v>47</v>
      </c>
      <c r="W81" t="s">
        <v>47</v>
      </c>
      <c r="X81">
        <v>7</v>
      </c>
      <c r="Y81">
        <v>6</v>
      </c>
      <c r="Z81">
        <v>5</v>
      </c>
      <c r="AA81" t="s">
        <v>47</v>
      </c>
      <c r="AB81" t="s">
        <v>47</v>
      </c>
      <c r="AC81" t="s">
        <v>47</v>
      </c>
      <c r="AD81" t="str">
        <f>VLOOKUP($A81,Bat!$A$4:$A$1417,1,FALSE)</f>
        <v>CFBradley Dodson22</v>
      </c>
    </row>
    <row r="82" spans="1:30" x14ac:dyDescent="0.25">
      <c r="A82" t="str">
        <f t="shared" si="1"/>
        <v>CFScott Drew18</v>
      </c>
      <c r="B82">
        <v>5098</v>
      </c>
      <c r="C82">
        <v>201</v>
      </c>
      <c r="D82" t="s">
        <v>331</v>
      </c>
      <c r="E82" t="s">
        <v>393</v>
      </c>
      <c r="F82">
        <v>0</v>
      </c>
      <c r="G82" s="10">
        <v>37988</v>
      </c>
      <c r="H82">
        <v>18</v>
      </c>
      <c r="I82" t="s">
        <v>77</v>
      </c>
      <c r="J82" t="s">
        <v>128</v>
      </c>
      <c r="K82">
        <v>1</v>
      </c>
      <c r="L82">
        <v>1</v>
      </c>
      <c r="M82">
        <v>1</v>
      </c>
      <c r="N82">
        <v>1</v>
      </c>
      <c r="O82">
        <v>1</v>
      </c>
      <c r="P82">
        <v>7</v>
      </c>
      <c r="Q82">
        <v>9</v>
      </c>
      <c r="R82">
        <v>5</v>
      </c>
      <c r="S82" t="s">
        <v>47</v>
      </c>
      <c r="T82" t="s">
        <v>47</v>
      </c>
      <c r="U82" t="s">
        <v>47</v>
      </c>
      <c r="V82" t="s">
        <v>47</v>
      </c>
      <c r="W82" t="s">
        <v>47</v>
      </c>
      <c r="X82">
        <v>1</v>
      </c>
      <c r="Y82">
        <v>5</v>
      </c>
      <c r="Z82" t="s">
        <v>47</v>
      </c>
      <c r="AA82" t="s">
        <v>47</v>
      </c>
      <c r="AB82" t="s">
        <v>47</v>
      </c>
      <c r="AC82" t="s">
        <v>47</v>
      </c>
      <c r="AD82" t="str">
        <f>VLOOKUP($A82,Bat!$A$4:$A$1417,1,FALSE)</f>
        <v>CFScott Drew18</v>
      </c>
    </row>
    <row r="83" spans="1:30" x14ac:dyDescent="0.25">
      <c r="A83" t="str">
        <f t="shared" si="1"/>
        <v>3BRoy Duke18</v>
      </c>
      <c r="B83">
        <v>5142</v>
      </c>
      <c r="C83">
        <v>44</v>
      </c>
      <c r="D83" t="s">
        <v>394</v>
      </c>
      <c r="E83" t="s">
        <v>395</v>
      </c>
      <c r="F83">
        <v>0</v>
      </c>
      <c r="G83" s="10">
        <v>37936</v>
      </c>
      <c r="H83">
        <v>18</v>
      </c>
      <c r="I83" t="s">
        <v>72</v>
      </c>
      <c r="J83" t="s">
        <v>128</v>
      </c>
      <c r="K83">
        <v>1</v>
      </c>
      <c r="L83">
        <v>1</v>
      </c>
      <c r="M83">
        <v>1</v>
      </c>
      <c r="N83">
        <v>1</v>
      </c>
      <c r="O83">
        <v>1</v>
      </c>
      <c r="P83">
        <v>9</v>
      </c>
      <c r="Q83">
        <v>10</v>
      </c>
      <c r="R83">
        <v>10</v>
      </c>
      <c r="S83" t="s">
        <v>47</v>
      </c>
      <c r="T83" t="s">
        <v>47</v>
      </c>
      <c r="U83">
        <v>1</v>
      </c>
      <c r="V83">
        <v>6</v>
      </c>
      <c r="W83">
        <v>1</v>
      </c>
      <c r="X83" t="s">
        <v>47</v>
      </c>
      <c r="Y83" t="s">
        <v>47</v>
      </c>
      <c r="Z83" t="s">
        <v>47</v>
      </c>
      <c r="AA83" t="s">
        <v>47</v>
      </c>
      <c r="AB83" t="s">
        <v>47</v>
      </c>
      <c r="AC83" t="s">
        <v>47</v>
      </c>
      <c r="AD83" t="str">
        <f>VLOOKUP($A83,Bat!$A$4:$A$1417,1,FALSE)</f>
        <v>3BRoy Duke18</v>
      </c>
    </row>
    <row r="84" spans="1:30" x14ac:dyDescent="0.25">
      <c r="A84" t="str">
        <f t="shared" si="1"/>
        <v>SSBryan Dunn21</v>
      </c>
      <c r="B84">
        <v>11656</v>
      </c>
      <c r="C84">
        <v>915</v>
      </c>
      <c r="D84" t="s">
        <v>396</v>
      </c>
      <c r="E84" t="s">
        <v>397</v>
      </c>
      <c r="F84">
        <v>0</v>
      </c>
      <c r="G84" s="10">
        <v>36824</v>
      </c>
      <c r="H84">
        <v>21</v>
      </c>
      <c r="I84" t="s">
        <v>75</v>
      </c>
      <c r="J84" t="s">
        <v>128</v>
      </c>
      <c r="K84">
        <v>1</v>
      </c>
      <c r="L84">
        <v>1</v>
      </c>
      <c r="M84">
        <v>1</v>
      </c>
      <c r="N84">
        <v>1</v>
      </c>
      <c r="O84">
        <v>1</v>
      </c>
      <c r="P84">
        <v>2</v>
      </c>
      <c r="Q84">
        <v>3</v>
      </c>
      <c r="R84">
        <v>8</v>
      </c>
      <c r="S84" t="s">
        <v>47</v>
      </c>
      <c r="T84" t="s">
        <v>47</v>
      </c>
      <c r="U84">
        <v>5</v>
      </c>
      <c r="V84">
        <v>5</v>
      </c>
      <c r="W84">
        <v>2</v>
      </c>
      <c r="X84" t="s">
        <v>47</v>
      </c>
      <c r="Y84" t="s">
        <v>47</v>
      </c>
      <c r="Z84" t="s">
        <v>47</v>
      </c>
      <c r="AA84" t="s">
        <v>47</v>
      </c>
      <c r="AB84" t="s">
        <v>47</v>
      </c>
      <c r="AC84" t="s">
        <v>47</v>
      </c>
      <c r="AD84" t="str">
        <f>VLOOKUP($A84,Bat!$A$4:$A$1417,1,FALSE)</f>
        <v>SSBryan Dunn21</v>
      </c>
    </row>
    <row r="85" spans="1:30" x14ac:dyDescent="0.25">
      <c r="A85" t="str">
        <f t="shared" si="1"/>
        <v>3BEichiro Endo21</v>
      </c>
      <c r="B85">
        <v>4180</v>
      </c>
      <c r="C85">
        <v>53</v>
      </c>
      <c r="D85" t="s">
        <v>398</v>
      </c>
      <c r="E85" t="s">
        <v>399</v>
      </c>
      <c r="F85">
        <v>0</v>
      </c>
      <c r="G85" s="10">
        <v>36826</v>
      </c>
      <c r="H85">
        <v>21</v>
      </c>
      <c r="I85" t="s">
        <v>72</v>
      </c>
      <c r="J85" t="s">
        <v>128</v>
      </c>
      <c r="K85">
        <v>1</v>
      </c>
      <c r="L85">
        <v>1</v>
      </c>
      <c r="M85">
        <v>1</v>
      </c>
      <c r="N85">
        <v>1</v>
      </c>
      <c r="O85">
        <v>1</v>
      </c>
      <c r="P85">
        <v>9</v>
      </c>
      <c r="Q85">
        <v>10</v>
      </c>
      <c r="R85">
        <v>8</v>
      </c>
      <c r="S85" t="s">
        <v>47</v>
      </c>
      <c r="T85">
        <v>8</v>
      </c>
      <c r="U85">
        <v>3</v>
      </c>
      <c r="V85">
        <v>10</v>
      </c>
      <c r="W85">
        <v>3</v>
      </c>
      <c r="X85" t="s">
        <v>47</v>
      </c>
      <c r="Y85" t="s">
        <v>47</v>
      </c>
      <c r="Z85" t="s">
        <v>47</v>
      </c>
      <c r="AA85" t="s">
        <v>47</v>
      </c>
      <c r="AB85" t="s">
        <v>47</v>
      </c>
      <c r="AC85" t="s">
        <v>47</v>
      </c>
      <c r="AD85" t="str">
        <f>VLOOKUP($A85,Bat!$A$4:$A$1417,1,FALSE)</f>
        <v>3BEichiro Endo21</v>
      </c>
    </row>
    <row r="86" spans="1:30" x14ac:dyDescent="0.25">
      <c r="A86" t="str">
        <f t="shared" si="1"/>
        <v>1BHéctor Escobedo21</v>
      </c>
      <c r="B86">
        <v>6826</v>
      </c>
      <c r="C86">
        <v>398</v>
      </c>
      <c r="D86" t="s">
        <v>400</v>
      </c>
      <c r="E86" t="s">
        <v>401</v>
      </c>
      <c r="F86">
        <v>0</v>
      </c>
      <c r="G86" s="10">
        <v>36988</v>
      </c>
      <c r="H86">
        <v>21</v>
      </c>
      <c r="I86" t="s">
        <v>90</v>
      </c>
      <c r="J86" t="s">
        <v>128</v>
      </c>
      <c r="K86">
        <v>1</v>
      </c>
      <c r="L86">
        <v>1</v>
      </c>
      <c r="M86">
        <v>1</v>
      </c>
      <c r="N86">
        <v>1</v>
      </c>
      <c r="O86">
        <v>1</v>
      </c>
      <c r="P86">
        <v>3</v>
      </c>
      <c r="Q86">
        <v>7</v>
      </c>
      <c r="R86">
        <v>7</v>
      </c>
      <c r="S86" t="s">
        <v>47</v>
      </c>
      <c r="T86">
        <v>6</v>
      </c>
      <c r="U86" t="s">
        <v>47</v>
      </c>
      <c r="V86" t="s">
        <v>47</v>
      </c>
      <c r="W86" t="s">
        <v>47</v>
      </c>
      <c r="X86" t="s">
        <v>47</v>
      </c>
      <c r="Y86" t="s">
        <v>47</v>
      </c>
      <c r="Z86" t="s">
        <v>47</v>
      </c>
      <c r="AA86" t="s">
        <v>47</v>
      </c>
      <c r="AB86" t="s">
        <v>47</v>
      </c>
      <c r="AC86" t="s">
        <v>47</v>
      </c>
      <c r="AD86" t="str">
        <f>VLOOKUP($A86,Bat!$A$4:$A$1417,1,FALSE)</f>
        <v>1BHéctor Escobedo21</v>
      </c>
    </row>
    <row r="87" spans="1:30" x14ac:dyDescent="0.25">
      <c r="A87" t="str">
        <f t="shared" si="1"/>
        <v>3BJuan Féliz18</v>
      </c>
      <c r="B87">
        <v>4926</v>
      </c>
      <c r="C87">
        <v>49</v>
      </c>
      <c r="D87" t="s">
        <v>402</v>
      </c>
      <c r="E87" t="s">
        <v>403</v>
      </c>
      <c r="F87">
        <v>0</v>
      </c>
      <c r="G87" s="10">
        <v>38083</v>
      </c>
      <c r="H87">
        <v>18</v>
      </c>
      <c r="I87" t="s">
        <v>72</v>
      </c>
      <c r="J87" t="s">
        <v>128</v>
      </c>
      <c r="K87">
        <v>1</v>
      </c>
      <c r="L87">
        <v>1</v>
      </c>
      <c r="M87">
        <v>1</v>
      </c>
      <c r="N87">
        <v>1</v>
      </c>
      <c r="O87">
        <v>1</v>
      </c>
      <c r="P87">
        <v>9</v>
      </c>
      <c r="Q87">
        <v>10</v>
      </c>
      <c r="R87">
        <v>10</v>
      </c>
      <c r="S87" t="s">
        <v>47</v>
      </c>
      <c r="T87" t="s">
        <v>47</v>
      </c>
      <c r="U87">
        <v>1</v>
      </c>
      <c r="V87">
        <v>2</v>
      </c>
      <c r="W87">
        <v>3</v>
      </c>
      <c r="X87" t="s">
        <v>47</v>
      </c>
      <c r="Y87" t="s">
        <v>47</v>
      </c>
      <c r="Z87" t="s">
        <v>47</v>
      </c>
      <c r="AA87" t="s">
        <v>47</v>
      </c>
      <c r="AB87" t="s">
        <v>47</v>
      </c>
      <c r="AC87" t="s">
        <v>47</v>
      </c>
      <c r="AD87" t="str">
        <f>VLOOKUP($A87,Bat!$A$4:$A$1417,1,FALSE)</f>
        <v>3BJuan Féliz18</v>
      </c>
    </row>
    <row r="88" spans="1:30" x14ac:dyDescent="0.25">
      <c r="A88" t="str">
        <f t="shared" si="1"/>
        <v>C-Claudio Ferreira21</v>
      </c>
      <c r="B88">
        <v>11511</v>
      </c>
      <c r="C88">
        <v>26</v>
      </c>
      <c r="D88" t="s">
        <v>404</v>
      </c>
      <c r="E88" t="s">
        <v>405</v>
      </c>
      <c r="F88">
        <v>0</v>
      </c>
      <c r="G88" s="10">
        <v>36860</v>
      </c>
      <c r="H88">
        <v>21</v>
      </c>
      <c r="I88" t="s">
        <v>89</v>
      </c>
      <c r="J88" t="s">
        <v>128</v>
      </c>
      <c r="K88">
        <v>1</v>
      </c>
      <c r="L88">
        <v>1</v>
      </c>
      <c r="M88">
        <v>1</v>
      </c>
      <c r="N88">
        <v>1</v>
      </c>
      <c r="O88">
        <v>1</v>
      </c>
      <c r="P88">
        <v>10</v>
      </c>
      <c r="Q88">
        <v>9</v>
      </c>
      <c r="R88">
        <v>9</v>
      </c>
      <c r="S88">
        <v>8</v>
      </c>
      <c r="T88" t="s">
        <v>47</v>
      </c>
      <c r="U88" t="s">
        <v>47</v>
      </c>
      <c r="V88" t="s">
        <v>47</v>
      </c>
      <c r="W88" t="s">
        <v>47</v>
      </c>
      <c r="X88" t="s">
        <v>47</v>
      </c>
      <c r="Y88" t="s">
        <v>47</v>
      </c>
      <c r="Z88" t="s">
        <v>47</v>
      </c>
      <c r="AA88" t="s">
        <v>47</v>
      </c>
      <c r="AB88" t="s">
        <v>47</v>
      </c>
      <c r="AC88" t="s">
        <v>47</v>
      </c>
      <c r="AD88" t="str">
        <f>VLOOKUP($A88,Bat!$A$4:$A$1417,1,FALSE)</f>
        <v>C-Claudio Ferreira21</v>
      </c>
    </row>
    <row r="89" spans="1:30" x14ac:dyDescent="0.25">
      <c r="A89" t="str">
        <f t="shared" si="1"/>
        <v>RFAntónio Figueroa18</v>
      </c>
      <c r="B89">
        <v>5122</v>
      </c>
      <c r="C89">
        <v>91</v>
      </c>
      <c r="D89" t="s">
        <v>361</v>
      </c>
      <c r="E89" t="s">
        <v>252</v>
      </c>
      <c r="F89">
        <v>0</v>
      </c>
      <c r="G89" s="10">
        <v>37852</v>
      </c>
      <c r="H89">
        <v>18</v>
      </c>
      <c r="I89" t="s">
        <v>69</v>
      </c>
      <c r="J89" t="s">
        <v>128</v>
      </c>
      <c r="K89">
        <v>1</v>
      </c>
      <c r="L89">
        <v>1</v>
      </c>
      <c r="M89">
        <v>1</v>
      </c>
      <c r="N89">
        <v>1</v>
      </c>
      <c r="O89">
        <v>1</v>
      </c>
      <c r="P89">
        <v>9</v>
      </c>
      <c r="Q89">
        <v>10</v>
      </c>
      <c r="R89">
        <v>7</v>
      </c>
      <c r="S89" t="s">
        <v>47</v>
      </c>
      <c r="T89" t="s">
        <v>47</v>
      </c>
      <c r="U89" t="s">
        <v>47</v>
      </c>
      <c r="V89" t="s">
        <v>47</v>
      </c>
      <c r="W89" t="s">
        <v>47</v>
      </c>
      <c r="X89">
        <v>1</v>
      </c>
      <c r="Y89" t="s">
        <v>47</v>
      </c>
      <c r="Z89">
        <v>4</v>
      </c>
      <c r="AA89" t="s">
        <v>47</v>
      </c>
      <c r="AB89" t="s">
        <v>47</v>
      </c>
      <c r="AC89" t="s">
        <v>47</v>
      </c>
      <c r="AD89" t="str">
        <f>VLOOKUP($A89,Bat!$A$4:$A$1417,1,FALSE)</f>
        <v>RFAntónio Figueroa18</v>
      </c>
    </row>
    <row r="90" spans="1:30" x14ac:dyDescent="0.25">
      <c r="A90" t="str">
        <f t="shared" si="1"/>
        <v>SSÁlex Flores18</v>
      </c>
      <c r="B90">
        <v>5211</v>
      </c>
      <c r="C90">
        <v>242</v>
      </c>
      <c r="D90" t="s">
        <v>406</v>
      </c>
      <c r="E90" t="s">
        <v>407</v>
      </c>
      <c r="F90">
        <v>0</v>
      </c>
      <c r="G90" s="10">
        <v>38077</v>
      </c>
      <c r="H90">
        <v>18</v>
      </c>
      <c r="I90" t="s">
        <v>75</v>
      </c>
      <c r="J90" t="s">
        <v>128</v>
      </c>
      <c r="K90">
        <v>1</v>
      </c>
      <c r="L90">
        <v>1</v>
      </c>
      <c r="M90">
        <v>1</v>
      </c>
      <c r="N90">
        <v>1</v>
      </c>
      <c r="O90">
        <v>1</v>
      </c>
      <c r="P90">
        <v>5</v>
      </c>
      <c r="Q90">
        <v>8</v>
      </c>
      <c r="R90">
        <v>10</v>
      </c>
      <c r="S90" t="s">
        <v>47</v>
      </c>
      <c r="T90" t="s">
        <v>47</v>
      </c>
      <c r="U90" t="s">
        <v>47</v>
      </c>
      <c r="V90">
        <v>6</v>
      </c>
      <c r="W90">
        <v>3</v>
      </c>
      <c r="X90">
        <v>1</v>
      </c>
      <c r="Y90" t="s">
        <v>47</v>
      </c>
      <c r="Z90" t="s">
        <v>47</v>
      </c>
      <c r="AA90" t="s">
        <v>47</v>
      </c>
      <c r="AB90" t="s">
        <v>47</v>
      </c>
      <c r="AC90" t="s">
        <v>47</v>
      </c>
      <c r="AD90" t="str">
        <f>VLOOKUP($A90,Bat!$A$4:$A$1417,1,FALSE)</f>
        <v>SSÁlex Flores18</v>
      </c>
    </row>
    <row r="91" spans="1:30" x14ac:dyDescent="0.25">
      <c r="A91" t="str">
        <f t="shared" si="1"/>
        <v>LFHéctor Flores18</v>
      </c>
      <c r="B91">
        <v>4942</v>
      </c>
      <c r="C91">
        <v>37</v>
      </c>
      <c r="D91" t="s">
        <v>400</v>
      </c>
      <c r="E91" t="s">
        <v>407</v>
      </c>
      <c r="F91">
        <v>0</v>
      </c>
      <c r="G91" s="10">
        <v>38063</v>
      </c>
      <c r="H91">
        <v>18</v>
      </c>
      <c r="I91" t="s">
        <v>52</v>
      </c>
      <c r="J91" t="s">
        <v>128</v>
      </c>
      <c r="K91">
        <v>1</v>
      </c>
      <c r="L91">
        <v>1</v>
      </c>
      <c r="M91">
        <v>1</v>
      </c>
      <c r="N91">
        <v>1</v>
      </c>
      <c r="O91">
        <v>1</v>
      </c>
      <c r="P91">
        <v>9</v>
      </c>
      <c r="Q91">
        <v>10</v>
      </c>
      <c r="R91">
        <v>9</v>
      </c>
      <c r="S91" t="s">
        <v>47</v>
      </c>
      <c r="T91" t="s">
        <v>47</v>
      </c>
      <c r="U91" t="s">
        <v>47</v>
      </c>
      <c r="V91" t="s">
        <v>47</v>
      </c>
      <c r="W91" t="s">
        <v>47</v>
      </c>
      <c r="X91">
        <v>5</v>
      </c>
      <c r="Y91">
        <v>6</v>
      </c>
      <c r="Z91">
        <v>2</v>
      </c>
      <c r="AA91" t="s">
        <v>47</v>
      </c>
      <c r="AB91" t="s">
        <v>47</v>
      </c>
      <c r="AC91" t="s">
        <v>47</v>
      </c>
      <c r="AD91" t="str">
        <f>VLOOKUP($A91,Bat!$A$4:$A$1417,1,FALSE)</f>
        <v>LFHéctor Flores18</v>
      </c>
    </row>
    <row r="92" spans="1:30" x14ac:dyDescent="0.25">
      <c r="A92" t="str">
        <f t="shared" ref="A92:A155" si="2">IF(I92="C","C-",I92)&amp;D92&amp;" "&amp;E92&amp;H92</f>
        <v>1BMiguel Flores18</v>
      </c>
      <c r="B92">
        <v>4875</v>
      </c>
      <c r="C92">
        <v>843</v>
      </c>
      <c r="D92" t="s">
        <v>388</v>
      </c>
      <c r="E92" t="s">
        <v>407</v>
      </c>
      <c r="F92">
        <v>0</v>
      </c>
      <c r="G92" s="10">
        <v>37788</v>
      </c>
      <c r="H92">
        <v>18</v>
      </c>
      <c r="I92" t="s">
        <v>90</v>
      </c>
      <c r="J92" t="s">
        <v>128</v>
      </c>
      <c r="K92">
        <v>1</v>
      </c>
      <c r="L92">
        <v>1</v>
      </c>
      <c r="M92">
        <v>1</v>
      </c>
      <c r="N92">
        <v>1</v>
      </c>
      <c r="O92">
        <v>1</v>
      </c>
      <c r="P92">
        <v>2</v>
      </c>
      <c r="Q92">
        <v>5</v>
      </c>
      <c r="R92">
        <v>5</v>
      </c>
      <c r="S92" t="s">
        <v>47</v>
      </c>
      <c r="T92">
        <v>2</v>
      </c>
      <c r="U92" t="s">
        <v>47</v>
      </c>
      <c r="V92" t="s">
        <v>47</v>
      </c>
      <c r="W92" t="s">
        <v>47</v>
      </c>
      <c r="X92" t="s">
        <v>47</v>
      </c>
      <c r="Y92" t="s">
        <v>47</v>
      </c>
      <c r="Z92" t="s">
        <v>47</v>
      </c>
      <c r="AA92" t="s">
        <v>47</v>
      </c>
      <c r="AB92" t="s">
        <v>47</v>
      </c>
      <c r="AC92" t="s">
        <v>47</v>
      </c>
      <c r="AD92" t="str">
        <f>VLOOKUP($A92,Bat!$A$4:$A$1417,1,FALSE)</f>
        <v>1BMiguel Flores18</v>
      </c>
    </row>
    <row r="93" spans="1:30" x14ac:dyDescent="0.25">
      <c r="A93" t="str">
        <f t="shared" si="2"/>
        <v>LFCaleb Ford21</v>
      </c>
      <c r="B93">
        <v>8754</v>
      </c>
      <c r="C93">
        <v>68</v>
      </c>
      <c r="D93" t="s">
        <v>408</v>
      </c>
      <c r="E93" t="s">
        <v>409</v>
      </c>
      <c r="F93">
        <v>0</v>
      </c>
      <c r="G93" s="10">
        <v>36831</v>
      </c>
      <c r="H93">
        <v>21</v>
      </c>
      <c r="I93" t="s">
        <v>52</v>
      </c>
      <c r="J93" t="s">
        <v>128</v>
      </c>
      <c r="K93">
        <v>1</v>
      </c>
      <c r="L93">
        <v>1</v>
      </c>
      <c r="M93">
        <v>1</v>
      </c>
      <c r="N93">
        <v>1</v>
      </c>
      <c r="O93">
        <v>1</v>
      </c>
      <c r="P93">
        <v>9</v>
      </c>
      <c r="Q93">
        <v>10</v>
      </c>
      <c r="R93">
        <v>8</v>
      </c>
      <c r="S93" t="s">
        <v>47</v>
      </c>
      <c r="T93" t="s">
        <v>47</v>
      </c>
      <c r="U93" t="s">
        <v>47</v>
      </c>
      <c r="V93" t="s">
        <v>47</v>
      </c>
      <c r="W93" t="s">
        <v>47</v>
      </c>
      <c r="X93">
        <v>6</v>
      </c>
      <c r="Y93" t="s">
        <v>47</v>
      </c>
      <c r="Z93">
        <v>6</v>
      </c>
      <c r="AA93" t="s">
        <v>47</v>
      </c>
      <c r="AB93" t="s">
        <v>47</v>
      </c>
      <c r="AC93" t="s">
        <v>47</v>
      </c>
      <c r="AD93" t="str">
        <f>VLOOKUP($A93,Bat!$A$4:$A$1417,1,FALSE)</f>
        <v>LFCaleb Ford21</v>
      </c>
    </row>
    <row r="94" spans="1:30" x14ac:dyDescent="0.25">
      <c r="A94" t="str">
        <f t="shared" si="2"/>
        <v>2BMike Ford21</v>
      </c>
      <c r="B94">
        <v>9229</v>
      </c>
      <c r="C94">
        <v>187</v>
      </c>
      <c r="D94" t="s">
        <v>379</v>
      </c>
      <c r="E94" t="s">
        <v>409</v>
      </c>
      <c r="F94">
        <v>0</v>
      </c>
      <c r="G94" s="10">
        <v>36829</v>
      </c>
      <c r="H94">
        <v>21</v>
      </c>
      <c r="I94" t="s">
        <v>74</v>
      </c>
      <c r="J94" t="s">
        <v>128</v>
      </c>
      <c r="K94">
        <v>1</v>
      </c>
      <c r="L94">
        <v>1</v>
      </c>
      <c r="M94">
        <v>1</v>
      </c>
      <c r="N94">
        <v>1</v>
      </c>
      <c r="O94">
        <v>1</v>
      </c>
      <c r="P94">
        <v>6</v>
      </c>
      <c r="Q94">
        <v>9</v>
      </c>
      <c r="R94">
        <v>7</v>
      </c>
      <c r="S94" t="s">
        <v>47</v>
      </c>
      <c r="T94" t="s">
        <v>47</v>
      </c>
      <c r="U94">
        <v>5</v>
      </c>
      <c r="V94">
        <v>4</v>
      </c>
      <c r="W94">
        <v>9</v>
      </c>
      <c r="X94" t="s">
        <v>47</v>
      </c>
      <c r="Y94">
        <v>1</v>
      </c>
      <c r="Z94">
        <v>1</v>
      </c>
      <c r="AA94" t="s">
        <v>47</v>
      </c>
      <c r="AB94" t="s">
        <v>47</v>
      </c>
      <c r="AC94" t="s">
        <v>47</v>
      </c>
      <c r="AD94" t="str">
        <f>VLOOKUP($A94,Bat!$A$4:$A$1417,1,FALSE)</f>
        <v>2BMike Ford21</v>
      </c>
    </row>
    <row r="95" spans="1:30" x14ac:dyDescent="0.25">
      <c r="A95" t="str">
        <f t="shared" si="2"/>
        <v>CFHenry Fox21</v>
      </c>
      <c r="B95">
        <v>10022</v>
      </c>
      <c r="C95">
        <v>60</v>
      </c>
      <c r="D95" t="s">
        <v>410</v>
      </c>
      <c r="E95" t="s">
        <v>411</v>
      </c>
      <c r="F95">
        <v>0</v>
      </c>
      <c r="G95" s="10">
        <v>36972</v>
      </c>
      <c r="H95">
        <v>21</v>
      </c>
      <c r="I95" t="s">
        <v>77</v>
      </c>
      <c r="J95" t="s">
        <v>128</v>
      </c>
      <c r="K95">
        <v>1</v>
      </c>
      <c r="L95">
        <v>1</v>
      </c>
      <c r="M95">
        <v>1</v>
      </c>
      <c r="N95">
        <v>1</v>
      </c>
      <c r="O95">
        <v>1</v>
      </c>
      <c r="P95">
        <v>10</v>
      </c>
      <c r="Q95">
        <v>8</v>
      </c>
      <c r="R95">
        <v>10</v>
      </c>
      <c r="S95" t="s">
        <v>47</v>
      </c>
      <c r="T95" t="s">
        <v>47</v>
      </c>
      <c r="U95" t="s">
        <v>47</v>
      </c>
      <c r="V95" t="s">
        <v>47</v>
      </c>
      <c r="W95" t="s">
        <v>47</v>
      </c>
      <c r="X95">
        <v>5</v>
      </c>
      <c r="Y95">
        <v>4</v>
      </c>
      <c r="Z95">
        <v>4</v>
      </c>
      <c r="AA95" t="s">
        <v>47</v>
      </c>
      <c r="AB95" t="s">
        <v>47</v>
      </c>
      <c r="AC95" t="s">
        <v>47</v>
      </c>
      <c r="AD95" t="str">
        <f>VLOOKUP($A95,Bat!$A$4:$A$1417,1,FALSE)</f>
        <v>CFHenry Fox21</v>
      </c>
    </row>
    <row r="96" spans="1:30" x14ac:dyDescent="0.25">
      <c r="A96" t="str">
        <f t="shared" si="2"/>
        <v>SSJosé Franco22</v>
      </c>
      <c r="B96">
        <v>11686</v>
      </c>
      <c r="C96">
        <v>290</v>
      </c>
      <c r="D96" t="s">
        <v>294</v>
      </c>
      <c r="E96" t="s">
        <v>412</v>
      </c>
      <c r="F96">
        <v>0</v>
      </c>
      <c r="G96" s="10">
        <v>36563</v>
      </c>
      <c r="H96">
        <v>22</v>
      </c>
      <c r="I96" t="s">
        <v>75</v>
      </c>
      <c r="J96" t="s">
        <v>128</v>
      </c>
      <c r="K96">
        <v>1</v>
      </c>
      <c r="L96">
        <v>1</v>
      </c>
      <c r="M96">
        <v>1</v>
      </c>
      <c r="N96">
        <v>1</v>
      </c>
      <c r="O96">
        <v>1</v>
      </c>
      <c r="P96">
        <v>6</v>
      </c>
      <c r="Q96">
        <v>7</v>
      </c>
      <c r="R96">
        <v>5</v>
      </c>
      <c r="S96" t="s">
        <v>47</v>
      </c>
      <c r="T96">
        <v>5</v>
      </c>
      <c r="U96">
        <v>5</v>
      </c>
      <c r="V96">
        <v>5</v>
      </c>
      <c r="W96">
        <v>8</v>
      </c>
      <c r="X96" t="s">
        <v>47</v>
      </c>
      <c r="Y96" t="s">
        <v>47</v>
      </c>
      <c r="Z96" t="s">
        <v>47</v>
      </c>
      <c r="AA96" t="s">
        <v>47</v>
      </c>
      <c r="AB96" t="s">
        <v>47</v>
      </c>
      <c r="AC96" t="s">
        <v>47</v>
      </c>
      <c r="AD96" t="str">
        <f>VLOOKUP($A96,Bat!$A$4:$A$1417,1,FALSE)</f>
        <v>SSJosé Franco22</v>
      </c>
    </row>
    <row r="97" spans="1:30" x14ac:dyDescent="0.25">
      <c r="A97" t="str">
        <f t="shared" si="2"/>
        <v>CFAlfredo Freitas20</v>
      </c>
      <c r="B97">
        <v>12137</v>
      </c>
      <c r="C97">
        <v>50</v>
      </c>
      <c r="D97" t="s">
        <v>413</v>
      </c>
      <c r="E97" t="s">
        <v>414</v>
      </c>
      <c r="F97">
        <v>0</v>
      </c>
      <c r="G97" s="10">
        <v>37048</v>
      </c>
      <c r="H97">
        <v>20</v>
      </c>
      <c r="I97" t="s">
        <v>77</v>
      </c>
      <c r="J97" t="s">
        <v>128</v>
      </c>
      <c r="K97">
        <v>1</v>
      </c>
      <c r="L97">
        <v>1</v>
      </c>
      <c r="M97">
        <v>1</v>
      </c>
      <c r="N97">
        <v>1</v>
      </c>
      <c r="O97">
        <v>1</v>
      </c>
      <c r="P97">
        <v>10</v>
      </c>
      <c r="Q97">
        <v>10</v>
      </c>
      <c r="R97">
        <v>7</v>
      </c>
      <c r="S97" t="s">
        <v>47</v>
      </c>
      <c r="T97" t="s">
        <v>47</v>
      </c>
      <c r="U97" t="s">
        <v>47</v>
      </c>
      <c r="V97" t="s">
        <v>47</v>
      </c>
      <c r="W97" t="s">
        <v>47</v>
      </c>
      <c r="X97">
        <v>3</v>
      </c>
      <c r="Y97">
        <v>3</v>
      </c>
      <c r="Z97">
        <v>1</v>
      </c>
      <c r="AA97" t="s">
        <v>47</v>
      </c>
      <c r="AB97" t="s">
        <v>47</v>
      </c>
      <c r="AC97" t="s">
        <v>47</v>
      </c>
      <c r="AD97" t="str">
        <f>VLOOKUP($A97,Bat!$A$4:$A$1417,1,FALSE)</f>
        <v>CFAlfredo Freitas20</v>
      </c>
    </row>
    <row r="98" spans="1:30" x14ac:dyDescent="0.25">
      <c r="A98" t="str">
        <f t="shared" si="2"/>
        <v>C-Yasunari Fujihara21</v>
      </c>
      <c r="B98">
        <v>4546</v>
      </c>
      <c r="C98">
        <v>750</v>
      </c>
      <c r="D98" t="s">
        <v>415</v>
      </c>
      <c r="E98" t="s">
        <v>416</v>
      </c>
      <c r="F98">
        <v>0</v>
      </c>
      <c r="G98" s="10">
        <v>36696</v>
      </c>
      <c r="H98">
        <v>21</v>
      </c>
      <c r="I98" t="s">
        <v>89</v>
      </c>
      <c r="J98" t="s">
        <v>128</v>
      </c>
      <c r="K98">
        <v>1</v>
      </c>
      <c r="L98">
        <v>1</v>
      </c>
      <c r="M98">
        <v>1</v>
      </c>
      <c r="N98">
        <v>1</v>
      </c>
      <c r="O98">
        <v>1</v>
      </c>
      <c r="P98">
        <v>1</v>
      </c>
      <c r="Q98">
        <v>4</v>
      </c>
      <c r="R98">
        <v>5</v>
      </c>
      <c r="S98">
        <v>3</v>
      </c>
      <c r="T98" t="s">
        <v>47</v>
      </c>
      <c r="U98" t="s">
        <v>47</v>
      </c>
      <c r="V98" t="s">
        <v>47</v>
      </c>
      <c r="W98" t="s">
        <v>47</v>
      </c>
      <c r="X98" t="s">
        <v>47</v>
      </c>
      <c r="Y98" t="s">
        <v>47</v>
      </c>
      <c r="Z98" t="s">
        <v>47</v>
      </c>
      <c r="AA98" t="s">
        <v>47</v>
      </c>
      <c r="AB98" t="s">
        <v>47</v>
      </c>
      <c r="AC98" t="s">
        <v>47</v>
      </c>
      <c r="AD98" t="str">
        <f>VLOOKUP($A98,Bat!$A$4:$A$1417,1,FALSE)</f>
        <v>C-Yasunari Fujihara21</v>
      </c>
    </row>
    <row r="99" spans="1:30" x14ac:dyDescent="0.25">
      <c r="A99" t="str">
        <f t="shared" si="2"/>
        <v>2BKatai Fujii21</v>
      </c>
      <c r="B99">
        <v>4182</v>
      </c>
      <c r="C99">
        <v>256</v>
      </c>
      <c r="D99" t="s">
        <v>417</v>
      </c>
      <c r="E99" t="s">
        <v>418</v>
      </c>
      <c r="F99">
        <v>0</v>
      </c>
      <c r="G99" s="10">
        <v>36707</v>
      </c>
      <c r="H99">
        <v>21</v>
      </c>
      <c r="I99" t="s">
        <v>74</v>
      </c>
      <c r="J99" t="s">
        <v>128</v>
      </c>
      <c r="K99">
        <v>1</v>
      </c>
      <c r="L99">
        <v>1</v>
      </c>
      <c r="M99">
        <v>1</v>
      </c>
      <c r="N99">
        <v>1</v>
      </c>
      <c r="O99">
        <v>1</v>
      </c>
      <c r="P99">
        <v>4</v>
      </c>
      <c r="Q99">
        <v>9</v>
      </c>
      <c r="R99">
        <v>7</v>
      </c>
      <c r="S99" t="s">
        <v>47</v>
      </c>
      <c r="T99" t="s">
        <v>47</v>
      </c>
      <c r="U99">
        <v>8</v>
      </c>
      <c r="V99">
        <v>6</v>
      </c>
      <c r="W99">
        <v>4</v>
      </c>
      <c r="X99" t="s">
        <v>47</v>
      </c>
      <c r="Y99" t="s">
        <v>47</v>
      </c>
      <c r="Z99" t="s">
        <v>47</v>
      </c>
      <c r="AA99" t="s">
        <v>47</v>
      </c>
      <c r="AB99" t="s">
        <v>47</v>
      </c>
      <c r="AC99" t="s">
        <v>47</v>
      </c>
      <c r="AD99" t="str">
        <f>VLOOKUP($A99,Bat!$A$4:$A$1417,1,FALSE)</f>
        <v>2BKatai Fujii21</v>
      </c>
    </row>
    <row r="100" spans="1:30" x14ac:dyDescent="0.25">
      <c r="A100" t="str">
        <f t="shared" si="2"/>
        <v>C-Seishiro Fujii18</v>
      </c>
      <c r="B100">
        <v>9353</v>
      </c>
      <c r="C100">
        <v>320</v>
      </c>
      <c r="D100" t="s">
        <v>419</v>
      </c>
      <c r="E100" t="s">
        <v>418</v>
      </c>
      <c r="F100">
        <v>0</v>
      </c>
      <c r="G100" s="10">
        <v>38079</v>
      </c>
      <c r="H100">
        <v>18</v>
      </c>
      <c r="I100" t="s">
        <v>89</v>
      </c>
      <c r="J100" t="s">
        <v>128</v>
      </c>
      <c r="K100">
        <v>1</v>
      </c>
      <c r="L100">
        <v>1</v>
      </c>
      <c r="M100">
        <v>1</v>
      </c>
      <c r="N100">
        <v>1</v>
      </c>
      <c r="O100">
        <v>1</v>
      </c>
      <c r="P100">
        <v>4</v>
      </c>
      <c r="Q100">
        <v>7</v>
      </c>
      <c r="R100">
        <v>7</v>
      </c>
      <c r="S100">
        <v>5</v>
      </c>
      <c r="T100" t="s">
        <v>47</v>
      </c>
      <c r="U100" t="s">
        <v>47</v>
      </c>
      <c r="V100" t="s">
        <v>47</v>
      </c>
      <c r="W100" t="s">
        <v>47</v>
      </c>
      <c r="X100" t="s">
        <v>47</v>
      </c>
      <c r="Y100" t="s">
        <v>47</v>
      </c>
      <c r="Z100" t="s">
        <v>47</v>
      </c>
      <c r="AA100" t="s">
        <v>47</v>
      </c>
      <c r="AB100" t="s">
        <v>47</v>
      </c>
      <c r="AC100" t="s">
        <v>47</v>
      </c>
      <c r="AD100" t="str">
        <f>VLOOKUP($A100,Bat!$A$4:$A$1417,1,FALSE)</f>
        <v>C-Seishiro Fujii18</v>
      </c>
    </row>
    <row r="101" spans="1:30" x14ac:dyDescent="0.25">
      <c r="A101" t="str">
        <f t="shared" si="2"/>
        <v>1BNori Fujimoto20</v>
      </c>
      <c r="B101">
        <v>7511</v>
      </c>
      <c r="C101">
        <v>142</v>
      </c>
      <c r="D101" t="s">
        <v>420</v>
      </c>
      <c r="E101" t="s">
        <v>421</v>
      </c>
      <c r="F101">
        <v>0</v>
      </c>
      <c r="G101" s="10">
        <v>37043</v>
      </c>
      <c r="H101">
        <v>20</v>
      </c>
      <c r="I101" t="s">
        <v>90</v>
      </c>
      <c r="J101" t="s">
        <v>128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8</v>
      </c>
      <c r="Q101">
        <v>8</v>
      </c>
      <c r="R101">
        <v>10</v>
      </c>
      <c r="S101" t="s">
        <v>47</v>
      </c>
      <c r="T101">
        <v>4</v>
      </c>
      <c r="U101" t="s">
        <v>47</v>
      </c>
      <c r="V101" t="s">
        <v>47</v>
      </c>
      <c r="W101" t="s">
        <v>47</v>
      </c>
      <c r="X101">
        <v>3</v>
      </c>
      <c r="Y101" t="s">
        <v>47</v>
      </c>
      <c r="Z101">
        <v>4</v>
      </c>
      <c r="AA101" t="s">
        <v>47</v>
      </c>
      <c r="AB101" t="s">
        <v>47</v>
      </c>
      <c r="AC101" t="s">
        <v>47</v>
      </c>
      <c r="AD101" t="str">
        <f>VLOOKUP($A101,Bat!$A$4:$A$1417,1,FALSE)</f>
        <v>1BNori Fujimoto20</v>
      </c>
    </row>
    <row r="102" spans="1:30" x14ac:dyDescent="0.25">
      <c r="A102" t="str">
        <f t="shared" si="2"/>
        <v>1BTadamichi Fujita21</v>
      </c>
      <c r="B102">
        <v>4552</v>
      </c>
      <c r="C102">
        <v>825</v>
      </c>
      <c r="D102" t="s">
        <v>422</v>
      </c>
      <c r="E102" t="s">
        <v>423</v>
      </c>
      <c r="F102">
        <v>0</v>
      </c>
      <c r="G102" s="10">
        <v>36938</v>
      </c>
      <c r="H102">
        <v>21</v>
      </c>
      <c r="I102" t="s">
        <v>90</v>
      </c>
      <c r="J102" t="s">
        <v>128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1</v>
      </c>
      <c r="Q102">
        <v>6</v>
      </c>
      <c r="R102">
        <v>6</v>
      </c>
      <c r="S102" t="s">
        <v>47</v>
      </c>
      <c r="T102">
        <v>8</v>
      </c>
      <c r="U102" t="s">
        <v>47</v>
      </c>
      <c r="V102" t="s">
        <v>47</v>
      </c>
      <c r="W102" t="s">
        <v>47</v>
      </c>
      <c r="X102" t="s">
        <v>47</v>
      </c>
      <c r="Y102" t="s">
        <v>47</v>
      </c>
      <c r="Z102" t="s">
        <v>47</v>
      </c>
      <c r="AA102" t="s">
        <v>47</v>
      </c>
      <c r="AB102" t="s">
        <v>47</v>
      </c>
      <c r="AC102" t="s">
        <v>47</v>
      </c>
      <c r="AD102" t="str">
        <f>VLOOKUP($A102,Bat!$A$4:$A$1417,1,FALSE)</f>
        <v>1BTadamichi Fujita21</v>
      </c>
    </row>
    <row r="103" spans="1:30" x14ac:dyDescent="0.25">
      <c r="A103" t="str">
        <f t="shared" si="2"/>
        <v>SSFelipe Gamboa21</v>
      </c>
      <c r="B103">
        <v>11757</v>
      </c>
      <c r="C103">
        <v>318</v>
      </c>
      <c r="D103" t="s">
        <v>424</v>
      </c>
      <c r="E103" t="s">
        <v>425</v>
      </c>
      <c r="F103">
        <v>0</v>
      </c>
      <c r="G103" s="10">
        <v>36733</v>
      </c>
      <c r="H103">
        <v>21</v>
      </c>
      <c r="I103" t="s">
        <v>75</v>
      </c>
      <c r="J103" t="s">
        <v>128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6</v>
      </c>
      <c r="Q103">
        <v>6</v>
      </c>
      <c r="R103">
        <v>6</v>
      </c>
      <c r="S103" t="s">
        <v>47</v>
      </c>
      <c r="T103" t="s">
        <v>47</v>
      </c>
      <c r="U103">
        <v>5</v>
      </c>
      <c r="V103">
        <v>7</v>
      </c>
      <c r="W103">
        <v>5</v>
      </c>
      <c r="X103" t="s">
        <v>47</v>
      </c>
      <c r="Y103" t="s">
        <v>47</v>
      </c>
      <c r="Z103" t="s">
        <v>47</v>
      </c>
      <c r="AA103" t="s">
        <v>47</v>
      </c>
      <c r="AB103" t="s">
        <v>47</v>
      </c>
      <c r="AC103" t="s">
        <v>47</v>
      </c>
      <c r="AD103" t="str">
        <f>VLOOKUP($A103,Bat!$A$4:$A$1417,1,FALSE)</f>
        <v>SSFelipe Gamboa21</v>
      </c>
    </row>
    <row r="104" spans="1:30" x14ac:dyDescent="0.25">
      <c r="A104" t="str">
        <f t="shared" si="2"/>
        <v>3BMartín Gamboa18</v>
      </c>
      <c r="B104">
        <v>4039</v>
      </c>
      <c r="C104">
        <v>699</v>
      </c>
      <c r="D104" t="s">
        <v>310</v>
      </c>
      <c r="E104" t="s">
        <v>425</v>
      </c>
      <c r="F104">
        <v>0</v>
      </c>
      <c r="G104" s="10">
        <v>37876</v>
      </c>
      <c r="H104">
        <v>18</v>
      </c>
      <c r="I104" t="s">
        <v>72</v>
      </c>
      <c r="J104" t="s">
        <v>128</v>
      </c>
      <c r="K104">
        <v>1</v>
      </c>
      <c r="L104">
        <v>1</v>
      </c>
      <c r="M104">
        <v>1</v>
      </c>
      <c r="N104">
        <v>1</v>
      </c>
      <c r="O104">
        <v>1</v>
      </c>
      <c r="P104">
        <v>5</v>
      </c>
      <c r="Q104">
        <v>1</v>
      </c>
      <c r="R104">
        <v>3</v>
      </c>
      <c r="S104" t="s">
        <v>47</v>
      </c>
      <c r="T104" t="s">
        <v>47</v>
      </c>
      <c r="U104">
        <v>2</v>
      </c>
      <c r="V104">
        <v>5</v>
      </c>
      <c r="W104" t="s">
        <v>47</v>
      </c>
      <c r="X104" t="s">
        <v>47</v>
      </c>
      <c r="Y104" t="s">
        <v>47</v>
      </c>
      <c r="Z104" t="s">
        <v>47</v>
      </c>
      <c r="AA104" t="s">
        <v>47</v>
      </c>
      <c r="AB104" t="s">
        <v>47</v>
      </c>
      <c r="AC104" t="s">
        <v>47</v>
      </c>
      <c r="AD104" t="str">
        <f>VLOOKUP($A104,Bat!$A$4:$A$1417,1,FALSE)</f>
        <v>3BMartín Gamboa18</v>
      </c>
    </row>
    <row r="105" spans="1:30" x14ac:dyDescent="0.25">
      <c r="A105" t="str">
        <f t="shared" si="2"/>
        <v>1BArmando Gandarilla21</v>
      </c>
      <c r="B105">
        <v>11588</v>
      </c>
      <c r="C105">
        <v>288</v>
      </c>
      <c r="D105" t="s">
        <v>426</v>
      </c>
      <c r="E105" t="s">
        <v>427</v>
      </c>
      <c r="F105">
        <v>4600000</v>
      </c>
      <c r="G105" s="10">
        <v>36922</v>
      </c>
      <c r="H105">
        <v>21</v>
      </c>
      <c r="I105" t="s">
        <v>90</v>
      </c>
      <c r="J105" t="s">
        <v>128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9</v>
      </c>
      <c r="Q105">
        <v>5</v>
      </c>
      <c r="R105">
        <v>4</v>
      </c>
      <c r="S105" t="s">
        <v>47</v>
      </c>
      <c r="T105">
        <v>6</v>
      </c>
      <c r="U105" t="s">
        <v>47</v>
      </c>
      <c r="V105" t="s">
        <v>47</v>
      </c>
      <c r="W105" t="s">
        <v>47</v>
      </c>
      <c r="X105" t="s">
        <v>47</v>
      </c>
      <c r="Y105" t="s">
        <v>47</v>
      </c>
      <c r="Z105" t="s">
        <v>47</v>
      </c>
      <c r="AA105" t="s">
        <v>47</v>
      </c>
      <c r="AB105" t="s">
        <v>47</v>
      </c>
      <c r="AC105" t="s">
        <v>47</v>
      </c>
      <c r="AD105" t="str">
        <f>VLOOKUP($A105,Bat!$A$4:$A$1417,1,FALSE)</f>
        <v>1BArmando Gandarilla21</v>
      </c>
    </row>
    <row r="106" spans="1:30" x14ac:dyDescent="0.25">
      <c r="A106" t="str">
        <f t="shared" si="2"/>
        <v>LFÁngel García21</v>
      </c>
      <c r="B106">
        <v>11482</v>
      </c>
      <c r="C106">
        <v>176</v>
      </c>
      <c r="D106" t="s">
        <v>286</v>
      </c>
      <c r="E106" t="s">
        <v>428</v>
      </c>
      <c r="F106">
        <v>0</v>
      </c>
      <c r="G106" s="10">
        <v>36930</v>
      </c>
      <c r="H106">
        <v>21</v>
      </c>
      <c r="I106" t="s">
        <v>52</v>
      </c>
      <c r="J106" t="s">
        <v>128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9</v>
      </c>
      <c r="Q106">
        <v>7</v>
      </c>
      <c r="R106">
        <v>7</v>
      </c>
      <c r="S106" t="s">
        <v>47</v>
      </c>
      <c r="T106">
        <v>1</v>
      </c>
      <c r="U106" t="s">
        <v>47</v>
      </c>
      <c r="V106" t="s">
        <v>47</v>
      </c>
      <c r="W106" t="s">
        <v>47</v>
      </c>
      <c r="X106">
        <v>8</v>
      </c>
      <c r="Y106">
        <v>1</v>
      </c>
      <c r="Z106">
        <v>1</v>
      </c>
      <c r="AA106" t="s">
        <v>47</v>
      </c>
      <c r="AB106" t="s">
        <v>47</v>
      </c>
      <c r="AC106" t="s">
        <v>47</v>
      </c>
      <c r="AD106" t="str">
        <f>VLOOKUP($A106,Bat!$A$4:$A$1417,1,FALSE)</f>
        <v>LFÁngel García21</v>
      </c>
    </row>
    <row r="107" spans="1:30" x14ac:dyDescent="0.25">
      <c r="A107" t="str">
        <f t="shared" si="2"/>
        <v>1BEmílio García18</v>
      </c>
      <c r="B107">
        <v>5242</v>
      </c>
      <c r="C107">
        <v>240</v>
      </c>
      <c r="D107" t="s">
        <v>429</v>
      </c>
      <c r="E107" t="s">
        <v>428</v>
      </c>
      <c r="F107">
        <v>0</v>
      </c>
      <c r="G107" s="10">
        <v>37814</v>
      </c>
      <c r="H107">
        <v>18</v>
      </c>
      <c r="I107" t="s">
        <v>90</v>
      </c>
      <c r="J107" t="s">
        <v>128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4</v>
      </c>
      <c r="Q107">
        <v>9</v>
      </c>
      <c r="R107">
        <v>10</v>
      </c>
      <c r="S107" t="s">
        <v>47</v>
      </c>
      <c r="T107">
        <v>2</v>
      </c>
      <c r="U107" t="s">
        <v>47</v>
      </c>
      <c r="V107" t="s">
        <v>47</v>
      </c>
      <c r="W107" t="s">
        <v>47</v>
      </c>
      <c r="X107" t="s">
        <v>47</v>
      </c>
      <c r="Y107" t="s">
        <v>47</v>
      </c>
      <c r="Z107" t="s">
        <v>47</v>
      </c>
      <c r="AA107" t="s">
        <v>47</v>
      </c>
      <c r="AB107" t="s">
        <v>47</v>
      </c>
      <c r="AC107" t="s">
        <v>47</v>
      </c>
      <c r="AD107" t="str">
        <f>VLOOKUP($A107,Bat!$A$4:$A$1417,1,FALSE)</f>
        <v>1BEmílio García18</v>
      </c>
    </row>
    <row r="108" spans="1:30" x14ac:dyDescent="0.25">
      <c r="A108" t="str">
        <f t="shared" si="2"/>
        <v>RFJosé García20</v>
      </c>
      <c r="B108">
        <v>6565</v>
      </c>
      <c r="C108">
        <v>223</v>
      </c>
      <c r="D108" t="s">
        <v>294</v>
      </c>
      <c r="E108" t="s">
        <v>428</v>
      </c>
      <c r="F108">
        <v>0</v>
      </c>
      <c r="G108" s="10">
        <v>37046</v>
      </c>
      <c r="H108">
        <v>20</v>
      </c>
      <c r="I108" t="s">
        <v>69</v>
      </c>
      <c r="J108" t="s">
        <v>128</v>
      </c>
      <c r="K108">
        <v>1</v>
      </c>
      <c r="L108">
        <v>1</v>
      </c>
      <c r="M108">
        <v>1</v>
      </c>
      <c r="N108">
        <v>1</v>
      </c>
      <c r="O108">
        <v>1</v>
      </c>
      <c r="P108">
        <v>6</v>
      </c>
      <c r="Q108">
        <v>8</v>
      </c>
      <c r="R108">
        <v>9</v>
      </c>
      <c r="S108" t="s">
        <v>47</v>
      </c>
      <c r="T108">
        <v>1</v>
      </c>
      <c r="U108" t="s">
        <v>47</v>
      </c>
      <c r="V108" t="s">
        <v>47</v>
      </c>
      <c r="W108" t="s">
        <v>47</v>
      </c>
      <c r="X108">
        <v>2</v>
      </c>
      <c r="Y108">
        <v>1</v>
      </c>
      <c r="Z108">
        <v>7</v>
      </c>
      <c r="AA108" t="s">
        <v>47</v>
      </c>
      <c r="AB108" t="s">
        <v>47</v>
      </c>
      <c r="AC108" t="s">
        <v>47</v>
      </c>
      <c r="AD108" t="str">
        <f>VLOOKUP($A108,Bat!$A$4:$A$1417,1,FALSE)</f>
        <v>RFJosé García20</v>
      </c>
    </row>
    <row r="109" spans="1:30" x14ac:dyDescent="0.25">
      <c r="A109" t="str">
        <f t="shared" si="2"/>
        <v>C-Mark Garmon21</v>
      </c>
      <c r="B109">
        <v>8727</v>
      </c>
      <c r="C109">
        <v>574</v>
      </c>
      <c r="D109" t="s">
        <v>226</v>
      </c>
      <c r="E109" t="s">
        <v>430</v>
      </c>
      <c r="F109">
        <v>0</v>
      </c>
      <c r="G109" s="10">
        <v>36705</v>
      </c>
      <c r="H109">
        <v>21</v>
      </c>
      <c r="I109" t="s">
        <v>89</v>
      </c>
      <c r="J109" t="s">
        <v>128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4</v>
      </c>
      <c r="R109">
        <v>2</v>
      </c>
      <c r="S109">
        <v>4</v>
      </c>
      <c r="T109" t="s">
        <v>47</v>
      </c>
      <c r="U109" t="s">
        <v>47</v>
      </c>
      <c r="V109" t="s">
        <v>47</v>
      </c>
      <c r="W109" t="s">
        <v>47</v>
      </c>
      <c r="X109" t="s">
        <v>47</v>
      </c>
      <c r="Y109" t="s">
        <v>47</v>
      </c>
      <c r="Z109" t="s">
        <v>47</v>
      </c>
      <c r="AA109" t="s">
        <v>47</v>
      </c>
      <c r="AB109" t="s">
        <v>47</v>
      </c>
      <c r="AC109" t="s">
        <v>47</v>
      </c>
      <c r="AD109" t="str">
        <f>VLOOKUP($A109,Bat!$A$4:$A$1417,1,FALSE)</f>
        <v>C-Mark Garmon21</v>
      </c>
    </row>
    <row r="110" spans="1:30" x14ac:dyDescent="0.25">
      <c r="A110" t="str">
        <f t="shared" si="2"/>
        <v>C-Alberto Garza21</v>
      </c>
      <c r="B110">
        <v>11611</v>
      </c>
      <c r="C110">
        <v>847</v>
      </c>
      <c r="D110" t="s">
        <v>431</v>
      </c>
      <c r="E110" t="s">
        <v>432</v>
      </c>
      <c r="F110">
        <v>0</v>
      </c>
      <c r="G110" s="10">
        <v>36901</v>
      </c>
      <c r="H110">
        <v>21</v>
      </c>
      <c r="I110" t="s">
        <v>89</v>
      </c>
      <c r="J110" t="s">
        <v>128</v>
      </c>
      <c r="K110">
        <v>1</v>
      </c>
      <c r="L110">
        <v>1</v>
      </c>
      <c r="M110">
        <v>1</v>
      </c>
      <c r="N110">
        <v>1</v>
      </c>
      <c r="O110">
        <v>1</v>
      </c>
      <c r="P110">
        <v>3</v>
      </c>
      <c r="Q110">
        <v>4</v>
      </c>
      <c r="R110">
        <v>3</v>
      </c>
      <c r="S110">
        <v>4</v>
      </c>
      <c r="T110" t="s">
        <v>47</v>
      </c>
      <c r="U110" t="s">
        <v>47</v>
      </c>
      <c r="V110" t="s">
        <v>47</v>
      </c>
      <c r="W110" t="s">
        <v>47</v>
      </c>
      <c r="X110" t="s">
        <v>47</v>
      </c>
      <c r="Y110" t="s">
        <v>47</v>
      </c>
      <c r="Z110" t="s">
        <v>47</v>
      </c>
      <c r="AA110" t="s">
        <v>47</v>
      </c>
      <c r="AB110" t="s">
        <v>47</v>
      </c>
      <c r="AC110" t="s">
        <v>47</v>
      </c>
      <c r="AD110" t="str">
        <f>VLOOKUP($A110,Bat!$A$4:$A$1417,1,FALSE)</f>
        <v>C-Alberto Garza21</v>
      </c>
    </row>
    <row r="111" spans="1:30" x14ac:dyDescent="0.25">
      <c r="A111" t="str">
        <f t="shared" si="2"/>
        <v>3BLeo Gibbs21</v>
      </c>
      <c r="B111">
        <v>11227</v>
      </c>
      <c r="C111">
        <v>264</v>
      </c>
      <c r="D111" t="s">
        <v>433</v>
      </c>
      <c r="E111" t="s">
        <v>434</v>
      </c>
      <c r="F111">
        <v>0</v>
      </c>
      <c r="G111" s="10">
        <v>36922</v>
      </c>
      <c r="H111">
        <v>21</v>
      </c>
      <c r="I111" t="s">
        <v>72</v>
      </c>
      <c r="J111" t="s">
        <v>128</v>
      </c>
      <c r="K111">
        <v>1</v>
      </c>
      <c r="L111">
        <v>1</v>
      </c>
      <c r="M111">
        <v>1</v>
      </c>
      <c r="N111">
        <v>1</v>
      </c>
      <c r="O111">
        <v>1</v>
      </c>
      <c r="P111">
        <v>5</v>
      </c>
      <c r="Q111">
        <v>9</v>
      </c>
      <c r="R111">
        <v>5</v>
      </c>
      <c r="S111" t="s">
        <v>47</v>
      </c>
      <c r="T111" t="s">
        <v>47</v>
      </c>
      <c r="U111" t="s">
        <v>47</v>
      </c>
      <c r="V111">
        <v>5</v>
      </c>
      <c r="W111" t="s">
        <v>47</v>
      </c>
      <c r="X111" t="s">
        <v>47</v>
      </c>
      <c r="Y111" t="s">
        <v>47</v>
      </c>
      <c r="Z111" t="s">
        <v>47</v>
      </c>
      <c r="AA111" t="s">
        <v>47</v>
      </c>
      <c r="AB111" t="s">
        <v>47</v>
      </c>
      <c r="AC111" t="s">
        <v>47</v>
      </c>
      <c r="AD111" t="str">
        <f>VLOOKUP($A111,Bat!$A$4:$A$1417,1,FALSE)</f>
        <v>3BLeo Gibbs21</v>
      </c>
    </row>
    <row r="112" spans="1:30" x14ac:dyDescent="0.25">
      <c r="A112" t="str">
        <f t="shared" si="2"/>
        <v>RFSteve Glenn21</v>
      </c>
      <c r="B112">
        <v>9887</v>
      </c>
      <c r="C112">
        <v>65</v>
      </c>
      <c r="D112" t="s">
        <v>216</v>
      </c>
      <c r="E112" t="s">
        <v>435</v>
      </c>
      <c r="F112">
        <v>0</v>
      </c>
      <c r="G112" s="10">
        <v>36943</v>
      </c>
      <c r="H112">
        <v>21</v>
      </c>
      <c r="I112" t="s">
        <v>69</v>
      </c>
      <c r="J112" t="s">
        <v>128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9</v>
      </c>
      <c r="Q112">
        <v>10</v>
      </c>
      <c r="R112">
        <v>7</v>
      </c>
      <c r="S112" t="s">
        <v>47</v>
      </c>
      <c r="T112" t="s">
        <v>47</v>
      </c>
      <c r="U112" t="s">
        <v>47</v>
      </c>
      <c r="V112" t="s">
        <v>47</v>
      </c>
      <c r="W112" t="s">
        <v>47</v>
      </c>
      <c r="X112">
        <v>4</v>
      </c>
      <c r="Y112">
        <v>6</v>
      </c>
      <c r="Z112">
        <v>7</v>
      </c>
      <c r="AA112" t="s">
        <v>47</v>
      </c>
      <c r="AB112" t="s">
        <v>47</v>
      </c>
      <c r="AC112" t="s">
        <v>47</v>
      </c>
      <c r="AD112" t="str">
        <f>VLOOKUP($A112,Bat!$A$4:$A$1417,1,FALSE)</f>
        <v>RFSteve Glenn21</v>
      </c>
    </row>
    <row r="113" spans="1:30" x14ac:dyDescent="0.25">
      <c r="A113" t="str">
        <f t="shared" si="2"/>
        <v>1BJustin Goddard21</v>
      </c>
      <c r="B113">
        <v>7409</v>
      </c>
      <c r="C113">
        <v>199</v>
      </c>
      <c r="D113" t="s">
        <v>241</v>
      </c>
      <c r="E113" t="s">
        <v>436</v>
      </c>
      <c r="F113">
        <v>0</v>
      </c>
      <c r="G113" s="10">
        <v>36895</v>
      </c>
      <c r="H113">
        <v>21</v>
      </c>
      <c r="I113" t="s">
        <v>90</v>
      </c>
      <c r="J113" t="s">
        <v>128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7</v>
      </c>
      <c r="Q113">
        <v>9</v>
      </c>
      <c r="R113">
        <v>5</v>
      </c>
      <c r="S113" t="s">
        <v>47</v>
      </c>
      <c r="T113">
        <v>9</v>
      </c>
      <c r="U113" t="s">
        <v>47</v>
      </c>
      <c r="V113" t="s">
        <v>47</v>
      </c>
      <c r="W113" t="s">
        <v>47</v>
      </c>
      <c r="X113">
        <v>3</v>
      </c>
      <c r="Y113" t="s">
        <v>47</v>
      </c>
      <c r="Z113">
        <v>3</v>
      </c>
      <c r="AA113" t="s">
        <v>47</v>
      </c>
      <c r="AB113" t="s">
        <v>47</v>
      </c>
      <c r="AC113" t="s">
        <v>47</v>
      </c>
      <c r="AD113" t="str">
        <f>VLOOKUP($A113,Bat!$A$4:$A$1417,1,FALSE)</f>
        <v>1BJustin Goddard21</v>
      </c>
    </row>
    <row r="114" spans="1:30" x14ac:dyDescent="0.25">
      <c r="A114" t="str">
        <f t="shared" si="2"/>
        <v>3BTom Godin18</v>
      </c>
      <c r="B114">
        <v>4891</v>
      </c>
      <c r="C114">
        <v>806</v>
      </c>
      <c r="D114" t="s">
        <v>437</v>
      </c>
      <c r="E114" t="s">
        <v>438</v>
      </c>
      <c r="F114">
        <v>0</v>
      </c>
      <c r="G114" s="10">
        <v>37933</v>
      </c>
      <c r="H114">
        <v>18</v>
      </c>
      <c r="I114" t="s">
        <v>72</v>
      </c>
      <c r="J114" t="s">
        <v>128</v>
      </c>
      <c r="K114">
        <v>1</v>
      </c>
      <c r="L114">
        <v>1</v>
      </c>
      <c r="M114">
        <v>1</v>
      </c>
      <c r="N114">
        <v>1</v>
      </c>
      <c r="O114">
        <v>1</v>
      </c>
      <c r="P114">
        <v>3</v>
      </c>
      <c r="Q114">
        <v>5</v>
      </c>
      <c r="R114">
        <v>4</v>
      </c>
      <c r="S114" t="s">
        <v>47</v>
      </c>
      <c r="T114" t="s">
        <v>47</v>
      </c>
      <c r="U114" t="s">
        <v>47</v>
      </c>
      <c r="V114">
        <v>2</v>
      </c>
      <c r="W114" t="s">
        <v>47</v>
      </c>
      <c r="X114" t="s">
        <v>47</v>
      </c>
      <c r="Y114" t="s">
        <v>47</v>
      </c>
      <c r="Z114" t="s">
        <v>47</v>
      </c>
      <c r="AA114" t="s">
        <v>47</v>
      </c>
      <c r="AB114" t="s">
        <v>47</v>
      </c>
      <c r="AC114" t="s">
        <v>47</v>
      </c>
      <c r="AD114" t="str">
        <f>VLOOKUP($A114,Bat!$A$4:$A$1417,1,FALSE)</f>
        <v>3BTom Godin18</v>
      </c>
    </row>
    <row r="115" spans="1:30" x14ac:dyDescent="0.25">
      <c r="A115" t="str">
        <f t="shared" si="2"/>
        <v>2BLee Godwin21</v>
      </c>
      <c r="B115">
        <v>11826</v>
      </c>
      <c r="C115">
        <v>96</v>
      </c>
      <c r="D115" t="s">
        <v>439</v>
      </c>
      <c r="E115" t="s">
        <v>440</v>
      </c>
      <c r="F115">
        <v>0</v>
      </c>
      <c r="G115" s="10">
        <v>36860</v>
      </c>
      <c r="H115">
        <v>21</v>
      </c>
      <c r="I115" t="s">
        <v>74</v>
      </c>
      <c r="J115" t="s">
        <v>128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8</v>
      </c>
      <c r="Q115">
        <v>10</v>
      </c>
      <c r="R115">
        <v>8</v>
      </c>
      <c r="S115" t="s">
        <v>47</v>
      </c>
      <c r="T115" t="s">
        <v>47</v>
      </c>
      <c r="U115">
        <v>8</v>
      </c>
      <c r="V115">
        <v>6</v>
      </c>
      <c r="W115">
        <v>1</v>
      </c>
      <c r="X115" t="s">
        <v>47</v>
      </c>
      <c r="Y115" t="s">
        <v>47</v>
      </c>
      <c r="Z115" t="s">
        <v>47</v>
      </c>
      <c r="AA115" t="s">
        <v>47</v>
      </c>
      <c r="AB115" t="s">
        <v>47</v>
      </c>
      <c r="AC115" t="s">
        <v>47</v>
      </c>
      <c r="AD115" t="str">
        <f>VLOOKUP($A115,Bat!$A$4:$A$1417,1,FALSE)</f>
        <v>2BLee Godwin21</v>
      </c>
    </row>
    <row r="116" spans="1:30" x14ac:dyDescent="0.25">
      <c r="A116" t="str">
        <f t="shared" si="2"/>
        <v>SSAlejandro Gómez21</v>
      </c>
      <c r="B116">
        <v>7506</v>
      </c>
      <c r="C116">
        <v>202</v>
      </c>
      <c r="D116" t="s">
        <v>338</v>
      </c>
      <c r="E116" t="s">
        <v>441</v>
      </c>
      <c r="F116">
        <v>0</v>
      </c>
      <c r="G116" s="10">
        <v>36868</v>
      </c>
      <c r="H116">
        <v>21</v>
      </c>
      <c r="I116" t="s">
        <v>75</v>
      </c>
      <c r="J116" t="s">
        <v>128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9</v>
      </c>
      <c r="Q116">
        <v>6</v>
      </c>
      <c r="R116">
        <v>8</v>
      </c>
      <c r="S116" t="s">
        <v>47</v>
      </c>
      <c r="T116" t="s">
        <v>47</v>
      </c>
      <c r="U116">
        <v>5</v>
      </c>
      <c r="V116" t="s">
        <v>47</v>
      </c>
      <c r="W116">
        <v>3</v>
      </c>
      <c r="X116" t="s">
        <v>47</v>
      </c>
      <c r="Y116" t="s">
        <v>47</v>
      </c>
      <c r="Z116" t="s">
        <v>47</v>
      </c>
      <c r="AA116" t="s">
        <v>47</v>
      </c>
      <c r="AB116" t="s">
        <v>47</v>
      </c>
      <c r="AC116" t="s">
        <v>47</v>
      </c>
      <c r="AD116" t="str">
        <f>VLOOKUP($A116,Bat!$A$4:$A$1417,1,FALSE)</f>
        <v>SSAlejandro Gómez21</v>
      </c>
    </row>
    <row r="117" spans="1:30" x14ac:dyDescent="0.25">
      <c r="A117" t="str">
        <f t="shared" si="2"/>
        <v>2BÁngel Gómez18</v>
      </c>
      <c r="B117">
        <v>5202</v>
      </c>
      <c r="C117">
        <v>279</v>
      </c>
      <c r="D117" t="s">
        <v>286</v>
      </c>
      <c r="E117" t="s">
        <v>441</v>
      </c>
      <c r="F117">
        <v>0</v>
      </c>
      <c r="G117" s="10">
        <v>37783</v>
      </c>
      <c r="H117">
        <v>18</v>
      </c>
      <c r="I117" t="s">
        <v>74</v>
      </c>
      <c r="J117" t="s">
        <v>128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4</v>
      </c>
      <c r="Q117">
        <v>8</v>
      </c>
      <c r="R117">
        <v>10</v>
      </c>
      <c r="S117" t="s">
        <v>47</v>
      </c>
      <c r="T117" t="s">
        <v>47</v>
      </c>
      <c r="U117">
        <v>5</v>
      </c>
      <c r="V117" t="s">
        <v>47</v>
      </c>
      <c r="W117" t="s">
        <v>47</v>
      </c>
      <c r="X117" t="s">
        <v>47</v>
      </c>
      <c r="Y117" t="s">
        <v>47</v>
      </c>
      <c r="Z117" t="s">
        <v>47</v>
      </c>
      <c r="AA117" t="s">
        <v>47</v>
      </c>
      <c r="AB117" t="s">
        <v>47</v>
      </c>
      <c r="AC117" t="s">
        <v>47</v>
      </c>
      <c r="AD117" t="str">
        <f>VLOOKUP($A117,Bat!$A$4:$A$1417,1,FALSE)</f>
        <v>2BÁngel Gómez18</v>
      </c>
    </row>
    <row r="118" spans="1:30" x14ac:dyDescent="0.25">
      <c r="A118" t="str">
        <f t="shared" si="2"/>
        <v>2BSergio Gómez21</v>
      </c>
      <c r="B118">
        <v>6617</v>
      </c>
      <c r="C118">
        <v>9</v>
      </c>
      <c r="D118" t="s">
        <v>442</v>
      </c>
      <c r="E118" t="s">
        <v>441</v>
      </c>
      <c r="F118">
        <v>0</v>
      </c>
      <c r="G118" s="10">
        <v>36929</v>
      </c>
      <c r="H118">
        <v>21</v>
      </c>
      <c r="I118" t="s">
        <v>74</v>
      </c>
      <c r="J118" t="s">
        <v>128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10</v>
      </c>
      <c r="Q118">
        <v>10</v>
      </c>
      <c r="R118">
        <v>9</v>
      </c>
      <c r="S118" t="s">
        <v>47</v>
      </c>
      <c r="T118" t="s">
        <v>47</v>
      </c>
      <c r="U118">
        <v>10</v>
      </c>
      <c r="V118" t="s">
        <v>47</v>
      </c>
      <c r="W118">
        <v>1</v>
      </c>
      <c r="X118" t="s">
        <v>47</v>
      </c>
      <c r="Y118" t="s">
        <v>47</v>
      </c>
      <c r="Z118" t="s">
        <v>47</v>
      </c>
      <c r="AA118" t="s">
        <v>47</v>
      </c>
      <c r="AB118" t="s">
        <v>47</v>
      </c>
      <c r="AC118" t="s">
        <v>47</v>
      </c>
      <c r="AD118" t="str">
        <f>VLOOKUP($A118,Bat!$A$4:$A$1417,1,FALSE)</f>
        <v>2BSergio Gómez21</v>
      </c>
    </row>
    <row r="119" spans="1:30" x14ac:dyDescent="0.25">
      <c r="A119" t="str">
        <f t="shared" si="2"/>
        <v>1BCarlos Gonzáles21</v>
      </c>
      <c r="B119">
        <v>10084</v>
      </c>
      <c r="C119">
        <v>675</v>
      </c>
      <c r="D119" t="s">
        <v>443</v>
      </c>
      <c r="E119" t="s">
        <v>444</v>
      </c>
      <c r="F119">
        <v>0</v>
      </c>
      <c r="G119" s="10">
        <v>37009</v>
      </c>
      <c r="H119">
        <v>21</v>
      </c>
      <c r="I119" t="s">
        <v>90</v>
      </c>
      <c r="J119" t="s">
        <v>128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5</v>
      </c>
      <c r="R119">
        <v>1</v>
      </c>
      <c r="S119" t="s">
        <v>47</v>
      </c>
      <c r="T119">
        <v>7</v>
      </c>
      <c r="U119" t="s">
        <v>47</v>
      </c>
      <c r="V119" t="s">
        <v>47</v>
      </c>
      <c r="W119" t="s">
        <v>47</v>
      </c>
      <c r="X119" t="s">
        <v>47</v>
      </c>
      <c r="Y119" t="s">
        <v>47</v>
      </c>
      <c r="Z119" t="s">
        <v>47</v>
      </c>
      <c r="AA119" t="s">
        <v>47</v>
      </c>
      <c r="AB119" t="s">
        <v>47</v>
      </c>
      <c r="AC119" t="s">
        <v>47</v>
      </c>
      <c r="AD119" t="str">
        <f>VLOOKUP($A119,Bat!$A$4:$A$1417,1,FALSE)</f>
        <v>1BCarlos Gonzáles21</v>
      </c>
    </row>
    <row r="120" spans="1:30" x14ac:dyDescent="0.25">
      <c r="A120" t="str">
        <f t="shared" si="2"/>
        <v>C-Mario Gonzáles21</v>
      </c>
      <c r="B120">
        <v>11477</v>
      </c>
      <c r="C120">
        <v>848</v>
      </c>
      <c r="D120" t="s">
        <v>445</v>
      </c>
      <c r="E120" t="s">
        <v>444</v>
      </c>
      <c r="F120">
        <v>0</v>
      </c>
      <c r="G120" s="10">
        <v>36720</v>
      </c>
      <c r="H120">
        <v>21</v>
      </c>
      <c r="I120" t="s">
        <v>89</v>
      </c>
      <c r="J120" t="s">
        <v>128</v>
      </c>
      <c r="K120">
        <v>1</v>
      </c>
      <c r="L120">
        <v>1</v>
      </c>
      <c r="M120">
        <v>1</v>
      </c>
      <c r="N120">
        <v>1</v>
      </c>
      <c r="O120">
        <v>1</v>
      </c>
      <c r="P120">
        <v>4</v>
      </c>
      <c r="Q120">
        <v>3</v>
      </c>
      <c r="R120">
        <v>3</v>
      </c>
      <c r="S120">
        <v>5</v>
      </c>
      <c r="T120" t="s">
        <v>47</v>
      </c>
      <c r="U120" t="s">
        <v>47</v>
      </c>
      <c r="V120" t="s">
        <v>47</v>
      </c>
      <c r="W120" t="s">
        <v>47</v>
      </c>
      <c r="X120" t="s">
        <v>47</v>
      </c>
      <c r="Y120" t="s">
        <v>47</v>
      </c>
      <c r="Z120" t="s">
        <v>47</v>
      </c>
      <c r="AA120" t="s">
        <v>47</v>
      </c>
      <c r="AB120" t="s">
        <v>47</v>
      </c>
      <c r="AC120" t="s">
        <v>47</v>
      </c>
      <c r="AD120" t="str">
        <f>VLOOKUP($A120,Bat!$A$4:$A$1417,1,FALSE)</f>
        <v>C-Mario Gonzáles21</v>
      </c>
    </row>
    <row r="121" spans="1:30" x14ac:dyDescent="0.25">
      <c r="A121" t="str">
        <f t="shared" si="2"/>
        <v>C-Oscar Goodwin21</v>
      </c>
      <c r="B121">
        <v>6446</v>
      </c>
      <c r="C121">
        <v>564</v>
      </c>
      <c r="D121" t="s">
        <v>224</v>
      </c>
      <c r="E121" t="s">
        <v>446</v>
      </c>
      <c r="F121">
        <v>0</v>
      </c>
      <c r="G121" s="10">
        <v>36843</v>
      </c>
      <c r="H121">
        <v>21</v>
      </c>
      <c r="I121" t="s">
        <v>89</v>
      </c>
      <c r="J121" t="s">
        <v>128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3</v>
      </c>
      <c r="R121">
        <v>1</v>
      </c>
      <c r="S121">
        <v>3</v>
      </c>
      <c r="T121" t="s">
        <v>47</v>
      </c>
      <c r="U121" t="s">
        <v>47</v>
      </c>
      <c r="V121" t="s">
        <v>47</v>
      </c>
      <c r="W121" t="s">
        <v>47</v>
      </c>
      <c r="X121" t="s">
        <v>47</v>
      </c>
      <c r="Y121" t="s">
        <v>47</v>
      </c>
      <c r="Z121" t="s">
        <v>47</v>
      </c>
      <c r="AA121" t="s">
        <v>47</v>
      </c>
      <c r="AB121" t="s">
        <v>47</v>
      </c>
      <c r="AC121" t="s">
        <v>47</v>
      </c>
      <c r="AD121" t="str">
        <f>VLOOKUP($A121,Bat!$A$4:$A$1417,1,FALSE)</f>
        <v>C-Oscar Goodwin21</v>
      </c>
    </row>
    <row r="122" spans="1:30" x14ac:dyDescent="0.25">
      <c r="A122" t="str">
        <f t="shared" si="2"/>
        <v>3BToshiyuki Goto18</v>
      </c>
      <c r="B122">
        <v>9339</v>
      </c>
      <c r="C122">
        <v>107</v>
      </c>
      <c r="D122" t="s">
        <v>447</v>
      </c>
      <c r="E122" t="s">
        <v>448</v>
      </c>
      <c r="F122">
        <v>0</v>
      </c>
      <c r="G122" s="10">
        <v>37880</v>
      </c>
      <c r="H122">
        <v>18</v>
      </c>
      <c r="I122" t="s">
        <v>72</v>
      </c>
      <c r="J122" t="s">
        <v>128</v>
      </c>
      <c r="K122">
        <v>1</v>
      </c>
      <c r="L122">
        <v>1</v>
      </c>
      <c r="M122">
        <v>1</v>
      </c>
      <c r="N122">
        <v>1</v>
      </c>
      <c r="O122">
        <v>1</v>
      </c>
      <c r="P122">
        <v>8</v>
      </c>
      <c r="Q122">
        <v>10</v>
      </c>
      <c r="R122">
        <v>8</v>
      </c>
      <c r="S122" t="s">
        <v>47</v>
      </c>
      <c r="T122" t="s">
        <v>47</v>
      </c>
      <c r="U122" t="s">
        <v>47</v>
      </c>
      <c r="V122">
        <v>5</v>
      </c>
      <c r="W122" t="s">
        <v>47</v>
      </c>
      <c r="X122" t="s">
        <v>47</v>
      </c>
      <c r="Y122" t="s">
        <v>47</v>
      </c>
      <c r="Z122" t="s">
        <v>47</v>
      </c>
      <c r="AA122" t="s">
        <v>47</v>
      </c>
      <c r="AB122" t="s">
        <v>47</v>
      </c>
      <c r="AC122" t="s">
        <v>47</v>
      </c>
      <c r="AD122" t="str">
        <f>VLOOKUP($A122,Bat!$A$4:$A$1417,1,FALSE)</f>
        <v>3BToshiyuki Goto18</v>
      </c>
    </row>
    <row r="123" spans="1:30" x14ac:dyDescent="0.25">
      <c r="A123" t="str">
        <f t="shared" si="2"/>
        <v>3BEd Graham21</v>
      </c>
      <c r="B123">
        <v>8015</v>
      </c>
      <c r="C123">
        <v>103</v>
      </c>
      <c r="D123" t="s">
        <v>266</v>
      </c>
      <c r="E123" t="s">
        <v>251</v>
      </c>
      <c r="F123">
        <v>0</v>
      </c>
      <c r="G123" s="10">
        <v>36811</v>
      </c>
      <c r="H123">
        <v>21</v>
      </c>
      <c r="I123" t="s">
        <v>72</v>
      </c>
      <c r="J123" t="s">
        <v>128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9</v>
      </c>
      <c r="Q123">
        <v>10</v>
      </c>
      <c r="R123">
        <v>4</v>
      </c>
      <c r="S123" t="s">
        <v>47</v>
      </c>
      <c r="T123" t="s">
        <v>47</v>
      </c>
      <c r="U123" t="s">
        <v>47</v>
      </c>
      <c r="V123">
        <v>10</v>
      </c>
      <c r="W123" t="s">
        <v>47</v>
      </c>
      <c r="X123" t="s">
        <v>47</v>
      </c>
      <c r="Y123" t="s">
        <v>47</v>
      </c>
      <c r="Z123" t="s">
        <v>47</v>
      </c>
      <c r="AA123" t="s">
        <v>47</v>
      </c>
      <c r="AB123" t="s">
        <v>47</v>
      </c>
      <c r="AC123" t="s">
        <v>47</v>
      </c>
      <c r="AD123" t="str">
        <f>VLOOKUP($A123,Bat!$A$4:$A$1417,1,FALSE)</f>
        <v>3BEd Graham21</v>
      </c>
    </row>
    <row r="124" spans="1:30" x14ac:dyDescent="0.25">
      <c r="A124" t="str">
        <f t="shared" si="2"/>
        <v>SSLoren Green18</v>
      </c>
      <c r="B124">
        <v>4934</v>
      </c>
      <c r="C124">
        <v>34</v>
      </c>
      <c r="D124" t="s">
        <v>449</v>
      </c>
      <c r="E124" t="s">
        <v>450</v>
      </c>
      <c r="F124">
        <v>1600000</v>
      </c>
      <c r="G124" s="10">
        <v>37909</v>
      </c>
      <c r="H124">
        <v>18</v>
      </c>
      <c r="I124" t="s">
        <v>75</v>
      </c>
      <c r="J124" t="s">
        <v>128</v>
      </c>
      <c r="K124">
        <v>1</v>
      </c>
      <c r="L124">
        <v>1</v>
      </c>
      <c r="M124">
        <v>1</v>
      </c>
      <c r="N124">
        <v>1</v>
      </c>
      <c r="O124">
        <v>1</v>
      </c>
      <c r="P124">
        <v>10</v>
      </c>
      <c r="Q124">
        <v>10</v>
      </c>
      <c r="R124">
        <v>8</v>
      </c>
      <c r="S124" t="s">
        <v>47</v>
      </c>
      <c r="T124" t="s">
        <v>47</v>
      </c>
      <c r="U124" t="s">
        <v>47</v>
      </c>
      <c r="V124" t="s">
        <v>47</v>
      </c>
      <c r="W124">
        <v>3</v>
      </c>
      <c r="X124" t="s">
        <v>47</v>
      </c>
      <c r="Y124" t="s">
        <v>47</v>
      </c>
      <c r="Z124" t="s">
        <v>47</v>
      </c>
      <c r="AA124" t="s">
        <v>47</v>
      </c>
      <c r="AB124" t="s">
        <v>47</v>
      </c>
      <c r="AC124" t="s">
        <v>47</v>
      </c>
      <c r="AD124" t="str">
        <f>VLOOKUP($A124,Bat!$A$4:$A$1417,1,FALSE)</f>
        <v>SSLoren Green18</v>
      </c>
    </row>
    <row r="125" spans="1:30" x14ac:dyDescent="0.25">
      <c r="A125" t="str">
        <f t="shared" si="2"/>
        <v>RFFred Greer18</v>
      </c>
      <c r="B125">
        <v>5168</v>
      </c>
      <c r="C125">
        <v>155</v>
      </c>
      <c r="D125" t="s">
        <v>451</v>
      </c>
      <c r="E125" t="s">
        <v>452</v>
      </c>
      <c r="F125">
        <v>2800000</v>
      </c>
      <c r="G125" s="10">
        <v>37961</v>
      </c>
      <c r="H125">
        <v>18</v>
      </c>
      <c r="I125" t="s">
        <v>69</v>
      </c>
      <c r="J125" t="s">
        <v>128</v>
      </c>
      <c r="K125">
        <v>1</v>
      </c>
      <c r="L125">
        <v>1</v>
      </c>
      <c r="M125">
        <v>1</v>
      </c>
      <c r="N125">
        <v>1</v>
      </c>
      <c r="O125">
        <v>1</v>
      </c>
      <c r="P125">
        <v>10</v>
      </c>
      <c r="Q125">
        <v>6</v>
      </c>
      <c r="R125">
        <v>9</v>
      </c>
      <c r="S125" t="s">
        <v>47</v>
      </c>
      <c r="T125" t="s">
        <v>47</v>
      </c>
      <c r="U125" t="s">
        <v>47</v>
      </c>
      <c r="V125" t="s">
        <v>47</v>
      </c>
      <c r="W125" t="s">
        <v>47</v>
      </c>
      <c r="X125" t="s">
        <v>47</v>
      </c>
      <c r="Y125" t="s">
        <v>47</v>
      </c>
      <c r="Z125">
        <v>2</v>
      </c>
      <c r="AA125" t="s">
        <v>47</v>
      </c>
      <c r="AB125" t="s">
        <v>47</v>
      </c>
      <c r="AC125" t="s">
        <v>47</v>
      </c>
      <c r="AD125" t="str">
        <f>VLOOKUP($A125,Bat!$A$4:$A$1417,1,FALSE)</f>
        <v>RFFred Greer18</v>
      </c>
    </row>
    <row r="126" spans="1:30" x14ac:dyDescent="0.25">
      <c r="A126" t="str">
        <f t="shared" si="2"/>
        <v>CFJean-Charles Grenier18</v>
      </c>
      <c r="B126">
        <v>4940</v>
      </c>
      <c r="C126">
        <v>17</v>
      </c>
      <c r="D126" t="s">
        <v>453</v>
      </c>
      <c r="E126" t="s">
        <v>454</v>
      </c>
      <c r="F126">
        <v>0</v>
      </c>
      <c r="G126" s="10">
        <v>37801</v>
      </c>
      <c r="H126">
        <v>18</v>
      </c>
      <c r="I126" t="s">
        <v>77</v>
      </c>
      <c r="J126" t="s">
        <v>128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10</v>
      </c>
      <c r="Q126">
        <v>10</v>
      </c>
      <c r="R126">
        <v>10</v>
      </c>
      <c r="S126" t="s">
        <v>47</v>
      </c>
      <c r="T126" t="s">
        <v>47</v>
      </c>
      <c r="U126" t="s">
        <v>47</v>
      </c>
      <c r="V126" t="s">
        <v>47</v>
      </c>
      <c r="W126" t="s">
        <v>47</v>
      </c>
      <c r="X126" t="s">
        <v>47</v>
      </c>
      <c r="Y126">
        <v>5</v>
      </c>
      <c r="Z126" t="s">
        <v>47</v>
      </c>
      <c r="AA126" t="s">
        <v>47</v>
      </c>
      <c r="AB126" t="s">
        <v>47</v>
      </c>
      <c r="AC126" t="s">
        <v>47</v>
      </c>
      <c r="AD126" t="str">
        <f>VLOOKUP($A126,Bat!$A$4:$A$1417,1,FALSE)</f>
        <v>CFJean-Charles Grenier18</v>
      </c>
    </row>
    <row r="127" spans="1:30" x14ac:dyDescent="0.25">
      <c r="A127" t="str">
        <f t="shared" si="2"/>
        <v>RFNick Griffin18</v>
      </c>
      <c r="B127">
        <v>5137</v>
      </c>
      <c r="C127">
        <v>18</v>
      </c>
      <c r="D127" t="s">
        <v>455</v>
      </c>
      <c r="E127" t="s">
        <v>456</v>
      </c>
      <c r="F127">
        <v>0</v>
      </c>
      <c r="G127" s="10">
        <v>37911</v>
      </c>
      <c r="H127">
        <v>18</v>
      </c>
      <c r="I127" t="s">
        <v>69</v>
      </c>
      <c r="J127" t="s">
        <v>128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10</v>
      </c>
      <c r="Q127">
        <v>10</v>
      </c>
      <c r="R127">
        <v>10</v>
      </c>
      <c r="S127" t="s">
        <v>47</v>
      </c>
      <c r="T127" t="s">
        <v>47</v>
      </c>
      <c r="U127" t="s">
        <v>47</v>
      </c>
      <c r="V127" t="s">
        <v>47</v>
      </c>
      <c r="W127" t="s">
        <v>47</v>
      </c>
      <c r="X127" t="s">
        <v>47</v>
      </c>
      <c r="Y127" t="s">
        <v>47</v>
      </c>
      <c r="Z127">
        <v>5</v>
      </c>
      <c r="AA127" t="s">
        <v>47</v>
      </c>
      <c r="AB127" t="s">
        <v>47</v>
      </c>
      <c r="AC127" t="s">
        <v>47</v>
      </c>
      <c r="AD127" t="str">
        <f>VLOOKUP($A127,Bat!$A$4:$A$1417,1,FALSE)</f>
        <v>RFNick Griffin18</v>
      </c>
    </row>
    <row r="128" spans="1:30" x14ac:dyDescent="0.25">
      <c r="A128" t="str">
        <f t="shared" si="2"/>
        <v>CFCisco Guerra21</v>
      </c>
      <c r="B128">
        <v>9878</v>
      </c>
      <c r="C128">
        <v>299</v>
      </c>
      <c r="D128" t="s">
        <v>457</v>
      </c>
      <c r="E128" t="s">
        <v>458</v>
      </c>
      <c r="F128">
        <v>0</v>
      </c>
      <c r="G128" s="10">
        <v>36779</v>
      </c>
      <c r="H128">
        <v>21</v>
      </c>
      <c r="I128" t="s">
        <v>77</v>
      </c>
      <c r="J128" t="s">
        <v>128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8</v>
      </c>
      <c r="Q128">
        <v>6</v>
      </c>
      <c r="R128">
        <v>2</v>
      </c>
      <c r="S128" t="s">
        <v>47</v>
      </c>
      <c r="T128" t="s">
        <v>47</v>
      </c>
      <c r="U128" t="s">
        <v>47</v>
      </c>
      <c r="V128" t="s">
        <v>47</v>
      </c>
      <c r="W128" t="s">
        <v>47</v>
      </c>
      <c r="X128" t="s">
        <v>47</v>
      </c>
      <c r="Y128">
        <v>8</v>
      </c>
      <c r="Z128" t="s">
        <v>47</v>
      </c>
      <c r="AA128" t="s">
        <v>47</v>
      </c>
      <c r="AB128" t="s">
        <v>47</v>
      </c>
      <c r="AC128" t="s">
        <v>47</v>
      </c>
      <c r="AD128" t="str">
        <f>VLOOKUP($A128,Bat!$A$4:$A$1417,1,FALSE)</f>
        <v>CFCisco Guerra21</v>
      </c>
    </row>
    <row r="129" spans="1:30" x14ac:dyDescent="0.25">
      <c r="A129" t="str">
        <f t="shared" si="2"/>
        <v>1BRussell Guiney22</v>
      </c>
      <c r="B129">
        <v>6096</v>
      </c>
      <c r="C129">
        <v>467</v>
      </c>
      <c r="D129" t="s">
        <v>459</v>
      </c>
      <c r="E129" t="s">
        <v>460</v>
      </c>
      <c r="F129">
        <v>0</v>
      </c>
      <c r="G129" s="10">
        <v>36409</v>
      </c>
      <c r="H129">
        <v>22</v>
      </c>
      <c r="I129" t="s">
        <v>90</v>
      </c>
      <c r="J129" t="s">
        <v>128</v>
      </c>
      <c r="K129">
        <v>1</v>
      </c>
      <c r="L129">
        <v>1</v>
      </c>
      <c r="M129">
        <v>1</v>
      </c>
      <c r="N129">
        <v>1</v>
      </c>
      <c r="O129">
        <v>1</v>
      </c>
      <c r="P129">
        <v>5</v>
      </c>
      <c r="Q129">
        <v>5</v>
      </c>
      <c r="R129">
        <v>2</v>
      </c>
      <c r="S129" t="s">
        <v>47</v>
      </c>
      <c r="T129">
        <v>9</v>
      </c>
      <c r="U129" t="s">
        <v>47</v>
      </c>
      <c r="V129" t="s">
        <v>47</v>
      </c>
      <c r="W129" t="s">
        <v>47</v>
      </c>
      <c r="X129" t="s">
        <v>47</v>
      </c>
      <c r="Y129" t="s">
        <v>47</v>
      </c>
      <c r="Z129" t="s">
        <v>47</v>
      </c>
      <c r="AA129" t="s">
        <v>47</v>
      </c>
      <c r="AB129" t="s">
        <v>47</v>
      </c>
      <c r="AC129" t="s">
        <v>47</v>
      </c>
      <c r="AD129" t="str">
        <f>VLOOKUP($A129,Bat!$A$4:$A$1417,1,FALSE)</f>
        <v>1BRussell Guiney22</v>
      </c>
    </row>
    <row r="130" spans="1:30" x14ac:dyDescent="0.25">
      <c r="A130" t="str">
        <f t="shared" si="2"/>
        <v>LFJoe Guthrie18</v>
      </c>
      <c r="B130">
        <v>5216</v>
      </c>
      <c r="C130">
        <v>353</v>
      </c>
      <c r="D130" t="s">
        <v>243</v>
      </c>
      <c r="E130" t="s">
        <v>461</v>
      </c>
      <c r="F130">
        <v>0</v>
      </c>
      <c r="G130" s="10">
        <v>38023</v>
      </c>
      <c r="H130">
        <v>18</v>
      </c>
      <c r="I130" t="s">
        <v>52</v>
      </c>
      <c r="J130" t="s">
        <v>128</v>
      </c>
      <c r="K130">
        <v>1</v>
      </c>
      <c r="L130">
        <v>1</v>
      </c>
      <c r="M130">
        <v>1</v>
      </c>
      <c r="N130">
        <v>1</v>
      </c>
      <c r="O130">
        <v>1</v>
      </c>
      <c r="P130">
        <v>4</v>
      </c>
      <c r="Q130">
        <v>6</v>
      </c>
      <c r="R130">
        <v>10</v>
      </c>
      <c r="S130" t="s">
        <v>47</v>
      </c>
      <c r="T130" t="s">
        <v>47</v>
      </c>
      <c r="U130" t="s">
        <v>47</v>
      </c>
      <c r="V130" t="s">
        <v>47</v>
      </c>
      <c r="W130" t="s">
        <v>47</v>
      </c>
      <c r="X130">
        <v>1</v>
      </c>
      <c r="Y130" t="s">
        <v>47</v>
      </c>
      <c r="Z130" t="s">
        <v>47</v>
      </c>
      <c r="AA130" t="s">
        <v>47</v>
      </c>
      <c r="AB130" t="s">
        <v>47</v>
      </c>
      <c r="AC130" t="s">
        <v>47</v>
      </c>
      <c r="AD130" t="str">
        <f>VLOOKUP($A130,Bat!$A$4:$A$1417,1,FALSE)</f>
        <v>LFJoe Guthrie18</v>
      </c>
    </row>
    <row r="131" spans="1:30" x14ac:dyDescent="0.25">
      <c r="A131" t="str">
        <f t="shared" si="2"/>
        <v>CFCris Gutiérrez21</v>
      </c>
      <c r="B131">
        <v>4752</v>
      </c>
      <c r="C131">
        <v>220</v>
      </c>
      <c r="D131" t="s">
        <v>462</v>
      </c>
      <c r="E131" t="s">
        <v>463</v>
      </c>
      <c r="F131">
        <v>0</v>
      </c>
      <c r="G131" s="10">
        <v>36867</v>
      </c>
      <c r="H131">
        <v>21</v>
      </c>
      <c r="I131" t="s">
        <v>77</v>
      </c>
      <c r="J131" t="s">
        <v>128</v>
      </c>
      <c r="K131">
        <v>1</v>
      </c>
      <c r="L131">
        <v>1</v>
      </c>
      <c r="M131">
        <v>1</v>
      </c>
      <c r="N131">
        <v>1</v>
      </c>
      <c r="O131">
        <v>1</v>
      </c>
      <c r="P131">
        <v>6</v>
      </c>
      <c r="Q131">
        <v>8</v>
      </c>
      <c r="R131">
        <v>6</v>
      </c>
      <c r="S131" t="s">
        <v>47</v>
      </c>
      <c r="T131" t="s">
        <v>47</v>
      </c>
      <c r="U131" t="s">
        <v>47</v>
      </c>
      <c r="V131" t="s">
        <v>47</v>
      </c>
      <c r="W131" t="s">
        <v>47</v>
      </c>
      <c r="X131">
        <v>1</v>
      </c>
      <c r="Y131">
        <v>10</v>
      </c>
      <c r="Z131">
        <v>4</v>
      </c>
      <c r="AA131" t="s">
        <v>47</v>
      </c>
      <c r="AB131" t="s">
        <v>47</v>
      </c>
      <c r="AC131" t="s">
        <v>47</v>
      </c>
      <c r="AD131" t="str">
        <f>VLOOKUP($A131,Bat!$A$4:$A$1417,1,FALSE)</f>
        <v>CFCris Gutiérrez21</v>
      </c>
    </row>
    <row r="132" spans="1:30" x14ac:dyDescent="0.25">
      <c r="A132" t="str">
        <f t="shared" si="2"/>
        <v>C-Domingo Gutiérrez21</v>
      </c>
      <c r="B132">
        <v>11591</v>
      </c>
      <c r="C132">
        <v>347</v>
      </c>
      <c r="D132" t="s">
        <v>464</v>
      </c>
      <c r="E132" t="s">
        <v>463</v>
      </c>
      <c r="F132">
        <v>0</v>
      </c>
      <c r="G132" s="10">
        <v>36937</v>
      </c>
      <c r="H132">
        <v>21</v>
      </c>
      <c r="I132" t="s">
        <v>89</v>
      </c>
      <c r="J132" t="s">
        <v>128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4</v>
      </c>
      <c r="Q132">
        <v>8</v>
      </c>
      <c r="R132">
        <v>5</v>
      </c>
      <c r="S132">
        <v>6</v>
      </c>
      <c r="T132" t="s">
        <v>47</v>
      </c>
      <c r="U132" t="s">
        <v>47</v>
      </c>
      <c r="V132" t="s">
        <v>47</v>
      </c>
      <c r="W132" t="s">
        <v>47</v>
      </c>
      <c r="X132" t="s">
        <v>47</v>
      </c>
      <c r="Y132" t="s">
        <v>47</v>
      </c>
      <c r="Z132" t="s">
        <v>47</v>
      </c>
      <c r="AA132" t="s">
        <v>47</v>
      </c>
      <c r="AB132" t="s">
        <v>47</v>
      </c>
      <c r="AC132" t="s">
        <v>47</v>
      </c>
      <c r="AD132" t="str">
        <f>VLOOKUP($A132,Bat!$A$4:$A$1417,1,FALSE)</f>
        <v>C-Domingo Gutiérrez21</v>
      </c>
    </row>
    <row r="133" spans="1:30" x14ac:dyDescent="0.25">
      <c r="A133" t="str">
        <f t="shared" si="2"/>
        <v>LFSantiago Guzmán21</v>
      </c>
      <c r="B133">
        <v>7881</v>
      </c>
      <c r="C133">
        <v>500</v>
      </c>
      <c r="D133" t="s">
        <v>465</v>
      </c>
      <c r="E133" t="s">
        <v>466</v>
      </c>
      <c r="F133">
        <v>0</v>
      </c>
      <c r="G133" s="10">
        <v>36992</v>
      </c>
      <c r="H133">
        <v>21</v>
      </c>
      <c r="I133" t="s">
        <v>52</v>
      </c>
      <c r="J133" t="s">
        <v>128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4</v>
      </c>
      <c r="Q133">
        <v>2</v>
      </c>
      <c r="R133">
        <v>3</v>
      </c>
      <c r="S133" t="s">
        <v>47</v>
      </c>
      <c r="T133" t="s">
        <v>47</v>
      </c>
      <c r="U133" t="s">
        <v>47</v>
      </c>
      <c r="V133" t="s">
        <v>47</v>
      </c>
      <c r="W133" t="s">
        <v>47</v>
      </c>
      <c r="X133">
        <v>6</v>
      </c>
      <c r="Y133" t="s">
        <v>47</v>
      </c>
      <c r="Z133">
        <v>1</v>
      </c>
      <c r="AA133" t="s">
        <v>47</v>
      </c>
      <c r="AB133" t="s">
        <v>47</v>
      </c>
      <c r="AC133" t="s">
        <v>47</v>
      </c>
      <c r="AD133" t="str">
        <f>VLOOKUP($A133,Bat!$A$4:$A$1417,1,FALSE)</f>
        <v>LFSantiago Guzmán21</v>
      </c>
    </row>
    <row r="134" spans="1:30" x14ac:dyDescent="0.25">
      <c r="A134" t="str">
        <f t="shared" si="2"/>
        <v>C-Butch Hamilton21</v>
      </c>
      <c r="B134">
        <v>11586</v>
      </c>
      <c r="C134">
        <v>621</v>
      </c>
      <c r="D134" t="s">
        <v>467</v>
      </c>
      <c r="E134" t="s">
        <v>468</v>
      </c>
      <c r="F134">
        <v>0</v>
      </c>
      <c r="G134" s="10">
        <v>36992</v>
      </c>
      <c r="H134">
        <v>21</v>
      </c>
      <c r="I134" t="s">
        <v>89</v>
      </c>
      <c r="J134" t="s">
        <v>128</v>
      </c>
      <c r="K134">
        <v>1</v>
      </c>
      <c r="L134">
        <v>1</v>
      </c>
      <c r="M134">
        <v>1</v>
      </c>
      <c r="N134">
        <v>1</v>
      </c>
      <c r="O134">
        <v>1</v>
      </c>
      <c r="P134">
        <v>1</v>
      </c>
      <c r="Q134">
        <v>2</v>
      </c>
      <c r="R134">
        <v>2</v>
      </c>
      <c r="S134">
        <v>6</v>
      </c>
      <c r="T134" t="s">
        <v>47</v>
      </c>
      <c r="U134" t="s">
        <v>47</v>
      </c>
      <c r="V134" t="s">
        <v>47</v>
      </c>
      <c r="W134" t="s">
        <v>47</v>
      </c>
      <c r="X134">
        <v>1</v>
      </c>
      <c r="Y134" t="s">
        <v>47</v>
      </c>
      <c r="Z134" t="s">
        <v>47</v>
      </c>
      <c r="AA134" t="s">
        <v>47</v>
      </c>
      <c r="AB134" t="s">
        <v>47</v>
      </c>
      <c r="AC134" t="s">
        <v>47</v>
      </c>
      <c r="AD134" t="str">
        <f>VLOOKUP($A134,Bat!$A$4:$A$1417,1,FALSE)</f>
        <v>C-Butch Hamilton21</v>
      </c>
    </row>
    <row r="135" spans="1:30" x14ac:dyDescent="0.25">
      <c r="A135" t="str">
        <f t="shared" si="2"/>
        <v>SSAlex Hankins18</v>
      </c>
      <c r="B135">
        <v>5092</v>
      </c>
      <c r="C135">
        <v>169</v>
      </c>
      <c r="D135" t="s">
        <v>469</v>
      </c>
      <c r="E135" t="s">
        <v>470</v>
      </c>
      <c r="F135">
        <v>0</v>
      </c>
      <c r="G135" s="10">
        <v>38099</v>
      </c>
      <c r="H135">
        <v>18</v>
      </c>
      <c r="I135" t="s">
        <v>75</v>
      </c>
      <c r="J135" t="s">
        <v>128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5</v>
      </c>
      <c r="Q135">
        <v>10</v>
      </c>
      <c r="R135">
        <v>8</v>
      </c>
      <c r="S135" t="s">
        <v>47</v>
      </c>
      <c r="T135" t="s">
        <v>47</v>
      </c>
      <c r="U135">
        <v>2</v>
      </c>
      <c r="V135" t="s">
        <v>47</v>
      </c>
      <c r="W135">
        <v>7</v>
      </c>
      <c r="X135" t="s">
        <v>47</v>
      </c>
      <c r="Y135" t="s">
        <v>47</v>
      </c>
      <c r="Z135" t="s">
        <v>47</v>
      </c>
      <c r="AA135" t="s">
        <v>47</v>
      </c>
      <c r="AB135" t="s">
        <v>47</v>
      </c>
      <c r="AC135" t="s">
        <v>47</v>
      </c>
      <c r="AD135" t="str">
        <f>VLOOKUP($A135,Bat!$A$4:$A$1417,1,FALSE)</f>
        <v>SSAlex Hankins18</v>
      </c>
    </row>
    <row r="136" spans="1:30" x14ac:dyDescent="0.25">
      <c r="A136" t="str">
        <f t="shared" si="2"/>
        <v>SSKazuhiko Harada18</v>
      </c>
      <c r="B136">
        <v>9376</v>
      </c>
      <c r="C136">
        <v>234</v>
      </c>
      <c r="D136" t="s">
        <v>471</v>
      </c>
      <c r="E136" t="s">
        <v>472</v>
      </c>
      <c r="F136">
        <v>0</v>
      </c>
      <c r="G136" s="10">
        <v>37908</v>
      </c>
      <c r="H136">
        <v>18</v>
      </c>
      <c r="I136" t="s">
        <v>75</v>
      </c>
      <c r="J136" t="s">
        <v>128</v>
      </c>
      <c r="K136">
        <v>1</v>
      </c>
      <c r="L136">
        <v>1</v>
      </c>
      <c r="M136">
        <v>1</v>
      </c>
      <c r="N136">
        <v>1</v>
      </c>
      <c r="O136">
        <v>1</v>
      </c>
      <c r="P136">
        <v>10</v>
      </c>
      <c r="Q136">
        <v>3</v>
      </c>
      <c r="R136">
        <v>9</v>
      </c>
      <c r="S136" t="s">
        <v>47</v>
      </c>
      <c r="T136" t="s">
        <v>47</v>
      </c>
      <c r="U136">
        <v>6</v>
      </c>
      <c r="V136">
        <v>5</v>
      </c>
      <c r="W136">
        <v>1</v>
      </c>
      <c r="X136" t="s">
        <v>47</v>
      </c>
      <c r="Y136" t="s">
        <v>47</v>
      </c>
      <c r="Z136" t="s">
        <v>47</v>
      </c>
      <c r="AA136" t="s">
        <v>47</v>
      </c>
      <c r="AB136" t="s">
        <v>47</v>
      </c>
      <c r="AC136" t="s">
        <v>47</v>
      </c>
      <c r="AD136" t="str">
        <f>VLOOKUP($A136,Bat!$A$4:$A$1417,1,FALSE)</f>
        <v>SSKazuhiko Harada18</v>
      </c>
    </row>
    <row r="137" spans="1:30" x14ac:dyDescent="0.25">
      <c r="A137" t="str">
        <f t="shared" si="2"/>
        <v>SSKei Hasegawa21</v>
      </c>
      <c r="B137">
        <v>4272</v>
      </c>
      <c r="C137">
        <v>46</v>
      </c>
      <c r="D137" t="s">
        <v>473</v>
      </c>
      <c r="E137" t="s">
        <v>474</v>
      </c>
      <c r="F137">
        <v>0</v>
      </c>
      <c r="G137" s="10">
        <v>36704</v>
      </c>
      <c r="H137">
        <v>21</v>
      </c>
      <c r="I137" t="s">
        <v>75</v>
      </c>
      <c r="J137" t="s">
        <v>128</v>
      </c>
      <c r="K137">
        <v>1</v>
      </c>
      <c r="L137">
        <v>1</v>
      </c>
      <c r="M137">
        <v>1</v>
      </c>
      <c r="N137">
        <v>1</v>
      </c>
      <c r="O137">
        <v>1</v>
      </c>
      <c r="P137">
        <v>10</v>
      </c>
      <c r="Q137">
        <v>9</v>
      </c>
      <c r="R137">
        <v>10</v>
      </c>
      <c r="S137" t="s">
        <v>47</v>
      </c>
      <c r="T137" t="s">
        <v>47</v>
      </c>
      <c r="U137" t="s">
        <v>47</v>
      </c>
      <c r="V137">
        <v>4</v>
      </c>
      <c r="W137">
        <v>3</v>
      </c>
      <c r="X137" t="s">
        <v>47</v>
      </c>
      <c r="Y137" t="s">
        <v>47</v>
      </c>
      <c r="Z137" t="s">
        <v>47</v>
      </c>
      <c r="AA137" t="s">
        <v>47</v>
      </c>
      <c r="AB137" t="s">
        <v>47</v>
      </c>
      <c r="AC137" t="s">
        <v>47</v>
      </c>
      <c r="AD137" t="str">
        <f>VLOOKUP($A137,Bat!$A$4:$A$1417,1,FALSE)</f>
        <v>SSKei Hasegawa21</v>
      </c>
    </row>
    <row r="138" spans="1:30" x14ac:dyDescent="0.25">
      <c r="A138" t="str">
        <f t="shared" si="2"/>
        <v>CFRobert Hawkins18</v>
      </c>
      <c r="B138">
        <v>5048</v>
      </c>
      <c r="C138">
        <v>198</v>
      </c>
      <c r="D138" t="s">
        <v>475</v>
      </c>
      <c r="E138" t="s">
        <v>476</v>
      </c>
      <c r="F138">
        <v>0</v>
      </c>
      <c r="G138" s="10">
        <v>38042</v>
      </c>
      <c r="H138">
        <v>18</v>
      </c>
      <c r="I138" t="s">
        <v>77</v>
      </c>
      <c r="J138" t="s">
        <v>128</v>
      </c>
      <c r="K138">
        <v>1</v>
      </c>
      <c r="L138">
        <v>1</v>
      </c>
      <c r="M138">
        <v>1</v>
      </c>
      <c r="N138">
        <v>1</v>
      </c>
      <c r="O138">
        <v>1</v>
      </c>
      <c r="P138">
        <v>8</v>
      </c>
      <c r="Q138">
        <v>8</v>
      </c>
      <c r="R138">
        <v>5</v>
      </c>
      <c r="S138" t="s">
        <v>47</v>
      </c>
      <c r="T138" t="s">
        <v>47</v>
      </c>
      <c r="U138" t="s">
        <v>47</v>
      </c>
      <c r="V138" t="s">
        <v>47</v>
      </c>
      <c r="W138" t="s">
        <v>47</v>
      </c>
      <c r="X138" t="s">
        <v>47</v>
      </c>
      <c r="Y138">
        <v>3</v>
      </c>
      <c r="Z138" t="s">
        <v>47</v>
      </c>
      <c r="AA138" t="s">
        <v>47</v>
      </c>
      <c r="AB138" t="s">
        <v>47</v>
      </c>
      <c r="AC138" t="s">
        <v>47</v>
      </c>
      <c r="AD138" t="str">
        <f>VLOOKUP($A138,Bat!$A$4:$A$1417,1,FALSE)</f>
        <v>CFRobert Hawkins18</v>
      </c>
    </row>
    <row r="139" spans="1:30" x14ac:dyDescent="0.25">
      <c r="A139" t="str">
        <f t="shared" si="2"/>
        <v>3BRaymond Heard18</v>
      </c>
      <c r="B139">
        <v>4889</v>
      </c>
      <c r="C139">
        <v>251</v>
      </c>
      <c r="D139" t="s">
        <v>477</v>
      </c>
      <c r="E139" t="s">
        <v>478</v>
      </c>
      <c r="F139">
        <v>0</v>
      </c>
      <c r="G139" s="10">
        <v>37802</v>
      </c>
      <c r="H139">
        <v>18</v>
      </c>
      <c r="I139" t="s">
        <v>72</v>
      </c>
      <c r="J139" t="s">
        <v>128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6</v>
      </c>
      <c r="Q139">
        <v>8</v>
      </c>
      <c r="R139">
        <v>6</v>
      </c>
      <c r="S139" t="s">
        <v>47</v>
      </c>
      <c r="T139" t="s">
        <v>47</v>
      </c>
      <c r="U139" t="s">
        <v>47</v>
      </c>
      <c r="V139">
        <v>2</v>
      </c>
      <c r="W139" t="s">
        <v>47</v>
      </c>
      <c r="X139" t="s">
        <v>47</v>
      </c>
      <c r="Y139" t="s">
        <v>47</v>
      </c>
      <c r="Z139" t="s">
        <v>47</v>
      </c>
      <c r="AA139" t="s">
        <v>47</v>
      </c>
      <c r="AB139" t="s">
        <v>47</v>
      </c>
      <c r="AC139" t="s">
        <v>47</v>
      </c>
      <c r="AD139" t="str">
        <f>VLOOKUP($A139,Bat!$A$4:$A$1417,1,FALSE)</f>
        <v>3BRaymond Heard18</v>
      </c>
    </row>
    <row r="140" spans="1:30" x14ac:dyDescent="0.25">
      <c r="A140" t="str">
        <f t="shared" si="2"/>
        <v>CFNick Heath21</v>
      </c>
      <c r="B140">
        <v>6963</v>
      </c>
      <c r="C140">
        <v>195</v>
      </c>
      <c r="D140" t="s">
        <v>455</v>
      </c>
      <c r="E140" t="s">
        <v>479</v>
      </c>
      <c r="F140">
        <v>0</v>
      </c>
      <c r="G140" s="10">
        <v>36758</v>
      </c>
      <c r="H140">
        <v>21</v>
      </c>
      <c r="I140" t="s">
        <v>77</v>
      </c>
      <c r="J140" t="s">
        <v>128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8</v>
      </c>
      <c r="Q140">
        <v>7</v>
      </c>
      <c r="R140">
        <v>8</v>
      </c>
      <c r="S140" t="s">
        <v>47</v>
      </c>
      <c r="T140" t="s">
        <v>47</v>
      </c>
      <c r="U140" t="s">
        <v>47</v>
      </c>
      <c r="V140" t="s">
        <v>47</v>
      </c>
      <c r="W140" t="s">
        <v>47</v>
      </c>
      <c r="X140" t="s">
        <v>47</v>
      </c>
      <c r="Y140">
        <v>8</v>
      </c>
      <c r="Z140">
        <v>2</v>
      </c>
      <c r="AA140" t="s">
        <v>47</v>
      </c>
      <c r="AB140" t="s">
        <v>47</v>
      </c>
      <c r="AC140" t="s">
        <v>47</v>
      </c>
      <c r="AD140" t="str">
        <f>VLOOKUP($A140,Bat!$A$4:$A$1417,1,FALSE)</f>
        <v>CFNick Heath21</v>
      </c>
    </row>
    <row r="141" spans="1:30" x14ac:dyDescent="0.25">
      <c r="A141" t="str">
        <f t="shared" si="2"/>
        <v>CFDylan Helms21</v>
      </c>
      <c r="B141">
        <v>6635</v>
      </c>
      <c r="C141">
        <v>6</v>
      </c>
      <c r="D141" t="s">
        <v>480</v>
      </c>
      <c r="E141" t="s">
        <v>481</v>
      </c>
      <c r="F141">
        <v>0</v>
      </c>
      <c r="G141" s="10">
        <v>36742</v>
      </c>
      <c r="H141">
        <v>21</v>
      </c>
      <c r="I141" t="s">
        <v>77</v>
      </c>
      <c r="J141" t="s">
        <v>128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10</v>
      </c>
      <c r="Q141">
        <v>10</v>
      </c>
      <c r="R141">
        <v>10</v>
      </c>
      <c r="S141" t="s">
        <v>47</v>
      </c>
      <c r="T141" t="s">
        <v>47</v>
      </c>
      <c r="U141" t="s">
        <v>47</v>
      </c>
      <c r="V141" t="s">
        <v>47</v>
      </c>
      <c r="W141" t="s">
        <v>47</v>
      </c>
      <c r="X141">
        <v>3</v>
      </c>
      <c r="Y141">
        <v>8</v>
      </c>
      <c r="Z141" t="s">
        <v>47</v>
      </c>
      <c r="AA141" t="s">
        <v>47</v>
      </c>
      <c r="AB141" t="s">
        <v>47</v>
      </c>
      <c r="AC141" t="s">
        <v>47</v>
      </c>
      <c r="AD141" t="str">
        <f>VLOOKUP($A141,Bat!$A$4:$A$1417,1,FALSE)</f>
        <v>CFDylan Helms21</v>
      </c>
    </row>
    <row r="142" spans="1:30" x14ac:dyDescent="0.25">
      <c r="A142" t="str">
        <f t="shared" si="2"/>
        <v>C-Flynn Henderson18</v>
      </c>
      <c r="B142">
        <v>4905</v>
      </c>
      <c r="C142">
        <v>474</v>
      </c>
      <c r="D142" t="s">
        <v>482</v>
      </c>
      <c r="E142" t="s">
        <v>483</v>
      </c>
      <c r="F142">
        <v>0</v>
      </c>
      <c r="G142" s="10">
        <v>37930</v>
      </c>
      <c r="H142">
        <v>18</v>
      </c>
      <c r="I142" t="s">
        <v>89</v>
      </c>
      <c r="J142" t="s">
        <v>128</v>
      </c>
      <c r="K142">
        <v>1</v>
      </c>
      <c r="L142">
        <v>1</v>
      </c>
      <c r="M142">
        <v>1</v>
      </c>
      <c r="N142">
        <v>1</v>
      </c>
      <c r="O142">
        <v>1</v>
      </c>
      <c r="P142">
        <v>1</v>
      </c>
      <c r="Q142">
        <v>3</v>
      </c>
      <c r="R142">
        <v>1</v>
      </c>
      <c r="S142" t="s">
        <v>47</v>
      </c>
      <c r="T142" t="s">
        <v>47</v>
      </c>
      <c r="U142" t="s">
        <v>47</v>
      </c>
      <c r="V142" t="s">
        <v>47</v>
      </c>
      <c r="W142" t="s">
        <v>47</v>
      </c>
      <c r="X142" t="s">
        <v>47</v>
      </c>
      <c r="Y142" t="s">
        <v>47</v>
      </c>
      <c r="Z142" t="s">
        <v>47</v>
      </c>
      <c r="AA142" t="s">
        <v>47</v>
      </c>
      <c r="AB142" t="s">
        <v>47</v>
      </c>
      <c r="AC142" t="s">
        <v>47</v>
      </c>
      <c r="AD142" t="str">
        <f>VLOOKUP($A142,Bat!$A$4:$A$1417,1,FALSE)</f>
        <v>C-Flynn Henderson18</v>
      </c>
    </row>
    <row r="143" spans="1:30" x14ac:dyDescent="0.25">
      <c r="A143" t="str">
        <f t="shared" si="2"/>
        <v>1BCarlos Hernández21</v>
      </c>
      <c r="B143">
        <v>2557</v>
      </c>
      <c r="C143">
        <v>108</v>
      </c>
      <c r="D143" t="s">
        <v>443</v>
      </c>
      <c r="E143" t="s">
        <v>484</v>
      </c>
      <c r="F143">
        <v>0</v>
      </c>
      <c r="G143" s="10">
        <v>36934</v>
      </c>
      <c r="H143">
        <v>21</v>
      </c>
      <c r="I143" t="s">
        <v>90</v>
      </c>
      <c r="J143" t="s">
        <v>128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9</v>
      </c>
      <c r="Q143">
        <v>10</v>
      </c>
      <c r="R143">
        <v>5</v>
      </c>
      <c r="S143" t="s">
        <v>47</v>
      </c>
      <c r="T143">
        <v>1</v>
      </c>
      <c r="U143" t="s">
        <v>47</v>
      </c>
      <c r="V143" t="s">
        <v>47</v>
      </c>
      <c r="W143" t="s">
        <v>47</v>
      </c>
      <c r="X143" t="s">
        <v>47</v>
      </c>
      <c r="Y143" t="s">
        <v>47</v>
      </c>
      <c r="Z143" t="s">
        <v>47</v>
      </c>
      <c r="AA143" t="s">
        <v>47</v>
      </c>
      <c r="AB143" t="s">
        <v>47</v>
      </c>
      <c r="AC143" t="s">
        <v>47</v>
      </c>
      <c r="AD143" t="str">
        <f>VLOOKUP($A143,Bat!$A$4:$A$1417,1,FALSE)</f>
        <v>1BCarlos Hernández21</v>
      </c>
    </row>
    <row r="144" spans="1:30" x14ac:dyDescent="0.25">
      <c r="A144" t="str">
        <f t="shared" si="2"/>
        <v>CFGustavo Hernández21</v>
      </c>
      <c r="B144">
        <v>9644</v>
      </c>
      <c r="C144">
        <v>138</v>
      </c>
      <c r="D144" t="s">
        <v>485</v>
      </c>
      <c r="E144" t="s">
        <v>484</v>
      </c>
      <c r="F144">
        <v>0</v>
      </c>
      <c r="G144" s="10">
        <v>36953</v>
      </c>
      <c r="H144">
        <v>21</v>
      </c>
      <c r="I144" t="s">
        <v>77</v>
      </c>
      <c r="J144" t="s">
        <v>128</v>
      </c>
      <c r="K144">
        <v>1</v>
      </c>
      <c r="L144">
        <v>1</v>
      </c>
      <c r="M144">
        <v>1</v>
      </c>
      <c r="N144">
        <v>1</v>
      </c>
      <c r="O144">
        <v>1</v>
      </c>
      <c r="P144">
        <v>8</v>
      </c>
      <c r="Q144">
        <v>9</v>
      </c>
      <c r="R144">
        <v>7</v>
      </c>
      <c r="S144" t="s">
        <v>47</v>
      </c>
      <c r="T144" t="s">
        <v>47</v>
      </c>
      <c r="U144" t="s">
        <v>47</v>
      </c>
      <c r="V144" t="s">
        <v>47</v>
      </c>
      <c r="W144" t="s">
        <v>47</v>
      </c>
      <c r="X144" t="s">
        <v>47</v>
      </c>
      <c r="Y144">
        <v>7</v>
      </c>
      <c r="Z144" t="s">
        <v>47</v>
      </c>
      <c r="AA144" t="s">
        <v>47</v>
      </c>
      <c r="AB144" t="s">
        <v>47</v>
      </c>
      <c r="AC144" t="s">
        <v>47</v>
      </c>
      <c r="AD144" t="str">
        <f>VLOOKUP($A144,Bat!$A$4:$A$1417,1,FALSE)</f>
        <v>CFGustavo Hernández21</v>
      </c>
    </row>
    <row r="145" spans="1:30" x14ac:dyDescent="0.25">
      <c r="A145" t="str">
        <f t="shared" si="2"/>
        <v>2BLuis Hernández21</v>
      </c>
      <c r="B145">
        <v>10954</v>
      </c>
      <c r="C145">
        <v>61</v>
      </c>
      <c r="D145" t="s">
        <v>342</v>
      </c>
      <c r="E145" t="s">
        <v>484</v>
      </c>
      <c r="F145">
        <v>0</v>
      </c>
      <c r="G145" s="10">
        <v>36910</v>
      </c>
      <c r="H145">
        <v>21</v>
      </c>
      <c r="I145" t="s">
        <v>74</v>
      </c>
      <c r="J145" t="s">
        <v>128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10</v>
      </c>
      <c r="Q145">
        <v>8</v>
      </c>
      <c r="R145">
        <v>9</v>
      </c>
      <c r="S145" t="s">
        <v>47</v>
      </c>
      <c r="T145" t="s">
        <v>47</v>
      </c>
      <c r="U145">
        <v>9</v>
      </c>
      <c r="V145">
        <v>3</v>
      </c>
      <c r="W145">
        <v>6</v>
      </c>
      <c r="X145" t="s">
        <v>47</v>
      </c>
      <c r="Y145" t="s">
        <v>47</v>
      </c>
      <c r="Z145" t="s">
        <v>47</v>
      </c>
      <c r="AA145" t="s">
        <v>47</v>
      </c>
      <c r="AB145" t="s">
        <v>47</v>
      </c>
      <c r="AC145" t="s">
        <v>47</v>
      </c>
      <c r="AD145" t="str">
        <f>VLOOKUP($A145,Bat!$A$4:$A$1417,1,FALSE)</f>
        <v>2BLuis Hernández21</v>
      </c>
    </row>
    <row r="146" spans="1:30" x14ac:dyDescent="0.25">
      <c r="A146" t="str">
        <f t="shared" si="2"/>
        <v>LFShihei Higashi21</v>
      </c>
      <c r="B146">
        <v>4064</v>
      </c>
      <c r="C146">
        <v>59</v>
      </c>
      <c r="D146" t="s">
        <v>486</v>
      </c>
      <c r="E146" t="s">
        <v>487</v>
      </c>
      <c r="F146">
        <v>0</v>
      </c>
      <c r="G146" s="10">
        <v>36728</v>
      </c>
      <c r="H146">
        <v>21</v>
      </c>
      <c r="I146" t="s">
        <v>52</v>
      </c>
      <c r="J146" t="s">
        <v>128</v>
      </c>
      <c r="K146">
        <v>1</v>
      </c>
      <c r="L146">
        <v>1</v>
      </c>
      <c r="M146">
        <v>1</v>
      </c>
      <c r="N146">
        <v>1</v>
      </c>
      <c r="O146">
        <v>1</v>
      </c>
      <c r="P146">
        <v>10</v>
      </c>
      <c r="Q146">
        <v>9</v>
      </c>
      <c r="R146">
        <v>9</v>
      </c>
      <c r="S146" t="s">
        <v>47</v>
      </c>
      <c r="T146" t="s">
        <v>47</v>
      </c>
      <c r="U146" t="s">
        <v>47</v>
      </c>
      <c r="V146" t="s">
        <v>47</v>
      </c>
      <c r="W146" t="s">
        <v>47</v>
      </c>
      <c r="X146">
        <v>7</v>
      </c>
      <c r="Y146">
        <v>4</v>
      </c>
      <c r="Z146">
        <v>5</v>
      </c>
      <c r="AA146" t="s">
        <v>47</v>
      </c>
      <c r="AB146" t="s">
        <v>47</v>
      </c>
      <c r="AC146" t="s">
        <v>47</v>
      </c>
      <c r="AD146" t="str">
        <f>VLOOKUP($A146,Bat!$A$4:$A$1417,1,FALSE)</f>
        <v>LFShihei Higashi21</v>
      </c>
    </row>
    <row r="147" spans="1:30" x14ac:dyDescent="0.25">
      <c r="A147" t="str">
        <f t="shared" si="2"/>
        <v>RFHisashi Higuchi22</v>
      </c>
      <c r="B147">
        <v>5890</v>
      </c>
      <c r="C147">
        <v>410</v>
      </c>
      <c r="D147" t="s">
        <v>488</v>
      </c>
      <c r="E147" t="s">
        <v>489</v>
      </c>
      <c r="F147">
        <v>0</v>
      </c>
      <c r="G147" s="10">
        <v>36563</v>
      </c>
      <c r="H147">
        <v>22</v>
      </c>
      <c r="I147" t="s">
        <v>69</v>
      </c>
      <c r="J147" t="s">
        <v>128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2</v>
      </c>
      <c r="Q147">
        <v>8</v>
      </c>
      <c r="R147">
        <v>6</v>
      </c>
      <c r="S147" t="s">
        <v>47</v>
      </c>
      <c r="T147" t="s">
        <v>47</v>
      </c>
      <c r="U147" t="s">
        <v>47</v>
      </c>
      <c r="V147" t="s">
        <v>47</v>
      </c>
      <c r="W147" t="s">
        <v>47</v>
      </c>
      <c r="X147">
        <v>3</v>
      </c>
      <c r="Y147" t="s">
        <v>47</v>
      </c>
      <c r="Z147">
        <v>6</v>
      </c>
      <c r="AA147" t="s">
        <v>47</v>
      </c>
      <c r="AB147" t="s">
        <v>47</v>
      </c>
      <c r="AC147" t="s">
        <v>47</v>
      </c>
      <c r="AD147" t="str">
        <f>VLOOKUP($A147,Bat!$A$4:$A$1417,1,FALSE)</f>
        <v>RFHisashi Higuchi22</v>
      </c>
    </row>
    <row r="148" spans="1:30" x14ac:dyDescent="0.25">
      <c r="A148" t="str">
        <f t="shared" si="2"/>
        <v>LFDave Hill18</v>
      </c>
      <c r="B148">
        <v>4871</v>
      </c>
      <c r="C148">
        <v>191</v>
      </c>
      <c r="D148" t="s">
        <v>490</v>
      </c>
      <c r="E148" t="s">
        <v>491</v>
      </c>
      <c r="F148">
        <v>0</v>
      </c>
      <c r="G148" s="10">
        <v>37968</v>
      </c>
      <c r="H148">
        <v>18</v>
      </c>
      <c r="I148" t="s">
        <v>52</v>
      </c>
      <c r="J148" t="s">
        <v>128</v>
      </c>
      <c r="K148">
        <v>1</v>
      </c>
      <c r="L148">
        <v>1</v>
      </c>
      <c r="M148">
        <v>1</v>
      </c>
      <c r="N148">
        <v>1</v>
      </c>
      <c r="O148">
        <v>1</v>
      </c>
      <c r="P148">
        <v>5</v>
      </c>
      <c r="Q148">
        <v>10</v>
      </c>
      <c r="R148">
        <v>9</v>
      </c>
      <c r="S148" t="s">
        <v>47</v>
      </c>
      <c r="T148" t="s">
        <v>47</v>
      </c>
      <c r="U148" t="s">
        <v>47</v>
      </c>
      <c r="V148" t="s">
        <v>47</v>
      </c>
      <c r="W148" t="s">
        <v>47</v>
      </c>
      <c r="X148">
        <v>2</v>
      </c>
      <c r="Y148">
        <v>2</v>
      </c>
      <c r="Z148" t="s">
        <v>47</v>
      </c>
      <c r="AA148" t="s">
        <v>47</v>
      </c>
      <c r="AB148" t="s">
        <v>47</v>
      </c>
      <c r="AC148" t="s">
        <v>47</v>
      </c>
      <c r="AD148" t="str">
        <f>VLOOKUP($A148,Bat!$A$4:$A$1417,1,FALSE)</f>
        <v>LFDave Hill18</v>
      </c>
    </row>
    <row r="149" spans="1:30" x14ac:dyDescent="0.25">
      <c r="A149" t="str">
        <f t="shared" si="2"/>
        <v>CFJeremy Hill18</v>
      </c>
      <c r="B149">
        <v>5090</v>
      </c>
      <c r="C149">
        <v>212</v>
      </c>
      <c r="D149" t="s">
        <v>492</v>
      </c>
      <c r="E149" t="s">
        <v>491</v>
      </c>
      <c r="F149">
        <v>0</v>
      </c>
      <c r="G149" s="10">
        <v>37907</v>
      </c>
      <c r="H149">
        <v>18</v>
      </c>
      <c r="I149" t="s">
        <v>77</v>
      </c>
      <c r="J149" t="s">
        <v>128</v>
      </c>
      <c r="K149">
        <v>1</v>
      </c>
      <c r="L149">
        <v>1</v>
      </c>
      <c r="M149">
        <v>1</v>
      </c>
      <c r="N149">
        <v>1</v>
      </c>
      <c r="O149">
        <v>1</v>
      </c>
      <c r="P149">
        <v>5</v>
      </c>
      <c r="Q149">
        <v>10</v>
      </c>
      <c r="R149">
        <v>7</v>
      </c>
      <c r="S149" t="s">
        <v>47</v>
      </c>
      <c r="T149" t="s">
        <v>47</v>
      </c>
      <c r="U149" t="s">
        <v>47</v>
      </c>
      <c r="V149" t="s">
        <v>47</v>
      </c>
      <c r="W149" t="s">
        <v>47</v>
      </c>
      <c r="X149" t="s">
        <v>47</v>
      </c>
      <c r="Y149">
        <v>5</v>
      </c>
      <c r="Z149" t="s">
        <v>47</v>
      </c>
      <c r="AA149" t="s">
        <v>47</v>
      </c>
      <c r="AB149" t="s">
        <v>47</v>
      </c>
      <c r="AC149" t="s">
        <v>47</v>
      </c>
      <c r="AD149" t="str">
        <f>VLOOKUP($A149,Bat!$A$4:$A$1417,1,FALSE)</f>
        <v>CFJeremy Hill18</v>
      </c>
    </row>
    <row r="150" spans="1:30" x14ac:dyDescent="0.25">
      <c r="A150" t="str">
        <f t="shared" si="2"/>
        <v>SSRob Hill21</v>
      </c>
      <c r="B150">
        <v>12327</v>
      </c>
      <c r="C150">
        <v>239</v>
      </c>
      <c r="D150" t="s">
        <v>371</v>
      </c>
      <c r="E150" t="s">
        <v>491</v>
      </c>
      <c r="F150">
        <v>0</v>
      </c>
      <c r="G150" s="10">
        <v>37040</v>
      </c>
      <c r="H150">
        <v>21</v>
      </c>
      <c r="I150" t="s">
        <v>75</v>
      </c>
      <c r="J150" t="s">
        <v>128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5</v>
      </c>
      <c r="Q150">
        <v>8</v>
      </c>
      <c r="R150">
        <v>9</v>
      </c>
      <c r="S150" t="s">
        <v>47</v>
      </c>
      <c r="T150" t="s">
        <v>47</v>
      </c>
      <c r="U150">
        <v>4</v>
      </c>
      <c r="V150">
        <v>1</v>
      </c>
      <c r="W150">
        <v>5</v>
      </c>
      <c r="X150">
        <v>1</v>
      </c>
      <c r="Y150" t="s">
        <v>47</v>
      </c>
      <c r="Z150">
        <v>4</v>
      </c>
      <c r="AA150" t="s">
        <v>47</v>
      </c>
      <c r="AB150" t="s">
        <v>47</v>
      </c>
      <c r="AC150" t="s">
        <v>47</v>
      </c>
      <c r="AD150" t="str">
        <f>VLOOKUP($A150,Bat!$A$4:$A$1417,1,FALSE)</f>
        <v>SSRob Hill21</v>
      </c>
    </row>
    <row r="151" spans="1:30" x14ac:dyDescent="0.25">
      <c r="A151" t="str">
        <f t="shared" si="2"/>
        <v>LFSukenobu Hirano21</v>
      </c>
      <c r="B151">
        <v>4570</v>
      </c>
      <c r="C151">
        <v>247</v>
      </c>
      <c r="D151" t="s">
        <v>493</v>
      </c>
      <c r="E151" t="s">
        <v>494</v>
      </c>
      <c r="F151">
        <v>0</v>
      </c>
      <c r="G151" s="10">
        <v>36881</v>
      </c>
      <c r="H151">
        <v>21</v>
      </c>
      <c r="I151" t="s">
        <v>52</v>
      </c>
      <c r="J151" t="s">
        <v>128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4</v>
      </c>
      <c r="Q151">
        <v>9</v>
      </c>
      <c r="R151">
        <v>9</v>
      </c>
      <c r="S151" t="s">
        <v>47</v>
      </c>
      <c r="T151" t="s">
        <v>47</v>
      </c>
      <c r="U151" t="s">
        <v>47</v>
      </c>
      <c r="V151" t="s">
        <v>47</v>
      </c>
      <c r="W151" t="s">
        <v>47</v>
      </c>
      <c r="X151">
        <v>5</v>
      </c>
      <c r="Y151">
        <v>5</v>
      </c>
      <c r="Z151">
        <v>6</v>
      </c>
      <c r="AA151" t="s">
        <v>47</v>
      </c>
      <c r="AB151" t="s">
        <v>47</v>
      </c>
      <c r="AC151" t="s">
        <v>47</v>
      </c>
      <c r="AD151" t="str">
        <f>VLOOKUP($A151,Bat!$A$4:$A$1417,1,FALSE)</f>
        <v>LFSukenobu Hirano21</v>
      </c>
    </row>
    <row r="152" spans="1:30" x14ac:dyDescent="0.25">
      <c r="A152" t="str">
        <f t="shared" si="2"/>
        <v>1BShigekazu Hirata18</v>
      </c>
      <c r="B152">
        <v>4403</v>
      </c>
      <c r="C152">
        <v>382</v>
      </c>
      <c r="D152" t="s">
        <v>495</v>
      </c>
      <c r="E152" t="s">
        <v>496</v>
      </c>
      <c r="F152">
        <v>0</v>
      </c>
      <c r="G152" s="10">
        <v>37786</v>
      </c>
      <c r="H152">
        <v>18</v>
      </c>
      <c r="I152" t="s">
        <v>90</v>
      </c>
      <c r="J152" t="s">
        <v>128</v>
      </c>
      <c r="K152">
        <v>1</v>
      </c>
      <c r="L152">
        <v>1</v>
      </c>
      <c r="M152">
        <v>1</v>
      </c>
      <c r="N152">
        <v>1</v>
      </c>
      <c r="O152">
        <v>1</v>
      </c>
      <c r="P152">
        <v>9</v>
      </c>
      <c r="Q152">
        <v>3</v>
      </c>
      <c r="R152">
        <v>2</v>
      </c>
      <c r="S152" t="s">
        <v>47</v>
      </c>
      <c r="T152">
        <v>2</v>
      </c>
      <c r="U152" t="s">
        <v>47</v>
      </c>
      <c r="V152" t="s">
        <v>47</v>
      </c>
      <c r="W152" t="s">
        <v>47</v>
      </c>
      <c r="X152" t="s">
        <v>47</v>
      </c>
      <c r="Y152" t="s">
        <v>47</v>
      </c>
      <c r="Z152" t="s">
        <v>47</v>
      </c>
      <c r="AA152" t="s">
        <v>47</v>
      </c>
      <c r="AB152" t="s">
        <v>47</v>
      </c>
      <c r="AC152" t="s">
        <v>47</v>
      </c>
      <c r="AD152" t="str">
        <f>VLOOKUP($A152,Bat!$A$4:$A$1417,1,FALSE)</f>
        <v>1BShigekazu Hirata18</v>
      </c>
    </row>
    <row r="153" spans="1:30" x14ac:dyDescent="0.25">
      <c r="A153" t="str">
        <f t="shared" si="2"/>
        <v>3BWalter Holt21</v>
      </c>
      <c r="B153">
        <v>11445</v>
      </c>
      <c r="C153">
        <v>94</v>
      </c>
      <c r="D153" t="s">
        <v>497</v>
      </c>
      <c r="E153" t="s">
        <v>498</v>
      </c>
      <c r="F153">
        <v>0</v>
      </c>
      <c r="G153" s="10">
        <v>36873</v>
      </c>
      <c r="H153">
        <v>21</v>
      </c>
      <c r="I153" t="s">
        <v>72</v>
      </c>
      <c r="J153" t="s">
        <v>128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7</v>
      </c>
      <c r="Q153">
        <v>10</v>
      </c>
      <c r="R153">
        <v>10</v>
      </c>
      <c r="S153" t="s">
        <v>47</v>
      </c>
      <c r="T153">
        <v>5</v>
      </c>
      <c r="U153" t="s">
        <v>47</v>
      </c>
      <c r="V153">
        <v>8</v>
      </c>
      <c r="W153">
        <v>7</v>
      </c>
      <c r="X153" t="s">
        <v>47</v>
      </c>
      <c r="Y153" t="s">
        <v>47</v>
      </c>
      <c r="Z153" t="s">
        <v>47</v>
      </c>
      <c r="AA153" t="s">
        <v>47</v>
      </c>
      <c r="AB153" t="s">
        <v>47</v>
      </c>
      <c r="AC153" t="s">
        <v>47</v>
      </c>
      <c r="AD153" t="str">
        <f>VLOOKUP($A153,Bat!$A$4:$A$1417,1,FALSE)</f>
        <v>3BWalter Holt21</v>
      </c>
    </row>
    <row r="154" spans="1:30" x14ac:dyDescent="0.25">
      <c r="A154" t="str">
        <f t="shared" si="2"/>
        <v>C-Katsuhiko Horiuchi21</v>
      </c>
      <c r="B154">
        <v>9575</v>
      </c>
      <c r="C154">
        <v>670</v>
      </c>
      <c r="D154" t="s">
        <v>297</v>
      </c>
      <c r="E154" t="s">
        <v>499</v>
      </c>
      <c r="F154">
        <v>0</v>
      </c>
      <c r="G154" s="10">
        <v>36706</v>
      </c>
      <c r="H154">
        <v>21</v>
      </c>
      <c r="I154" t="s">
        <v>89</v>
      </c>
      <c r="J154" t="s">
        <v>128</v>
      </c>
      <c r="K154">
        <v>1</v>
      </c>
      <c r="L154">
        <v>1</v>
      </c>
      <c r="M154">
        <v>1</v>
      </c>
      <c r="N154">
        <v>1</v>
      </c>
      <c r="O154">
        <v>1</v>
      </c>
      <c r="P154">
        <v>4</v>
      </c>
      <c r="Q154">
        <v>1</v>
      </c>
      <c r="R154">
        <v>5</v>
      </c>
      <c r="S154">
        <v>8</v>
      </c>
      <c r="T154">
        <v>3</v>
      </c>
      <c r="U154" t="s">
        <v>47</v>
      </c>
      <c r="V154" t="s">
        <v>47</v>
      </c>
      <c r="W154" t="s">
        <v>47</v>
      </c>
      <c r="X154" t="s">
        <v>47</v>
      </c>
      <c r="Y154" t="s">
        <v>47</v>
      </c>
      <c r="Z154" t="s">
        <v>47</v>
      </c>
      <c r="AA154" t="s">
        <v>47</v>
      </c>
      <c r="AB154" t="s">
        <v>47</v>
      </c>
      <c r="AC154" t="s">
        <v>47</v>
      </c>
      <c r="AD154" t="str">
        <f>VLOOKUP($A154,Bat!$A$4:$A$1417,1,FALSE)</f>
        <v>C-Katsuhiko Horiuchi21</v>
      </c>
    </row>
    <row r="155" spans="1:30" x14ac:dyDescent="0.25">
      <c r="A155" t="str">
        <f t="shared" si="2"/>
        <v>CFAndy Horn18</v>
      </c>
      <c r="B155">
        <v>4983</v>
      </c>
      <c r="C155">
        <v>315</v>
      </c>
      <c r="D155" t="s">
        <v>384</v>
      </c>
      <c r="E155" t="s">
        <v>500</v>
      </c>
      <c r="F155">
        <v>0</v>
      </c>
      <c r="G155" s="10">
        <v>37957</v>
      </c>
      <c r="H155">
        <v>18</v>
      </c>
      <c r="I155" t="s">
        <v>77</v>
      </c>
      <c r="J155" t="s">
        <v>128</v>
      </c>
      <c r="K155">
        <v>1</v>
      </c>
      <c r="L155">
        <v>1</v>
      </c>
      <c r="M155">
        <v>1</v>
      </c>
      <c r="N155">
        <v>1</v>
      </c>
      <c r="O155">
        <v>1</v>
      </c>
      <c r="P155">
        <v>5</v>
      </c>
      <c r="Q155">
        <v>6</v>
      </c>
      <c r="R155">
        <v>10</v>
      </c>
      <c r="S155" t="s">
        <v>47</v>
      </c>
      <c r="T155" t="s">
        <v>47</v>
      </c>
      <c r="U155" t="s">
        <v>47</v>
      </c>
      <c r="V155" t="s">
        <v>47</v>
      </c>
      <c r="W155" t="s">
        <v>47</v>
      </c>
      <c r="X155" t="s">
        <v>47</v>
      </c>
      <c r="Y155">
        <v>2</v>
      </c>
      <c r="Z155" t="s">
        <v>47</v>
      </c>
      <c r="AA155" t="s">
        <v>47</v>
      </c>
      <c r="AB155" t="s">
        <v>47</v>
      </c>
      <c r="AC155" t="s">
        <v>47</v>
      </c>
      <c r="AD155" t="str">
        <f>VLOOKUP($A155,Bat!$A$4:$A$1417,1,FALSE)</f>
        <v>CFAndy Horn18</v>
      </c>
    </row>
    <row r="156" spans="1:30" x14ac:dyDescent="0.25">
      <c r="A156" t="str">
        <f t="shared" ref="A156:A219" si="3">IF(I156="C","C-",I156)&amp;D156&amp;" "&amp;E156&amp;H156</f>
        <v>3BSherman Horne21</v>
      </c>
      <c r="B156">
        <v>6707</v>
      </c>
      <c r="C156">
        <v>193</v>
      </c>
      <c r="D156" t="s">
        <v>501</v>
      </c>
      <c r="E156" t="s">
        <v>502</v>
      </c>
      <c r="F156">
        <v>0</v>
      </c>
      <c r="G156" s="10">
        <v>36760</v>
      </c>
      <c r="H156">
        <v>21</v>
      </c>
      <c r="I156" t="s">
        <v>72</v>
      </c>
      <c r="J156" t="s">
        <v>128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9</v>
      </c>
      <c r="Q156">
        <v>7</v>
      </c>
      <c r="R156">
        <v>6</v>
      </c>
      <c r="S156" t="s">
        <v>47</v>
      </c>
      <c r="T156" t="s">
        <v>47</v>
      </c>
      <c r="U156">
        <v>5</v>
      </c>
      <c r="V156">
        <v>3</v>
      </c>
      <c r="W156">
        <v>3</v>
      </c>
      <c r="X156">
        <v>2</v>
      </c>
      <c r="Y156">
        <v>1</v>
      </c>
      <c r="Z156">
        <v>1</v>
      </c>
      <c r="AA156" t="s">
        <v>47</v>
      </c>
      <c r="AB156" t="s">
        <v>47</v>
      </c>
      <c r="AC156" t="s">
        <v>47</v>
      </c>
      <c r="AD156" t="str">
        <f>VLOOKUP($A156,Bat!$A$4:$A$1417,1,FALSE)</f>
        <v>3BSherman Horne21</v>
      </c>
    </row>
    <row r="157" spans="1:30" x14ac:dyDescent="0.25">
      <c r="A157" t="str">
        <f t="shared" si="3"/>
        <v>1BDavid Horsman18</v>
      </c>
      <c r="B157">
        <v>5251</v>
      </c>
      <c r="C157">
        <v>359</v>
      </c>
      <c r="D157" t="s">
        <v>209</v>
      </c>
      <c r="E157" t="s">
        <v>503</v>
      </c>
      <c r="F157">
        <v>0</v>
      </c>
      <c r="G157" s="10">
        <v>37907</v>
      </c>
      <c r="H157">
        <v>18</v>
      </c>
      <c r="I157" t="s">
        <v>90</v>
      </c>
      <c r="J157" t="s">
        <v>128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3</v>
      </c>
      <c r="Q157">
        <v>7</v>
      </c>
      <c r="R157">
        <v>10</v>
      </c>
      <c r="S157" t="s">
        <v>47</v>
      </c>
      <c r="T157">
        <v>1</v>
      </c>
      <c r="U157" t="s">
        <v>47</v>
      </c>
      <c r="V157" t="s">
        <v>47</v>
      </c>
      <c r="W157" t="s">
        <v>47</v>
      </c>
      <c r="X157" t="s">
        <v>47</v>
      </c>
      <c r="Y157" t="s">
        <v>47</v>
      </c>
      <c r="Z157" t="s">
        <v>47</v>
      </c>
      <c r="AA157" t="s">
        <v>47</v>
      </c>
      <c r="AB157" t="s">
        <v>47</v>
      </c>
      <c r="AC157" t="s">
        <v>47</v>
      </c>
      <c r="AD157" t="str">
        <f>VLOOKUP($A157,Bat!$A$4:$A$1417,1,FALSE)</f>
        <v>1BDavid Horsman18</v>
      </c>
    </row>
    <row r="158" spans="1:30" x14ac:dyDescent="0.25">
      <c r="A158" t="str">
        <f t="shared" si="3"/>
        <v>3BTim Hosler21</v>
      </c>
      <c r="B158">
        <v>8964</v>
      </c>
      <c r="C158">
        <v>245</v>
      </c>
      <c r="D158" t="s">
        <v>260</v>
      </c>
      <c r="E158" t="s">
        <v>504</v>
      </c>
      <c r="F158">
        <v>0</v>
      </c>
      <c r="G158" s="10">
        <v>36933</v>
      </c>
      <c r="H158">
        <v>21</v>
      </c>
      <c r="I158" t="s">
        <v>72</v>
      </c>
      <c r="J158" t="s">
        <v>128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5</v>
      </c>
      <c r="Q158">
        <v>9</v>
      </c>
      <c r="R158">
        <v>6</v>
      </c>
      <c r="S158" t="s">
        <v>47</v>
      </c>
      <c r="T158" t="s">
        <v>47</v>
      </c>
      <c r="U158" t="s">
        <v>47</v>
      </c>
      <c r="V158">
        <v>9</v>
      </c>
      <c r="W158" t="s">
        <v>47</v>
      </c>
      <c r="X158" t="s">
        <v>47</v>
      </c>
      <c r="Y158" t="s">
        <v>47</v>
      </c>
      <c r="Z158" t="s">
        <v>47</v>
      </c>
      <c r="AA158" t="s">
        <v>47</v>
      </c>
      <c r="AB158" t="s">
        <v>47</v>
      </c>
      <c r="AC158" t="s">
        <v>47</v>
      </c>
      <c r="AD158" t="str">
        <f>VLOOKUP($A158,Bat!$A$4:$A$1417,1,FALSE)</f>
        <v>3BTim Hosler21</v>
      </c>
    </row>
    <row r="159" spans="1:30" x14ac:dyDescent="0.25">
      <c r="A159" t="str">
        <f t="shared" si="3"/>
        <v>C-Joe Howard21</v>
      </c>
      <c r="B159">
        <v>9694</v>
      </c>
      <c r="C159">
        <v>221</v>
      </c>
      <c r="D159" t="s">
        <v>243</v>
      </c>
      <c r="E159" t="s">
        <v>505</v>
      </c>
      <c r="F159">
        <v>0</v>
      </c>
      <c r="G159" s="10">
        <v>36832</v>
      </c>
      <c r="H159">
        <v>21</v>
      </c>
      <c r="I159" t="s">
        <v>89</v>
      </c>
      <c r="J159" t="s">
        <v>128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6</v>
      </c>
      <c r="Q159">
        <v>9</v>
      </c>
      <c r="R159">
        <v>4</v>
      </c>
      <c r="S159">
        <v>8</v>
      </c>
      <c r="T159" t="s">
        <v>47</v>
      </c>
      <c r="U159" t="s">
        <v>47</v>
      </c>
      <c r="V159" t="s">
        <v>47</v>
      </c>
      <c r="W159" t="s">
        <v>47</v>
      </c>
      <c r="X159" t="s">
        <v>47</v>
      </c>
      <c r="Y159" t="s">
        <v>47</v>
      </c>
      <c r="Z159" t="s">
        <v>47</v>
      </c>
      <c r="AA159" t="s">
        <v>47</v>
      </c>
      <c r="AB159" t="s">
        <v>47</v>
      </c>
      <c r="AC159" t="s">
        <v>47</v>
      </c>
      <c r="AD159" t="str">
        <f>VLOOKUP($A159,Bat!$A$4:$A$1417,1,FALSE)</f>
        <v>C-Joe Howard21</v>
      </c>
    </row>
    <row r="160" spans="1:30" x14ac:dyDescent="0.25">
      <c r="A160" t="str">
        <f t="shared" si="3"/>
        <v>CFMark Howard18</v>
      </c>
      <c r="B160">
        <v>5368</v>
      </c>
      <c r="C160">
        <v>238</v>
      </c>
      <c r="D160" t="s">
        <v>226</v>
      </c>
      <c r="E160" t="s">
        <v>505</v>
      </c>
      <c r="F160">
        <v>2800000</v>
      </c>
      <c r="G160" s="10">
        <v>37927</v>
      </c>
      <c r="H160">
        <v>18</v>
      </c>
      <c r="I160" t="s">
        <v>77</v>
      </c>
      <c r="J160" t="s">
        <v>128</v>
      </c>
      <c r="K160">
        <v>1</v>
      </c>
      <c r="L160">
        <v>1</v>
      </c>
      <c r="M160">
        <v>1</v>
      </c>
      <c r="N160">
        <v>1</v>
      </c>
      <c r="O160">
        <v>1</v>
      </c>
      <c r="P160">
        <v>8</v>
      </c>
      <c r="Q160">
        <v>6</v>
      </c>
      <c r="R160">
        <v>7</v>
      </c>
      <c r="S160" t="s">
        <v>47</v>
      </c>
      <c r="T160" t="s">
        <v>47</v>
      </c>
      <c r="U160" t="s">
        <v>47</v>
      </c>
      <c r="V160" t="s">
        <v>47</v>
      </c>
      <c r="W160" t="s">
        <v>47</v>
      </c>
      <c r="X160">
        <v>1</v>
      </c>
      <c r="Y160">
        <v>3</v>
      </c>
      <c r="Z160">
        <v>1</v>
      </c>
      <c r="AA160" t="s">
        <v>47</v>
      </c>
      <c r="AB160" t="s">
        <v>47</v>
      </c>
      <c r="AC160" t="s">
        <v>47</v>
      </c>
      <c r="AD160" t="str">
        <f>VLOOKUP($A160,Bat!$A$4:$A$1417,1,FALSE)</f>
        <v>CFMark Howard18</v>
      </c>
    </row>
    <row r="161" spans="1:30" x14ac:dyDescent="0.25">
      <c r="A161" t="str">
        <f t="shared" si="3"/>
        <v>LFHugh Howell21</v>
      </c>
      <c r="B161">
        <v>10027</v>
      </c>
      <c r="C161">
        <v>337</v>
      </c>
      <c r="D161" t="s">
        <v>506</v>
      </c>
      <c r="E161" t="s">
        <v>507</v>
      </c>
      <c r="F161">
        <v>0</v>
      </c>
      <c r="G161" s="10">
        <v>36766</v>
      </c>
      <c r="H161">
        <v>21</v>
      </c>
      <c r="I161" t="s">
        <v>52</v>
      </c>
      <c r="J161" t="s">
        <v>128</v>
      </c>
      <c r="K161">
        <v>1</v>
      </c>
      <c r="L161">
        <v>1</v>
      </c>
      <c r="M161">
        <v>1</v>
      </c>
      <c r="N161">
        <v>1</v>
      </c>
      <c r="O161">
        <v>1</v>
      </c>
      <c r="P161">
        <v>5</v>
      </c>
      <c r="Q161">
        <v>6</v>
      </c>
      <c r="R161">
        <v>8</v>
      </c>
      <c r="S161" t="s">
        <v>47</v>
      </c>
      <c r="T161">
        <v>1</v>
      </c>
      <c r="U161" t="s">
        <v>47</v>
      </c>
      <c r="V161" t="s">
        <v>47</v>
      </c>
      <c r="W161" t="s">
        <v>47</v>
      </c>
      <c r="X161">
        <v>8</v>
      </c>
      <c r="Y161" t="s">
        <v>47</v>
      </c>
      <c r="Z161">
        <v>5</v>
      </c>
      <c r="AA161" t="s">
        <v>47</v>
      </c>
      <c r="AB161" t="s">
        <v>47</v>
      </c>
      <c r="AC161" t="s">
        <v>47</v>
      </c>
      <c r="AD161" t="str">
        <f>VLOOKUP($A161,Bat!$A$4:$A$1417,1,FALSE)</f>
        <v>LFHugh Howell21</v>
      </c>
    </row>
    <row r="162" spans="1:30" x14ac:dyDescent="0.25">
      <c r="A162" t="str">
        <f t="shared" si="3"/>
        <v>C-Mark Hubbard21</v>
      </c>
      <c r="B162">
        <v>7567</v>
      </c>
      <c r="C162">
        <v>207</v>
      </c>
      <c r="D162" t="s">
        <v>226</v>
      </c>
      <c r="E162" t="s">
        <v>508</v>
      </c>
      <c r="F162">
        <v>0</v>
      </c>
      <c r="G162" s="10">
        <v>36944</v>
      </c>
      <c r="H162">
        <v>21</v>
      </c>
      <c r="I162" t="s">
        <v>89</v>
      </c>
      <c r="J162" t="s">
        <v>128</v>
      </c>
      <c r="K162">
        <v>1</v>
      </c>
      <c r="L162">
        <v>1</v>
      </c>
      <c r="M162">
        <v>1</v>
      </c>
      <c r="N162">
        <v>1</v>
      </c>
      <c r="O162">
        <v>1</v>
      </c>
      <c r="P162">
        <v>7</v>
      </c>
      <c r="Q162">
        <v>8</v>
      </c>
      <c r="R162">
        <v>5</v>
      </c>
      <c r="S162">
        <v>8</v>
      </c>
      <c r="T162" t="s">
        <v>47</v>
      </c>
      <c r="U162" t="s">
        <v>47</v>
      </c>
      <c r="V162" t="s">
        <v>47</v>
      </c>
      <c r="W162" t="s">
        <v>47</v>
      </c>
      <c r="X162">
        <v>5</v>
      </c>
      <c r="Y162" t="s">
        <v>47</v>
      </c>
      <c r="Z162" t="s">
        <v>47</v>
      </c>
      <c r="AA162" t="s">
        <v>47</v>
      </c>
      <c r="AB162" t="s">
        <v>47</v>
      </c>
      <c r="AC162" t="s">
        <v>47</v>
      </c>
      <c r="AD162" t="str">
        <f>VLOOKUP($A162,Bat!$A$4:$A$1417,1,FALSE)</f>
        <v>C-Mark Hubbard21</v>
      </c>
    </row>
    <row r="163" spans="1:30" x14ac:dyDescent="0.25">
      <c r="A163" t="str">
        <f t="shared" si="3"/>
        <v>LFRay Huggins21</v>
      </c>
      <c r="B163">
        <v>9717</v>
      </c>
      <c r="C163">
        <v>24</v>
      </c>
      <c r="D163" t="s">
        <v>258</v>
      </c>
      <c r="E163" t="s">
        <v>509</v>
      </c>
      <c r="F163">
        <v>0</v>
      </c>
      <c r="G163" s="10">
        <v>36702</v>
      </c>
      <c r="H163">
        <v>21</v>
      </c>
      <c r="I163" t="s">
        <v>52</v>
      </c>
      <c r="J163" t="s">
        <v>128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10</v>
      </c>
      <c r="Q163">
        <v>10</v>
      </c>
      <c r="R163">
        <v>8</v>
      </c>
      <c r="S163" t="s">
        <v>47</v>
      </c>
      <c r="T163">
        <v>5</v>
      </c>
      <c r="U163" t="s">
        <v>47</v>
      </c>
      <c r="V163" t="s">
        <v>47</v>
      </c>
      <c r="W163" t="s">
        <v>47</v>
      </c>
      <c r="X163">
        <v>10</v>
      </c>
      <c r="Y163">
        <v>6</v>
      </c>
      <c r="Z163">
        <v>6</v>
      </c>
      <c r="AA163" t="s">
        <v>47</v>
      </c>
      <c r="AB163" t="s">
        <v>47</v>
      </c>
      <c r="AC163" t="s">
        <v>47</v>
      </c>
      <c r="AD163" t="str">
        <f>VLOOKUP($A163,Bat!$A$4:$A$1417,1,FALSE)</f>
        <v>LFRay Huggins21</v>
      </c>
    </row>
    <row r="164" spans="1:30" x14ac:dyDescent="0.25">
      <c r="A164" t="str">
        <f t="shared" si="3"/>
        <v>1BKingo Ichikawa21</v>
      </c>
      <c r="B164">
        <v>4091</v>
      </c>
      <c r="C164">
        <v>697</v>
      </c>
      <c r="D164" t="s">
        <v>510</v>
      </c>
      <c r="E164" t="s">
        <v>511</v>
      </c>
      <c r="F164">
        <v>0</v>
      </c>
      <c r="G164" s="10">
        <v>36749</v>
      </c>
      <c r="H164">
        <v>21</v>
      </c>
      <c r="I164" t="s">
        <v>90</v>
      </c>
      <c r="J164" t="s">
        <v>128</v>
      </c>
      <c r="K164">
        <v>1</v>
      </c>
      <c r="L164">
        <v>1</v>
      </c>
      <c r="M164">
        <v>1</v>
      </c>
      <c r="N164">
        <v>1</v>
      </c>
      <c r="O164">
        <v>1</v>
      </c>
      <c r="P164">
        <v>4</v>
      </c>
      <c r="Q164">
        <v>2</v>
      </c>
      <c r="R164">
        <v>4</v>
      </c>
      <c r="S164" t="s">
        <v>47</v>
      </c>
      <c r="T164">
        <v>3</v>
      </c>
      <c r="U164" t="s">
        <v>47</v>
      </c>
      <c r="V164" t="s">
        <v>47</v>
      </c>
      <c r="W164" t="s">
        <v>47</v>
      </c>
      <c r="X164" t="s">
        <v>47</v>
      </c>
      <c r="Y164" t="s">
        <v>47</v>
      </c>
      <c r="Z164" t="s">
        <v>47</v>
      </c>
      <c r="AA164" t="s">
        <v>47</v>
      </c>
      <c r="AB164" t="s">
        <v>47</v>
      </c>
      <c r="AC164" t="s">
        <v>47</v>
      </c>
      <c r="AD164" t="str">
        <f>VLOOKUP($A164,Bat!$A$4:$A$1417,1,FALSE)</f>
        <v>1BKingo Ichikawa21</v>
      </c>
    </row>
    <row r="165" spans="1:30" x14ac:dyDescent="0.25">
      <c r="A165" t="str">
        <f t="shared" si="3"/>
        <v>1BTetsuzan Iida21</v>
      </c>
      <c r="B165">
        <v>4378</v>
      </c>
      <c r="C165">
        <v>808</v>
      </c>
      <c r="D165" t="s">
        <v>512</v>
      </c>
      <c r="E165" t="s">
        <v>513</v>
      </c>
      <c r="F165">
        <v>0</v>
      </c>
      <c r="G165" s="10">
        <v>36881</v>
      </c>
      <c r="H165">
        <v>21</v>
      </c>
      <c r="I165" t="s">
        <v>90</v>
      </c>
      <c r="J165" t="s">
        <v>128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4</v>
      </c>
      <c r="Q165">
        <v>5</v>
      </c>
      <c r="R165">
        <v>1</v>
      </c>
      <c r="S165" t="s">
        <v>47</v>
      </c>
      <c r="T165">
        <v>8</v>
      </c>
      <c r="U165" t="s">
        <v>47</v>
      </c>
      <c r="V165" t="s">
        <v>47</v>
      </c>
      <c r="W165" t="s">
        <v>47</v>
      </c>
      <c r="X165" t="s">
        <v>47</v>
      </c>
      <c r="Y165" t="s">
        <v>47</v>
      </c>
      <c r="Z165" t="s">
        <v>47</v>
      </c>
      <c r="AA165" t="s">
        <v>47</v>
      </c>
      <c r="AB165" t="s">
        <v>47</v>
      </c>
      <c r="AC165" t="s">
        <v>47</v>
      </c>
      <c r="AD165" t="str">
        <f>VLOOKUP($A165,Bat!$A$4:$A$1417,1,FALSE)</f>
        <v>1BTetsuzan Iida21</v>
      </c>
    </row>
    <row r="166" spans="1:30" x14ac:dyDescent="0.25">
      <c r="A166" t="str">
        <f t="shared" si="3"/>
        <v>SSKunihiko Iitsuka21</v>
      </c>
      <c r="B166">
        <v>4575</v>
      </c>
      <c r="C166">
        <v>11</v>
      </c>
      <c r="D166" t="s">
        <v>514</v>
      </c>
      <c r="E166" t="s">
        <v>515</v>
      </c>
      <c r="F166">
        <v>0</v>
      </c>
      <c r="G166" s="10">
        <v>36863</v>
      </c>
      <c r="H166">
        <v>21</v>
      </c>
      <c r="I166" t="s">
        <v>75</v>
      </c>
      <c r="J166" t="s">
        <v>128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9</v>
      </c>
      <c r="Q166">
        <v>10</v>
      </c>
      <c r="R166">
        <v>10</v>
      </c>
      <c r="S166" t="s">
        <v>47</v>
      </c>
      <c r="T166" t="s">
        <v>47</v>
      </c>
      <c r="U166">
        <v>6</v>
      </c>
      <c r="V166" t="s">
        <v>47</v>
      </c>
      <c r="W166">
        <v>8</v>
      </c>
      <c r="X166" t="s">
        <v>47</v>
      </c>
      <c r="Y166" t="s">
        <v>47</v>
      </c>
      <c r="Z166" t="s">
        <v>47</v>
      </c>
      <c r="AA166" t="s">
        <v>47</v>
      </c>
      <c r="AB166" t="s">
        <v>47</v>
      </c>
      <c r="AC166" t="s">
        <v>47</v>
      </c>
      <c r="AD166" t="str">
        <f>VLOOKUP($A166,Bat!$A$4:$A$1417,1,FALSE)</f>
        <v>SSKunihiko Iitsuka21</v>
      </c>
    </row>
    <row r="167" spans="1:30" x14ac:dyDescent="0.25">
      <c r="A167" t="str">
        <f t="shared" si="3"/>
        <v>SSTomoyuki Iitsuka21</v>
      </c>
      <c r="B167">
        <v>4086</v>
      </c>
      <c r="C167">
        <v>153</v>
      </c>
      <c r="D167" t="s">
        <v>516</v>
      </c>
      <c r="E167" t="s">
        <v>515</v>
      </c>
      <c r="F167">
        <v>0</v>
      </c>
      <c r="G167" s="10">
        <v>37002</v>
      </c>
      <c r="H167">
        <v>21</v>
      </c>
      <c r="I167" t="s">
        <v>75</v>
      </c>
      <c r="J167" t="s">
        <v>25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7</v>
      </c>
      <c r="Q167">
        <v>9</v>
      </c>
      <c r="R167">
        <v>10</v>
      </c>
      <c r="S167" t="s">
        <v>47</v>
      </c>
      <c r="T167" t="s">
        <v>47</v>
      </c>
      <c r="U167">
        <v>7</v>
      </c>
      <c r="V167" t="s">
        <v>47</v>
      </c>
      <c r="W167">
        <v>9</v>
      </c>
      <c r="X167" t="s">
        <v>47</v>
      </c>
      <c r="Y167" t="s">
        <v>47</v>
      </c>
      <c r="Z167" t="s">
        <v>47</v>
      </c>
      <c r="AA167" t="s">
        <v>47</v>
      </c>
      <c r="AB167" t="s">
        <v>47</v>
      </c>
      <c r="AC167" t="s">
        <v>47</v>
      </c>
      <c r="AD167" t="str">
        <f>VLOOKUP($A167,Bat!$A$4:$A$1417,1,FALSE)</f>
        <v>SSTomoyuki Iitsuka21</v>
      </c>
    </row>
    <row r="168" spans="1:30" x14ac:dyDescent="0.25">
      <c r="A168" t="str">
        <f t="shared" si="3"/>
        <v>2BSumitomo Ine21</v>
      </c>
      <c r="B168">
        <v>4355</v>
      </c>
      <c r="C168">
        <v>317</v>
      </c>
      <c r="D168" t="s">
        <v>517</v>
      </c>
      <c r="E168" t="s">
        <v>518</v>
      </c>
      <c r="F168">
        <v>0</v>
      </c>
      <c r="G168" s="10">
        <v>36780</v>
      </c>
      <c r="H168">
        <v>21</v>
      </c>
      <c r="I168" t="s">
        <v>74</v>
      </c>
      <c r="J168" t="s">
        <v>128</v>
      </c>
      <c r="K168">
        <v>1</v>
      </c>
      <c r="L168">
        <v>1</v>
      </c>
      <c r="M168">
        <v>1</v>
      </c>
      <c r="N168">
        <v>1</v>
      </c>
      <c r="O168">
        <v>1</v>
      </c>
      <c r="P168">
        <v>9</v>
      </c>
      <c r="Q168">
        <v>5</v>
      </c>
      <c r="R168">
        <v>1</v>
      </c>
      <c r="S168" t="s">
        <v>47</v>
      </c>
      <c r="T168" t="s">
        <v>47</v>
      </c>
      <c r="U168">
        <v>4</v>
      </c>
      <c r="V168">
        <v>5</v>
      </c>
      <c r="W168">
        <v>1</v>
      </c>
      <c r="X168" t="s">
        <v>47</v>
      </c>
      <c r="Y168" t="s">
        <v>47</v>
      </c>
      <c r="Z168" t="s">
        <v>47</v>
      </c>
      <c r="AA168" t="s">
        <v>47</v>
      </c>
      <c r="AB168" t="s">
        <v>47</v>
      </c>
      <c r="AC168" t="s">
        <v>47</v>
      </c>
      <c r="AD168" t="str">
        <f>VLOOKUP($A168,Bat!$A$4:$A$1417,1,FALSE)</f>
        <v>2BSumitomo Ine21</v>
      </c>
    </row>
    <row r="169" spans="1:30" x14ac:dyDescent="0.25">
      <c r="A169" t="str">
        <f t="shared" si="3"/>
        <v>3BToin Inoue21</v>
      </c>
      <c r="B169">
        <v>4390</v>
      </c>
      <c r="C169">
        <v>106</v>
      </c>
      <c r="D169" t="s">
        <v>519</v>
      </c>
      <c r="E169" t="s">
        <v>520</v>
      </c>
      <c r="F169">
        <v>0</v>
      </c>
      <c r="G169" s="10">
        <v>37018</v>
      </c>
      <c r="H169">
        <v>21</v>
      </c>
      <c r="I169" t="s">
        <v>72</v>
      </c>
      <c r="J169" t="s">
        <v>128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10</v>
      </c>
      <c r="Q169">
        <v>9</v>
      </c>
      <c r="R169">
        <v>5</v>
      </c>
      <c r="S169" t="s">
        <v>47</v>
      </c>
      <c r="T169" t="s">
        <v>47</v>
      </c>
      <c r="U169" t="s">
        <v>47</v>
      </c>
      <c r="V169">
        <v>6</v>
      </c>
      <c r="W169" t="s">
        <v>47</v>
      </c>
      <c r="X169" t="s">
        <v>47</v>
      </c>
      <c r="Y169" t="s">
        <v>47</v>
      </c>
      <c r="Z169" t="s">
        <v>47</v>
      </c>
      <c r="AA169" t="s">
        <v>47</v>
      </c>
      <c r="AB169" t="s">
        <v>47</v>
      </c>
      <c r="AC169" t="s">
        <v>47</v>
      </c>
      <c r="AD169" t="str">
        <f>VLOOKUP($A169,Bat!$A$4:$A$1417,1,FALSE)</f>
        <v>3BToin Inoue21</v>
      </c>
    </row>
    <row r="170" spans="1:30" x14ac:dyDescent="0.25">
      <c r="A170" t="str">
        <f t="shared" si="3"/>
        <v>1BPat Irvin21</v>
      </c>
      <c r="B170">
        <v>7791</v>
      </c>
      <c r="C170">
        <v>360</v>
      </c>
      <c r="D170" t="s">
        <v>254</v>
      </c>
      <c r="E170" t="s">
        <v>521</v>
      </c>
      <c r="F170">
        <v>0</v>
      </c>
      <c r="G170" s="10">
        <v>36925</v>
      </c>
      <c r="H170">
        <v>21</v>
      </c>
      <c r="I170" t="s">
        <v>90</v>
      </c>
      <c r="J170" t="s">
        <v>128</v>
      </c>
      <c r="K170">
        <v>1</v>
      </c>
      <c r="L170">
        <v>1</v>
      </c>
      <c r="M170">
        <v>1</v>
      </c>
      <c r="N170">
        <v>1</v>
      </c>
      <c r="O170">
        <v>1</v>
      </c>
      <c r="P170">
        <v>7</v>
      </c>
      <c r="Q170">
        <v>6</v>
      </c>
      <c r="R170">
        <v>1</v>
      </c>
      <c r="S170" t="s">
        <v>47</v>
      </c>
      <c r="T170">
        <v>7</v>
      </c>
      <c r="U170" t="s">
        <v>47</v>
      </c>
      <c r="V170" t="s">
        <v>47</v>
      </c>
      <c r="W170" t="s">
        <v>47</v>
      </c>
      <c r="X170" t="s">
        <v>47</v>
      </c>
      <c r="Y170" t="s">
        <v>47</v>
      </c>
      <c r="Z170" t="s">
        <v>47</v>
      </c>
      <c r="AA170" t="s">
        <v>47</v>
      </c>
      <c r="AB170" t="s">
        <v>47</v>
      </c>
      <c r="AC170" t="s">
        <v>47</v>
      </c>
      <c r="AD170" t="str">
        <f>VLOOKUP($A170,Bat!$A$4:$A$1417,1,FALSE)</f>
        <v>1BPat Irvin21</v>
      </c>
    </row>
    <row r="171" spans="1:30" x14ac:dyDescent="0.25">
      <c r="A171" t="str">
        <f t="shared" si="3"/>
        <v>1BKunisada Ito18</v>
      </c>
      <c r="B171">
        <v>9285</v>
      </c>
      <c r="C171">
        <v>682</v>
      </c>
      <c r="D171" t="s">
        <v>522</v>
      </c>
      <c r="E171" t="s">
        <v>523</v>
      </c>
      <c r="F171">
        <v>0</v>
      </c>
      <c r="G171" s="10">
        <v>37793</v>
      </c>
      <c r="H171">
        <v>18</v>
      </c>
      <c r="I171" t="s">
        <v>90</v>
      </c>
      <c r="J171" t="s">
        <v>128</v>
      </c>
      <c r="K171">
        <v>1</v>
      </c>
      <c r="L171">
        <v>1</v>
      </c>
      <c r="M171">
        <v>1</v>
      </c>
      <c r="N171">
        <v>1</v>
      </c>
      <c r="O171">
        <v>1</v>
      </c>
      <c r="P171">
        <v>1</v>
      </c>
      <c r="Q171">
        <v>5</v>
      </c>
      <c r="R171">
        <v>3</v>
      </c>
      <c r="S171" t="s">
        <v>47</v>
      </c>
      <c r="T171">
        <v>3</v>
      </c>
      <c r="U171" t="s">
        <v>47</v>
      </c>
      <c r="V171" t="s">
        <v>47</v>
      </c>
      <c r="W171" t="s">
        <v>47</v>
      </c>
      <c r="X171" t="s">
        <v>47</v>
      </c>
      <c r="Y171" t="s">
        <v>47</v>
      </c>
      <c r="Z171" t="s">
        <v>47</v>
      </c>
      <c r="AA171" t="s">
        <v>47</v>
      </c>
      <c r="AB171" t="s">
        <v>47</v>
      </c>
      <c r="AC171" t="s">
        <v>47</v>
      </c>
      <c r="AD171" t="str">
        <f>VLOOKUP($A171,Bat!$A$4:$A$1417,1,FALSE)</f>
        <v>1BKunisada Ito18</v>
      </c>
    </row>
    <row r="172" spans="1:30" x14ac:dyDescent="0.25">
      <c r="A172" t="str">
        <f t="shared" si="3"/>
        <v>SSJuan Jabalera18</v>
      </c>
      <c r="B172">
        <v>5469</v>
      </c>
      <c r="C172">
        <v>1</v>
      </c>
      <c r="D172" t="s">
        <v>402</v>
      </c>
      <c r="E172" t="s">
        <v>524</v>
      </c>
      <c r="F172">
        <v>0</v>
      </c>
      <c r="G172" s="10">
        <v>37829</v>
      </c>
      <c r="H172">
        <v>18</v>
      </c>
      <c r="I172" t="s">
        <v>75</v>
      </c>
      <c r="J172" t="s">
        <v>128</v>
      </c>
      <c r="K172">
        <v>1</v>
      </c>
      <c r="L172">
        <v>1</v>
      </c>
      <c r="M172">
        <v>1</v>
      </c>
      <c r="N172">
        <v>1</v>
      </c>
      <c r="O172">
        <v>1</v>
      </c>
      <c r="P172">
        <v>10</v>
      </c>
      <c r="Q172">
        <v>10</v>
      </c>
      <c r="R172">
        <v>10</v>
      </c>
      <c r="S172" t="s">
        <v>47</v>
      </c>
      <c r="T172">
        <v>2</v>
      </c>
      <c r="U172">
        <v>6</v>
      </c>
      <c r="V172" t="s">
        <v>47</v>
      </c>
      <c r="W172">
        <v>6</v>
      </c>
      <c r="X172" t="s">
        <v>47</v>
      </c>
      <c r="Y172" t="s">
        <v>47</v>
      </c>
      <c r="Z172" t="s">
        <v>47</v>
      </c>
      <c r="AA172" t="s">
        <v>47</v>
      </c>
      <c r="AB172" t="s">
        <v>47</v>
      </c>
      <c r="AC172" t="s">
        <v>47</v>
      </c>
      <c r="AD172" t="str">
        <f>VLOOKUP($A172,Bat!$A$4:$A$1417,1,FALSE)</f>
        <v>SSJuan Jabalera18</v>
      </c>
    </row>
    <row r="173" spans="1:30" x14ac:dyDescent="0.25">
      <c r="A173" t="str">
        <f t="shared" si="3"/>
        <v>1BChris Jackson21</v>
      </c>
      <c r="B173">
        <v>2613</v>
      </c>
      <c r="C173">
        <v>113</v>
      </c>
      <c r="D173" t="s">
        <v>210</v>
      </c>
      <c r="E173" t="s">
        <v>525</v>
      </c>
      <c r="F173">
        <v>0</v>
      </c>
      <c r="G173" s="10">
        <v>37026</v>
      </c>
      <c r="H173">
        <v>21</v>
      </c>
      <c r="I173" t="s">
        <v>90</v>
      </c>
      <c r="J173" t="s">
        <v>128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7</v>
      </c>
      <c r="Q173">
        <v>10</v>
      </c>
      <c r="R173">
        <v>10</v>
      </c>
      <c r="S173" t="s">
        <v>47</v>
      </c>
      <c r="T173">
        <v>4</v>
      </c>
      <c r="U173" t="s">
        <v>47</v>
      </c>
      <c r="V173" t="s">
        <v>47</v>
      </c>
      <c r="W173" t="s">
        <v>47</v>
      </c>
      <c r="X173" t="s">
        <v>47</v>
      </c>
      <c r="Y173" t="s">
        <v>47</v>
      </c>
      <c r="Z173" t="s">
        <v>47</v>
      </c>
      <c r="AA173" t="s">
        <v>47</v>
      </c>
      <c r="AB173" t="s">
        <v>47</v>
      </c>
      <c r="AC173" t="s">
        <v>47</v>
      </c>
      <c r="AD173" t="str">
        <f>VLOOKUP($A173,Bat!$A$4:$A$1417,1,FALSE)</f>
        <v>1BChris Jackson21</v>
      </c>
    </row>
    <row r="174" spans="1:30" x14ac:dyDescent="0.25">
      <c r="A174" t="str">
        <f t="shared" si="3"/>
        <v>RFStephen James21</v>
      </c>
      <c r="B174">
        <v>9784</v>
      </c>
      <c r="C174">
        <v>86</v>
      </c>
      <c r="D174" t="s">
        <v>229</v>
      </c>
      <c r="E174" t="s">
        <v>526</v>
      </c>
      <c r="F174">
        <v>0</v>
      </c>
      <c r="G174" s="10">
        <v>36689</v>
      </c>
      <c r="H174">
        <v>21</v>
      </c>
      <c r="I174" t="s">
        <v>69</v>
      </c>
      <c r="J174" t="s">
        <v>128</v>
      </c>
      <c r="K174">
        <v>1</v>
      </c>
      <c r="L174">
        <v>1</v>
      </c>
      <c r="M174">
        <v>1</v>
      </c>
      <c r="N174">
        <v>1</v>
      </c>
      <c r="O174">
        <v>1</v>
      </c>
      <c r="P174">
        <v>10</v>
      </c>
      <c r="Q174">
        <v>8</v>
      </c>
      <c r="R174">
        <v>10</v>
      </c>
      <c r="S174" t="s">
        <v>47</v>
      </c>
      <c r="T174">
        <v>1</v>
      </c>
      <c r="U174" t="s">
        <v>47</v>
      </c>
      <c r="V174" t="s">
        <v>47</v>
      </c>
      <c r="W174" t="s">
        <v>47</v>
      </c>
      <c r="X174">
        <v>8</v>
      </c>
      <c r="Y174">
        <v>5</v>
      </c>
      <c r="Z174">
        <v>9</v>
      </c>
      <c r="AA174" t="s">
        <v>47</v>
      </c>
      <c r="AB174" t="s">
        <v>47</v>
      </c>
      <c r="AC174" t="s">
        <v>47</v>
      </c>
      <c r="AD174" t="str">
        <f>VLOOKUP($A174,Bat!$A$4:$A$1417,1,FALSE)</f>
        <v>RFStephen James21</v>
      </c>
    </row>
    <row r="175" spans="1:30" x14ac:dyDescent="0.25">
      <c r="A175" t="str">
        <f t="shared" si="3"/>
        <v>CFTom Johnson18</v>
      </c>
      <c r="B175">
        <v>4970</v>
      </c>
      <c r="C175">
        <v>217</v>
      </c>
      <c r="D175" t="s">
        <v>437</v>
      </c>
      <c r="E175" t="s">
        <v>527</v>
      </c>
      <c r="F175">
        <v>0</v>
      </c>
      <c r="G175" s="10">
        <v>37833</v>
      </c>
      <c r="H175">
        <v>18</v>
      </c>
      <c r="I175" t="s">
        <v>77</v>
      </c>
      <c r="J175" t="s">
        <v>128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9</v>
      </c>
      <c r="Q175">
        <v>5</v>
      </c>
      <c r="R175">
        <v>10</v>
      </c>
      <c r="S175" t="s">
        <v>47</v>
      </c>
      <c r="T175" t="s">
        <v>47</v>
      </c>
      <c r="U175" t="s">
        <v>47</v>
      </c>
      <c r="V175" t="s">
        <v>47</v>
      </c>
      <c r="W175" t="s">
        <v>47</v>
      </c>
      <c r="X175" t="s">
        <v>47</v>
      </c>
      <c r="Y175">
        <v>1</v>
      </c>
      <c r="Z175">
        <v>4</v>
      </c>
      <c r="AA175" t="s">
        <v>47</v>
      </c>
      <c r="AB175" t="s">
        <v>47</v>
      </c>
      <c r="AC175" t="s">
        <v>47</v>
      </c>
      <c r="AD175" t="str">
        <f>VLOOKUP($A175,Bat!$A$4:$A$1417,1,FALSE)</f>
        <v>CFTom Johnson18</v>
      </c>
    </row>
    <row r="176" spans="1:30" x14ac:dyDescent="0.25">
      <c r="A176" t="str">
        <f t="shared" si="3"/>
        <v>2BTristan Johnson18</v>
      </c>
      <c r="B176">
        <v>4914</v>
      </c>
      <c r="C176">
        <v>216</v>
      </c>
      <c r="D176" t="s">
        <v>528</v>
      </c>
      <c r="E176" t="s">
        <v>527</v>
      </c>
      <c r="F176">
        <v>0</v>
      </c>
      <c r="G176" s="10">
        <v>37812</v>
      </c>
      <c r="H176">
        <v>18</v>
      </c>
      <c r="I176" t="s">
        <v>74</v>
      </c>
      <c r="J176" t="s">
        <v>128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9</v>
      </c>
      <c r="Q176">
        <v>7</v>
      </c>
      <c r="R176">
        <v>4</v>
      </c>
      <c r="S176" t="s">
        <v>47</v>
      </c>
      <c r="T176" t="s">
        <v>47</v>
      </c>
      <c r="U176">
        <v>2</v>
      </c>
      <c r="V176" t="s">
        <v>47</v>
      </c>
      <c r="W176" t="s">
        <v>47</v>
      </c>
      <c r="X176" t="s">
        <v>47</v>
      </c>
      <c r="Y176" t="s">
        <v>47</v>
      </c>
      <c r="Z176" t="s">
        <v>47</v>
      </c>
      <c r="AA176" t="s">
        <v>47</v>
      </c>
      <c r="AB176" t="s">
        <v>47</v>
      </c>
      <c r="AC176" t="s">
        <v>47</v>
      </c>
      <c r="AD176" t="str">
        <f>VLOOKUP($A176,Bat!$A$4:$A$1417,1,FALSE)</f>
        <v>2BTristan Johnson18</v>
      </c>
    </row>
    <row r="177" spans="1:30" x14ac:dyDescent="0.25">
      <c r="A177" t="str">
        <f t="shared" si="3"/>
        <v>3BBill Jones21</v>
      </c>
      <c r="B177">
        <v>8866</v>
      </c>
      <c r="C177">
        <v>874</v>
      </c>
      <c r="D177" t="s">
        <v>328</v>
      </c>
      <c r="E177" t="s">
        <v>529</v>
      </c>
      <c r="F177">
        <v>1700000</v>
      </c>
      <c r="G177" s="10">
        <v>37014</v>
      </c>
      <c r="H177">
        <v>21</v>
      </c>
      <c r="I177" t="s">
        <v>72</v>
      </c>
      <c r="J177" t="s">
        <v>128</v>
      </c>
      <c r="K177">
        <v>1</v>
      </c>
      <c r="L177">
        <v>1</v>
      </c>
      <c r="M177">
        <v>1</v>
      </c>
      <c r="N177">
        <v>1</v>
      </c>
      <c r="O177">
        <v>1</v>
      </c>
      <c r="P177">
        <v>5</v>
      </c>
      <c r="Q177">
        <v>1</v>
      </c>
      <c r="R177">
        <v>4</v>
      </c>
      <c r="S177" t="s">
        <v>47</v>
      </c>
      <c r="T177" t="s">
        <v>47</v>
      </c>
      <c r="U177">
        <v>6</v>
      </c>
      <c r="V177">
        <v>10</v>
      </c>
      <c r="W177">
        <v>2</v>
      </c>
      <c r="X177" t="s">
        <v>47</v>
      </c>
      <c r="Y177" t="s">
        <v>47</v>
      </c>
      <c r="Z177" t="s">
        <v>47</v>
      </c>
      <c r="AA177" t="s">
        <v>47</v>
      </c>
      <c r="AB177" t="s">
        <v>47</v>
      </c>
      <c r="AC177" t="s">
        <v>47</v>
      </c>
      <c r="AD177" t="str">
        <f>VLOOKUP($A177,Bat!$A$4:$A$1417,1,FALSE)</f>
        <v>3BBill Jones21</v>
      </c>
    </row>
    <row r="178" spans="1:30" x14ac:dyDescent="0.25">
      <c r="A178" t="str">
        <f t="shared" si="3"/>
        <v>C-Lane Jones18</v>
      </c>
      <c r="B178">
        <v>4923</v>
      </c>
      <c r="C178">
        <v>90</v>
      </c>
      <c r="D178" t="s">
        <v>530</v>
      </c>
      <c r="E178" t="s">
        <v>529</v>
      </c>
      <c r="F178">
        <v>0</v>
      </c>
      <c r="G178" s="10">
        <v>38088</v>
      </c>
      <c r="H178">
        <v>18</v>
      </c>
      <c r="I178" t="s">
        <v>89</v>
      </c>
      <c r="J178" t="s">
        <v>128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10</v>
      </c>
      <c r="Q178">
        <v>9</v>
      </c>
      <c r="R178">
        <v>7</v>
      </c>
      <c r="S178" t="s">
        <v>47</v>
      </c>
      <c r="T178" t="s">
        <v>47</v>
      </c>
      <c r="U178" t="s">
        <v>47</v>
      </c>
      <c r="V178" t="s">
        <v>47</v>
      </c>
      <c r="W178" t="s">
        <v>47</v>
      </c>
      <c r="X178" t="s">
        <v>47</v>
      </c>
      <c r="Y178" t="s">
        <v>47</v>
      </c>
      <c r="Z178" t="s">
        <v>47</v>
      </c>
      <c r="AA178" t="s">
        <v>47</v>
      </c>
      <c r="AB178" t="s">
        <v>47</v>
      </c>
      <c r="AC178" t="s">
        <v>47</v>
      </c>
      <c r="AD178" t="str">
        <f>VLOOKUP($A178,Bat!$A$4:$A$1417,1,FALSE)</f>
        <v>C-Lane Jones18</v>
      </c>
    </row>
    <row r="179" spans="1:30" x14ac:dyDescent="0.25">
      <c r="A179" t="str">
        <f t="shared" si="3"/>
        <v>C-Sam Jones21</v>
      </c>
      <c r="B179">
        <v>6689</v>
      </c>
      <c r="C179">
        <v>558</v>
      </c>
      <c r="D179" t="s">
        <v>227</v>
      </c>
      <c r="E179" t="s">
        <v>529</v>
      </c>
      <c r="F179">
        <v>0</v>
      </c>
      <c r="G179" s="10">
        <v>36907</v>
      </c>
      <c r="H179">
        <v>21</v>
      </c>
      <c r="I179" t="s">
        <v>89</v>
      </c>
      <c r="J179" t="s">
        <v>128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2</v>
      </c>
      <c r="R179">
        <v>3</v>
      </c>
      <c r="S179">
        <v>1</v>
      </c>
      <c r="T179" t="s">
        <v>47</v>
      </c>
      <c r="U179" t="s">
        <v>47</v>
      </c>
      <c r="V179" t="s">
        <v>47</v>
      </c>
      <c r="W179" t="s">
        <v>47</v>
      </c>
      <c r="X179" t="s">
        <v>47</v>
      </c>
      <c r="Y179" t="s">
        <v>47</v>
      </c>
      <c r="Z179" t="s">
        <v>47</v>
      </c>
      <c r="AA179" t="s">
        <v>47</v>
      </c>
      <c r="AB179" t="s">
        <v>47</v>
      </c>
      <c r="AC179" t="s">
        <v>47</v>
      </c>
      <c r="AD179" t="str">
        <f>VLOOKUP($A179,Bat!$A$4:$A$1417,1,FALSE)</f>
        <v>C-Sam Jones21</v>
      </c>
    </row>
    <row r="180" spans="1:30" x14ac:dyDescent="0.25">
      <c r="A180" t="str">
        <f t="shared" si="3"/>
        <v>3BHoward Joyce18</v>
      </c>
      <c r="B180">
        <v>5099</v>
      </c>
      <c r="C180">
        <v>376</v>
      </c>
      <c r="D180" t="s">
        <v>505</v>
      </c>
      <c r="E180" t="s">
        <v>531</v>
      </c>
      <c r="F180">
        <v>0</v>
      </c>
      <c r="G180" s="10">
        <v>38005</v>
      </c>
      <c r="H180">
        <v>18</v>
      </c>
      <c r="I180" t="s">
        <v>72</v>
      </c>
      <c r="J180" t="s">
        <v>128</v>
      </c>
      <c r="K180">
        <v>1</v>
      </c>
      <c r="L180">
        <v>1</v>
      </c>
      <c r="M180">
        <v>1</v>
      </c>
      <c r="N180">
        <v>1</v>
      </c>
      <c r="O180">
        <v>1</v>
      </c>
      <c r="P180">
        <v>6</v>
      </c>
      <c r="Q180">
        <v>6</v>
      </c>
      <c r="R180">
        <v>2</v>
      </c>
      <c r="S180" t="s">
        <v>47</v>
      </c>
      <c r="T180">
        <v>3</v>
      </c>
      <c r="U180" t="s">
        <v>47</v>
      </c>
      <c r="V180" t="s">
        <v>47</v>
      </c>
      <c r="W180" t="s">
        <v>47</v>
      </c>
      <c r="X180" t="s">
        <v>47</v>
      </c>
      <c r="Y180" t="s">
        <v>47</v>
      </c>
      <c r="Z180" t="s">
        <v>47</v>
      </c>
      <c r="AA180" t="s">
        <v>47</v>
      </c>
      <c r="AB180" t="s">
        <v>47</v>
      </c>
      <c r="AC180" t="s">
        <v>47</v>
      </c>
      <c r="AD180" t="str">
        <f>VLOOKUP($A180,Bat!$A$4:$A$1417,1,FALSE)</f>
        <v>3BHoward Joyce18</v>
      </c>
    </row>
    <row r="181" spans="1:30" x14ac:dyDescent="0.25">
      <c r="A181" t="str">
        <f t="shared" si="3"/>
        <v>SSJaime Juárez18</v>
      </c>
      <c r="B181">
        <v>5164</v>
      </c>
      <c r="C181">
        <v>392</v>
      </c>
      <c r="D181" t="s">
        <v>532</v>
      </c>
      <c r="E181" t="s">
        <v>533</v>
      </c>
      <c r="F181">
        <v>0</v>
      </c>
      <c r="G181" s="10">
        <v>37969</v>
      </c>
      <c r="H181">
        <v>18</v>
      </c>
      <c r="I181" t="s">
        <v>75</v>
      </c>
      <c r="J181" t="s">
        <v>128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8</v>
      </c>
      <c r="Q181">
        <v>3</v>
      </c>
      <c r="R181">
        <v>4</v>
      </c>
      <c r="S181" t="s">
        <v>47</v>
      </c>
      <c r="T181" t="s">
        <v>47</v>
      </c>
      <c r="U181">
        <v>1</v>
      </c>
      <c r="V181" t="s">
        <v>47</v>
      </c>
      <c r="W181">
        <v>2</v>
      </c>
      <c r="X181" t="s">
        <v>47</v>
      </c>
      <c r="Y181" t="s">
        <v>47</v>
      </c>
      <c r="Z181" t="s">
        <v>47</v>
      </c>
      <c r="AA181" t="s">
        <v>47</v>
      </c>
      <c r="AB181" t="s">
        <v>47</v>
      </c>
      <c r="AC181" t="s">
        <v>47</v>
      </c>
      <c r="AD181" t="str">
        <f>VLOOKUP($A181,Bat!$A$4:$A$1417,1,FALSE)</f>
        <v>SSJaime Juárez18</v>
      </c>
    </row>
    <row r="182" spans="1:30" x14ac:dyDescent="0.25">
      <c r="A182" t="str">
        <f t="shared" si="3"/>
        <v>1BKohei Kato21</v>
      </c>
      <c r="B182">
        <v>4358</v>
      </c>
      <c r="C182">
        <v>705</v>
      </c>
      <c r="D182" t="s">
        <v>534</v>
      </c>
      <c r="E182" t="s">
        <v>535</v>
      </c>
      <c r="F182">
        <v>0</v>
      </c>
      <c r="G182" s="10">
        <v>36890</v>
      </c>
      <c r="H182">
        <v>21</v>
      </c>
      <c r="I182" t="s">
        <v>90</v>
      </c>
      <c r="J182" t="s">
        <v>128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2</v>
      </c>
      <c r="Q182">
        <v>4</v>
      </c>
      <c r="R182">
        <v>1</v>
      </c>
      <c r="S182" t="s">
        <v>47</v>
      </c>
      <c r="T182">
        <v>10</v>
      </c>
      <c r="U182" t="s">
        <v>47</v>
      </c>
      <c r="V182" t="s">
        <v>47</v>
      </c>
      <c r="W182" t="s">
        <v>47</v>
      </c>
      <c r="X182" t="s">
        <v>47</v>
      </c>
      <c r="Y182" t="s">
        <v>47</v>
      </c>
      <c r="Z182" t="s">
        <v>47</v>
      </c>
      <c r="AA182" t="s">
        <v>47</v>
      </c>
      <c r="AB182" t="s">
        <v>47</v>
      </c>
      <c r="AC182" t="s">
        <v>47</v>
      </c>
      <c r="AD182" t="str">
        <f>VLOOKUP($A182,Bat!$A$4:$A$1417,1,FALSE)</f>
        <v>1BKohei Kato21</v>
      </c>
    </row>
    <row r="183" spans="1:30" x14ac:dyDescent="0.25">
      <c r="A183" t="str">
        <f t="shared" si="3"/>
        <v>C-Shoichi Kawamura18</v>
      </c>
      <c r="B183">
        <v>5016</v>
      </c>
      <c r="C183">
        <v>551</v>
      </c>
      <c r="D183" t="s">
        <v>536</v>
      </c>
      <c r="E183" t="s">
        <v>537</v>
      </c>
      <c r="F183">
        <v>0</v>
      </c>
      <c r="G183" s="10">
        <v>37915</v>
      </c>
      <c r="H183">
        <v>18</v>
      </c>
      <c r="I183" t="s">
        <v>89</v>
      </c>
      <c r="J183" t="s">
        <v>128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2</v>
      </c>
      <c r="Q183">
        <v>3</v>
      </c>
      <c r="R183">
        <v>5</v>
      </c>
      <c r="S183">
        <v>2</v>
      </c>
      <c r="T183" t="s">
        <v>47</v>
      </c>
      <c r="U183" t="s">
        <v>47</v>
      </c>
      <c r="V183" t="s">
        <v>47</v>
      </c>
      <c r="W183" t="s">
        <v>47</v>
      </c>
      <c r="X183" t="s">
        <v>47</v>
      </c>
      <c r="Y183" t="s">
        <v>47</v>
      </c>
      <c r="Z183" t="s">
        <v>47</v>
      </c>
      <c r="AA183" t="s">
        <v>47</v>
      </c>
      <c r="AB183" t="s">
        <v>47</v>
      </c>
      <c r="AC183" t="s">
        <v>47</v>
      </c>
      <c r="AD183" t="str">
        <f>VLOOKUP($A183,Bat!$A$4:$A$1417,1,FALSE)</f>
        <v>C-Shoichi Kawamura18</v>
      </c>
    </row>
    <row r="184" spans="1:30" x14ac:dyDescent="0.25">
      <c r="A184" t="str">
        <f t="shared" si="3"/>
        <v>2BNaofumi Kichikawa21</v>
      </c>
      <c r="B184">
        <v>4260</v>
      </c>
      <c r="C184">
        <v>28</v>
      </c>
      <c r="D184" t="s">
        <v>538</v>
      </c>
      <c r="E184" t="s">
        <v>539</v>
      </c>
      <c r="F184">
        <v>0</v>
      </c>
      <c r="G184" s="10">
        <v>36787</v>
      </c>
      <c r="H184">
        <v>21</v>
      </c>
      <c r="I184" t="s">
        <v>74</v>
      </c>
      <c r="J184" t="s">
        <v>128</v>
      </c>
      <c r="K184">
        <v>1</v>
      </c>
      <c r="L184">
        <v>1</v>
      </c>
      <c r="M184">
        <v>1</v>
      </c>
      <c r="N184">
        <v>1</v>
      </c>
      <c r="O184">
        <v>1</v>
      </c>
      <c r="P184">
        <v>10</v>
      </c>
      <c r="Q184">
        <v>9</v>
      </c>
      <c r="R184">
        <v>10</v>
      </c>
      <c r="S184" t="s">
        <v>47</v>
      </c>
      <c r="T184" t="s">
        <v>47</v>
      </c>
      <c r="U184">
        <v>6</v>
      </c>
      <c r="V184">
        <v>3</v>
      </c>
      <c r="W184" t="s">
        <v>47</v>
      </c>
      <c r="X184" t="s">
        <v>47</v>
      </c>
      <c r="Y184" t="s">
        <v>47</v>
      </c>
      <c r="Z184" t="s">
        <v>47</v>
      </c>
      <c r="AA184" t="s">
        <v>47</v>
      </c>
      <c r="AB184" t="s">
        <v>47</v>
      </c>
      <c r="AC184" t="s">
        <v>47</v>
      </c>
      <c r="AD184" t="str">
        <f>VLOOKUP($A184,Bat!$A$4:$A$1417,1,FALSE)</f>
        <v>2BNaofumi Kichikawa21</v>
      </c>
    </row>
    <row r="185" spans="1:30" x14ac:dyDescent="0.25">
      <c r="A185" t="str">
        <f t="shared" si="3"/>
        <v>C-Bob Kidd21</v>
      </c>
      <c r="B185">
        <v>8934</v>
      </c>
      <c r="C185">
        <v>300</v>
      </c>
      <c r="D185" t="s">
        <v>231</v>
      </c>
      <c r="E185" t="s">
        <v>540</v>
      </c>
      <c r="F185">
        <v>0</v>
      </c>
      <c r="G185" s="10">
        <v>36934</v>
      </c>
      <c r="H185">
        <v>21</v>
      </c>
      <c r="I185" t="s">
        <v>89</v>
      </c>
      <c r="J185" t="s">
        <v>128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3</v>
      </c>
      <c r="Q185">
        <v>9</v>
      </c>
      <c r="R185">
        <v>6</v>
      </c>
      <c r="S185">
        <v>3</v>
      </c>
      <c r="T185" t="s">
        <v>47</v>
      </c>
      <c r="U185" t="s">
        <v>47</v>
      </c>
      <c r="V185" t="s">
        <v>47</v>
      </c>
      <c r="W185" t="s">
        <v>47</v>
      </c>
      <c r="X185" t="s">
        <v>47</v>
      </c>
      <c r="Y185" t="s">
        <v>47</v>
      </c>
      <c r="Z185" t="s">
        <v>47</v>
      </c>
      <c r="AA185" t="s">
        <v>47</v>
      </c>
      <c r="AB185" t="s">
        <v>47</v>
      </c>
      <c r="AC185" t="s">
        <v>47</v>
      </c>
      <c r="AD185" t="str">
        <f>VLOOKUP($A185,Bat!$A$4:$A$1417,1,FALSE)</f>
        <v>C-Bob Kidd21</v>
      </c>
    </row>
    <row r="186" spans="1:30" x14ac:dyDescent="0.25">
      <c r="A186" t="str">
        <f t="shared" si="3"/>
        <v>2BRichie King20</v>
      </c>
      <c r="B186">
        <v>6576</v>
      </c>
      <c r="C186">
        <v>387</v>
      </c>
      <c r="D186" t="s">
        <v>541</v>
      </c>
      <c r="E186" t="s">
        <v>542</v>
      </c>
      <c r="F186">
        <v>0</v>
      </c>
      <c r="G186" s="10">
        <v>37046</v>
      </c>
      <c r="H186">
        <v>20</v>
      </c>
      <c r="I186" t="s">
        <v>74</v>
      </c>
      <c r="J186" t="s">
        <v>128</v>
      </c>
      <c r="K186">
        <v>1</v>
      </c>
      <c r="L186">
        <v>1</v>
      </c>
      <c r="M186">
        <v>1</v>
      </c>
      <c r="N186">
        <v>1</v>
      </c>
      <c r="O186">
        <v>1</v>
      </c>
      <c r="P186">
        <v>6</v>
      </c>
      <c r="Q186">
        <v>5</v>
      </c>
      <c r="R186">
        <v>6</v>
      </c>
      <c r="S186" t="s">
        <v>47</v>
      </c>
      <c r="T186" t="s">
        <v>47</v>
      </c>
      <c r="U186">
        <v>9</v>
      </c>
      <c r="V186" t="s">
        <v>47</v>
      </c>
      <c r="W186" t="s">
        <v>47</v>
      </c>
      <c r="X186" t="s">
        <v>47</v>
      </c>
      <c r="Y186" t="s">
        <v>47</v>
      </c>
      <c r="Z186" t="s">
        <v>47</v>
      </c>
      <c r="AA186" t="s">
        <v>47</v>
      </c>
      <c r="AB186" t="s">
        <v>47</v>
      </c>
      <c r="AC186" t="s">
        <v>47</v>
      </c>
      <c r="AD186" t="str">
        <f>VLOOKUP($A186,Bat!$A$4:$A$1417,1,FALSE)</f>
        <v>2BRichie King20</v>
      </c>
    </row>
    <row r="187" spans="1:30" x14ac:dyDescent="0.25">
      <c r="A187" t="str">
        <f t="shared" si="3"/>
        <v>LFDon Knox18</v>
      </c>
      <c r="B187">
        <v>5062</v>
      </c>
      <c r="C187">
        <v>92</v>
      </c>
      <c r="D187" t="s">
        <v>543</v>
      </c>
      <c r="E187" t="s">
        <v>544</v>
      </c>
      <c r="F187">
        <v>0</v>
      </c>
      <c r="G187" s="10">
        <v>37988</v>
      </c>
      <c r="H187">
        <v>18</v>
      </c>
      <c r="I187" t="s">
        <v>52</v>
      </c>
      <c r="J187" t="s">
        <v>128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9</v>
      </c>
      <c r="Q187">
        <v>10</v>
      </c>
      <c r="R187">
        <v>7</v>
      </c>
      <c r="S187" t="s">
        <v>47</v>
      </c>
      <c r="T187" t="s">
        <v>47</v>
      </c>
      <c r="U187" t="s">
        <v>47</v>
      </c>
      <c r="V187" t="s">
        <v>47</v>
      </c>
      <c r="W187" t="s">
        <v>47</v>
      </c>
      <c r="X187">
        <v>5</v>
      </c>
      <c r="Y187">
        <v>1</v>
      </c>
      <c r="Z187">
        <v>1</v>
      </c>
      <c r="AA187" t="s">
        <v>47</v>
      </c>
      <c r="AB187" t="s">
        <v>47</v>
      </c>
      <c r="AC187" t="s">
        <v>47</v>
      </c>
      <c r="AD187" t="str">
        <f>VLOOKUP($A187,Bat!$A$4:$A$1417,1,FALSE)</f>
        <v>LFDon Knox18</v>
      </c>
    </row>
    <row r="188" spans="1:30" x14ac:dyDescent="0.25">
      <c r="A188" t="str">
        <f t="shared" si="3"/>
        <v>1BKisho Kobayashi21</v>
      </c>
      <c r="B188">
        <v>3945</v>
      </c>
      <c r="C188">
        <v>756</v>
      </c>
      <c r="D188" t="s">
        <v>545</v>
      </c>
      <c r="E188" t="s">
        <v>546</v>
      </c>
      <c r="F188">
        <v>0</v>
      </c>
      <c r="G188" s="10">
        <v>36785</v>
      </c>
      <c r="H188">
        <v>21</v>
      </c>
      <c r="I188" t="s">
        <v>90</v>
      </c>
      <c r="J188" t="s">
        <v>128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5</v>
      </c>
      <c r="Q188">
        <v>5</v>
      </c>
      <c r="R188">
        <v>1</v>
      </c>
      <c r="S188" t="s">
        <v>47</v>
      </c>
      <c r="T188">
        <v>7</v>
      </c>
      <c r="U188" t="s">
        <v>47</v>
      </c>
      <c r="V188" t="s">
        <v>47</v>
      </c>
      <c r="W188" t="s">
        <v>47</v>
      </c>
      <c r="X188" t="s">
        <v>47</v>
      </c>
      <c r="Y188" t="s">
        <v>47</v>
      </c>
      <c r="Z188" t="s">
        <v>47</v>
      </c>
      <c r="AA188" t="s">
        <v>47</v>
      </c>
      <c r="AB188" t="s">
        <v>47</v>
      </c>
      <c r="AC188" t="s">
        <v>47</v>
      </c>
      <c r="AD188" t="str">
        <f>VLOOKUP($A188,Bat!$A$4:$A$1417,1,FALSE)</f>
        <v>1BKisho Kobayashi21</v>
      </c>
    </row>
    <row r="189" spans="1:30" x14ac:dyDescent="0.25">
      <c r="A189" t="str">
        <f t="shared" si="3"/>
        <v>2BYakamochi Kobayashi21</v>
      </c>
      <c r="B189">
        <v>4374</v>
      </c>
      <c r="C189">
        <v>362</v>
      </c>
      <c r="D189" t="s">
        <v>547</v>
      </c>
      <c r="E189" t="s">
        <v>546</v>
      </c>
      <c r="F189">
        <v>0</v>
      </c>
      <c r="G189" s="10">
        <v>36814</v>
      </c>
      <c r="H189">
        <v>21</v>
      </c>
      <c r="I189" t="s">
        <v>74</v>
      </c>
      <c r="J189" t="s">
        <v>128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6</v>
      </c>
      <c r="Q189">
        <v>6</v>
      </c>
      <c r="R189">
        <v>3</v>
      </c>
      <c r="S189" t="s">
        <v>47</v>
      </c>
      <c r="T189" t="s">
        <v>47</v>
      </c>
      <c r="U189">
        <v>3</v>
      </c>
      <c r="V189">
        <v>7</v>
      </c>
      <c r="W189">
        <v>2</v>
      </c>
      <c r="X189" t="s">
        <v>47</v>
      </c>
      <c r="Y189" t="s">
        <v>47</v>
      </c>
      <c r="Z189" t="s">
        <v>47</v>
      </c>
      <c r="AA189" t="s">
        <v>47</v>
      </c>
      <c r="AB189" t="s">
        <v>47</v>
      </c>
      <c r="AC189" t="s">
        <v>47</v>
      </c>
      <c r="AD189" t="str">
        <f>VLOOKUP($A189,Bat!$A$4:$A$1417,1,FALSE)</f>
        <v>2BYakamochi Kobayashi21</v>
      </c>
    </row>
    <row r="190" spans="1:30" x14ac:dyDescent="0.25">
      <c r="A190" t="str">
        <f t="shared" si="3"/>
        <v>CFSeishiro Kokura18</v>
      </c>
      <c r="B190">
        <v>3594</v>
      </c>
      <c r="C190">
        <v>160</v>
      </c>
      <c r="D190" t="s">
        <v>419</v>
      </c>
      <c r="E190" t="s">
        <v>548</v>
      </c>
      <c r="F190">
        <v>0</v>
      </c>
      <c r="G190" s="10">
        <v>37844</v>
      </c>
      <c r="H190">
        <v>18</v>
      </c>
      <c r="I190" t="s">
        <v>77</v>
      </c>
      <c r="J190" t="s">
        <v>128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10</v>
      </c>
      <c r="Q190">
        <v>7</v>
      </c>
      <c r="R190">
        <v>5</v>
      </c>
      <c r="S190" t="s">
        <v>47</v>
      </c>
      <c r="T190" t="s">
        <v>47</v>
      </c>
      <c r="U190" t="s">
        <v>47</v>
      </c>
      <c r="V190" t="s">
        <v>47</v>
      </c>
      <c r="W190" t="s">
        <v>47</v>
      </c>
      <c r="X190" t="s">
        <v>47</v>
      </c>
      <c r="Y190">
        <v>6</v>
      </c>
      <c r="Z190" t="s">
        <v>47</v>
      </c>
      <c r="AA190" t="s">
        <v>47</v>
      </c>
      <c r="AB190" t="s">
        <v>47</v>
      </c>
      <c r="AC190" t="s">
        <v>47</v>
      </c>
      <c r="AD190" t="str">
        <f>VLOOKUP($A190,Bat!$A$4:$A$1417,1,FALSE)</f>
        <v>CFSeishiro Kokura18</v>
      </c>
    </row>
    <row r="191" spans="1:30" x14ac:dyDescent="0.25">
      <c r="A191" t="str">
        <f t="shared" si="3"/>
        <v>CFSenzo Kokura18</v>
      </c>
      <c r="B191">
        <v>9388</v>
      </c>
      <c r="C191">
        <v>404</v>
      </c>
      <c r="D191" t="s">
        <v>549</v>
      </c>
      <c r="E191" t="s">
        <v>548</v>
      </c>
      <c r="F191">
        <v>0</v>
      </c>
      <c r="G191" s="10">
        <v>37832</v>
      </c>
      <c r="H191">
        <v>18</v>
      </c>
      <c r="I191" t="s">
        <v>77</v>
      </c>
      <c r="J191" t="s">
        <v>128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5</v>
      </c>
      <c r="Q191">
        <v>4</v>
      </c>
      <c r="R191">
        <v>9</v>
      </c>
      <c r="S191" t="s">
        <v>47</v>
      </c>
      <c r="T191" t="s">
        <v>47</v>
      </c>
      <c r="U191" t="s">
        <v>47</v>
      </c>
      <c r="V191" t="s">
        <v>47</v>
      </c>
      <c r="W191">
        <v>1</v>
      </c>
      <c r="X191" t="s">
        <v>47</v>
      </c>
      <c r="Y191">
        <v>1</v>
      </c>
      <c r="Z191">
        <v>6</v>
      </c>
      <c r="AA191" t="s">
        <v>47</v>
      </c>
      <c r="AB191" t="s">
        <v>47</v>
      </c>
      <c r="AC191" t="s">
        <v>47</v>
      </c>
      <c r="AD191" t="str">
        <f>VLOOKUP($A191,Bat!$A$4:$A$1417,1,FALSE)</f>
        <v>CFSenzo Kokura18</v>
      </c>
    </row>
    <row r="192" spans="1:30" x14ac:dyDescent="0.25">
      <c r="A192" t="str">
        <f t="shared" si="3"/>
        <v>C-Masahiko Kondo21</v>
      </c>
      <c r="B192">
        <v>3892</v>
      </c>
      <c r="C192">
        <v>432</v>
      </c>
      <c r="D192" t="s">
        <v>550</v>
      </c>
      <c r="E192" t="s">
        <v>551</v>
      </c>
      <c r="F192">
        <v>0</v>
      </c>
      <c r="G192" s="10">
        <v>36937</v>
      </c>
      <c r="H192">
        <v>21</v>
      </c>
      <c r="I192" t="s">
        <v>89</v>
      </c>
      <c r="J192" t="s">
        <v>128</v>
      </c>
      <c r="K192">
        <v>1</v>
      </c>
      <c r="L192">
        <v>1</v>
      </c>
      <c r="M192">
        <v>1</v>
      </c>
      <c r="N192">
        <v>1</v>
      </c>
      <c r="O192">
        <v>1</v>
      </c>
      <c r="P192">
        <v>3</v>
      </c>
      <c r="Q192">
        <v>5</v>
      </c>
      <c r="R192">
        <v>8</v>
      </c>
      <c r="S192">
        <v>5</v>
      </c>
      <c r="T192" t="s">
        <v>47</v>
      </c>
      <c r="U192" t="s">
        <v>47</v>
      </c>
      <c r="V192" t="s">
        <v>47</v>
      </c>
      <c r="W192" t="s">
        <v>47</v>
      </c>
      <c r="X192">
        <v>1</v>
      </c>
      <c r="Y192" t="s">
        <v>47</v>
      </c>
      <c r="Z192" t="s">
        <v>47</v>
      </c>
      <c r="AA192" t="s">
        <v>47</v>
      </c>
      <c r="AB192" t="s">
        <v>47</v>
      </c>
      <c r="AC192" t="s">
        <v>47</v>
      </c>
      <c r="AD192" t="str">
        <f>VLOOKUP($A192,Bat!$A$4:$A$1417,1,FALSE)</f>
        <v>C-Masahiko Kondo21</v>
      </c>
    </row>
    <row r="193" spans="1:30" x14ac:dyDescent="0.25">
      <c r="A193" t="str">
        <f t="shared" si="3"/>
        <v>CFKensaku Kuhabara21</v>
      </c>
      <c r="B193">
        <v>4303</v>
      </c>
      <c r="C193">
        <v>168</v>
      </c>
      <c r="D193" t="s">
        <v>552</v>
      </c>
      <c r="E193" t="s">
        <v>553</v>
      </c>
      <c r="F193">
        <v>0</v>
      </c>
      <c r="G193" s="10">
        <v>36921</v>
      </c>
      <c r="H193">
        <v>21</v>
      </c>
      <c r="I193" t="s">
        <v>77</v>
      </c>
      <c r="J193" t="s">
        <v>128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5</v>
      </c>
      <c r="Q193">
        <v>10</v>
      </c>
      <c r="R193">
        <v>10</v>
      </c>
      <c r="S193" t="s">
        <v>47</v>
      </c>
      <c r="T193" t="s">
        <v>47</v>
      </c>
      <c r="U193" t="s">
        <v>47</v>
      </c>
      <c r="V193" t="s">
        <v>47</v>
      </c>
      <c r="W193" t="s">
        <v>47</v>
      </c>
      <c r="X193" t="s">
        <v>47</v>
      </c>
      <c r="Y193">
        <v>10</v>
      </c>
      <c r="Z193" t="s">
        <v>47</v>
      </c>
      <c r="AA193" t="s">
        <v>47</v>
      </c>
      <c r="AB193" t="s">
        <v>47</v>
      </c>
      <c r="AC193" t="s">
        <v>47</v>
      </c>
      <c r="AD193" t="str">
        <f>VLOOKUP($A193,Bat!$A$4:$A$1417,1,FALSE)</f>
        <v>CFKensaku Kuhabara21</v>
      </c>
    </row>
    <row r="194" spans="1:30" x14ac:dyDescent="0.25">
      <c r="A194" t="str">
        <f t="shared" si="3"/>
        <v>C-Tony Ladd21</v>
      </c>
      <c r="B194">
        <v>11409</v>
      </c>
      <c r="C194">
        <v>433</v>
      </c>
      <c r="D194" t="s">
        <v>230</v>
      </c>
      <c r="E194" t="s">
        <v>554</v>
      </c>
      <c r="F194">
        <v>0</v>
      </c>
      <c r="G194" s="10">
        <v>36877</v>
      </c>
      <c r="H194">
        <v>21</v>
      </c>
      <c r="I194" t="s">
        <v>89</v>
      </c>
      <c r="J194" t="s">
        <v>128</v>
      </c>
      <c r="K194">
        <v>1</v>
      </c>
      <c r="L194">
        <v>1</v>
      </c>
      <c r="M194">
        <v>1</v>
      </c>
      <c r="N194">
        <v>1</v>
      </c>
      <c r="O194">
        <v>1</v>
      </c>
      <c r="P194">
        <v>6</v>
      </c>
      <c r="Q194">
        <v>3</v>
      </c>
      <c r="R194">
        <v>5</v>
      </c>
      <c r="S194">
        <v>9</v>
      </c>
      <c r="T194" t="s">
        <v>47</v>
      </c>
      <c r="U194" t="s">
        <v>47</v>
      </c>
      <c r="V194" t="s">
        <v>47</v>
      </c>
      <c r="W194" t="s">
        <v>47</v>
      </c>
      <c r="X194" t="s">
        <v>47</v>
      </c>
      <c r="Y194" t="s">
        <v>47</v>
      </c>
      <c r="Z194" t="s">
        <v>47</v>
      </c>
      <c r="AA194" t="s">
        <v>47</v>
      </c>
      <c r="AB194" t="s">
        <v>47</v>
      </c>
      <c r="AC194" t="s">
        <v>47</v>
      </c>
      <c r="AD194" t="str">
        <f>VLOOKUP($A194,Bat!$A$4:$A$1417,1,FALSE)</f>
        <v>C-Tony Ladd21</v>
      </c>
    </row>
    <row r="195" spans="1:30" x14ac:dyDescent="0.25">
      <c r="A195" t="str">
        <f t="shared" si="3"/>
        <v>CFCarlton Laitinen21</v>
      </c>
      <c r="B195">
        <v>7276</v>
      </c>
      <c r="C195">
        <v>196</v>
      </c>
      <c r="D195" t="s">
        <v>555</v>
      </c>
      <c r="E195" t="s">
        <v>556</v>
      </c>
      <c r="F195">
        <v>0</v>
      </c>
      <c r="G195" s="10">
        <v>36843</v>
      </c>
      <c r="H195">
        <v>21</v>
      </c>
      <c r="I195" t="s">
        <v>77</v>
      </c>
      <c r="J195" t="s">
        <v>128</v>
      </c>
      <c r="K195">
        <v>1</v>
      </c>
      <c r="L195">
        <v>1</v>
      </c>
      <c r="M195">
        <v>1</v>
      </c>
      <c r="N195">
        <v>1</v>
      </c>
      <c r="O195">
        <v>1</v>
      </c>
      <c r="P195">
        <v>9</v>
      </c>
      <c r="Q195">
        <v>6</v>
      </c>
      <c r="R195">
        <v>8</v>
      </c>
      <c r="S195" t="s">
        <v>47</v>
      </c>
      <c r="T195">
        <v>2</v>
      </c>
      <c r="U195" t="s">
        <v>47</v>
      </c>
      <c r="V195" t="s">
        <v>47</v>
      </c>
      <c r="W195">
        <v>4</v>
      </c>
      <c r="X195">
        <v>4</v>
      </c>
      <c r="Y195">
        <v>6</v>
      </c>
      <c r="Z195">
        <v>4</v>
      </c>
      <c r="AA195" t="s">
        <v>47</v>
      </c>
      <c r="AB195" t="s">
        <v>47</v>
      </c>
      <c r="AC195" t="s">
        <v>47</v>
      </c>
      <c r="AD195" t="str">
        <f>VLOOKUP($A195,Bat!$A$4:$A$1417,1,FALSE)</f>
        <v>CFCarlton Laitinen21</v>
      </c>
    </row>
    <row r="196" spans="1:30" x14ac:dyDescent="0.25">
      <c r="A196" t="str">
        <f t="shared" si="3"/>
        <v>2BErrol Landry21</v>
      </c>
      <c r="B196">
        <v>6830</v>
      </c>
      <c r="C196">
        <v>64</v>
      </c>
      <c r="D196" t="s">
        <v>557</v>
      </c>
      <c r="E196" t="s">
        <v>558</v>
      </c>
      <c r="F196">
        <v>6500000</v>
      </c>
      <c r="G196" s="10">
        <v>36909</v>
      </c>
      <c r="H196">
        <v>21</v>
      </c>
      <c r="I196" t="s">
        <v>74</v>
      </c>
      <c r="J196" t="s">
        <v>128</v>
      </c>
      <c r="K196">
        <v>1</v>
      </c>
      <c r="L196">
        <v>1</v>
      </c>
      <c r="M196">
        <v>1</v>
      </c>
      <c r="N196">
        <v>1</v>
      </c>
      <c r="O196">
        <v>1</v>
      </c>
      <c r="P196">
        <v>8</v>
      </c>
      <c r="Q196">
        <v>10</v>
      </c>
      <c r="R196">
        <v>10</v>
      </c>
      <c r="S196" t="s">
        <v>47</v>
      </c>
      <c r="T196" t="s">
        <v>47</v>
      </c>
      <c r="U196">
        <v>10</v>
      </c>
      <c r="V196" t="s">
        <v>47</v>
      </c>
      <c r="W196" t="s">
        <v>47</v>
      </c>
      <c r="X196" t="s">
        <v>47</v>
      </c>
      <c r="Y196" t="s">
        <v>47</v>
      </c>
      <c r="Z196" t="s">
        <v>47</v>
      </c>
      <c r="AA196" t="s">
        <v>47</v>
      </c>
      <c r="AB196" t="s">
        <v>47</v>
      </c>
      <c r="AC196" t="s">
        <v>47</v>
      </c>
      <c r="AD196" t="str">
        <f>VLOOKUP($A196,Bat!$A$4:$A$1417,1,FALSE)</f>
        <v>2BErrol Landry21</v>
      </c>
    </row>
    <row r="197" spans="1:30" x14ac:dyDescent="0.25">
      <c r="A197" t="str">
        <f t="shared" si="3"/>
        <v>2BAlain Lavallée18</v>
      </c>
      <c r="B197">
        <v>3301</v>
      </c>
      <c r="C197">
        <v>859</v>
      </c>
      <c r="D197" t="s">
        <v>559</v>
      </c>
      <c r="E197" t="s">
        <v>560</v>
      </c>
      <c r="F197">
        <v>2600000</v>
      </c>
      <c r="G197" s="10">
        <v>37803</v>
      </c>
      <c r="H197">
        <v>18</v>
      </c>
      <c r="I197" t="s">
        <v>74</v>
      </c>
      <c r="J197" t="s">
        <v>128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6</v>
      </c>
      <c r="Q197">
        <v>2</v>
      </c>
      <c r="R197">
        <v>1</v>
      </c>
      <c r="S197" t="s">
        <v>47</v>
      </c>
      <c r="T197" t="s">
        <v>47</v>
      </c>
      <c r="U197">
        <v>3</v>
      </c>
      <c r="V197">
        <v>2</v>
      </c>
      <c r="W197">
        <v>1</v>
      </c>
      <c r="X197" t="s">
        <v>47</v>
      </c>
      <c r="Y197" t="s">
        <v>47</v>
      </c>
      <c r="Z197" t="s">
        <v>47</v>
      </c>
      <c r="AA197" t="s">
        <v>47</v>
      </c>
      <c r="AB197" t="s">
        <v>47</v>
      </c>
      <c r="AC197" t="s">
        <v>47</v>
      </c>
      <c r="AD197" t="str">
        <f>VLOOKUP($A197,Bat!$A$4:$A$1417,1,FALSE)</f>
        <v>2BAlain Lavallée18</v>
      </c>
    </row>
    <row r="198" spans="1:30" x14ac:dyDescent="0.25">
      <c r="A198" t="str">
        <f t="shared" si="3"/>
        <v>CFBradley layland21</v>
      </c>
      <c r="B198">
        <v>7510</v>
      </c>
      <c r="C198">
        <v>200</v>
      </c>
      <c r="D198" t="s">
        <v>391</v>
      </c>
      <c r="E198" t="s">
        <v>561</v>
      </c>
      <c r="F198">
        <v>0</v>
      </c>
      <c r="G198" s="10">
        <v>36992</v>
      </c>
      <c r="H198">
        <v>21</v>
      </c>
      <c r="I198" t="s">
        <v>77</v>
      </c>
      <c r="J198" t="s">
        <v>128</v>
      </c>
      <c r="K198">
        <v>1</v>
      </c>
      <c r="L198">
        <v>1</v>
      </c>
      <c r="M198">
        <v>1</v>
      </c>
      <c r="N198">
        <v>1</v>
      </c>
      <c r="O198">
        <v>1</v>
      </c>
      <c r="P198">
        <v>8</v>
      </c>
      <c r="Q198">
        <v>7</v>
      </c>
      <c r="R198">
        <v>8</v>
      </c>
      <c r="S198" t="s">
        <v>47</v>
      </c>
      <c r="T198">
        <v>1</v>
      </c>
      <c r="U198" t="s">
        <v>47</v>
      </c>
      <c r="V198" t="s">
        <v>47</v>
      </c>
      <c r="W198" t="s">
        <v>47</v>
      </c>
      <c r="X198">
        <v>1</v>
      </c>
      <c r="Y198">
        <v>4</v>
      </c>
      <c r="Z198">
        <v>6</v>
      </c>
      <c r="AA198" t="s">
        <v>47</v>
      </c>
      <c r="AB198" t="s">
        <v>47</v>
      </c>
      <c r="AC198" t="s">
        <v>47</v>
      </c>
      <c r="AD198" t="str">
        <f>VLOOKUP($A198,Bat!$A$4:$A$1417,1,FALSE)</f>
        <v>CFBradley layland21</v>
      </c>
    </row>
    <row r="199" spans="1:30" x14ac:dyDescent="0.25">
      <c r="A199" t="str">
        <f t="shared" si="3"/>
        <v>LFRamiro Lazaro18</v>
      </c>
      <c r="B199">
        <v>3596</v>
      </c>
      <c r="C199">
        <v>135</v>
      </c>
      <c r="D199" t="s">
        <v>562</v>
      </c>
      <c r="E199" t="s">
        <v>563</v>
      </c>
      <c r="F199">
        <v>0</v>
      </c>
      <c r="G199" s="10">
        <v>37852</v>
      </c>
      <c r="H199">
        <v>18</v>
      </c>
      <c r="I199" t="s">
        <v>52</v>
      </c>
      <c r="J199" t="s">
        <v>128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8</v>
      </c>
      <c r="Q199">
        <v>9</v>
      </c>
      <c r="R199">
        <v>8</v>
      </c>
      <c r="S199" t="s">
        <v>47</v>
      </c>
      <c r="T199" t="s">
        <v>47</v>
      </c>
      <c r="U199" t="s">
        <v>47</v>
      </c>
      <c r="V199" t="s">
        <v>47</v>
      </c>
      <c r="W199" t="s">
        <v>47</v>
      </c>
      <c r="X199">
        <v>5</v>
      </c>
      <c r="Y199" t="s">
        <v>47</v>
      </c>
      <c r="Z199" t="s">
        <v>47</v>
      </c>
      <c r="AA199" t="s">
        <v>47</v>
      </c>
      <c r="AB199" t="s">
        <v>47</v>
      </c>
      <c r="AC199" t="s">
        <v>47</v>
      </c>
      <c r="AD199" t="str">
        <f>VLOOKUP($A199,Bat!$A$4:$A$1417,1,FALSE)</f>
        <v>LFRamiro Lazaro18</v>
      </c>
    </row>
    <row r="200" spans="1:30" x14ac:dyDescent="0.25">
      <c r="A200" t="str">
        <f t="shared" si="3"/>
        <v>LFRobby Lee18</v>
      </c>
      <c r="B200">
        <v>5127</v>
      </c>
      <c r="C200">
        <v>127</v>
      </c>
      <c r="D200" t="s">
        <v>564</v>
      </c>
      <c r="E200" t="s">
        <v>439</v>
      </c>
      <c r="F200">
        <v>2000000</v>
      </c>
      <c r="G200" s="10">
        <v>38087</v>
      </c>
      <c r="H200">
        <v>18</v>
      </c>
      <c r="I200" t="s">
        <v>52</v>
      </c>
      <c r="J200" t="s">
        <v>128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7</v>
      </c>
      <c r="Q200">
        <v>10</v>
      </c>
      <c r="R200">
        <v>9</v>
      </c>
      <c r="S200" t="s">
        <v>47</v>
      </c>
      <c r="T200" t="s">
        <v>47</v>
      </c>
      <c r="U200" t="s">
        <v>47</v>
      </c>
      <c r="V200" t="s">
        <v>47</v>
      </c>
      <c r="W200" t="s">
        <v>47</v>
      </c>
      <c r="X200">
        <v>4</v>
      </c>
      <c r="Y200" t="s">
        <v>47</v>
      </c>
      <c r="Z200" t="s">
        <v>47</v>
      </c>
      <c r="AA200" t="s">
        <v>47</v>
      </c>
      <c r="AB200" t="s">
        <v>47</v>
      </c>
      <c r="AC200" t="s">
        <v>47</v>
      </c>
      <c r="AD200" t="str">
        <f>VLOOKUP($A200,Bat!$A$4:$A$1417,1,FALSE)</f>
        <v>LFRobby Lee18</v>
      </c>
    </row>
    <row r="201" spans="1:30" x14ac:dyDescent="0.25">
      <c r="A201" t="str">
        <f t="shared" si="3"/>
        <v>SSCarlos León21</v>
      </c>
      <c r="B201">
        <v>6702</v>
      </c>
      <c r="C201">
        <v>186</v>
      </c>
      <c r="D201" t="s">
        <v>443</v>
      </c>
      <c r="E201" t="s">
        <v>565</v>
      </c>
      <c r="F201">
        <v>0</v>
      </c>
      <c r="G201" s="10">
        <v>36755</v>
      </c>
      <c r="H201">
        <v>21</v>
      </c>
      <c r="I201" t="s">
        <v>75</v>
      </c>
      <c r="J201" t="s">
        <v>128</v>
      </c>
      <c r="K201">
        <v>1</v>
      </c>
      <c r="L201">
        <v>1</v>
      </c>
      <c r="M201">
        <v>1</v>
      </c>
      <c r="N201">
        <v>1</v>
      </c>
      <c r="O201">
        <v>1</v>
      </c>
      <c r="P201">
        <v>8</v>
      </c>
      <c r="Q201">
        <v>7</v>
      </c>
      <c r="R201">
        <v>7</v>
      </c>
      <c r="S201" t="s">
        <v>47</v>
      </c>
      <c r="T201" t="s">
        <v>47</v>
      </c>
      <c r="U201" t="s">
        <v>47</v>
      </c>
      <c r="V201" t="s">
        <v>47</v>
      </c>
      <c r="W201">
        <v>8</v>
      </c>
      <c r="X201" t="s">
        <v>47</v>
      </c>
      <c r="Y201" t="s">
        <v>47</v>
      </c>
      <c r="Z201" t="s">
        <v>47</v>
      </c>
      <c r="AA201" t="s">
        <v>47</v>
      </c>
      <c r="AB201" t="s">
        <v>47</v>
      </c>
      <c r="AC201" t="s">
        <v>47</v>
      </c>
      <c r="AD201" t="str">
        <f>VLOOKUP($A201,Bat!$A$4:$A$1417,1,FALSE)</f>
        <v>SSCarlos León21</v>
      </c>
    </row>
    <row r="202" spans="1:30" x14ac:dyDescent="0.25">
      <c r="A202" t="str">
        <f t="shared" si="3"/>
        <v>SSGabriel León18</v>
      </c>
      <c r="B202">
        <v>4957</v>
      </c>
      <c r="C202">
        <v>20</v>
      </c>
      <c r="D202" t="s">
        <v>566</v>
      </c>
      <c r="E202" t="s">
        <v>565</v>
      </c>
      <c r="F202">
        <v>2600000</v>
      </c>
      <c r="G202" s="10">
        <v>37875</v>
      </c>
      <c r="H202">
        <v>18</v>
      </c>
      <c r="I202" t="s">
        <v>75</v>
      </c>
      <c r="J202" t="s">
        <v>128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10</v>
      </c>
      <c r="Q202">
        <v>10</v>
      </c>
      <c r="R202">
        <v>10</v>
      </c>
      <c r="S202" t="s">
        <v>47</v>
      </c>
      <c r="T202" t="s">
        <v>47</v>
      </c>
      <c r="U202">
        <v>2</v>
      </c>
      <c r="V202">
        <v>1</v>
      </c>
      <c r="W202">
        <v>5</v>
      </c>
      <c r="X202" t="s">
        <v>47</v>
      </c>
      <c r="Y202" t="s">
        <v>47</v>
      </c>
      <c r="Z202" t="s">
        <v>47</v>
      </c>
      <c r="AA202" t="s">
        <v>47</v>
      </c>
      <c r="AB202" t="s">
        <v>47</v>
      </c>
      <c r="AC202" t="s">
        <v>47</v>
      </c>
      <c r="AD202" t="str">
        <f>VLOOKUP($A202,Bat!$A$4:$A$1417,1,FALSE)</f>
        <v>SSGabriel León18</v>
      </c>
    </row>
    <row r="203" spans="1:30" x14ac:dyDescent="0.25">
      <c r="A203" t="str">
        <f t="shared" si="3"/>
        <v>C-Pat Lewis21</v>
      </c>
      <c r="B203">
        <v>8609</v>
      </c>
      <c r="C203">
        <v>653</v>
      </c>
      <c r="D203" t="s">
        <v>254</v>
      </c>
      <c r="E203" t="s">
        <v>272</v>
      </c>
      <c r="F203">
        <v>0</v>
      </c>
      <c r="G203" s="10">
        <v>36919</v>
      </c>
      <c r="H203">
        <v>21</v>
      </c>
      <c r="I203" t="s">
        <v>89</v>
      </c>
      <c r="J203" t="s">
        <v>128</v>
      </c>
      <c r="K203">
        <v>1</v>
      </c>
      <c r="L203">
        <v>1</v>
      </c>
      <c r="M203">
        <v>1</v>
      </c>
      <c r="N203">
        <v>1</v>
      </c>
      <c r="O203">
        <v>1</v>
      </c>
      <c r="P203">
        <v>2</v>
      </c>
      <c r="Q203">
        <v>2</v>
      </c>
      <c r="R203">
        <v>2</v>
      </c>
      <c r="S203">
        <v>2</v>
      </c>
      <c r="T203" t="s">
        <v>47</v>
      </c>
      <c r="U203" t="s">
        <v>47</v>
      </c>
      <c r="V203" t="s">
        <v>47</v>
      </c>
      <c r="W203" t="s">
        <v>47</v>
      </c>
      <c r="X203" t="s">
        <v>47</v>
      </c>
      <c r="Y203" t="s">
        <v>47</v>
      </c>
      <c r="Z203" t="s">
        <v>47</v>
      </c>
      <c r="AA203" t="s">
        <v>47</v>
      </c>
      <c r="AB203" t="s">
        <v>47</v>
      </c>
      <c r="AC203" t="s">
        <v>47</v>
      </c>
      <c r="AD203" t="str">
        <f>VLOOKUP($A203,Bat!$A$4:$A$1417,1,FALSE)</f>
        <v>C-Pat Lewis21</v>
      </c>
    </row>
    <row r="204" spans="1:30" x14ac:dyDescent="0.25">
      <c r="A204" t="str">
        <f t="shared" si="3"/>
        <v>2BJeremy Lindsey21</v>
      </c>
      <c r="B204">
        <v>8884</v>
      </c>
      <c r="C204">
        <v>27</v>
      </c>
      <c r="D204" t="s">
        <v>492</v>
      </c>
      <c r="E204" t="s">
        <v>567</v>
      </c>
      <c r="F204">
        <v>0</v>
      </c>
      <c r="G204" s="10">
        <v>36717</v>
      </c>
      <c r="H204">
        <v>21</v>
      </c>
      <c r="I204" t="s">
        <v>74</v>
      </c>
      <c r="J204" t="s">
        <v>128</v>
      </c>
      <c r="K204">
        <v>1</v>
      </c>
      <c r="L204">
        <v>1</v>
      </c>
      <c r="M204">
        <v>1</v>
      </c>
      <c r="N204">
        <v>1</v>
      </c>
      <c r="O204">
        <v>1</v>
      </c>
      <c r="P204">
        <v>9</v>
      </c>
      <c r="Q204">
        <v>10</v>
      </c>
      <c r="R204">
        <v>10</v>
      </c>
      <c r="S204" t="s">
        <v>47</v>
      </c>
      <c r="T204" t="s">
        <v>47</v>
      </c>
      <c r="U204">
        <v>9</v>
      </c>
      <c r="V204" t="s">
        <v>47</v>
      </c>
      <c r="W204">
        <v>2</v>
      </c>
      <c r="X204" t="s">
        <v>47</v>
      </c>
      <c r="Y204" t="s">
        <v>47</v>
      </c>
      <c r="Z204" t="s">
        <v>47</v>
      </c>
      <c r="AA204" t="s">
        <v>47</v>
      </c>
      <c r="AB204" t="s">
        <v>47</v>
      </c>
      <c r="AC204" t="s">
        <v>47</v>
      </c>
      <c r="AD204" t="str">
        <f>VLOOKUP($A204,Bat!$A$4:$A$1417,1,FALSE)</f>
        <v>2BJeremy Lindsey21</v>
      </c>
    </row>
    <row r="205" spans="1:30" x14ac:dyDescent="0.25">
      <c r="A205" t="str">
        <f t="shared" si="3"/>
        <v>RFJimmy Locke21</v>
      </c>
      <c r="B205">
        <v>9647</v>
      </c>
      <c r="C205">
        <v>171</v>
      </c>
      <c r="D205" t="s">
        <v>568</v>
      </c>
      <c r="E205" t="s">
        <v>569</v>
      </c>
      <c r="F205">
        <v>0</v>
      </c>
      <c r="G205" s="10">
        <v>36786</v>
      </c>
      <c r="H205">
        <v>21</v>
      </c>
      <c r="I205" t="s">
        <v>69</v>
      </c>
      <c r="J205" t="s">
        <v>128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7</v>
      </c>
      <c r="Q205">
        <v>9</v>
      </c>
      <c r="R205">
        <v>7</v>
      </c>
      <c r="S205" t="s">
        <v>47</v>
      </c>
      <c r="T205" t="s">
        <v>47</v>
      </c>
      <c r="U205" t="s">
        <v>47</v>
      </c>
      <c r="V205" t="s">
        <v>47</v>
      </c>
      <c r="W205" t="s">
        <v>47</v>
      </c>
      <c r="X205" t="s">
        <v>47</v>
      </c>
      <c r="Y205" t="s">
        <v>47</v>
      </c>
      <c r="Z205">
        <v>6</v>
      </c>
      <c r="AA205" t="s">
        <v>47</v>
      </c>
      <c r="AB205" t="s">
        <v>47</v>
      </c>
      <c r="AC205" t="s">
        <v>47</v>
      </c>
      <c r="AD205" t="str">
        <f>VLOOKUP($A205,Bat!$A$4:$A$1417,1,FALSE)</f>
        <v>RFJimmy Locke21</v>
      </c>
    </row>
    <row r="206" spans="1:30" x14ac:dyDescent="0.25">
      <c r="A206" t="str">
        <f t="shared" si="3"/>
        <v>LFDan Logan21</v>
      </c>
      <c r="B206">
        <v>7250</v>
      </c>
      <c r="C206">
        <v>139</v>
      </c>
      <c r="D206" t="s">
        <v>314</v>
      </c>
      <c r="E206" t="s">
        <v>570</v>
      </c>
      <c r="F206">
        <v>5500000</v>
      </c>
      <c r="G206" s="10">
        <v>36944</v>
      </c>
      <c r="H206">
        <v>21</v>
      </c>
      <c r="I206" t="s">
        <v>52</v>
      </c>
      <c r="J206" t="s">
        <v>128</v>
      </c>
      <c r="K206">
        <v>1</v>
      </c>
      <c r="L206">
        <v>1</v>
      </c>
      <c r="M206">
        <v>1</v>
      </c>
      <c r="N206">
        <v>1</v>
      </c>
      <c r="O206">
        <v>1</v>
      </c>
      <c r="P206">
        <v>6</v>
      </c>
      <c r="Q206">
        <v>10</v>
      </c>
      <c r="R206">
        <v>10</v>
      </c>
      <c r="S206" t="s">
        <v>47</v>
      </c>
      <c r="T206" t="s">
        <v>47</v>
      </c>
      <c r="U206" t="s">
        <v>47</v>
      </c>
      <c r="V206" t="s">
        <v>47</v>
      </c>
      <c r="W206" t="s">
        <v>47</v>
      </c>
      <c r="X206">
        <v>7</v>
      </c>
      <c r="Y206">
        <v>6</v>
      </c>
      <c r="Z206">
        <v>7</v>
      </c>
      <c r="AA206" t="s">
        <v>47</v>
      </c>
      <c r="AB206" t="s">
        <v>47</v>
      </c>
      <c r="AC206" t="s">
        <v>47</v>
      </c>
      <c r="AD206" t="str">
        <f>VLOOKUP($A206,Bat!$A$4:$A$1417,1,FALSE)</f>
        <v>LFDan Logan21</v>
      </c>
    </row>
    <row r="207" spans="1:30" x14ac:dyDescent="0.25">
      <c r="A207" t="str">
        <f t="shared" si="3"/>
        <v>2BMitchell Longchamps21</v>
      </c>
      <c r="B207">
        <v>6558</v>
      </c>
      <c r="C207">
        <v>180</v>
      </c>
      <c r="D207" t="s">
        <v>571</v>
      </c>
      <c r="E207" t="s">
        <v>572</v>
      </c>
      <c r="F207">
        <v>0</v>
      </c>
      <c r="G207" s="10">
        <v>36836</v>
      </c>
      <c r="H207">
        <v>21</v>
      </c>
      <c r="I207" t="s">
        <v>74</v>
      </c>
      <c r="J207" t="s">
        <v>128</v>
      </c>
      <c r="K207">
        <v>1</v>
      </c>
      <c r="L207">
        <v>1</v>
      </c>
      <c r="M207">
        <v>1</v>
      </c>
      <c r="N207">
        <v>1</v>
      </c>
      <c r="O207">
        <v>1</v>
      </c>
      <c r="P207">
        <v>6</v>
      </c>
      <c r="Q207">
        <v>9</v>
      </c>
      <c r="R207">
        <v>10</v>
      </c>
      <c r="S207" t="s">
        <v>47</v>
      </c>
      <c r="T207" t="s">
        <v>47</v>
      </c>
      <c r="U207">
        <v>4</v>
      </c>
      <c r="V207">
        <v>3</v>
      </c>
      <c r="W207">
        <v>1</v>
      </c>
      <c r="X207">
        <v>5</v>
      </c>
      <c r="Y207">
        <v>5</v>
      </c>
      <c r="Z207">
        <v>3</v>
      </c>
      <c r="AA207" t="s">
        <v>47</v>
      </c>
      <c r="AB207" t="s">
        <v>47</v>
      </c>
      <c r="AC207" t="s">
        <v>47</v>
      </c>
      <c r="AD207" t="str">
        <f>VLOOKUP($A207,Bat!$A$4:$A$1417,1,FALSE)</f>
        <v>2BMitchell Longchamps21</v>
      </c>
    </row>
    <row r="208" spans="1:30" x14ac:dyDescent="0.25">
      <c r="A208" t="str">
        <f t="shared" si="3"/>
        <v>C-Iván López18</v>
      </c>
      <c r="B208">
        <v>5033</v>
      </c>
      <c r="C208">
        <v>561</v>
      </c>
      <c r="D208" t="s">
        <v>573</v>
      </c>
      <c r="E208" t="s">
        <v>574</v>
      </c>
      <c r="F208">
        <v>0</v>
      </c>
      <c r="G208" s="10">
        <v>37910</v>
      </c>
      <c r="H208">
        <v>18</v>
      </c>
      <c r="I208" t="s">
        <v>89</v>
      </c>
      <c r="J208" t="s">
        <v>128</v>
      </c>
      <c r="K208">
        <v>1</v>
      </c>
      <c r="L208">
        <v>1</v>
      </c>
      <c r="M208">
        <v>1</v>
      </c>
      <c r="N208">
        <v>1</v>
      </c>
      <c r="O208">
        <v>1</v>
      </c>
      <c r="P208">
        <v>2</v>
      </c>
      <c r="Q208">
        <v>2</v>
      </c>
      <c r="R208">
        <v>6</v>
      </c>
      <c r="S208" t="s">
        <v>47</v>
      </c>
      <c r="T208" t="s">
        <v>47</v>
      </c>
      <c r="U208" t="s">
        <v>47</v>
      </c>
      <c r="V208" t="s">
        <v>47</v>
      </c>
      <c r="W208" t="s">
        <v>47</v>
      </c>
      <c r="X208" t="s">
        <v>47</v>
      </c>
      <c r="Y208" t="s">
        <v>47</v>
      </c>
      <c r="Z208" t="s">
        <v>47</v>
      </c>
      <c r="AA208" t="s">
        <v>47</v>
      </c>
      <c r="AB208" t="s">
        <v>47</v>
      </c>
      <c r="AC208" t="s">
        <v>47</v>
      </c>
      <c r="AD208" t="str">
        <f>VLOOKUP($A208,Bat!$A$4:$A$1417,1,FALSE)</f>
        <v>C-Iván López18</v>
      </c>
    </row>
    <row r="209" spans="1:30" x14ac:dyDescent="0.25">
      <c r="A209" t="str">
        <f t="shared" si="3"/>
        <v>C-José López21</v>
      </c>
      <c r="B209">
        <v>3027</v>
      </c>
      <c r="C209">
        <v>829</v>
      </c>
      <c r="D209" t="s">
        <v>294</v>
      </c>
      <c r="E209" t="s">
        <v>574</v>
      </c>
      <c r="F209">
        <v>0</v>
      </c>
      <c r="G209" s="10">
        <v>36704</v>
      </c>
      <c r="H209">
        <v>21</v>
      </c>
      <c r="I209" t="s">
        <v>89</v>
      </c>
      <c r="J209" t="s">
        <v>128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4</v>
      </c>
      <c r="Q209">
        <v>4</v>
      </c>
      <c r="R209">
        <v>1</v>
      </c>
      <c r="S209">
        <v>8</v>
      </c>
      <c r="T209" t="s">
        <v>47</v>
      </c>
      <c r="U209" t="s">
        <v>47</v>
      </c>
      <c r="V209" t="s">
        <v>47</v>
      </c>
      <c r="W209" t="s">
        <v>47</v>
      </c>
      <c r="X209" t="s">
        <v>47</v>
      </c>
      <c r="Y209" t="s">
        <v>47</v>
      </c>
      <c r="Z209" t="s">
        <v>47</v>
      </c>
      <c r="AA209" t="s">
        <v>47</v>
      </c>
      <c r="AB209" t="s">
        <v>47</v>
      </c>
      <c r="AC209" t="s">
        <v>47</v>
      </c>
      <c r="AD209" t="str">
        <f>VLOOKUP($A209,Bat!$A$4:$A$1417,1,FALSE)</f>
        <v>C-José López21</v>
      </c>
    </row>
    <row r="210" spans="1:30" x14ac:dyDescent="0.25">
      <c r="A210" t="str">
        <f t="shared" si="3"/>
        <v>2BJúlio López21</v>
      </c>
      <c r="B210">
        <v>8900</v>
      </c>
      <c r="C210">
        <v>185</v>
      </c>
      <c r="D210" t="s">
        <v>575</v>
      </c>
      <c r="E210" t="s">
        <v>574</v>
      </c>
      <c r="F210">
        <v>0</v>
      </c>
      <c r="G210" s="10">
        <v>36864</v>
      </c>
      <c r="H210">
        <v>21</v>
      </c>
      <c r="I210" t="s">
        <v>74</v>
      </c>
      <c r="J210" t="s">
        <v>128</v>
      </c>
      <c r="K210">
        <v>1</v>
      </c>
      <c r="L210">
        <v>1</v>
      </c>
      <c r="M210">
        <v>1</v>
      </c>
      <c r="N210">
        <v>1</v>
      </c>
      <c r="O210">
        <v>1</v>
      </c>
      <c r="P210">
        <v>10</v>
      </c>
      <c r="Q210">
        <v>5</v>
      </c>
      <c r="R210">
        <v>8</v>
      </c>
      <c r="S210" t="s">
        <v>47</v>
      </c>
      <c r="T210" t="s">
        <v>47</v>
      </c>
      <c r="U210">
        <v>10</v>
      </c>
      <c r="V210" t="s">
        <v>47</v>
      </c>
      <c r="W210" t="s">
        <v>47</v>
      </c>
      <c r="X210" t="s">
        <v>47</v>
      </c>
      <c r="Y210" t="s">
        <v>47</v>
      </c>
      <c r="Z210" t="s">
        <v>47</v>
      </c>
      <c r="AA210" t="s">
        <v>47</v>
      </c>
      <c r="AB210" t="s">
        <v>47</v>
      </c>
      <c r="AC210" t="s">
        <v>47</v>
      </c>
      <c r="AD210" t="str">
        <f>VLOOKUP($A210,Bat!$A$4:$A$1417,1,FALSE)</f>
        <v>2BJúlio López21</v>
      </c>
    </row>
    <row r="211" spans="1:30" x14ac:dyDescent="0.25">
      <c r="A211" t="str">
        <f t="shared" si="3"/>
        <v>2BMiguel López18</v>
      </c>
      <c r="B211">
        <v>5502</v>
      </c>
      <c r="C211">
        <v>54</v>
      </c>
      <c r="D211" t="s">
        <v>388</v>
      </c>
      <c r="E211" t="s">
        <v>574</v>
      </c>
      <c r="F211">
        <v>0</v>
      </c>
      <c r="G211" s="10">
        <v>37824</v>
      </c>
      <c r="H211">
        <v>18</v>
      </c>
      <c r="I211" t="s">
        <v>74</v>
      </c>
      <c r="J211" t="s">
        <v>128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10</v>
      </c>
      <c r="Q211">
        <v>10</v>
      </c>
      <c r="R211">
        <v>6</v>
      </c>
      <c r="S211" t="s">
        <v>47</v>
      </c>
      <c r="T211" t="s">
        <v>47</v>
      </c>
      <c r="U211">
        <v>3</v>
      </c>
      <c r="V211">
        <v>4</v>
      </c>
      <c r="W211" t="s">
        <v>47</v>
      </c>
      <c r="X211" t="s">
        <v>47</v>
      </c>
      <c r="Y211" t="s">
        <v>47</v>
      </c>
      <c r="Z211" t="s">
        <v>47</v>
      </c>
      <c r="AA211" t="s">
        <v>47</v>
      </c>
      <c r="AB211" t="s">
        <v>47</v>
      </c>
      <c r="AC211" t="s">
        <v>47</v>
      </c>
      <c r="AD211" t="str">
        <f>VLOOKUP($A211,Bat!$A$4:$A$1417,1,FALSE)</f>
        <v>2BMiguel López18</v>
      </c>
    </row>
    <row r="212" spans="1:30" x14ac:dyDescent="0.25">
      <c r="A212" t="str">
        <f t="shared" si="3"/>
        <v>SSNacho López18</v>
      </c>
      <c r="B212">
        <v>4880</v>
      </c>
      <c r="C212">
        <v>189</v>
      </c>
      <c r="D212" t="s">
        <v>576</v>
      </c>
      <c r="E212" t="s">
        <v>574</v>
      </c>
      <c r="F212">
        <v>2000000</v>
      </c>
      <c r="G212" s="10">
        <v>37948</v>
      </c>
      <c r="H212">
        <v>18</v>
      </c>
      <c r="I212" t="s">
        <v>75</v>
      </c>
      <c r="J212" t="s">
        <v>128</v>
      </c>
      <c r="K212">
        <v>1</v>
      </c>
      <c r="L212">
        <v>1</v>
      </c>
      <c r="M212">
        <v>1</v>
      </c>
      <c r="N212">
        <v>1</v>
      </c>
      <c r="O212">
        <v>1</v>
      </c>
      <c r="P212">
        <v>6</v>
      </c>
      <c r="Q212">
        <v>9</v>
      </c>
      <c r="R212">
        <v>9</v>
      </c>
      <c r="S212" t="s">
        <v>47</v>
      </c>
      <c r="T212" t="s">
        <v>47</v>
      </c>
      <c r="U212">
        <v>1</v>
      </c>
      <c r="V212">
        <v>6</v>
      </c>
      <c r="W212">
        <v>3</v>
      </c>
      <c r="X212" t="s">
        <v>47</v>
      </c>
      <c r="Y212" t="s">
        <v>47</v>
      </c>
      <c r="Z212" t="s">
        <v>47</v>
      </c>
      <c r="AA212" t="s">
        <v>47</v>
      </c>
      <c r="AB212" t="s">
        <v>47</v>
      </c>
      <c r="AC212" t="s">
        <v>47</v>
      </c>
      <c r="AD212" t="str">
        <f>VLOOKUP($A212,Bat!$A$4:$A$1417,1,FALSE)</f>
        <v>SSNacho López18</v>
      </c>
    </row>
    <row r="213" spans="1:30" x14ac:dyDescent="0.25">
      <c r="A213" t="str">
        <f t="shared" si="3"/>
        <v>SSTony López21</v>
      </c>
      <c r="B213">
        <v>11848</v>
      </c>
      <c r="C213">
        <v>95</v>
      </c>
      <c r="D213" t="s">
        <v>230</v>
      </c>
      <c r="E213" t="s">
        <v>574</v>
      </c>
      <c r="F213">
        <v>0</v>
      </c>
      <c r="G213" s="10">
        <v>36783</v>
      </c>
      <c r="H213">
        <v>21</v>
      </c>
      <c r="I213" t="s">
        <v>75</v>
      </c>
      <c r="J213" t="s">
        <v>128</v>
      </c>
      <c r="K213">
        <v>1</v>
      </c>
      <c r="L213">
        <v>1</v>
      </c>
      <c r="M213">
        <v>1</v>
      </c>
      <c r="N213">
        <v>1</v>
      </c>
      <c r="O213">
        <v>1</v>
      </c>
      <c r="P213">
        <v>10</v>
      </c>
      <c r="Q213">
        <v>7</v>
      </c>
      <c r="R213">
        <v>10</v>
      </c>
      <c r="S213" t="s">
        <v>47</v>
      </c>
      <c r="T213" t="s">
        <v>47</v>
      </c>
      <c r="U213">
        <v>4</v>
      </c>
      <c r="V213">
        <v>8</v>
      </c>
      <c r="W213">
        <v>10</v>
      </c>
      <c r="X213" t="s">
        <v>47</v>
      </c>
      <c r="Y213" t="s">
        <v>47</v>
      </c>
      <c r="Z213" t="s">
        <v>47</v>
      </c>
      <c r="AA213" t="s">
        <v>47</v>
      </c>
      <c r="AB213" t="s">
        <v>47</v>
      </c>
      <c r="AC213" t="s">
        <v>47</v>
      </c>
      <c r="AD213" t="str">
        <f>VLOOKUP($A213,Bat!$A$4:$A$1417,1,FALSE)</f>
        <v>SSTony López21</v>
      </c>
    </row>
    <row r="214" spans="1:30" x14ac:dyDescent="0.25">
      <c r="A214" t="str">
        <f t="shared" si="3"/>
        <v>RFScott Lucas18</v>
      </c>
      <c r="B214">
        <v>4887</v>
      </c>
      <c r="C214">
        <v>154</v>
      </c>
      <c r="D214" t="s">
        <v>331</v>
      </c>
      <c r="E214" t="s">
        <v>577</v>
      </c>
      <c r="F214">
        <v>2400000</v>
      </c>
      <c r="G214" s="10">
        <v>38068</v>
      </c>
      <c r="H214">
        <v>18</v>
      </c>
      <c r="I214" t="s">
        <v>69</v>
      </c>
      <c r="J214" t="s">
        <v>128</v>
      </c>
      <c r="K214">
        <v>1</v>
      </c>
      <c r="L214">
        <v>1</v>
      </c>
      <c r="M214">
        <v>1</v>
      </c>
      <c r="N214">
        <v>1</v>
      </c>
      <c r="O214">
        <v>1</v>
      </c>
      <c r="P214">
        <v>6</v>
      </c>
      <c r="Q214">
        <v>10</v>
      </c>
      <c r="R214">
        <v>9</v>
      </c>
      <c r="S214" t="s">
        <v>47</v>
      </c>
      <c r="T214" t="s">
        <v>47</v>
      </c>
      <c r="U214" t="s">
        <v>47</v>
      </c>
      <c r="V214" t="s">
        <v>47</v>
      </c>
      <c r="W214" t="s">
        <v>47</v>
      </c>
      <c r="X214" t="s">
        <v>47</v>
      </c>
      <c r="Y214">
        <v>2</v>
      </c>
      <c r="Z214">
        <v>2</v>
      </c>
      <c r="AA214" t="s">
        <v>47</v>
      </c>
      <c r="AB214" t="s">
        <v>47</v>
      </c>
      <c r="AC214" t="s">
        <v>47</v>
      </c>
      <c r="AD214" t="str">
        <f>VLOOKUP($A214,Bat!$A$4:$A$1417,1,FALSE)</f>
        <v>RFScott Lucas18</v>
      </c>
    </row>
    <row r="215" spans="1:30" x14ac:dyDescent="0.25">
      <c r="A215" t="str">
        <f t="shared" si="3"/>
        <v>1BRamiro Lucero21</v>
      </c>
      <c r="B215">
        <v>8641</v>
      </c>
      <c r="C215">
        <v>864</v>
      </c>
      <c r="D215" t="s">
        <v>562</v>
      </c>
      <c r="E215" t="s">
        <v>578</v>
      </c>
      <c r="F215">
        <v>0</v>
      </c>
      <c r="G215" s="10">
        <v>37009</v>
      </c>
      <c r="H215">
        <v>21</v>
      </c>
      <c r="I215" t="s">
        <v>90</v>
      </c>
      <c r="J215" t="s">
        <v>128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4</v>
      </c>
      <c r="Q215">
        <v>3</v>
      </c>
      <c r="R215">
        <v>4</v>
      </c>
      <c r="S215" t="s">
        <v>47</v>
      </c>
      <c r="T215">
        <v>4</v>
      </c>
      <c r="U215" t="s">
        <v>47</v>
      </c>
      <c r="V215" t="s">
        <v>47</v>
      </c>
      <c r="W215" t="s">
        <v>47</v>
      </c>
      <c r="X215" t="s">
        <v>47</v>
      </c>
      <c r="Y215" t="s">
        <v>47</v>
      </c>
      <c r="Z215" t="s">
        <v>47</v>
      </c>
      <c r="AA215" t="s">
        <v>47</v>
      </c>
      <c r="AB215" t="s">
        <v>47</v>
      </c>
      <c r="AC215" t="s">
        <v>47</v>
      </c>
      <c r="AD215" t="str">
        <f>VLOOKUP($A215,Bat!$A$4:$A$1417,1,FALSE)</f>
        <v>1BRamiro Lucero21</v>
      </c>
    </row>
    <row r="216" spans="1:30" x14ac:dyDescent="0.25">
      <c r="A216" t="str">
        <f t="shared" si="3"/>
        <v>RFBrady Lugg21</v>
      </c>
      <c r="B216">
        <v>9604</v>
      </c>
      <c r="C216">
        <v>82</v>
      </c>
      <c r="D216" t="s">
        <v>579</v>
      </c>
      <c r="E216" t="s">
        <v>580</v>
      </c>
      <c r="F216">
        <v>0</v>
      </c>
      <c r="G216" s="10">
        <v>36780</v>
      </c>
      <c r="H216">
        <v>21</v>
      </c>
      <c r="I216" t="s">
        <v>69</v>
      </c>
      <c r="J216" t="s">
        <v>128</v>
      </c>
      <c r="K216">
        <v>1</v>
      </c>
      <c r="L216">
        <v>1</v>
      </c>
      <c r="M216">
        <v>1</v>
      </c>
      <c r="N216">
        <v>1</v>
      </c>
      <c r="O216">
        <v>1</v>
      </c>
      <c r="P216">
        <v>10</v>
      </c>
      <c r="Q216">
        <v>8</v>
      </c>
      <c r="R216">
        <v>10</v>
      </c>
      <c r="S216" t="s">
        <v>47</v>
      </c>
      <c r="T216" t="s">
        <v>47</v>
      </c>
      <c r="U216" t="s">
        <v>47</v>
      </c>
      <c r="V216" t="s">
        <v>47</v>
      </c>
      <c r="W216" t="s">
        <v>47</v>
      </c>
      <c r="X216" t="s">
        <v>47</v>
      </c>
      <c r="Y216">
        <v>1</v>
      </c>
      <c r="Z216">
        <v>10</v>
      </c>
      <c r="AA216" t="s">
        <v>47</v>
      </c>
      <c r="AB216" t="s">
        <v>47</v>
      </c>
      <c r="AC216" t="s">
        <v>47</v>
      </c>
      <c r="AD216" t="str">
        <f>VLOOKUP($A216,Bat!$A$4:$A$1417,1,FALSE)</f>
        <v>RFBrady Lugg21</v>
      </c>
    </row>
    <row r="217" spans="1:30" x14ac:dyDescent="0.25">
      <c r="A217" t="str">
        <f t="shared" si="3"/>
        <v>C-Forrest MacPherson18</v>
      </c>
      <c r="B217">
        <v>6845</v>
      </c>
      <c r="C217">
        <v>312</v>
      </c>
      <c r="D217" t="s">
        <v>581</v>
      </c>
      <c r="E217" t="s">
        <v>582</v>
      </c>
      <c r="F217">
        <v>2400000</v>
      </c>
      <c r="G217" s="10">
        <v>38109</v>
      </c>
      <c r="H217">
        <v>18</v>
      </c>
      <c r="I217" t="s">
        <v>89</v>
      </c>
      <c r="J217" t="s">
        <v>128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3</v>
      </c>
      <c r="Q217">
        <v>8</v>
      </c>
      <c r="R217">
        <v>8</v>
      </c>
      <c r="S217">
        <v>2</v>
      </c>
      <c r="T217" t="s">
        <v>47</v>
      </c>
      <c r="U217" t="s">
        <v>47</v>
      </c>
      <c r="V217" t="s">
        <v>47</v>
      </c>
      <c r="W217" t="s">
        <v>47</v>
      </c>
      <c r="X217" t="s">
        <v>47</v>
      </c>
      <c r="Y217" t="s">
        <v>47</v>
      </c>
      <c r="Z217" t="s">
        <v>47</v>
      </c>
      <c r="AA217" t="s">
        <v>47</v>
      </c>
      <c r="AB217" t="s">
        <v>47</v>
      </c>
      <c r="AC217" t="s">
        <v>47</v>
      </c>
      <c r="AD217" t="str">
        <f>VLOOKUP($A217,Bat!$A$4:$A$1417,1,FALSE)</f>
        <v>C-Forrest MacPherson18</v>
      </c>
    </row>
    <row r="218" spans="1:30" x14ac:dyDescent="0.25">
      <c r="A218" t="str">
        <f t="shared" si="3"/>
        <v>1BDonald Maddox18</v>
      </c>
      <c r="B218">
        <v>5536</v>
      </c>
      <c r="C218">
        <v>237</v>
      </c>
      <c r="D218" t="s">
        <v>257</v>
      </c>
      <c r="E218" t="s">
        <v>583</v>
      </c>
      <c r="F218">
        <v>0</v>
      </c>
      <c r="G218" s="10">
        <v>37975</v>
      </c>
      <c r="H218">
        <v>18</v>
      </c>
      <c r="I218" t="s">
        <v>90</v>
      </c>
      <c r="J218" t="s">
        <v>128</v>
      </c>
      <c r="K218">
        <v>1</v>
      </c>
      <c r="L218">
        <v>1</v>
      </c>
      <c r="M218">
        <v>1</v>
      </c>
      <c r="N218">
        <v>1</v>
      </c>
      <c r="O218">
        <v>1</v>
      </c>
      <c r="P218">
        <v>7</v>
      </c>
      <c r="Q218">
        <v>8</v>
      </c>
      <c r="R218">
        <v>4</v>
      </c>
      <c r="S218" t="s">
        <v>47</v>
      </c>
      <c r="T218">
        <v>7</v>
      </c>
      <c r="U218" t="s">
        <v>47</v>
      </c>
      <c r="V218" t="s">
        <v>47</v>
      </c>
      <c r="W218" t="s">
        <v>47</v>
      </c>
      <c r="X218" t="s">
        <v>47</v>
      </c>
      <c r="Y218" t="s">
        <v>47</v>
      </c>
      <c r="Z218" t="s">
        <v>47</v>
      </c>
      <c r="AA218" t="s">
        <v>47</v>
      </c>
      <c r="AB218" t="s">
        <v>47</v>
      </c>
      <c r="AC218" t="s">
        <v>47</v>
      </c>
      <c r="AD218" t="str">
        <f>VLOOKUP($A218,Bat!$A$4:$A$1417,1,FALSE)</f>
        <v>1BDonald Maddox18</v>
      </c>
    </row>
    <row r="219" spans="1:30" x14ac:dyDescent="0.25">
      <c r="A219" t="str">
        <f t="shared" si="3"/>
        <v>SSEd Madore18</v>
      </c>
      <c r="B219">
        <v>5287</v>
      </c>
      <c r="C219">
        <v>136</v>
      </c>
      <c r="D219" t="s">
        <v>266</v>
      </c>
      <c r="E219" t="s">
        <v>584</v>
      </c>
      <c r="F219">
        <v>0</v>
      </c>
      <c r="G219" s="10">
        <v>37865</v>
      </c>
      <c r="H219">
        <v>18</v>
      </c>
      <c r="I219" t="s">
        <v>75</v>
      </c>
      <c r="J219" t="s">
        <v>128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8</v>
      </c>
      <c r="Q219">
        <v>10</v>
      </c>
      <c r="R219">
        <v>5</v>
      </c>
      <c r="S219" t="s">
        <v>47</v>
      </c>
      <c r="T219" t="s">
        <v>47</v>
      </c>
      <c r="U219" t="s">
        <v>47</v>
      </c>
      <c r="V219" t="s">
        <v>47</v>
      </c>
      <c r="W219">
        <v>4</v>
      </c>
      <c r="X219" t="s">
        <v>47</v>
      </c>
      <c r="Y219" t="s">
        <v>47</v>
      </c>
      <c r="Z219">
        <v>1</v>
      </c>
      <c r="AA219" t="s">
        <v>47</v>
      </c>
      <c r="AB219" t="s">
        <v>47</v>
      </c>
      <c r="AC219" t="s">
        <v>47</v>
      </c>
      <c r="AD219" t="str">
        <f>VLOOKUP($A219,Bat!$A$4:$A$1417,1,FALSE)</f>
        <v>SSEd Madore18</v>
      </c>
    </row>
    <row r="220" spans="1:30" x14ac:dyDescent="0.25">
      <c r="A220" t="str">
        <f t="shared" ref="A220:A283" si="4">IF(I220="C","C-",I220)&amp;D220&amp;" "&amp;E220&amp;H220</f>
        <v>RFÁngel Maldonado21</v>
      </c>
      <c r="B220">
        <v>5493</v>
      </c>
      <c r="C220">
        <v>246</v>
      </c>
      <c r="D220" t="s">
        <v>286</v>
      </c>
      <c r="E220" t="s">
        <v>585</v>
      </c>
      <c r="F220">
        <v>0</v>
      </c>
      <c r="G220" s="10">
        <v>37005</v>
      </c>
      <c r="H220">
        <v>21</v>
      </c>
      <c r="I220" t="s">
        <v>69</v>
      </c>
      <c r="J220" t="s">
        <v>128</v>
      </c>
      <c r="K220">
        <v>1</v>
      </c>
      <c r="L220">
        <v>1</v>
      </c>
      <c r="M220">
        <v>1</v>
      </c>
      <c r="N220">
        <v>1</v>
      </c>
      <c r="O220">
        <v>1</v>
      </c>
      <c r="P220">
        <v>8</v>
      </c>
      <c r="Q220">
        <v>6</v>
      </c>
      <c r="R220">
        <v>6</v>
      </c>
      <c r="S220" t="s">
        <v>47</v>
      </c>
      <c r="T220">
        <v>3</v>
      </c>
      <c r="U220" t="s">
        <v>47</v>
      </c>
      <c r="V220" t="s">
        <v>47</v>
      </c>
      <c r="W220" t="s">
        <v>47</v>
      </c>
      <c r="X220">
        <v>3</v>
      </c>
      <c r="Y220" t="s">
        <v>47</v>
      </c>
      <c r="Z220">
        <v>8</v>
      </c>
      <c r="AA220" t="s">
        <v>47</v>
      </c>
      <c r="AB220" t="s">
        <v>47</v>
      </c>
      <c r="AC220" t="s">
        <v>47</v>
      </c>
      <c r="AD220" t="str">
        <f>VLOOKUP($A220,Bat!$A$4:$A$1417,1,FALSE)</f>
        <v>RFÁngel Maldonado21</v>
      </c>
    </row>
    <row r="221" spans="1:30" x14ac:dyDescent="0.25">
      <c r="A221" t="str">
        <f t="shared" si="4"/>
        <v>1BHaywood Marks21</v>
      </c>
      <c r="B221">
        <v>9686</v>
      </c>
      <c r="C221">
        <v>875</v>
      </c>
      <c r="D221" t="s">
        <v>586</v>
      </c>
      <c r="E221" t="s">
        <v>587</v>
      </c>
      <c r="F221">
        <v>0</v>
      </c>
      <c r="G221" s="10">
        <v>36829</v>
      </c>
      <c r="H221">
        <v>21</v>
      </c>
      <c r="I221" t="s">
        <v>90</v>
      </c>
      <c r="J221" t="s">
        <v>128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3</v>
      </c>
      <c r="Q221">
        <v>4</v>
      </c>
      <c r="R221">
        <v>3</v>
      </c>
      <c r="S221" t="s">
        <v>47</v>
      </c>
      <c r="T221">
        <v>7</v>
      </c>
      <c r="U221" t="s">
        <v>47</v>
      </c>
      <c r="V221" t="s">
        <v>47</v>
      </c>
      <c r="W221" t="s">
        <v>47</v>
      </c>
      <c r="X221" t="s">
        <v>47</v>
      </c>
      <c r="Y221" t="s">
        <v>47</v>
      </c>
      <c r="Z221" t="s">
        <v>47</v>
      </c>
      <c r="AA221" t="s">
        <v>47</v>
      </c>
      <c r="AB221" t="s">
        <v>47</v>
      </c>
      <c r="AC221" t="s">
        <v>47</v>
      </c>
      <c r="AD221" t="str">
        <f>VLOOKUP($A221,Bat!$A$4:$A$1417,1,FALSE)</f>
        <v>1BHaywood Marks21</v>
      </c>
    </row>
    <row r="222" spans="1:30" x14ac:dyDescent="0.25">
      <c r="A222" t="str">
        <f t="shared" si="4"/>
        <v>CFAnthony Marshall21</v>
      </c>
      <c r="B222">
        <v>10653</v>
      </c>
      <c r="C222">
        <v>137</v>
      </c>
      <c r="D222" t="s">
        <v>588</v>
      </c>
      <c r="E222" t="s">
        <v>589</v>
      </c>
      <c r="F222">
        <v>0</v>
      </c>
      <c r="G222" s="10">
        <v>36887</v>
      </c>
      <c r="H222">
        <v>21</v>
      </c>
      <c r="I222" t="s">
        <v>77</v>
      </c>
      <c r="J222" t="s">
        <v>128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7</v>
      </c>
      <c r="Q222">
        <v>10</v>
      </c>
      <c r="R222">
        <v>10</v>
      </c>
      <c r="S222" t="s">
        <v>47</v>
      </c>
      <c r="T222" t="s">
        <v>47</v>
      </c>
      <c r="U222" t="s">
        <v>47</v>
      </c>
      <c r="V222" t="s">
        <v>47</v>
      </c>
      <c r="W222" t="s">
        <v>47</v>
      </c>
      <c r="X222">
        <v>2</v>
      </c>
      <c r="Y222">
        <v>8</v>
      </c>
      <c r="Z222" t="s">
        <v>47</v>
      </c>
      <c r="AA222" t="s">
        <v>47</v>
      </c>
      <c r="AB222" t="s">
        <v>47</v>
      </c>
      <c r="AC222" t="s">
        <v>47</v>
      </c>
      <c r="AD222" t="str">
        <f>VLOOKUP($A222,Bat!$A$4:$A$1417,1,FALSE)</f>
        <v>CFAnthony Marshall21</v>
      </c>
    </row>
    <row r="223" spans="1:30" x14ac:dyDescent="0.25">
      <c r="A223" t="str">
        <f t="shared" si="4"/>
        <v>LFCarlos Martínez20</v>
      </c>
      <c r="B223">
        <v>7109</v>
      </c>
      <c r="C223">
        <v>441</v>
      </c>
      <c r="D223" t="s">
        <v>443</v>
      </c>
      <c r="E223" t="s">
        <v>590</v>
      </c>
      <c r="F223">
        <v>1600000</v>
      </c>
      <c r="G223" s="10">
        <v>37043</v>
      </c>
      <c r="H223">
        <v>20</v>
      </c>
      <c r="I223" t="s">
        <v>52</v>
      </c>
      <c r="J223" t="s">
        <v>128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9</v>
      </c>
      <c r="Q223">
        <v>2</v>
      </c>
      <c r="R223">
        <v>1</v>
      </c>
      <c r="S223" t="s">
        <v>47</v>
      </c>
      <c r="T223" t="s">
        <v>47</v>
      </c>
      <c r="U223" t="s">
        <v>47</v>
      </c>
      <c r="V223" t="s">
        <v>47</v>
      </c>
      <c r="W223" t="s">
        <v>47</v>
      </c>
      <c r="X223">
        <v>7</v>
      </c>
      <c r="Y223" t="s">
        <v>47</v>
      </c>
      <c r="Z223">
        <v>1</v>
      </c>
      <c r="AA223" t="s">
        <v>47</v>
      </c>
      <c r="AB223" t="s">
        <v>47</v>
      </c>
      <c r="AC223" t="s">
        <v>47</v>
      </c>
      <c r="AD223" t="str">
        <f>VLOOKUP($A223,Bat!$A$4:$A$1417,1,FALSE)</f>
        <v>LFCarlos Martínez20</v>
      </c>
    </row>
    <row r="224" spans="1:30" x14ac:dyDescent="0.25">
      <c r="A224" t="str">
        <f t="shared" si="4"/>
        <v>RFDomingo Martínez21</v>
      </c>
      <c r="B224">
        <v>6652</v>
      </c>
      <c r="C224">
        <v>41</v>
      </c>
      <c r="D224" t="s">
        <v>464</v>
      </c>
      <c r="E224" t="s">
        <v>590</v>
      </c>
      <c r="F224">
        <v>0</v>
      </c>
      <c r="G224" s="10">
        <v>36755</v>
      </c>
      <c r="H224">
        <v>21</v>
      </c>
      <c r="I224" t="s">
        <v>69</v>
      </c>
      <c r="J224" t="s">
        <v>128</v>
      </c>
      <c r="K224">
        <v>1</v>
      </c>
      <c r="L224">
        <v>1</v>
      </c>
      <c r="M224">
        <v>1</v>
      </c>
      <c r="N224">
        <v>1</v>
      </c>
      <c r="O224">
        <v>1</v>
      </c>
      <c r="P224">
        <v>10</v>
      </c>
      <c r="Q224">
        <v>10</v>
      </c>
      <c r="R224">
        <v>7</v>
      </c>
      <c r="S224" t="s">
        <v>47</v>
      </c>
      <c r="T224">
        <v>4</v>
      </c>
      <c r="U224" t="s">
        <v>47</v>
      </c>
      <c r="V224" t="s">
        <v>47</v>
      </c>
      <c r="W224" t="s">
        <v>47</v>
      </c>
      <c r="X224">
        <v>5</v>
      </c>
      <c r="Y224">
        <v>4</v>
      </c>
      <c r="Z224">
        <v>4</v>
      </c>
      <c r="AA224" t="s">
        <v>47</v>
      </c>
      <c r="AB224" t="s">
        <v>47</v>
      </c>
      <c r="AC224" t="s">
        <v>47</v>
      </c>
      <c r="AD224" t="str">
        <f>VLOOKUP($A224,Bat!$A$4:$A$1417,1,FALSE)</f>
        <v>RFDomingo Martínez21</v>
      </c>
    </row>
    <row r="225" spans="1:30" x14ac:dyDescent="0.25">
      <c r="A225" t="str">
        <f t="shared" si="4"/>
        <v>RFJaime Martínez21</v>
      </c>
      <c r="B225">
        <v>10867</v>
      </c>
      <c r="C225">
        <v>219</v>
      </c>
      <c r="D225" t="s">
        <v>532</v>
      </c>
      <c r="E225" t="s">
        <v>590</v>
      </c>
      <c r="F225">
        <v>0</v>
      </c>
      <c r="G225" s="10">
        <v>36885</v>
      </c>
      <c r="H225">
        <v>21</v>
      </c>
      <c r="I225" t="s">
        <v>69</v>
      </c>
      <c r="J225" t="s">
        <v>128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8</v>
      </c>
      <c r="Q225">
        <v>8</v>
      </c>
      <c r="R225">
        <v>4</v>
      </c>
      <c r="S225" t="s">
        <v>47</v>
      </c>
      <c r="T225" t="s">
        <v>47</v>
      </c>
      <c r="U225" t="s">
        <v>47</v>
      </c>
      <c r="V225" t="s">
        <v>47</v>
      </c>
      <c r="W225" t="s">
        <v>47</v>
      </c>
      <c r="X225">
        <v>3</v>
      </c>
      <c r="Y225">
        <v>5</v>
      </c>
      <c r="Z225">
        <v>3</v>
      </c>
      <c r="AA225" t="s">
        <v>47</v>
      </c>
      <c r="AB225" t="s">
        <v>47</v>
      </c>
      <c r="AC225" t="s">
        <v>47</v>
      </c>
      <c r="AD225" t="str">
        <f>VLOOKUP($A225,Bat!$A$4:$A$1417,1,FALSE)</f>
        <v>RFJaime Martínez21</v>
      </c>
    </row>
    <row r="226" spans="1:30" x14ac:dyDescent="0.25">
      <c r="A226" t="str">
        <f t="shared" si="4"/>
        <v>RFTomás Martínez18</v>
      </c>
      <c r="B226">
        <v>4928</v>
      </c>
      <c r="C226">
        <v>87</v>
      </c>
      <c r="D226" t="s">
        <v>591</v>
      </c>
      <c r="E226" t="s">
        <v>590</v>
      </c>
      <c r="F226">
        <v>7000000</v>
      </c>
      <c r="G226" s="10">
        <v>37928</v>
      </c>
      <c r="H226">
        <v>18</v>
      </c>
      <c r="I226" t="s">
        <v>69</v>
      </c>
      <c r="J226" t="s">
        <v>128</v>
      </c>
      <c r="K226">
        <v>1</v>
      </c>
      <c r="L226">
        <v>1</v>
      </c>
      <c r="M226">
        <v>1</v>
      </c>
      <c r="N226">
        <v>1</v>
      </c>
      <c r="O226">
        <v>1</v>
      </c>
      <c r="P226">
        <v>8</v>
      </c>
      <c r="Q226">
        <v>10</v>
      </c>
      <c r="R226">
        <v>10</v>
      </c>
      <c r="S226" t="s">
        <v>47</v>
      </c>
      <c r="T226" t="s">
        <v>47</v>
      </c>
      <c r="U226" t="s">
        <v>47</v>
      </c>
      <c r="V226" t="s">
        <v>47</v>
      </c>
      <c r="W226" t="s">
        <v>47</v>
      </c>
      <c r="X226" t="s">
        <v>47</v>
      </c>
      <c r="Y226" t="s">
        <v>47</v>
      </c>
      <c r="Z226">
        <v>4</v>
      </c>
      <c r="AA226" t="s">
        <v>47</v>
      </c>
      <c r="AB226" t="s">
        <v>47</v>
      </c>
      <c r="AC226" t="s">
        <v>47</v>
      </c>
      <c r="AD226" t="str">
        <f>VLOOKUP($A226,Bat!$A$4:$A$1417,1,FALSE)</f>
        <v>RFTomás Martínez18</v>
      </c>
    </row>
    <row r="227" spans="1:30" x14ac:dyDescent="0.25">
      <c r="A227" t="str">
        <f t="shared" si="4"/>
        <v>3BOctávio Mason18</v>
      </c>
      <c r="B227">
        <v>5011</v>
      </c>
      <c r="C227">
        <v>293</v>
      </c>
      <c r="D227" t="s">
        <v>592</v>
      </c>
      <c r="E227" t="s">
        <v>593</v>
      </c>
      <c r="F227">
        <v>2600000</v>
      </c>
      <c r="G227" s="10">
        <v>37921</v>
      </c>
      <c r="H227">
        <v>18</v>
      </c>
      <c r="I227" t="s">
        <v>72</v>
      </c>
      <c r="J227" t="s">
        <v>128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7</v>
      </c>
      <c r="Q227">
        <v>5</v>
      </c>
      <c r="R227">
        <v>9</v>
      </c>
      <c r="S227" t="s">
        <v>47</v>
      </c>
      <c r="T227" t="s">
        <v>47</v>
      </c>
      <c r="U227" t="s">
        <v>47</v>
      </c>
      <c r="V227">
        <v>3</v>
      </c>
      <c r="W227" t="s">
        <v>47</v>
      </c>
      <c r="X227" t="s">
        <v>47</v>
      </c>
      <c r="Y227" t="s">
        <v>47</v>
      </c>
      <c r="Z227" t="s">
        <v>47</v>
      </c>
      <c r="AA227" t="s">
        <v>47</v>
      </c>
      <c r="AB227" t="s">
        <v>47</v>
      </c>
      <c r="AC227" t="s">
        <v>47</v>
      </c>
      <c r="AD227" t="str">
        <f>VLOOKUP($A227,Bat!$A$4:$A$1417,1,FALSE)</f>
        <v>3BOctávio Mason18</v>
      </c>
    </row>
    <row r="228" spans="1:30" x14ac:dyDescent="0.25">
      <c r="A228" t="str">
        <f t="shared" si="4"/>
        <v>1BKaoru Masuda21</v>
      </c>
      <c r="B228">
        <v>4331</v>
      </c>
      <c r="C228">
        <v>912</v>
      </c>
      <c r="D228" t="s">
        <v>594</v>
      </c>
      <c r="E228" t="s">
        <v>595</v>
      </c>
      <c r="F228">
        <v>0</v>
      </c>
      <c r="G228" s="10">
        <v>36814</v>
      </c>
      <c r="H228">
        <v>21</v>
      </c>
      <c r="I228" t="s">
        <v>90</v>
      </c>
      <c r="J228" t="s">
        <v>128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5</v>
      </c>
      <c r="R228">
        <v>5</v>
      </c>
      <c r="S228" t="s">
        <v>47</v>
      </c>
      <c r="T228">
        <v>4</v>
      </c>
      <c r="U228" t="s">
        <v>47</v>
      </c>
      <c r="V228" t="s">
        <v>47</v>
      </c>
      <c r="W228" t="s">
        <v>47</v>
      </c>
      <c r="X228" t="s">
        <v>47</v>
      </c>
      <c r="Y228" t="s">
        <v>47</v>
      </c>
      <c r="Z228" t="s">
        <v>47</v>
      </c>
      <c r="AA228" t="s">
        <v>47</v>
      </c>
      <c r="AB228" t="s">
        <v>47</v>
      </c>
      <c r="AC228" t="s">
        <v>47</v>
      </c>
      <c r="AD228" t="str">
        <f>VLOOKUP($A228,Bat!$A$4:$A$1417,1,FALSE)</f>
        <v>1BKaoru Masuda21</v>
      </c>
    </row>
    <row r="229" spans="1:30" x14ac:dyDescent="0.25">
      <c r="A229" t="str">
        <f t="shared" si="4"/>
        <v>2BShigekazu Matsumoto18</v>
      </c>
      <c r="B229">
        <v>9276</v>
      </c>
      <c r="C229">
        <v>818</v>
      </c>
      <c r="D229" t="s">
        <v>495</v>
      </c>
      <c r="E229" t="s">
        <v>596</v>
      </c>
      <c r="F229">
        <v>0</v>
      </c>
      <c r="G229" s="10">
        <v>37887</v>
      </c>
      <c r="H229">
        <v>18</v>
      </c>
      <c r="I229" t="s">
        <v>74</v>
      </c>
      <c r="J229" t="s">
        <v>128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2</v>
      </c>
      <c r="Q229">
        <v>5</v>
      </c>
      <c r="R229">
        <v>7</v>
      </c>
      <c r="S229" t="s">
        <v>47</v>
      </c>
      <c r="T229" t="s">
        <v>47</v>
      </c>
      <c r="U229">
        <v>1</v>
      </c>
      <c r="V229">
        <v>1</v>
      </c>
      <c r="W229" t="s">
        <v>47</v>
      </c>
      <c r="X229" t="s">
        <v>47</v>
      </c>
      <c r="Y229" t="s">
        <v>47</v>
      </c>
      <c r="Z229" t="s">
        <v>47</v>
      </c>
      <c r="AA229" t="s">
        <v>47</v>
      </c>
      <c r="AB229" t="s">
        <v>47</v>
      </c>
      <c r="AC229" t="s">
        <v>47</v>
      </c>
      <c r="AD229" t="str">
        <f>VLOOKUP($A229,Bat!$A$4:$A$1417,1,FALSE)</f>
        <v>2BShigekazu Matsumoto18</v>
      </c>
    </row>
    <row r="230" spans="1:30" x14ac:dyDescent="0.25">
      <c r="A230" t="str">
        <f t="shared" si="4"/>
        <v>1BYasuoka Matsumoto21</v>
      </c>
      <c r="B230">
        <v>4516</v>
      </c>
      <c r="C230">
        <v>789</v>
      </c>
      <c r="D230" t="s">
        <v>597</v>
      </c>
      <c r="E230" t="s">
        <v>596</v>
      </c>
      <c r="F230">
        <v>0</v>
      </c>
      <c r="G230" s="10">
        <v>36950</v>
      </c>
      <c r="H230">
        <v>21</v>
      </c>
      <c r="I230" t="s">
        <v>90</v>
      </c>
      <c r="J230" t="s">
        <v>128</v>
      </c>
      <c r="K230">
        <v>1</v>
      </c>
      <c r="L230">
        <v>1</v>
      </c>
      <c r="M230">
        <v>1</v>
      </c>
      <c r="N230">
        <v>1</v>
      </c>
      <c r="O230">
        <v>1</v>
      </c>
      <c r="P230">
        <v>6</v>
      </c>
      <c r="Q230">
        <v>2</v>
      </c>
      <c r="R230">
        <v>3</v>
      </c>
      <c r="S230">
        <v>9</v>
      </c>
      <c r="T230">
        <v>3</v>
      </c>
      <c r="U230" t="s">
        <v>47</v>
      </c>
      <c r="V230" t="s">
        <v>47</v>
      </c>
      <c r="W230" t="s">
        <v>47</v>
      </c>
      <c r="X230" t="s">
        <v>47</v>
      </c>
      <c r="Y230" t="s">
        <v>47</v>
      </c>
      <c r="Z230" t="s">
        <v>47</v>
      </c>
      <c r="AA230" t="s">
        <v>47</v>
      </c>
      <c r="AB230" t="s">
        <v>47</v>
      </c>
      <c r="AC230" t="s">
        <v>47</v>
      </c>
      <c r="AD230" t="str">
        <f>VLOOKUP($A230,Bat!$A$4:$A$1417,1,FALSE)</f>
        <v>1BYasuoka Matsumoto21</v>
      </c>
    </row>
    <row r="231" spans="1:30" x14ac:dyDescent="0.25">
      <c r="A231" t="str">
        <f t="shared" si="4"/>
        <v>C-Chris McCauley18</v>
      </c>
      <c r="B231">
        <v>5215</v>
      </c>
      <c r="C231">
        <v>555</v>
      </c>
      <c r="D231" t="s">
        <v>210</v>
      </c>
      <c r="E231" t="s">
        <v>598</v>
      </c>
      <c r="F231">
        <v>0</v>
      </c>
      <c r="G231" s="10">
        <v>37798</v>
      </c>
      <c r="H231">
        <v>18</v>
      </c>
      <c r="I231" t="s">
        <v>89</v>
      </c>
      <c r="J231" t="s">
        <v>128</v>
      </c>
      <c r="K231">
        <v>1</v>
      </c>
      <c r="L231">
        <v>1</v>
      </c>
      <c r="M231">
        <v>1</v>
      </c>
      <c r="N231">
        <v>1</v>
      </c>
      <c r="O231">
        <v>1</v>
      </c>
      <c r="P231">
        <v>2</v>
      </c>
      <c r="Q231">
        <v>1</v>
      </c>
      <c r="R231">
        <v>4</v>
      </c>
      <c r="S231" t="s">
        <v>47</v>
      </c>
      <c r="T231" t="s">
        <v>47</v>
      </c>
      <c r="U231" t="s">
        <v>47</v>
      </c>
      <c r="V231" t="s">
        <v>47</v>
      </c>
      <c r="W231" t="s">
        <v>47</v>
      </c>
      <c r="X231" t="s">
        <v>47</v>
      </c>
      <c r="Y231" t="s">
        <v>47</v>
      </c>
      <c r="Z231" t="s">
        <v>47</v>
      </c>
      <c r="AA231" t="s">
        <v>47</v>
      </c>
      <c r="AB231" t="s">
        <v>47</v>
      </c>
      <c r="AC231" t="s">
        <v>47</v>
      </c>
      <c r="AD231" t="str">
        <f>VLOOKUP($A231,Bat!$A$4:$A$1417,1,FALSE)</f>
        <v>C-Chris McCauley18</v>
      </c>
    </row>
    <row r="232" spans="1:30" x14ac:dyDescent="0.25">
      <c r="A232" t="str">
        <f t="shared" si="4"/>
        <v>CFGeoff McKee21</v>
      </c>
      <c r="B232">
        <v>11188</v>
      </c>
      <c r="C232">
        <v>146</v>
      </c>
      <c r="D232" t="s">
        <v>599</v>
      </c>
      <c r="E232" t="s">
        <v>600</v>
      </c>
      <c r="F232">
        <v>0</v>
      </c>
      <c r="G232" s="10">
        <v>36881</v>
      </c>
      <c r="H232">
        <v>21</v>
      </c>
      <c r="I232" t="s">
        <v>77</v>
      </c>
      <c r="J232" t="s">
        <v>128</v>
      </c>
      <c r="K232">
        <v>1</v>
      </c>
      <c r="L232">
        <v>1</v>
      </c>
      <c r="M232">
        <v>1</v>
      </c>
      <c r="N232">
        <v>1</v>
      </c>
      <c r="O232">
        <v>1</v>
      </c>
      <c r="P232">
        <v>6</v>
      </c>
      <c r="Q232">
        <v>10</v>
      </c>
      <c r="R232">
        <v>10</v>
      </c>
      <c r="S232" t="s">
        <v>47</v>
      </c>
      <c r="T232" t="s">
        <v>47</v>
      </c>
      <c r="U232" t="s">
        <v>47</v>
      </c>
      <c r="V232" t="s">
        <v>47</v>
      </c>
      <c r="W232" t="s">
        <v>47</v>
      </c>
      <c r="X232">
        <v>2</v>
      </c>
      <c r="Y232">
        <v>4</v>
      </c>
      <c r="Z232">
        <v>5</v>
      </c>
      <c r="AA232" t="s">
        <v>47</v>
      </c>
      <c r="AB232" t="s">
        <v>47</v>
      </c>
      <c r="AC232" t="s">
        <v>47</v>
      </c>
      <c r="AD232" t="str">
        <f>VLOOKUP($A232,Bat!$A$4:$A$1417,1,FALSE)</f>
        <v>CFGeoff McKee21</v>
      </c>
    </row>
    <row r="233" spans="1:30" x14ac:dyDescent="0.25">
      <c r="A233" t="str">
        <f t="shared" si="4"/>
        <v>CFEric McLaughlin21</v>
      </c>
      <c r="B233">
        <v>3905</v>
      </c>
      <c r="C233">
        <v>183</v>
      </c>
      <c r="D233" t="s">
        <v>601</v>
      </c>
      <c r="E233" t="s">
        <v>602</v>
      </c>
      <c r="F233">
        <v>0</v>
      </c>
      <c r="G233" s="10">
        <v>36716</v>
      </c>
      <c r="H233">
        <v>21</v>
      </c>
      <c r="I233" t="s">
        <v>77</v>
      </c>
      <c r="J233" t="s">
        <v>128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7</v>
      </c>
      <c r="Q233">
        <v>9</v>
      </c>
      <c r="R233">
        <v>6</v>
      </c>
      <c r="S233" t="s">
        <v>47</v>
      </c>
      <c r="T233" t="s">
        <v>47</v>
      </c>
      <c r="U233" t="s">
        <v>47</v>
      </c>
      <c r="V233" t="s">
        <v>47</v>
      </c>
      <c r="W233" t="s">
        <v>47</v>
      </c>
      <c r="X233" t="s">
        <v>47</v>
      </c>
      <c r="Y233">
        <v>6</v>
      </c>
      <c r="Z233" t="s">
        <v>47</v>
      </c>
      <c r="AA233" t="s">
        <v>47</v>
      </c>
      <c r="AB233" t="s">
        <v>47</v>
      </c>
      <c r="AC233" t="s">
        <v>47</v>
      </c>
      <c r="AD233" t="str">
        <f>VLOOKUP($A233,Bat!$A$4:$A$1417,1,FALSE)</f>
        <v>CFEric McLaughlin21</v>
      </c>
    </row>
    <row r="234" spans="1:30" x14ac:dyDescent="0.25">
      <c r="A234" t="str">
        <f t="shared" si="4"/>
        <v>RFJim McLean18</v>
      </c>
      <c r="B234">
        <v>4876</v>
      </c>
      <c r="C234">
        <v>426</v>
      </c>
      <c r="D234" t="s">
        <v>220</v>
      </c>
      <c r="E234" t="s">
        <v>603</v>
      </c>
      <c r="F234">
        <v>0</v>
      </c>
      <c r="G234" s="10">
        <v>38047</v>
      </c>
      <c r="H234">
        <v>18</v>
      </c>
      <c r="I234" t="s">
        <v>69</v>
      </c>
      <c r="J234" t="s">
        <v>128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3</v>
      </c>
      <c r="Q234">
        <v>7</v>
      </c>
      <c r="R234">
        <v>5</v>
      </c>
      <c r="S234" t="s">
        <v>47</v>
      </c>
      <c r="T234" t="s">
        <v>47</v>
      </c>
      <c r="U234" t="s">
        <v>47</v>
      </c>
      <c r="V234" t="s">
        <v>47</v>
      </c>
      <c r="W234" t="s">
        <v>47</v>
      </c>
      <c r="X234" t="s">
        <v>47</v>
      </c>
      <c r="Y234" t="s">
        <v>47</v>
      </c>
      <c r="Z234">
        <v>1</v>
      </c>
      <c r="AA234" t="s">
        <v>47</v>
      </c>
      <c r="AB234" t="s">
        <v>47</v>
      </c>
      <c r="AC234" t="s">
        <v>47</v>
      </c>
      <c r="AD234" t="str">
        <f>VLOOKUP($A234,Bat!$A$4:$A$1417,1,FALSE)</f>
        <v>RFJim McLean18</v>
      </c>
    </row>
    <row r="235" spans="1:30" x14ac:dyDescent="0.25">
      <c r="A235" t="str">
        <f t="shared" si="4"/>
        <v>RFRamón Medina21</v>
      </c>
      <c r="B235">
        <v>8776</v>
      </c>
      <c r="C235">
        <v>67</v>
      </c>
      <c r="D235" t="s">
        <v>604</v>
      </c>
      <c r="E235" t="s">
        <v>605</v>
      </c>
      <c r="F235">
        <v>0</v>
      </c>
      <c r="G235" s="10">
        <v>36790</v>
      </c>
      <c r="H235">
        <v>21</v>
      </c>
      <c r="I235" t="s">
        <v>69</v>
      </c>
      <c r="J235" t="s">
        <v>128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9</v>
      </c>
      <c r="Q235">
        <v>10</v>
      </c>
      <c r="R235">
        <v>7</v>
      </c>
      <c r="S235" t="s">
        <v>47</v>
      </c>
      <c r="T235">
        <v>5</v>
      </c>
      <c r="U235" t="s">
        <v>47</v>
      </c>
      <c r="V235" t="s">
        <v>47</v>
      </c>
      <c r="W235" t="s">
        <v>47</v>
      </c>
      <c r="X235">
        <v>4</v>
      </c>
      <c r="Y235">
        <v>8</v>
      </c>
      <c r="Z235">
        <v>6</v>
      </c>
      <c r="AA235" t="s">
        <v>47</v>
      </c>
      <c r="AB235" t="s">
        <v>47</v>
      </c>
      <c r="AC235" t="s">
        <v>47</v>
      </c>
      <c r="AD235" t="str">
        <f>VLOOKUP($A235,Bat!$A$4:$A$1417,1,FALSE)</f>
        <v>RFRamón Medina21</v>
      </c>
    </row>
    <row r="236" spans="1:30" x14ac:dyDescent="0.25">
      <c r="A236" t="str">
        <f t="shared" si="4"/>
        <v>C-Manuel Meneces21</v>
      </c>
      <c r="B236">
        <v>8975</v>
      </c>
      <c r="C236">
        <v>402</v>
      </c>
      <c r="D236" t="s">
        <v>606</v>
      </c>
      <c r="E236" t="s">
        <v>607</v>
      </c>
      <c r="F236">
        <v>0</v>
      </c>
      <c r="G236" s="10">
        <v>36841</v>
      </c>
      <c r="H236">
        <v>21</v>
      </c>
      <c r="I236" t="s">
        <v>89</v>
      </c>
      <c r="J236" t="s">
        <v>128</v>
      </c>
      <c r="K236">
        <v>1</v>
      </c>
      <c r="L236">
        <v>1</v>
      </c>
      <c r="M236">
        <v>1</v>
      </c>
      <c r="N236">
        <v>1</v>
      </c>
      <c r="O236">
        <v>1</v>
      </c>
      <c r="P236">
        <v>3</v>
      </c>
      <c r="Q236">
        <v>8</v>
      </c>
      <c r="R236">
        <v>1</v>
      </c>
      <c r="S236">
        <v>5</v>
      </c>
      <c r="T236" t="s">
        <v>47</v>
      </c>
      <c r="U236" t="s">
        <v>47</v>
      </c>
      <c r="V236" t="s">
        <v>47</v>
      </c>
      <c r="W236" t="s">
        <v>47</v>
      </c>
      <c r="X236" t="s">
        <v>47</v>
      </c>
      <c r="Y236" t="s">
        <v>47</v>
      </c>
      <c r="Z236" t="s">
        <v>47</v>
      </c>
      <c r="AA236" t="s">
        <v>47</v>
      </c>
      <c r="AB236" t="s">
        <v>47</v>
      </c>
      <c r="AC236" t="s">
        <v>47</v>
      </c>
      <c r="AD236" t="str">
        <f>VLOOKUP($A236,Bat!$A$4:$A$1417,1,FALSE)</f>
        <v>C-Manuel Meneces21</v>
      </c>
    </row>
    <row r="237" spans="1:30" x14ac:dyDescent="0.25">
      <c r="A237" t="str">
        <f t="shared" si="4"/>
        <v>C-Moe Merkel21</v>
      </c>
      <c r="B237">
        <v>7872</v>
      </c>
      <c r="C237">
        <v>499</v>
      </c>
      <c r="D237" t="s">
        <v>608</v>
      </c>
      <c r="E237" t="s">
        <v>609</v>
      </c>
      <c r="F237">
        <v>0</v>
      </c>
      <c r="G237" s="10">
        <v>36991</v>
      </c>
      <c r="H237">
        <v>21</v>
      </c>
      <c r="I237" t="s">
        <v>89</v>
      </c>
      <c r="J237" t="s">
        <v>25</v>
      </c>
      <c r="K237">
        <v>1</v>
      </c>
      <c r="L237">
        <v>1</v>
      </c>
      <c r="M237">
        <v>1</v>
      </c>
      <c r="N237">
        <v>1</v>
      </c>
      <c r="O237">
        <v>1</v>
      </c>
      <c r="P237">
        <v>3</v>
      </c>
      <c r="Q237">
        <v>1</v>
      </c>
      <c r="R237">
        <v>1</v>
      </c>
      <c r="S237">
        <v>6</v>
      </c>
      <c r="T237" t="s">
        <v>47</v>
      </c>
      <c r="U237" t="s">
        <v>47</v>
      </c>
      <c r="V237" t="s">
        <v>47</v>
      </c>
      <c r="W237" t="s">
        <v>47</v>
      </c>
      <c r="X237" t="s">
        <v>47</v>
      </c>
      <c r="Y237" t="s">
        <v>47</v>
      </c>
      <c r="Z237" t="s">
        <v>47</v>
      </c>
      <c r="AA237" t="s">
        <v>47</v>
      </c>
      <c r="AB237" t="s">
        <v>47</v>
      </c>
      <c r="AC237" t="s">
        <v>47</v>
      </c>
      <c r="AD237" t="str">
        <f>VLOOKUP($A237,Bat!$A$4:$A$1417,1,FALSE)</f>
        <v>C-Moe Merkel21</v>
      </c>
    </row>
    <row r="238" spans="1:30" x14ac:dyDescent="0.25">
      <c r="A238" t="str">
        <f t="shared" si="4"/>
        <v>2BDave Miller21</v>
      </c>
      <c r="B238">
        <v>8620</v>
      </c>
      <c r="C238">
        <v>210</v>
      </c>
      <c r="D238" t="s">
        <v>490</v>
      </c>
      <c r="E238" t="s">
        <v>610</v>
      </c>
      <c r="F238">
        <v>0</v>
      </c>
      <c r="G238" s="10">
        <v>36843</v>
      </c>
      <c r="H238">
        <v>21</v>
      </c>
      <c r="I238" t="s">
        <v>74</v>
      </c>
      <c r="J238" t="s">
        <v>128</v>
      </c>
      <c r="K238">
        <v>1</v>
      </c>
      <c r="L238">
        <v>1</v>
      </c>
      <c r="M238">
        <v>1</v>
      </c>
      <c r="N238">
        <v>1</v>
      </c>
      <c r="O238">
        <v>1</v>
      </c>
      <c r="P238">
        <v>7</v>
      </c>
      <c r="Q238">
        <v>7</v>
      </c>
      <c r="R238">
        <v>10</v>
      </c>
      <c r="S238" t="s">
        <v>47</v>
      </c>
      <c r="T238" t="s">
        <v>47</v>
      </c>
      <c r="U238">
        <v>5</v>
      </c>
      <c r="V238" t="s">
        <v>47</v>
      </c>
      <c r="W238" t="s">
        <v>47</v>
      </c>
      <c r="X238" t="s">
        <v>47</v>
      </c>
      <c r="Y238" t="s">
        <v>47</v>
      </c>
      <c r="Z238" t="s">
        <v>47</v>
      </c>
      <c r="AA238" t="s">
        <v>47</v>
      </c>
      <c r="AB238" t="s">
        <v>47</v>
      </c>
      <c r="AC238" t="s">
        <v>47</v>
      </c>
      <c r="AD238" t="str">
        <f>VLOOKUP($A238,Bat!$A$4:$A$1417,1,FALSE)</f>
        <v>2BDave Miller21</v>
      </c>
    </row>
    <row r="239" spans="1:30" x14ac:dyDescent="0.25">
      <c r="A239" t="str">
        <f t="shared" si="4"/>
        <v>LFHoward Miller21</v>
      </c>
      <c r="B239">
        <v>8638</v>
      </c>
      <c r="C239">
        <v>263</v>
      </c>
      <c r="D239" t="s">
        <v>505</v>
      </c>
      <c r="E239" t="s">
        <v>610</v>
      </c>
      <c r="F239">
        <v>0</v>
      </c>
      <c r="G239" s="10">
        <v>36711</v>
      </c>
      <c r="H239">
        <v>21</v>
      </c>
      <c r="I239" t="s">
        <v>52</v>
      </c>
      <c r="J239" t="s">
        <v>128</v>
      </c>
      <c r="K239">
        <v>1</v>
      </c>
      <c r="L239">
        <v>1</v>
      </c>
      <c r="M239">
        <v>1</v>
      </c>
      <c r="N239">
        <v>1</v>
      </c>
      <c r="O239">
        <v>1</v>
      </c>
      <c r="P239">
        <v>7</v>
      </c>
      <c r="Q239">
        <v>6</v>
      </c>
      <c r="R239">
        <v>8</v>
      </c>
      <c r="S239" t="s">
        <v>47</v>
      </c>
      <c r="T239" t="s">
        <v>47</v>
      </c>
      <c r="U239" t="s">
        <v>47</v>
      </c>
      <c r="V239" t="s">
        <v>47</v>
      </c>
      <c r="W239" t="s">
        <v>47</v>
      </c>
      <c r="X239">
        <v>7</v>
      </c>
      <c r="Y239">
        <v>2</v>
      </c>
      <c r="Z239" t="s">
        <v>47</v>
      </c>
      <c r="AA239" t="s">
        <v>47</v>
      </c>
      <c r="AB239" t="s">
        <v>47</v>
      </c>
      <c r="AC239" t="s">
        <v>47</v>
      </c>
      <c r="AD239" t="str">
        <f>VLOOKUP($A239,Bat!$A$4:$A$1417,1,FALSE)</f>
        <v>LFHoward Miller21</v>
      </c>
    </row>
    <row r="240" spans="1:30" x14ac:dyDescent="0.25">
      <c r="A240" t="str">
        <f t="shared" si="4"/>
        <v>LFDave Mitchell21</v>
      </c>
      <c r="B240">
        <v>8819</v>
      </c>
      <c r="C240">
        <v>322</v>
      </c>
      <c r="D240" t="s">
        <v>490</v>
      </c>
      <c r="E240" t="s">
        <v>571</v>
      </c>
      <c r="F240">
        <v>0</v>
      </c>
      <c r="G240" s="10">
        <v>36726</v>
      </c>
      <c r="H240">
        <v>21</v>
      </c>
      <c r="I240" t="s">
        <v>52</v>
      </c>
      <c r="J240" t="s">
        <v>128</v>
      </c>
      <c r="K240">
        <v>1</v>
      </c>
      <c r="L240">
        <v>1</v>
      </c>
      <c r="M240">
        <v>1</v>
      </c>
      <c r="N240">
        <v>1</v>
      </c>
      <c r="O240">
        <v>1</v>
      </c>
      <c r="P240">
        <v>5</v>
      </c>
      <c r="Q240">
        <v>6</v>
      </c>
      <c r="R240">
        <v>9</v>
      </c>
      <c r="S240" t="s">
        <v>47</v>
      </c>
      <c r="T240" t="s">
        <v>47</v>
      </c>
      <c r="U240" t="s">
        <v>47</v>
      </c>
      <c r="V240" t="s">
        <v>47</v>
      </c>
      <c r="W240" t="s">
        <v>47</v>
      </c>
      <c r="X240">
        <v>5</v>
      </c>
      <c r="Y240" t="s">
        <v>47</v>
      </c>
      <c r="Z240">
        <v>1</v>
      </c>
      <c r="AA240" t="s">
        <v>47</v>
      </c>
      <c r="AB240" t="s">
        <v>47</v>
      </c>
      <c r="AC240" t="s">
        <v>47</v>
      </c>
      <c r="AD240" t="str">
        <f>VLOOKUP($A240,Bat!$A$4:$A$1417,1,FALSE)</f>
        <v>LFDave Mitchell21</v>
      </c>
    </row>
    <row r="241" spans="1:30" x14ac:dyDescent="0.25">
      <c r="A241" t="str">
        <f t="shared" si="4"/>
        <v>LFYukio Miyakawa18</v>
      </c>
      <c r="B241">
        <v>9271</v>
      </c>
      <c r="C241">
        <v>205</v>
      </c>
      <c r="D241" t="s">
        <v>611</v>
      </c>
      <c r="E241" t="s">
        <v>612</v>
      </c>
      <c r="F241">
        <v>0</v>
      </c>
      <c r="G241" s="10">
        <v>38026</v>
      </c>
      <c r="H241">
        <v>18</v>
      </c>
      <c r="I241" t="s">
        <v>52</v>
      </c>
      <c r="J241" t="s">
        <v>128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5</v>
      </c>
      <c r="Q241">
        <v>10</v>
      </c>
      <c r="R241">
        <v>8</v>
      </c>
      <c r="S241" t="s">
        <v>47</v>
      </c>
      <c r="T241" t="s">
        <v>47</v>
      </c>
      <c r="U241" t="s">
        <v>47</v>
      </c>
      <c r="V241" t="s">
        <v>47</v>
      </c>
      <c r="W241" t="s">
        <v>47</v>
      </c>
      <c r="X241">
        <v>2</v>
      </c>
      <c r="Y241" t="s">
        <v>47</v>
      </c>
      <c r="Z241">
        <v>1</v>
      </c>
      <c r="AA241" t="s">
        <v>47</v>
      </c>
      <c r="AB241" t="s">
        <v>47</v>
      </c>
      <c r="AC241" t="s">
        <v>47</v>
      </c>
      <c r="AD241" t="str">
        <f>VLOOKUP($A241,Bat!$A$4:$A$1417,1,FALSE)</f>
        <v>LFYukio Miyakawa18</v>
      </c>
    </row>
    <row r="242" spans="1:30" x14ac:dyDescent="0.25">
      <c r="A242" t="str">
        <f t="shared" si="4"/>
        <v>RFTadasuke Miyashita20</v>
      </c>
      <c r="B242">
        <v>4350</v>
      </c>
      <c r="C242">
        <v>128</v>
      </c>
      <c r="D242" t="s">
        <v>613</v>
      </c>
      <c r="E242" t="s">
        <v>614</v>
      </c>
      <c r="F242">
        <v>0</v>
      </c>
      <c r="G242" s="10">
        <v>37042</v>
      </c>
      <c r="H242">
        <v>20</v>
      </c>
      <c r="I242" t="s">
        <v>69</v>
      </c>
      <c r="J242" t="s">
        <v>128</v>
      </c>
      <c r="K242">
        <v>1</v>
      </c>
      <c r="L242">
        <v>1</v>
      </c>
      <c r="M242">
        <v>1</v>
      </c>
      <c r="N242">
        <v>1</v>
      </c>
      <c r="O242">
        <v>1</v>
      </c>
      <c r="P242">
        <v>7</v>
      </c>
      <c r="Q242">
        <v>10</v>
      </c>
      <c r="R242">
        <v>9</v>
      </c>
      <c r="S242" t="s">
        <v>47</v>
      </c>
      <c r="T242">
        <v>4</v>
      </c>
      <c r="U242" t="s">
        <v>47</v>
      </c>
      <c r="V242" t="s">
        <v>47</v>
      </c>
      <c r="W242" t="s">
        <v>47</v>
      </c>
      <c r="X242">
        <v>2</v>
      </c>
      <c r="Y242" t="s">
        <v>47</v>
      </c>
      <c r="Z242">
        <v>10</v>
      </c>
      <c r="AA242" t="s">
        <v>47</v>
      </c>
      <c r="AB242" t="s">
        <v>47</v>
      </c>
      <c r="AC242" t="s">
        <v>47</v>
      </c>
      <c r="AD242" t="str">
        <f>VLOOKUP($A242,Bat!$A$4:$A$1417,1,FALSE)</f>
        <v>RFTadasuke Miyashita20</v>
      </c>
    </row>
    <row r="243" spans="1:30" x14ac:dyDescent="0.25">
      <c r="A243" t="str">
        <f t="shared" si="4"/>
        <v>2BManabu Mizutani21</v>
      </c>
      <c r="B243">
        <v>6750</v>
      </c>
      <c r="C243">
        <v>73</v>
      </c>
      <c r="D243" t="s">
        <v>615</v>
      </c>
      <c r="E243" t="s">
        <v>616</v>
      </c>
      <c r="F243">
        <v>0</v>
      </c>
      <c r="G243" s="10">
        <v>36695</v>
      </c>
      <c r="H243">
        <v>21</v>
      </c>
      <c r="I243" t="s">
        <v>74</v>
      </c>
      <c r="J243" t="s">
        <v>128</v>
      </c>
      <c r="K243">
        <v>1</v>
      </c>
      <c r="L243">
        <v>1</v>
      </c>
      <c r="M243">
        <v>1</v>
      </c>
      <c r="N243">
        <v>1</v>
      </c>
      <c r="O243">
        <v>1</v>
      </c>
      <c r="P243">
        <v>10</v>
      </c>
      <c r="Q243">
        <v>8</v>
      </c>
      <c r="R243">
        <v>9</v>
      </c>
      <c r="S243" t="s">
        <v>47</v>
      </c>
      <c r="T243" t="s">
        <v>47</v>
      </c>
      <c r="U243">
        <v>6</v>
      </c>
      <c r="V243">
        <v>1</v>
      </c>
      <c r="W243">
        <v>3</v>
      </c>
      <c r="X243" t="s">
        <v>47</v>
      </c>
      <c r="Y243" t="s">
        <v>47</v>
      </c>
      <c r="Z243" t="s">
        <v>47</v>
      </c>
      <c r="AA243" t="s">
        <v>47</v>
      </c>
      <c r="AB243" t="s">
        <v>47</v>
      </c>
      <c r="AC243" t="s">
        <v>47</v>
      </c>
      <c r="AD243" t="str">
        <f>VLOOKUP($A243,Bat!$A$4:$A$1417,1,FALSE)</f>
        <v>2BManabu Mizutani21</v>
      </c>
    </row>
    <row r="244" spans="1:30" x14ac:dyDescent="0.25">
      <c r="A244" t="str">
        <f t="shared" si="4"/>
        <v>CFHéctor Montáñez21</v>
      </c>
      <c r="B244">
        <v>11452</v>
      </c>
      <c r="C244">
        <v>79</v>
      </c>
      <c r="D244" t="s">
        <v>400</v>
      </c>
      <c r="E244" t="s">
        <v>617</v>
      </c>
      <c r="F244">
        <v>0</v>
      </c>
      <c r="G244" s="10">
        <v>36757</v>
      </c>
      <c r="H244">
        <v>21</v>
      </c>
      <c r="I244" t="s">
        <v>77</v>
      </c>
      <c r="J244" t="s">
        <v>128</v>
      </c>
      <c r="K244">
        <v>1</v>
      </c>
      <c r="L244">
        <v>1</v>
      </c>
      <c r="M244">
        <v>1</v>
      </c>
      <c r="N244">
        <v>1</v>
      </c>
      <c r="O244">
        <v>1</v>
      </c>
      <c r="P244">
        <v>9</v>
      </c>
      <c r="Q244">
        <v>10</v>
      </c>
      <c r="R244">
        <v>6</v>
      </c>
      <c r="S244" t="s">
        <v>47</v>
      </c>
      <c r="T244" t="s">
        <v>47</v>
      </c>
      <c r="U244" t="s">
        <v>47</v>
      </c>
      <c r="V244" t="s">
        <v>47</v>
      </c>
      <c r="W244" t="s">
        <v>47</v>
      </c>
      <c r="X244">
        <v>3</v>
      </c>
      <c r="Y244">
        <v>7</v>
      </c>
      <c r="Z244">
        <v>1</v>
      </c>
      <c r="AA244" t="s">
        <v>47</v>
      </c>
      <c r="AB244" t="s">
        <v>47</v>
      </c>
      <c r="AC244" t="s">
        <v>47</v>
      </c>
      <c r="AD244" t="str">
        <f>VLOOKUP($A244,Bat!$A$4:$A$1417,1,FALSE)</f>
        <v>CFHéctor Montáñez21</v>
      </c>
    </row>
    <row r="245" spans="1:30" x14ac:dyDescent="0.25">
      <c r="A245" t="str">
        <f t="shared" si="4"/>
        <v>RFRoberto Morales18</v>
      </c>
      <c r="B245">
        <v>4981</v>
      </c>
      <c r="C245">
        <v>286</v>
      </c>
      <c r="D245" t="s">
        <v>618</v>
      </c>
      <c r="E245" t="s">
        <v>619</v>
      </c>
      <c r="F245">
        <v>0</v>
      </c>
      <c r="G245" s="10">
        <v>37928</v>
      </c>
      <c r="H245">
        <v>18</v>
      </c>
      <c r="I245" t="s">
        <v>69</v>
      </c>
      <c r="J245" t="s">
        <v>128</v>
      </c>
      <c r="K245">
        <v>1</v>
      </c>
      <c r="L245">
        <v>1</v>
      </c>
      <c r="M245">
        <v>1</v>
      </c>
      <c r="N245">
        <v>1</v>
      </c>
      <c r="O245">
        <v>1</v>
      </c>
      <c r="P245">
        <v>5</v>
      </c>
      <c r="Q245">
        <v>7</v>
      </c>
      <c r="R245">
        <v>10</v>
      </c>
      <c r="S245" t="s">
        <v>47</v>
      </c>
      <c r="T245" t="s">
        <v>47</v>
      </c>
      <c r="U245" t="s">
        <v>47</v>
      </c>
      <c r="V245" t="s">
        <v>47</v>
      </c>
      <c r="W245" t="s">
        <v>47</v>
      </c>
      <c r="X245" t="s">
        <v>47</v>
      </c>
      <c r="Y245">
        <v>1</v>
      </c>
      <c r="Z245">
        <v>5</v>
      </c>
      <c r="AA245" t="s">
        <v>47</v>
      </c>
      <c r="AB245" t="s">
        <v>47</v>
      </c>
      <c r="AC245" t="s">
        <v>47</v>
      </c>
      <c r="AD245" t="str">
        <f>VLOOKUP($A245,Bat!$A$4:$A$1417,1,FALSE)</f>
        <v>RFRoberto Morales18</v>
      </c>
    </row>
    <row r="246" spans="1:30" x14ac:dyDescent="0.25">
      <c r="A246" t="str">
        <f t="shared" si="4"/>
        <v>LFTomás Moralis21</v>
      </c>
      <c r="B246">
        <v>8670</v>
      </c>
      <c r="C246">
        <v>93</v>
      </c>
      <c r="D246" t="s">
        <v>591</v>
      </c>
      <c r="E246" t="s">
        <v>620</v>
      </c>
      <c r="F246">
        <v>0</v>
      </c>
      <c r="G246" s="10">
        <v>36732</v>
      </c>
      <c r="H246">
        <v>21</v>
      </c>
      <c r="I246" t="s">
        <v>52</v>
      </c>
      <c r="J246" t="s">
        <v>128</v>
      </c>
      <c r="K246">
        <v>1</v>
      </c>
      <c r="L246">
        <v>1</v>
      </c>
      <c r="M246">
        <v>1</v>
      </c>
      <c r="N246">
        <v>1</v>
      </c>
      <c r="O246">
        <v>1</v>
      </c>
      <c r="P246">
        <v>8</v>
      </c>
      <c r="Q246">
        <v>10</v>
      </c>
      <c r="R246">
        <v>10</v>
      </c>
      <c r="S246" t="s">
        <v>47</v>
      </c>
      <c r="T246" t="s">
        <v>47</v>
      </c>
      <c r="U246" t="s">
        <v>47</v>
      </c>
      <c r="V246" t="s">
        <v>47</v>
      </c>
      <c r="W246" t="s">
        <v>47</v>
      </c>
      <c r="X246">
        <v>8</v>
      </c>
      <c r="Y246">
        <v>1</v>
      </c>
      <c r="Z246" t="s">
        <v>47</v>
      </c>
      <c r="AA246" t="s">
        <v>47</v>
      </c>
      <c r="AB246" t="s">
        <v>47</v>
      </c>
      <c r="AC246" t="s">
        <v>47</v>
      </c>
      <c r="AD246" t="str">
        <f>VLOOKUP($A246,Bat!$A$4:$A$1417,1,FALSE)</f>
        <v>LFTomás Moralis21</v>
      </c>
    </row>
    <row r="247" spans="1:30" x14ac:dyDescent="0.25">
      <c r="A247" t="str">
        <f t="shared" si="4"/>
        <v>2BRay Morris21</v>
      </c>
      <c r="B247">
        <v>11441</v>
      </c>
      <c r="C247">
        <v>98</v>
      </c>
      <c r="D247" t="s">
        <v>258</v>
      </c>
      <c r="E247" t="s">
        <v>255</v>
      </c>
      <c r="F247">
        <v>0</v>
      </c>
      <c r="G247" s="10">
        <v>36898</v>
      </c>
      <c r="H247">
        <v>21</v>
      </c>
      <c r="I247" t="s">
        <v>74</v>
      </c>
      <c r="J247" t="s">
        <v>128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7</v>
      </c>
      <c r="Q247">
        <v>10</v>
      </c>
      <c r="R247">
        <v>9</v>
      </c>
      <c r="S247" t="s">
        <v>47</v>
      </c>
      <c r="T247" t="s">
        <v>47</v>
      </c>
      <c r="U247">
        <v>10</v>
      </c>
      <c r="V247" t="s">
        <v>47</v>
      </c>
      <c r="W247">
        <v>7</v>
      </c>
      <c r="X247" t="s">
        <v>47</v>
      </c>
      <c r="Y247" t="s">
        <v>47</v>
      </c>
      <c r="Z247" t="s">
        <v>47</v>
      </c>
      <c r="AA247" t="s">
        <v>47</v>
      </c>
      <c r="AB247" t="s">
        <v>47</v>
      </c>
      <c r="AC247" t="s">
        <v>47</v>
      </c>
      <c r="AD247" t="str">
        <f>VLOOKUP($A247,Bat!$A$4:$A$1417,1,FALSE)</f>
        <v>2BRay Morris21</v>
      </c>
    </row>
    <row r="248" spans="1:30" x14ac:dyDescent="0.25">
      <c r="A248" t="str">
        <f t="shared" si="4"/>
        <v>LFChris Morrison21</v>
      </c>
      <c r="B248">
        <v>10831</v>
      </c>
      <c r="C248">
        <v>32</v>
      </c>
      <c r="D248" t="s">
        <v>210</v>
      </c>
      <c r="E248" t="s">
        <v>621</v>
      </c>
      <c r="F248">
        <v>0</v>
      </c>
      <c r="G248" s="10">
        <v>37024</v>
      </c>
      <c r="H248">
        <v>21</v>
      </c>
      <c r="I248" t="s">
        <v>52</v>
      </c>
      <c r="J248" t="s">
        <v>128</v>
      </c>
      <c r="K248">
        <v>1</v>
      </c>
      <c r="L248">
        <v>1</v>
      </c>
      <c r="M248">
        <v>1</v>
      </c>
      <c r="N248">
        <v>1</v>
      </c>
      <c r="O248">
        <v>1</v>
      </c>
      <c r="P248">
        <v>10</v>
      </c>
      <c r="Q248">
        <v>10</v>
      </c>
      <c r="R248">
        <v>8</v>
      </c>
      <c r="S248" t="s">
        <v>47</v>
      </c>
      <c r="T248" t="s">
        <v>47</v>
      </c>
      <c r="U248" t="s">
        <v>47</v>
      </c>
      <c r="V248" t="s">
        <v>47</v>
      </c>
      <c r="W248" t="s">
        <v>47</v>
      </c>
      <c r="X248">
        <v>6</v>
      </c>
      <c r="Y248">
        <v>5</v>
      </c>
      <c r="Z248" t="s">
        <v>47</v>
      </c>
      <c r="AA248" t="s">
        <v>47</v>
      </c>
      <c r="AB248" t="s">
        <v>47</v>
      </c>
      <c r="AC248" t="s">
        <v>47</v>
      </c>
      <c r="AD248" t="str">
        <f>VLOOKUP($A248,Bat!$A$4:$A$1417,1,FALSE)</f>
        <v>LFChris Morrison21</v>
      </c>
    </row>
    <row r="249" spans="1:30" x14ac:dyDescent="0.25">
      <c r="A249" t="str">
        <f t="shared" si="4"/>
        <v>CFCal Morrissey18</v>
      </c>
      <c r="B249">
        <v>4806</v>
      </c>
      <c r="C249">
        <v>304</v>
      </c>
      <c r="D249" t="s">
        <v>622</v>
      </c>
      <c r="E249" t="s">
        <v>623</v>
      </c>
      <c r="F249">
        <v>1500000</v>
      </c>
      <c r="G249" s="10">
        <v>37896</v>
      </c>
      <c r="H249">
        <v>18</v>
      </c>
      <c r="I249" t="s">
        <v>77</v>
      </c>
      <c r="J249" t="s">
        <v>25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8</v>
      </c>
      <c r="Q249">
        <v>4</v>
      </c>
      <c r="R249">
        <v>8</v>
      </c>
      <c r="S249" t="s">
        <v>47</v>
      </c>
      <c r="T249" t="s">
        <v>47</v>
      </c>
      <c r="U249" t="s">
        <v>47</v>
      </c>
      <c r="V249" t="s">
        <v>47</v>
      </c>
      <c r="W249" t="s">
        <v>47</v>
      </c>
      <c r="X249" t="s">
        <v>47</v>
      </c>
      <c r="Y249">
        <v>3</v>
      </c>
      <c r="Z249">
        <v>6</v>
      </c>
      <c r="AA249" t="s">
        <v>47</v>
      </c>
      <c r="AB249" t="s">
        <v>47</v>
      </c>
      <c r="AC249" t="s">
        <v>47</v>
      </c>
      <c r="AD249" t="str">
        <f>VLOOKUP($A249,Bat!$A$4:$A$1417,1,FALSE)</f>
        <v>CFCal Morrissey18</v>
      </c>
    </row>
    <row r="250" spans="1:30" x14ac:dyDescent="0.25">
      <c r="A250" t="str">
        <f t="shared" si="4"/>
        <v>RFBrian Moser21</v>
      </c>
      <c r="B250">
        <v>9600</v>
      </c>
      <c r="C250">
        <v>115</v>
      </c>
      <c r="D250" t="s">
        <v>306</v>
      </c>
      <c r="E250" t="s">
        <v>624</v>
      </c>
      <c r="F250">
        <v>0</v>
      </c>
      <c r="G250" s="10">
        <v>36801</v>
      </c>
      <c r="H250">
        <v>21</v>
      </c>
      <c r="I250" t="s">
        <v>69</v>
      </c>
      <c r="J250" t="s">
        <v>128</v>
      </c>
      <c r="K250">
        <v>1</v>
      </c>
      <c r="L250">
        <v>1</v>
      </c>
      <c r="M250">
        <v>1</v>
      </c>
      <c r="N250">
        <v>1</v>
      </c>
      <c r="O250">
        <v>1</v>
      </c>
      <c r="P250">
        <v>9</v>
      </c>
      <c r="Q250">
        <v>8</v>
      </c>
      <c r="R250">
        <v>10</v>
      </c>
      <c r="S250" t="s">
        <v>47</v>
      </c>
      <c r="T250" t="s">
        <v>47</v>
      </c>
      <c r="U250" t="s">
        <v>47</v>
      </c>
      <c r="V250" t="s">
        <v>47</v>
      </c>
      <c r="W250" t="s">
        <v>47</v>
      </c>
      <c r="X250" t="s">
        <v>47</v>
      </c>
      <c r="Y250">
        <v>1</v>
      </c>
      <c r="Z250">
        <v>8</v>
      </c>
      <c r="AA250" t="s">
        <v>47</v>
      </c>
      <c r="AB250" t="s">
        <v>47</v>
      </c>
      <c r="AC250" t="s">
        <v>47</v>
      </c>
      <c r="AD250" t="str">
        <f>VLOOKUP($A250,Bat!$A$4:$A$1417,1,FALSE)</f>
        <v>RFBrian Moser21</v>
      </c>
    </row>
    <row r="251" spans="1:30" x14ac:dyDescent="0.25">
      <c r="A251" t="str">
        <f t="shared" si="4"/>
        <v>C-Preston Murdoch18</v>
      </c>
      <c r="B251">
        <v>8928</v>
      </c>
      <c r="C251">
        <v>774</v>
      </c>
      <c r="D251" t="s">
        <v>625</v>
      </c>
      <c r="E251" t="s">
        <v>263</v>
      </c>
      <c r="F251">
        <v>0</v>
      </c>
      <c r="G251" s="10">
        <v>38044</v>
      </c>
      <c r="H251">
        <v>18</v>
      </c>
      <c r="I251" t="s">
        <v>89</v>
      </c>
      <c r="J251" t="s">
        <v>128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2</v>
      </c>
      <c r="Q251">
        <v>5</v>
      </c>
      <c r="R251">
        <v>7</v>
      </c>
      <c r="S251">
        <v>2</v>
      </c>
      <c r="T251" t="s">
        <v>47</v>
      </c>
      <c r="U251" t="s">
        <v>47</v>
      </c>
      <c r="V251" t="s">
        <v>47</v>
      </c>
      <c r="W251" t="s">
        <v>47</v>
      </c>
      <c r="X251" t="s">
        <v>47</v>
      </c>
      <c r="Y251" t="s">
        <v>47</v>
      </c>
      <c r="Z251" t="s">
        <v>47</v>
      </c>
      <c r="AA251" t="s">
        <v>47</v>
      </c>
      <c r="AB251" t="s">
        <v>47</v>
      </c>
      <c r="AC251" t="s">
        <v>47</v>
      </c>
      <c r="AD251" t="str">
        <f>VLOOKUP($A251,Bat!$A$4:$A$1417,1,FALSE)</f>
        <v>C-Preston Murdoch18</v>
      </c>
    </row>
    <row r="252" spans="1:30" x14ac:dyDescent="0.25">
      <c r="A252" t="str">
        <f t="shared" si="4"/>
        <v>C-Brendon Murphy21</v>
      </c>
      <c r="B252">
        <v>6262</v>
      </c>
      <c r="C252">
        <v>547</v>
      </c>
      <c r="D252" t="s">
        <v>626</v>
      </c>
      <c r="E252" t="s">
        <v>627</v>
      </c>
      <c r="F252">
        <v>0</v>
      </c>
      <c r="G252" s="10">
        <v>36729</v>
      </c>
      <c r="H252">
        <v>21</v>
      </c>
      <c r="I252" t="s">
        <v>89</v>
      </c>
      <c r="J252" t="s">
        <v>128</v>
      </c>
      <c r="K252">
        <v>1</v>
      </c>
      <c r="L252">
        <v>1</v>
      </c>
      <c r="M252">
        <v>1</v>
      </c>
      <c r="N252">
        <v>1</v>
      </c>
      <c r="O252">
        <v>1</v>
      </c>
      <c r="P252">
        <v>1</v>
      </c>
      <c r="Q252">
        <v>4</v>
      </c>
      <c r="R252">
        <v>2</v>
      </c>
      <c r="S252">
        <v>2</v>
      </c>
      <c r="T252" t="s">
        <v>47</v>
      </c>
      <c r="U252" t="s">
        <v>47</v>
      </c>
      <c r="V252" t="s">
        <v>47</v>
      </c>
      <c r="W252" t="s">
        <v>47</v>
      </c>
      <c r="X252" t="s">
        <v>47</v>
      </c>
      <c r="Y252" t="s">
        <v>47</v>
      </c>
      <c r="Z252" t="s">
        <v>47</v>
      </c>
      <c r="AA252" t="s">
        <v>47</v>
      </c>
      <c r="AB252" t="s">
        <v>47</v>
      </c>
      <c r="AC252" t="s">
        <v>47</v>
      </c>
      <c r="AD252" t="str">
        <f>VLOOKUP($A252,Bat!$A$4:$A$1417,1,FALSE)</f>
        <v>C-Brendon Murphy21</v>
      </c>
    </row>
    <row r="253" spans="1:30" x14ac:dyDescent="0.25">
      <c r="A253" t="str">
        <f t="shared" si="4"/>
        <v>1BAlfredo Nájera21</v>
      </c>
      <c r="B253">
        <v>11538</v>
      </c>
      <c r="C253">
        <v>604</v>
      </c>
      <c r="D253" t="s">
        <v>413</v>
      </c>
      <c r="E253" t="s">
        <v>628</v>
      </c>
      <c r="F253">
        <v>0</v>
      </c>
      <c r="G253" s="10">
        <v>36875</v>
      </c>
      <c r="H253">
        <v>21</v>
      </c>
      <c r="I253" t="s">
        <v>90</v>
      </c>
      <c r="J253" t="s">
        <v>128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2</v>
      </c>
      <c r="S253" t="s">
        <v>47</v>
      </c>
      <c r="T253">
        <v>5</v>
      </c>
      <c r="U253" t="s">
        <v>47</v>
      </c>
      <c r="V253" t="s">
        <v>47</v>
      </c>
      <c r="W253" t="s">
        <v>47</v>
      </c>
      <c r="X253" t="s">
        <v>47</v>
      </c>
      <c r="Y253" t="s">
        <v>47</v>
      </c>
      <c r="Z253" t="s">
        <v>47</v>
      </c>
      <c r="AA253" t="s">
        <v>47</v>
      </c>
      <c r="AB253" t="s">
        <v>47</v>
      </c>
      <c r="AC253" t="s">
        <v>47</v>
      </c>
      <c r="AD253" t="str">
        <f>VLOOKUP($A253,Bat!$A$4:$A$1417,1,FALSE)</f>
        <v>1BAlfredo Nájera21</v>
      </c>
    </row>
    <row r="254" spans="1:30" x14ac:dyDescent="0.25">
      <c r="A254" t="str">
        <f t="shared" si="4"/>
        <v>C-Jo Nakamura21</v>
      </c>
      <c r="B254">
        <v>3934</v>
      </c>
      <c r="C254">
        <v>830</v>
      </c>
      <c r="D254" t="s">
        <v>629</v>
      </c>
      <c r="E254" t="s">
        <v>630</v>
      </c>
      <c r="F254">
        <v>0</v>
      </c>
      <c r="G254" s="10">
        <v>37040</v>
      </c>
      <c r="H254">
        <v>21</v>
      </c>
      <c r="I254" t="s">
        <v>89</v>
      </c>
      <c r="J254" t="s">
        <v>128</v>
      </c>
      <c r="K254">
        <v>1</v>
      </c>
      <c r="L254">
        <v>1</v>
      </c>
      <c r="M254">
        <v>1</v>
      </c>
      <c r="N254">
        <v>1</v>
      </c>
      <c r="O254">
        <v>1</v>
      </c>
      <c r="P254">
        <v>6</v>
      </c>
      <c r="Q254">
        <v>2</v>
      </c>
      <c r="R254">
        <v>1</v>
      </c>
      <c r="S254">
        <v>6</v>
      </c>
      <c r="T254" t="s">
        <v>47</v>
      </c>
      <c r="U254" t="s">
        <v>47</v>
      </c>
      <c r="V254" t="s">
        <v>47</v>
      </c>
      <c r="W254" t="s">
        <v>47</v>
      </c>
      <c r="X254" t="s">
        <v>47</v>
      </c>
      <c r="Y254" t="s">
        <v>47</v>
      </c>
      <c r="Z254" t="s">
        <v>47</v>
      </c>
      <c r="AA254" t="s">
        <v>47</v>
      </c>
      <c r="AB254" t="s">
        <v>47</v>
      </c>
      <c r="AC254" t="s">
        <v>47</v>
      </c>
      <c r="AD254" t="str">
        <f>VLOOKUP($A254,Bat!$A$4:$A$1417,1,FALSE)</f>
        <v>C-Jo Nakamura21</v>
      </c>
    </row>
    <row r="255" spans="1:30" x14ac:dyDescent="0.25">
      <c r="A255" t="str">
        <f t="shared" si="4"/>
        <v>1BTom Newman18</v>
      </c>
      <c r="B255">
        <v>5639</v>
      </c>
      <c r="C255">
        <v>877</v>
      </c>
      <c r="D255" t="s">
        <v>437</v>
      </c>
      <c r="E255" t="s">
        <v>631</v>
      </c>
      <c r="F255">
        <v>0</v>
      </c>
      <c r="G255" s="10">
        <v>37841</v>
      </c>
      <c r="H255">
        <v>18</v>
      </c>
      <c r="I255" t="s">
        <v>90</v>
      </c>
      <c r="J255" t="s">
        <v>128</v>
      </c>
      <c r="K255">
        <v>1</v>
      </c>
      <c r="L255">
        <v>1</v>
      </c>
      <c r="M255">
        <v>1</v>
      </c>
      <c r="N255">
        <v>1</v>
      </c>
      <c r="O255">
        <v>1</v>
      </c>
      <c r="P255">
        <v>5</v>
      </c>
      <c r="Q255">
        <v>2</v>
      </c>
      <c r="R255">
        <v>3</v>
      </c>
      <c r="S255" t="s">
        <v>47</v>
      </c>
      <c r="T255">
        <v>1</v>
      </c>
      <c r="U255" t="s">
        <v>47</v>
      </c>
      <c r="V255" t="s">
        <v>47</v>
      </c>
      <c r="W255" t="s">
        <v>47</v>
      </c>
      <c r="X255" t="s">
        <v>47</v>
      </c>
      <c r="Y255" t="s">
        <v>47</v>
      </c>
      <c r="Z255" t="s">
        <v>47</v>
      </c>
      <c r="AA255" t="s">
        <v>47</v>
      </c>
      <c r="AB255" t="s">
        <v>47</v>
      </c>
      <c r="AC255" t="s">
        <v>47</v>
      </c>
      <c r="AD255" t="str">
        <f>VLOOKUP($A255,Bat!$A$4:$A$1417,1,FALSE)</f>
        <v>1BTom Newman18</v>
      </c>
    </row>
    <row r="256" spans="1:30" x14ac:dyDescent="0.25">
      <c r="A256" t="str">
        <f t="shared" si="4"/>
        <v>RFRoy Noon21</v>
      </c>
      <c r="B256">
        <v>11552</v>
      </c>
      <c r="C256">
        <v>104</v>
      </c>
      <c r="D256" t="s">
        <v>394</v>
      </c>
      <c r="E256" t="s">
        <v>632</v>
      </c>
      <c r="F256">
        <v>0</v>
      </c>
      <c r="G256" s="10">
        <v>36880</v>
      </c>
      <c r="H256">
        <v>21</v>
      </c>
      <c r="I256" t="s">
        <v>69</v>
      </c>
      <c r="J256" t="s">
        <v>128</v>
      </c>
      <c r="K256">
        <v>1</v>
      </c>
      <c r="L256">
        <v>1</v>
      </c>
      <c r="M256">
        <v>1</v>
      </c>
      <c r="N256">
        <v>1</v>
      </c>
      <c r="O256">
        <v>1</v>
      </c>
      <c r="P256">
        <v>8</v>
      </c>
      <c r="Q256">
        <v>9</v>
      </c>
      <c r="R256">
        <v>10</v>
      </c>
      <c r="S256" t="s">
        <v>47</v>
      </c>
      <c r="T256" t="s">
        <v>47</v>
      </c>
      <c r="U256" t="s">
        <v>47</v>
      </c>
      <c r="V256" t="s">
        <v>47</v>
      </c>
      <c r="W256" t="s">
        <v>47</v>
      </c>
      <c r="X256">
        <v>5</v>
      </c>
      <c r="Y256">
        <v>8</v>
      </c>
      <c r="Z256">
        <v>5</v>
      </c>
      <c r="AA256" t="s">
        <v>47</v>
      </c>
      <c r="AB256" t="s">
        <v>47</v>
      </c>
      <c r="AC256" t="s">
        <v>47</v>
      </c>
      <c r="AD256" t="str">
        <f>VLOOKUP($A256,Bat!$A$4:$A$1417,1,FALSE)</f>
        <v>RFRoy Noon21</v>
      </c>
    </row>
    <row r="257" spans="1:30" x14ac:dyDescent="0.25">
      <c r="A257" t="str">
        <f t="shared" si="4"/>
        <v>1BJonathan Norman21</v>
      </c>
      <c r="B257">
        <v>9665</v>
      </c>
      <c r="C257">
        <v>667</v>
      </c>
      <c r="D257" t="s">
        <v>307</v>
      </c>
      <c r="E257" t="s">
        <v>633</v>
      </c>
      <c r="F257">
        <v>0</v>
      </c>
      <c r="G257" s="10">
        <v>36711</v>
      </c>
      <c r="H257">
        <v>21</v>
      </c>
      <c r="I257" t="s">
        <v>90</v>
      </c>
      <c r="J257" t="s">
        <v>128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4</v>
      </c>
      <c r="Q257">
        <v>2</v>
      </c>
      <c r="R257">
        <v>1</v>
      </c>
      <c r="S257" t="s">
        <v>47</v>
      </c>
      <c r="T257">
        <v>5</v>
      </c>
      <c r="U257" t="s">
        <v>47</v>
      </c>
      <c r="V257" t="s">
        <v>47</v>
      </c>
      <c r="W257" t="s">
        <v>47</v>
      </c>
      <c r="X257" t="s">
        <v>47</v>
      </c>
      <c r="Y257" t="s">
        <v>47</v>
      </c>
      <c r="Z257" t="s">
        <v>47</v>
      </c>
      <c r="AA257" t="s">
        <v>47</v>
      </c>
      <c r="AB257" t="s">
        <v>47</v>
      </c>
      <c r="AC257" t="s">
        <v>47</v>
      </c>
      <c r="AD257" t="str">
        <f>VLOOKUP($A257,Bat!$A$4:$A$1417,1,FALSE)</f>
        <v>1BJonathan Norman21</v>
      </c>
    </row>
    <row r="258" spans="1:30" x14ac:dyDescent="0.25">
      <c r="A258" t="str">
        <f t="shared" si="4"/>
        <v>CFIemochi Ohayashi21</v>
      </c>
      <c r="B258">
        <v>7419</v>
      </c>
      <c r="C258">
        <v>182</v>
      </c>
      <c r="D258" t="s">
        <v>634</v>
      </c>
      <c r="E258" t="s">
        <v>635</v>
      </c>
      <c r="F258">
        <v>0</v>
      </c>
      <c r="G258" s="10">
        <v>36802</v>
      </c>
      <c r="H258">
        <v>21</v>
      </c>
      <c r="I258" t="s">
        <v>77</v>
      </c>
      <c r="J258" t="s">
        <v>128</v>
      </c>
      <c r="K258">
        <v>1</v>
      </c>
      <c r="L258">
        <v>1</v>
      </c>
      <c r="M258">
        <v>1</v>
      </c>
      <c r="N258">
        <v>1</v>
      </c>
      <c r="O258">
        <v>1</v>
      </c>
      <c r="P258">
        <v>10</v>
      </c>
      <c r="Q258">
        <v>7</v>
      </c>
      <c r="R258">
        <v>6</v>
      </c>
      <c r="S258" t="s">
        <v>47</v>
      </c>
      <c r="T258" t="s">
        <v>47</v>
      </c>
      <c r="U258" t="s">
        <v>47</v>
      </c>
      <c r="V258" t="s">
        <v>47</v>
      </c>
      <c r="W258" t="s">
        <v>47</v>
      </c>
      <c r="X258" t="s">
        <v>47</v>
      </c>
      <c r="Y258">
        <v>8</v>
      </c>
      <c r="Z258">
        <v>3</v>
      </c>
      <c r="AA258" t="s">
        <v>47</v>
      </c>
      <c r="AB258" t="s">
        <v>47</v>
      </c>
      <c r="AC258" t="s">
        <v>47</v>
      </c>
      <c r="AD258" t="str">
        <f>VLOOKUP($A258,Bat!$A$4:$A$1417,1,FALSE)</f>
        <v>CFIemochi Ohayashi21</v>
      </c>
    </row>
    <row r="259" spans="1:30" x14ac:dyDescent="0.25">
      <c r="A259" t="str">
        <f t="shared" si="4"/>
        <v>C-Ieyoshi Ohayashi20</v>
      </c>
      <c r="B259">
        <v>4361</v>
      </c>
      <c r="C259">
        <v>706</v>
      </c>
      <c r="D259" t="s">
        <v>636</v>
      </c>
      <c r="E259" t="s">
        <v>635</v>
      </c>
      <c r="F259">
        <v>0</v>
      </c>
      <c r="G259" s="10">
        <v>37044</v>
      </c>
      <c r="H259">
        <v>20</v>
      </c>
      <c r="I259" t="s">
        <v>89</v>
      </c>
      <c r="J259" t="s">
        <v>128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2</v>
      </c>
      <c r="Q259">
        <v>4</v>
      </c>
      <c r="R259">
        <v>1</v>
      </c>
      <c r="S259">
        <v>5</v>
      </c>
      <c r="T259" t="s">
        <v>47</v>
      </c>
      <c r="U259" t="s">
        <v>47</v>
      </c>
      <c r="V259" t="s">
        <v>47</v>
      </c>
      <c r="W259" t="s">
        <v>47</v>
      </c>
      <c r="X259" t="s">
        <v>47</v>
      </c>
      <c r="Y259" t="s">
        <v>47</v>
      </c>
      <c r="Z259" t="s">
        <v>47</v>
      </c>
      <c r="AA259" t="s">
        <v>47</v>
      </c>
      <c r="AB259" t="s">
        <v>47</v>
      </c>
      <c r="AC259" t="s">
        <v>47</v>
      </c>
      <c r="AD259" t="str">
        <f>VLOOKUP($A259,Bat!$A$4:$A$1417,1,FALSE)</f>
        <v>C-Ieyoshi Ohayashi20</v>
      </c>
    </row>
    <row r="260" spans="1:30" x14ac:dyDescent="0.25">
      <c r="A260" t="str">
        <f t="shared" si="4"/>
        <v>C-Tatsuzo Ohayashi21</v>
      </c>
      <c r="B260">
        <v>9561</v>
      </c>
      <c r="C260">
        <v>680</v>
      </c>
      <c r="D260" t="s">
        <v>637</v>
      </c>
      <c r="E260" t="s">
        <v>635</v>
      </c>
      <c r="F260">
        <v>0</v>
      </c>
      <c r="G260" s="10">
        <v>36768</v>
      </c>
      <c r="H260">
        <v>21</v>
      </c>
      <c r="I260" t="s">
        <v>89</v>
      </c>
      <c r="J260" t="s">
        <v>128</v>
      </c>
      <c r="K260">
        <v>1</v>
      </c>
      <c r="L260">
        <v>1</v>
      </c>
      <c r="M260">
        <v>1</v>
      </c>
      <c r="N260">
        <v>1</v>
      </c>
      <c r="O260">
        <v>1</v>
      </c>
      <c r="P260">
        <v>2</v>
      </c>
      <c r="Q260">
        <v>1</v>
      </c>
      <c r="R260">
        <v>3</v>
      </c>
      <c r="S260">
        <v>2</v>
      </c>
      <c r="T260" t="s">
        <v>47</v>
      </c>
      <c r="U260" t="s">
        <v>47</v>
      </c>
      <c r="V260" t="s">
        <v>47</v>
      </c>
      <c r="W260" t="s">
        <v>47</v>
      </c>
      <c r="X260" t="s">
        <v>47</v>
      </c>
      <c r="Y260" t="s">
        <v>47</v>
      </c>
      <c r="Z260" t="s">
        <v>47</v>
      </c>
      <c r="AA260" t="s">
        <v>47</v>
      </c>
      <c r="AB260" t="s">
        <v>47</v>
      </c>
      <c r="AC260" t="s">
        <v>47</v>
      </c>
      <c r="AD260" t="str">
        <f>VLOOKUP($A260,Bat!$A$4:$A$1417,1,FALSE)</f>
        <v>C-Tatsuzo Ohayashi21</v>
      </c>
    </row>
    <row r="261" spans="1:30" x14ac:dyDescent="0.25">
      <c r="A261" t="str">
        <f t="shared" si="4"/>
        <v>2BNamboku Okamoto21</v>
      </c>
      <c r="B261">
        <v>4573</v>
      </c>
      <c r="C261">
        <v>62</v>
      </c>
      <c r="D261" t="s">
        <v>638</v>
      </c>
      <c r="E261" t="s">
        <v>639</v>
      </c>
      <c r="F261">
        <v>0</v>
      </c>
      <c r="G261" s="10">
        <v>36935</v>
      </c>
      <c r="H261">
        <v>21</v>
      </c>
      <c r="I261" t="s">
        <v>74</v>
      </c>
      <c r="J261" t="s">
        <v>128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8</v>
      </c>
      <c r="Q261">
        <v>10</v>
      </c>
      <c r="R261">
        <v>10</v>
      </c>
      <c r="S261" t="s">
        <v>47</v>
      </c>
      <c r="T261" t="s">
        <v>47</v>
      </c>
      <c r="U261">
        <v>8</v>
      </c>
      <c r="V261" t="s">
        <v>47</v>
      </c>
      <c r="W261" t="s">
        <v>47</v>
      </c>
      <c r="X261" t="s">
        <v>47</v>
      </c>
      <c r="Y261" t="s">
        <v>47</v>
      </c>
      <c r="Z261" t="s">
        <v>47</v>
      </c>
      <c r="AA261" t="s">
        <v>47</v>
      </c>
      <c r="AB261" t="s">
        <v>47</v>
      </c>
      <c r="AC261" t="s">
        <v>47</v>
      </c>
      <c r="AD261" t="str">
        <f>VLOOKUP($A261,Bat!$A$4:$A$1417,1,FALSE)</f>
        <v>2BNamboku Okamoto21</v>
      </c>
    </row>
    <row r="262" spans="1:30" x14ac:dyDescent="0.25">
      <c r="A262" t="str">
        <f t="shared" si="4"/>
        <v>CFTsugahara Okawa21</v>
      </c>
      <c r="B262">
        <v>4513</v>
      </c>
      <c r="C262">
        <v>77</v>
      </c>
      <c r="D262" t="s">
        <v>640</v>
      </c>
      <c r="E262" t="s">
        <v>641</v>
      </c>
      <c r="F262">
        <v>0</v>
      </c>
      <c r="G262" s="10">
        <v>37032</v>
      </c>
      <c r="H262">
        <v>21</v>
      </c>
      <c r="I262" t="s">
        <v>77</v>
      </c>
      <c r="J262" t="s">
        <v>128</v>
      </c>
      <c r="K262">
        <v>1</v>
      </c>
      <c r="L262">
        <v>1</v>
      </c>
      <c r="M262">
        <v>1</v>
      </c>
      <c r="N262">
        <v>1</v>
      </c>
      <c r="O262">
        <v>1</v>
      </c>
      <c r="P262">
        <v>9</v>
      </c>
      <c r="Q262">
        <v>9</v>
      </c>
      <c r="R262">
        <v>9</v>
      </c>
      <c r="S262" t="s">
        <v>47</v>
      </c>
      <c r="T262" t="s">
        <v>47</v>
      </c>
      <c r="U262" t="s">
        <v>47</v>
      </c>
      <c r="V262" t="s">
        <v>47</v>
      </c>
      <c r="W262" t="s">
        <v>47</v>
      </c>
      <c r="X262" t="s">
        <v>47</v>
      </c>
      <c r="Y262">
        <v>10</v>
      </c>
      <c r="Z262" t="s">
        <v>47</v>
      </c>
      <c r="AA262" t="s">
        <v>47</v>
      </c>
      <c r="AB262" t="s">
        <v>47</v>
      </c>
      <c r="AC262" t="s">
        <v>47</v>
      </c>
      <c r="AD262" t="str">
        <f>VLOOKUP($A262,Bat!$A$4:$A$1417,1,FALSE)</f>
        <v>CFTsugahara Okawa21</v>
      </c>
    </row>
    <row r="263" spans="1:30" x14ac:dyDescent="0.25">
      <c r="A263" t="str">
        <f t="shared" si="4"/>
        <v>3BFernando Ortega18</v>
      </c>
      <c r="B263">
        <v>5232</v>
      </c>
      <c r="C263">
        <v>894</v>
      </c>
      <c r="D263" t="s">
        <v>377</v>
      </c>
      <c r="E263" t="s">
        <v>642</v>
      </c>
      <c r="F263">
        <v>0</v>
      </c>
      <c r="G263" s="10">
        <v>37944</v>
      </c>
      <c r="H263">
        <v>18</v>
      </c>
      <c r="I263" t="s">
        <v>72</v>
      </c>
      <c r="J263" t="s">
        <v>128</v>
      </c>
      <c r="K263">
        <v>1</v>
      </c>
      <c r="L263">
        <v>1</v>
      </c>
      <c r="M263">
        <v>1</v>
      </c>
      <c r="N263">
        <v>1</v>
      </c>
      <c r="O263">
        <v>1</v>
      </c>
      <c r="P263">
        <v>1</v>
      </c>
      <c r="Q263">
        <v>4</v>
      </c>
      <c r="R263">
        <v>8</v>
      </c>
      <c r="S263" t="s">
        <v>47</v>
      </c>
      <c r="T263">
        <v>1</v>
      </c>
      <c r="U263">
        <v>5</v>
      </c>
      <c r="V263">
        <v>8</v>
      </c>
      <c r="W263">
        <v>1</v>
      </c>
      <c r="X263" t="s">
        <v>47</v>
      </c>
      <c r="Y263" t="s">
        <v>47</v>
      </c>
      <c r="Z263" t="s">
        <v>47</v>
      </c>
      <c r="AA263" t="s">
        <v>47</v>
      </c>
      <c r="AB263" t="s">
        <v>47</v>
      </c>
      <c r="AC263" t="s">
        <v>47</v>
      </c>
      <c r="AD263" t="str">
        <f>VLOOKUP($A263,Bat!$A$4:$A$1417,1,FALSE)</f>
        <v>3BFernando Ortega18</v>
      </c>
    </row>
    <row r="264" spans="1:30" x14ac:dyDescent="0.25">
      <c r="A264" t="str">
        <f t="shared" si="4"/>
        <v>2BMunemitsu Oyama21</v>
      </c>
      <c r="B264">
        <v>7517</v>
      </c>
      <c r="C264">
        <v>63</v>
      </c>
      <c r="D264" t="s">
        <v>643</v>
      </c>
      <c r="E264" t="s">
        <v>644</v>
      </c>
      <c r="F264">
        <v>0</v>
      </c>
      <c r="G264" s="10">
        <v>36898</v>
      </c>
      <c r="H264">
        <v>21</v>
      </c>
      <c r="I264" t="s">
        <v>74</v>
      </c>
      <c r="J264" t="s">
        <v>128</v>
      </c>
      <c r="K264">
        <v>1</v>
      </c>
      <c r="L264">
        <v>1</v>
      </c>
      <c r="M264">
        <v>1</v>
      </c>
      <c r="N264">
        <v>1</v>
      </c>
      <c r="O264">
        <v>1</v>
      </c>
      <c r="P264">
        <v>8</v>
      </c>
      <c r="Q264">
        <v>10</v>
      </c>
      <c r="R264">
        <v>10</v>
      </c>
      <c r="S264" t="s">
        <v>47</v>
      </c>
      <c r="T264" t="s">
        <v>47</v>
      </c>
      <c r="U264">
        <v>7</v>
      </c>
      <c r="V264" t="s">
        <v>47</v>
      </c>
      <c r="W264" t="s">
        <v>47</v>
      </c>
      <c r="X264">
        <v>4</v>
      </c>
      <c r="Y264">
        <v>1</v>
      </c>
      <c r="Z264" t="s">
        <v>47</v>
      </c>
      <c r="AA264" t="s">
        <v>47</v>
      </c>
      <c r="AB264" t="s">
        <v>47</v>
      </c>
      <c r="AC264" t="s">
        <v>47</v>
      </c>
      <c r="AD264" t="str">
        <f>VLOOKUP($A264,Bat!$A$4:$A$1417,1,FALSE)</f>
        <v>2BMunemitsu Oyama21</v>
      </c>
    </row>
    <row r="265" spans="1:30" x14ac:dyDescent="0.25">
      <c r="A265" t="str">
        <f t="shared" si="4"/>
        <v>3BPaul Paige21</v>
      </c>
      <c r="B265">
        <v>10228</v>
      </c>
      <c r="C265">
        <v>775</v>
      </c>
      <c r="D265" t="s">
        <v>129</v>
      </c>
      <c r="E265" t="s">
        <v>645</v>
      </c>
      <c r="F265">
        <v>0</v>
      </c>
      <c r="G265" s="10">
        <v>36836</v>
      </c>
      <c r="H265">
        <v>21</v>
      </c>
      <c r="I265" t="s">
        <v>72</v>
      </c>
      <c r="J265" t="s">
        <v>128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5</v>
      </c>
      <c r="Q265">
        <v>3</v>
      </c>
      <c r="R265">
        <v>6</v>
      </c>
      <c r="S265" t="s">
        <v>47</v>
      </c>
      <c r="T265" t="s">
        <v>47</v>
      </c>
      <c r="U265">
        <v>4</v>
      </c>
      <c r="V265">
        <v>6</v>
      </c>
      <c r="W265">
        <v>1</v>
      </c>
      <c r="X265" t="s">
        <v>47</v>
      </c>
      <c r="Y265" t="s">
        <v>47</v>
      </c>
      <c r="Z265" t="s">
        <v>47</v>
      </c>
      <c r="AA265" t="s">
        <v>47</v>
      </c>
      <c r="AB265" t="s">
        <v>47</v>
      </c>
      <c r="AC265" t="s">
        <v>47</v>
      </c>
      <c r="AD265" t="str">
        <f>VLOOKUP($A265,Bat!$A$4:$A$1417,1,FALSE)</f>
        <v>3BPaul Paige21</v>
      </c>
    </row>
    <row r="266" spans="1:30" x14ac:dyDescent="0.25">
      <c r="A266" t="str">
        <f t="shared" si="4"/>
        <v>C-Lonnie Paradise21</v>
      </c>
      <c r="B266">
        <v>11436</v>
      </c>
      <c r="C266">
        <v>581</v>
      </c>
      <c r="D266" t="s">
        <v>646</v>
      </c>
      <c r="E266" t="s">
        <v>647</v>
      </c>
      <c r="F266">
        <v>0</v>
      </c>
      <c r="G266" s="10">
        <v>36893</v>
      </c>
      <c r="H266">
        <v>21</v>
      </c>
      <c r="I266" t="s">
        <v>89</v>
      </c>
      <c r="J266" t="s">
        <v>128</v>
      </c>
      <c r="K266">
        <v>1</v>
      </c>
      <c r="L266">
        <v>1</v>
      </c>
      <c r="M266">
        <v>1</v>
      </c>
      <c r="N266">
        <v>1</v>
      </c>
      <c r="O266">
        <v>1</v>
      </c>
      <c r="P266">
        <v>1</v>
      </c>
      <c r="Q266">
        <v>4</v>
      </c>
      <c r="R266">
        <v>5</v>
      </c>
      <c r="S266">
        <v>4</v>
      </c>
      <c r="T266" t="s">
        <v>47</v>
      </c>
      <c r="U266" t="s">
        <v>47</v>
      </c>
      <c r="V266" t="s">
        <v>47</v>
      </c>
      <c r="W266" t="s">
        <v>47</v>
      </c>
      <c r="X266" t="s">
        <v>47</v>
      </c>
      <c r="Y266" t="s">
        <v>47</v>
      </c>
      <c r="Z266" t="s">
        <v>47</v>
      </c>
      <c r="AA266" t="s">
        <v>47</v>
      </c>
      <c r="AB266" t="s">
        <v>47</v>
      </c>
      <c r="AC266" t="s">
        <v>47</v>
      </c>
      <c r="AD266" t="str">
        <f>VLOOKUP($A266,Bat!$A$4:$A$1417,1,FALSE)</f>
        <v>C-Lonnie Paradise21</v>
      </c>
    </row>
    <row r="267" spans="1:30" x14ac:dyDescent="0.25">
      <c r="A267" t="str">
        <f t="shared" si="4"/>
        <v>2BErnesto Paredes22</v>
      </c>
      <c r="B267">
        <v>8751</v>
      </c>
      <c r="C267">
        <v>71</v>
      </c>
      <c r="D267" t="s">
        <v>648</v>
      </c>
      <c r="E267" t="s">
        <v>649</v>
      </c>
      <c r="F267">
        <v>0</v>
      </c>
      <c r="G267" s="10">
        <v>36619</v>
      </c>
      <c r="H267">
        <v>22</v>
      </c>
      <c r="I267" t="s">
        <v>74</v>
      </c>
      <c r="J267" t="s">
        <v>128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8</v>
      </c>
      <c r="Q267">
        <v>10</v>
      </c>
      <c r="R267">
        <v>8</v>
      </c>
      <c r="S267" t="s">
        <v>47</v>
      </c>
      <c r="T267">
        <v>7</v>
      </c>
      <c r="U267">
        <v>8</v>
      </c>
      <c r="V267" t="s">
        <v>47</v>
      </c>
      <c r="W267">
        <v>6</v>
      </c>
      <c r="X267" t="s">
        <v>47</v>
      </c>
      <c r="Y267">
        <v>5</v>
      </c>
      <c r="Z267" t="s">
        <v>47</v>
      </c>
      <c r="AA267" t="s">
        <v>47</v>
      </c>
      <c r="AB267" t="s">
        <v>47</v>
      </c>
      <c r="AC267" t="s">
        <v>47</v>
      </c>
      <c r="AD267" t="str">
        <f>VLOOKUP($A267,Bat!$A$4:$A$1417,1,FALSE)</f>
        <v>2BErnesto Paredes22</v>
      </c>
    </row>
    <row r="268" spans="1:30" x14ac:dyDescent="0.25">
      <c r="A268" t="str">
        <f t="shared" si="4"/>
        <v>C-Alex-Antoine Parent21</v>
      </c>
      <c r="B268">
        <v>9530</v>
      </c>
      <c r="C268">
        <v>681</v>
      </c>
      <c r="D268" t="s">
        <v>650</v>
      </c>
      <c r="E268" t="s">
        <v>651</v>
      </c>
      <c r="F268">
        <v>0</v>
      </c>
      <c r="G268" s="10">
        <v>36704</v>
      </c>
      <c r="H268">
        <v>21</v>
      </c>
      <c r="I268" t="s">
        <v>89</v>
      </c>
      <c r="J268" t="s">
        <v>128</v>
      </c>
      <c r="K268">
        <v>1</v>
      </c>
      <c r="L268">
        <v>1</v>
      </c>
      <c r="M268">
        <v>1</v>
      </c>
      <c r="N268">
        <v>1</v>
      </c>
      <c r="O268">
        <v>1</v>
      </c>
      <c r="P268">
        <v>1</v>
      </c>
      <c r="Q268">
        <v>5</v>
      </c>
      <c r="R268">
        <v>2</v>
      </c>
      <c r="S268">
        <v>4</v>
      </c>
      <c r="T268" t="s">
        <v>47</v>
      </c>
      <c r="U268" t="s">
        <v>47</v>
      </c>
      <c r="V268" t="s">
        <v>47</v>
      </c>
      <c r="W268" t="s">
        <v>47</v>
      </c>
      <c r="X268" t="s">
        <v>47</v>
      </c>
      <c r="Y268" t="s">
        <v>47</v>
      </c>
      <c r="Z268" t="s">
        <v>47</v>
      </c>
      <c r="AA268" t="s">
        <v>47</v>
      </c>
      <c r="AB268" t="s">
        <v>47</v>
      </c>
      <c r="AC268" t="s">
        <v>47</v>
      </c>
      <c r="AD268" t="str">
        <f>VLOOKUP($A268,Bat!$A$4:$A$1417,1,FALSE)</f>
        <v>C-Alex-Antoine Parent21</v>
      </c>
    </row>
    <row r="269" spans="1:30" x14ac:dyDescent="0.25">
      <c r="A269" t="str">
        <f t="shared" si="4"/>
        <v>C-Tom Parsons18</v>
      </c>
      <c r="B269">
        <v>4822</v>
      </c>
      <c r="C269">
        <v>771</v>
      </c>
      <c r="D269" t="s">
        <v>437</v>
      </c>
      <c r="E269" t="s">
        <v>652</v>
      </c>
      <c r="F269">
        <v>0</v>
      </c>
      <c r="G269" s="10">
        <v>37973</v>
      </c>
      <c r="H269">
        <v>18</v>
      </c>
      <c r="I269" t="s">
        <v>89</v>
      </c>
      <c r="J269" t="s">
        <v>128</v>
      </c>
      <c r="K269">
        <v>1</v>
      </c>
      <c r="L269">
        <v>1</v>
      </c>
      <c r="M269">
        <v>1</v>
      </c>
      <c r="N269">
        <v>1</v>
      </c>
      <c r="O269">
        <v>1</v>
      </c>
      <c r="P269">
        <v>5</v>
      </c>
      <c r="Q269">
        <v>3</v>
      </c>
      <c r="R269">
        <v>4</v>
      </c>
      <c r="S269">
        <v>4</v>
      </c>
      <c r="T269" t="s">
        <v>47</v>
      </c>
      <c r="U269" t="s">
        <v>47</v>
      </c>
      <c r="V269" t="s">
        <v>47</v>
      </c>
      <c r="W269" t="s">
        <v>47</v>
      </c>
      <c r="X269" t="s">
        <v>47</v>
      </c>
      <c r="Y269" t="s">
        <v>47</v>
      </c>
      <c r="Z269" t="s">
        <v>47</v>
      </c>
      <c r="AA269" t="s">
        <v>47</v>
      </c>
      <c r="AB269" t="s">
        <v>47</v>
      </c>
      <c r="AC269" t="s">
        <v>47</v>
      </c>
      <c r="AD269" t="str">
        <f>VLOOKUP($A269,Bat!$A$4:$A$1417,1,FALSE)</f>
        <v>C-Tom Parsons18</v>
      </c>
    </row>
    <row r="270" spans="1:30" x14ac:dyDescent="0.25">
      <c r="A270" t="str">
        <f t="shared" si="4"/>
        <v>1BMike Patrick21</v>
      </c>
      <c r="B270">
        <v>9181</v>
      </c>
      <c r="C270">
        <v>649</v>
      </c>
      <c r="D270" t="s">
        <v>379</v>
      </c>
      <c r="E270" t="s">
        <v>653</v>
      </c>
      <c r="F270">
        <v>0</v>
      </c>
      <c r="G270" s="10">
        <v>36717</v>
      </c>
      <c r="H270">
        <v>21</v>
      </c>
      <c r="I270" t="s">
        <v>90</v>
      </c>
      <c r="J270" t="s">
        <v>128</v>
      </c>
      <c r="K270">
        <v>1</v>
      </c>
      <c r="L270">
        <v>1</v>
      </c>
      <c r="M270">
        <v>1</v>
      </c>
      <c r="N270">
        <v>1</v>
      </c>
      <c r="O270">
        <v>1</v>
      </c>
      <c r="P270">
        <v>1</v>
      </c>
      <c r="Q270">
        <v>2</v>
      </c>
      <c r="R270">
        <v>1</v>
      </c>
      <c r="S270" t="s">
        <v>47</v>
      </c>
      <c r="T270">
        <v>2</v>
      </c>
      <c r="U270" t="s">
        <v>47</v>
      </c>
      <c r="V270" t="s">
        <v>47</v>
      </c>
      <c r="W270" t="s">
        <v>47</v>
      </c>
      <c r="X270" t="s">
        <v>47</v>
      </c>
      <c r="Y270" t="s">
        <v>47</v>
      </c>
      <c r="Z270" t="s">
        <v>47</v>
      </c>
      <c r="AA270" t="s">
        <v>47</v>
      </c>
      <c r="AB270" t="s">
        <v>47</v>
      </c>
      <c r="AC270" t="s">
        <v>47</v>
      </c>
      <c r="AD270" t="str">
        <f>VLOOKUP($A270,Bat!$A$4:$A$1417,1,FALSE)</f>
        <v>1BMike Patrick21</v>
      </c>
    </row>
    <row r="271" spans="1:30" x14ac:dyDescent="0.25">
      <c r="A271" t="str">
        <f t="shared" si="4"/>
        <v>CFBill Patterson18</v>
      </c>
      <c r="B271">
        <v>5370</v>
      </c>
      <c r="C271">
        <v>272</v>
      </c>
      <c r="D271" t="s">
        <v>328</v>
      </c>
      <c r="E271" t="s">
        <v>654</v>
      </c>
      <c r="F271">
        <v>0</v>
      </c>
      <c r="G271" s="10">
        <v>38051</v>
      </c>
      <c r="H271">
        <v>18</v>
      </c>
      <c r="I271" t="s">
        <v>77</v>
      </c>
      <c r="J271" t="s">
        <v>128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6</v>
      </c>
      <c r="Q271">
        <v>7</v>
      </c>
      <c r="R271">
        <v>7</v>
      </c>
      <c r="S271" t="s">
        <v>47</v>
      </c>
      <c r="T271" t="s">
        <v>47</v>
      </c>
      <c r="U271" t="s">
        <v>47</v>
      </c>
      <c r="V271" t="s">
        <v>47</v>
      </c>
      <c r="W271" t="s">
        <v>47</v>
      </c>
      <c r="X271" t="s">
        <v>47</v>
      </c>
      <c r="Y271">
        <v>1</v>
      </c>
      <c r="Z271" t="s">
        <v>47</v>
      </c>
      <c r="AA271" t="s">
        <v>47</v>
      </c>
      <c r="AB271" t="s">
        <v>47</v>
      </c>
      <c r="AC271" t="s">
        <v>47</v>
      </c>
      <c r="AD271" t="str">
        <f>VLOOKUP($A271,Bat!$A$4:$A$1417,1,FALSE)</f>
        <v>CFBill Patterson18</v>
      </c>
    </row>
    <row r="272" spans="1:30" x14ac:dyDescent="0.25">
      <c r="A272" t="str">
        <f t="shared" si="4"/>
        <v>1BGlen Patterson18</v>
      </c>
      <c r="B272">
        <v>5206</v>
      </c>
      <c r="C272">
        <v>178</v>
      </c>
      <c r="D272" t="s">
        <v>655</v>
      </c>
      <c r="E272" t="s">
        <v>654</v>
      </c>
      <c r="F272">
        <v>2200000</v>
      </c>
      <c r="G272" s="10">
        <v>37995</v>
      </c>
      <c r="H272">
        <v>18</v>
      </c>
      <c r="I272" t="s">
        <v>90</v>
      </c>
      <c r="J272" t="s">
        <v>128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7</v>
      </c>
      <c r="Q272">
        <v>8</v>
      </c>
      <c r="R272">
        <v>10</v>
      </c>
      <c r="S272" t="s">
        <v>47</v>
      </c>
      <c r="T272">
        <v>2</v>
      </c>
      <c r="U272" t="s">
        <v>47</v>
      </c>
      <c r="V272" t="s">
        <v>47</v>
      </c>
      <c r="W272" t="s">
        <v>47</v>
      </c>
      <c r="X272" t="s">
        <v>47</v>
      </c>
      <c r="Y272" t="s">
        <v>47</v>
      </c>
      <c r="Z272" t="s">
        <v>47</v>
      </c>
      <c r="AA272" t="s">
        <v>47</v>
      </c>
      <c r="AB272" t="s">
        <v>47</v>
      </c>
      <c r="AC272" t="s">
        <v>47</v>
      </c>
      <c r="AD272" t="str">
        <f>VLOOKUP($A272,Bat!$A$4:$A$1417,1,FALSE)</f>
        <v>1BGlen Patterson18</v>
      </c>
    </row>
    <row r="273" spans="1:30" x14ac:dyDescent="0.25">
      <c r="A273" t="str">
        <f t="shared" si="4"/>
        <v>2BJuan Luis Pérez21</v>
      </c>
      <c r="B273">
        <v>10095</v>
      </c>
      <c r="C273">
        <v>676</v>
      </c>
      <c r="D273" t="s">
        <v>656</v>
      </c>
      <c r="E273" t="s">
        <v>657</v>
      </c>
      <c r="F273">
        <v>0</v>
      </c>
      <c r="G273" s="10">
        <v>36945</v>
      </c>
      <c r="H273">
        <v>21</v>
      </c>
      <c r="I273" t="s">
        <v>74</v>
      </c>
      <c r="J273" t="s">
        <v>128</v>
      </c>
      <c r="K273">
        <v>1</v>
      </c>
      <c r="L273">
        <v>1</v>
      </c>
      <c r="M273">
        <v>1</v>
      </c>
      <c r="N273">
        <v>1</v>
      </c>
      <c r="O273">
        <v>1</v>
      </c>
      <c r="P273">
        <v>2</v>
      </c>
      <c r="Q273">
        <v>4</v>
      </c>
      <c r="R273">
        <v>1</v>
      </c>
      <c r="S273" t="s">
        <v>47</v>
      </c>
      <c r="T273">
        <v>5</v>
      </c>
      <c r="U273">
        <v>8</v>
      </c>
      <c r="V273">
        <v>10</v>
      </c>
      <c r="W273">
        <v>7</v>
      </c>
      <c r="X273">
        <v>4</v>
      </c>
      <c r="Y273" t="s">
        <v>47</v>
      </c>
      <c r="Z273" t="s">
        <v>47</v>
      </c>
      <c r="AA273" t="s">
        <v>47</v>
      </c>
      <c r="AB273" t="s">
        <v>47</v>
      </c>
      <c r="AC273" t="s">
        <v>47</v>
      </c>
      <c r="AD273" t="str">
        <f>VLOOKUP($A273,Bat!$A$4:$A$1417,1,FALSE)</f>
        <v>2BJuan Luis Pérez21</v>
      </c>
    </row>
    <row r="274" spans="1:30" x14ac:dyDescent="0.25">
      <c r="A274" t="str">
        <f t="shared" si="4"/>
        <v>C-Luis Pérez18</v>
      </c>
      <c r="B274">
        <v>5053</v>
      </c>
      <c r="C274">
        <v>415</v>
      </c>
      <c r="D274" t="s">
        <v>342</v>
      </c>
      <c r="E274" t="s">
        <v>657</v>
      </c>
      <c r="F274">
        <v>0</v>
      </c>
      <c r="G274" s="10">
        <v>37897</v>
      </c>
      <c r="H274">
        <v>18</v>
      </c>
      <c r="I274" t="s">
        <v>89</v>
      </c>
      <c r="J274" t="s">
        <v>128</v>
      </c>
      <c r="K274">
        <v>1</v>
      </c>
      <c r="L274">
        <v>1</v>
      </c>
      <c r="M274">
        <v>1</v>
      </c>
      <c r="N274">
        <v>1</v>
      </c>
      <c r="O274">
        <v>1</v>
      </c>
      <c r="P274">
        <v>5</v>
      </c>
      <c r="Q274">
        <v>5</v>
      </c>
      <c r="R274">
        <v>3</v>
      </c>
      <c r="S274">
        <v>5</v>
      </c>
      <c r="T274" t="s">
        <v>47</v>
      </c>
      <c r="U274" t="s">
        <v>47</v>
      </c>
      <c r="V274" t="s">
        <v>47</v>
      </c>
      <c r="W274" t="s">
        <v>47</v>
      </c>
      <c r="X274" t="s">
        <v>47</v>
      </c>
      <c r="Y274" t="s">
        <v>47</v>
      </c>
      <c r="Z274" t="s">
        <v>47</v>
      </c>
      <c r="AA274" t="s">
        <v>47</v>
      </c>
      <c r="AB274" t="s">
        <v>47</v>
      </c>
      <c r="AC274" t="s">
        <v>47</v>
      </c>
      <c r="AD274" t="str">
        <f>VLOOKUP($A274,Bat!$A$4:$A$1417,1,FALSE)</f>
        <v>C-Luis Pérez18</v>
      </c>
    </row>
    <row r="275" spans="1:30" x14ac:dyDescent="0.25">
      <c r="A275" t="str">
        <f t="shared" si="4"/>
        <v>SSMiguel Pérez21</v>
      </c>
      <c r="B275">
        <v>12140</v>
      </c>
      <c r="C275">
        <v>250</v>
      </c>
      <c r="D275" t="s">
        <v>388</v>
      </c>
      <c r="E275" t="s">
        <v>657</v>
      </c>
      <c r="F275">
        <v>0</v>
      </c>
      <c r="G275" s="10">
        <v>37040</v>
      </c>
      <c r="H275">
        <v>21</v>
      </c>
      <c r="I275" t="s">
        <v>75</v>
      </c>
      <c r="J275" t="s">
        <v>128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8</v>
      </c>
      <c r="Q275">
        <v>7</v>
      </c>
      <c r="R275">
        <v>3</v>
      </c>
      <c r="S275" t="s">
        <v>47</v>
      </c>
      <c r="T275" t="s">
        <v>47</v>
      </c>
      <c r="U275">
        <v>1</v>
      </c>
      <c r="V275">
        <v>4</v>
      </c>
      <c r="W275">
        <v>3</v>
      </c>
      <c r="X275">
        <v>2</v>
      </c>
      <c r="Y275" t="s">
        <v>47</v>
      </c>
      <c r="Z275" t="s">
        <v>47</v>
      </c>
      <c r="AA275" t="s">
        <v>47</v>
      </c>
      <c r="AB275" t="s">
        <v>47</v>
      </c>
      <c r="AC275" t="s">
        <v>47</v>
      </c>
      <c r="AD275" t="str">
        <f>VLOOKUP($A275,Bat!$A$4:$A$1417,1,FALSE)</f>
        <v>SSMiguel Pérez21</v>
      </c>
    </row>
    <row r="276" spans="1:30" x14ac:dyDescent="0.25">
      <c r="A276" t="str">
        <f t="shared" si="4"/>
        <v>2BMike Perkins21</v>
      </c>
      <c r="B276">
        <v>7537</v>
      </c>
      <c r="C276">
        <v>101</v>
      </c>
      <c r="D276" t="s">
        <v>379</v>
      </c>
      <c r="E276" t="s">
        <v>658</v>
      </c>
      <c r="F276">
        <v>0</v>
      </c>
      <c r="G276" s="10">
        <v>36906</v>
      </c>
      <c r="H276">
        <v>21</v>
      </c>
      <c r="I276" t="s">
        <v>74</v>
      </c>
      <c r="J276" t="s">
        <v>128</v>
      </c>
      <c r="K276">
        <v>1</v>
      </c>
      <c r="L276">
        <v>1</v>
      </c>
      <c r="M276">
        <v>1</v>
      </c>
      <c r="N276">
        <v>1</v>
      </c>
      <c r="O276">
        <v>1</v>
      </c>
      <c r="P276">
        <v>8</v>
      </c>
      <c r="Q276">
        <v>9</v>
      </c>
      <c r="R276">
        <v>10</v>
      </c>
      <c r="S276" t="s">
        <v>47</v>
      </c>
      <c r="T276" t="s">
        <v>47</v>
      </c>
      <c r="U276">
        <v>9</v>
      </c>
      <c r="V276" t="s">
        <v>47</v>
      </c>
      <c r="W276" t="s">
        <v>47</v>
      </c>
      <c r="X276" t="s">
        <v>47</v>
      </c>
      <c r="Y276" t="s">
        <v>47</v>
      </c>
      <c r="Z276" t="s">
        <v>47</v>
      </c>
      <c r="AA276" t="s">
        <v>47</v>
      </c>
      <c r="AB276" t="s">
        <v>47</v>
      </c>
      <c r="AC276" t="s">
        <v>47</v>
      </c>
      <c r="AD276" t="str">
        <f>VLOOKUP($A276,Bat!$A$4:$A$1417,1,FALSE)</f>
        <v>2BMike Perkins21</v>
      </c>
    </row>
    <row r="277" spans="1:30" x14ac:dyDescent="0.25">
      <c r="A277" t="str">
        <f t="shared" si="4"/>
        <v>C-Steven Perkins18</v>
      </c>
      <c r="B277">
        <v>5209</v>
      </c>
      <c r="C277">
        <v>543</v>
      </c>
      <c r="D277" t="s">
        <v>659</v>
      </c>
      <c r="E277" t="s">
        <v>658</v>
      </c>
      <c r="F277">
        <v>0</v>
      </c>
      <c r="G277" s="10">
        <v>38110</v>
      </c>
      <c r="H277">
        <v>18</v>
      </c>
      <c r="I277" t="s">
        <v>89</v>
      </c>
      <c r="J277" t="s">
        <v>128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2</v>
      </c>
      <c r="R277">
        <v>6</v>
      </c>
      <c r="S277" t="s">
        <v>47</v>
      </c>
      <c r="T277" t="s">
        <v>47</v>
      </c>
      <c r="U277" t="s">
        <v>47</v>
      </c>
      <c r="V277" t="s">
        <v>47</v>
      </c>
      <c r="W277" t="s">
        <v>47</v>
      </c>
      <c r="X277" t="s">
        <v>47</v>
      </c>
      <c r="Y277" t="s">
        <v>47</v>
      </c>
      <c r="Z277" t="s">
        <v>47</v>
      </c>
      <c r="AA277" t="s">
        <v>47</v>
      </c>
      <c r="AB277" t="s">
        <v>47</v>
      </c>
      <c r="AC277" t="s">
        <v>47</v>
      </c>
      <c r="AD277" t="str">
        <f>VLOOKUP($A277,Bat!$A$4:$A$1417,1,FALSE)</f>
        <v>C-Steven Perkins18</v>
      </c>
    </row>
    <row r="278" spans="1:30" x14ac:dyDescent="0.25">
      <c r="A278" t="str">
        <f t="shared" si="4"/>
        <v>RFDoyle Phillips18</v>
      </c>
      <c r="B278">
        <v>5546</v>
      </c>
      <c r="C278">
        <v>309</v>
      </c>
      <c r="D278" t="s">
        <v>660</v>
      </c>
      <c r="E278" t="s">
        <v>661</v>
      </c>
      <c r="F278">
        <v>0</v>
      </c>
      <c r="G278" s="10">
        <v>38074</v>
      </c>
      <c r="H278">
        <v>18</v>
      </c>
      <c r="I278" t="s">
        <v>69</v>
      </c>
      <c r="J278" t="s">
        <v>128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6</v>
      </c>
      <c r="Q278">
        <v>6</v>
      </c>
      <c r="R278">
        <v>8</v>
      </c>
      <c r="S278" t="s">
        <v>47</v>
      </c>
      <c r="T278" t="s">
        <v>47</v>
      </c>
      <c r="U278" t="s">
        <v>47</v>
      </c>
      <c r="V278" t="s">
        <v>47</v>
      </c>
      <c r="W278" t="s">
        <v>47</v>
      </c>
      <c r="X278" t="s">
        <v>47</v>
      </c>
      <c r="Y278" t="s">
        <v>47</v>
      </c>
      <c r="Z278">
        <v>2</v>
      </c>
      <c r="AA278" t="s">
        <v>47</v>
      </c>
      <c r="AB278" t="s">
        <v>47</v>
      </c>
      <c r="AC278" t="s">
        <v>47</v>
      </c>
      <c r="AD278" t="str">
        <f>VLOOKUP($A278,Bat!$A$4:$A$1417,1,FALSE)</f>
        <v>RFDoyle Phillips18</v>
      </c>
    </row>
    <row r="279" spans="1:30" x14ac:dyDescent="0.25">
      <c r="A279" t="str">
        <f t="shared" si="4"/>
        <v>LFÁlex Piña18</v>
      </c>
      <c r="B279">
        <v>3302</v>
      </c>
      <c r="C279">
        <v>341</v>
      </c>
      <c r="D279" t="s">
        <v>406</v>
      </c>
      <c r="E279" t="s">
        <v>662</v>
      </c>
      <c r="F279">
        <v>0</v>
      </c>
      <c r="G279" s="10">
        <v>37863</v>
      </c>
      <c r="H279">
        <v>18</v>
      </c>
      <c r="I279" t="s">
        <v>52</v>
      </c>
      <c r="J279" t="s">
        <v>128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6</v>
      </c>
      <c r="Q279">
        <v>6</v>
      </c>
      <c r="R279">
        <v>5</v>
      </c>
      <c r="S279" t="s">
        <v>47</v>
      </c>
      <c r="T279">
        <v>1</v>
      </c>
      <c r="U279">
        <v>2</v>
      </c>
      <c r="V279" t="s">
        <v>47</v>
      </c>
      <c r="W279">
        <v>1</v>
      </c>
      <c r="X279">
        <v>2</v>
      </c>
      <c r="Y279">
        <v>2</v>
      </c>
      <c r="Z279">
        <v>1</v>
      </c>
      <c r="AA279" t="s">
        <v>47</v>
      </c>
      <c r="AB279" t="s">
        <v>47</v>
      </c>
      <c r="AC279" t="s">
        <v>47</v>
      </c>
      <c r="AD279" t="str">
        <f>VLOOKUP($A279,Bat!$A$4:$A$1417,1,FALSE)</f>
        <v>LFÁlex Piña18</v>
      </c>
    </row>
    <row r="280" spans="1:30" x14ac:dyDescent="0.25">
      <c r="A280" t="str">
        <f t="shared" si="4"/>
        <v>C-Bob Pittman18</v>
      </c>
      <c r="B280">
        <v>4859</v>
      </c>
      <c r="C280">
        <v>911</v>
      </c>
      <c r="D280" t="s">
        <v>231</v>
      </c>
      <c r="E280" t="s">
        <v>663</v>
      </c>
      <c r="F280">
        <v>0</v>
      </c>
      <c r="G280" s="10">
        <v>37959</v>
      </c>
      <c r="H280">
        <v>18</v>
      </c>
      <c r="I280" t="s">
        <v>89</v>
      </c>
      <c r="J280" t="s">
        <v>128</v>
      </c>
      <c r="K280">
        <v>1</v>
      </c>
      <c r="L280">
        <v>1</v>
      </c>
      <c r="M280">
        <v>1</v>
      </c>
      <c r="N280">
        <v>1</v>
      </c>
      <c r="O280">
        <v>1</v>
      </c>
      <c r="P280">
        <v>2</v>
      </c>
      <c r="Q280">
        <v>5</v>
      </c>
      <c r="R280">
        <v>2</v>
      </c>
      <c r="S280">
        <v>1</v>
      </c>
      <c r="T280" t="s">
        <v>47</v>
      </c>
      <c r="U280" t="s">
        <v>47</v>
      </c>
      <c r="V280" t="s">
        <v>47</v>
      </c>
      <c r="W280" t="s">
        <v>47</v>
      </c>
      <c r="X280" t="s">
        <v>47</v>
      </c>
      <c r="Y280" t="s">
        <v>47</v>
      </c>
      <c r="Z280" t="s">
        <v>47</v>
      </c>
      <c r="AA280" t="s">
        <v>47</v>
      </c>
      <c r="AB280" t="s">
        <v>47</v>
      </c>
      <c r="AC280" t="s">
        <v>47</v>
      </c>
      <c r="AD280" t="str">
        <f>VLOOKUP($A280,Bat!$A$4:$A$1417,1,FALSE)</f>
        <v>C-Bob Pittman18</v>
      </c>
    </row>
    <row r="281" spans="1:30" x14ac:dyDescent="0.25">
      <c r="A281" t="str">
        <f t="shared" si="4"/>
        <v>C-Roy Potter21</v>
      </c>
      <c r="B281">
        <v>3126</v>
      </c>
      <c r="C281">
        <v>333</v>
      </c>
      <c r="D281" t="s">
        <v>394</v>
      </c>
      <c r="E281" t="s">
        <v>664</v>
      </c>
      <c r="F281">
        <v>0</v>
      </c>
      <c r="G281" s="10">
        <v>36862</v>
      </c>
      <c r="H281">
        <v>21</v>
      </c>
      <c r="I281" t="s">
        <v>89</v>
      </c>
      <c r="J281" t="s">
        <v>128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6</v>
      </c>
      <c r="Q281">
        <v>5</v>
      </c>
      <c r="R281">
        <v>6</v>
      </c>
      <c r="S281">
        <v>7</v>
      </c>
      <c r="T281">
        <v>3</v>
      </c>
      <c r="U281" t="s">
        <v>47</v>
      </c>
      <c r="V281" t="s">
        <v>47</v>
      </c>
      <c r="W281" t="s">
        <v>47</v>
      </c>
      <c r="X281" t="s">
        <v>47</v>
      </c>
      <c r="Y281" t="s">
        <v>47</v>
      </c>
      <c r="Z281" t="s">
        <v>47</v>
      </c>
      <c r="AA281" t="s">
        <v>47</v>
      </c>
      <c r="AB281" t="s">
        <v>47</v>
      </c>
      <c r="AC281" t="s">
        <v>47</v>
      </c>
      <c r="AD281" t="str">
        <f>VLOOKUP($A281,Bat!$A$4:$A$1417,1,FALSE)</f>
        <v>C-Roy Potter21</v>
      </c>
    </row>
    <row r="282" spans="1:30" x14ac:dyDescent="0.25">
      <c r="A282" t="str">
        <f t="shared" si="4"/>
        <v>C-Roy Powell22</v>
      </c>
      <c r="B282">
        <v>11045</v>
      </c>
      <c r="C282">
        <v>892</v>
      </c>
      <c r="D282" t="s">
        <v>394</v>
      </c>
      <c r="E282" t="s">
        <v>665</v>
      </c>
      <c r="F282">
        <v>0</v>
      </c>
      <c r="G282" s="10">
        <v>36476</v>
      </c>
      <c r="H282">
        <v>22</v>
      </c>
      <c r="I282" t="s">
        <v>89</v>
      </c>
      <c r="J282" t="s">
        <v>128</v>
      </c>
      <c r="K282">
        <v>1</v>
      </c>
      <c r="L282">
        <v>1</v>
      </c>
      <c r="M282">
        <v>1</v>
      </c>
      <c r="N282">
        <v>1</v>
      </c>
      <c r="O282">
        <v>1</v>
      </c>
      <c r="P282">
        <v>3</v>
      </c>
      <c r="Q282">
        <v>4</v>
      </c>
      <c r="R282">
        <v>1</v>
      </c>
      <c r="S282">
        <v>7</v>
      </c>
      <c r="T282" t="s">
        <v>47</v>
      </c>
      <c r="U282" t="s">
        <v>47</v>
      </c>
      <c r="V282" t="s">
        <v>47</v>
      </c>
      <c r="W282" t="s">
        <v>47</v>
      </c>
      <c r="X282" t="s">
        <v>47</v>
      </c>
      <c r="Y282" t="s">
        <v>47</v>
      </c>
      <c r="Z282" t="s">
        <v>47</v>
      </c>
      <c r="AA282" t="s">
        <v>47</v>
      </c>
      <c r="AB282" t="s">
        <v>47</v>
      </c>
      <c r="AC282" t="s">
        <v>47</v>
      </c>
      <c r="AD282" t="str">
        <f>VLOOKUP($A282,Bat!$A$4:$A$1417,1,FALSE)</f>
        <v>C-Roy Powell22</v>
      </c>
    </row>
    <row r="283" spans="1:30" x14ac:dyDescent="0.25">
      <c r="A283" t="str">
        <f t="shared" si="4"/>
        <v>RFVernon Quint21</v>
      </c>
      <c r="B283">
        <v>9718</v>
      </c>
      <c r="C283">
        <v>228</v>
      </c>
      <c r="D283" t="s">
        <v>666</v>
      </c>
      <c r="E283" t="s">
        <v>667</v>
      </c>
      <c r="F283">
        <v>0</v>
      </c>
      <c r="G283" s="10">
        <v>36819</v>
      </c>
      <c r="H283">
        <v>21</v>
      </c>
      <c r="I283" t="s">
        <v>69</v>
      </c>
      <c r="J283" t="s">
        <v>128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6</v>
      </c>
      <c r="Q283">
        <v>9</v>
      </c>
      <c r="R283">
        <v>5</v>
      </c>
      <c r="S283" t="s">
        <v>47</v>
      </c>
      <c r="T283" t="s">
        <v>47</v>
      </c>
      <c r="U283" t="s">
        <v>47</v>
      </c>
      <c r="V283" t="s">
        <v>47</v>
      </c>
      <c r="W283" t="s">
        <v>47</v>
      </c>
      <c r="X283" t="s">
        <v>47</v>
      </c>
      <c r="Y283" t="s">
        <v>47</v>
      </c>
      <c r="Z283">
        <v>10</v>
      </c>
      <c r="AA283" t="s">
        <v>47</v>
      </c>
      <c r="AB283" t="s">
        <v>47</v>
      </c>
      <c r="AC283" t="s">
        <v>47</v>
      </c>
      <c r="AD283" t="str">
        <f>VLOOKUP($A283,Bat!$A$4:$A$1417,1,FALSE)</f>
        <v>RFVernon Quint21</v>
      </c>
    </row>
    <row r="284" spans="1:30" x14ac:dyDescent="0.25">
      <c r="A284" t="str">
        <f t="shared" ref="A284:A347" si="5">IF(I284="C","C-",I284)&amp;D284&amp;" "&amp;E284&amp;H284</f>
        <v>SSJosé Quintana21</v>
      </c>
      <c r="B284">
        <v>11446</v>
      </c>
      <c r="C284">
        <v>206</v>
      </c>
      <c r="D284" t="s">
        <v>294</v>
      </c>
      <c r="E284" t="s">
        <v>668</v>
      </c>
      <c r="F284">
        <v>0</v>
      </c>
      <c r="G284" s="10">
        <v>36787</v>
      </c>
      <c r="H284">
        <v>21</v>
      </c>
      <c r="I284" t="s">
        <v>75</v>
      </c>
      <c r="J284" t="s">
        <v>25</v>
      </c>
      <c r="K284">
        <v>1</v>
      </c>
      <c r="L284">
        <v>1</v>
      </c>
      <c r="M284">
        <v>1</v>
      </c>
      <c r="N284">
        <v>1</v>
      </c>
      <c r="O284">
        <v>1</v>
      </c>
      <c r="P284">
        <v>5</v>
      </c>
      <c r="Q284">
        <v>9</v>
      </c>
      <c r="R284">
        <v>8</v>
      </c>
      <c r="S284" t="s">
        <v>47</v>
      </c>
      <c r="T284" t="s">
        <v>47</v>
      </c>
      <c r="U284">
        <v>6</v>
      </c>
      <c r="V284">
        <v>4</v>
      </c>
      <c r="W284">
        <v>8</v>
      </c>
      <c r="X284" t="s">
        <v>47</v>
      </c>
      <c r="Y284" t="s">
        <v>47</v>
      </c>
      <c r="Z284" t="s">
        <v>47</v>
      </c>
      <c r="AA284" t="s">
        <v>47</v>
      </c>
      <c r="AB284" t="s">
        <v>47</v>
      </c>
      <c r="AC284" t="s">
        <v>47</v>
      </c>
      <c r="AD284" t="str">
        <f>VLOOKUP($A284,Bat!$A$4:$A$1417,1,FALSE)</f>
        <v>SSJosé Quintana21</v>
      </c>
    </row>
    <row r="285" spans="1:30" x14ac:dyDescent="0.25">
      <c r="A285" t="str">
        <f t="shared" si="5"/>
        <v>CFFrancisco Ramírez18</v>
      </c>
      <c r="B285">
        <v>4972</v>
      </c>
      <c r="C285">
        <v>289</v>
      </c>
      <c r="D285" t="s">
        <v>669</v>
      </c>
      <c r="E285" t="s">
        <v>670</v>
      </c>
      <c r="F285">
        <v>0</v>
      </c>
      <c r="G285" s="10">
        <v>38080</v>
      </c>
      <c r="H285">
        <v>18</v>
      </c>
      <c r="I285" t="s">
        <v>77</v>
      </c>
      <c r="J285" t="s">
        <v>128</v>
      </c>
      <c r="K285">
        <v>1</v>
      </c>
      <c r="L285">
        <v>1</v>
      </c>
      <c r="M285">
        <v>1</v>
      </c>
      <c r="N285">
        <v>1</v>
      </c>
      <c r="O285">
        <v>1</v>
      </c>
      <c r="P285">
        <v>6</v>
      </c>
      <c r="Q285">
        <v>6</v>
      </c>
      <c r="R285">
        <v>10</v>
      </c>
      <c r="S285" t="s">
        <v>47</v>
      </c>
      <c r="T285" t="s">
        <v>47</v>
      </c>
      <c r="U285" t="s">
        <v>47</v>
      </c>
      <c r="V285" t="s">
        <v>47</v>
      </c>
      <c r="W285" t="s">
        <v>47</v>
      </c>
      <c r="X285" t="s">
        <v>47</v>
      </c>
      <c r="Y285">
        <v>3</v>
      </c>
      <c r="Z285" t="s">
        <v>47</v>
      </c>
      <c r="AA285" t="s">
        <v>47</v>
      </c>
      <c r="AB285" t="s">
        <v>47</v>
      </c>
      <c r="AC285" t="s">
        <v>47</v>
      </c>
      <c r="AD285" t="str">
        <f>VLOOKUP($A285,Bat!$A$4:$A$1417,1,FALSE)</f>
        <v>CFFrancisco Ramírez18</v>
      </c>
    </row>
    <row r="286" spans="1:30" x14ac:dyDescent="0.25">
      <c r="A286" t="str">
        <f t="shared" si="5"/>
        <v>1BKevin Ramírez21</v>
      </c>
      <c r="B286">
        <v>11596</v>
      </c>
      <c r="C286">
        <v>784</v>
      </c>
      <c r="D286" t="s">
        <v>671</v>
      </c>
      <c r="E286" t="s">
        <v>670</v>
      </c>
      <c r="F286">
        <v>0</v>
      </c>
      <c r="G286" s="10">
        <v>36889</v>
      </c>
      <c r="H286">
        <v>21</v>
      </c>
      <c r="I286" t="s">
        <v>90</v>
      </c>
      <c r="J286" t="s">
        <v>128</v>
      </c>
      <c r="K286">
        <v>1</v>
      </c>
      <c r="L286">
        <v>1</v>
      </c>
      <c r="M286">
        <v>1</v>
      </c>
      <c r="N286">
        <v>1</v>
      </c>
      <c r="O286">
        <v>1</v>
      </c>
      <c r="P286">
        <v>5</v>
      </c>
      <c r="Q286">
        <v>4</v>
      </c>
      <c r="R286">
        <v>3</v>
      </c>
      <c r="S286" t="s">
        <v>47</v>
      </c>
      <c r="T286">
        <v>6</v>
      </c>
      <c r="U286" t="s">
        <v>47</v>
      </c>
      <c r="V286" t="s">
        <v>47</v>
      </c>
      <c r="W286" t="s">
        <v>47</v>
      </c>
      <c r="X286">
        <v>2</v>
      </c>
      <c r="Y286" t="s">
        <v>47</v>
      </c>
      <c r="Z286" t="s">
        <v>47</v>
      </c>
      <c r="AA286" t="s">
        <v>47</v>
      </c>
      <c r="AB286" t="s">
        <v>47</v>
      </c>
      <c r="AC286" t="s">
        <v>47</v>
      </c>
      <c r="AD286" t="str">
        <f>VLOOKUP($A286,Bat!$A$4:$A$1417,1,FALSE)</f>
        <v>1BKevin Ramírez21</v>
      </c>
    </row>
    <row r="287" spans="1:30" x14ac:dyDescent="0.25">
      <c r="A287" t="str">
        <f t="shared" si="5"/>
        <v>SSManny Ramírez21</v>
      </c>
      <c r="B287">
        <v>11626</v>
      </c>
      <c r="C287">
        <v>74</v>
      </c>
      <c r="D287" t="s">
        <v>341</v>
      </c>
      <c r="E287" t="s">
        <v>670</v>
      </c>
      <c r="F287">
        <v>0</v>
      </c>
      <c r="G287" s="10">
        <v>36828</v>
      </c>
      <c r="H287">
        <v>21</v>
      </c>
      <c r="I287" t="s">
        <v>75</v>
      </c>
      <c r="J287" t="s">
        <v>128</v>
      </c>
      <c r="K287">
        <v>1</v>
      </c>
      <c r="L287">
        <v>1</v>
      </c>
      <c r="M287">
        <v>1</v>
      </c>
      <c r="N287">
        <v>1</v>
      </c>
      <c r="O287">
        <v>1</v>
      </c>
      <c r="P287">
        <v>8</v>
      </c>
      <c r="Q287">
        <v>10</v>
      </c>
      <c r="R287">
        <v>9</v>
      </c>
      <c r="S287" t="s">
        <v>47</v>
      </c>
      <c r="T287" t="s">
        <v>47</v>
      </c>
      <c r="U287">
        <v>6</v>
      </c>
      <c r="V287">
        <v>6</v>
      </c>
      <c r="W287">
        <v>4</v>
      </c>
      <c r="X287" t="s">
        <v>47</v>
      </c>
      <c r="Y287" t="s">
        <v>47</v>
      </c>
      <c r="Z287" t="s">
        <v>47</v>
      </c>
      <c r="AA287" t="s">
        <v>47</v>
      </c>
      <c r="AB287" t="s">
        <v>47</v>
      </c>
      <c r="AC287" t="s">
        <v>47</v>
      </c>
      <c r="AD287" t="str">
        <f>VLOOKUP($A287,Bat!$A$4:$A$1417,1,FALSE)</f>
        <v>SSManny Ramírez21</v>
      </c>
    </row>
    <row r="288" spans="1:30" x14ac:dyDescent="0.25">
      <c r="A288" t="str">
        <f t="shared" si="5"/>
        <v>CFRichard Randall18</v>
      </c>
      <c r="B288">
        <v>5593</v>
      </c>
      <c r="C288">
        <v>175</v>
      </c>
      <c r="D288" t="s">
        <v>672</v>
      </c>
      <c r="E288" t="s">
        <v>673</v>
      </c>
      <c r="F288">
        <v>2800000</v>
      </c>
      <c r="G288" s="10">
        <v>38075</v>
      </c>
      <c r="H288">
        <v>18</v>
      </c>
      <c r="I288" t="s">
        <v>77</v>
      </c>
      <c r="J288" t="s">
        <v>128</v>
      </c>
      <c r="K288">
        <v>1</v>
      </c>
      <c r="L288">
        <v>1</v>
      </c>
      <c r="M288">
        <v>1</v>
      </c>
      <c r="N288">
        <v>1</v>
      </c>
      <c r="O288">
        <v>1</v>
      </c>
      <c r="P288">
        <v>8</v>
      </c>
      <c r="Q288">
        <v>8</v>
      </c>
      <c r="R288">
        <v>7</v>
      </c>
      <c r="S288" t="s">
        <v>47</v>
      </c>
      <c r="T288" t="s">
        <v>47</v>
      </c>
      <c r="U288" t="s">
        <v>47</v>
      </c>
      <c r="V288" t="s">
        <v>47</v>
      </c>
      <c r="W288" t="s">
        <v>47</v>
      </c>
      <c r="X288">
        <v>2</v>
      </c>
      <c r="Y288">
        <v>4</v>
      </c>
      <c r="Z288">
        <v>1</v>
      </c>
      <c r="AA288" t="s">
        <v>47</v>
      </c>
      <c r="AB288" t="s">
        <v>47</v>
      </c>
      <c r="AC288" t="s">
        <v>47</v>
      </c>
      <c r="AD288" t="str">
        <f>VLOOKUP($A288,Bat!$A$4:$A$1417,1,FALSE)</f>
        <v>CFRichard Randall18</v>
      </c>
    </row>
    <row r="289" spans="1:30" x14ac:dyDescent="0.25">
      <c r="A289" t="str">
        <f t="shared" si="5"/>
        <v>RFDenver Ray20</v>
      </c>
      <c r="B289">
        <v>11435</v>
      </c>
      <c r="C289">
        <v>244</v>
      </c>
      <c r="D289" t="s">
        <v>674</v>
      </c>
      <c r="E289" t="s">
        <v>258</v>
      </c>
      <c r="F289">
        <v>0</v>
      </c>
      <c r="G289" s="10">
        <v>37042</v>
      </c>
      <c r="H289">
        <v>20</v>
      </c>
      <c r="I289" t="s">
        <v>69</v>
      </c>
      <c r="J289" t="s">
        <v>128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4</v>
      </c>
      <c r="Q289">
        <v>9</v>
      </c>
      <c r="R289">
        <v>10</v>
      </c>
      <c r="S289" t="s">
        <v>47</v>
      </c>
      <c r="T289">
        <v>5</v>
      </c>
      <c r="U289" t="s">
        <v>47</v>
      </c>
      <c r="V289" t="s">
        <v>47</v>
      </c>
      <c r="W289" t="s">
        <v>47</v>
      </c>
      <c r="X289">
        <v>2</v>
      </c>
      <c r="Y289">
        <v>4</v>
      </c>
      <c r="Z289">
        <v>7</v>
      </c>
      <c r="AA289" t="s">
        <v>47</v>
      </c>
      <c r="AB289" t="s">
        <v>47</v>
      </c>
      <c r="AC289" t="s">
        <v>47</v>
      </c>
      <c r="AD289" t="str">
        <f>VLOOKUP($A289,Bat!$A$4:$A$1417,1,FALSE)</f>
        <v>RFDenver Ray20</v>
      </c>
    </row>
    <row r="290" spans="1:30" x14ac:dyDescent="0.25">
      <c r="A290" t="str">
        <f t="shared" si="5"/>
        <v>C-Luis Antonio Reyes18</v>
      </c>
      <c r="B290">
        <v>5263</v>
      </c>
      <c r="C290">
        <v>903</v>
      </c>
      <c r="D290" t="s">
        <v>284</v>
      </c>
      <c r="E290" t="s">
        <v>675</v>
      </c>
      <c r="F290">
        <v>0</v>
      </c>
      <c r="G290" s="10">
        <v>37950</v>
      </c>
      <c r="H290">
        <v>18</v>
      </c>
      <c r="I290" t="s">
        <v>89</v>
      </c>
      <c r="J290" t="s">
        <v>128</v>
      </c>
      <c r="K290">
        <v>1</v>
      </c>
      <c r="L290">
        <v>1</v>
      </c>
      <c r="M290">
        <v>1</v>
      </c>
      <c r="N290">
        <v>1</v>
      </c>
      <c r="O290">
        <v>1</v>
      </c>
      <c r="P290">
        <v>2</v>
      </c>
      <c r="Q290">
        <v>3</v>
      </c>
      <c r="R290">
        <v>8</v>
      </c>
      <c r="S290" t="s">
        <v>47</v>
      </c>
      <c r="T290" t="s">
        <v>47</v>
      </c>
      <c r="U290" t="s">
        <v>47</v>
      </c>
      <c r="V290" t="s">
        <v>47</v>
      </c>
      <c r="W290" t="s">
        <v>47</v>
      </c>
      <c r="X290" t="s">
        <v>47</v>
      </c>
      <c r="Y290" t="s">
        <v>47</v>
      </c>
      <c r="Z290" t="s">
        <v>47</v>
      </c>
      <c r="AA290" t="s">
        <v>47</v>
      </c>
      <c r="AB290" t="s">
        <v>47</v>
      </c>
      <c r="AC290" t="s">
        <v>47</v>
      </c>
      <c r="AD290" t="str">
        <f>VLOOKUP($A290,Bat!$A$4:$A$1417,1,FALSE)</f>
        <v>C-Luis Antonio Reyes18</v>
      </c>
    </row>
    <row r="291" spans="1:30" x14ac:dyDescent="0.25">
      <c r="A291" t="str">
        <f t="shared" si="5"/>
        <v>SSAlfonso Reyna18</v>
      </c>
      <c r="B291">
        <v>5295</v>
      </c>
      <c r="C291">
        <v>40</v>
      </c>
      <c r="D291" t="s">
        <v>676</v>
      </c>
      <c r="E291" t="s">
        <v>677</v>
      </c>
      <c r="F291">
        <v>0</v>
      </c>
      <c r="G291" s="10">
        <v>37933</v>
      </c>
      <c r="H291">
        <v>18</v>
      </c>
      <c r="I291" t="s">
        <v>75</v>
      </c>
      <c r="J291" t="s">
        <v>128</v>
      </c>
      <c r="K291">
        <v>1</v>
      </c>
      <c r="L291">
        <v>1</v>
      </c>
      <c r="M291">
        <v>1</v>
      </c>
      <c r="N291">
        <v>1</v>
      </c>
      <c r="O291">
        <v>1</v>
      </c>
      <c r="P291">
        <v>10</v>
      </c>
      <c r="Q291">
        <v>10</v>
      </c>
      <c r="R291">
        <v>7</v>
      </c>
      <c r="S291" t="s">
        <v>47</v>
      </c>
      <c r="T291" t="s">
        <v>47</v>
      </c>
      <c r="U291">
        <v>1</v>
      </c>
      <c r="V291">
        <v>2</v>
      </c>
      <c r="W291">
        <v>1</v>
      </c>
      <c r="X291" t="s">
        <v>47</v>
      </c>
      <c r="Y291" t="s">
        <v>47</v>
      </c>
      <c r="Z291" t="s">
        <v>47</v>
      </c>
      <c r="AA291" t="s">
        <v>47</v>
      </c>
      <c r="AB291" t="s">
        <v>47</v>
      </c>
      <c r="AC291" t="s">
        <v>47</v>
      </c>
      <c r="AD291" t="str">
        <f>VLOOKUP($A291,Bat!$A$4:$A$1417,1,FALSE)</f>
        <v>SSAlfonso Reyna18</v>
      </c>
    </row>
    <row r="292" spans="1:30" x14ac:dyDescent="0.25">
      <c r="A292" t="str">
        <f t="shared" si="5"/>
        <v>2BEd Richards21</v>
      </c>
      <c r="B292">
        <v>8331</v>
      </c>
      <c r="C292">
        <v>3</v>
      </c>
      <c r="D292" t="s">
        <v>266</v>
      </c>
      <c r="E292" t="s">
        <v>678</v>
      </c>
      <c r="F292">
        <v>0</v>
      </c>
      <c r="G292" s="10">
        <v>36944</v>
      </c>
      <c r="H292">
        <v>21</v>
      </c>
      <c r="I292" t="s">
        <v>74</v>
      </c>
      <c r="J292" t="s">
        <v>128</v>
      </c>
      <c r="K292">
        <v>1</v>
      </c>
      <c r="L292">
        <v>1</v>
      </c>
      <c r="M292">
        <v>1</v>
      </c>
      <c r="N292">
        <v>1</v>
      </c>
      <c r="O292">
        <v>1</v>
      </c>
      <c r="P292">
        <v>10</v>
      </c>
      <c r="Q292">
        <v>10</v>
      </c>
      <c r="R292">
        <v>10</v>
      </c>
      <c r="S292" t="s">
        <v>47</v>
      </c>
      <c r="T292" t="s">
        <v>47</v>
      </c>
      <c r="U292">
        <v>5</v>
      </c>
      <c r="V292">
        <v>6</v>
      </c>
      <c r="W292">
        <v>6</v>
      </c>
      <c r="X292" t="s">
        <v>47</v>
      </c>
      <c r="Y292" t="s">
        <v>47</v>
      </c>
      <c r="Z292" t="s">
        <v>47</v>
      </c>
      <c r="AA292" t="s">
        <v>47</v>
      </c>
      <c r="AB292" t="s">
        <v>47</v>
      </c>
      <c r="AC292" t="s">
        <v>47</v>
      </c>
      <c r="AD292" t="str">
        <f>VLOOKUP($A292,Bat!$A$4:$A$1417,1,FALSE)</f>
        <v>2BEd Richards21</v>
      </c>
    </row>
    <row r="293" spans="1:30" x14ac:dyDescent="0.25">
      <c r="A293" t="str">
        <f t="shared" si="5"/>
        <v>LFRandy Richards21</v>
      </c>
      <c r="B293">
        <v>9067</v>
      </c>
      <c r="C293">
        <v>124</v>
      </c>
      <c r="D293" t="s">
        <v>679</v>
      </c>
      <c r="E293" t="s">
        <v>678</v>
      </c>
      <c r="F293">
        <v>0</v>
      </c>
      <c r="G293" s="10">
        <v>36838</v>
      </c>
      <c r="H293">
        <v>21</v>
      </c>
      <c r="I293" t="s">
        <v>52</v>
      </c>
      <c r="J293" t="s">
        <v>128</v>
      </c>
      <c r="K293">
        <v>1</v>
      </c>
      <c r="L293">
        <v>1</v>
      </c>
      <c r="M293">
        <v>1</v>
      </c>
      <c r="N293">
        <v>1</v>
      </c>
      <c r="O293">
        <v>1</v>
      </c>
      <c r="P293">
        <v>8</v>
      </c>
      <c r="Q293">
        <v>9</v>
      </c>
      <c r="R293">
        <v>9</v>
      </c>
      <c r="S293" t="s">
        <v>47</v>
      </c>
      <c r="T293" t="s">
        <v>47</v>
      </c>
      <c r="U293" t="s">
        <v>47</v>
      </c>
      <c r="V293" t="s">
        <v>47</v>
      </c>
      <c r="W293" t="s">
        <v>47</v>
      </c>
      <c r="X293">
        <v>8</v>
      </c>
      <c r="Y293">
        <v>1</v>
      </c>
      <c r="Z293" t="s">
        <v>47</v>
      </c>
      <c r="AA293" t="s">
        <v>47</v>
      </c>
      <c r="AB293" t="s">
        <v>47</v>
      </c>
      <c r="AC293" t="s">
        <v>47</v>
      </c>
      <c r="AD293" t="str">
        <f>VLOOKUP($A293,Bat!$A$4:$A$1417,1,FALSE)</f>
        <v>LFRandy Richards21</v>
      </c>
    </row>
    <row r="294" spans="1:30" x14ac:dyDescent="0.25">
      <c r="A294" t="str">
        <f t="shared" si="5"/>
        <v>C-Bryan Richardson21</v>
      </c>
      <c r="B294">
        <v>4772</v>
      </c>
      <c r="C294">
        <v>233</v>
      </c>
      <c r="D294" t="s">
        <v>396</v>
      </c>
      <c r="E294" t="s">
        <v>680</v>
      </c>
      <c r="F294">
        <v>0</v>
      </c>
      <c r="G294" s="10">
        <v>37004</v>
      </c>
      <c r="H294">
        <v>21</v>
      </c>
      <c r="I294" t="s">
        <v>89</v>
      </c>
      <c r="J294" t="s">
        <v>128</v>
      </c>
      <c r="K294">
        <v>1</v>
      </c>
      <c r="L294">
        <v>1</v>
      </c>
      <c r="M294">
        <v>1</v>
      </c>
      <c r="N294">
        <v>1</v>
      </c>
      <c r="O294">
        <v>1</v>
      </c>
      <c r="P294">
        <v>3</v>
      </c>
      <c r="Q294">
        <v>10</v>
      </c>
      <c r="R294">
        <v>8</v>
      </c>
      <c r="S294">
        <v>5</v>
      </c>
      <c r="T294" t="s">
        <v>47</v>
      </c>
      <c r="U294" t="s">
        <v>47</v>
      </c>
      <c r="V294" t="s">
        <v>47</v>
      </c>
      <c r="W294" t="s">
        <v>47</v>
      </c>
      <c r="X294" t="s">
        <v>47</v>
      </c>
      <c r="Y294" t="s">
        <v>47</v>
      </c>
      <c r="Z294" t="s">
        <v>47</v>
      </c>
      <c r="AA294" t="s">
        <v>47</v>
      </c>
      <c r="AB294" t="s">
        <v>47</v>
      </c>
      <c r="AC294" t="s">
        <v>47</v>
      </c>
      <c r="AD294" t="str">
        <f>VLOOKUP($A294,Bat!$A$4:$A$1417,1,FALSE)</f>
        <v>C-Bryan Richardson21</v>
      </c>
    </row>
    <row r="295" spans="1:30" x14ac:dyDescent="0.25">
      <c r="A295" t="str">
        <f t="shared" si="5"/>
        <v>1BTy Rigsby21</v>
      </c>
      <c r="B295">
        <v>9112</v>
      </c>
      <c r="C295">
        <v>760</v>
      </c>
      <c r="D295" t="s">
        <v>681</v>
      </c>
      <c r="E295" t="s">
        <v>682</v>
      </c>
      <c r="F295">
        <v>0</v>
      </c>
      <c r="G295" s="10">
        <v>36756</v>
      </c>
      <c r="H295">
        <v>21</v>
      </c>
      <c r="I295" t="s">
        <v>90</v>
      </c>
      <c r="J295" t="s">
        <v>128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4</v>
      </c>
      <c r="Q295">
        <v>5</v>
      </c>
      <c r="R295">
        <v>4</v>
      </c>
      <c r="S295" t="s">
        <v>47</v>
      </c>
      <c r="T295">
        <v>6</v>
      </c>
      <c r="U295" t="s">
        <v>47</v>
      </c>
      <c r="V295" t="s">
        <v>47</v>
      </c>
      <c r="W295" t="s">
        <v>47</v>
      </c>
      <c r="X295" t="s">
        <v>47</v>
      </c>
      <c r="Y295" t="s">
        <v>47</v>
      </c>
      <c r="Z295" t="s">
        <v>47</v>
      </c>
      <c r="AA295" t="s">
        <v>47</v>
      </c>
      <c r="AB295" t="s">
        <v>47</v>
      </c>
      <c r="AC295" t="s">
        <v>47</v>
      </c>
      <c r="AD295" t="str">
        <f>VLOOKUP($A295,Bat!$A$4:$A$1417,1,FALSE)</f>
        <v>1BTy Rigsby21</v>
      </c>
    </row>
    <row r="296" spans="1:30" x14ac:dyDescent="0.25">
      <c r="A296" t="str">
        <f t="shared" si="5"/>
        <v>3BJorge Rincón21</v>
      </c>
      <c r="B296">
        <v>2663</v>
      </c>
      <c r="C296">
        <v>298</v>
      </c>
      <c r="D296" t="s">
        <v>683</v>
      </c>
      <c r="E296" t="s">
        <v>684</v>
      </c>
      <c r="F296">
        <v>0</v>
      </c>
      <c r="G296" s="10">
        <v>36929</v>
      </c>
      <c r="H296">
        <v>21</v>
      </c>
      <c r="I296" t="s">
        <v>72</v>
      </c>
      <c r="J296" t="s">
        <v>128</v>
      </c>
      <c r="K296">
        <v>1</v>
      </c>
      <c r="L296">
        <v>1</v>
      </c>
      <c r="M296">
        <v>1</v>
      </c>
      <c r="N296">
        <v>1</v>
      </c>
      <c r="O296">
        <v>1</v>
      </c>
      <c r="P296">
        <v>5</v>
      </c>
      <c r="Q296">
        <v>8</v>
      </c>
      <c r="R296">
        <v>4</v>
      </c>
      <c r="S296" t="s">
        <v>47</v>
      </c>
      <c r="T296">
        <v>5</v>
      </c>
      <c r="U296" t="s">
        <v>47</v>
      </c>
      <c r="V296">
        <v>9</v>
      </c>
      <c r="W296" t="s">
        <v>47</v>
      </c>
      <c r="X296" t="s">
        <v>47</v>
      </c>
      <c r="Y296" t="s">
        <v>47</v>
      </c>
      <c r="Z296" t="s">
        <v>47</v>
      </c>
      <c r="AA296" t="s">
        <v>47</v>
      </c>
      <c r="AB296" t="s">
        <v>47</v>
      </c>
      <c r="AC296" t="s">
        <v>47</v>
      </c>
      <c r="AD296" t="str">
        <f>VLOOKUP($A296,Bat!$A$4:$A$1417,1,FALSE)</f>
        <v>3BJorge Rincón21</v>
      </c>
    </row>
    <row r="297" spans="1:30" x14ac:dyDescent="0.25">
      <c r="A297" t="str">
        <f t="shared" si="5"/>
        <v>SSMiguel Rinlón21</v>
      </c>
      <c r="B297">
        <v>8941</v>
      </c>
      <c r="C297">
        <v>773</v>
      </c>
      <c r="D297" t="s">
        <v>388</v>
      </c>
      <c r="E297" t="s">
        <v>685</v>
      </c>
      <c r="F297">
        <v>0</v>
      </c>
      <c r="G297" s="10">
        <v>37028</v>
      </c>
      <c r="H297">
        <v>21</v>
      </c>
      <c r="I297" t="s">
        <v>75</v>
      </c>
      <c r="J297" t="s">
        <v>128</v>
      </c>
      <c r="K297">
        <v>1</v>
      </c>
      <c r="L297">
        <v>1</v>
      </c>
      <c r="M297">
        <v>1</v>
      </c>
      <c r="N297">
        <v>1</v>
      </c>
      <c r="O297">
        <v>1</v>
      </c>
      <c r="P297">
        <v>4</v>
      </c>
      <c r="Q297">
        <v>5</v>
      </c>
      <c r="R297">
        <v>1</v>
      </c>
      <c r="S297" t="s">
        <v>47</v>
      </c>
      <c r="T297">
        <v>6</v>
      </c>
      <c r="U297">
        <v>3</v>
      </c>
      <c r="V297">
        <v>9</v>
      </c>
      <c r="W297">
        <v>8</v>
      </c>
      <c r="X297" t="s">
        <v>47</v>
      </c>
      <c r="Y297" t="s">
        <v>47</v>
      </c>
      <c r="Z297" t="s">
        <v>47</v>
      </c>
      <c r="AA297" t="s">
        <v>47</v>
      </c>
      <c r="AB297" t="s">
        <v>47</v>
      </c>
      <c r="AC297" t="s">
        <v>47</v>
      </c>
      <c r="AD297" t="str">
        <f>VLOOKUP($A297,Bat!$A$4:$A$1417,1,FALSE)</f>
        <v>SSMiguel Rinlón21</v>
      </c>
    </row>
    <row r="298" spans="1:30" x14ac:dyDescent="0.25">
      <c r="A298" t="str">
        <f t="shared" si="5"/>
        <v>RFJamie Robinson21</v>
      </c>
      <c r="B298">
        <v>10637</v>
      </c>
      <c r="C298">
        <v>148</v>
      </c>
      <c r="D298" t="s">
        <v>270</v>
      </c>
      <c r="E298" t="s">
        <v>686</v>
      </c>
      <c r="F298">
        <v>0</v>
      </c>
      <c r="G298" s="10">
        <v>36738</v>
      </c>
      <c r="H298">
        <v>21</v>
      </c>
      <c r="I298" t="s">
        <v>69</v>
      </c>
      <c r="J298" t="s">
        <v>128</v>
      </c>
      <c r="K298">
        <v>1</v>
      </c>
      <c r="L298">
        <v>1</v>
      </c>
      <c r="M298">
        <v>1</v>
      </c>
      <c r="N298">
        <v>1</v>
      </c>
      <c r="O298">
        <v>1</v>
      </c>
      <c r="P298">
        <v>6</v>
      </c>
      <c r="Q298">
        <v>10</v>
      </c>
      <c r="R298">
        <v>10</v>
      </c>
      <c r="S298" t="s">
        <v>47</v>
      </c>
      <c r="T298" t="s">
        <v>47</v>
      </c>
      <c r="U298" t="s">
        <v>47</v>
      </c>
      <c r="V298" t="s">
        <v>47</v>
      </c>
      <c r="W298" t="s">
        <v>47</v>
      </c>
      <c r="X298" t="s">
        <v>47</v>
      </c>
      <c r="Y298" t="s">
        <v>47</v>
      </c>
      <c r="Z298">
        <v>7</v>
      </c>
      <c r="AA298" t="s">
        <v>47</v>
      </c>
      <c r="AB298" t="s">
        <v>47</v>
      </c>
      <c r="AC298" t="s">
        <v>47</v>
      </c>
      <c r="AD298" t="str">
        <f>VLOOKUP($A298,Bat!$A$4:$A$1417,1,FALSE)</f>
        <v>RFJamie Robinson21</v>
      </c>
    </row>
    <row r="299" spans="1:30" x14ac:dyDescent="0.25">
      <c r="A299" t="str">
        <f t="shared" si="5"/>
        <v>C-Héctor Rodríguez21</v>
      </c>
      <c r="B299">
        <v>9601</v>
      </c>
      <c r="C299">
        <v>386</v>
      </c>
      <c r="D299" t="s">
        <v>400</v>
      </c>
      <c r="E299" t="s">
        <v>687</v>
      </c>
      <c r="F299">
        <v>0</v>
      </c>
      <c r="G299" s="10">
        <v>36820</v>
      </c>
      <c r="H299">
        <v>21</v>
      </c>
      <c r="I299" t="s">
        <v>89</v>
      </c>
      <c r="J299" t="s">
        <v>128</v>
      </c>
      <c r="K299">
        <v>1</v>
      </c>
      <c r="L299">
        <v>1</v>
      </c>
      <c r="M299">
        <v>1</v>
      </c>
      <c r="N299">
        <v>1</v>
      </c>
      <c r="O299">
        <v>1</v>
      </c>
      <c r="P299">
        <v>6</v>
      </c>
      <c r="Q299">
        <v>3</v>
      </c>
      <c r="R299">
        <v>8</v>
      </c>
      <c r="S299">
        <v>7</v>
      </c>
      <c r="T299" t="s">
        <v>47</v>
      </c>
      <c r="U299" t="s">
        <v>47</v>
      </c>
      <c r="V299" t="s">
        <v>47</v>
      </c>
      <c r="W299" t="s">
        <v>47</v>
      </c>
      <c r="X299" t="s">
        <v>47</v>
      </c>
      <c r="Y299" t="s">
        <v>47</v>
      </c>
      <c r="Z299" t="s">
        <v>47</v>
      </c>
      <c r="AA299" t="s">
        <v>47</v>
      </c>
      <c r="AB299" t="s">
        <v>47</v>
      </c>
      <c r="AC299" t="s">
        <v>47</v>
      </c>
      <c r="AD299" t="str">
        <f>VLOOKUP($A299,Bat!$A$4:$A$1417,1,FALSE)</f>
        <v>C-Héctor Rodríguez21</v>
      </c>
    </row>
    <row r="300" spans="1:30" x14ac:dyDescent="0.25">
      <c r="A300" t="str">
        <f t="shared" si="5"/>
        <v>SSJavier Rodríguez18</v>
      </c>
      <c r="B300">
        <v>4977</v>
      </c>
      <c r="C300">
        <v>803</v>
      </c>
      <c r="D300" t="s">
        <v>688</v>
      </c>
      <c r="E300" t="s">
        <v>687</v>
      </c>
      <c r="F300">
        <v>0</v>
      </c>
      <c r="G300" s="10">
        <v>38035</v>
      </c>
      <c r="H300">
        <v>18</v>
      </c>
      <c r="I300" t="s">
        <v>75</v>
      </c>
      <c r="J300" t="s">
        <v>128</v>
      </c>
      <c r="K300">
        <v>1</v>
      </c>
      <c r="L300">
        <v>1</v>
      </c>
      <c r="M300">
        <v>1</v>
      </c>
      <c r="N300">
        <v>1</v>
      </c>
      <c r="O300">
        <v>1</v>
      </c>
      <c r="P300">
        <v>4</v>
      </c>
      <c r="Q300">
        <v>3</v>
      </c>
      <c r="R300">
        <v>6</v>
      </c>
      <c r="S300" t="s">
        <v>47</v>
      </c>
      <c r="T300" t="s">
        <v>47</v>
      </c>
      <c r="U300">
        <v>3</v>
      </c>
      <c r="V300" t="s">
        <v>47</v>
      </c>
      <c r="W300">
        <v>6</v>
      </c>
      <c r="X300" t="s">
        <v>47</v>
      </c>
      <c r="Y300" t="s">
        <v>47</v>
      </c>
      <c r="Z300" t="s">
        <v>47</v>
      </c>
      <c r="AA300" t="s">
        <v>47</v>
      </c>
      <c r="AB300" t="s">
        <v>47</v>
      </c>
      <c r="AC300" t="s">
        <v>47</v>
      </c>
      <c r="AD300" t="str">
        <f>VLOOKUP($A300,Bat!$A$4:$A$1417,1,FALSE)</f>
        <v>SSJavier Rodríguez18</v>
      </c>
    </row>
    <row r="301" spans="1:30" x14ac:dyDescent="0.25">
      <c r="A301" t="str">
        <f t="shared" si="5"/>
        <v>2BJesús Rodríguez22</v>
      </c>
      <c r="B301">
        <v>11072</v>
      </c>
      <c r="C301">
        <v>2</v>
      </c>
      <c r="D301" t="s">
        <v>689</v>
      </c>
      <c r="E301" t="s">
        <v>687</v>
      </c>
      <c r="F301">
        <v>0</v>
      </c>
      <c r="G301" s="10">
        <v>36469</v>
      </c>
      <c r="H301">
        <v>22</v>
      </c>
      <c r="I301" t="s">
        <v>74</v>
      </c>
      <c r="J301" t="s">
        <v>128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10</v>
      </c>
      <c r="Q301">
        <v>10</v>
      </c>
      <c r="R301">
        <v>10</v>
      </c>
      <c r="S301" t="s">
        <v>47</v>
      </c>
      <c r="T301">
        <v>5</v>
      </c>
      <c r="U301">
        <v>8</v>
      </c>
      <c r="V301">
        <v>6</v>
      </c>
      <c r="W301">
        <v>6</v>
      </c>
      <c r="X301" t="s">
        <v>47</v>
      </c>
      <c r="Y301" t="s">
        <v>47</v>
      </c>
      <c r="Z301" t="s">
        <v>47</v>
      </c>
      <c r="AA301" t="s">
        <v>47</v>
      </c>
      <c r="AB301" t="s">
        <v>47</v>
      </c>
      <c r="AC301" t="s">
        <v>47</v>
      </c>
      <c r="AD301" t="str">
        <f>VLOOKUP($A301,Bat!$A$4:$A$1417,1,FALSE)</f>
        <v>2BJesús Rodríguez22</v>
      </c>
    </row>
    <row r="302" spans="1:30" x14ac:dyDescent="0.25">
      <c r="A302" t="str">
        <f t="shared" si="5"/>
        <v>CFMauro Rodríguez21</v>
      </c>
      <c r="B302">
        <v>9263</v>
      </c>
      <c r="C302">
        <v>30</v>
      </c>
      <c r="D302" t="s">
        <v>366</v>
      </c>
      <c r="E302" t="s">
        <v>687</v>
      </c>
      <c r="F302">
        <v>0</v>
      </c>
      <c r="G302" s="10">
        <v>36865</v>
      </c>
      <c r="H302">
        <v>21</v>
      </c>
      <c r="I302" t="s">
        <v>77</v>
      </c>
      <c r="J302" t="s">
        <v>128</v>
      </c>
      <c r="K302">
        <v>1</v>
      </c>
      <c r="L302">
        <v>1</v>
      </c>
      <c r="M302">
        <v>1</v>
      </c>
      <c r="N302">
        <v>1</v>
      </c>
      <c r="O302">
        <v>1</v>
      </c>
      <c r="P302">
        <v>10</v>
      </c>
      <c r="Q302">
        <v>9</v>
      </c>
      <c r="R302">
        <v>10</v>
      </c>
      <c r="S302" t="s">
        <v>47</v>
      </c>
      <c r="T302" t="s">
        <v>47</v>
      </c>
      <c r="U302" t="s">
        <v>47</v>
      </c>
      <c r="V302" t="s">
        <v>47</v>
      </c>
      <c r="W302" t="s">
        <v>47</v>
      </c>
      <c r="X302">
        <v>8</v>
      </c>
      <c r="Y302">
        <v>7</v>
      </c>
      <c r="Z302" t="s">
        <v>47</v>
      </c>
      <c r="AA302" t="s">
        <v>47</v>
      </c>
      <c r="AB302" t="s">
        <v>47</v>
      </c>
      <c r="AC302" t="s">
        <v>47</v>
      </c>
      <c r="AD302" t="str">
        <f>VLOOKUP($A302,Bat!$A$4:$A$1417,1,FALSE)</f>
        <v>CFMauro Rodríguez21</v>
      </c>
    </row>
    <row r="303" spans="1:30" x14ac:dyDescent="0.25">
      <c r="A303" t="str">
        <f t="shared" si="5"/>
        <v>RFPedro Rodríguez21</v>
      </c>
      <c r="B303">
        <v>4729</v>
      </c>
      <c r="C303">
        <v>188</v>
      </c>
      <c r="D303" t="s">
        <v>690</v>
      </c>
      <c r="E303" t="s">
        <v>687</v>
      </c>
      <c r="F303">
        <v>0</v>
      </c>
      <c r="G303" s="10">
        <v>36772</v>
      </c>
      <c r="H303">
        <v>21</v>
      </c>
      <c r="I303" t="s">
        <v>69</v>
      </c>
      <c r="J303" t="s">
        <v>128</v>
      </c>
      <c r="K303">
        <v>1</v>
      </c>
      <c r="L303">
        <v>1</v>
      </c>
      <c r="M303">
        <v>1</v>
      </c>
      <c r="N303">
        <v>1</v>
      </c>
      <c r="O303">
        <v>1</v>
      </c>
      <c r="P303">
        <v>10</v>
      </c>
      <c r="Q303">
        <v>6</v>
      </c>
      <c r="R303">
        <v>6</v>
      </c>
      <c r="S303" t="s">
        <v>47</v>
      </c>
      <c r="T303" t="s">
        <v>47</v>
      </c>
      <c r="U303" t="s">
        <v>47</v>
      </c>
      <c r="V303" t="s">
        <v>47</v>
      </c>
      <c r="W303" t="s">
        <v>47</v>
      </c>
      <c r="X303">
        <v>8</v>
      </c>
      <c r="Y303">
        <v>3</v>
      </c>
      <c r="Z303">
        <v>9</v>
      </c>
      <c r="AA303" t="s">
        <v>47</v>
      </c>
      <c r="AB303" t="s">
        <v>47</v>
      </c>
      <c r="AC303" t="s">
        <v>47</v>
      </c>
      <c r="AD303" t="str">
        <f>VLOOKUP($A303,Bat!$A$4:$A$1417,1,FALSE)</f>
        <v>RFPedro Rodríguez21</v>
      </c>
    </row>
    <row r="304" spans="1:30" x14ac:dyDescent="0.25">
      <c r="A304" t="str">
        <f t="shared" si="5"/>
        <v>SSRamón Rodríguez21</v>
      </c>
      <c r="B304">
        <v>8519</v>
      </c>
      <c r="C304">
        <v>120</v>
      </c>
      <c r="D304" t="s">
        <v>604</v>
      </c>
      <c r="E304" t="s">
        <v>687</v>
      </c>
      <c r="F304">
        <v>0</v>
      </c>
      <c r="G304" s="10">
        <v>36734</v>
      </c>
      <c r="H304">
        <v>21</v>
      </c>
      <c r="I304" t="s">
        <v>75</v>
      </c>
      <c r="J304" t="s">
        <v>249</v>
      </c>
      <c r="K304">
        <v>1</v>
      </c>
      <c r="L304">
        <v>1</v>
      </c>
      <c r="M304">
        <v>1</v>
      </c>
      <c r="N304">
        <v>1</v>
      </c>
      <c r="O304">
        <v>1</v>
      </c>
      <c r="P304">
        <v>7</v>
      </c>
      <c r="Q304">
        <v>10</v>
      </c>
      <c r="R304">
        <v>7</v>
      </c>
      <c r="S304" t="s">
        <v>47</v>
      </c>
      <c r="T304" t="s">
        <v>47</v>
      </c>
      <c r="U304">
        <v>6</v>
      </c>
      <c r="V304">
        <v>4</v>
      </c>
      <c r="W304">
        <v>6</v>
      </c>
      <c r="X304" t="s">
        <v>47</v>
      </c>
      <c r="Y304" t="s">
        <v>47</v>
      </c>
      <c r="Z304" t="s">
        <v>47</v>
      </c>
      <c r="AA304" t="s">
        <v>47</v>
      </c>
      <c r="AB304" t="s">
        <v>47</v>
      </c>
      <c r="AC304" t="s">
        <v>47</v>
      </c>
      <c r="AD304" t="str">
        <f>VLOOKUP($A304,Bat!$A$4:$A$1417,1,FALSE)</f>
        <v>SSRamón Rodríguez21</v>
      </c>
    </row>
    <row r="305" spans="1:30" x14ac:dyDescent="0.25">
      <c r="A305" t="str">
        <f t="shared" si="5"/>
        <v>SSRod Rogers18</v>
      </c>
      <c r="B305">
        <v>5270</v>
      </c>
      <c r="C305">
        <v>464</v>
      </c>
      <c r="D305" t="s">
        <v>691</v>
      </c>
      <c r="E305" t="s">
        <v>692</v>
      </c>
      <c r="F305">
        <v>0</v>
      </c>
      <c r="G305" s="10">
        <v>38002</v>
      </c>
      <c r="H305">
        <v>18</v>
      </c>
      <c r="I305" t="s">
        <v>75</v>
      </c>
      <c r="J305" t="s">
        <v>128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4</v>
      </c>
      <c r="Q305">
        <v>6</v>
      </c>
      <c r="R305">
        <v>5</v>
      </c>
      <c r="S305" t="s">
        <v>47</v>
      </c>
      <c r="T305" t="s">
        <v>47</v>
      </c>
      <c r="U305" t="s">
        <v>47</v>
      </c>
      <c r="V305">
        <v>2</v>
      </c>
      <c r="W305">
        <v>2</v>
      </c>
      <c r="X305" t="s">
        <v>47</v>
      </c>
      <c r="Y305" t="s">
        <v>47</v>
      </c>
      <c r="Z305">
        <v>1</v>
      </c>
      <c r="AA305" t="s">
        <v>47</v>
      </c>
      <c r="AB305" t="s">
        <v>47</v>
      </c>
      <c r="AC305" t="s">
        <v>47</v>
      </c>
      <c r="AD305" t="str">
        <f>VLOOKUP($A305,Bat!$A$4:$A$1417,1,FALSE)</f>
        <v>SSRod Rogers18</v>
      </c>
    </row>
    <row r="306" spans="1:30" x14ac:dyDescent="0.25">
      <c r="A306" t="str">
        <f t="shared" si="5"/>
        <v>LFTodd Rogers21</v>
      </c>
      <c r="B306">
        <v>8940</v>
      </c>
      <c r="C306">
        <v>261</v>
      </c>
      <c r="D306" t="s">
        <v>236</v>
      </c>
      <c r="E306" t="s">
        <v>692</v>
      </c>
      <c r="F306">
        <v>0</v>
      </c>
      <c r="G306" s="10">
        <v>36724</v>
      </c>
      <c r="H306">
        <v>21</v>
      </c>
      <c r="I306" t="s">
        <v>52</v>
      </c>
      <c r="J306" t="s">
        <v>128</v>
      </c>
      <c r="K306">
        <v>1</v>
      </c>
      <c r="L306">
        <v>1</v>
      </c>
      <c r="M306">
        <v>1</v>
      </c>
      <c r="N306">
        <v>1</v>
      </c>
      <c r="O306">
        <v>1</v>
      </c>
      <c r="P306">
        <v>6</v>
      </c>
      <c r="Q306">
        <v>8</v>
      </c>
      <c r="R306">
        <v>5</v>
      </c>
      <c r="S306" t="s">
        <v>47</v>
      </c>
      <c r="T306" t="s">
        <v>47</v>
      </c>
      <c r="U306" t="s">
        <v>47</v>
      </c>
      <c r="V306" t="s">
        <v>47</v>
      </c>
      <c r="W306" t="s">
        <v>47</v>
      </c>
      <c r="X306">
        <v>7</v>
      </c>
      <c r="Y306" t="s">
        <v>47</v>
      </c>
      <c r="Z306" t="s">
        <v>47</v>
      </c>
      <c r="AA306" t="s">
        <v>47</v>
      </c>
      <c r="AB306" t="s">
        <v>47</v>
      </c>
      <c r="AC306" t="s">
        <v>47</v>
      </c>
      <c r="AD306" t="str">
        <f>VLOOKUP($A306,Bat!$A$4:$A$1417,1,FALSE)</f>
        <v>LFTodd Rogers21</v>
      </c>
    </row>
    <row r="307" spans="1:30" x14ac:dyDescent="0.25">
      <c r="A307" t="str">
        <f t="shared" si="5"/>
        <v>3BDani Rosales21</v>
      </c>
      <c r="B307">
        <v>8600</v>
      </c>
      <c r="C307">
        <v>265</v>
      </c>
      <c r="D307" t="s">
        <v>693</v>
      </c>
      <c r="E307" t="s">
        <v>694</v>
      </c>
      <c r="F307">
        <v>0</v>
      </c>
      <c r="G307" s="10">
        <v>36865</v>
      </c>
      <c r="H307">
        <v>21</v>
      </c>
      <c r="I307" t="s">
        <v>72</v>
      </c>
      <c r="J307" t="s">
        <v>128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6</v>
      </c>
      <c r="Q307">
        <v>6</v>
      </c>
      <c r="R307">
        <v>10</v>
      </c>
      <c r="S307" t="s">
        <v>47</v>
      </c>
      <c r="T307" t="s">
        <v>47</v>
      </c>
      <c r="U307">
        <v>2</v>
      </c>
      <c r="V307">
        <v>10</v>
      </c>
      <c r="W307">
        <v>1</v>
      </c>
      <c r="X307" t="s">
        <v>47</v>
      </c>
      <c r="Y307" t="s">
        <v>47</v>
      </c>
      <c r="Z307" t="s">
        <v>47</v>
      </c>
      <c r="AA307" t="s">
        <v>47</v>
      </c>
      <c r="AB307" t="s">
        <v>47</v>
      </c>
      <c r="AC307" t="s">
        <v>47</v>
      </c>
      <c r="AD307" t="str">
        <f>VLOOKUP($A307,Bat!$A$4:$A$1417,1,FALSE)</f>
        <v>3BDani Rosales21</v>
      </c>
    </row>
    <row r="308" spans="1:30" x14ac:dyDescent="0.25">
      <c r="A308" t="str">
        <f t="shared" si="5"/>
        <v>SSEdgardo Rosas21</v>
      </c>
      <c r="B308">
        <v>11631</v>
      </c>
      <c r="C308">
        <v>48</v>
      </c>
      <c r="D308" t="s">
        <v>695</v>
      </c>
      <c r="E308" t="s">
        <v>696</v>
      </c>
      <c r="F308">
        <v>0</v>
      </c>
      <c r="G308" s="10">
        <v>37016</v>
      </c>
      <c r="H308">
        <v>21</v>
      </c>
      <c r="I308" t="s">
        <v>75</v>
      </c>
      <c r="J308" t="s">
        <v>128</v>
      </c>
      <c r="K308">
        <v>1</v>
      </c>
      <c r="L308">
        <v>1</v>
      </c>
      <c r="M308">
        <v>1</v>
      </c>
      <c r="N308">
        <v>1</v>
      </c>
      <c r="O308">
        <v>1</v>
      </c>
      <c r="P308">
        <v>9</v>
      </c>
      <c r="Q308">
        <v>10</v>
      </c>
      <c r="R308">
        <v>10</v>
      </c>
      <c r="S308" t="s">
        <v>47</v>
      </c>
      <c r="T308" t="s">
        <v>47</v>
      </c>
      <c r="U308">
        <v>4</v>
      </c>
      <c r="V308">
        <v>1</v>
      </c>
      <c r="W308">
        <v>4</v>
      </c>
      <c r="X308" t="s">
        <v>47</v>
      </c>
      <c r="Y308" t="s">
        <v>47</v>
      </c>
      <c r="Z308" t="s">
        <v>47</v>
      </c>
      <c r="AA308" t="s">
        <v>47</v>
      </c>
      <c r="AB308" t="s">
        <v>47</v>
      </c>
      <c r="AC308" t="s">
        <v>47</v>
      </c>
      <c r="AD308" t="str">
        <f>VLOOKUP($A308,Bat!$A$4:$A$1417,1,FALSE)</f>
        <v>SSEdgardo Rosas21</v>
      </c>
    </row>
    <row r="309" spans="1:30" x14ac:dyDescent="0.25">
      <c r="A309" t="str">
        <f t="shared" si="5"/>
        <v>CFArmando Ruíz21</v>
      </c>
      <c r="B309">
        <v>10421</v>
      </c>
      <c r="C309">
        <v>76</v>
      </c>
      <c r="D309" t="s">
        <v>426</v>
      </c>
      <c r="E309" t="s">
        <v>697</v>
      </c>
      <c r="F309">
        <v>0</v>
      </c>
      <c r="G309" s="10">
        <v>36734</v>
      </c>
      <c r="H309">
        <v>21</v>
      </c>
      <c r="I309" t="s">
        <v>77</v>
      </c>
      <c r="J309" t="s">
        <v>128</v>
      </c>
      <c r="K309">
        <v>1</v>
      </c>
      <c r="L309">
        <v>1</v>
      </c>
      <c r="M309">
        <v>1</v>
      </c>
      <c r="N309">
        <v>1</v>
      </c>
      <c r="O309">
        <v>1</v>
      </c>
      <c r="P309">
        <v>8</v>
      </c>
      <c r="Q309">
        <v>10</v>
      </c>
      <c r="R309">
        <v>9</v>
      </c>
      <c r="S309" t="s">
        <v>47</v>
      </c>
      <c r="T309" t="s">
        <v>47</v>
      </c>
      <c r="U309" t="s">
        <v>47</v>
      </c>
      <c r="V309" t="s">
        <v>47</v>
      </c>
      <c r="W309" t="s">
        <v>47</v>
      </c>
      <c r="X309">
        <v>4</v>
      </c>
      <c r="Y309">
        <v>9</v>
      </c>
      <c r="Z309">
        <v>4</v>
      </c>
      <c r="AA309" t="s">
        <v>47</v>
      </c>
      <c r="AB309" t="s">
        <v>47</v>
      </c>
      <c r="AC309" t="s">
        <v>47</v>
      </c>
      <c r="AD309" t="str">
        <f>VLOOKUP($A309,Bat!$A$4:$A$1417,1,FALSE)</f>
        <v>CFArmando Ruíz21</v>
      </c>
    </row>
    <row r="310" spans="1:30" x14ac:dyDescent="0.25">
      <c r="A310" t="str">
        <f t="shared" si="5"/>
        <v>LFGabriel Ruíz21</v>
      </c>
      <c r="B310">
        <v>9005</v>
      </c>
      <c r="C310">
        <v>159</v>
      </c>
      <c r="D310" t="s">
        <v>566</v>
      </c>
      <c r="E310" t="s">
        <v>697</v>
      </c>
      <c r="F310">
        <v>0</v>
      </c>
      <c r="G310" s="10">
        <v>36800</v>
      </c>
      <c r="H310">
        <v>21</v>
      </c>
      <c r="I310" t="s">
        <v>52</v>
      </c>
      <c r="J310" t="s">
        <v>128</v>
      </c>
      <c r="K310">
        <v>1</v>
      </c>
      <c r="L310">
        <v>1</v>
      </c>
      <c r="M310">
        <v>1</v>
      </c>
      <c r="N310">
        <v>1</v>
      </c>
      <c r="O310">
        <v>1</v>
      </c>
      <c r="P310">
        <v>8</v>
      </c>
      <c r="Q310">
        <v>8</v>
      </c>
      <c r="R310">
        <v>9</v>
      </c>
      <c r="S310" t="s">
        <v>47</v>
      </c>
      <c r="T310" t="s">
        <v>47</v>
      </c>
      <c r="U310" t="s">
        <v>47</v>
      </c>
      <c r="V310" t="s">
        <v>47</v>
      </c>
      <c r="W310" t="s">
        <v>47</v>
      </c>
      <c r="X310">
        <v>8</v>
      </c>
      <c r="Y310" t="s">
        <v>47</v>
      </c>
      <c r="Z310">
        <v>2</v>
      </c>
      <c r="AA310" t="s">
        <v>47</v>
      </c>
      <c r="AB310" t="s">
        <v>47</v>
      </c>
      <c r="AC310" t="s">
        <v>47</v>
      </c>
      <c r="AD310" t="str">
        <f>VLOOKUP($A310,Bat!$A$4:$A$1417,1,FALSE)</f>
        <v>LFGabriel Ruíz21</v>
      </c>
    </row>
    <row r="311" spans="1:30" x14ac:dyDescent="0.25">
      <c r="A311" t="str">
        <f t="shared" si="5"/>
        <v>2BJosé Ruíz18</v>
      </c>
      <c r="B311">
        <v>5383</v>
      </c>
      <c r="C311">
        <v>786</v>
      </c>
      <c r="D311" t="s">
        <v>294</v>
      </c>
      <c r="E311" t="s">
        <v>697</v>
      </c>
      <c r="F311">
        <v>0</v>
      </c>
      <c r="G311">
        <v>38084</v>
      </c>
      <c r="H311">
        <v>18</v>
      </c>
      <c r="I311" t="s">
        <v>74</v>
      </c>
      <c r="J311" t="s">
        <v>128</v>
      </c>
      <c r="K311">
        <v>1</v>
      </c>
      <c r="L311">
        <v>1</v>
      </c>
      <c r="M311">
        <v>1</v>
      </c>
      <c r="N311">
        <v>1</v>
      </c>
      <c r="O311">
        <v>1</v>
      </c>
      <c r="P311">
        <v>6</v>
      </c>
      <c r="Q311">
        <v>3</v>
      </c>
      <c r="R311">
        <v>3</v>
      </c>
      <c r="S311" t="s">
        <v>47</v>
      </c>
      <c r="T311" t="s">
        <v>47</v>
      </c>
      <c r="U311">
        <v>3</v>
      </c>
      <c r="V311" t="s">
        <v>47</v>
      </c>
      <c r="W311" t="s">
        <v>47</v>
      </c>
      <c r="X311" t="s">
        <v>47</v>
      </c>
      <c r="Y311" t="s">
        <v>47</v>
      </c>
      <c r="Z311" t="s">
        <v>47</v>
      </c>
      <c r="AA311" t="s">
        <v>47</v>
      </c>
      <c r="AB311" t="s">
        <v>47</v>
      </c>
      <c r="AC311" t="s">
        <v>47</v>
      </c>
      <c r="AD311" t="str">
        <f>VLOOKUP($A311,Bat!$A$4:$A$1417,1,FALSE)</f>
        <v>2BJosé Ruíz18</v>
      </c>
    </row>
    <row r="312" spans="1:30" x14ac:dyDescent="0.25">
      <c r="A312" t="str">
        <f t="shared" si="5"/>
        <v>3BPepe Ruíz21</v>
      </c>
      <c r="B312">
        <v>9312</v>
      </c>
      <c r="C312">
        <v>311</v>
      </c>
      <c r="D312" t="s">
        <v>698</v>
      </c>
      <c r="E312" t="s">
        <v>697</v>
      </c>
      <c r="F312">
        <v>0</v>
      </c>
      <c r="G312">
        <v>36757</v>
      </c>
      <c r="H312">
        <v>21</v>
      </c>
      <c r="I312" t="s">
        <v>72</v>
      </c>
      <c r="J312" t="s">
        <v>128</v>
      </c>
      <c r="K312">
        <v>1</v>
      </c>
      <c r="L312">
        <v>1</v>
      </c>
      <c r="M312">
        <v>1</v>
      </c>
      <c r="N312">
        <v>1</v>
      </c>
      <c r="O312">
        <v>1</v>
      </c>
      <c r="P312">
        <v>4</v>
      </c>
      <c r="Q312">
        <v>8</v>
      </c>
      <c r="R312">
        <v>7</v>
      </c>
      <c r="S312" t="s">
        <v>47</v>
      </c>
      <c r="T312" t="s">
        <v>47</v>
      </c>
      <c r="U312" t="s">
        <v>47</v>
      </c>
      <c r="V312">
        <v>9</v>
      </c>
      <c r="W312" t="s">
        <v>47</v>
      </c>
      <c r="X312" t="s">
        <v>47</v>
      </c>
      <c r="Y312" t="s">
        <v>47</v>
      </c>
      <c r="Z312" t="s">
        <v>47</v>
      </c>
      <c r="AA312" t="s">
        <v>47</v>
      </c>
      <c r="AB312" t="s">
        <v>47</v>
      </c>
      <c r="AC312" t="s">
        <v>47</v>
      </c>
      <c r="AD312" t="str">
        <f>VLOOKUP($A312,Bat!$A$4:$A$1417,1,FALSE)</f>
        <v>3BPepe Ruíz21</v>
      </c>
    </row>
    <row r="313" spans="1:30" x14ac:dyDescent="0.25">
      <c r="A313" t="str">
        <f t="shared" si="5"/>
        <v>LFJerry Rutledge23</v>
      </c>
      <c r="B313">
        <v>7822</v>
      </c>
      <c r="C313">
        <v>132</v>
      </c>
      <c r="D313" t="s">
        <v>699</v>
      </c>
      <c r="E313" t="s">
        <v>700</v>
      </c>
      <c r="F313">
        <v>2600000</v>
      </c>
      <c r="G313">
        <v>36024</v>
      </c>
      <c r="H313">
        <v>23</v>
      </c>
      <c r="I313" t="s">
        <v>52</v>
      </c>
      <c r="J313" t="s">
        <v>128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7</v>
      </c>
      <c r="Q313">
        <v>10</v>
      </c>
      <c r="R313">
        <v>8</v>
      </c>
      <c r="S313" t="s">
        <v>47</v>
      </c>
      <c r="T313" t="s">
        <v>47</v>
      </c>
      <c r="U313" t="s">
        <v>47</v>
      </c>
      <c r="V313" t="s">
        <v>47</v>
      </c>
      <c r="W313" t="s">
        <v>47</v>
      </c>
      <c r="X313">
        <v>7</v>
      </c>
      <c r="Y313">
        <v>7</v>
      </c>
      <c r="Z313">
        <v>2</v>
      </c>
      <c r="AA313" t="s">
        <v>47</v>
      </c>
      <c r="AB313" t="s">
        <v>47</v>
      </c>
      <c r="AC313" t="s">
        <v>47</v>
      </c>
      <c r="AD313" t="str">
        <f>VLOOKUP($A313,Bat!$A$4:$A$1417,1,FALSE)</f>
        <v>LFJerry Rutledge23</v>
      </c>
    </row>
    <row r="314" spans="1:30" x14ac:dyDescent="0.25">
      <c r="A314" t="str">
        <f t="shared" si="5"/>
        <v>LFTagashashi Sakaguchi21</v>
      </c>
      <c r="B314">
        <v>4517</v>
      </c>
      <c r="C314">
        <v>16</v>
      </c>
      <c r="D314" t="s">
        <v>701</v>
      </c>
      <c r="E314" t="s">
        <v>702</v>
      </c>
      <c r="F314">
        <v>0</v>
      </c>
      <c r="G314">
        <v>36841</v>
      </c>
      <c r="H314">
        <v>21</v>
      </c>
      <c r="I314" t="s">
        <v>52</v>
      </c>
      <c r="J314" t="s">
        <v>128</v>
      </c>
      <c r="K314">
        <v>1</v>
      </c>
      <c r="L314">
        <v>1</v>
      </c>
      <c r="M314">
        <v>1</v>
      </c>
      <c r="N314">
        <v>1</v>
      </c>
      <c r="O314">
        <v>1</v>
      </c>
      <c r="P314">
        <v>10</v>
      </c>
      <c r="Q314">
        <v>10</v>
      </c>
      <c r="R314">
        <v>10</v>
      </c>
      <c r="S314" t="s">
        <v>47</v>
      </c>
      <c r="T314" t="s">
        <v>47</v>
      </c>
      <c r="U314" t="s">
        <v>47</v>
      </c>
      <c r="V314" t="s">
        <v>47</v>
      </c>
      <c r="W314" t="s">
        <v>47</v>
      </c>
      <c r="X314">
        <v>10</v>
      </c>
      <c r="Y314" t="s">
        <v>47</v>
      </c>
      <c r="Z314">
        <v>5</v>
      </c>
      <c r="AA314" t="s">
        <v>47</v>
      </c>
      <c r="AB314" t="s">
        <v>47</v>
      </c>
      <c r="AC314" t="s">
        <v>47</v>
      </c>
      <c r="AD314" t="str">
        <f>VLOOKUP($A314,Bat!$A$4:$A$1417,1,FALSE)</f>
        <v>LFTagashashi Sakaguchi21</v>
      </c>
    </row>
    <row r="315" spans="1:30" x14ac:dyDescent="0.25">
      <c r="A315" t="str">
        <f t="shared" si="5"/>
        <v>3BYoshiaga Sakei21</v>
      </c>
      <c r="B315">
        <v>4465</v>
      </c>
      <c r="C315">
        <v>255</v>
      </c>
      <c r="D315" t="s">
        <v>703</v>
      </c>
      <c r="E315" t="s">
        <v>704</v>
      </c>
      <c r="F315">
        <v>0</v>
      </c>
      <c r="G315">
        <v>36692</v>
      </c>
      <c r="H315">
        <v>21</v>
      </c>
      <c r="I315" t="s">
        <v>72</v>
      </c>
      <c r="J315" t="s">
        <v>128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6</v>
      </c>
      <c r="Q315">
        <v>7</v>
      </c>
      <c r="R315">
        <v>8</v>
      </c>
      <c r="S315" t="s">
        <v>47</v>
      </c>
      <c r="T315" t="s">
        <v>47</v>
      </c>
      <c r="U315" t="s">
        <v>47</v>
      </c>
      <c r="V315">
        <v>8</v>
      </c>
      <c r="W315" t="s">
        <v>47</v>
      </c>
      <c r="X315" t="s">
        <v>47</v>
      </c>
      <c r="Y315" t="s">
        <v>47</v>
      </c>
      <c r="Z315" t="s">
        <v>47</v>
      </c>
      <c r="AA315" t="s">
        <v>47</v>
      </c>
      <c r="AB315" t="s">
        <v>47</v>
      </c>
      <c r="AC315" t="s">
        <v>47</v>
      </c>
      <c r="AD315" t="str">
        <f>VLOOKUP($A315,Bat!$A$4:$A$1417,1,FALSE)</f>
        <v>3BYoshiaga Sakei21</v>
      </c>
    </row>
    <row r="316" spans="1:30" x14ac:dyDescent="0.25">
      <c r="A316" t="str">
        <f t="shared" si="5"/>
        <v>SSRoberto Salazar18</v>
      </c>
      <c r="B316">
        <v>3327</v>
      </c>
      <c r="C316">
        <v>117</v>
      </c>
      <c r="D316" t="s">
        <v>618</v>
      </c>
      <c r="E316" t="s">
        <v>705</v>
      </c>
      <c r="F316">
        <v>0</v>
      </c>
      <c r="G316">
        <v>37798</v>
      </c>
      <c r="H316">
        <v>18</v>
      </c>
      <c r="I316" t="s">
        <v>75</v>
      </c>
      <c r="J316" t="s">
        <v>128</v>
      </c>
      <c r="K316">
        <v>1</v>
      </c>
      <c r="L316">
        <v>1</v>
      </c>
      <c r="M316">
        <v>1</v>
      </c>
      <c r="N316">
        <v>1</v>
      </c>
      <c r="O316">
        <v>1</v>
      </c>
      <c r="P316">
        <v>10</v>
      </c>
      <c r="Q316">
        <v>8</v>
      </c>
      <c r="R316">
        <v>7</v>
      </c>
      <c r="S316" t="s">
        <v>47</v>
      </c>
      <c r="T316" t="s">
        <v>47</v>
      </c>
      <c r="U316" t="s">
        <v>47</v>
      </c>
      <c r="V316">
        <v>1</v>
      </c>
      <c r="W316">
        <v>4</v>
      </c>
      <c r="X316" t="s">
        <v>47</v>
      </c>
      <c r="Y316" t="s">
        <v>47</v>
      </c>
      <c r="Z316" t="s">
        <v>47</v>
      </c>
      <c r="AA316" t="s">
        <v>47</v>
      </c>
      <c r="AB316" t="s">
        <v>47</v>
      </c>
      <c r="AC316" t="s">
        <v>47</v>
      </c>
      <c r="AD316" t="str">
        <f>VLOOKUP($A316,Bat!$A$4:$A$1417,1,FALSE)</f>
        <v>SSRoberto Salazar18</v>
      </c>
    </row>
    <row r="317" spans="1:30" x14ac:dyDescent="0.25">
      <c r="A317" t="str">
        <f t="shared" si="5"/>
        <v>C-José Saldaña20</v>
      </c>
      <c r="B317">
        <v>7202</v>
      </c>
      <c r="C317">
        <v>754</v>
      </c>
      <c r="D317" t="s">
        <v>294</v>
      </c>
      <c r="E317" t="s">
        <v>706</v>
      </c>
      <c r="F317">
        <v>0</v>
      </c>
      <c r="G317">
        <v>37043</v>
      </c>
      <c r="H317">
        <v>20</v>
      </c>
      <c r="I317" t="s">
        <v>89</v>
      </c>
      <c r="J317" t="s">
        <v>128</v>
      </c>
      <c r="K317">
        <v>1</v>
      </c>
      <c r="L317">
        <v>1</v>
      </c>
      <c r="M317">
        <v>1</v>
      </c>
      <c r="N317">
        <v>1</v>
      </c>
      <c r="O317">
        <v>1</v>
      </c>
      <c r="P317">
        <v>4</v>
      </c>
      <c r="Q317">
        <v>5</v>
      </c>
      <c r="R317">
        <v>2</v>
      </c>
      <c r="S317">
        <v>5</v>
      </c>
      <c r="T317" t="s">
        <v>47</v>
      </c>
      <c r="U317" t="s">
        <v>47</v>
      </c>
      <c r="V317" t="s">
        <v>47</v>
      </c>
      <c r="W317" t="s">
        <v>47</v>
      </c>
      <c r="X317" t="s">
        <v>47</v>
      </c>
      <c r="Y317" t="s">
        <v>47</v>
      </c>
      <c r="Z317" t="s">
        <v>47</v>
      </c>
      <c r="AA317" t="s">
        <v>47</v>
      </c>
      <c r="AB317" t="s">
        <v>47</v>
      </c>
      <c r="AC317" t="s">
        <v>47</v>
      </c>
      <c r="AD317" t="str">
        <f>VLOOKUP($A317,Bat!$A$4:$A$1417,1,FALSE)</f>
        <v>C-José Saldaña20</v>
      </c>
    </row>
    <row r="318" spans="1:30" x14ac:dyDescent="0.25">
      <c r="A318" t="str">
        <f t="shared" si="5"/>
        <v>C-César Salgado18</v>
      </c>
      <c r="B318">
        <v>5210</v>
      </c>
      <c r="C318">
        <v>535</v>
      </c>
      <c r="D318" t="s">
        <v>707</v>
      </c>
      <c r="E318" t="s">
        <v>708</v>
      </c>
      <c r="F318">
        <v>0</v>
      </c>
      <c r="G318">
        <v>37925</v>
      </c>
      <c r="H318">
        <v>18</v>
      </c>
      <c r="I318" t="s">
        <v>89</v>
      </c>
      <c r="J318" t="s">
        <v>128</v>
      </c>
      <c r="K318">
        <v>1</v>
      </c>
      <c r="L318">
        <v>1</v>
      </c>
      <c r="M318">
        <v>1</v>
      </c>
      <c r="N318">
        <v>1</v>
      </c>
      <c r="O318">
        <v>1</v>
      </c>
      <c r="P318">
        <v>1</v>
      </c>
      <c r="Q318">
        <v>1</v>
      </c>
      <c r="R318">
        <v>4</v>
      </c>
      <c r="S318" t="s">
        <v>47</v>
      </c>
      <c r="T318" t="s">
        <v>47</v>
      </c>
      <c r="U318" t="s">
        <v>47</v>
      </c>
      <c r="V318" t="s">
        <v>47</v>
      </c>
      <c r="W318" t="s">
        <v>47</v>
      </c>
      <c r="X318" t="s">
        <v>47</v>
      </c>
      <c r="Y318" t="s">
        <v>47</v>
      </c>
      <c r="Z318" t="s">
        <v>47</v>
      </c>
      <c r="AA318" t="s">
        <v>47</v>
      </c>
      <c r="AB318" t="s">
        <v>47</v>
      </c>
      <c r="AC318" t="s">
        <v>47</v>
      </c>
      <c r="AD318" t="str">
        <f>VLOOKUP($A318,Bat!$A$4:$A$1417,1,FALSE)</f>
        <v>C-César Salgado18</v>
      </c>
    </row>
    <row r="319" spans="1:30" x14ac:dyDescent="0.25">
      <c r="A319" t="str">
        <f t="shared" si="5"/>
        <v>3BCristián Sánchez18</v>
      </c>
      <c r="B319">
        <v>5181</v>
      </c>
      <c r="C319">
        <v>307</v>
      </c>
      <c r="D319" t="s">
        <v>709</v>
      </c>
      <c r="E319" t="s">
        <v>710</v>
      </c>
      <c r="F319">
        <v>0</v>
      </c>
      <c r="G319">
        <v>38030</v>
      </c>
      <c r="H319">
        <v>18</v>
      </c>
      <c r="I319" t="s">
        <v>72</v>
      </c>
      <c r="J319" t="s">
        <v>128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6</v>
      </c>
      <c r="Q319">
        <v>6</v>
      </c>
      <c r="R319">
        <v>8</v>
      </c>
      <c r="S319" t="s">
        <v>47</v>
      </c>
      <c r="T319" t="s">
        <v>47</v>
      </c>
      <c r="U319" t="s">
        <v>47</v>
      </c>
      <c r="V319" t="s">
        <v>47</v>
      </c>
      <c r="W319" t="s">
        <v>47</v>
      </c>
      <c r="X319" t="s">
        <v>47</v>
      </c>
      <c r="Y319" t="s">
        <v>47</v>
      </c>
      <c r="Z319" t="s">
        <v>47</v>
      </c>
      <c r="AA319" t="s">
        <v>47</v>
      </c>
      <c r="AB319" t="s">
        <v>47</v>
      </c>
      <c r="AC319" t="s">
        <v>47</v>
      </c>
      <c r="AD319" t="str">
        <f>VLOOKUP($A319,Bat!$A$4:$A$1417,1,FALSE)</f>
        <v>3BCristián Sánchez18</v>
      </c>
    </row>
    <row r="320" spans="1:30" x14ac:dyDescent="0.25">
      <c r="A320" t="str">
        <f t="shared" si="5"/>
        <v>RFFrancisco Sánchez21</v>
      </c>
      <c r="B320">
        <v>11237</v>
      </c>
      <c r="C320">
        <v>181</v>
      </c>
      <c r="D320" t="s">
        <v>669</v>
      </c>
      <c r="E320" t="s">
        <v>710</v>
      </c>
      <c r="F320">
        <v>0</v>
      </c>
      <c r="G320">
        <v>36738</v>
      </c>
      <c r="H320">
        <v>21</v>
      </c>
      <c r="I320" t="s">
        <v>69</v>
      </c>
      <c r="J320" t="s">
        <v>128</v>
      </c>
      <c r="K320">
        <v>1</v>
      </c>
      <c r="L320">
        <v>1</v>
      </c>
      <c r="M320">
        <v>1</v>
      </c>
      <c r="N320">
        <v>1</v>
      </c>
      <c r="O320">
        <v>1</v>
      </c>
      <c r="P320">
        <v>9</v>
      </c>
      <c r="Q320">
        <v>8</v>
      </c>
      <c r="R320">
        <v>4</v>
      </c>
      <c r="S320" t="s">
        <v>47</v>
      </c>
      <c r="T320" t="s">
        <v>47</v>
      </c>
      <c r="U320" t="s">
        <v>47</v>
      </c>
      <c r="V320" t="s">
        <v>47</v>
      </c>
      <c r="W320" t="s">
        <v>47</v>
      </c>
      <c r="X320">
        <v>3</v>
      </c>
      <c r="Y320">
        <v>4</v>
      </c>
      <c r="Z320">
        <v>3</v>
      </c>
      <c r="AA320" t="s">
        <v>47</v>
      </c>
      <c r="AB320" t="s">
        <v>47</v>
      </c>
      <c r="AC320" t="s">
        <v>47</v>
      </c>
      <c r="AD320" t="str">
        <f>VLOOKUP($A320,Bat!$A$4:$A$1417,1,FALSE)</f>
        <v>RFFrancisco Sánchez21</v>
      </c>
    </row>
    <row r="321" spans="1:30" x14ac:dyDescent="0.25">
      <c r="A321" t="str">
        <f t="shared" si="5"/>
        <v>RFRobinson Sandoval18</v>
      </c>
      <c r="B321">
        <v>5266</v>
      </c>
      <c r="C321">
        <v>45</v>
      </c>
      <c r="D321" t="s">
        <v>686</v>
      </c>
      <c r="E321" t="s">
        <v>711</v>
      </c>
      <c r="F321">
        <v>1700000</v>
      </c>
      <c r="G321">
        <v>37940</v>
      </c>
      <c r="H321">
        <v>18</v>
      </c>
      <c r="I321" t="s">
        <v>69</v>
      </c>
      <c r="J321" t="s">
        <v>128</v>
      </c>
      <c r="K321">
        <v>1</v>
      </c>
      <c r="L321">
        <v>1</v>
      </c>
      <c r="M321">
        <v>1</v>
      </c>
      <c r="N321">
        <v>1</v>
      </c>
      <c r="O321">
        <v>1</v>
      </c>
      <c r="P321">
        <v>9</v>
      </c>
      <c r="Q321">
        <v>10</v>
      </c>
      <c r="R321">
        <v>10</v>
      </c>
      <c r="S321" t="s">
        <v>47</v>
      </c>
      <c r="T321" t="s">
        <v>47</v>
      </c>
      <c r="U321" t="s">
        <v>47</v>
      </c>
      <c r="V321" t="s">
        <v>47</v>
      </c>
      <c r="W321" t="s">
        <v>47</v>
      </c>
      <c r="X321" t="s">
        <v>47</v>
      </c>
      <c r="Y321">
        <v>2</v>
      </c>
      <c r="Z321">
        <v>7</v>
      </c>
      <c r="AA321" t="s">
        <v>47</v>
      </c>
      <c r="AB321" t="s">
        <v>47</v>
      </c>
      <c r="AC321" t="s">
        <v>47</v>
      </c>
      <c r="AD321" t="str">
        <f>VLOOKUP($A321,Bat!$A$4:$A$1417,1,FALSE)</f>
        <v>RFRobinson Sandoval18</v>
      </c>
    </row>
    <row r="322" spans="1:30" x14ac:dyDescent="0.25">
      <c r="A322" t="str">
        <f t="shared" si="5"/>
        <v>2BTomiji Sano18</v>
      </c>
      <c r="B322">
        <v>9346</v>
      </c>
      <c r="C322">
        <v>109</v>
      </c>
      <c r="D322" t="s">
        <v>712</v>
      </c>
      <c r="E322" t="s">
        <v>713</v>
      </c>
      <c r="F322">
        <v>1700000</v>
      </c>
      <c r="G322">
        <v>37900</v>
      </c>
      <c r="H322">
        <v>18</v>
      </c>
      <c r="I322" t="s">
        <v>74</v>
      </c>
      <c r="J322" t="s">
        <v>128</v>
      </c>
      <c r="K322">
        <v>1</v>
      </c>
      <c r="L322">
        <v>1</v>
      </c>
      <c r="M322">
        <v>1</v>
      </c>
      <c r="N322">
        <v>1</v>
      </c>
      <c r="O322">
        <v>1</v>
      </c>
      <c r="P322">
        <v>9</v>
      </c>
      <c r="Q322">
        <v>9</v>
      </c>
      <c r="R322">
        <v>6</v>
      </c>
      <c r="S322" t="s">
        <v>47</v>
      </c>
      <c r="T322" t="s">
        <v>47</v>
      </c>
      <c r="U322">
        <v>7</v>
      </c>
      <c r="V322" t="s">
        <v>47</v>
      </c>
      <c r="W322" t="s">
        <v>47</v>
      </c>
      <c r="X322" t="s">
        <v>47</v>
      </c>
      <c r="Y322" t="s">
        <v>47</v>
      </c>
      <c r="Z322" t="s">
        <v>47</v>
      </c>
      <c r="AA322" t="s">
        <v>47</v>
      </c>
      <c r="AB322" t="s">
        <v>47</v>
      </c>
      <c r="AC322" t="s">
        <v>47</v>
      </c>
      <c r="AD322" t="str">
        <f>VLOOKUP($A322,Bat!$A$4:$A$1417,1,FALSE)</f>
        <v>2BTomiji Sano18</v>
      </c>
    </row>
    <row r="323" spans="1:30" x14ac:dyDescent="0.25">
      <c r="A323" t="str">
        <f t="shared" si="5"/>
        <v>LFHéctor Santos21</v>
      </c>
      <c r="B323">
        <v>11513</v>
      </c>
      <c r="C323">
        <v>111</v>
      </c>
      <c r="D323" t="s">
        <v>400</v>
      </c>
      <c r="E323" t="s">
        <v>714</v>
      </c>
      <c r="F323">
        <v>0</v>
      </c>
      <c r="G323">
        <v>36975</v>
      </c>
      <c r="H323">
        <v>21</v>
      </c>
      <c r="I323" t="s">
        <v>52</v>
      </c>
      <c r="J323" t="s">
        <v>221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10</v>
      </c>
      <c r="Q323">
        <v>8</v>
      </c>
      <c r="R323">
        <v>7</v>
      </c>
      <c r="S323" t="s">
        <v>47</v>
      </c>
      <c r="T323" t="s">
        <v>47</v>
      </c>
      <c r="U323">
        <v>3</v>
      </c>
      <c r="V323" t="s">
        <v>47</v>
      </c>
      <c r="W323">
        <v>5</v>
      </c>
      <c r="X323">
        <v>6</v>
      </c>
      <c r="Y323" t="s">
        <v>47</v>
      </c>
      <c r="Z323" t="s">
        <v>47</v>
      </c>
      <c r="AA323" t="s">
        <v>47</v>
      </c>
      <c r="AB323" t="s">
        <v>47</v>
      </c>
      <c r="AC323" t="s">
        <v>47</v>
      </c>
      <c r="AD323" t="str">
        <f>VLOOKUP($A323,Bat!$A$4:$A$1417,1,FALSE)</f>
        <v>LFHéctor Santos21</v>
      </c>
    </row>
    <row r="324" spans="1:30" x14ac:dyDescent="0.25">
      <c r="A324" t="str">
        <f t="shared" si="5"/>
        <v>RFMototsune Sato18</v>
      </c>
      <c r="B324">
        <v>9374</v>
      </c>
      <c r="C324">
        <v>340</v>
      </c>
      <c r="D324" t="s">
        <v>715</v>
      </c>
      <c r="E324" t="s">
        <v>716</v>
      </c>
      <c r="F324">
        <v>2000000</v>
      </c>
      <c r="G324">
        <v>38113</v>
      </c>
      <c r="H324">
        <v>18</v>
      </c>
      <c r="I324" t="s">
        <v>69</v>
      </c>
      <c r="J324" t="s">
        <v>128</v>
      </c>
      <c r="K324">
        <v>1</v>
      </c>
      <c r="L324">
        <v>1</v>
      </c>
      <c r="M324">
        <v>1</v>
      </c>
      <c r="N324">
        <v>1</v>
      </c>
      <c r="O324">
        <v>1</v>
      </c>
      <c r="P324">
        <v>8</v>
      </c>
      <c r="Q324">
        <v>3</v>
      </c>
      <c r="R324">
        <v>8</v>
      </c>
      <c r="S324" t="s">
        <v>47</v>
      </c>
      <c r="T324" t="s">
        <v>47</v>
      </c>
      <c r="U324" t="s">
        <v>47</v>
      </c>
      <c r="V324" t="s">
        <v>47</v>
      </c>
      <c r="W324" t="s">
        <v>47</v>
      </c>
      <c r="X324" t="s">
        <v>47</v>
      </c>
      <c r="Y324" t="s">
        <v>47</v>
      </c>
      <c r="Z324">
        <v>6</v>
      </c>
      <c r="AA324" t="s">
        <v>47</v>
      </c>
      <c r="AB324" t="s">
        <v>47</v>
      </c>
      <c r="AC324" t="s">
        <v>47</v>
      </c>
      <c r="AD324" t="str">
        <f>VLOOKUP($A324,Bat!$A$4:$A$1417,1,FALSE)</f>
        <v>RFMototsune Sato18</v>
      </c>
    </row>
    <row r="325" spans="1:30" x14ac:dyDescent="0.25">
      <c r="A325" t="str">
        <f t="shared" si="5"/>
        <v>1BWarren Saunderson21</v>
      </c>
      <c r="B325">
        <v>7586</v>
      </c>
      <c r="C325">
        <v>497</v>
      </c>
      <c r="D325" t="s">
        <v>717</v>
      </c>
      <c r="E325" t="s">
        <v>718</v>
      </c>
      <c r="F325">
        <v>0</v>
      </c>
      <c r="G325">
        <v>37029</v>
      </c>
      <c r="H325">
        <v>21</v>
      </c>
      <c r="I325" t="s">
        <v>90</v>
      </c>
      <c r="J325" t="s">
        <v>128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3</v>
      </c>
      <c r="R325">
        <v>1</v>
      </c>
      <c r="S325" t="s">
        <v>47</v>
      </c>
      <c r="T325">
        <v>7</v>
      </c>
      <c r="U325" t="s">
        <v>47</v>
      </c>
      <c r="V325" t="s">
        <v>47</v>
      </c>
      <c r="W325" t="s">
        <v>47</v>
      </c>
      <c r="X325" t="s">
        <v>47</v>
      </c>
      <c r="Y325" t="s">
        <v>47</v>
      </c>
      <c r="Z325" t="s">
        <v>47</v>
      </c>
      <c r="AA325" t="s">
        <v>47</v>
      </c>
      <c r="AB325" t="s">
        <v>47</v>
      </c>
      <c r="AC325" t="s">
        <v>47</v>
      </c>
      <c r="AD325" t="str">
        <f>VLOOKUP($A325,Bat!$A$4:$A$1417,1,FALSE)</f>
        <v>1BWarren Saunderson21</v>
      </c>
    </row>
    <row r="326" spans="1:30" x14ac:dyDescent="0.25">
      <c r="A326" t="str">
        <f t="shared" si="5"/>
        <v>2BMike Scott21</v>
      </c>
      <c r="B326">
        <v>8852</v>
      </c>
      <c r="C326">
        <v>134</v>
      </c>
      <c r="D326" t="s">
        <v>379</v>
      </c>
      <c r="E326" t="s">
        <v>331</v>
      </c>
      <c r="F326">
        <v>0</v>
      </c>
      <c r="G326">
        <v>36956</v>
      </c>
      <c r="H326">
        <v>21</v>
      </c>
      <c r="I326" t="s">
        <v>74</v>
      </c>
      <c r="J326" t="s">
        <v>128</v>
      </c>
      <c r="K326">
        <v>1</v>
      </c>
      <c r="L326">
        <v>1</v>
      </c>
      <c r="M326">
        <v>1</v>
      </c>
      <c r="N326">
        <v>1</v>
      </c>
      <c r="O326">
        <v>1</v>
      </c>
      <c r="P326">
        <v>7</v>
      </c>
      <c r="Q326">
        <v>9</v>
      </c>
      <c r="R326">
        <v>10</v>
      </c>
      <c r="S326" t="s">
        <v>47</v>
      </c>
      <c r="T326" t="s">
        <v>47</v>
      </c>
      <c r="U326">
        <v>8</v>
      </c>
      <c r="V326" t="s">
        <v>47</v>
      </c>
      <c r="W326" t="s">
        <v>47</v>
      </c>
      <c r="X326" t="s">
        <v>47</v>
      </c>
      <c r="Y326" t="s">
        <v>47</v>
      </c>
      <c r="Z326" t="s">
        <v>47</v>
      </c>
      <c r="AA326" t="s">
        <v>47</v>
      </c>
      <c r="AB326" t="s">
        <v>47</v>
      </c>
      <c r="AC326" t="s">
        <v>47</v>
      </c>
      <c r="AD326" t="str">
        <f>VLOOKUP($A326,Bat!$A$4:$A$1417,1,FALSE)</f>
        <v>2BMike Scott21</v>
      </c>
    </row>
    <row r="327" spans="1:30" x14ac:dyDescent="0.25">
      <c r="A327" t="str">
        <f t="shared" si="5"/>
        <v>C-Brandon Seals21</v>
      </c>
      <c r="B327">
        <v>10668</v>
      </c>
      <c r="C327">
        <v>414</v>
      </c>
      <c r="D327" t="s">
        <v>719</v>
      </c>
      <c r="E327" t="s">
        <v>720</v>
      </c>
      <c r="F327">
        <v>0</v>
      </c>
      <c r="G327">
        <v>36869</v>
      </c>
      <c r="H327">
        <v>21</v>
      </c>
      <c r="I327" t="s">
        <v>89</v>
      </c>
      <c r="J327" t="s">
        <v>128</v>
      </c>
      <c r="K327">
        <v>1</v>
      </c>
      <c r="L327">
        <v>1</v>
      </c>
      <c r="M327">
        <v>1</v>
      </c>
      <c r="N327">
        <v>1</v>
      </c>
      <c r="O327">
        <v>1</v>
      </c>
      <c r="P327">
        <v>6</v>
      </c>
      <c r="Q327">
        <v>4</v>
      </c>
      <c r="R327">
        <v>3</v>
      </c>
      <c r="S327">
        <v>4</v>
      </c>
      <c r="T327" t="s">
        <v>47</v>
      </c>
      <c r="U327" t="s">
        <v>47</v>
      </c>
      <c r="V327" t="s">
        <v>47</v>
      </c>
      <c r="W327" t="s">
        <v>47</v>
      </c>
      <c r="X327" t="s">
        <v>47</v>
      </c>
      <c r="Y327" t="s">
        <v>47</v>
      </c>
      <c r="Z327" t="s">
        <v>47</v>
      </c>
      <c r="AA327" t="s">
        <v>47</v>
      </c>
      <c r="AB327" t="s">
        <v>47</v>
      </c>
      <c r="AC327" t="s">
        <v>47</v>
      </c>
      <c r="AD327" t="str">
        <f>VLOOKUP($A327,Bat!$A$4:$A$1417,1,FALSE)</f>
        <v>C-Brandon Seals21</v>
      </c>
    </row>
    <row r="328" spans="1:30" x14ac:dyDescent="0.25">
      <c r="A328" t="str">
        <f t="shared" si="5"/>
        <v>1BNate Shaffer21</v>
      </c>
      <c r="B328">
        <v>7742</v>
      </c>
      <c r="C328">
        <v>788</v>
      </c>
      <c r="D328" t="s">
        <v>721</v>
      </c>
      <c r="E328" t="s">
        <v>722</v>
      </c>
      <c r="F328">
        <v>0</v>
      </c>
      <c r="G328">
        <v>37023</v>
      </c>
      <c r="H328">
        <v>21</v>
      </c>
      <c r="I328" t="s">
        <v>90</v>
      </c>
      <c r="J328" t="s">
        <v>128</v>
      </c>
      <c r="K328">
        <v>1</v>
      </c>
      <c r="L328">
        <v>1</v>
      </c>
      <c r="M328">
        <v>1</v>
      </c>
      <c r="N328">
        <v>1</v>
      </c>
      <c r="O328">
        <v>1</v>
      </c>
      <c r="P328">
        <v>2</v>
      </c>
      <c r="Q328">
        <v>6</v>
      </c>
      <c r="R328">
        <v>6</v>
      </c>
      <c r="S328" t="s">
        <v>47</v>
      </c>
      <c r="T328">
        <v>7</v>
      </c>
      <c r="U328" t="s">
        <v>47</v>
      </c>
      <c r="V328">
        <v>4</v>
      </c>
      <c r="W328" t="s">
        <v>47</v>
      </c>
      <c r="X328" t="s">
        <v>47</v>
      </c>
      <c r="Y328" t="s">
        <v>47</v>
      </c>
      <c r="Z328" t="s">
        <v>47</v>
      </c>
      <c r="AA328" t="s">
        <v>47</v>
      </c>
      <c r="AB328" t="s">
        <v>47</v>
      </c>
      <c r="AC328" t="s">
        <v>47</v>
      </c>
      <c r="AD328" t="str">
        <f>VLOOKUP($A328,Bat!$A$4:$A$1417,1,FALSE)</f>
        <v>1BNate Shaffer21</v>
      </c>
    </row>
    <row r="329" spans="1:30" x14ac:dyDescent="0.25">
      <c r="A329" t="str">
        <f t="shared" si="5"/>
        <v>2BWill Sharp21</v>
      </c>
      <c r="B329">
        <v>10884</v>
      </c>
      <c r="C329">
        <v>321</v>
      </c>
      <c r="D329" t="s">
        <v>723</v>
      </c>
      <c r="E329" t="s">
        <v>724</v>
      </c>
      <c r="F329">
        <v>0</v>
      </c>
      <c r="G329">
        <v>36726</v>
      </c>
      <c r="H329">
        <v>21</v>
      </c>
      <c r="I329" t="s">
        <v>74</v>
      </c>
      <c r="J329" t="s">
        <v>128</v>
      </c>
      <c r="K329">
        <v>1</v>
      </c>
      <c r="L329">
        <v>1</v>
      </c>
      <c r="M329">
        <v>1</v>
      </c>
      <c r="N329">
        <v>1</v>
      </c>
      <c r="O329">
        <v>1</v>
      </c>
      <c r="P329">
        <v>3</v>
      </c>
      <c r="Q329">
        <v>9</v>
      </c>
      <c r="R329">
        <v>5</v>
      </c>
      <c r="S329" t="s">
        <v>47</v>
      </c>
      <c r="T329" t="s">
        <v>47</v>
      </c>
      <c r="U329">
        <v>8</v>
      </c>
      <c r="V329">
        <v>4</v>
      </c>
      <c r="W329">
        <v>2</v>
      </c>
      <c r="X329" t="s">
        <v>47</v>
      </c>
      <c r="Y329" t="s">
        <v>47</v>
      </c>
      <c r="Z329" t="s">
        <v>47</v>
      </c>
      <c r="AA329" t="s">
        <v>47</v>
      </c>
      <c r="AB329" t="s">
        <v>47</v>
      </c>
      <c r="AC329" t="s">
        <v>47</v>
      </c>
      <c r="AD329" t="str">
        <f>VLOOKUP($A329,Bat!$A$4:$A$1417,1,FALSE)</f>
        <v>2BWill Sharp21</v>
      </c>
    </row>
    <row r="330" spans="1:30" x14ac:dyDescent="0.25">
      <c r="A330" t="str">
        <f t="shared" si="5"/>
        <v>3BKunimichi Shimizu21</v>
      </c>
      <c r="B330">
        <v>4480</v>
      </c>
      <c r="C330">
        <v>403</v>
      </c>
      <c r="D330" t="s">
        <v>725</v>
      </c>
      <c r="E330" t="s">
        <v>726</v>
      </c>
      <c r="F330">
        <v>0</v>
      </c>
      <c r="G330">
        <v>36835</v>
      </c>
      <c r="H330">
        <v>21</v>
      </c>
      <c r="I330" t="s">
        <v>72</v>
      </c>
      <c r="J330" t="s">
        <v>128</v>
      </c>
      <c r="K330">
        <v>1</v>
      </c>
      <c r="L330">
        <v>1</v>
      </c>
      <c r="M330">
        <v>1</v>
      </c>
      <c r="N330">
        <v>1</v>
      </c>
      <c r="O330">
        <v>1</v>
      </c>
      <c r="P330">
        <v>8</v>
      </c>
      <c r="Q330">
        <v>3</v>
      </c>
      <c r="R330">
        <v>2</v>
      </c>
      <c r="S330" t="s">
        <v>47</v>
      </c>
      <c r="T330" t="s">
        <v>47</v>
      </c>
      <c r="U330">
        <v>10</v>
      </c>
      <c r="V330">
        <v>5</v>
      </c>
      <c r="W330">
        <v>4</v>
      </c>
      <c r="X330">
        <v>2</v>
      </c>
      <c r="Y330">
        <v>4</v>
      </c>
      <c r="Z330" t="s">
        <v>47</v>
      </c>
      <c r="AA330" t="s">
        <v>47</v>
      </c>
      <c r="AB330" t="s">
        <v>47</v>
      </c>
      <c r="AC330" t="s">
        <v>47</v>
      </c>
      <c r="AD330" t="str">
        <f>VLOOKUP($A330,Bat!$A$4:$A$1417,1,FALSE)</f>
        <v>3BKunimichi Shimizu21</v>
      </c>
    </row>
    <row r="331" spans="1:30" x14ac:dyDescent="0.25">
      <c r="A331" t="str">
        <f t="shared" si="5"/>
        <v>LFYasutoki Shini18</v>
      </c>
      <c r="B331">
        <v>5286</v>
      </c>
      <c r="C331">
        <v>275</v>
      </c>
      <c r="D331" t="s">
        <v>727</v>
      </c>
      <c r="E331" t="s">
        <v>728</v>
      </c>
      <c r="F331">
        <v>2100000</v>
      </c>
      <c r="G331">
        <v>37913</v>
      </c>
      <c r="H331">
        <v>18</v>
      </c>
      <c r="I331" t="s">
        <v>52</v>
      </c>
      <c r="J331" t="s">
        <v>128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10</v>
      </c>
      <c r="Q331">
        <v>5</v>
      </c>
      <c r="R331">
        <v>1</v>
      </c>
      <c r="S331" t="s">
        <v>47</v>
      </c>
      <c r="T331" t="s">
        <v>47</v>
      </c>
      <c r="U331" t="s">
        <v>47</v>
      </c>
      <c r="V331" t="s">
        <v>47</v>
      </c>
      <c r="W331" t="s">
        <v>47</v>
      </c>
      <c r="X331">
        <v>6</v>
      </c>
      <c r="Y331" t="s">
        <v>47</v>
      </c>
      <c r="Z331">
        <v>1</v>
      </c>
      <c r="AA331" t="s">
        <v>47</v>
      </c>
      <c r="AB331" t="s">
        <v>47</v>
      </c>
      <c r="AC331" t="s">
        <v>47</v>
      </c>
      <c r="AD331" t="str">
        <f>VLOOKUP($A331,Bat!$A$4:$A$1417,1,FALSE)</f>
        <v>LFYasutoki Shini18</v>
      </c>
    </row>
    <row r="332" spans="1:30" x14ac:dyDescent="0.25">
      <c r="A332" t="str">
        <f t="shared" si="5"/>
        <v>RFTadaaki Shirai21</v>
      </c>
      <c r="B332">
        <v>4484</v>
      </c>
      <c r="C332">
        <v>15</v>
      </c>
      <c r="D332" t="s">
        <v>729</v>
      </c>
      <c r="E332" t="s">
        <v>730</v>
      </c>
      <c r="F332">
        <v>0</v>
      </c>
      <c r="G332">
        <v>36855</v>
      </c>
      <c r="H332">
        <v>21</v>
      </c>
      <c r="I332" t="s">
        <v>69</v>
      </c>
      <c r="J332" t="s">
        <v>128</v>
      </c>
      <c r="K332">
        <v>1</v>
      </c>
      <c r="L332">
        <v>1</v>
      </c>
      <c r="M332">
        <v>1</v>
      </c>
      <c r="N332">
        <v>1</v>
      </c>
      <c r="O332">
        <v>1</v>
      </c>
      <c r="P332">
        <v>10</v>
      </c>
      <c r="Q332">
        <v>10</v>
      </c>
      <c r="R332">
        <v>10</v>
      </c>
      <c r="S332" t="s">
        <v>47</v>
      </c>
      <c r="T332" t="s">
        <v>47</v>
      </c>
      <c r="U332" t="s">
        <v>47</v>
      </c>
      <c r="V332" t="s">
        <v>47</v>
      </c>
      <c r="W332" t="s">
        <v>47</v>
      </c>
      <c r="X332" t="s">
        <v>47</v>
      </c>
      <c r="Y332" t="s">
        <v>47</v>
      </c>
      <c r="Z332">
        <v>7</v>
      </c>
      <c r="AA332" t="s">
        <v>47</v>
      </c>
      <c r="AB332" t="s">
        <v>47</v>
      </c>
      <c r="AC332" t="s">
        <v>47</v>
      </c>
      <c r="AD332" t="str">
        <f>VLOOKUP($A332,Bat!$A$4:$A$1417,1,FALSE)</f>
        <v>RFTadaaki Shirai21</v>
      </c>
    </row>
    <row r="333" spans="1:30" x14ac:dyDescent="0.25">
      <c r="A333" t="str">
        <f t="shared" si="5"/>
        <v>3BLarry Shively21</v>
      </c>
      <c r="B333">
        <v>6995</v>
      </c>
      <c r="C333">
        <v>39</v>
      </c>
      <c r="D333" t="s">
        <v>731</v>
      </c>
      <c r="E333" t="s">
        <v>732</v>
      </c>
      <c r="F333">
        <v>0</v>
      </c>
      <c r="G333">
        <v>36749</v>
      </c>
      <c r="H333">
        <v>21</v>
      </c>
      <c r="I333" t="s">
        <v>72</v>
      </c>
      <c r="J333" t="s">
        <v>128</v>
      </c>
      <c r="K333">
        <v>1</v>
      </c>
      <c r="L333">
        <v>1</v>
      </c>
      <c r="M333">
        <v>1</v>
      </c>
      <c r="N333">
        <v>1</v>
      </c>
      <c r="O333">
        <v>1</v>
      </c>
      <c r="P333">
        <v>9</v>
      </c>
      <c r="Q333">
        <v>10</v>
      </c>
      <c r="R333">
        <v>10</v>
      </c>
      <c r="S333" t="s">
        <v>47</v>
      </c>
      <c r="T333" t="s">
        <v>47</v>
      </c>
      <c r="U333" t="s">
        <v>47</v>
      </c>
      <c r="V333">
        <v>5</v>
      </c>
      <c r="W333" t="s">
        <v>47</v>
      </c>
      <c r="X333" t="s">
        <v>47</v>
      </c>
      <c r="Y333" t="s">
        <v>47</v>
      </c>
      <c r="Z333" t="s">
        <v>47</v>
      </c>
      <c r="AA333" t="s">
        <v>47</v>
      </c>
      <c r="AB333" t="s">
        <v>47</v>
      </c>
      <c r="AC333" t="s">
        <v>47</v>
      </c>
      <c r="AD333" t="str">
        <f>VLOOKUP($A333,Bat!$A$4:$A$1417,1,FALSE)</f>
        <v>3BLarry Shively21</v>
      </c>
    </row>
    <row r="334" spans="1:30" x14ac:dyDescent="0.25">
      <c r="A334" t="str">
        <f t="shared" si="5"/>
        <v>RFRobert Sims21</v>
      </c>
      <c r="B334">
        <v>11564</v>
      </c>
      <c r="C334">
        <v>57</v>
      </c>
      <c r="D334" t="s">
        <v>475</v>
      </c>
      <c r="E334" t="s">
        <v>733</v>
      </c>
      <c r="F334">
        <v>0</v>
      </c>
      <c r="G334">
        <v>36957</v>
      </c>
      <c r="H334">
        <v>21</v>
      </c>
      <c r="I334" t="s">
        <v>69</v>
      </c>
      <c r="J334" t="s">
        <v>128</v>
      </c>
      <c r="K334">
        <v>1</v>
      </c>
      <c r="L334">
        <v>1</v>
      </c>
      <c r="M334">
        <v>1</v>
      </c>
      <c r="N334">
        <v>1</v>
      </c>
      <c r="O334">
        <v>1</v>
      </c>
      <c r="P334">
        <v>9</v>
      </c>
      <c r="Q334">
        <v>10</v>
      </c>
      <c r="R334">
        <v>9</v>
      </c>
      <c r="S334" t="s">
        <v>47</v>
      </c>
      <c r="T334" t="s">
        <v>47</v>
      </c>
      <c r="U334" t="s">
        <v>47</v>
      </c>
      <c r="V334" t="s">
        <v>47</v>
      </c>
      <c r="W334" t="s">
        <v>47</v>
      </c>
      <c r="X334" t="s">
        <v>47</v>
      </c>
      <c r="Y334" t="s">
        <v>47</v>
      </c>
      <c r="Z334">
        <v>7</v>
      </c>
      <c r="AA334" t="s">
        <v>47</v>
      </c>
      <c r="AB334" t="s">
        <v>47</v>
      </c>
      <c r="AC334" t="s">
        <v>47</v>
      </c>
      <c r="AD334" t="str">
        <f>VLOOKUP($A334,Bat!$A$4:$A$1417,1,FALSE)</f>
        <v>RFRobert Sims21</v>
      </c>
    </row>
    <row r="335" spans="1:30" x14ac:dyDescent="0.25">
      <c r="A335" t="str">
        <f t="shared" si="5"/>
        <v>SSCoy Smith21</v>
      </c>
      <c r="B335">
        <v>7440</v>
      </c>
      <c r="C335">
        <v>194</v>
      </c>
      <c r="D335" t="s">
        <v>734</v>
      </c>
      <c r="E335" t="s">
        <v>735</v>
      </c>
      <c r="F335">
        <v>0</v>
      </c>
      <c r="G335">
        <v>36903</v>
      </c>
      <c r="H335">
        <v>21</v>
      </c>
      <c r="I335" t="s">
        <v>75</v>
      </c>
      <c r="J335" t="s">
        <v>128</v>
      </c>
      <c r="K335">
        <v>1</v>
      </c>
      <c r="L335">
        <v>1</v>
      </c>
      <c r="M335">
        <v>1</v>
      </c>
      <c r="N335">
        <v>1</v>
      </c>
      <c r="O335">
        <v>1</v>
      </c>
      <c r="P335">
        <v>7</v>
      </c>
      <c r="Q335">
        <v>9</v>
      </c>
      <c r="R335">
        <v>6</v>
      </c>
      <c r="S335" t="s">
        <v>47</v>
      </c>
      <c r="T335" t="s">
        <v>47</v>
      </c>
      <c r="U335">
        <v>4</v>
      </c>
      <c r="V335">
        <v>2</v>
      </c>
      <c r="W335">
        <v>4</v>
      </c>
      <c r="X335" t="s">
        <v>47</v>
      </c>
      <c r="Y335" t="s">
        <v>47</v>
      </c>
      <c r="Z335" t="s">
        <v>47</v>
      </c>
      <c r="AA335" t="s">
        <v>47</v>
      </c>
      <c r="AB335" t="s">
        <v>47</v>
      </c>
      <c r="AC335" t="s">
        <v>47</v>
      </c>
      <c r="AD335" t="str">
        <f>VLOOKUP($A335,Bat!$A$4:$A$1417,1,FALSE)</f>
        <v>SSCoy Smith21</v>
      </c>
    </row>
    <row r="336" spans="1:30" x14ac:dyDescent="0.25">
      <c r="A336" t="str">
        <f t="shared" si="5"/>
        <v>1BGreg Smith18</v>
      </c>
      <c r="B336">
        <v>5143</v>
      </c>
      <c r="C336">
        <v>156</v>
      </c>
      <c r="D336" t="s">
        <v>736</v>
      </c>
      <c r="E336" t="s">
        <v>735</v>
      </c>
      <c r="F336">
        <v>0</v>
      </c>
      <c r="G336">
        <v>37962</v>
      </c>
      <c r="H336">
        <v>18</v>
      </c>
      <c r="I336" t="s">
        <v>90</v>
      </c>
      <c r="J336" t="s">
        <v>128</v>
      </c>
      <c r="K336">
        <v>1</v>
      </c>
      <c r="L336">
        <v>1</v>
      </c>
      <c r="M336">
        <v>1</v>
      </c>
      <c r="N336">
        <v>1</v>
      </c>
      <c r="O336">
        <v>1</v>
      </c>
      <c r="P336">
        <v>6</v>
      </c>
      <c r="Q336">
        <v>10</v>
      </c>
      <c r="R336">
        <v>9</v>
      </c>
      <c r="S336" t="s">
        <v>47</v>
      </c>
      <c r="T336">
        <v>6</v>
      </c>
      <c r="U336" t="s">
        <v>47</v>
      </c>
      <c r="V336" t="s">
        <v>47</v>
      </c>
      <c r="W336" t="s">
        <v>47</v>
      </c>
      <c r="X336" t="s">
        <v>47</v>
      </c>
      <c r="Y336" t="s">
        <v>47</v>
      </c>
      <c r="Z336" t="s">
        <v>47</v>
      </c>
      <c r="AA336" t="s">
        <v>47</v>
      </c>
      <c r="AB336" t="s">
        <v>47</v>
      </c>
      <c r="AC336" t="s">
        <v>47</v>
      </c>
      <c r="AD336" t="str">
        <f>VLOOKUP($A336,Bat!$A$4:$A$1417,1,FALSE)</f>
        <v>1BGreg Smith18</v>
      </c>
    </row>
    <row r="337" spans="1:30" x14ac:dyDescent="0.25">
      <c r="A337" t="str">
        <f t="shared" si="5"/>
        <v>1BWill Smith21</v>
      </c>
      <c r="B337">
        <v>4761</v>
      </c>
      <c r="C337">
        <v>327</v>
      </c>
      <c r="D337" t="s">
        <v>723</v>
      </c>
      <c r="E337" t="s">
        <v>735</v>
      </c>
      <c r="F337">
        <v>0</v>
      </c>
      <c r="G337">
        <v>36687</v>
      </c>
      <c r="H337">
        <v>21</v>
      </c>
      <c r="I337" t="s">
        <v>90</v>
      </c>
      <c r="J337" t="s">
        <v>128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4</v>
      </c>
      <c r="Q337">
        <v>8</v>
      </c>
      <c r="R337">
        <v>6</v>
      </c>
      <c r="S337" t="s">
        <v>47</v>
      </c>
      <c r="T337">
        <v>10</v>
      </c>
      <c r="U337" t="s">
        <v>47</v>
      </c>
      <c r="V337" t="s">
        <v>47</v>
      </c>
      <c r="W337" t="s">
        <v>47</v>
      </c>
      <c r="X337" t="s">
        <v>47</v>
      </c>
      <c r="Y337" t="s">
        <v>47</v>
      </c>
      <c r="Z337" t="s">
        <v>47</v>
      </c>
      <c r="AA337" t="s">
        <v>47</v>
      </c>
      <c r="AB337" t="s">
        <v>47</v>
      </c>
      <c r="AC337" t="s">
        <v>47</v>
      </c>
      <c r="AD337" t="str">
        <f>VLOOKUP($A337,Bat!$A$4:$A$1417,1,FALSE)</f>
        <v>1BWill Smith21</v>
      </c>
    </row>
    <row r="338" spans="1:30" x14ac:dyDescent="0.25">
      <c r="A338" t="str">
        <f t="shared" si="5"/>
        <v>RFSergio Sosa21</v>
      </c>
      <c r="B338">
        <v>7073</v>
      </c>
      <c r="C338">
        <v>295</v>
      </c>
      <c r="D338" t="s">
        <v>442</v>
      </c>
      <c r="E338" t="s">
        <v>737</v>
      </c>
      <c r="F338">
        <v>0</v>
      </c>
      <c r="G338">
        <v>36846</v>
      </c>
      <c r="H338">
        <v>21</v>
      </c>
      <c r="I338" t="s">
        <v>69</v>
      </c>
      <c r="J338" t="s">
        <v>128</v>
      </c>
      <c r="K338">
        <v>1</v>
      </c>
      <c r="L338">
        <v>1</v>
      </c>
      <c r="M338">
        <v>1</v>
      </c>
      <c r="N338">
        <v>1</v>
      </c>
      <c r="O338">
        <v>1</v>
      </c>
      <c r="P338">
        <v>8</v>
      </c>
      <c r="Q338">
        <v>4</v>
      </c>
      <c r="R338">
        <v>9</v>
      </c>
      <c r="S338" t="s">
        <v>47</v>
      </c>
      <c r="T338" t="s">
        <v>47</v>
      </c>
      <c r="U338" t="s">
        <v>47</v>
      </c>
      <c r="V338" t="s">
        <v>47</v>
      </c>
      <c r="W338" t="s">
        <v>47</v>
      </c>
      <c r="X338">
        <v>4</v>
      </c>
      <c r="Y338" t="s">
        <v>47</v>
      </c>
      <c r="Z338">
        <v>9</v>
      </c>
      <c r="AA338" t="s">
        <v>47</v>
      </c>
      <c r="AB338" t="s">
        <v>47</v>
      </c>
      <c r="AC338" t="s">
        <v>47</v>
      </c>
      <c r="AD338" t="str">
        <f>VLOOKUP($A338,Bat!$A$4:$A$1417,1,FALSE)</f>
        <v>RFSergio Sosa21</v>
      </c>
    </row>
    <row r="339" spans="1:30" x14ac:dyDescent="0.25">
      <c r="A339" t="str">
        <f t="shared" si="5"/>
        <v>2BJake Spencer21</v>
      </c>
      <c r="B339">
        <v>11594</v>
      </c>
      <c r="C339">
        <v>772</v>
      </c>
      <c r="D339" t="s">
        <v>738</v>
      </c>
      <c r="E339" t="s">
        <v>739</v>
      </c>
      <c r="F339">
        <v>0</v>
      </c>
      <c r="G339">
        <v>36773</v>
      </c>
      <c r="H339">
        <v>21</v>
      </c>
      <c r="I339" t="s">
        <v>74</v>
      </c>
      <c r="J339" t="s">
        <v>128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3</v>
      </c>
      <c r="Q339">
        <v>5</v>
      </c>
      <c r="R339">
        <v>5</v>
      </c>
      <c r="S339" t="s">
        <v>47</v>
      </c>
      <c r="T339">
        <v>6</v>
      </c>
      <c r="U339">
        <v>6</v>
      </c>
      <c r="V339">
        <v>4</v>
      </c>
      <c r="W339">
        <v>3</v>
      </c>
      <c r="X339" t="s">
        <v>47</v>
      </c>
      <c r="Y339" t="s">
        <v>47</v>
      </c>
      <c r="Z339" t="s">
        <v>47</v>
      </c>
      <c r="AA339" t="s">
        <v>47</v>
      </c>
      <c r="AB339" t="s">
        <v>47</v>
      </c>
      <c r="AC339" t="s">
        <v>47</v>
      </c>
      <c r="AD339" t="str">
        <f>VLOOKUP($A339,Bat!$A$4:$A$1417,1,FALSE)</f>
        <v>2BJake Spencer21</v>
      </c>
    </row>
    <row r="340" spans="1:30" x14ac:dyDescent="0.25">
      <c r="A340" t="str">
        <f t="shared" si="5"/>
        <v>CFLarry Springer21</v>
      </c>
      <c r="B340">
        <v>9997</v>
      </c>
      <c r="C340">
        <v>131</v>
      </c>
      <c r="D340" t="s">
        <v>731</v>
      </c>
      <c r="E340" t="s">
        <v>740</v>
      </c>
      <c r="F340">
        <v>0</v>
      </c>
      <c r="G340">
        <v>36789</v>
      </c>
      <c r="H340">
        <v>21</v>
      </c>
      <c r="I340" t="s">
        <v>77</v>
      </c>
      <c r="J340" t="s">
        <v>25</v>
      </c>
      <c r="K340">
        <v>1</v>
      </c>
      <c r="L340">
        <v>1</v>
      </c>
      <c r="M340">
        <v>1</v>
      </c>
      <c r="N340">
        <v>1</v>
      </c>
      <c r="O340">
        <v>1</v>
      </c>
      <c r="P340">
        <v>8</v>
      </c>
      <c r="Q340">
        <v>9</v>
      </c>
      <c r="R340">
        <v>8</v>
      </c>
      <c r="S340" t="s">
        <v>47</v>
      </c>
      <c r="T340" t="s">
        <v>47</v>
      </c>
      <c r="U340" t="s">
        <v>47</v>
      </c>
      <c r="V340" t="s">
        <v>47</v>
      </c>
      <c r="W340" t="s">
        <v>47</v>
      </c>
      <c r="X340" t="s">
        <v>47</v>
      </c>
      <c r="Y340">
        <v>6</v>
      </c>
      <c r="Z340" t="s">
        <v>47</v>
      </c>
      <c r="AA340" t="s">
        <v>47</v>
      </c>
      <c r="AB340" t="s">
        <v>47</v>
      </c>
      <c r="AC340" t="s">
        <v>47</v>
      </c>
      <c r="AD340" t="str">
        <f>VLOOKUP($A340,Bat!$A$4:$A$1417,1,FALSE)</f>
        <v>CFLarry Springer21</v>
      </c>
    </row>
    <row r="341" spans="1:30" x14ac:dyDescent="0.25">
      <c r="A341" t="str">
        <f t="shared" si="5"/>
        <v>C-Jimmy Stephens21</v>
      </c>
      <c r="B341">
        <v>11504</v>
      </c>
      <c r="C341">
        <v>588</v>
      </c>
      <c r="D341" t="s">
        <v>568</v>
      </c>
      <c r="E341" t="s">
        <v>741</v>
      </c>
      <c r="F341">
        <v>0</v>
      </c>
      <c r="G341">
        <v>36878</v>
      </c>
      <c r="H341">
        <v>21</v>
      </c>
      <c r="I341" t="s">
        <v>89</v>
      </c>
      <c r="J341" t="s">
        <v>128</v>
      </c>
      <c r="K341">
        <v>1</v>
      </c>
      <c r="L341">
        <v>1</v>
      </c>
      <c r="M341">
        <v>1</v>
      </c>
      <c r="N341">
        <v>1</v>
      </c>
      <c r="O341">
        <v>1</v>
      </c>
      <c r="P341">
        <v>4</v>
      </c>
      <c r="Q341">
        <v>1</v>
      </c>
      <c r="R341">
        <v>1</v>
      </c>
      <c r="S341">
        <v>7</v>
      </c>
      <c r="T341" t="s">
        <v>47</v>
      </c>
      <c r="U341" t="s">
        <v>47</v>
      </c>
      <c r="V341" t="s">
        <v>47</v>
      </c>
      <c r="W341" t="s">
        <v>47</v>
      </c>
      <c r="X341" t="s">
        <v>47</v>
      </c>
      <c r="Y341" t="s">
        <v>47</v>
      </c>
      <c r="Z341" t="s">
        <v>47</v>
      </c>
      <c r="AA341" t="s">
        <v>47</v>
      </c>
      <c r="AB341" t="s">
        <v>47</v>
      </c>
      <c r="AC341" t="s">
        <v>47</v>
      </c>
      <c r="AD341" t="str">
        <f>VLOOKUP($A341,Bat!$A$4:$A$1417,1,FALSE)</f>
        <v>C-Jimmy Stephens21</v>
      </c>
    </row>
    <row r="342" spans="1:30" x14ac:dyDescent="0.25">
      <c r="A342" t="str">
        <f t="shared" si="5"/>
        <v>3BAndrew Sterling21</v>
      </c>
      <c r="B342">
        <v>9946</v>
      </c>
      <c r="C342">
        <v>802</v>
      </c>
      <c r="D342" t="s">
        <v>742</v>
      </c>
      <c r="E342" t="s">
        <v>743</v>
      </c>
      <c r="F342">
        <v>0</v>
      </c>
      <c r="G342">
        <v>36894</v>
      </c>
      <c r="H342">
        <v>21</v>
      </c>
      <c r="I342" t="s">
        <v>72</v>
      </c>
      <c r="J342" t="s">
        <v>128</v>
      </c>
      <c r="K342">
        <v>1</v>
      </c>
      <c r="L342">
        <v>1</v>
      </c>
      <c r="M342">
        <v>1</v>
      </c>
      <c r="N342">
        <v>1</v>
      </c>
      <c r="O342">
        <v>1</v>
      </c>
      <c r="P342">
        <v>3</v>
      </c>
      <c r="Q342">
        <v>5</v>
      </c>
      <c r="R342">
        <v>4</v>
      </c>
      <c r="S342" t="s">
        <v>47</v>
      </c>
      <c r="T342" t="s">
        <v>47</v>
      </c>
      <c r="U342" t="s">
        <v>47</v>
      </c>
      <c r="V342">
        <v>7</v>
      </c>
      <c r="W342">
        <v>1</v>
      </c>
      <c r="X342" t="s">
        <v>47</v>
      </c>
      <c r="Y342" t="s">
        <v>47</v>
      </c>
      <c r="Z342" t="s">
        <v>47</v>
      </c>
      <c r="AA342" t="s">
        <v>47</v>
      </c>
      <c r="AB342" t="s">
        <v>47</v>
      </c>
      <c r="AC342" t="s">
        <v>47</v>
      </c>
      <c r="AD342" t="str">
        <f>VLOOKUP($A342,Bat!$A$4:$A$1417,1,FALSE)</f>
        <v>3BAndrew Sterling21</v>
      </c>
    </row>
    <row r="343" spans="1:30" x14ac:dyDescent="0.25">
      <c r="A343" t="str">
        <f t="shared" si="5"/>
        <v>2BLandon Stone21</v>
      </c>
      <c r="B343">
        <v>9950</v>
      </c>
      <c r="C343">
        <v>257</v>
      </c>
      <c r="D343" t="s">
        <v>744</v>
      </c>
      <c r="E343" t="s">
        <v>745</v>
      </c>
      <c r="F343">
        <v>0</v>
      </c>
      <c r="G343">
        <v>36946</v>
      </c>
      <c r="H343">
        <v>21</v>
      </c>
      <c r="I343" t="s">
        <v>74</v>
      </c>
      <c r="J343" t="s">
        <v>128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6</v>
      </c>
      <c r="Q343">
        <v>6</v>
      </c>
      <c r="R343">
        <v>10</v>
      </c>
      <c r="S343" t="s">
        <v>47</v>
      </c>
      <c r="T343">
        <v>1</v>
      </c>
      <c r="U343">
        <v>9</v>
      </c>
      <c r="V343" t="s">
        <v>47</v>
      </c>
      <c r="W343" t="s">
        <v>47</v>
      </c>
      <c r="X343" t="s">
        <v>47</v>
      </c>
      <c r="Y343" t="s">
        <v>47</v>
      </c>
      <c r="Z343" t="s">
        <v>47</v>
      </c>
      <c r="AA343" t="s">
        <v>47</v>
      </c>
      <c r="AB343" t="s">
        <v>47</v>
      </c>
      <c r="AC343" t="s">
        <v>47</v>
      </c>
      <c r="AD343" t="str">
        <f>VLOOKUP($A343,Bat!$A$4:$A$1417,1,FALSE)</f>
        <v>2BLandon Stone21</v>
      </c>
    </row>
    <row r="344" spans="1:30" x14ac:dyDescent="0.25">
      <c r="A344" t="str">
        <f t="shared" si="5"/>
        <v>SSHoriuchi Sugimoto21</v>
      </c>
      <c r="B344">
        <v>4357</v>
      </c>
      <c r="C344">
        <v>52</v>
      </c>
      <c r="D344" t="s">
        <v>499</v>
      </c>
      <c r="E344" t="s">
        <v>746</v>
      </c>
      <c r="F344">
        <v>0</v>
      </c>
      <c r="G344">
        <v>36888</v>
      </c>
      <c r="H344">
        <v>21</v>
      </c>
      <c r="I344" t="s">
        <v>75</v>
      </c>
      <c r="J344" t="s">
        <v>128</v>
      </c>
      <c r="K344">
        <v>1</v>
      </c>
      <c r="L344">
        <v>1</v>
      </c>
      <c r="M344">
        <v>1</v>
      </c>
      <c r="N344">
        <v>1</v>
      </c>
      <c r="O344">
        <v>1</v>
      </c>
      <c r="P344">
        <v>10</v>
      </c>
      <c r="Q344">
        <v>10</v>
      </c>
      <c r="R344">
        <v>4</v>
      </c>
      <c r="S344" t="s">
        <v>47</v>
      </c>
      <c r="T344" t="s">
        <v>47</v>
      </c>
      <c r="U344">
        <v>3</v>
      </c>
      <c r="V344" t="s">
        <v>47</v>
      </c>
      <c r="W344">
        <v>6</v>
      </c>
      <c r="X344" t="s">
        <v>47</v>
      </c>
      <c r="Y344" t="s">
        <v>47</v>
      </c>
      <c r="Z344" t="s">
        <v>47</v>
      </c>
      <c r="AA344" t="s">
        <v>47</v>
      </c>
      <c r="AB344" t="s">
        <v>47</v>
      </c>
      <c r="AC344" t="s">
        <v>47</v>
      </c>
      <c r="AD344" t="str">
        <f>VLOOKUP($A344,Bat!$A$4:$A$1417,1,FALSE)</f>
        <v>SSHoriuchi Sugimoto21</v>
      </c>
    </row>
    <row r="345" spans="1:30" x14ac:dyDescent="0.25">
      <c r="A345" t="str">
        <f t="shared" si="5"/>
        <v>2BMasuhiro Sumita21</v>
      </c>
      <c r="B345">
        <v>7433</v>
      </c>
      <c r="C345">
        <v>99</v>
      </c>
      <c r="D345" t="s">
        <v>747</v>
      </c>
      <c r="E345" t="s">
        <v>748</v>
      </c>
      <c r="F345">
        <v>0</v>
      </c>
      <c r="G345">
        <v>37038</v>
      </c>
      <c r="H345">
        <v>21</v>
      </c>
      <c r="I345" t="s">
        <v>74</v>
      </c>
      <c r="J345" t="s">
        <v>128</v>
      </c>
      <c r="K345">
        <v>1</v>
      </c>
      <c r="L345">
        <v>1</v>
      </c>
      <c r="M345">
        <v>1</v>
      </c>
      <c r="N345">
        <v>1</v>
      </c>
      <c r="O345">
        <v>1</v>
      </c>
      <c r="P345">
        <v>9</v>
      </c>
      <c r="Q345">
        <v>9</v>
      </c>
      <c r="R345">
        <v>7</v>
      </c>
      <c r="S345" t="s">
        <v>47</v>
      </c>
      <c r="T345" t="s">
        <v>47</v>
      </c>
      <c r="U345">
        <v>8</v>
      </c>
      <c r="V345" t="s">
        <v>47</v>
      </c>
      <c r="W345">
        <v>1</v>
      </c>
      <c r="X345" t="s">
        <v>47</v>
      </c>
      <c r="Y345" t="s">
        <v>47</v>
      </c>
      <c r="Z345" t="s">
        <v>47</v>
      </c>
      <c r="AA345" t="s">
        <v>47</v>
      </c>
      <c r="AB345" t="s">
        <v>47</v>
      </c>
      <c r="AC345" t="s">
        <v>47</v>
      </c>
      <c r="AD345" t="str">
        <f>VLOOKUP($A345,Bat!$A$4:$A$1417,1,FALSE)</f>
        <v>2BMasuhiro Sumita21</v>
      </c>
    </row>
    <row r="346" spans="1:30" x14ac:dyDescent="0.25">
      <c r="A346" t="str">
        <f t="shared" si="5"/>
        <v>C-Koto Suzuki18</v>
      </c>
      <c r="B346">
        <v>11167</v>
      </c>
      <c r="C346">
        <v>580</v>
      </c>
      <c r="D346" t="s">
        <v>749</v>
      </c>
      <c r="E346" t="s">
        <v>750</v>
      </c>
      <c r="F346">
        <v>2200000</v>
      </c>
      <c r="G346">
        <v>37827</v>
      </c>
      <c r="H346">
        <v>18</v>
      </c>
      <c r="I346" t="s">
        <v>89</v>
      </c>
      <c r="J346" t="s">
        <v>128</v>
      </c>
      <c r="K346">
        <v>1</v>
      </c>
      <c r="L346">
        <v>1</v>
      </c>
      <c r="M346">
        <v>1</v>
      </c>
      <c r="N346">
        <v>1</v>
      </c>
      <c r="O346">
        <v>1</v>
      </c>
      <c r="P346">
        <v>4</v>
      </c>
      <c r="Q346">
        <v>1</v>
      </c>
      <c r="R346">
        <v>4</v>
      </c>
      <c r="S346">
        <v>5</v>
      </c>
      <c r="T346" t="s">
        <v>47</v>
      </c>
      <c r="U346" t="s">
        <v>47</v>
      </c>
      <c r="V346" t="s">
        <v>47</v>
      </c>
      <c r="W346" t="s">
        <v>47</v>
      </c>
      <c r="X346" t="s">
        <v>47</v>
      </c>
      <c r="Y346" t="s">
        <v>47</v>
      </c>
      <c r="Z346" t="s">
        <v>47</v>
      </c>
      <c r="AA346" t="s">
        <v>47</v>
      </c>
      <c r="AB346" t="s">
        <v>47</v>
      </c>
      <c r="AC346" t="s">
        <v>47</v>
      </c>
      <c r="AD346" t="str">
        <f>VLOOKUP($A346,Bat!$A$4:$A$1417,1,FALSE)</f>
        <v>C-Koto Suzuki18</v>
      </c>
    </row>
    <row r="347" spans="1:30" x14ac:dyDescent="0.25">
      <c r="A347" t="str">
        <f t="shared" si="5"/>
        <v>RFRyoichi Suzuki21</v>
      </c>
      <c r="B347">
        <v>4132</v>
      </c>
      <c r="C347">
        <v>114</v>
      </c>
      <c r="D347" t="s">
        <v>751</v>
      </c>
      <c r="E347" t="s">
        <v>750</v>
      </c>
      <c r="F347">
        <v>0</v>
      </c>
      <c r="G347">
        <v>36753</v>
      </c>
      <c r="H347">
        <v>21</v>
      </c>
      <c r="I347" t="s">
        <v>69</v>
      </c>
      <c r="J347" t="s">
        <v>128</v>
      </c>
      <c r="K347">
        <v>1</v>
      </c>
      <c r="L347">
        <v>1</v>
      </c>
      <c r="M347">
        <v>1</v>
      </c>
      <c r="N347">
        <v>1</v>
      </c>
      <c r="O347">
        <v>1</v>
      </c>
      <c r="P347">
        <v>9</v>
      </c>
      <c r="Q347">
        <v>9</v>
      </c>
      <c r="R347">
        <v>7</v>
      </c>
      <c r="S347" t="s">
        <v>47</v>
      </c>
      <c r="T347" t="s">
        <v>47</v>
      </c>
      <c r="U347" t="s">
        <v>47</v>
      </c>
      <c r="V347" t="s">
        <v>47</v>
      </c>
      <c r="W347" t="s">
        <v>47</v>
      </c>
      <c r="X347" t="s">
        <v>47</v>
      </c>
      <c r="Y347">
        <v>2</v>
      </c>
      <c r="Z347">
        <v>2</v>
      </c>
      <c r="AA347" t="s">
        <v>47</v>
      </c>
      <c r="AB347" t="s">
        <v>47</v>
      </c>
      <c r="AC347" t="s">
        <v>47</v>
      </c>
      <c r="AD347" t="str">
        <f>VLOOKUP($A347,Bat!$A$4:$A$1417,1,FALSE)</f>
        <v>RFRyoichi Suzuki21</v>
      </c>
    </row>
    <row r="348" spans="1:30" x14ac:dyDescent="0.25">
      <c r="A348" t="str">
        <f t="shared" ref="A348:A404" si="6">IF(I348="C","C-",I348)&amp;D348&amp;" "&amp;E348&amp;H348</f>
        <v>CFYunosuke Suzuki18</v>
      </c>
      <c r="B348">
        <v>4689</v>
      </c>
      <c r="C348">
        <v>14</v>
      </c>
      <c r="D348" t="s">
        <v>752</v>
      </c>
      <c r="E348" t="s">
        <v>750</v>
      </c>
      <c r="F348">
        <v>0</v>
      </c>
      <c r="G348">
        <v>37783</v>
      </c>
      <c r="H348">
        <v>18</v>
      </c>
      <c r="I348" t="s">
        <v>77</v>
      </c>
      <c r="J348" t="s">
        <v>128</v>
      </c>
      <c r="K348">
        <v>1</v>
      </c>
      <c r="L348">
        <v>1</v>
      </c>
      <c r="M348">
        <v>1</v>
      </c>
      <c r="N348">
        <v>1</v>
      </c>
      <c r="O348">
        <v>1</v>
      </c>
      <c r="P348">
        <v>10</v>
      </c>
      <c r="Q348">
        <v>10</v>
      </c>
      <c r="R348">
        <v>10</v>
      </c>
      <c r="S348" t="s">
        <v>47</v>
      </c>
      <c r="T348" t="s">
        <v>47</v>
      </c>
      <c r="U348" t="s">
        <v>47</v>
      </c>
      <c r="V348" t="s">
        <v>47</v>
      </c>
      <c r="W348" t="s">
        <v>47</v>
      </c>
      <c r="X348">
        <v>1</v>
      </c>
      <c r="Y348">
        <v>2</v>
      </c>
      <c r="Z348">
        <v>3</v>
      </c>
      <c r="AA348" t="s">
        <v>47</v>
      </c>
      <c r="AB348" t="s">
        <v>47</v>
      </c>
      <c r="AC348" t="s">
        <v>47</v>
      </c>
      <c r="AD348" t="str">
        <f>VLOOKUP($A348,Bat!$A$4:$A$1417,1,FALSE)</f>
        <v>CFYunosuke Suzuki18</v>
      </c>
    </row>
    <row r="349" spans="1:30" x14ac:dyDescent="0.25">
      <c r="A349" t="str">
        <f t="shared" si="6"/>
        <v>1BBruce Swanson18</v>
      </c>
      <c r="B349">
        <v>5012</v>
      </c>
      <c r="C349">
        <v>554</v>
      </c>
      <c r="D349" t="s">
        <v>753</v>
      </c>
      <c r="E349" t="s">
        <v>754</v>
      </c>
      <c r="F349">
        <v>0</v>
      </c>
      <c r="G349">
        <v>37904</v>
      </c>
      <c r="H349">
        <v>18</v>
      </c>
      <c r="I349" t="s">
        <v>90</v>
      </c>
      <c r="J349" t="s">
        <v>128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5</v>
      </c>
      <c r="S349" t="s">
        <v>47</v>
      </c>
      <c r="T349">
        <v>1</v>
      </c>
      <c r="U349" t="s">
        <v>47</v>
      </c>
      <c r="V349" t="s">
        <v>47</v>
      </c>
      <c r="W349" t="s">
        <v>47</v>
      </c>
      <c r="X349" t="s">
        <v>47</v>
      </c>
      <c r="Y349" t="s">
        <v>47</v>
      </c>
      <c r="Z349" t="s">
        <v>47</v>
      </c>
      <c r="AA349" t="s">
        <v>47</v>
      </c>
      <c r="AB349" t="s">
        <v>47</v>
      </c>
      <c r="AC349" t="s">
        <v>47</v>
      </c>
      <c r="AD349" t="str">
        <f>VLOOKUP($A349,Bat!$A$4:$A$1417,1,FALSE)</f>
        <v>1BBruce Swanson18</v>
      </c>
    </row>
    <row r="350" spans="1:30" x14ac:dyDescent="0.25">
      <c r="A350" t="str">
        <f t="shared" si="6"/>
        <v>1BHoshi Takahashi21</v>
      </c>
      <c r="B350">
        <v>4372</v>
      </c>
      <c r="C350">
        <v>809</v>
      </c>
      <c r="D350" t="s">
        <v>755</v>
      </c>
      <c r="E350" t="s">
        <v>756</v>
      </c>
      <c r="F350">
        <v>0</v>
      </c>
      <c r="G350">
        <v>36864</v>
      </c>
      <c r="H350">
        <v>21</v>
      </c>
      <c r="I350" t="s">
        <v>90</v>
      </c>
      <c r="J350" t="s">
        <v>128</v>
      </c>
      <c r="K350">
        <v>1</v>
      </c>
      <c r="L350">
        <v>1</v>
      </c>
      <c r="M350">
        <v>1</v>
      </c>
      <c r="N350">
        <v>1</v>
      </c>
      <c r="O350">
        <v>1</v>
      </c>
      <c r="P350">
        <v>4</v>
      </c>
      <c r="Q350">
        <v>5</v>
      </c>
      <c r="R350">
        <v>1</v>
      </c>
      <c r="S350" t="s">
        <v>47</v>
      </c>
      <c r="T350">
        <v>10</v>
      </c>
      <c r="U350" t="s">
        <v>47</v>
      </c>
      <c r="V350" t="s">
        <v>47</v>
      </c>
      <c r="W350" t="s">
        <v>47</v>
      </c>
      <c r="X350" t="s">
        <v>47</v>
      </c>
      <c r="Y350" t="s">
        <v>47</v>
      </c>
      <c r="Z350" t="s">
        <v>47</v>
      </c>
      <c r="AA350" t="s">
        <v>47</v>
      </c>
      <c r="AB350" t="s">
        <v>47</v>
      </c>
      <c r="AC350" t="s">
        <v>47</v>
      </c>
      <c r="AD350" t="str">
        <f>VLOOKUP($A350,Bat!$A$4:$A$1417,1,FALSE)</f>
        <v>1BHoshi Takahashi21</v>
      </c>
    </row>
    <row r="351" spans="1:30" x14ac:dyDescent="0.25">
      <c r="A351" t="str">
        <f t="shared" si="6"/>
        <v>2BKatsunosuki Takahashi21</v>
      </c>
      <c r="B351">
        <v>4459</v>
      </c>
      <c r="C351">
        <v>319</v>
      </c>
      <c r="D351" t="s">
        <v>757</v>
      </c>
      <c r="E351" t="s">
        <v>756</v>
      </c>
      <c r="F351">
        <v>0</v>
      </c>
      <c r="G351">
        <v>36818</v>
      </c>
      <c r="H351">
        <v>21</v>
      </c>
      <c r="I351" t="s">
        <v>74</v>
      </c>
      <c r="J351" t="s">
        <v>128</v>
      </c>
      <c r="K351">
        <v>1</v>
      </c>
      <c r="L351">
        <v>1</v>
      </c>
      <c r="M351">
        <v>1</v>
      </c>
      <c r="N351">
        <v>1</v>
      </c>
      <c r="O351">
        <v>1</v>
      </c>
      <c r="P351">
        <v>8</v>
      </c>
      <c r="Q351">
        <v>4</v>
      </c>
      <c r="R351">
        <v>4</v>
      </c>
      <c r="S351" t="s">
        <v>47</v>
      </c>
      <c r="T351" t="s">
        <v>47</v>
      </c>
      <c r="U351">
        <v>8</v>
      </c>
      <c r="V351">
        <v>6</v>
      </c>
      <c r="W351">
        <v>6</v>
      </c>
      <c r="X351" t="s">
        <v>47</v>
      </c>
      <c r="Y351" t="s">
        <v>47</v>
      </c>
      <c r="Z351" t="s">
        <v>47</v>
      </c>
      <c r="AA351" t="s">
        <v>47</v>
      </c>
      <c r="AB351" t="s">
        <v>47</v>
      </c>
      <c r="AC351" t="s">
        <v>47</v>
      </c>
      <c r="AD351" t="str">
        <f>VLOOKUP($A351,Bat!$A$4:$A$1417,1,FALSE)</f>
        <v>2BKatsunosuki Takahashi21</v>
      </c>
    </row>
    <row r="352" spans="1:30" x14ac:dyDescent="0.25">
      <c r="A352" t="str">
        <f t="shared" si="6"/>
        <v>1BNobuhito Takahashi21</v>
      </c>
      <c r="B352">
        <v>4308</v>
      </c>
      <c r="C352">
        <v>709</v>
      </c>
      <c r="D352" t="s">
        <v>758</v>
      </c>
      <c r="E352" t="s">
        <v>756</v>
      </c>
      <c r="F352">
        <v>0</v>
      </c>
      <c r="G352">
        <v>36759</v>
      </c>
      <c r="H352">
        <v>21</v>
      </c>
      <c r="I352" t="s">
        <v>90</v>
      </c>
      <c r="J352" t="s">
        <v>128</v>
      </c>
      <c r="K352">
        <v>1</v>
      </c>
      <c r="L352">
        <v>1</v>
      </c>
      <c r="M352">
        <v>1</v>
      </c>
      <c r="N352">
        <v>1</v>
      </c>
      <c r="O352">
        <v>1</v>
      </c>
      <c r="P352">
        <v>1</v>
      </c>
      <c r="Q352">
        <v>1</v>
      </c>
      <c r="R352">
        <v>4</v>
      </c>
      <c r="S352" t="s">
        <v>47</v>
      </c>
      <c r="T352">
        <v>5</v>
      </c>
      <c r="U352" t="s">
        <v>47</v>
      </c>
      <c r="V352" t="s">
        <v>47</v>
      </c>
      <c r="W352" t="s">
        <v>47</v>
      </c>
      <c r="X352" t="s">
        <v>47</v>
      </c>
      <c r="Y352" t="s">
        <v>47</v>
      </c>
      <c r="Z352" t="s">
        <v>47</v>
      </c>
      <c r="AA352" t="s">
        <v>47</v>
      </c>
      <c r="AB352" t="s">
        <v>47</v>
      </c>
      <c r="AC352" t="s">
        <v>47</v>
      </c>
      <c r="AD352" t="str">
        <f>VLOOKUP($A352,Bat!$A$4:$A$1417,1,FALSE)</f>
        <v>1BNobuhito Takahashi21</v>
      </c>
    </row>
    <row r="353" spans="1:30" x14ac:dyDescent="0.25">
      <c r="A353" t="str">
        <f t="shared" si="6"/>
        <v>1BTsurayaki Takano21</v>
      </c>
      <c r="B353">
        <v>4352</v>
      </c>
      <c r="C353">
        <v>842</v>
      </c>
      <c r="D353" t="s">
        <v>759</v>
      </c>
      <c r="E353" t="s">
        <v>760</v>
      </c>
      <c r="F353">
        <v>0</v>
      </c>
      <c r="G353">
        <v>36832</v>
      </c>
      <c r="H353">
        <v>21</v>
      </c>
      <c r="I353" t="s">
        <v>90</v>
      </c>
      <c r="J353" t="s">
        <v>128</v>
      </c>
      <c r="K353">
        <v>1</v>
      </c>
      <c r="L353">
        <v>1</v>
      </c>
      <c r="M353">
        <v>1</v>
      </c>
      <c r="N353">
        <v>1</v>
      </c>
      <c r="O353">
        <v>1</v>
      </c>
      <c r="P353">
        <v>2</v>
      </c>
      <c r="Q353">
        <v>6</v>
      </c>
      <c r="R353">
        <v>2</v>
      </c>
      <c r="S353" t="s">
        <v>47</v>
      </c>
      <c r="T353">
        <v>5</v>
      </c>
      <c r="U353" t="s">
        <v>47</v>
      </c>
      <c r="V353" t="s">
        <v>47</v>
      </c>
      <c r="W353" t="s">
        <v>47</v>
      </c>
      <c r="X353" t="s">
        <v>47</v>
      </c>
      <c r="Y353" t="s">
        <v>47</v>
      </c>
      <c r="Z353" t="s">
        <v>47</v>
      </c>
      <c r="AA353" t="s">
        <v>47</v>
      </c>
      <c r="AB353" t="s">
        <v>47</v>
      </c>
      <c r="AC353" t="s">
        <v>47</v>
      </c>
      <c r="AD353" t="str">
        <f>VLOOKUP($A353,Bat!$A$4:$A$1417,1,FALSE)</f>
        <v>1BTsurayaki Takano21</v>
      </c>
    </row>
    <row r="354" spans="1:30" x14ac:dyDescent="0.25">
      <c r="A354" t="str">
        <f t="shared" si="6"/>
        <v>CFYasunobu Tamura21</v>
      </c>
      <c r="B354">
        <v>4485</v>
      </c>
      <c r="C354">
        <v>29</v>
      </c>
      <c r="D354" t="s">
        <v>761</v>
      </c>
      <c r="E354" t="s">
        <v>762</v>
      </c>
      <c r="F354">
        <v>0</v>
      </c>
      <c r="G354">
        <v>36747</v>
      </c>
      <c r="H354">
        <v>21</v>
      </c>
      <c r="I354" t="s">
        <v>77</v>
      </c>
      <c r="J354" t="s">
        <v>128</v>
      </c>
      <c r="K354">
        <v>1</v>
      </c>
      <c r="L354">
        <v>1</v>
      </c>
      <c r="M354">
        <v>1</v>
      </c>
      <c r="N354">
        <v>1</v>
      </c>
      <c r="O354">
        <v>1</v>
      </c>
      <c r="P354">
        <v>10</v>
      </c>
      <c r="Q354">
        <v>9</v>
      </c>
      <c r="R354">
        <v>10</v>
      </c>
      <c r="S354" t="s">
        <v>47</v>
      </c>
      <c r="T354" t="s">
        <v>47</v>
      </c>
      <c r="U354" t="s">
        <v>47</v>
      </c>
      <c r="V354" t="s">
        <v>47</v>
      </c>
      <c r="W354" t="s">
        <v>47</v>
      </c>
      <c r="X354">
        <v>7</v>
      </c>
      <c r="Y354">
        <v>7</v>
      </c>
      <c r="Z354">
        <v>5</v>
      </c>
      <c r="AA354" t="s">
        <v>47</v>
      </c>
      <c r="AB354" t="s">
        <v>47</v>
      </c>
      <c r="AC354" t="s">
        <v>47</v>
      </c>
      <c r="AD354" t="str">
        <f>VLOOKUP($A354,Bat!$A$4:$A$1417,1,FALSE)</f>
        <v>CFYasunobu Tamura21</v>
      </c>
    </row>
    <row r="355" spans="1:30" x14ac:dyDescent="0.25">
      <c r="A355" t="str">
        <f t="shared" si="6"/>
        <v>CFJerry Taylor21</v>
      </c>
      <c r="B355">
        <v>9761</v>
      </c>
      <c r="C355">
        <v>227</v>
      </c>
      <c r="D355" t="s">
        <v>699</v>
      </c>
      <c r="E355" t="s">
        <v>763</v>
      </c>
      <c r="F355">
        <v>0</v>
      </c>
      <c r="G355">
        <v>36913</v>
      </c>
      <c r="H355">
        <v>21</v>
      </c>
      <c r="I355" t="s">
        <v>77</v>
      </c>
      <c r="J355" t="s">
        <v>128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8</v>
      </c>
      <c r="Q355">
        <v>6</v>
      </c>
      <c r="R355">
        <v>8</v>
      </c>
      <c r="S355" t="s">
        <v>47</v>
      </c>
      <c r="T355" t="s">
        <v>47</v>
      </c>
      <c r="U355" t="s">
        <v>47</v>
      </c>
      <c r="V355" t="s">
        <v>47</v>
      </c>
      <c r="W355" t="s">
        <v>47</v>
      </c>
      <c r="X355">
        <v>5</v>
      </c>
      <c r="Y355">
        <v>7</v>
      </c>
      <c r="Z355" t="s">
        <v>47</v>
      </c>
      <c r="AA355" t="s">
        <v>47</v>
      </c>
      <c r="AB355" t="s">
        <v>47</v>
      </c>
      <c r="AC355" t="s">
        <v>47</v>
      </c>
      <c r="AD355" t="str">
        <f>VLOOKUP($A355,Bat!$A$4:$A$1417,1,FALSE)</f>
        <v>CFJerry Taylor21</v>
      </c>
    </row>
    <row r="356" spans="1:30" x14ac:dyDescent="0.25">
      <c r="A356" t="str">
        <f t="shared" si="6"/>
        <v>SSEdison Terry21</v>
      </c>
      <c r="B356">
        <v>7533</v>
      </c>
      <c r="C356">
        <v>161</v>
      </c>
      <c r="D356" t="s">
        <v>764</v>
      </c>
      <c r="E356" t="s">
        <v>765</v>
      </c>
      <c r="F356">
        <v>0</v>
      </c>
      <c r="G356">
        <v>36925</v>
      </c>
      <c r="H356">
        <v>21</v>
      </c>
      <c r="I356" t="s">
        <v>75</v>
      </c>
      <c r="J356" t="s">
        <v>128</v>
      </c>
      <c r="K356">
        <v>1</v>
      </c>
      <c r="L356">
        <v>1</v>
      </c>
      <c r="M356">
        <v>1</v>
      </c>
      <c r="N356">
        <v>1</v>
      </c>
      <c r="O356">
        <v>1</v>
      </c>
      <c r="P356">
        <v>7</v>
      </c>
      <c r="Q356">
        <v>8</v>
      </c>
      <c r="R356">
        <v>9</v>
      </c>
      <c r="S356" t="s">
        <v>47</v>
      </c>
      <c r="T356" t="s">
        <v>47</v>
      </c>
      <c r="U356">
        <v>9</v>
      </c>
      <c r="V356">
        <v>2</v>
      </c>
      <c r="W356">
        <v>7</v>
      </c>
      <c r="X356" t="s">
        <v>47</v>
      </c>
      <c r="Y356">
        <v>1</v>
      </c>
      <c r="Z356" t="s">
        <v>47</v>
      </c>
      <c r="AA356" t="s">
        <v>47</v>
      </c>
      <c r="AB356" t="s">
        <v>47</v>
      </c>
      <c r="AC356" t="s">
        <v>47</v>
      </c>
      <c r="AD356" t="str">
        <f>VLOOKUP($A356,Bat!$A$4:$A$1417,1,FALSE)</f>
        <v>SSEdison Terry21</v>
      </c>
    </row>
    <row r="357" spans="1:30" x14ac:dyDescent="0.25">
      <c r="A357" t="str">
        <f t="shared" si="6"/>
        <v>LFMark Thornber18</v>
      </c>
      <c r="B357">
        <v>5507</v>
      </c>
      <c r="C357">
        <v>69</v>
      </c>
      <c r="D357" t="s">
        <v>226</v>
      </c>
      <c r="E357" t="s">
        <v>766</v>
      </c>
      <c r="F357">
        <v>0</v>
      </c>
      <c r="G357">
        <v>37935</v>
      </c>
      <c r="H357">
        <v>18</v>
      </c>
      <c r="I357" t="s">
        <v>52</v>
      </c>
      <c r="J357" t="s">
        <v>128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10</v>
      </c>
      <c r="Q357">
        <v>10</v>
      </c>
      <c r="R357">
        <v>5</v>
      </c>
      <c r="S357" t="s">
        <v>47</v>
      </c>
      <c r="T357" t="s">
        <v>47</v>
      </c>
      <c r="U357" t="s">
        <v>47</v>
      </c>
      <c r="V357" t="s">
        <v>47</v>
      </c>
      <c r="W357" t="s">
        <v>47</v>
      </c>
      <c r="X357">
        <v>6</v>
      </c>
      <c r="Y357" t="s">
        <v>47</v>
      </c>
      <c r="Z357" t="s">
        <v>47</v>
      </c>
      <c r="AA357" t="s">
        <v>47</v>
      </c>
      <c r="AB357" t="s">
        <v>47</v>
      </c>
      <c r="AC357" t="s">
        <v>47</v>
      </c>
      <c r="AD357" t="str">
        <f>VLOOKUP($A357,Bat!$A$4:$A$1417,1,FALSE)</f>
        <v>LFMark Thornber18</v>
      </c>
    </row>
    <row r="358" spans="1:30" x14ac:dyDescent="0.25">
      <c r="A358" t="str">
        <f t="shared" si="6"/>
        <v>LFJeff Tillman18</v>
      </c>
      <c r="B358">
        <v>4877</v>
      </c>
      <c r="C358">
        <v>470</v>
      </c>
      <c r="D358" t="s">
        <v>381</v>
      </c>
      <c r="E358" t="s">
        <v>767</v>
      </c>
      <c r="F358">
        <v>0</v>
      </c>
      <c r="G358">
        <v>38012</v>
      </c>
      <c r="H358">
        <v>18</v>
      </c>
      <c r="I358" t="s">
        <v>52</v>
      </c>
      <c r="J358" t="s">
        <v>128</v>
      </c>
      <c r="K358">
        <v>1</v>
      </c>
      <c r="L358">
        <v>1</v>
      </c>
      <c r="M358">
        <v>1</v>
      </c>
      <c r="N358">
        <v>1</v>
      </c>
      <c r="O358">
        <v>1</v>
      </c>
      <c r="P358">
        <v>1</v>
      </c>
      <c r="Q358">
        <v>3</v>
      </c>
      <c r="R358">
        <v>1</v>
      </c>
      <c r="S358" t="s">
        <v>47</v>
      </c>
      <c r="T358" t="s">
        <v>47</v>
      </c>
      <c r="U358" t="s">
        <v>47</v>
      </c>
      <c r="V358" t="s">
        <v>47</v>
      </c>
      <c r="W358" t="s">
        <v>47</v>
      </c>
      <c r="X358">
        <v>1</v>
      </c>
      <c r="Y358" t="s">
        <v>47</v>
      </c>
      <c r="Z358" t="s">
        <v>47</v>
      </c>
      <c r="AA358" t="s">
        <v>47</v>
      </c>
      <c r="AB358" t="s">
        <v>47</v>
      </c>
      <c r="AC358" t="s">
        <v>47</v>
      </c>
      <c r="AD358" t="str">
        <f>VLOOKUP($A358,Bat!$A$4:$A$1417,1,FALSE)</f>
        <v>LFJeff Tillman18</v>
      </c>
    </row>
    <row r="359" spans="1:30" x14ac:dyDescent="0.25">
      <c r="A359" t="str">
        <f t="shared" si="6"/>
        <v>3BCarlos Torres21</v>
      </c>
      <c r="B359">
        <v>9196</v>
      </c>
      <c r="C359">
        <v>447</v>
      </c>
      <c r="D359" t="s">
        <v>443</v>
      </c>
      <c r="E359" t="s">
        <v>768</v>
      </c>
      <c r="F359">
        <v>0</v>
      </c>
      <c r="G359">
        <v>36844</v>
      </c>
      <c r="H359">
        <v>21</v>
      </c>
      <c r="I359" t="s">
        <v>72</v>
      </c>
      <c r="J359" t="s">
        <v>128</v>
      </c>
      <c r="K359">
        <v>1</v>
      </c>
      <c r="L359">
        <v>1</v>
      </c>
      <c r="M359">
        <v>1</v>
      </c>
      <c r="N359">
        <v>1</v>
      </c>
      <c r="O359">
        <v>1</v>
      </c>
      <c r="P359">
        <v>4</v>
      </c>
      <c r="Q359">
        <v>5</v>
      </c>
      <c r="R359">
        <v>4</v>
      </c>
      <c r="S359" t="s">
        <v>47</v>
      </c>
      <c r="T359" t="s">
        <v>47</v>
      </c>
      <c r="U359">
        <v>3</v>
      </c>
      <c r="V359">
        <v>7</v>
      </c>
      <c r="W359">
        <v>6</v>
      </c>
      <c r="X359" t="s">
        <v>47</v>
      </c>
      <c r="Y359" t="s">
        <v>47</v>
      </c>
      <c r="Z359" t="s">
        <v>47</v>
      </c>
      <c r="AA359" t="s">
        <v>47</v>
      </c>
      <c r="AB359" t="s">
        <v>47</v>
      </c>
      <c r="AC359" t="s">
        <v>47</v>
      </c>
      <c r="AD359" t="str">
        <f>VLOOKUP($A359,Bat!$A$4:$A$1417,1,FALSE)</f>
        <v>3BCarlos Torres21</v>
      </c>
    </row>
    <row r="360" spans="1:30" x14ac:dyDescent="0.25">
      <c r="A360" t="str">
        <f t="shared" si="6"/>
        <v>3BMiguel Trejo21</v>
      </c>
      <c r="B360">
        <v>9719</v>
      </c>
      <c r="C360">
        <v>400</v>
      </c>
      <c r="D360" t="s">
        <v>388</v>
      </c>
      <c r="E360" t="s">
        <v>769</v>
      </c>
      <c r="F360">
        <v>0</v>
      </c>
      <c r="G360">
        <v>36711</v>
      </c>
      <c r="H360">
        <v>21</v>
      </c>
      <c r="I360" t="s">
        <v>72</v>
      </c>
      <c r="J360" t="s">
        <v>128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3</v>
      </c>
      <c r="Q360">
        <v>7</v>
      </c>
      <c r="R360">
        <v>6</v>
      </c>
      <c r="S360" t="s">
        <v>47</v>
      </c>
      <c r="T360" t="s">
        <v>47</v>
      </c>
      <c r="U360" t="s">
        <v>47</v>
      </c>
      <c r="V360">
        <v>8</v>
      </c>
      <c r="W360" t="s">
        <v>47</v>
      </c>
      <c r="X360" t="s">
        <v>47</v>
      </c>
      <c r="Y360" t="s">
        <v>47</v>
      </c>
      <c r="Z360" t="s">
        <v>47</v>
      </c>
      <c r="AA360" t="s">
        <v>47</v>
      </c>
      <c r="AB360" t="s">
        <v>47</v>
      </c>
      <c r="AC360" t="s">
        <v>47</v>
      </c>
      <c r="AD360" t="str">
        <f>VLOOKUP($A360,Bat!$A$4:$A$1417,1,FALSE)</f>
        <v>3BMiguel Trejo21</v>
      </c>
    </row>
    <row r="361" spans="1:30" x14ac:dyDescent="0.25">
      <c r="A361" t="str">
        <f t="shared" si="6"/>
        <v>RFFélix Trujillo21</v>
      </c>
      <c r="B361">
        <v>9103</v>
      </c>
      <c r="C361">
        <v>43</v>
      </c>
      <c r="D361" t="s">
        <v>770</v>
      </c>
      <c r="E361" t="s">
        <v>771</v>
      </c>
      <c r="F361">
        <v>0</v>
      </c>
      <c r="G361">
        <v>36973</v>
      </c>
      <c r="H361">
        <v>21</v>
      </c>
      <c r="I361" t="s">
        <v>69</v>
      </c>
      <c r="J361" t="s">
        <v>128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9</v>
      </c>
      <c r="Q361">
        <v>10</v>
      </c>
      <c r="R361">
        <v>10</v>
      </c>
      <c r="S361" t="s">
        <v>47</v>
      </c>
      <c r="T361" t="s">
        <v>47</v>
      </c>
      <c r="U361" t="s">
        <v>47</v>
      </c>
      <c r="V361" t="s">
        <v>47</v>
      </c>
      <c r="W361" t="s">
        <v>47</v>
      </c>
      <c r="X361">
        <v>6</v>
      </c>
      <c r="Y361">
        <v>4</v>
      </c>
      <c r="Z361">
        <v>7</v>
      </c>
      <c r="AA361" t="s">
        <v>47</v>
      </c>
      <c r="AB361" t="s">
        <v>47</v>
      </c>
      <c r="AC361" t="s">
        <v>47</v>
      </c>
      <c r="AD361" t="str">
        <f>VLOOKUP($A361,Bat!$A$4:$A$1417,1,FALSE)</f>
        <v>RFFélix Trujillo21</v>
      </c>
    </row>
    <row r="362" spans="1:30" x14ac:dyDescent="0.25">
      <c r="A362" t="str">
        <f t="shared" si="6"/>
        <v>LFJavier Trujillo18</v>
      </c>
      <c r="B362">
        <v>5187</v>
      </c>
      <c r="C362">
        <v>258</v>
      </c>
      <c r="D362" t="s">
        <v>688</v>
      </c>
      <c r="E362" t="s">
        <v>771</v>
      </c>
      <c r="F362">
        <v>0</v>
      </c>
      <c r="G362">
        <v>38056</v>
      </c>
      <c r="H362">
        <v>18</v>
      </c>
      <c r="I362" t="s">
        <v>52</v>
      </c>
      <c r="J362" t="s">
        <v>128</v>
      </c>
      <c r="K362">
        <v>1</v>
      </c>
      <c r="L362">
        <v>1</v>
      </c>
      <c r="M362">
        <v>1</v>
      </c>
      <c r="N362">
        <v>1</v>
      </c>
      <c r="O362">
        <v>1</v>
      </c>
      <c r="P362">
        <v>8</v>
      </c>
      <c r="Q362">
        <v>5</v>
      </c>
      <c r="R362">
        <v>8</v>
      </c>
      <c r="S362" t="s">
        <v>47</v>
      </c>
      <c r="T362" t="s">
        <v>47</v>
      </c>
      <c r="U362" t="s">
        <v>47</v>
      </c>
      <c r="V362" t="s">
        <v>47</v>
      </c>
      <c r="W362" t="s">
        <v>47</v>
      </c>
      <c r="X362">
        <v>6</v>
      </c>
      <c r="Y362" t="s">
        <v>47</v>
      </c>
      <c r="Z362" t="s">
        <v>47</v>
      </c>
      <c r="AA362" t="s">
        <v>47</v>
      </c>
      <c r="AB362" t="s">
        <v>47</v>
      </c>
      <c r="AC362" t="s">
        <v>47</v>
      </c>
      <c r="AD362" t="str">
        <f>VLOOKUP($A362,Bat!$A$4:$A$1417,1,FALSE)</f>
        <v>LFJavier Trujillo18</v>
      </c>
    </row>
    <row r="363" spans="1:30" x14ac:dyDescent="0.25">
      <c r="A363" t="str">
        <f t="shared" si="6"/>
        <v>3BTetsu Tsuchiya21</v>
      </c>
      <c r="B363">
        <v>4450</v>
      </c>
      <c r="C363">
        <v>361</v>
      </c>
      <c r="D363" t="s">
        <v>772</v>
      </c>
      <c r="E363" t="s">
        <v>773</v>
      </c>
      <c r="F363">
        <v>0</v>
      </c>
      <c r="G363">
        <v>36910</v>
      </c>
      <c r="H363">
        <v>21</v>
      </c>
      <c r="I363" t="s">
        <v>72</v>
      </c>
      <c r="J363" t="s">
        <v>128</v>
      </c>
      <c r="K363">
        <v>1</v>
      </c>
      <c r="L363">
        <v>1</v>
      </c>
      <c r="M363">
        <v>1</v>
      </c>
      <c r="N363">
        <v>1</v>
      </c>
      <c r="O363">
        <v>1</v>
      </c>
      <c r="P363">
        <v>4</v>
      </c>
      <c r="Q363">
        <v>7</v>
      </c>
      <c r="R363">
        <v>6</v>
      </c>
      <c r="S363" t="s">
        <v>47</v>
      </c>
      <c r="T363">
        <v>3</v>
      </c>
      <c r="U363">
        <v>3</v>
      </c>
      <c r="V363">
        <v>10</v>
      </c>
      <c r="W363">
        <v>3</v>
      </c>
      <c r="X363" t="s">
        <v>47</v>
      </c>
      <c r="Y363" t="s">
        <v>47</v>
      </c>
      <c r="Z363" t="s">
        <v>47</v>
      </c>
      <c r="AA363" t="s">
        <v>47</v>
      </c>
      <c r="AB363" t="s">
        <v>47</v>
      </c>
      <c r="AC363" t="s">
        <v>47</v>
      </c>
      <c r="AD363" t="str">
        <f>VLOOKUP($A363,Bat!$A$4:$A$1417,1,FALSE)</f>
        <v>3BTetsu Tsuchiya21</v>
      </c>
    </row>
    <row r="364" spans="1:30" x14ac:dyDescent="0.25">
      <c r="A364" t="str">
        <f t="shared" si="6"/>
        <v>RFJorge Valdéz18</v>
      </c>
      <c r="B364">
        <v>5333</v>
      </c>
      <c r="C364">
        <v>213</v>
      </c>
      <c r="D364" t="s">
        <v>683</v>
      </c>
      <c r="E364" t="s">
        <v>774</v>
      </c>
      <c r="F364">
        <v>1900000</v>
      </c>
      <c r="G364">
        <v>37958</v>
      </c>
      <c r="H364">
        <v>18</v>
      </c>
      <c r="I364" t="s">
        <v>69</v>
      </c>
      <c r="J364" t="s">
        <v>128</v>
      </c>
      <c r="K364">
        <v>1</v>
      </c>
      <c r="L364">
        <v>1</v>
      </c>
      <c r="M364">
        <v>1</v>
      </c>
      <c r="N364">
        <v>1</v>
      </c>
      <c r="O364">
        <v>1</v>
      </c>
      <c r="P364">
        <v>6</v>
      </c>
      <c r="Q364">
        <v>10</v>
      </c>
      <c r="R364">
        <v>4</v>
      </c>
      <c r="S364" t="s">
        <v>47</v>
      </c>
      <c r="T364">
        <v>5</v>
      </c>
      <c r="U364" t="s">
        <v>47</v>
      </c>
      <c r="V364" t="s">
        <v>47</v>
      </c>
      <c r="W364" t="s">
        <v>47</v>
      </c>
      <c r="X364" t="s">
        <v>47</v>
      </c>
      <c r="Y364" t="s">
        <v>47</v>
      </c>
      <c r="Z364">
        <v>2</v>
      </c>
      <c r="AA364" t="s">
        <v>47</v>
      </c>
      <c r="AB364" t="s">
        <v>47</v>
      </c>
      <c r="AC364" t="s">
        <v>47</v>
      </c>
      <c r="AD364" t="str">
        <f>VLOOKUP($A364,Bat!$A$4:$A$1417,1,FALSE)</f>
        <v>RFJorge Valdéz18</v>
      </c>
    </row>
    <row r="365" spans="1:30" x14ac:dyDescent="0.25">
      <c r="A365" t="str">
        <f t="shared" si="6"/>
        <v>CFAbel van Alpen21</v>
      </c>
      <c r="B365">
        <v>5638</v>
      </c>
      <c r="C365">
        <v>140</v>
      </c>
      <c r="D365" t="s">
        <v>775</v>
      </c>
      <c r="E365" t="s">
        <v>776</v>
      </c>
      <c r="F365">
        <v>0</v>
      </c>
      <c r="G365">
        <v>36877</v>
      </c>
      <c r="H365">
        <v>21</v>
      </c>
      <c r="I365" t="s">
        <v>77</v>
      </c>
      <c r="J365" t="s">
        <v>128</v>
      </c>
      <c r="K365">
        <v>1</v>
      </c>
      <c r="L365">
        <v>1</v>
      </c>
      <c r="M365">
        <v>1</v>
      </c>
      <c r="N365">
        <v>1</v>
      </c>
      <c r="O365">
        <v>1</v>
      </c>
      <c r="P365">
        <v>9</v>
      </c>
      <c r="Q365">
        <v>7</v>
      </c>
      <c r="R365">
        <v>7</v>
      </c>
      <c r="S365" t="s">
        <v>47</v>
      </c>
      <c r="T365" t="s">
        <v>47</v>
      </c>
      <c r="U365" t="s">
        <v>47</v>
      </c>
      <c r="V365" t="s">
        <v>47</v>
      </c>
      <c r="W365" t="s">
        <v>47</v>
      </c>
      <c r="X365">
        <v>5</v>
      </c>
      <c r="Y365">
        <v>9</v>
      </c>
      <c r="Z365">
        <v>3</v>
      </c>
      <c r="AA365" t="s">
        <v>47</v>
      </c>
      <c r="AB365" t="s">
        <v>47</v>
      </c>
      <c r="AC365" t="s">
        <v>47</v>
      </c>
      <c r="AD365" t="str">
        <f>VLOOKUP($A365,Bat!$A$4:$A$1417,1,FALSE)</f>
        <v>CFAbel van Alpen21</v>
      </c>
    </row>
    <row r="366" spans="1:30" x14ac:dyDescent="0.25">
      <c r="A366" t="str">
        <f t="shared" si="6"/>
        <v>LFArturo Vega18</v>
      </c>
      <c r="B366">
        <v>5057</v>
      </c>
      <c r="C366">
        <v>105</v>
      </c>
      <c r="D366" t="s">
        <v>777</v>
      </c>
      <c r="E366" t="s">
        <v>778</v>
      </c>
      <c r="F366">
        <v>0</v>
      </c>
      <c r="G366">
        <v>37878</v>
      </c>
      <c r="H366">
        <v>18</v>
      </c>
      <c r="I366" t="s">
        <v>52</v>
      </c>
      <c r="J366" t="s">
        <v>128</v>
      </c>
      <c r="K366">
        <v>1</v>
      </c>
      <c r="L366">
        <v>1</v>
      </c>
      <c r="M366">
        <v>1</v>
      </c>
      <c r="N366">
        <v>1</v>
      </c>
      <c r="O366">
        <v>1</v>
      </c>
      <c r="P366">
        <v>9</v>
      </c>
      <c r="Q366">
        <v>10</v>
      </c>
      <c r="R366">
        <v>5</v>
      </c>
      <c r="S366" t="s">
        <v>47</v>
      </c>
      <c r="T366" t="s">
        <v>47</v>
      </c>
      <c r="U366" t="s">
        <v>47</v>
      </c>
      <c r="V366" t="s">
        <v>47</v>
      </c>
      <c r="W366" t="s">
        <v>47</v>
      </c>
      <c r="X366">
        <v>6</v>
      </c>
      <c r="Y366" t="s">
        <v>47</v>
      </c>
      <c r="Z366" t="s">
        <v>47</v>
      </c>
      <c r="AA366" t="s">
        <v>47</v>
      </c>
      <c r="AB366" t="s">
        <v>47</v>
      </c>
      <c r="AC366" t="s">
        <v>47</v>
      </c>
      <c r="AD366" t="str">
        <f>VLOOKUP($A366,Bat!$A$4:$A$1417,1,FALSE)</f>
        <v>LFArturo Vega18</v>
      </c>
    </row>
    <row r="367" spans="1:30" x14ac:dyDescent="0.25">
      <c r="A367" t="str">
        <f t="shared" si="6"/>
        <v>CFJúlio Velásquez21</v>
      </c>
      <c r="B367">
        <v>9602</v>
      </c>
      <c r="C367">
        <v>31</v>
      </c>
      <c r="D367" t="s">
        <v>575</v>
      </c>
      <c r="E367" t="s">
        <v>779</v>
      </c>
      <c r="F367">
        <v>0</v>
      </c>
      <c r="G367">
        <v>36771</v>
      </c>
      <c r="H367">
        <v>21</v>
      </c>
      <c r="I367" t="s">
        <v>77</v>
      </c>
      <c r="J367" t="s">
        <v>128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10</v>
      </c>
      <c r="Q367">
        <v>9</v>
      </c>
      <c r="R367">
        <v>10</v>
      </c>
      <c r="S367" t="s">
        <v>47</v>
      </c>
      <c r="T367" t="s">
        <v>47</v>
      </c>
      <c r="U367" t="s">
        <v>47</v>
      </c>
      <c r="V367" t="s">
        <v>47</v>
      </c>
      <c r="W367" t="s">
        <v>47</v>
      </c>
      <c r="X367" t="s">
        <v>47</v>
      </c>
      <c r="Y367">
        <v>6</v>
      </c>
      <c r="Z367">
        <v>7</v>
      </c>
      <c r="AA367" t="s">
        <v>47</v>
      </c>
      <c r="AB367" t="s">
        <v>47</v>
      </c>
      <c r="AC367" t="s">
        <v>47</v>
      </c>
      <c r="AD367" t="str">
        <f>VLOOKUP($A367,Bat!$A$4:$A$1417,1,FALSE)</f>
        <v>CFJúlio Velásquez21</v>
      </c>
    </row>
    <row r="368" spans="1:30" x14ac:dyDescent="0.25">
      <c r="A368" t="str">
        <f t="shared" si="6"/>
        <v>2BJimmy Vickers18</v>
      </c>
      <c r="B368">
        <v>5182</v>
      </c>
      <c r="C368">
        <v>192</v>
      </c>
      <c r="D368" t="s">
        <v>568</v>
      </c>
      <c r="E368" t="s">
        <v>780</v>
      </c>
      <c r="F368">
        <v>0</v>
      </c>
      <c r="G368">
        <v>37933</v>
      </c>
      <c r="H368">
        <v>18</v>
      </c>
      <c r="I368" t="s">
        <v>74</v>
      </c>
      <c r="J368" t="s">
        <v>128</v>
      </c>
      <c r="K368">
        <v>1</v>
      </c>
      <c r="L368">
        <v>1</v>
      </c>
      <c r="M368">
        <v>1</v>
      </c>
      <c r="N368">
        <v>1</v>
      </c>
      <c r="O368">
        <v>1</v>
      </c>
      <c r="P368">
        <v>9</v>
      </c>
      <c r="Q368">
        <v>6</v>
      </c>
      <c r="R368">
        <v>9</v>
      </c>
      <c r="S368" t="s">
        <v>47</v>
      </c>
      <c r="T368" t="s">
        <v>47</v>
      </c>
      <c r="U368">
        <v>3</v>
      </c>
      <c r="V368">
        <v>5</v>
      </c>
      <c r="W368">
        <v>1</v>
      </c>
      <c r="X368" t="s">
        <v>47</v>
      </c>
      <c r="Y368" t="s">
        <v>47</v>
      </c>
      <c r="Z368" t="s">
        <v>47</v>
      </c>
      <c r="AA368" t="s">
        <v>47</v>
      </c>
      <c r="AB368" t="s">
        <v>47</v>
      </c>
      <c r="AC368" t="s">
        <v>47</v>
      </c>
      <c r="AD368" t="str">
        <f>VLOOKUP($A368,Bat!$A$4:$A$1417,1,FALSE)</f>
        <v>2BJimmy Vickers18</v>
      </c>
    </row>
    <row r="369" spans="1:30" x14ac:dyDescent="0.25">
      <c r="A369" t="str">
        <f t="shared" si="6"/>
        <v>C-Jaime Villanueva18</v>
      </c>
      <c r="B369">
        <v>4980</v>
      </c>
      <c r="C369">
        <v>490</v>
      </c>
      <c r="D369" t="s">
        <v>532</v>
      </c>
      <c r="E369" t="s">
        <v>781</v>
      </c>
      <c r="F369">
        <v>0</v>
      </c>
      <c r="G369">
        <v>37940</v>
      </c>
      <c r="H369">
        <v>18</v>
      </c>
      <c r="I369" t="s">
        <v>89</v>
      </c>
      <c r="J369" t="s">
        <v>128</v>
      </c>
      <c r="K369">
        <v>1</v>
      </c>
      <c r="L369">
        <v>1</v>
      </c>
      <c r="M369">
        <v>1</v>
      </c>
      <c r="N369">
        <v>1</v>
      </c>
      <c r="O369">
        <v>1</v>
      </c>
      <c r="P369">
        <v>1</v>
      </c>
      <c r="Q369">
        <v>1</v>
      </c>
      <c r="R369">
        <v>4</v>
      </c>
      <c r="S369" t="s">
        <v>47</v>
      </c>
      <c r="T369" t="s">
        <v>47</v>
      </c>
      <c r="U369" t="s">
        <v>47</v>
      </c>
      <c r="V369" t="s">
        <v>47</v>
      </c>
      <c r="W369" t="s">
        <v>47</v>
      </c>
      <c r="X369" t="s">
        <v>47</v>
      </c>
      <c r="Y369" t="s">
        <v>47</v>
      </c>
      <c r="Z369" t="s">
        <v>47</v>
      </c>
      <c r="AA369" t="s">
        <v>47</v>
      </c>
      <c r="AB369" t="s">
        <v>47</v>
      </c>
      <c r="AC369" t="s">
        <v>47</v>
      </c>
      <c r="AD369" t="str">
        <f>VLOOKUP($A369,Bat!$A$4:$A$1417,1,FALSE)</f>
        <v>C-Jaime Villanueva18</v>
      </c>
    </row>
    <row r="370" spans="1:30" x14ac:dyDescent="0.25">
      <c r="A370" t="str">
        <f t="shared" si="6"/>
        <v>LFJosé Villarreal18</v>
      </c>
      <c r="B370">
        <v>5140</v>
      </c>
      <c r="C370">
        <v>21</v>
      </c>
      <c r="D370" t="s">
        <v>294</v>
      </c>
      <c r="E370" t="s">
        <v>782</v>
      </c>
      <c r="F370">
        <v>0</v>
      </c>
      <c r="G370">
        <v>37951</v>
      </c>
      <c r="H370">
        <v>18</v>
      </c>
      <c r="I370" t="s">
        <v>52</v>
      </c>
      <c r="J370" t="s">
        <v>128</v>
      </c>
      <c r="K370">
        <v>1</v>
      </c>
      <c r="L370">
        <v>1</v>
      </c>
      <c r="M370">
        <v>1</v>
      </c>
      <c r="N370">
        <v>1</v>
      </c>
      <c r="O370">
        <v>1</v>
      </c>
      <c r="P370">
        <v>10</v>
      </c>
      <c r="Q370">
        <v>10</v>
      </c>
      <c r="R370">
        <v>10</v>
      </c>
      <c r="S370" t="s">
        <v>47</v>
      </c>
      <c r="T370" t="s">
        <v>47</v>
      </c>
      <c r="U370" t="s">
        <v>47</v>
      </c>
      <c r="V370" t="s">
        <v>47</v>
      </c>
      <c r="W370" t="s">
        <v>47</v>
      </c>
      <c r="X370">
        <v>4</v>
      </c>
      <c r="Y370" t="s">
        <v>47</v>
      </c>
      <c r="Z370" t="s">
        <v>47</v>
      </c>
      <c r="AA370" t="s">
        <v>47</v>
      </c>
      <c r="AB370" t="s">
        <v>47</v>
      </c>
      <c r="AC370" t="s">
        <v>47</v>
      </c>
      <c r="AD370" t="str">
        <f>VLOOKUP($A370,Bat!$A$4:$A$1417,1,FALSE)</f>
        <v>LFJosé Villarreal18</v>
      </c>
    </row>
    <row r="371" spans="1:30" x14ac:dyDescent="0.25">
      <c r="A371" t="str">
        <f t="shared" si="6"/>
        <v>C-Will Vogel21</v>
      </c>
      <c r="B371">
        <v>6777</v>
      </c>
      <c r="C371">
        <v>511</v>
      </c>
      <c r="D371" t="s">
        <v>723</v>
      </c>
      <c r="E371" t="s">
        <v>783</v>
      </c>
      <c r="F371">
        <v>0</v>
      </c>
      <c r="G371">
        <v>36774</v>
      </c>
      <c r="H371">
        <v>21</v>
      </c>
      <c r="I371" t="s">
        <v>89</v>
      </c>
      <c r="J371" t="s">
        <v>128</v>
      </c>
      <c r="K371">
        <v>1</v>
      </c>
      <c r="L371">
        <v>1</v>
      </c>
      <c r="M371">
        <v>1</v>
      </c>
      <c r="N371">
        <v>1</v>
      </c>
      <c r="O371">
        <v>1</v>
      </c>
      <c r="P371">
        <v>5</v>
      </c>
      <c r="Q371">
        <v>1</v>
      </c>
      <c r="R371">
        <v>2</v>
      </c>
      <c r="S371">
        <v>9</v>
      </c>
      <c r="T371" t="s">
        <v>47</v>
      </c>
      <c r="U371" t="s">
        <v>47</v>
      </c>
      <c r="V371" t="s">
        <v>47</v>
      </c>
      <c r="W371" t="s">
        <v>47</v>
      </c>
      <c r="X371" t="s">
        <v>47</v>
      </c>
      <c r="Y371" t="s">
        <v>47</v>
      </c>
      <c r="Z371" t="s">
        <v>47</v>
      </c>
      <c r="AA371" t="s">
        <v>47</v>
      </c>
      <c r="AB371" t="s">
        <v>47</v>
      </c>
      <c r="AC371" t="s">
        <v>47</v>
      </c>
      <c r="AD371" t="str">
        <f>VLOOKUP($A371,Bat!$A$4:$A$1417,1,FALSE)</f>
        <v>C-Will Vogel21</v>
      </c>
    </row>
    <row r="372" spans="1:30" x14ac:dyDescent="0.25">
      <c r="A372" t="str">
        <f t="shared" si="6"/>
        <v>C-Yodo Wada21</v>
      </c>
      <c r="B372">
        <v>4541</v>
      </c>
      <c r="C372">
        <v>849</v>
      </c>
      <c r="D372" t="s">
        <v>350</v>
      </c>
      <c r="E372" t="s">
        <v>784</v>
      </c>
      <c r="F372">
        <v>0</v>
      </c>
      <c r="G372">
        <v>36815</v>
      </c>
      <c r="H372">
        <v>21</v>
      </c>
      <c r="I372" t="s">
        <v>89</v>
      </c>
      <c r="J372" t="s">
        <v>128</v>
      </c>
      <c r="K372">
        <v>1</v>
      </c>
      <c r="L372">
        <v>1</v>
      </c>
      <c r="M372">
        <v>1</v>
      </c>
      <c r="N372">
        <v>1</v>
      </c>
      <c r="O372">
        <v>1</v>
      </c>
      <c r="P372">
        <v>1</v>
      </c>
      <c r="Q372">
        <v>5</v>
      </c>
      <c r="R372">
        <v>6</v>
      </c>
      <c r="S372">
        <v>4</v>
      </c>
      <c r="T372" t="s">
        <v>47</v>
      </c>
      <c r="U372" t="s">
        <v>47</v>
      </c>
      <c r="V372" t="s">
        <v>47</v>
      </c>
      <c r="W372" t="s">
        <v>47</v>
      </c>
      <c r="X372" t="s">
        <v>47</v>
      </c>
      <c r="Y372" t="s">
        <v>47</v>
      </c>
      <c r="Z372" t="s">
        <v>47</v>
      </c>
      <c r="AA372" t="s">
        <v>47</v>
      </c>
      <c r="AB372" t="s">
        <v>47</v>
      </c>
      <c r="AC372" t="s">
        <v>47</v>
      </c>
      <c r="AD372" t="str">
        <f>VLOOKUP($A372,Bat!$A$4:$A$1417,1,FALSE)</f>
        <v>C-Yodo Wada21</v>
      </c>
    </row>
    <row r="373" spans="1:30" x14ac:dyDescent="0.25">
      <c r="A373" t="str">
        <f t="shared" si="6"/>
        <v>SSBob Wade21</v>
      </c>
      <c r="B373">
        <v>11437</v>
      </c>
      <c r="C373">
        <v>208</v>
      </c>
      <c r="D373" t="s">
        <v>231</v>
      </c>
      <c r="E373" t="s">
        <v>785</v>
      </c>
      <c r="F373">
        <v>0</v>
      </c>
      <c r="G373">
        <v>36785</v>
      </c>
      <c r="H373">
        <v>21</v>
      </c>
      <c r="I373" t="s">
        <v>75</v>
      </c>
      <c r="J373" t="s">
        <v>128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3</v>
      </c>
      <c r="Q373">
        <v>10</v>
      </c>
      <c r="R373">
        <v>10</v>
      </c>
      <c r="S373" t="s">
        <v>47</v>
      </c>
      <c r="T373" t="s">
        <v>47</v>
      </c>
      <c r="U373">
        <v>8</v>
      </c>
      <c r="V373">
        <v>7</v>
      </c>
      <c r="W373">
        <v>10</v>
      </c>
      <c r="X373">
        <v>4</v>
      </c>
      <c r="Y373">
        <v>6</v>
      </c>
      <c r="Z373">
        <v>5</v>
      </c>
      <c r="AA373" t="s">
        <v>47</v>
      </c>
      <c r="AB373" t="s">
        <v>47</v>
      </c>
      <c r="AC373" t="s">
        <v>47</v>
      </c>
      <c r="AD373" t="str">
        <f>VLOOKUP($A373,Bat!$A$4:$A$1417,1,FALSE)</f>
        <v>SSBob Wade21</v>
      </c>
    </row>
    <row r="374" spans="1:30" x14ac:dyDescent="0.25">
      <c r="A374" t="str">
        <f t="shared" si="6"/>
        <v>CFEd Wade18</v>
      </c>
      <c r="B374">
        <v>5124</v>
      </c>
      <c r="C374">
        <v>36</v>
      </c>
      <c r="D374" t="s">
        <v>266</v>
      </c>
      <c r="E374" t="s">
        <v>785</v>
      </c>
      <c r="F374">
        <v>0</v>
      </c>
      <c r="G374">
        <v>37901</v>
      </c>
      <c r="H374">
        <v>18</v>
      </c>
      <c r="I374" t="s">
        <v>77</v>
      </c>
      <c r="J374" t="s">
        <v>128</v>
      </c>
      <c r="K374">
        <v>1</v>
      </c>
      <c r="L374">
        <v>1</v>
      </c>
      <c r="M374">
        <v>1</v>
      </c>
      <c r="N374">
        <v>1</v>
      </c>
      <c r="O374">
        <v>1</v>
      </c>
      <c r="P374">
        <v>9</v>
      </c>
      <c r="Q374">
        <v>10</v>
      </c>
      <c r="R374">
        <v>9</v>
      </c>
      <c r="S374" t="s">
        <v>47</v>
      </c>
      <c r="T374" t="s">
        <v>47</v>
      </c>
      <c r="U374" t="s">
        <v>47</v>
      </c>
      <c r="V374" t="s">
        <v>47</v>
      </c>
      <c r="W374" t="s">
        <v>47</v>
      </c>
      <c r="X374" t="s">
        <v>47</v>
      </c>
      <c r="Y374">
        <v>6</v>
      </c>
      <c r="Z374">
        <v>2</v>
      </c>
      <c r="AA374" t="s">
        <v>47</v>
      </c>
      <c r="AB374" t="s">
        <v>47</v>
      </c>
      <c r="AC374" t="s">
        <v>47</v>
      </c>
      <c r="AD374" t="str">
        <f>VLOOKUP($A374,Bat!$A$4:$A$1417,1,FALSE)</f>
        <v>CFEd Wade18</v>
      </c>
    </row>
    <row r="375" spans="1:30" x14ac:dyDescent="0.25">
      <c r="A375" t="str">
        <f t="shared" si="6"/>
        <v>C-Al Wallace18</v>
      </c>
      <c r="B375">
        <v>5156</v>
      </c>
      <c r="C375">
        <v>329</v>
      </c>
      <c r="D375" t="s">
        <v>786</v>
      </c>
      <c r="E375" t="s">
        <v>787</v>
      </c>
      <c r="F375">
        <v>0</v>
      </c>
      <c r="G375">
        <v>38119</v>
      </c>
      <c r="H375">
        <v>18</v>
      </c>
      <c r="I375" t="s">
        <v>89</v>
      </c>
      <c r="J375" t="s">
        <v>128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4</v>
      </c>
      <c r="Q375">
        <v>9</v>
      </c>
      <c r="R375">
        <v>3</v>
      </c>
      <c r="S375" t="s">
        <v>47</v>
      </c>
      <c r="T375" t="s">
        <v>47</v>
      </c>
      <c r="U375" t="s">
        <v>47</v>
      </c>
      <c r="V375" t="s">
        <v>47</v>
      </c>
      <c r="W375" t="s">
        <v>47</v>
      </c>
      <c r="X375" t="s">
        <v>47</v>
      </c>
      <c r="Y375" t="s">
        <v>47</v>
      </c>
      <c r="Z375" t="s">
        <v>47</v>
      </c>
      <c r="AA375" t="s">
        <v>47</v>
      </c>
      <c r="AB375" t="s">
        <v>47</v>
      </c>
      <c r="AC375" t="s">
        <v>47</v>
      </c>
      <c r="AD375" t="str">
        <f>VLOOKUP($A375,Bat!$A$4:$A$1417,1,FALSE)</f>
        <v>C-Al Wallace18</v>
      </c>
    </row>
    <row r="376" spans="1:30" x14ac:dyDescent="0.25">
      <c r="A376" t="str">
        <f t="shared" si="6"/>
        <v>SSClyde Walter21</v>
      </c>
      <c r="B376">
        <v>6564</v>
      </c>
      <c r="C376">
        <v>768</v>
      </c>
      <c r="D376" t="s">
        <v>788</v>
      </c>
      <c r="E376" t="s">
        <v>497</v>
      </c>
      <c r="F376">
        <v>0</v>
      </c>
      <c r="G376">
        <v>36770</v>
      </c>
      <c r="H376">
        <v>21</v>
      </c>
      <c r="I376" t="s">
        <v>75</v>
      </c>
      <c r="J376" t="s">
        <v>128</v>
      </c>
      <c r="K376">
        <v>1</v>
      </c>
      <c r="L376">
        <v>1</v>
      </c>
      <c r="M376">
        <v>1</v>
      </c>
      <c r="N376">
        <v>1</v>
      </c>
      <c r="O376">
        <v>1</v>
      </c>
      <c r="P376">
        <v>3</v>
      </c>
      <c r="Q376">
        <v>5</v>
      </c>
      <c r="R376">
        <v>7</v>
      </c>
      <c r="S376" t="s">
        <v>47</v>
      </c>
      <c r="T376" t="s">
        <v>47</v>
      </c>
      <c r="U376" t="s">
        <v>47</v>
      </c>
      <c r="V376">
        <v>4</v>
      </c>
      <c r="W376">
        <v>3</v>
      </c>
      <c r="X376" t="s">
        <v>47</v>
      </c>
      <c r="Y376" t="s">
        <v>47</v>
      </c>
      <c r="Z376" t="s">
        <v>47</v>
      </c>
      <c r="AA376" t="s">
        <v>47</v>
      </c>
      <c r="AB376" t="s">
        <v>47</v>
      </c>
      <c r="AC376" t="s">
        <v>47</v>
      </c>
      <c r="AD376" t="str">
        <f>VLOOKUP($A376,Bat!$A$4:$A$1417,1,FALSE)</f>
        <v>SSClyde Walter21</v>
      </c>
    </row>
    <row r="377" spans="1:30" x14ac:dyDescent="0.25">
      <c r="A377" t="str">
        <f t="shared" si="6"/>
        <v>RFJeremy Walter21</v>
      </c>
      <c r="B377">
        <v>10066</v>
      </c>
      <c r="C377">
        <v>172</v>
      </c>
      <c r="D377" t="s">
        <v>492</v>
      </c>
      <c r="E377" t="s">
        <v>497</v>
      </c>
      <c r="F377">
        <v>2800000</v>
      </c>
      <c r="G377">
        <v>36944</v>
      </c>
      <c r="H377">
        <v>21</v>
      </c>
      <c r="I377" t="s">
        <v>69</v>
      </c>
      <c r="J377" t="s">
        <v>128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5</v>
      </c>
      <c r="Q377">
        <v>10</v>
      </c>
      <c r="R377">
        <v>10</v>
      </c>
      <c r="S377" t="s">
        <v>47</v>
      </c>
      <c r="T377" t="s">
        <v>47</v>
      </c>
      <c r="U377" t="s">
        <v>47</v>
      </c>
      <c r="V377" t="s">
        <v>47</v>
      </c>
      <c r="W377" t="s">
        <v>47</v>
      </c>
      <c r="X377">
        <v>2</v>
      </c>
      <c r="Y377" t="s">
        <v>47</v>
      </c>
      <c r="Z377">
        <v>10</v>
      </c>
      <c r="AA377" t="s">
        <v>47</v>
      </c>
      <c r="AB377" t="s">
        <v>47</v>
      </c>
      <c r="AC377" t="s">
        <v>47</v>
      </c>
      <c r="AD377" t="str">
        <f>VLOOKUP($A377,Bat!$A$4:$A$1417,1,FALSE)</f>
        <v>RFJeremy Walter21</v>
      </c>
    </row>
    <row r="378" spans="1:30" x14ac:dyDescent="0.25">
      <c r="A378" t="str">
        <f t="shared" si="6"/>
        <v>1BJason Ward21</v>
      </c>
      <c r="B378">
        <v>10430</v>
      </c>
      <c r="C378">
        <v>592</v>
      </c>
      <c r="D378" t="s">
        <v>304</v>
      </c>
      <c r="E378" t="s">
        <v>789</v>
      </c>
      <c r="F378">
        <v>0</v>
      </c>
      <c r="G378">
        <v>36845</v>
      </c>
      <c r="H378">
        <v>21</v>
      </c>
      <c r="I378" t="s">
        <v>90</v>
      </c>
      <c r="J378" t="s">
        <v>128</v>
      </c>
      <c r="K378">
        <v>1</v>
      </c>
      <c r="L378">
        <v>1</v>
      </c>
      <c r="M378">
        <v>1</v>
      </c>
      <c r="N378">
        <v>1</v>
      </c>
      <c r="O378">
        <v>1</v>
      </c>
      <c r="P378">
        <v>3</v>
      </c>
      <c r="Q378">
        <v>3</v>
      </c>
      <c r="R378">
        <v>1</v>
      </c>
      <c r="S378" t="s">
        <v>47</v>
      </c>
      <c r="T378">
        <v>3</v>
      </c>
      <c r="U378" t="s">
        <v>47</v>
      </c>
      <c r="V378" t="s">
        <v>47</v>
      </c>
      <c r="W378" t="s">
        <v>47</v>
      </c>
      <c r="X378" t="s">
        <v>47</v>
      </c>
      <c r="Y378" t="s">
        <v>47</v>
      </c>
      <c r="Z378" t="s">
        <v>47</v>
      </c>
      <c r="AA378" t="s">
        <v>47</v>
      </c>
      <c r="AB378" t="s">
        <v>47</v>
      </c>
      <c r="AC378" t="s">
        <v>47</v>
      </c>
      <c r="AD378" t="str">
        <f>VLOOKUP($A378,Bat!$A$4:$A$1417,1,FALSE)</f>
        <v>1BJason Ward21</v>
      </c>
    </row>
    <row r="379" spans="1:30" x14ac:dyDescent="0.25">
      <c r="A379" t="str">
        <f t="shared" si="6"/>
        <v>LFJeffrey Ware21</v>
      </c>
      <c r="B379">
        <v>11615</v>
      </c>
      <c r="C379">
        <v>13</v>
      </c>
      <c r="D379" t="s">
        <v>790</v>
      </c>
      <c r="E379" t="s">
        <v>791</v>
      </c>
      <c r="F379">
        <v>0</v>
      </c>
      <c r="G379">
        <v>36800</v>
      </c>
      <c r="H379">
        <v>21</v>
      </c>
      <c r="I379" t="s">
        <v>52</v>
      </c>
      <c r="J379" t="s">
        <v>128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10</v>
      </c>
      <c r="Q379">
        <v>10</v>
      </c>
      <c r="R379">
        <v>10</v>
      </c>
      <c r="S379" t="s">
        <v>47</v>
      </c>
      <c r="T379" t="s">
        <v>47</v>
      </c>
      <c r="U379" t="s">
        <v>47</v>
      </c>
      <c r="V379" t="s">
        <v>47</v>
      </c>
      <c r="W379" t="s">
        <v>47</v>
      </c>
      <c r="X379">
        <v>8</v>
      </c>
      <c r="Y379" t="s">
        <v>47</v>
      </c>
      <c r="Z379">
        <v>4</v>
      </c>
      <c r="AA379" t="s">
        <v>47</v>
      </c>
      <c r="AB379" t="s">
        <v>47</v>
      </c>
      <c r="AC379" t="s">
        <v>47</v>
      </c>
      <c r="AD379" t="str">
        <f>VLOOKUP($A379,Bat!$A$4:$A$1417,1,FALSE)</f>
        <v>LFJeffrey Ware21</v>
      </c>
    </row>
    <row r="380" spans="1:30" x14ac:dyDescent="0.25">
      <c r="A380" t="str">
        <f t="shared" si="6"/>
        <v>C-Zachary Warren21</v>
      </c>
      <c r="B380">
        <v>11154</v>
      </c>
      <c r="C380">
        <v>579</v>
      </c>
      <c r="D380" t="s">
        <v>792</v>
      </c>
      <c r="E380" t="s">
        <v>717</v>
      </c>
      <c r="F380">
        <v>0</v>
      </c>
      <c r="G380">
        <v>36872</v>
      </c>
      <c r="H380">
        <v>21</v>
      </c>
      <c r="I380" t="s">
        <v>89</v>
      </c>
      <c r="J380" t="s">
        <v>128</v>
      </c>
      <c r="K380">
        <v>1</v>
      </c>
      <c r="L380">
        <v>1</v>
      </c>
      <c r="M380">
        <v>1</v>
      </c>
      <c r="N380">
        <v>1</v>
      </c>
      <c r="O380">
        <v>1</v>
      </c>
      <c r="P380">
        <v>3</v>
      </c>
      <c r="Q380">
        <v>1</v>
      </c>
      <c r="R380">
        <v>3</v>
      </c>
      <c r="S380">
        <v>6</v>
      </c>
      <c r="T380" t="s">
        <v>47</v>
      </c>
      <c r="U380" t="s">
        <v>47</v>
      </c>
      <c r="V380" t="s">
        <v>47</v>
      </c>
      <c r="W380" t="s">
        <v>47</v>
      </c>
      <c r="X380" t="s">
        <v>47</v>
      </c>
      <c r="Y380" t="s">
        <v>47</v>
      </c>
      <c r="Z380" t="s">
        <v>47</v>
      </c>
      <c r="AA380" t="s">
        <v>47</v>
      </c>
      <c r="AB380" t="s">
        <v>47</v>
      </c>
      <c r="AC380" t="s">
        <v>47</v>
      </c>
      <c r="AD380" t="str">
        <f>VLOOKUP($A380,Bat!$A$4:$A$1417,1,FALSE)</f>
        <v>C-Zachary Warren21</v>
      </c>
    </row>
    <row r="381" spans="1:30" x14ac:dyDescent="0.25">
      <c r="A381" t="str">
        <f t="shared" si="6"/>
        <v>CFTroy Washington21</v>
      </c>
      <c r="B381">
        <v>8522</v>
      </c>
      <c r="C381">
        <v>119</v>
      </c>
      <c r="D381" t="s">
        <v>288</v>
      </c>
      <c r="E381" t="s">
        <v>793</v>
      </c>
      <c r="F381">
        <v>0</v>
      </c>
      <c r="G381">
        <v>37032</v>
      </c>
      <c r="H381">
        <v>21</v>
      </c>
      <c r="I381" t="s">
        <v>77</v>
      </c>
      <c r="J381" t="s">
        <v>128</v>
      </c>
      <c r="K381">
        <v>1</v>
      </c>
      <c r="L381">
        <v>1</v>
      </c>
      <c r="M381">
        <v>1</v>
      </c>
      <c r="N381">
        <v>1</v>
      </c>
      <c r="O381">
        <v>1</v>
      </c>
      <c r="P381">
        <v>8</v>
      </c>
      <c r="Q381">
        <v>10</v>
      </c>
      <c r="R381">
        <v>6</v>
      </c>
      <c r="S381" t="s">
        <v>47</v>
      </c>
      <c r="T381" t="s">
        <v>47</v>
      </c>
      <c r="U381" t="s">
        <v>47</v>
      </c>
      <c r="V381" t="s">
        <v>47</v>
      </c>
      <c r="W381" t="s">
        <v>47</v>
      </c>
      <c r="X381" t="s">
        <v>47</v>
      </c>
      <c r="Y381">
        <v>9</v>
      </c>
      <c r="Z381" t="s">
        <v>47</v>
      </c>
      <c r="AA381" t="s">
        <v>47</v>
      </c>
      <c r="AB381" t="s">
        <v>47</v>
      </c>
      <c r="AC381" t="s">
        <v>47</v>
      </c>
      <c r="AD381" t="str">
        <f>VLOOKUP($A381,Bat!$A$4:$A$1417,1,FALSE)</f>
        <v>CFTroy Washington21</v>
      </c>
    </row>
    <row r="382" spans="1:30" x14ac:dyDescent="0.25">
      <c r="A382" t="str">
        <f t="shared" si="6"/>
        <v>2BWaylon Washington21</v>
      </c>
      <c r="B382">
        <v>7263</v>
      </c>
      <c r="C382">
        <v>267</v>
      </c>
      <c r="D382" t="s">
        <v>794</v>
      </c>
      <c r="E382" t="s">
        <v>793</v>
      </c>
      <c r="F382">
        <v>0</v>
      </c>
      <c r="G382">
        <v>36752</v>
      </c>
      <c r="H382">
        <v>21</v>
      </c>
      <c r="I382" t="s">
        <v>74</v>
      </c>
      <c r="J382" t="s">
        <v>128</v>
      </c>
      <c r="K382">
        <v>1</v>
      </c>
      <c r="L382">
        <v>1</v>
      </c>
      <c r="M382">
        <v>1</v>
      </c>
      <c r="N382">
        <v>1</v>
      </c>
      <c r="O382">
        <v>1</v>
      </c>
      <c r="P382">
        <v>7</v>
      </c>
      <c r="Q382">
        <v>5</v>
      </c>
      <c r="R382">
        <v>9</v>
      </c>
      <c r="S382" t="s">
        <v>47</v>
      </c>
      <c r="T382" t="s">
        <v>47</v>
      </c>
      <c r="U382">
        <v>7</v>
      </c>
      <c r="V382" t="s">
        <v>47</v>
      </c>
      <c r="W382" t="s">
        <v>47</v>
      </c>
      <c r="X382" t="s">
        <v>47</v>
      </c>
      <c r="Y382" t="s">
        <v>47</v>
      </c>
      <c r="Z382" t="s">
        <v>47</v>
      </c>
      <c r="AA382" t="s">
        <v>47</v>
      </c>
      <c r="AB382" t="s">
        <v>47</v>
      </c>
      <c r="AC382" t="s">
        <v>47</v>
      </c>
      <c r="AD382" t="str">
        <f>VLOOKUP($A382,Bat!$A$4:$A$1417,1,FALSE)</f>
        <v>2BWaylon Washington21</v>
      </c>
    </row>
    <row r="383" spans="1:30" x14ac:dyDescent="0.25">
      <c r="A383" t="str">
        <f t="shared" si="6"/>
        <v>SSKiyoemon Watanabe18</v>
      </c>
      <c r="B383">
        <v>9382</v>
      </c>
      <c r="C383">
        <v>374</v>
      </c>
      <c r="D383" t="s">
        <v>795</v>
      </c>
      <c r="E383" t="s">
        <v>796</v>
      </c>
      <c r="F383">
        <v>2400000</v>
      </c>
      <c r="G383">
        <v>37819</v>
      </c>
      <c r="H383">
        <v>18</v>
      </c>
      <c r="I383" t="s">
        <v>75</v>
      </c>
      <c r="J383" t="s">
        <v>128</v>
      </c>
      <c r="K383">
        <v>1</v>
      </c>
      <c r="L383">
        <v>1</v>
      </c>
      <c r="M383">
        <v>1</v>
      </c>
      <c r="N383">
        <v>1</v>
      </c>
      <c r="O383">
        <v>1</v>
      </c>
      <c r="P383">
        <v>3</v>
      </c>
      <c r="Q383">
        <v>6</v>
      </c>
      <c r="R383">
        <v>10</v>
      </c>
      <c r="S383" t="s">
        <v>47</v>
      </c>
      <c r="T383" t="s">
        <v>47</v>
      </c>
      <c r="U383">
        <v>6</v>
      </c>
      <c r="V383">
        <v>5</v>
      </c>
      <c r="W383">
        <v>1</v>
      </c>
      <c r="X383" t="s">
        <v>47</v>
      </c>
      <c r="Y383" t="s">
        <v>47</v>
      </c>
      <c r="Z383" t="s">
        <v>47</v>
      </c>
      <c r="AA383" t="s">
        <v>47</v>
      </c>
      <c r="AB383" t="s">
        <v>47</v>
      </c>
      <c r="AC383" t="s">
        <v>47</v>
      </c>
      <c r="AD383" t="str">
        <f>VLOOKUP($A383,Bat!$A$4:$A$1417,1,FALSE)</f>
        <v>SSKiyoemon Watanabe18</v>
      </c>
    </row>
    <row r="384" spans="1:30" x14ac:dyDescent="0.25">
      <c r="A384" t="str">
        <f t="shared" si="6"/>
        <v>RFYataro Watanabe21</v>
      </c>
      <c r="B384">
        <v>4589</v>
      </c>
      <c r="C384">
        <v>248</v>
      </c>
      <c r="D384" t="s">
        <v>797</v>
      </c>
      <c r="E384" t="s">
        <v>796</v>
      </c>
      <c r="F384">
        <v>0</v>
      </c>
      <c r="G384">
        <v>36973</v>
      </c>
      <c r="H384">
        <v>21</v>
      </c>
      <c r="I384" t="s">
        <v>69</v>
      </c>
      <c r="J384" t="s">
        <v>128</v>
      </c>
      <c r="K384">
        <v>1</v>
      </c>
      <c r="L384">
        <v>1</v>
      </c>
      <c r="M384">
        <v>1</v>
      </c>
      <c r="N384">
        <v>1</v>
      </c>
      <c r="O384">
        <v>1</v>
      </c>
      <c r="P384">
        <v>9</v>
      </c>
      <c r="Q384">
        <v>5</v>
      </c>
      <c r="R384">
        <v>6</v>
      </c>
      <c r="S384" t="s">
        <v>47</v>
      </c>
      <c r="T384" t="s">
        <v>47</v>
      </c>
      <c r="U384" t="s">
        <v>47</v>
      </c>
      <c r="V384" t="s">
        <v>47</v>
      </c>
      <c r="W384" t="s">
        <v>47</v>
      </c>
      <c r="X384" t="s">
        <v>47</v>
      </c>
      <c r="Y384" t="s">
        <v>47</v>
      </c>
      <c r="Z384">
        <v>5</v>
      </c>
      <c r="AA384" t="s">
        <v>47</v>
      </c>
      <c r="AB384" t="s">
        <v>47</v>
      </c>
      <c r="AC384" t="s">
        <v>47</v>
      </c>
      <c r="AD384" t="str">
        <f>VLOOKUP($A384,Bat!$A$4:$A$1417,1,FALSE)</f>
        <v>RFYataro Watanabe21</v>
      </c>
    </row>
    <row r="385" spans="1:30" x14ac:dyDescent="0.25">
      <c r="A385" t="str">
        <f t="shared" si="6"/>
        <v>C-Ed Watkins21</v>
      </c>
      <c r="B385">
        <v>2908</v>
      </c>
      <c r="C385">
        <v>184</v>
      </c>
      <c r="D385" t="s">
        <v>266</v>
      </c>
      <c r="E385" t="s">
        <v>798</v>
      </c>
      <c r="F385">
        <v>0</v>
      </c>
      <c r="G385">
        <v>36717</v>
      </c>
      <c r="H385">
        <v>21</v>
      </c>
      <c r="I385" t="s">
        <v>89</v>
      </c>
      <c r="J385" t="s">
        <v>128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7</v>
      </c>
      <c r="Q385">
        <v>7</v>
      </c>
      <c r="R385">
        <v>10</v>
      </c>
      <c r="S385">
        <v>6</v>
      </c>
      <c r="T385" t="s">
        <v>47</v>
      </c>
      <c r="U385" t="s">
        <v>47</v>
      </c>
      <c r="V385" t="s">
        <v>47</v>
      </c>
      <c r="W385" t="s">
        <v>47</v>
      </c>
      <c r="X385" t="s">
        <v>47</v>
      </c>
      <c r="Y385" t="s">
        <v>47</v>
      </c>
      <c r="Z385" t="s">
        <v>47</v>
      </c>
      <c r="AA385" t="s">
        <v>47</v>
      </c>
      <c r="AB385" t="s">
        <v>47</v>
      </c>
      <c r="AC385" t="s">
        <v>47</v>
      </c>
      <c r="AD385" t="str">
        <f>VLOOKUP($A385,Bat!$A$4:$A$1417,1,FALSE)</f>
        <v>C-Ed Watkins21</v>
      </c>
    </row>
    <row r="386" spans="1:30" x14ac:dyDescent="0.25">
      <c r="A386" t="str">
        <f t="shared" si="6"/>
        <v>2BWaylon Wheeler21</v>
      </c>
      <c r="B386">
        <v>9797</v>
      </c>
      <c r="C386">
        <v>100</v>
      </c>
      <c r="D386" t="s">
        <v>794</v>
      </c>
      <c r="E386" t="s">
        <v>799</v>
      </c>
      <c r="F386">
        <v>0</v>
      </c>
      <c r="G386">
        <v>36796</v>
      </c>
      <c r="H386">
        <v>21</v>
      </c>
      <c r="I386" t="s">
        <v>74</v>
      </c>
      <c r="J386" t="s">
        <v>128</v>
      </c>
      <c r="K386">
        <v>1</v>
      </c>
      <c r="L386">
        <v>1</v>
      </c>
      <c r="M386">
        <v>1</v>
      </c>
      <c r="N386">
        <v>1</v>
      </c>
      <c r="O386">
        <v>1</v>
      </c>
      <c r="P386">
        <v>9</v>
      </c>
      <c r="Q386">
        <v>8</v>
      </c>
      <c r="R386">
        <v>10</v>
      </c>
      <c r="S386" t="s">
        <v>47</v>
      </c>
      <c r="T386" t="s">
        <v>47</v>
      </c>
      <c r="U386">
        <v>10</v>
      </c>
      <c r="V386" t="s">
        <v>47</v>
      </c>
      <c r="W386">
        <v>2</v>
      </c>
      <c r="X386" t="s">
        <v>47</v>
      </c>
      <c r="Y386" t="s">
        <v>47</v>
      </c>
      <c r="Z386" t="s">
        <v>47</v>
      </c>
      <c r="AA386" t="s">
        <v>47</v>
      </c>
      <c r="AB386" t="s">
        <v>47</v>
      </c>
      <c r="AC386" t="s">
        <v>47</v>
      </c>
      <c r="AD386" t="str">
        <f>VLOOKUP($A386,Bat!$A$4:$A$1417,1,FALSE)</f>
        <v>2BWaylon Wheeler21</v>
      </c>
    </row>
    <row r="387" spans="1:30" x14ac:dyDescent="0.25">
      <c r="A387" t="str">
        <f t="shared" si="6"/>
        <v>C-Eric Whitfield21</v>
      </c>
      <c r="B387">
        <v>11405</v>
      </c>
      <c r="C387">
        <v>401</v>
      </c>
      <c r="D387" t="s">
        <v>601</v>
      </c>
      <c r="E387" t="s">
        <v>800</v>
      </c>
      <c r="F387">
        <v>0</v>
      </c>
      <c r="G387">
        <v>36865</v>
      </c>
      <c r="H387">
        <v>21</v>
      </c>
      <c r="I387" t="s">
        <v>89</v>
      </c>
      <c r="J387" t="s">
        <v>128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5</v>
      </c>
      <c r="Q387">
        <v>5</v>
      </c>
      <c r="R387">
        <v>4</v>
      </c>
      <c r="S387">
        <v>7</v>
      </c>
      <c r="T387" t="s">
        <v>47</v>
      </c>
      <c r="U387" t="s">
        <v>47</v>
      </c>
      <c r="V387" t="s">
        <v>47</v>
      </c>
      <c r="W387" t="s">
        <v>47</v>
      </c>
      <c r="X387" t="s">
        <v>47</v>
      </c>
      <c r="Y387" t="s">
        <v>47</v>
      </c>
      <c r="Z387" t="s">
        <v>47</v>
      </c>
      <c r="AA387" t="s">
        <v>47</v>
      </c>
      <c r="AB387" t="s">
        <v>47</v>
      </c>
      <c r="AC387" t="s">
        <v>47</v>
      </c>
      <c r="AD387" t="str">
        <f>VLOOKUP($A387,Bat!$A$4:$A$1417,1,FALSE)</f>
        <v>C-Eric Whitfield21</v>
      </c>
    </row>
    <row r="388" spans="1:30" x14ac:dyDescent="0.25">
      <c r="A388" t="str">
        <f t="shared" si="6"/>
        <v>1BWill Widmer22</v>
      </c>
      <c r="B388">
        <v>10952</v>
      </c>
      <c r="C388">
        <v>393</v>
      </c>
      <c r="D388" t="s">
        <v>723</v>
      </c>
      <c r="E388" t="s">
        <v>801</v>
      </c>
      <c r="F388">
        <v>0</v>
      </c>
      <c r="G388">
        <v>36389</v>
      </c>
      <c r="H388">
        <v>22</v>
      </c>
      <c r="I388" t="s">
        <v>90</v>
      </c>
      <c r="J388" t="s">
        <v>128</v>
      </c>
      <c r="K388">
        <v>1</v>
      </c>
      <c r="L388">
        <v>1</v>
      </c>
      <c r="M388">
        <v>1</v>
      </c>
      <c r="N388">
        <v>1</v>
      </c>
      <c r="O388">
        <v>1</v>
      </c>
      <c r="P388">
        <v>7</v>
      </c>
      <c r="Q388">
        <v>4</v>
      </c>
      <c r="R388">
        <v>4</v>
      </c>
      <c r="S388" t="s">
        <v>47</v>
      </c>
      <c r="T388">
        <v>7</v>
      </c>
      <c r="U388" t="s">
        <v>47</v>
      </c>
      <c r="V388" t="s">
        <v>47</v>
      </c>
      <c r="W388" t="s">
        <v>47</v>
      </c>
      <c r="X388" t="s">
        <v>47</v>
      </c>
      <c r="Y388" t="s">
        <v>47</v>
      </c>
      <c r="Z388" t="s">
        <v>47</v>
      </c>
      <c r="AA388" t="s">
        <v>47</v>
      </c>
      <c r="AB388" t="s">
        <v>47</v>
      </c>
      <c r="AC388" t="s">
        <v>47</v>
      </c>
      <c r="AD388" t="str">
        <f>VLOOKUP($A388,Bat!$A$4:$A$1417,1,FALSE)</f>
        <v>1BWill Widmer22</v>
      </c>
    </row>
    <row r="389" spans="1:30" x14ac:dyDescent="0.25">
      <c r="A389" t="str">
        <f t="shared" si="6"/>
        <v>LFConan Williams21</v>
      </c>
      <c r="B389">
        <v>2425</v>
      </c>
      <c r="C389">
        <v>80</v>
      </c>
      <c r="D389" t="s">
        <v>802</v>
      </c>
      <c r="E389" t="s">
        <v>803</v>
      </c>
      <c r="F389">
        <v>1800000</v>
      </c>
      <c r="G389">
        <v>36837</v>
      </c>
      <c r="H389">
        <v>21</v>
      </c>
      <c r="I389" t="s">
        <v>52</v>
      </c>
      <c r="J389" t="s">
        <v>128</v>
      </c>
      <c r="K389">
        <v>1</v>
      </c>
      <c r="L389">
        <v>1</v>
      </c>
      <c r="M389">
        <v>1</v>
      </c>
      <c r="N389">
        <v>1</v>
      </c>
      <c r="O389">
        <v>1</v>
      </c>
      <c r="P389">
        <v>8</v>
      </c>
      <c r="Q389">
        <v>10</v>
      </c>
      <c r="R389">
        <v>10</v>
      </c>
      <c r="S389" t="s">
        <v>47</v>
      </c>
      <c r="T389" t="s">
        <v>47</v>
      </c>
      <c r="U389" t="s">
        <v>47</v>
      </c>
      <c r="V389" t="s">
        <v>47</v>
      </c>
      <c r="W389" t="s">
        <v>47</v>
      </c>
      <c r="X389">
        <v>2</v>
      </c>
      <c r="Y389" t="s">
        <v>47</v>
      </c>
      <c r="Z389" t="s">
        <v>47</v>
      </c>
      <c r="AA389" t="s">
        <v>47</v>
      </c>
      <c r="AB389" t="s">
        <v>47</v>
      </c>
      <c r="AC389" t="s">
        <v>47</v>
      </c>
      <c r="AD389" t="str">
        <f>VLOOKUP($A389,Bat!$A$4:$A$1417,1,FALSE)</f>
        <v>LFConan Williams21</v>
      </c>
    </row>
    <row r="390" spans="1:30" x14ac:dyDescent="0.25">
      <c r="A390" t="str">
        <f t="shared" si="6"/>
        <v>LFJason Williams21</v>
      </c>
      <c r="B390">
        <v>10070</v>
      </c>
      <c r="C390">
        <v>177</v>
      </c>
      <c r="D390" t="s">
        <v>304</v>
      </c>
      <c r="E390" t="s">
        <v>803</v>
      </c>
      <c r="F390">
        <v>0</v>
      </c>
      <c r="G390">
        <v>37001</v>
      </c>
      <c r="H390">
        <v>21</v>
      </c>
      <c r="I390" t="s">
        <v>52</v>
      </c>
      <c r="J390" t="s">
        <v>128</v>
      </c>
      <c r="K390">
        <v>1</v>
      </c>
      <c r="L390">
        <v>1</v>
      </c>
      <c r="M390">
        <v>1</v>
      </c>
      <c r="N390">
        <v>1</v>
      </c>
      <c r="O390">
        <v>1</v>
      </c>
      <c r="P390">
        <v>6</v>
      </c>
      <c r="Q390">
        <v>9</v>
      </c>
      <c r="R390">
        <v>10</v>
      </c>
      <c r="S390" t="s">
        <v>47</v>
      </c>
      <c r="T390" t="s">
        <v>47</v>
      </c>
      <c r="U390" t="s">
        <v>47</v>
      </c>
      <c r="V390" t="s">
        <v>47</v>
      </c>
      <c r="W390" t="s">
        <v>47</v>
      </c>
      <c r="X390">
        <v>5</v>
      </c>
      <c r="Y390">
        <v>3</v>
      </c>
      <c r="Z390" t="s">
        <v>47</v>
      </c>
      <c r="AA390" t="s">
        <v>47</v>
      </c>
      <c r="AB390" t="s">
        <v>47</v>
      </c>
      <c r="AC390" t="s">
        <v>47</v>
      </c>
      <c r="AD390" t="str">
        <f>VLOOKUP($A390,Bat!$A$4:$A$1417,1,FALSE)</f>
        <v>LFJason Williams21</v>
      </c>
    </row>
    <row r="391" spans="1:30" x14ac:dyDescent="0.25">
      <c r="A391" t="str">
        <f t="shared" si="6"/>
        <v>C-Rick Williams21</v>
      </c>
      <c r="B391">
        <v>11033</v>
      </c>
      <c r="C391">
        <v>873</v>
      </c>
      <c r="D391" t="s">
        <v>804</v>
      </c>
      <c r="E391" t="s">
        <v>803</v>
      </c>
      <c r="F391">
        <v>0</v>
      </c>
      <c r="G391">
        <v>36717</v>
      </c>
      <c r="H391">
        <v>21</v>
      </c>
      <c r="I391" t="s">
        <v>89</v>
      </c>
      <c r="J391" t="s">
        <v>128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2</v>
      </c>
      <c r="Q391">
        <v>5</v>
      </c>
      <c r="R391">
        <v>2</v>
      </c>
      <c r="S391">
        <v>3</v>
      </c>
      <c r="T391" t="s">
        <v>47</v>
      </c>
      <c r="U391" t="s">
        <v>47</v>
      </c>
      <c r="V391" t="s">
        <v>47</v>
      </c>
      <c r="W391" t="s">
        <v>47</v>
      </c>
      <c r="X391" t="s">
        <v>47</v>
      </c>
      <c r="Y391" t="s">
        <v>47</v>
      </c>
      <c r="Z391" t="s">
        <v>47</v>
      </c>
      <c r="AA391" t="s">
        <v>47</v>
      </c>
      <c r="AB391" t="s">
        <v>47</v>
      </c>
      <c r="AC391" t="s">
        <v>47</v>
      </c>
      <c r="AD391" t="str">
        <f>VLOOKUP($A391,Bat!$A$4:$A$1417,1,FALSE)</f>
        <v>C-Rick Williams21</v>
      </c>
    </row>
    <row r="392" spans="1:30" x14ac:dyDescent="0.25">
      <c r="A392" t="str">
        <f t="shared" si="6"/>
        <v>CFTravis Williams20</v>
      </c>
      <c r="B392">
        <v>11102</v>
      </c>
      <c r="C392">
        <v>224</v>
      </c>
      <c r="D392" t="s">
        <v>805</v>
      </c>
      <c r="E392" t="s">
        <v>803</v>
      </c>
      <c r="F392">
        <v>0</v>
      </c>
      <c r="G392">
        <v>37047</v>
      </c>
      <c r="H392">
        <v>20</v>
      </c>
      <c r="I392" t="s">
        <v>77</v>
      </c>
      <c r="J392" t="s">
        <v>128</v>
      </c>
      <c r="K392">
        <v>1</v>
      </c>
      <c r="L392">
        <v>1</v>
      </c>
      <c r="M392">
        <v>1</v>
      </c>
      <c r="N392">
        <v>1</v>
      </c>
      <c r="O392">
        <v>1</v>
      </c>
      <c r="P392">
        <v>8</v>
      </c>
      <c r="Q392">
        <v>6</v>
      </c>
      <c r="R392">
        <v>9</v>
      </c>
      <c r="S392" t="s">
        <v>47</v>
      </c>
      <c r="T392" t="s">
        <v>47</v>
      </c>
      <c r="U392" t="s">
        <v>47</v>
      </c>
      <c r="V392" t="s">
        <v>47</v>
      </c>
      <c r="W392" t="s">
        <v>47</v>
      </c>
      <c r="X392">
        <v>3</v>
      </c>
      <c r="Y392">
        <v>3</v>
      </c>
      <c r="Z392">
        <v>2</v>
      </c>
      <c r="AA392" t="s">
        <v>47</v>
      </c>
      <c r="AB392" t="s">
        <v>47</v>
      </c>
      <c r="AC392" t="s">
        <v>47</v>
      </c>
      <c r="AD392" t="str">
        <f>VLOOKUP($A392,Bat!$A$4:$A$1417,1,FALSE)</f>
        <v>CFTravis Williams20</v>
      </c>
    </row>
    <row r="393" spans="1:30" x14ac:dyDescent="0.25">
      <c r="A393" t="str">
        <f t="shared" si="6"/>
        <v>RFGeorge Wilson21</v>
      </c>
      <c r="B393">
        <v>11745</v>
      </c>
      <c r="C393">
        <v>163</v>
      </c>
      <c r="D393" t="s">
        <v>806</v>
      </c>
      <c r="E393" t="s">
        <v>807</v>
      </c>
      <c r="F393">
        <v>0</v>
      </c>
      <c r="G393">
        <v>36868</v>
      </c>
      <c r="H393">
        <v>21</v>
      </c>
      <c r="I393" t="s">
        <v>69</v>
      </c>
      <c r="J393" t="s">
        <v>128</v>
      </c>
      <c r="K393">
        <v>1</v>
      </c>
      <c r="L393">
        <v>1</v>
      </c>
      <c r="M393">
        <v>1</v>
      </c>
      <c r="N393">
        <v>1</v>
      </c>
      <c r="O393">
        <v>1</v>
      </c>
      <c r="P393">
        <v>9</v>
      </c>
      <c r="Q393">
        <v>8</v>
      </c>
      <c r="R393">
        <v>5</v>
      </c>
      <c r="S393" t="s">
        <v>47</v>
      </c>
      <c r="T393" t="s">
        <v>47</v>
      </c>
      <c r="U393" t="s">
        <v>47</v>
      </c>
      <c r="V393" t="s">
        <v>47</v>
      </c>
      <c r="W393" t="s">
        <v>47</v>
      </c>
      <c r="X393">
        <v>5</v>
      </c>
      <c r="Y393">
        <v>1</v>
      </c>
      <c r="Z393">
        <v>4</v>
      </c>
      <c r="AA393" t="s">
        <v>47</v>
      </c>
      <c r="AB393" t="s">
        <v>47</v>
      </c>
      <c r="AC393" t="s">
        <v>47</v>
      </c>
      <c r="AD393" t="str">
        <f>VLOOKUP($A393,Bat!$A$4:$A$1417,1,FALSE)</f>
        <v>RFGeorge Wilson21</v>
      </c>
    </row>
    <row r="394" spans="1:30" x14ac:dyDescent="0.25">
      <c r="A394" t="str">
        <f t="shared" si="6"/>
        <v>C-Patrick Woods21</v>
      </c>
      <c r="B394">
        <v>8645</v>
      </c>
      <c r="C394">
        <v>335</v>
      </c>
      <c r="D394" t="s">
        <v>653</v>
      </c>
      <c r="E394" t="s">
        <v>808</v>
      </c>
      <c r="F394">
        <v>0</v>
      </c>
      <c r="G394">
        <v>36905</v>
      </c>
      <c r="H394">
        <v>21</v>
      </c>
      <c r="I394" t="s">
        <v>89</v>
      </c>
      <c r="J394" t="s">
        <v>128</v>
      </c>
      <c r="K394">
        <v>1</v>
      </c>
      <c r="L394">
        <v>1</v>
      </c>
      <c r="M394">
        <v>1</v>
      </c>
      <c r="N394">
        <v>1</v>
      </c>
      <c r="O394">
        <v>1</v>
      </c>
      <c r="P394">
        <v>5</v>
      </c>
      <c r="Q394">
        <v>6</v>
      </c>
      <c r="R394">
        <v>8</v>
      </c>
      <c r="S394" t="s">
        <v>47</v>
      </c>
      <c r="T394" t="s">
        <v>47</v>
      </c>
      <c r="U394" t="s">
        <v>47</v>
      </c>
      <c r="V394" t="s">
        <v>47</v>
      </c>
      <c r="W394" t="s">
        <v>47</v>
      </c>
      <c r="X394" t="s">
        <v>47</v>
      </c>
      <c r="Y394" t="s">
        <v>47</v>
      </c>
      <c r="Z394" t="s">
        <v>47</v>
      </c>
      <c r="AA394" t="s">
        <v>47</v>
      </c>
      <c r="AB394" t="s">
        <v>47</v>
      </c>
      <c r="AC394" t="s">
        <v>47</v>
      </c>
      <c r="AD394" t="str">
        <f>VLOOKUP($A394,Bat!$A$4:$A$1417,1,FALSE)</f>
        <v>C-Patrick Woods21</v>
      </c>
    </row>
    <row r="395" spans="1:30" x14ac:dyDescent="0.25">
      <c r="A395" t="str">
        <f t="shared" si="6"/>
        <v>1BCraig Wright21</v>
      </c>
      <c r="B395">
        <v>10870</v>
      </c>
      <c r="C395">
        <v>770</v>
      </c>
      <c r="D395" t="s">
        <v>809</v>
      </c>
      <c r="E395" t="s">
        <v>810</v>
      </c>
      <c r="F395">
        <v>0</v>
      </c>
      <c r="G395">
        <v>36694</v>
      </c>
      <c r="H395">
        <v>21</v>
      </c>
      <c r="I395" t="s">
        <v>90</v>
      </c>
      <c r="J395" t="s">
        <v>128</v>
      </c>
      <c r="K395">
        <v>1</v>
      </c>
      <c r="L395">
        <v>1</v>
      </c>
      <c r="M395">
        <v>1</v>
      </c>
      <c r="N395">
        <v>1</v>
      </c>
      <c r="O395">
        <v>1</v>
      </c>
      <c r="P395">
        <v>2</v>
      </c>
      <c r="Q395">
        <v>7</v>
      </c>
      <c r="R395">
        <v>4</v>
      </c>
      <c r="S395" t="s">
        <v>47</v>
      </c>
      <c r="T395">
        <v>8</v>
      </c>
      <c r="U395" t="s">
        <v>47</v>
      </c>
      <c r="V395" t="s">
        <v>47</v>
      </c>
      <c r="W395" t="s">
        <v>47</v>
      </c>
      <c r="X395" t="s">
        <v>47</v>
      </c>
      <c r="Y395" t="s">
        <v>47</v>
      </c>
      <c r="Z395" t="s">
        <v>47</v>
      </c>
      <c r="AA395" t="s">
        <v>47</v>
      </c>
      <c r="AB395" t="s">
        <v>47</v>
      </c>
      <c r="AC395" t="s">
        <v>47</v>
      </c>
      <c r="AD395" t="str">
        <f>VLOOKUP($A395,Bat!$A$4:$A$1417,1,FALSE)</f>
        <v>1BCraig Wright21</v>
      </c>
    </row>
    <row r="396" spans="1:30" x14ac:dyDescent="0.25">
      <c r="A396" t="str">
        <f t="shared" si="6"/>
        <v>C-Shigemasa Yamada18</v>
      </c>
      <c r="B396">
        <v>9383</v>
      </c>
      <c r="C396">
        <v>694</v>
      </c>
      <c r="D396" t="s">
        <v>811</v>
      </c>
      <c r="E396" t="s">
        <v>812</v>
      </c>
      <c r="F396">
        <v>0</v>
      </c>
      <c r="G396">
        <v>37977</v>
      </c>
      <c r="H396">
        <v>18</v>
      </c>
      <c r="I396" t="s">
        <v>89</v>
      </c>
      <c r="J396" t="s">
        <v>128</v>
      </c>
      <c r="K396">
        <v>1</v>
      </c>
      <c r="L396">
        <v>1</v>
      </c>
      <c r="M396">
        <v>1</v>
      </c>
      <c r="N396">
        <v>1</v>
      </c>
      <c r="O396">
        <v>1</v>
      </c>
      <c r="P396">
        <v>1</v>
      </c>
      <c r="Q396">
        <v>2</v>
      </c>
      <c r="R396">
        <v>6</v>
      </c>
      <c r="S396">
        <v>1</v>
      </c>
      <c r="T396" t="s">
        <v>47</v>
      </c>
      <c r="U396" t="s">
        <v>47</v>
      </c>
      <c r="V396" t="s">
        <v>47</v>
      </c>
      <c r="W396" t="s">
        <v>47</v>
      </c>
      <c r="X396" t="s">
        <v>47</v>
      </c>
      <c r="Y396" t="s">
        <v>47</v>
      </c>
      <c r="Z396" t="s">
        <v>47</v>
      </c>
      <c r="AA396" t="s">
        <v>47</v>
      </c>
      <c r="AB396" t="s">
        <v>47</v>
      </c>
      <c r="AC396" t="s">
        <v>47</v>
      </c>
      <c r="AD396" t="str">
        <f>VLOOKUP($A396,Bat!$A$4:$A$1417,1,FALSE)</f>
        <v>C-Shigemasa Yamada18</v>
      </c>
    </row>
    <row r="397" spans="1:30" x14ac:dyDescent="0.25">
      <c r="A397" t="str">
        <f t="shared" si="6"/>
        <v>3BKuniaki Yamamoto21</v>
      </c>
      <c r="B397">
        <v>4169</v>
      </c>
      <c r="C397">
        <v>254</v>
      </c>
      <c r="D397" t="s">
        <v>813</v>
      </c>
      <c r="E397" t="s">
        <v>814</v>
      </c>
      <c r="F397">
        <v>0</v>
      </c>
      <c r="G397">
        <v>36972</v>
      </c>
      <c r="H397">
        <v>21</v>
      </c>
      <c r="I397" t="s">
        <v>72</v>
      </c>
      <c r="J397" t="s">
        <v>128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6</v>
      </c>
      <c r="Q397">
        <v>8</v>
      </c>
      <c r="R397">
        <v>5</v>
      </c>
      <c r="S397" t="s">
        <v>47</v>
      </c>
      <c r="T397">
        <v>4</v>
      </c>
      <c r="U397" t="s">
        <v>47</v>
      </c>
      <c r="V397">
        <v>8</v>
      </c>
      <c r="W397" t="s">
        <v>47</v>
      </c>
      <c r="X397" t="s">
        <v>47</v>
      </c>
      <c r="Y397" t="s">
        <v>47</v>
      </c>
      <c r="Z397" t="s">
        <v>47</v>
      </c>
      <c r="AA397" t="s">
        <v>47</v>
      </c>
      <c r="AB397" t="s">
        <v>47</v>
      </c>
      <c r="AC397" t="s">
        <v>47</v>
      </c>
      <c r="AD397" t="str">
        <f>VLOOKUP($A397,Bat!$A$4:$A$1417,1,FALSE)</f>
        <v>3BKuniaki Yamamoto21</v>
      </c>
    </row>
    <row r="398" spans="1:30" x14ac:dyDescent="0.25">
      <c r="A398" t="str">
        <f t="shared" si="6"/>
        <v>LFHiroshi Yamasaki21</v>
      </c>
      <c r="B398">
        <v>4346</v>
      </c>
      <c r="C398">
        <v>7</v>
      </c>
      <c r="D398" t="s">
        <v>815</v>
      </c>
      <c r="E398" t="s">
        <v>816</v>
      </c>
      <c r="F398">
        <v>0</v>
      </c>
      <c r="G398">
        <v>36876</v>
      </c>
      <c r="H398">
        <v>21</v>
      </c>
      <c r="I398" t="s">
        <v>52</v>
      </c>
      <c r="J398" t="s">
        <v>128</v>
      </c>
      <c r="K398">
        <v>1</v>
      </c>
      <c r="L398">
        <v>1</v>
      </c>
      <c r="M398">
        <v>1</v>
      </c>
      <c r="N398">
        <v>1</v>
      </c>
      <c r="O398">
        <v>1</v>
      </c>
      <c r="P398">
        <v>10</v>
      </c>
      <c r="Q398">
        <v>10</v>
      </c>
      <c r="R398">
        <v>10</v>
      </c>
      <c r="S398" t="s">
        <v>47</v>
      </c>
      <c r="T398" t="s">
        <v>47</v>
      </c>
      <c r="U398" t="s">
        <v>47</v>
      </c>
      <c r="V398" t="s">
        <v>47</v>
      </c>
      <c r="W398" t="s">
        <v>47</v>
      </c>
      <c r="X398">
        <v>9</v>
      </c>
      <c r="Y398">
        <v>7</v>
      </c>
      <c r="Z398">
        <v>8</v>
      </c>
      <c r="AA398" t="s">
        <v>47</v>
      </c>
      <c r="AB398" t="s">
        <v>47</v>
      </c>
      <c r="AC398" t="s">
        <v>47</v>
      </c>
      <c r="AD398" t="str">
        <f>VLOOKUP($A398,Bat!$A$4:$A$1417,1,FALSE)</f>
        <v>LFHiroshi Yamasaki21</v>
      </c>
    </row>
    <row r="399" spans="1:30" x14ac:dyDescent="0.25">
      <c r="A399" t="str">
        <f t="shared" si="6"/>
        <v>3BMatsuo Yamashita21</v>
      </c>
      <c r="B399">
        <v>4129</v>
      </c>
      <c r="C399">
        <v>51</v>
      </c>
      <c r="D399" t="s">
        <v>817</v>
      </c>
      <c r="E399" t="s">
        <v>818</v>
      </c>
      <c r="F399">
        <v>0</v>
      </c>
      <c r="G399">
        <v>37005</v>
      </c>
      <c r="H399">
        <v>21</v>
      </c>
      <c r="I399" t="s">
        <v>72</v>
      </c>
      <c r="J399" t="s">
        <v>128</v>
      </c>
      <c r="K399">
        <v>1</v>
      </c>
      <c r="L399">
        <v>1</v>
      </c>
      <c r="M399">
        <v>1</v>
      </c>
      <c r="N399">
        <v>1</v>
      </c>
      <c r="O399">
        <v>1</v>
      </c>
      <c r="P399">
        <v>9</v>
      </c>
      <c r="Q399">
        <v>10</v>
      </c>
      <c r="R399">
        <v>7</v>
      </c>
      <c r="S399" t="s">
        <v>47</v>
      </c>
      <c r="T399" t="s">
        <v>47</v>
      </c>
      <c r="U399" t="s">
        <v>47</v>
      </c>
      <c r="V399">
        <v>8</v>
      </c>
      <c r="W399">
        <v>7</v>
      </c>
      <c r="X399" t="s">
        <v>47</v>
      </c>
      <c r="Y399" t="s">
        <v>47</v>
      </c>
      <c r="Z399" t="s">
        <v>47</v>
      </c>
      <c r="AA399" t="s">
        <v>47</v>
      </c>
      <c r="AB399" t="s">
        <v>47</v>
      </c>
      <c r="AC399" t="s">
        <v>47</v>
      </c>
      <c r="AD399" t="str">
        <f>VLOOKUP($A399,Bat!$A$4:$A$1417,1,FALSE)</f>
        <v>3BMatsuo Yamashita21</v>
      </c>
    </row>
    <row r="400" spans="1:30" x14ac:dyDescent="0.25">
      <c r="A400" t="str">
        <f t="shared" si="6"/>
        <v>RFRamiro Yánez21</v>
      </c>
      <c r="B400">
        <v>7581</v>
      </c>
      <c r="C400">
        <v>170</v>
      </c>
      <c r="D400" t="s">
        <v>562</v>
      </c>
      <c r="E400" t="s">
        <v>819</v>
      </c>
      <c r="F400">
        <v>1300000</v>
      </c>
      <c r="G400">
        <v>37036</v>
      </c>
      <c r="H400">
        <v>21</v>
      </c>
      <c r="I400" t="s">
        <v>69</v>
      </c>
      <c r="J400" t="s">
        <v>128</v>
      </c>
      <c r="K400">
        <v>1</v>
      </c>
      <c r="L400">
        <v>1</v>
      </c>
      <c r="M400">
        <v>1</v>
      </c>
      <c r="N400">
        <v>1</v>
      </c>
      <c r="O400">
        <v>1</v>
      </c>
      <c r="P400">
        <v>6</v>
      </c>
      <c r="Q400">
        <v>10</v>
      </c>
      <c r="R400">
        <v>7</v>
      </c>
      <c r="S400" t="s">
        <v>47</v>
      </c>
      <c r="T400">
        <v>5</v>
      </c>
      <c r="U400" t="s">
        <v>47</v>
      </c>
      <c r="V400" t="s">
        <v>47</v>
      </c>
      <c r="W400" t="s">
        <v>47</v>
      </c>
      <c r="X400">
        <v>3</v>
      </c>
      <c r="Y400">
        <v>4</v>
      </c>
      <c r="Z400">
        <v>5</v>
      </c>
      <c r="AA400" t="s">
        <v>47</v>
      </c>
      <c r="AB400" t="s">
        <v>47</v>
      </c>
      <c r="AC400" t="s">
        <v>47</v>
      </c>
      <c r="AD400" t="str">
        <f>VLOOKUP($A400,Bat!$A$4:$A$1417,1,FALSE)</f>
        <v>RFRamiro Yánez21</v>
      </c>
    </row>
    <row r="401" spans="1:30" x14ac:dyDescent="0.25">
      <c r="A401" t="str">
        <f t="shared" si="6"/>
        <v>1BJeff Young21</v>
      </c>
      <c r="B401">
        <v>6816</v>
      </c>
      <c r="C401">
        <v>450</v>
      </c>
      <c r="D401" t="s">
        <v>381</v>
      </c>
      <c r="E401" t="s">
        <v>820</v>
      </c>
      <c r="F401">
        <v>0</v>
      </c>
      <c r="G401">
        <v>36740</v>
      </c>
      <c r="H401">
        <v>21</v>
      </c>
      <c r="I401" t="s">
        <v>90</v>
      </c>
      <c r="J401" t="s">
        <v>128</v>
      </c>
      <c r="K401">
        <v>1</v>
      </c>
      <c r="L401">
        <v>1</v>
      </c>
      <c r="M401">
        <v>1</v>
      </c>
      <c r="N401">
        <v>1</v>
      </c>
      <c r="O401">
        <v>1</v>
      </c>
      <c r="P401">
        <v>3</v>
      </c>
      <c r="Q401">
        <v>6</v>
      </c>
      <c r="R401">
        <v>6</v>
      </c>
      <c r="S401" t="s">
        <v>47</v>
      </c>
      <c r="T401">
        <v>6</v>
      </c>
      <c r="U401" t="s">
        <v>47</v>
      </c>
      <c r="V401" t="s">
        <v>47</v>
      </c>
      <c r="W401" t="s">
        <v>47</v>
      </c>
      <c r="X401" t="s">
        <v>47</v>
      </c>
      <c r="Y401" t="s">
        <v>47</v>
      </c>
      <c r="Z401" t="s">
        <v>47</v>
      </c>
      <c r="AA401" t="s">
        <v>47</v>
      </c>
      <c r="AB401" t="s">
        <v>47</v>
      </c>
      <c r="AC401" t="s">
        <v>47</v>
      </c>
      <c r="AD401" t="str">
        <f>VLOOKUP($A401,Bat!$A$4:$A$1417,1,FALSE)</f>
        <v>1BJeff Young21</v>
      </c>
    </row>
    <row r="402" spans="1:30" x14ac:dyDescent="0.25">
      <c r="A402" t="str">
        <f t="shared" si="6"/>
        <v>LFMike Young18</v>
      </c>
      <c r="B402">
        <v>5219</v>
      </c>
      <c r="C402">
        <v>143</v>
      </c>
      <c r="D402" t="s">
        <v>379</v>
      </c>
      <c r="E402" t="s">
        <v>820</v>
      </c>
      <c r="F402">
        <v>2000000</v>
      </c>
      <c r="G402">
        <v>38065</v>
      </c>
      <c r="H402">
        <v>18</v>
      </c>
      <c r="I402" t="s">
        <v>52</v>
      </c>
      <c r="J402" t="s">
        <v>128</v>
      </c>
      <c r="K402">
        <v>1</v>
      </c>
      <c r="L402">
        <v>1</v>
      </c>
      <c r="M402">
        <v>1</v>
      </c>
      <c r="N402">
        <v>1</v>
      </c>
      <c r="O402">
        <v>1</v>
      </c>
      <c r="P402">
        <v>7</v>
      </c>
      <c r="Q402">
        <v>9</v>
      </c>
      <c r="R402">
        <v>10</v>
      </c>
      <c r="S402" t="s">
        <v>47</v>
      </c>
      <c r="T402" t="s">
        <v>47</v>
      </c>
      <c r="U402" t="s">
        <v>47</v>
      </c>
      <c r="V402" t="s">
        <v>47</v>
      </c>
      <c r="W402" t="s">
        <v>47</v>
      </c>
      <c r="X402">
        <v>2</v>
      </c>
      <c r="Y402">
        <v>1</v>
      </c>
      <c r="Z402" t="s">
        <v>47</v>
      </c>
      <c r="AA402" t="s">
        <v>47</v>
      </c>
      <c r="AB402" t="s">
        <v>47</v>
      </c>
      <c r="AC402" t="s">
        <v>47</v>
      </c>
      <c r="AD402" t="str">
        <f>VLOOKUP($A402,Bat!$A$4:$A$1417,1,FALSE)</f>
        <v>LFMike Young18</v>
      </c>
    </row>
    <row r="403" spans="1:30" x14ac:dyDescent="0.25">
      <c r="A403" t="str">
        <f t="shared" si="6"/>
        <v>1BManny Zavalas18</v>
      </c>
      <c r="B403">
        <v>5223</v>
      </c>
      <c r="C403">
        <v>539</v>
      </c>
      <c r="D403" t="s">
        <v>341</v>
      </c>
      <c r="E403" t="s">
        <v>821</v>
      </c>
      <c r="F403">
        <v>0</v>
      </c>
      <c r="G403">
        <v>38079</v>
      </c>
      <c r="H403">
        <v>18</v>
      </c>
      <c r="I403" t="s">
        <v>90</v>
      </c>
      <c r="J403" t="s">
        <v>128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2</v>
      </c>
      <c r="R403">
        <v>4</v>
      </c>
      <c r="S403" t="s">
        <v>47</v>
      </c>
      <c r="T403">
        <v>2</v>
      </c>
      <c r="U403" t="s">
        <v>47</v>
      </c>
      <c r="V403" t="s">
        <v>47</v>
      </c>
      <c r="W403" t="s">
        <v>47</v>
      </c>
      <c r="X403" t="s">
        <v>47</v>
      </c>
      <c r="Y403" t="s">
        <v>47</v>
      </c>
      <c r="Z403" t="s">
        <v>47</v>
      </c>
      <c r="AA403" t="s">
        <v>47</v>
      </c>
      <c r="AB403" t="s">
        <v>47</v>
      </c>
      <c r="AC403" t="s">
        <v>47</v>
      </c>
      <c r="AD403" t="str">
        <f>VLOOKUP($A403,Bat!$A$4:$A$1417,1,FALSE)</f>
        <v>1BManny Zavalas18</v>
      </c>
    </row>
    <row r="404" spans="1:30" x14ac:dyDescent="0.25">
      <c r="A404" t="str">
        <f t="shared" si="6"/>
        <v>LFEugenio Zúñiga21</v>
      </c>
      <c r="B404">
        <v>2153</v>
      </c>
      <c r="C404">
        <v>366</v>
      </c>
      <c r="D404" t="s">
        <v>822</v>
      </c>
      <c r="E404" t="s">
        <v>823</v>
      </c>
      <c r="F404">
        <v>0</v>
      </c>
      <c r="G404">
        <v>36847</v>
      </c>
      <c r="H404">
        <v>21</v>
      </c>
      <c r="I404" t="s">
        <v>52</v>
      </c>
      <c r="J404" t="s">
        <v>128</v>
      </c>
      <c r="K404">
        <v>1</v>
      </c>
      <c r="L404">
        <v>1</v>
      </c>
      <c r="M404">
        <v>1</v>
      </c>
      <c r="N404">
        <v>1</v>
      </c>
      <c r="O404">
        <v>1</v>
      </c>
      <c r="P404">
        <v>3</v>
      </c>
      <c r="Q404">
        <v>7</v>
      </c>
      <c r="R404">
        <v>9</v>
      </c>
      <c r="S404" t="s">
        <v>47</v>
      </c>
      <c r="T404" t="s">
        <v>47</v>
      </c>
      <c r="U404" t="s">
        <v>47</v>
      </c>
      <c r="V404" t="s">
        <v>47</v>
      </c>
      <c r="W404" t="s">
        <v>47</v>
      </c>
      <c r="X404">
        <v>2</v>
      </c>
      <c r="Y404" t="s">
        <v>47</v>
      </c>
      <c r="Z404">
        <v>1</v>
      </c>
      <c r="AA404" t="s">
        <v>47</v>
      </c>
      <c r="AB404" t="s">
        <v>47</v>
      </c>
      <c r="AC404" t="s">
        <v>47</v>
      </c>
      <c r="AD404" t="str">
        <f>VLOOKUP($A404,Bat!$A$4:$A$1417,1,FALSE)</f>
        <v>LFEugenio Zúñiga21</v>
      </c>
    </row>
  </sheetData>
  <autoFilter ref="A1:AD404"/>
  <sortState ref="A29:AC57">
    <sortCondition ref="I29:I5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0"/>
  <sheetViews>
    <sheetView zoomScaleNormal="100" workbookViewId="0">
      <pane xSplit="1" ySplit="1" topLeftCell="F2" activePane="bottomRight" state="frozenSplit"/>
      <selection pane="topRight" activeCell="B1" sqref="B1"/>
      <selection pane="bottomLeft"/>
      <selection pane="bottomRight" activeCell="F2" sqref="F2"/>
    </sheetView>
  </sheetViews>
  <sheetFormatPr defaultRowHeight="15" x14ac:dyDescent="0.25"/>
  <cols>
    <col min="1" max="1" width="21.7109375" bestFit="1" customWidth="1"/>
    <col min="2" max="2" width="18.140625" bestFit="1" customWidth="1"/>
    <col min="3" max="3" width="4" bestFit="1" customWidth="1"/>
    <col min="4" max="4" width="10.5703125" bestFit="1" customWidth="1"/>
    <col min="5" max="5" width="12.42578125" bestFit="1" customWidth="1"/>
    <col min="6" max="6" width="12.28515625" bestFit="1" customWidth="1"/>
    <col min="7" max="7" width="12.140625" bestFit="1" customWidth="1"/>
    <col min="8" max="8" width="4.42578125" bestFit="1" customWidth="1"/>
    <col min="9" max="9" width="8.28515625" bestFit="1" customWidth="1"/>
    <col min="10" max="10" width="5" bestFit="1" customWidth="1"/>
    <col min="11" max="28" width="7.140625" customWidth="1"/>
  </cols>
  <sheetData>
    <row r="1" spans="1:29" x14ac:dyDescent="0.25">
      <c r="A1" t="s">
        <v>138</v>
      </c>
      <c r="B1" t="s">
        <v>135</v>
      </c>
      <c r="C1" t="s">
        <v>103</v>
      </c>
      <c r="D1" t="s">
        <v>134</v>
      </c>
      <c r="E1" t="s">
        <v>133</v>
      </c>
      <c r="F1" t="s">
        <v>132</v>
      </c>
      <c r="G1" t="s">
        <v>131</v>
      </c>
      <c r="H1" t="s">
        <v>2</v>
      </c>
      <c r="I1" t="s">
        <v>130</v>
      </c>
      <c r="J1" t="s">
        <v>101</v>
      </c>
      <c r="K1" t="s">
        <v>147</v>
      </c>
      <c r="L1" t="s">
        <v>140</v>
      </c>
      <c r="M1" t="s">
        <v>186</v>
      </c>
      <c r="N1" t="s">
        <v>98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3142</v>
      </c>
    </row>
    <row r="2" spans="1:29" x14ac:dyDescent="0.25">
      <c r="A2" t="str">
        <f>IF(J2="MR","RP",J2)&amp;D2&amp;" "&amp;E2&amp;H2</f>
        <v>RPMototsune Abe21</v>
      </c>
      <c r="B2">
        <v>6881</v>
      </c>
      <c r="C2">
        <v>469</v>
      </c>
      <c r="D2" t="s">
        <v>715</v>
      </c>
      <c r="E2" t="s">
        <v>276</v>
      </c>
      <c r="F2">
        <v>0</v>
      </c>
      <c r="G2" s="10">
        <v>36903</v>
      </c>
      <c r="H2">
        <v>21</v>
      </c>
      <c r="I2" t="s">
        <v>136</v>
      </c>
      <c r="J2" t="s">
        <v>221</v>
      </c>
      <c r="K2">
        <v>1</v>
      </c>
      <c r="L2">
        <v>1</v>
      </c>
      <c r="M2">
        <v>1</v>
      </c>
      <c r="O2" t="s">
        <v>47</v>
      </c>
      <c r="P2" t="s">
        <v>47</v>
      </c>
      <c r="Q2" t="s">
        <v>47</v>
      </c>
      <c r="R2" t="s">
        <v>47</v>
      </c>
      <c r="S2" t="s">
        <v>47</v>
      </c>
      <c r="T2" t="s">
        <v>47</v>
      </c>
      <c r="U2" t="s">
        <v>47</v>
      </c>
      <c r="V2" t="s">
        <v>47</v>
      </c>
      <c r="W2" t="s">
        <v>47</v>
      </c>
      <c r="X2" t="s">
        <v>47</v>
      </c>
      <c r="Y2" t="s">
        <v>47</v>
      </c>
      <c r="Z2" t="s">
        <v>47</v>
      </c>
      <c r="AA2" t="s">
        <v>47</v>
      </c>
      <c r="AB2" s="35">
        <v>0</v>
      </c>
      <c r="AC2" t="str">
        <f>VLOOKUP($A2,Pit!$A$4:$A$1386,1,FALSE)</f>
        <v>RPMototsune Abe21</v>
      </c>
    </row>
    <row r="3" spans="1:29" x14ac:dyDescent="0.25">
      <c r="A3" t="str">
        <f t="shared" ref="A3:A66" si="0">IF(J3="MR","RP",J3)&amp;D3&amp;" "&amp;E3&amp;H3</f>
        <v>RPColby Adkins18</v>
      </c>
      <c r="B3">
        <v>8598</v>
      </c>
      <c r="C3">
        <v>652</v>
      </c>
      <c r="D3" t="s">
        <v>824</v>
      </c>
      <c r="E3" t="s">
        <v>825</v>
      </c>
      <c r="F3">
        <v>2400000</v>
      </c>
      <c r="G3" s="10">
        <v>37870</v>
      </c>
      <c r="H3">
        <v>18</v>
      </c>
      <c r="I3" t="s">
        <v>136</v>
      </c>
      <c r="J3" t="s">
        <v>221</v>
      </c>
      <c r="K3">
        <v>1</v>
      </c>
      <c r="L3">
        <v>1</v>
      </c>
      <c r="M3">
        <v>1</v>
      </c>
      <c r="O3" t="s">
        <v>47</v>
      </c>
      <c r="P3" t="s">
        <v>47</v>
      </c>
      <c r="Q3" t="s">
        <v>47</v>
      </c>
      <c r="R3" t="s">
        <v>47</v>
      </c>
      <c r="S3" t="s">
        <v>47</v>
      </c>
      <c r="T3" t="s">
        <v>47</v>
      </c>
      <c r="U3" t="s">
        <v>47</v>
      </c>
      <c r="V3" t="s">
        <v>47</v>
      </c>
      <c r="W3" t="s">
        <v>47</v>
      </c>
      <c r="X3" t="s">
        <v>47</v>
      </c>
      <c r="Y3" t="s">
        <v>47</v>
      </c>
      <c r="Z3" t="s">
        <v>47</v>
      </c>
      <c r="AA3" t="s">
        <v>47</v>
      </c>
      <c r="AB3" s="35">
        <v>0</v>
      </c>
      <c r="AC3" t="str">
        <f>VLOOKUP($A3,Pit!$A$4:$A$1386,1,FALSE)</f>
        <v>RPColby Adkins18</v>
      </c>
    </row>
    <row r="4" spans="1:29" x14ac:dyDescent="0.25">
      <c r="A4" t="str">
        <f t="shared" si="0"/>
        <v>SPCarlos Aguilar21</v>
      </c>
      <c r="B4">
        <v>7755</v>
      </c>
      <c r="C4">
        <v>828</v>
      </c>
      <c r="D4" t="s">
        <v>443</v>
      </c>
      <c r="E4" t="s">
        <v>826</v>
      </c>
      <c r="F4">
        <v>0</v>
      </c>
      <c r="G4" s="10">
        <v>36866</v>
      </c>
      <c r="H4">
        <v>21</v>
      </c>
      <c r="I4" t="s">
        <v>136</v>
      </c>
      <c r="J4" t="s">
        <v>25</v>
      </c>
      <c r="K4">
        <v>1</v>
      </c>
      <c r="L4">
        <v>1</v>
      </c>
      <c r="M4">
        <v>1</v>
      </c>
      <c r="O4" t="s">
        <v>47</v>
      </c>
      <c r="P4" t="s">
        <v>47</v>
      </c>
      <c r="Q4" t="s">
        <v>47</v>
      </c>
      <c r="R4" t="s">
        <v>47</v>
      </c>
      <c r="S4" t="s">
        <v>47</v>
      </c>
      <c r="T4" t="s">
        <v>47</v>
      </c>
      <c r="U4" t="s">
        <v>47</v>
      </c>
      <c r="V4" t="s">
        <v>47</v>
      </c>
      <c r="W4" t="s">
        <v>47</v>
      </c>
      <c r="X4" t="s">
        <v>47</v>
      </c>
      <c r="Y4" t="s">
        <v>47</v>
      </c>
      <c r="Z4" t="s">
        <v>47</v>
      </c>
      <c r="AA4" t="s">
        <v>47</v>
      </c>
      <c r="AB4" s="35">
        <v>0</v>
      </c>
      <c r="AC4" t="str">
        <f>VLOOKUP($A4,Pit!$A$4:$A$1386,1,FALSE)</f>
        <v>SPCarlos Aguilar21</v>
      </c>
    </row>
    <row r="5" spans="1:29" x14ac:dyDescent="0.25">
      <c r="A5" t="str">
        <f t="shared" si="0"/>
        <v>RPTony Albright18</v>
      </c>
      <c r="B5">
        <v>13282</v>
      </c>
      <c r="C5">
        <v>629</v>
      </c>
      <c r="D5" t="s">
        <v>230</v>
      </c>
      <c r="E5" t="s">
        <v>827</v>
      </c>
      <c r="F5">
        <v>2200000</v>
      </c>
      <c r="G5" s="10">
        <v>38034</v>
      </c>
      <c r="H5">
        <v>18</v>
      </c>
      <c r="I5" t="s">
        <v>136</v>
      </c>
      <c r="J5" t="s">
        <v>221</v>
      </c>
      <c r="K5">
        <v>1</v>
      </c>
      <c r="L5">
        <v>1</v>
      </c>
      <c r="M5">
        <v>1</v>
      </c>
      <c r="O5" t="s">
        <v>47</v>
      </c>
      <c r="P5" t="s">
        <v>47</v>
      </c>
      <c r="Q5" t="s">
        <v>47</v>
      </c>
      <c r="R5" t="s">
        <v>47</v>
      </c>
      <c r="S5" t="s">
        <v>47</v>
      </c>
      <c r="T5" t="s">
        <v>47</v>
      </c>
      <c r="U5" t="s">
        <v>47</v>
      </c>
      <c r="V5" t="s">
        <v>47</v>
      </c>
      <c r="W5" t="s">
        <v>47</v>
      </c>
      <c r="X5" t="s">
        <v>47</v>
      </c>
      <c r="Y5" t="s">
        <v>47</v>
      </c>
      <c r="Z5" t="s">
        <v>47</v>
      </c>
      <c r="AA5" t="s">
        <v>47</v>
      </c>
      <c r="AB5" s="35">
        <v>0</v>
      </c>
      <c r="AC5" t="str">
        <f>VLOOKUP($A5,Pit!$A$4:$A$1386,1,FALSE)</f>
        <v>RPTony Albright18</v>
      </c>
    </row>
    <row r="6" spans="1:29" x14ac:dyDescent="0.25">
      <c r="A6" t="str">
        <f t="shared" si="0"/>
        <v>SPJuan Alfmana18</v>
      </c>
      <c r="B6">
        <v>4971</v>
      </c>
      <c r="C6">
        <v>425</v>
      </c>
      <c r="D6" t="s">
        <v>402</v>
      </c>
      <c r="E6" t="s">
        <v>828</v>
      </c>
      <c r="F6">
        <v>0</v>
      </c>
      <c r="G6" s="10">
        <v>37889</v>
      </c>
      <c r="H6">
        <v>18</v>
      </c>
      <c r="I6" t="s">
        <v>136</v>
      </c>
      <c r="J6" t="s">
        <v>25</v>
      </c>
      <c r="K6">
        <v>1</v>
      </c>
      <c r="L6">
        <v>1</v>
      </c>
      <c r="M6">
        <v>1</v>
      </c>
      <c r="O6" t="s">
        <v>47</v>
      </c>
      <c r="P6" t="s">
        <v>47</v>
      </c>
      <c r="Q6" t="s">
        <v>47</v>
      </c>
      <c r="R6" t="s">
        <v>47</v>
      </c>
      <c r="S6" t="s">
        <v>47</v>
      </c>
      <c r="T6" t="s">
        <v>47</v>
      </c>
      <c r="U6" t="s">
        <v>47</v>
      </c>
      <c r="V6" t="s">
        <v>47</v>
      </c>
      <c r="W6" t="s">
        <v>47</v>
      </c>
      <c r="X6" t="s">
        <v>47</v>
      </c>
      <c r="Y6" t="s">
        <v>47</v>
      </c>
      <c r="Z6" t="s">
        <v>47</v>
      </c>
      <c r="AA6" t="s">
        <v>47</v>
      </c>
      <c r="AB6" s="35">
        <v>0</v>
      </c>
      <c r="AC6" t="str">
        <f>VLOOKUP($A6,Pit!$A$4:$A$1386,1,FALSE)</f>
        <v>SPJuan Alfmana18</v>
      </c>
    </row>
    <row r="7" spans="1:29" x14ac:dyDescent="0.25">
      <c r="A7" t="str">
        <f t="shared" si="0"/>
        <v>RPRaymond Alloway21</v>
      </c>
      <c r="B7">
        <v>6243</v>
      </c>
      <c r="C7">
        <v>308</v>
      </c>
      <c r="D7" t="s">
        <v>477</v>
      </c>
      <c r="E7" t="s">
        <v>829</v>
      </c>
      <c r="F7">
        <v>0</v>
      </c>
      <c r="G7" s="10">
        <v>36741</v>
      </c>
      <c r="H7">
        <v>21</v>
      </c>
      <c r="I7" t="s">
        <v>136</v>
      </c>
      <c r="J7" t="s">
        <v>221</v>
      </c>
      <c r="K7">
        <v>1</v>
      </c>
      <c r="L7">
        <v>1</v>
      </c>
      <c r="M7">
        <v>1</v>
      </c>
      <c r="O7" t="s">
        <v>47</v>
      </c>
      <c r="P7" t="s">
        <v>47</v>
      </c>
      <c r="Q7" t="s">
        <v>47</v>
      </c>
      <c r="R7" t="s">
        <v>47</v>
      </c>
      <c r="S7" t="s">
        <v>47</v>
      </c>
      <c r="T7" t="s">
        <v>47</v>
      </c>
      <c r="U7" t="s">
        <v>47</v>
      </c>
      <c r="V7" t="s">
        <v>47</v>
      </c>
      <c r="W7" t="s">
        <v>47</v>
      </c>
      <c r="X7" t="s">
        <v>47</v>
      </c>
      <c r="Y7" t="s">
        <v>47</v>
      </c>
      <c r="Z7" t="s">
        <v>47</v>
      </c>
      <c r="AA7" t="s">
        <v>47</v>
      </c>
      <c r="AB7" s="35">
        <v>0</v>
      </c>
      <c r="AC7" t="str">
        <f>VLOOKUP($A7,Pit!$A$4:$A$1386,1,FALSE)</f>
        <v>RPRaymond Alloway21</v>
      </c>
    </row>
    <row r="8" spans="1:29" x14ac:dyDescent="0.25">
      <c r="A8" t="str">
        <f t="shared" si="0"/>
        <v>SPBraulio Alonzo21</v>
      </c>
      <c r="B8">
        <v>4740</v>
      </c>
      <c r="C8">
        <v>260</v>
      </c>
      <c r="D8" t="s">
        <v>830</v>
      </c>
      <c r="E8" t="s">
        <v>831</v>
      </c>
      <c r="F8">
        <v>0</v>
      </c>
      <c r="G8" s="10">
        <v>36833</v>
      </c>
      <c r="H8">
        <v>21</v>
      </c>
      <c r="I8" t="s">
        <v>136</v>
      </c>
      <c r="J8" t="s">
        <v>25</v>
      </c>
      <c r="K8">
        <v>1</v>
      </c>
      <c r="L8">
        <v>1</v>
      </c>
      <c r="M8">
        <v>1</v>
      </c>
      <c r="O8" t="s">
        <v>47</v>
      </c>
      <c r="P8" t="s">
        <v>47</v>
      </c>
      <c r="Q8" t="s">
        <v>47</v>
      </c>
      <c r="R8" t="s">
        <v>47</v>
      </c>
      <c r="S8" t="s">
        <v>47</v>
      </c>
      <c r="T8" t="s">
        <v>47</v>
      </c>
      <c r="U8" t="s">
        <v>47</v>
      </c>
      <c r="V8" t="s">
        <v>47</v>
      </c>
      <c r="W8" t="s">
        <v>47</v>
      </c>
      <c r="X8" t="s">
        <v>47</v>
      </c>
      <c r="Y8" t="s">
        <v>47</v>
      </c>
      <c r="Z8" t="s">
        <v>47</v>
      </c>
      <c r="AA8" t="s">
        <v>47</v>
      </c>
      <c r="AB8" s="35">
        <v>0</v>
      </c>
      <c r="AC8" t="str">
        <f>VLOOKUP($A8,Pit!$A$4:$A$1386,1,FALSE)</f>
        <v>SPBraulio Alonzo21</v>
      </c>
    </row>
    <row r="9" spans="1:29" x14ac:dyDescent="0.25">
      <c r="A9" t="str">
        <f t="shared" si="0"/>
        <v>RPPepe Álvarez21</v>
      </c>
      <c r="B9">
        <v>10684</v>
      </c>
      <c r="C9">
        <v>920</v>
      </c>
      <c r="D9" t="s">
        <v>698</v>
      </c>
      <c r="E9" t="s">
        <v>832</v>
      </c>
      <c r="F9">
        <v>0</v>
      </c>
      <c r="G9" s="10">
        <v>36971</v>
      </c>
      <c r="H9">
        <v>21</v>
      </c>
      <c r="I9" t="s">
        <v>136</v>
      </c>
      <c r="J9" t="s">
        <v>221</v>
      </c>
      <c r="K9">
        <v>1</v>
      </c>
      <c r="L9">
        <v>1</v>
      </c>
      <c r="M9">
        <v>1</v>
      </c>
      <c r="O9" t="s">
        <v>47</v>
      </c>
      <c r="P9" t="s">
        <v>47</v>
      </c>
      <c r="Q9" t="s">
        <v>47</v>
      </c>
      <c r="R9" t="s">
        <v>47</v>
      </c>
      <c r="S9" t="s">
        <v>47</v>
      </c>
      <c r="T9" t="s">
        <v>47</v>
      </c>
      <c r="U9" t="s">
        <v>47</v>
      </c>
      <c r="V9" t="s">
        <v>47</v>
      </c>
      <c r="W9" t="s">
        <v>47</v>
      </c>
      <c r="X9" t="s">
        <v>47</v>
      </c>
      <c r="Y9" t="s">
        <v>47</v>
      </c>
      <c r="Z9" t="s">
        <v>47</v>
      </c>
      <c r="AA9" t="s">
        <v>47</v>
      </c>
      <c r="AB9" s="35">
        <v>0</v>
      </c>
      <c r="AC9" t="str">
        <f>VLOOKUP($A9,Pit!$A$4:$A$1386,1,FALSE)</f>
        <v>RPPepe Álvarez21</v>
      </c>
    </row>
    <row r="10" spans="1:29" x14ac:dyDescent="0.25">
      <c r="A10" t="str">
        <f t="shared" si="0"/>
        <v>CLChristian Anderson21</v>
      </c>
      <c r="B10">
        <v>10942</v>
      </c>
      <c r="C10">
        <v>339</v>
      </c>
      <c r="D10" t="s">
        <v>353</v>
      </c>
      <c r="E10" t="s">
        <v>833</v>
      </c>
      <c r="F10">
        <v>0</v>
      </c>
      <c r="G10" s="10">
        <v>36798</v>
      </c>
      <c r="H10">
        <v>21</v>
      </c>
      <c r="I10" t="s">
        <v>136</v>
      </c>
      <c r="J10" t="s">
        <v>249</v>
      </c>
      <c r="K10">
        <v>1</v>
      </c>
      <c r="L10">
        <v>1</v>
      </c>
      <c r="M10">
        <v>1</v>
      </c>
      <c r="O10" t="s">
        <v>47</v>
      </c>
      <c r="P10" t="s">
        <v>47</v>
      </c>
      <c r="Q10" t="s">
        <v>47</v>
      </c>
      <c r="R10" t="s">
        <v>47</v>
      </c>
      <c r="S10" t="s">
        <v>47</v>
      </c>
      <c r="T10" t="s">
        <v>47</v>
      </c>
      <c r="U10" t="s">
        <v>47</v>
      </c>
      <c r="V10" t="s">
        <v>47</v>
      </c>
      <c r="W10" t="s">
        <v>47</v>
      </c>
      <c r="X10" t="s">
        <v>47</v>
      </c>
      <c r="Y10" t="s">
        <v>47</v>
      </c>
      <c r="Z10" t="s">
        <v>47</v>
      </c>
      <c r="AA10" t="s">
        <v>47</v>
      </c>
      <c r="AB10" s="35">
        <v>0</v>
      </c>
      <c r="AC10" t="str">
        <f>VLOOKUP($A10,Pit!$A$4:$A$1386,1,FALSE)</f>
        <v>CLChristian Anderson21</v>
      </c>
    </row>
    <row r="11" spans="1:29" x14ac:dyDescent="0.25">
      <c r="A11" t="str">
        <f t="shared" si="0"/>
        <v>RPTerry Anderson18</v>
      </c>
      <c r="B11">
        <v>5032</v>
      </c>
      <c r="C11">
        <v>448</v>
      </c>
      <c r="D11" t="s">
        <v>765</v>
      </c>
      <c r="E11" t="s">
        <v>833</v>
      </c>
      <c r="F11">
        <v>0</v>
      </c>
      <c r="G11" s="10">
        <v>37947</v>
      </c>
      <c r="H11">
        <v>18</v>
      </c>
      <c r="I11" t="s">
        <v>136</v>
      </c>
      <c r="J11" t="s">
        <v>221</v>
      </c>
      <c r="K11">
        <v>1</v>
      </c>
      <c r="L11">
        <v>1</v>
      </c>
      <c r="M11">
        <v>1</v>
      </c>
      <c r="O11" t="s">
        <v>47</v>
      </c>
      <c r="P11" t="s">
        <v>47</v>
      </c>
      <c r="Q11" t="s">
        <v>47</v>
      </c>
      <c r="R11" t="s">
        <v>47</v>
      </c>
      <c r="S11" t="s">
        <v>47</v>
      </c>
      <c r="T11" t="s">
        <v>47</v>
      </c>
      <c r="U11" t="s">
        <v>47</v>
      </c>
      <c r="V11" t="s">
        <v>47</v>
      </c>
      <c r="W11" t="s">
        <v>47</v>
      </c>
      <c r="X11" t="s">
        <v>47</v>
      </c>
      <c r="Y11" t="s">
        <v>47</v>
      </c>
      <c r="Z11" t="s">
        <v>47</v>
      </c>
      <c r="AA11" t="s">
        <v>47</v>
      </c>
      <c r="AB11" s="35">
        <v>0</v>
      </c>
      <c r="AC11" t="str">
        <f>VLOOKUP($A11,Pit!$A$4:$A$1386,1,FALSE)</f>
        <v>RPTerry Anderson18</v>
      </c>
    </row>
    <row r="12" spans="1:29" x14ac:dyDescent="0.25">
      <c r="A12" t="str">
        <f t="shared" si="0"/>
        <v>RPWilliam Anderson18</v>
      </c>
      <c r="B12">
        <v>4950</v>
      </c>
      <c r="C12">
        <v>145</v>
      </c>
      <c r="D12" t="s">
        <v>268</v>
      </c>
      <c r="E12" t="s">
        <v>833</v>
      </c>
      <c r="F12">
        <v>0</v>
      </c>
      <c r="G12" s="10">
        <v>38083</v>
      </c>
      <c r="H12">
        <v>18</v>
      </c>
      <c r="I12" t="s">
        <v>136</v>
      </c>
      <c r="J12" t="s">
        <v>221</v>
      </c>
      <c r="K12">
        <v>1</v>
      </c>
      <c r="L12">
        <v>1</v>
      </c>
      <c r="M12">
        <v>1</v>
      </c>
      <c r="O12" t="s">
        <v>47</v>
      </c>
      <c r="P12" t="s">
        <v>47</v>
      </c>
      <c r="Q12" t="s">
        <v>47</v>
      </c>
      <c r="R12" t="s">
        <v>47</v>
      </c>
      <c r="S12" t="s">
        <v>47</v>
      </c>
      <c r="T12" t="s">
        <v>47</v>
      </c>
      <c r="U12" t="s">
        <v>47</v>
      </c>
      <c r="V12" t="s">
        <v>47</v>
      </c>
      <c r="W12" t="s">
        <v>47</v>
      </c>
      <c r="X12" t="s">
        <v>47</v>
      </c>
      <c r="Y12" t="s">
        <v>47</v>
      </c>
      <c r="Z12" t="s">
        <v>47</v>
      </c>
      <c r="AA12" t="s">
        <v>47</v>
      </c>
      <c r="AB12" s="35">
        <v>0</v>
      </c>
      <c r="AC12" t="str">
        <f>VLOOKUP($A12,Pit!$A$4:$A$1386,1,FALSE)</f>
        <v>RPWilliam Anderson18</v>
      </c>
    </row>
    <row r="13" spans="1:29" x14ac:dyDescent="0.25">
      <c r="A13" t="str">
        <f t="shared" si="0"/>
        <v>SPArmando Arroyo21</v>
      </c>
      <c r="B13">
        <v>11535</v>
      </c>
      <c r="C13">
        <v>584</v>
      </c>
      <c r="D13" t="s">
        <v>426</v>
      </c>
      <c r="E13" t="s">
        <v>834</v>
      </c>
      <c r="F13">
        <v>0</v>
      </c>
      <c r="G13" s="10">
        <v>36792</v>
      </c>
      <c r="H13">
        <v>21</v>
      </c>
      <c r="I13" t="s">
        <v>136</v>
      </c>
      <c r="J13" t="s">
        <v>25</v>
      </c>
      <c r="K13">
        <v>1</v>
      </c>
      <c r="L13">
        <v>1</v>
      </c>
      <c r="M13">
        <v>1</v>
      </c>
      <c r="O13" t="s">
        <v>47</v>
      </c>
      <c r="P13" t="s">
        <v>47</v>
      </c>
      <c r="Q13" t="s">
        <v>47</v>
      </c>
      <c r="R13" t="s">
        <v>47</v>
      </c>
      <c r="S13" t="s">
        <v>47</v>
      </c>
      <c r="T13" t="s">
        <v>47</v>
      </c>
      <c r="U13" t="s">
        <v>47</v>
      </c>
      <c r="V13" t="s">
        <v>47</v>
      </c>
      <c r="W13" t="s">
        <v>47</v>
      </c>
      <c r="X13" t="s">
        <v>47</v>
      </c>
      <c r="Y13" t="s">
        <v>47</v>
      </c>
      <c r="Z13" t="s">
        <v>47</v>
      </c>
      <c r="AA13" t="s">
        <v>47</v>
      </c>
      <c r="AB13" s="35">
        <v>0</v>
      </c>
      <c r="AC13" t="str">
        <f>VLOOKUP($A13,Pit!$A$4:$A$1386,1,FALSE)</f>
        <v>SPArmando Arroyo21</v>
      </c>
    </row>
    <row r="14" spans="1:29" x14ac:dyDescent="0.25">
      <c r="A14" t="str">
        <f t="shared" si="0"/>
        <v>RPJosé Arroyo18</v>
      </c>
      <c r="B14">
        <v>3289</v>
      </c>
      <c r="C14">
        <v>723</v>
      </c>
      <c r="D14" t="s">
        <v>294</v>
      </c>
      <c r="E14" t="s">
        <v>834</v>
      </c>
      <c r="F14">
        <v>0</v>
      </c>
      <c r="G14" s="10">
        <v>37939</v>
      </c>
      <c r="H14">
        <v>18</v>
      </c>
      <c r="I14" t="s">
        <v>136</v>
      </c>
      <c r="J14" t="s">
        <v>221</v>
      </c>
      <c r="K14">
        <v>1</v>
      </c>
      <c r="L14">
        <v>1</v>
      </c>
      <c r="M14">
        <v>1</v>
      </c>
      <c r="O14" t="s">
        <v>47</v>
      </c>
      <c r="P14" t="s">
        <v>47</v>
      </c>
      <c r="Q14" t="s">
        <v>47</v>
      </c>
      <c r="R14" t="s">
        <v>47</v>
      </c>
      <c r="S14" t="s">
        <v>47</v>
      </c>
      <c r="T14" t="s">
        <v>47</v>
      </c>
      <c r="U14" t="s">
        <v>47</v>
      </c>
      <c r="V14" t="s">
        <v>47</v>
      </c>
      <c r="W14" t="s">
        <v>47</v>
      </c>
      <c r="X14" t="s">
        <v>47</v>
      </c>
      <c r="Y14" t="s">
        <v>47</v>
      </c>
      <c r="Z14" t="s">
        <v>47</v>
      </c>
      <c r="AA14" t="s">
        <v>47</v>
      </c>
      <c r="AB14" s="35">
        <v>0</v>
      </c>
      <c r="AC14" t="str">
        <f>VLOOKUP($A14,Pit!$A$4:$A$1386,1,FALSE)</f>
        <v>RPJosé Arroyo18</v>
      </c>
    </row>
    <row r="15" spans="1:29" x14ac:dyDescent="0.25">
      <c r="A15" t="str">
        <f t="shared" si="0"/>
        <v>RPIeyoshi Asano21</v>
      </c>
      <c r="B15">
        <v>6589</v>
      </c>
      <c r="C15">
        <v>548</v>
      </c>
      <c r="D15" t="s">
        <v>636</v>
      </c>
      <c r="E15" t="s">
        <v>835</v>
      </c>
      <c r="F15">
        <v>0</v>
      </c>
      <c r="G15" s="10">
        <v>36963</v>
      </c>
      <c r="H15">
        <v>21</v>
      </c>
      <c r="I15" t="s">
        <v>136</v>
      </c>
      <c r="J15" t="s">
        <v>221</v>
      </c>
      <c r="K15">
        <v>1</v>
      </c>
      <c r="L15">
        <v>1</v>
      </c>
      <c r="M15">
        <v>1</v>
      </c>
      <c r="O15" t="s">
        <v>47</v>
      </c>
      <c r="P15" t="s">
        <v>47</v>
      </c>
      <c r="Q15" t="s">
        <v>47</v>
      </c>
      <c r="R15" t="s">
        <v>47</v>
      </c>
      <c r="S15" t="s">
        <v>47</v>
      </c>
      <c r="T15" t="s">
        <v>47</v>
      </c>
      <c r="U15" t="s">
        <v>47</v>
      </c>
      <c r="V15" t="s">
        <v>47</v>
      </c>
      <c r="W15" t="s">
        <v>47</v>
      </c>
      <c r="X15" t="s">
        <v>47</v>
      </c>
      <c r="Y15" t="s">
        <v>47</v>
      </c>
      <c r="Z15" t="s">
        <v>47</v>
      </c>
      <c r="AA15" t="s">
        <v>47</v>
      </c>
      <c r="AB15" s="35">
        <v>0</v>
      </c>
      <c r="AC15" t="str">
        <f>VLOOKUP($A15,Pit!$A$4:$A$1386,1,FALSE)</f>
        <v>RPIeyoshi Asano21</v>
      </c>
    </row>
    <row r="16" spans="1:29" x14ac:dyDescent="0.25">
      <c r="A16" t="str">
        <f t="shared" si="0"/>
        <v>RPJorge Asquabal18</v>
      </c>
      <c r="B16">
        <v>4717</v>
      </c>
      <c r="C16">
        <v>370</v>
      </c>
      <c r="D16" t="s">
        <v>683</v>
      </c>
      <c r="E16" t="s">
        <v>836</v>
      </c>
      <c r="F16">
        <v>0</v>
      </c>
      <c r="G16" s="10">
        <v>38089</v>
      </c>
      <c r="H16">
        <v>18</v>
      </c>
      <c r="I16" t="s">
        <v>136</v>
      </c>
      <c r="J16" t="s">
        <v>221</v>
      </c>
      <c r="K16">
        <v>1</v>
      </c>
      <c r="L16">
        <v>1</v>
      </c>
      <c r="M16">
        <v>1</v>
      </c>
      <c r="O16" t="s">
        <v>47</v>
      </c>
      <c r="P16" t="s">
        <v>47</v>
      </c>
      <c r="Q16" t="s">
        <v>47</v>
      </c>
      <c r="R16" t="s">
        <v>47</v>
      </c>
      <c r="S16" t="s">
        <v>47</v>
      </c>
      <c r="T16" t="s">
        <v>47</v>
      </c>
      <c r="U16" t="s">
        <v>47</v>
      </c>
      <c r="V16" t="s">
        <v>47</v>
      </c>
      <c r="W16" t="s">
        <v>47</v>
      </c>
      <c r="X16" t="s">
        <v>47</v>
      </c>
      <c r="Y16" t="s">
        <v>47</v>
      </c>
      <c r="Z16" t="s">
        <v>47</v>
      </c>
      <c r="AA16" t="s">
        <v>47</v>
      </c>
      <c r="AB16" s="35">
        <v>0</v>
      </c>
      <c r="AC16" t="str">
        <f>VLOOKUP($A16,Pit!$A$4:$A$1386,1,FALSE)</f>
        <v>RPJorge Asquabal18</v>
      </c>
    </row>
    <row r="17" spans="1:29" x14ac:dyDescent="0.25">
      <c r="A17" t="str">
        <f t="shared" si="0"/>
        <v>SPJuan Ávila18</v>
      </c>
      <c r="B17">
        <v>4908</v>
      </c>
      <c r="C17">
        <v>472</v>
      </c>
      <c r="D17" t="s">
        <v>402</v>
      </c>
      <c r="E17" t="s">
        <v>837</v>
      </c>
      <c r="F17">
        <v>0</v>
      </c>
      <c r="G17" s="10">
        <v>37829</v>
      </c>
      <c r="H17">
        <v>18</v>
      </c>
      <c r="I17" t="s">
        <v>136</v>
      </c>
      <c r="J17" t="s">
        <v>25</v>
      </c>
      <c r="K17">
        <v>1</v>
      </c>
      <c r="L17">
        <v>1</v>
      </c>
      <c r="M17">
        <v>1</v>
      </c>
      <c r="O17" t="s">
        <v>47</v>
      </c>
      <c r="P17" t="s">
        <v>47</v>
      </c>
      <c r="Q17" t="s">
        <v>47</v>
      </c>
      <c r="R17" t="s">
        <v>47</v>
      </c>
      <c r="S17" t="s">
        <v>47</v>
      </c>
      <c r="T17" t="s">
        <v>47</v>
      </c>
      <c r="U17" t="s">
        <v>47</v>
      </c>
      <c r="V17" t="s">
        <v>47</v>
      </c>
      <c r="W17" t="s">
        <v>47</v>
      </c>
      <c r="X17" t="s">
        <v>47</v>
      </c>
      <c r="Y17" t="s">
        <v>47</v>
      </c>
      <c r="Z17" t="s">
        <v>47</v>
      </c>
      <c r="AA17" t="s">
        <v>47</v>
      </c>
      <c r="AB17" s="35">
        <v>0</v>
      </c>
      <c r="AC17" t="str">
        <f>VLOOKUP($A17,Pit!$A$4:$A$1386,1,FALSE)</f>
        <v>SPJuan Ávila18</v>
      </c>
    </row>
    <row r="18" spans="1:29" x14ac:dyDescent="0.25">
      <c r="A18" t="str">
        <f t="shared" si="0"/>
        <v>SPToby Ayers18</v>
      </c>
      <c r="B18">
        <v>5163</v>
      </c>
      <c r="C18">
        <v>179</v>
      </c>
      <c r="D18" t="s">
        <v>358</v>
      </c>
      <c r="E18" t="s">
        <v>838</v>
      </c>
      <c r="F18">
        <v>1800000</v>
      </c>
      <c r="G18" s="10">
        <v>37995</v>
      </c>
      <c r="H18">
        <v>18</v>
      </c>
      <c r="I18" t="s">
        <v>136</v>
      </c>
      <c r="J18" t="s">
        <v>25</v>
      </c>
      <c r="K18">
        <v>1</v>
      </c>
      <c r="L18">
        <v>1</v>
      </c>
      <c r="M18">
        <v>1</v>
      </c>
      <c r="O18" t="s">
        <v>47</v>
      </c>
      <c r="P18" t="s">
        <v>47</v>
      </c>
      <c r="Q18" t="s">
        <v>47</v>
      </c>
      <c r="R18" t="s">
        <v>47</v>
      </c>
      <c r="S18" t="s">
        <v>47</v>
      </c>
      <c r="T18" t="s">
        <v>47</v>
      </c>
      <c r="U18" t="s">
        <v>47</v>
      </c>
      <c r="V18" t="s">
        <v>47</v>
      </c>
      <c r="W18" t="s">
        <v>47</v>
      </c>
      <c r="X18" t="s">
        <v>47</v>
      </c>
      <c r="Y18" t="s">
        <v>47</v>
      </c>
      <c r="Z18" t="s">
        <v>47</v>
      </c>
      <c r="AA18" t="s">
        <v>47</v>
      </c>
      <c r="AB18" s="35">
        <v>0</v>
      </c>
      <c r="AC18" t="str">
        <f>VLOOKUP($A18,Pit!$A$4:$A$1386,1,FALSE)</f>
        <v>SPToby Ayers18</v>
      </c>
    </row>
    <row r="19" spans="1:29" x14ac:dyDescent="0.25">
      <c r="A19" t="str">
        <f t="shared" si="0"/>
        <v>SPJonathan Baginski18</v>
      </c>
      <c r="B19">
        <v>5096</v>
      </c>
      <c r="C19">
        <v>230</v>
      </c>
      <c r="D19" t="s">
        <v>307</v>
      </c>
      <c r="E19" t="s">
        <v>839</v>
      </c>
      <c r="F19">
        <v>0</v>
      </c>
      <c r="G19" s="10">
        <v>37846</v>
      </c>
      <c r="H19">
        <v>18</v>
      </c>
      <c r="I19" t="s">
        <v>136</v>
      </c>
      <c r="J19" t="s">
        <v>25</v>
      </c>
      <c r="K19">
        <v>1</v>
      </c>
      <c r="L19">
        <v>1</v>
      </c>
      <c r="M19">
        <v>1</v>
      </c>
      <c r="O19" t="s">
        <v>47</v>
      </c>
      <c r="P19" t="s">
        <v>47</v>
      </c>
      <c r="Q19" t="s">
        <v>47</v>
      </c>
      <c r="R19" t="s">
        <v>47</v>
      </c>
      <c r="S19" t="s">
        <v>47</v>
      </c>
      <c r="T19" t="s">
        <v>47</v>
      </c>
      <c r="U19" t="s">
        <v>47</v>
      </c>
      <c r="V19" t="s">
        <v>47</v>
      </c>
      <c r="W19" t="s">
        <v>47</v>
      </c>
      <c r="X19" t="s">
        <v>47</v>
      </c>
      <c r="Y19" t="s">
        <v>47</v>
      </c>
      <c r="Z19" t="s">
        <v>47</v>
      </c>
      <c r="AA19" t="s">
        <v>47</v>
      </c>
      <c r="AB19" s="35">
        <v>0</v>
      </c>
      <c r="AC19" t="str">
        <f>VLOOKUP($A19,Pit!$A$4:$A$1386,1,FALSE)</f>
        <v>SPJonathan Baginski18</v>
      </c>
    </row>
    <row r="20" spans="1:29" x14ac:dyDescent="0.25">
      <c r="A20" t="str">
        <f t="shared" si="0"/>
        <v>RPSean Bagshaw21</v>
      </c>
      <c r="B20">
        <v>7500</v>
      </c>
      <c r="C20">
        <v>508</v>
      </c>
      <c r="D20" t="s">
        <v>840</v>
      </c>
      <c r="E20" t="s">
        <v>841</v>
      </c>
      <c r="F20">
        <v>0</v>
      </c>
      <c r="G20" s="10">
        <v>36945</v>
      </c>
      <c r="H20">
        <v>21</v>
      </c>
      <c r="I20" t="s">
        <v>136</v>
      </c>
      <c r="J20" t="s">
        <v>221</v>
      </c>
      <c r="K20">
        <v>1</v>
      </c>
      <c r="L20">
        <v>1</v>
      </c>
      <c r="M20">
        <v>1</v>
      </c>
      <c r="O20" t="s">
        <v>47</v>
      </c>
      <c r="P20" t="s">
        <v>47</v>
      </c>
      <c r="Q20" t="s">
        <v>47</v>
      </c>
      <c r="R20" t="s">
        <v>47</v>
      </c>
      <c r="S20" t="s">
        <v>47</v>
      </c>
      <c r="T20" t="s">
        <v>47</v>
      </c>
      <c r="U20" t="s">
        <v>47</v>
      </c>
      <c r="V20" t="s">
        <v>47</v>
      </c>
      <c r="W20" t="s">
        <v>47</v>
      </c>
      <c r="X20" t="s">
        <v>47</v>
      </c>
      <c r="Y20" t="s">
        <v>47</v>
      </c>
      <c r="Z20" t="s">
        <v>47</v>
      </c>
      <c r="AA20" t="s">
        <v>47</v>
      </c>
      <c r="AB20" s="35">
        <v>0</v>
      </c>
      <c r="AC20" t="str">
        <f>VLOOKUP($A20,Pit!$A$4:$A$1386,1,FALSE)</f>
        <v>RPSean Bagshaw21</v>
      </c>
    </row>
    <row r="21" spans="1:29" x14ac:dyDescent="0.25">
      <c r="A21" t="str">
        <f t="shared" si="0"/>
        <v>SPAndrew Bailey21</v>
      </c>
      <c r="B21">
        <v>11501</v>
      </c>
      <c r="C21">
        <v>823</v>
      </c>
      <c r="D21" t="s">
        <v>742</v>
      </c>
      <c r="E21" t="s">
        <v>842</v>
      </c>
      <c r="F21">
        <v>0</v>
      </c>
      <c r="G21" s="10">
        <v>36912</v>
      </c>
      <c r="H21">
        <v>21</v>
      </c>
      <c r="I21" t="s">
        <v>136</v>
      </c>
      <c r="J21" t="s">
        <v>25</v>
      </c>
      <c r="K21">
        <v>1</v>
      </c>
      <c r="L21">
        <v>1</v>
      </c>
      <c r="M21">
        <v>1</v>
      </c>
      <c r="O21" t="s">
        <v>47</v>
      </c>
      <c r="P21" t="s">
        <v>47</v>
      </c>
      <c r="Q21" t="s">
        <v>47</v>
      </c>
      <c r="R21" t="s">
        <v>47</v>
      </c>
      <c r="S21" t="s">
        <v>47</v>
      </c>
      <c r="T21" t="s">
        <v>47</v>
      </c>
      <c r="U21" t="s">
        <v>47</v>
      </c>
      <c r="V21" t="s">
        <v>47</v>
      </c>
      <c r="W21" t="s">
        <v>47</v>
      </c>
      <c r="X21" t="s">
        <v>47</v>
      </c>
      <c r="Y21" t="s">
        <v>47</v>
      </c>
      <c r="Z21" t="s">
        <v>47</v>
      </c>
      <c r="AA21" t="s">
        <v>47</v>
      </c>
      <c r="AB21" s="35">
        <v>0</v>
      </c>
      <c r="AC21" t="str">
        <f>VLOOKUP($A21,Pit!$A$4:$A$1386,1,FALSE)</f>
        <v>SPAndrew Bailey21</v>
      </c>
    </row>
    <row r="22" spans="1:29" x14ac:dyDescent="0.25">
      <c r="A22" t="str">
        <f t="shared" si="0"/>
        <v>RPDean Bailey21</v>
      </c>
      <c r="B22">
        <v>8536</v>
      </c>
      <c r="C22">
        <v>787</v>
      </c>
      <c r="D22" t="s">
        <v>843</v>
      </c>
      <c r="E22" t="s">
        <v>842</v>
      </c>
      <c r="F22">
        <v>0</v>
      </c>
      <c r="G22" s="10">
        <v>36901</v>
      </c>
      <c r="H22">
        <v>21</v>
      </c>
      <c r="I22" t="s">
        <v>136</v>
      </c>
      <c r="J22" t="s">
        <v>221</v>
      </c>
      <c r="K22">
        <v>1</v>
      </c>
      <c r="L22">
        <v>1</v>
      </c>
      <c r="M22">
        <v>1</v>
      </c>
      <c r="O22" t="s">
        <v>47</v>
      </c>
      <c r="P22" t="s">
        <v>47</v>
      </c>
      <c r="Q22" t="s">
        <v>47</v>
      </c>
      <c r="R22" t="s">
        <v>47</v>
      </c>
      <c r="S22" t="s">
        <v>47</v>
      </c>
      <c r="T22" t="s">
        <v>47</v>
      </c>
      <c r="U22" t="s">
        <v>47</v>
      </c>
      <c r="V22" t="s">
        <v>47</v>
      </c>
      <c r="W22" t="s">
        <v>47</v>
      </c>
      <c r="X22" t="s">
        <v>47</v>
      </c>
      <c r="Y22" t="s">
        <v>47</v>
      </c>
      <c r="Z22" t="s">
        <v>47</v>
      </c>
      <c r="AA22" t="s">
        <v>47</v>
      </c>
      <c r="AB22" s="35">
        <v>0</v>
      </c>
      <c r="AC22" t="str">
        <f>VLOOKUP($A22,Pit!$A$4:$A$1386,1,FALSE)</f>
        <v>RPDean Bailey21</v>
      </c>
    </row>
    <row r="23" spans="1:29" x14ac:dyDescent="0.25">
      <c r="A23" t="str">
        <f t="shared" si="0"/>
        <v>RPEarl Baker17</v>
      </c>
      <c r="B23">
        <v>10046</v>
      </c>
      <c r="C23">
        <v>844</v>
      </c>
      <c r="D23" t="s">
        <v>373</v>
      </c>
      <c r="E23" t="s">
        <v>300</v>
      </c>
      <c r="F23">
        <v>0</v>
      </c>
      <c r="G23" s="10">
        <v>38141</v>
      </c>
      <c r="H23">
        <v>17</v>
      </c>
      <c r="I23" t="s">
        <v>136</v>
      </c>
      <c r="J23" t="s">
        <v>221</v>
      </c>
      <c r="K23">
        <v>1</v>
      </c>
      <c r="L23">
        <v>1</v>
      </c>
      <c r="M23">
        <v>1</v>
      </c>
      <c r="O23" t="s">
        <v>47</v>
      </c>
      <c r="P23" t="s">
        <v>47</v>
      </c>
      <c r="Q23" t="s">
        <v>47</v>
      </c>
      <c r="R23" t="s">
        <v>47</v>
      </c>
      <c r="S23" t="s">
        <v>47</v>
      </c>
      <c r="T23" t="s">
        <v>47</v>
      </c>
      <c r="U23" t="s">
        <v>47</v>
      </c>
      <c r="V23" t="s">
        <v>47</v>
      </c>
      <c r="W23" t="s">
        <v>47</v>
      </c>
      <c r="X23" t="s">
        <v>47</v>
      </c>
      <c r="Y23" t="s">
        <v>47</v>
      </c>
      <c r="Z23" t="s">
        <v>47</v>
      </c>
      <c r="AA23" t="s">
        <v>47</v>
      </c>
      <c r="AB23" s="35">
        <v>0</v>
      </c>
      <c r="AC23" t="str">
        <f>VLOOKUP($A23,Pit!$A$4:$A$1386,1,FALSE)</f>
        <v>RPEarl Baker17</v>
      </c>
    </row>
    <row r="24" spans="1:29" x14ac:dyDescent="0.25">
      <c r="A24" t="str">
        <f t="shared" si="0"/>
        <v>SPJustin Baker21</v>
      </c>
      <c r="B24">
        <v>9573</v>
      </c>
      <c r="C24">
        <v>672</v>
      </c>
      <c r="D24" t="s">
        <v>241</v>
      </c>
      <c r="E24" t="s">
        <v>300</v>
      </c>
      <c r="F24">
        <v>0</v>
      </c>
      <c r="G24" s="10">
        <v>37037</v>
      </c>
      <c r="H24">
        <v>21</v>
      </c>
      <c r="I24" t="s">
        <v>136</v>
      </c>
      <c r="J24" t="s">
        <v>25</v>
      </c>
      <c r="K24">
        <v>1</v>
      </c>
      <c r="L24">
        <v>1</v>
      </c>
      <c r="M24">
        <v>1</v>
      </c>
      <c r="O24" t="s">
        <v>47</v>
      </c>
      <c r="P24" t="s">
        <v>47</v>
      </c>
      <c r="Q24" t="s">
        <v>47</v>
      </c>
      <c r="R24" t="s">
        <v>47</v>
      </c>
      <c r="S24" t="s">
        <v>47</v>
      </c>
      <c r="T24" t="s">
        <v>47</v>
      </c>
      <c r="U24" t="s">
        <v>47</v>
      </c>
      <c r="V24" t="s">
        <v>47</v>
      </c>
      <c r="W24" t="s">
        <v>47</v>
      </c>
      <c r="X24" t="s">
        <v>47</v>
      </c>
      <c r="Y24" t="s">
        <v>47</v>
      </c>
      <c r="Z24" t="s">
        <v>47</v>
      </c>
      <c r="AA24" t="s">
        <v>47</v>
      </c>
      <c r="AB24" s="35">
        <v>0</v>
      </c>
      <c r="AC24" t="str">
        <f>VLOOKUP($A24,Pit!$A$4:$A$1386,1,FALSE)</f>
        <v>SPJustin Baker21</v>
      </c>
    </row>
    <row r="25" spans="1:29" x14ac:dyDescent="0.25">
      <c r="A25" t="str">
        <f t="shared" si="0"/>
        <v>RPDusty Ball21</v>
      </c>
      <c r="B25">
        <v>9585</v>
      </c>
      <c r="C25">
        <v>287</v>
      </c>
      <c r="D25" t="s">
        <v>844</v>
      </c>
      <c r="E25" t="s">
        <v>845</v>
      </c>
      <c r="F25">
        <v>0</v>
      </c>
      <c r="G25" s="10">
        <v>36783</v>
      </c>
      <c r="H25">
        <v>21</v>
      </c>
      <c r="I25" t="s">
        <v>136</v>
      </c>
      <c r="J25" t="s">
        <v>221</v>
      </c>
      <c r="K25">
        <v>1</v>
      </c>
      <c r="L25">
        <v>1</v>
      </c>
      <c r="M25">
        <v>1</v>
      </c>
      <c r="O25" t="s">
        <v>47</v>
      </c>
      <c r="P25" t="s">
        <v>47</v>
      </c>
      <c r="Q25" t="s">
        <v>47</v>
      </c>
      <c r="R25" t="s">
        <v>47</v>
      </c>
      <c r="S25" t="s">
        <v>47</v>
      </c>
      <c r="T25" t="s">
        <v>47</v>
      </c>
      <c r="U25" t="s">
        <v>47</v>
      </c>
      <c r="V25" t="s">
        <v>47</v>
      </c>
      <c r="W25" t="s">
        <v>47</v>
      </c>
      <c r="X25" t="s">
        <v>47</v>
      </c>
      <c r="Y25" t="s">
        <v>47</v>
      </c>
      <c r="Z25" t="s">
        <v>47</v>
      </c>
      <c r="AA25" t="s">
        <v>47</v>
      </c>
      <c r="AB25" s="35">
        <v>0</v>
      </c>
      <c r="AC25" t="str">
        <f>VLOOKUP($A25,Pit!$A$4:$A$1386,1,FALSE)</f>
        <v>RPDusty Ball21</v>
      </c>
    </row>
    <row r="26" spans="1:29" x14ac:dyDescent="0.25">
      <c r="A26" t="str">
        <f t="shared" si="0"/>
        <v>SPTerry Bane21</v>
      </c>
      <c r="B26">
        <v>11520</v>
      </c>
      <c r="C26">
        <v>352</v>
      </c>
      <c r="D26" t="s">
        <v>765</v>
      </c>
      <c r="E26" t="s">
        <v>846</v>
      </c>
      <c r="F26">
        <v>0</v>
      </c>
      <c r="G26" s="10">
        <v>36686</v>
      </c>
      <c r="H26">
        <v>21</v>
      </c>
      <c r="I26" t="s">
        <v>136</v>
      </c>
      <c r="J26" t="s">
        <v>25</v>
      </c>
      <c r="K26">
        <v>1</v>
      </c>
      <c r="L26">
        <v>1</v>
      </c>
      <c r="M26">
        <v>1</v>
      </c>
      <c r="O26" t="s">
        <v>47</v>
      </c>
      <c r="P26" t="s">
        <v>47</v>
      </c>
      <c r="Q26" t="s">
        <v>47</v>
      </c>
      <c r="R26" t="s">
        <v>47</v>
      </c>
      <c r="S26" t="s">
        <v>47</v>
      </c>
      <c r="T26" t="s">
        <v>47</v>
      </c>
      <c r="U26" t="s">
        <v>47</v>
      </c>
      <c r="V26" t="s">
        <v>47</v>
      </c>
      <c r="W26" t="s">
        <v>47</v>
      </c>
      <c r="X26" t="s">
        <v>47</v>
      </c>
      <c r="Y26" t="s">
        <v>47</v>
      </c>
      <c r="Z26" t="s">
        <v>47</v>
      </c>
      <c r="AA26" t="s">
        <v>47</v>
      </c>
      <c r="AB26" s="35">
        <v>0</v>
      </c>
      <c r="AC26" t="str">
        <f>VLOOKUP($A26,Pit!$A$4:$A$1386,1,FALSE)</f>
        <v>SPTerry Bane21</v>
      </c>
    </row>
    <row r="27" spans="1:29" x14ac:dyDescent="0.25">
      <c r="A27" t="str">
        <f t="shared" si="0"/>
        <v>RPArnold Bannatyne18</v>
      </c>
      <c r="B27">
        <v>6538</v>
      </c>
      <c r="C27">
        <v>569</v>
      </c>
      <c r="D27" t="s">
        <v>847</v>
      </c>
      <c r="E27" t="s">
        <v>848</v>
      </c>
      <c r="F27">
        <v>0</v>
      </c>
      <c r="G27" s="10">
        <v>37894</v>
      </c>
      <c r="H27">
        <v>18</v>
      </c>
      <c r="I27" t="s">
        <v>136</v>
      </c>
      <c r="J27" t="s">
        <v>221</v>
      </c>
      <c r="K27">
        <v>1</v>
      </c>
      <c r="L27">
        <v>1</v>
      </c>
      <c r="M27">
        <v>1</v>
      </c>
      <c r="O27" t="s">
        <v>47</v>
      </c>
      <c r="P27" t="s">
        <v>47</v>
      </c>
      <c r="Q27" t="s">
        <v>47</v>
      </c>
      <c r="R27" t="s">
        <v>47</v>
      </c>
      <c r="S27" t="s">
        <v>47</v>
      </c>
      <c r="T27" t="s">
        <v>47</v>
      </c>
      <c r="U27" t="s">
        <v>47</v>
      </c>
      <c r="V27" t="s">
        <v>47</v>
      </c>
      <c r="W27" t="s">
        <v>47</v>
      </c>
      <c r="X27" t="s">
        <v>47</v>
      </c>
      <c r="Y27" t="s">
        <v>47</v>
      </c>
      <c r="Z27" t="s">
        <v>47</v>
      </c>
      <c r="AA27" t="s">
        <v>47</v>
      </c>
      <c r="AB27" s="35">
        <v>0</v>
      </c>
      <c r="AC27" t="str">
        <f>VLOOKUP($A27,Pit!$A$4:$A$1386,1,FALSE)</f>
        <v>RPArnold Bannatyne18</v>
      </c>
    </row>
    <row r="28" spans="1:29" x14ac:dyDescent="0.25">
      <c r="A28" t="str">
        <f t="shared" si="0"/>
        <v>RPOrlando Barrón17</v>
      </c>
      <c r="B28">
        <v>4697</v>
      </c>
      <c r="C28">
        <v>728</v>
      </c>
      <c r="D28" t="s">
        <v>849</v>
      </c>
      <c r="E28" t="s">
        <v>850</v>
      </c>
      <c r="F28">
        <v>0</v>
      </c>
      <c r="G28" s="10">
        <v>38144</v>
      </c>
      <c r="H28">
        <v>17</v>
      </c>
      <c r="I28" t="s">
        <v>136</v>
      </c>
      <c r="J28" t="s">
        <v>221</v>
      </c>
      <c r="K28">
        <v>1</v>
      </c>
      <c r="L28">
        <v>1</v>
      </c>
      <c r="M28">
        <v>1</v>
      </c>
      <c r="O28" t="s">
        <v>47</v>
      </c>
      <c r="P28" t="s">
        <v>47</v>
      </c>
      <c r="Q28" t="s">
        <v>47</v>
      </c>
      <c r="R28" t="s">
        <v>47</v>
      </c>
      <c r="S28" t="s">
        <v>47</v>
      </c>
      <c r="T28" t="s">
        <v>47</v>
      </c>
      <c r="U28" t="s">
        <v>47</v>
      </c>
      <c r="V28" t="s">
        <v>47</v>
      </c>
      <c r="W28" t="s">
        <v>47</v>
      </c>
      <c r="X28" t="s">
        <v>47</v>
      </c>
      <c r="Y28" t="s">
        <v>47</v>
      </c>
      <c r="Z28" t="s">
        <v>47</v>
      </c>
      <c r="AA28" t="s">
        <v>47</v>
      </c>
      <c r="AB28" s="35">
        <v>0</v>
      </c>
      <c r="AC28" t="str">
        <f>VLOOKUP($A28,Pit!$A$4:$A$1386,1,FALSE)</f>
        <v>RPOrlando Barrón17</v>
      </c>
    </row>
    <row r="29" spans="1:29" x14ac:dyDescent="0.25">
      <c r="A29" t="str">
        <f t="shared" si="0"/>
        <v>SPDavid Bart18</v>
      </c>
      <c r="B29">
        <v>4881</v>
      </c>
      <c r="C29">
        <v>440</v>
      </c>
      <c r="D29" t="s">
        <v>209</v>
      </c>
      <c r="E29" t="s">
        <v>851</v>
      </c>
      <c r="F29">
        <v>1800000</v>
      </c>
      <c r="G29" s="10">
        <v>37946</v>
      </c>
      <c r="H29">
        <v>18</v>
      </c>
      <c r="I29" t="s">
        <v>136</v>
      </c>
      <c r="J29" t="s">
        <v>25</v>
      </c>
      <c r="K29">
        <v>1</v>
      </c>
      <c r="L29">
        <v>1</v>
      </c>
      <c r="M29">
        <v>1</v>
      </c>
      <c r="O29" t="s">
        <v>47</v>
      </c>
      <c r="P29" t="s">
        <v>47</v>
      </c>
      <c r="Q29" t="s">
        <v>47</v>
      </c>
      <c r="R29" t="s">
        <v>47</v>
      </c>
      <c r="S29" t="s">
        <v>47</v>
      </c>
      <c r="T29" t="s">
        <v>47</v>
      </c>
      <c r="U29" t="s">
        <v>47</v>
      </c>
      <c r="V29" t="s">
        <v>47</v>
      </c>
      <c r="W29" t="s">
        <v>47</v>
      </c>
      <c r="X29" t="s">
        <v>47</v>
      </c>
      <c r="Y29" t="s">
        <v>47</v>
      </c>
      <c r="Z29" t="s">
        <v>47</v>
      </c>
      <c r="AA29" t="s">
        <v>47</v>
      </c>
      <c r="AB29" s="35">
        <v>0</v>
      </c>
      <c r="AC29" t="str">
        <f>VLOOKUP($A29,Pit!$A$4:$A$1386,1,FALSE)</f>
        <v>SPDavid Bart18</v>
      </c>
    </row>
    <row r="30" spans="1:29" x14ac:dyDescent="0.25">
      <c r="A30" t="str">
        <f t="shared" si="0"/>
        <v>SPTimothy Baur21</v>
      </c>
      <c r="B30">
        <v>8357</v>
      </c>
      <c r="C30">
        <v>435</v>
      </c>
      <c r="D30" t="s">
        <v>852</v>
      </c>
      <c r="E30" t="s">
        <v>853</v>
      </c>
      <c r="F30">
        <v>0</v>
      </c>
      <c r="G30" s="10">
        <v>36801</v>
      </c>
      <c r="H30">
        <v>21</v>
      </c>
      <c r="I30" t="s">
        <v>136</v>
      </c>
      <c r="J30" t="s">
        <v>25</v>
      </c>
      <c r="K30">
        <v>1</v>
      </c>
      <c r="L30">
        <v>1</v>
      </c>
      <c r="M30">
        <v>1</v>
      </c>
      <c r="O30" t="s">
        <v>47</v>
      </c>
      <c r="P30" t="s">
        <v>47</v>
      </c>
      <c r="Q30" t="s">
        <v>47</v>
      </c>
      <c r="R30" t="s">
        <v>47</v>
      </c>
      <c r="S30" t="s">
        <v>47</v>
      </c>
      <c r="T30" t="s">
        <v>47</v>
      </c>
      <c r="U30" t="s">
        <v>47</v>
      </c>
      <c r="V30" t="s">
        <v>47</v>
      </c>
      <c r="W30" t="s">
        <v>47</v>
      </c>
      <c r="X30" t="s">
        <v>47</v>
      </c>
      <c r="Y30" t="s">
        <v>47</v>
      </c>
      <c r="Z30" t="s">
        <v>47</v>
      </c>
      <c r="AA30" t="s">
        <v>47</v>
      </c>
      <c r="AB30" s="35">
        <v>0</v>
      </c>
      <c r="AC30" t="str">
        <f>VLOOKUP($A30,Pit!$A$4:$A$1386,1,FALSE)</f>
        <v>SPTimothy Baur21</v>
      </c>
    </row>
    <row r="31" spans="1:29" x14ac:dyDescent="0.25">
      <c r="A31" t="str">
        <f t="shared" si="0"/>
        <v>RPHenry Baxter18</v>
      </c>
      <c r="B31">
        <v>4705</v>
      </c>
      <c r="C31">
        <v>218</v>
      </c>
      <c r="D31" t="s">
        <v>410</v>
      </c>
      <c r="E31" t="s">
        <v>854</v>
      </c>
      <c r="F31">
        <v>1700000</v>
      </c>
      <c r="G31" s="10">
        <v>38016</v>
      </c>
      <c r="H31">
        <v>18</v>
      </c>
      <c r="I31" t="s">
        <v>136</v>
      </c>
      <c r="J31" t="s">
        <v>221</v>
      </c>
      <c r="K31">
        <v>1</v>
      </c>
      <c r="L31">
        <v>1</v>
      </c>
      <c r="M31">
        <v>1</v>
      </c>
      <c r="O31" t="s">
        <v>47</v>
      </c>
      <c r="P31" t="s">
        <v>47</v>
      </c>
      <c r="Q31" t="s">
        <v>47</v>
      </c>
      <c r="R31" t="s">
        <v>47</v>
      </c>
      <c r="S31" t="s">
        <v>47</v>
      </c>
      <c r="T31" t="s">
        <v>47</v>
      </c>
      <c r="U31" t="s">
        <v>47</v>
      </c>
      <c r="V31" t="s">
        <v>47</v>
      </c>
      <c r="W31" t="s">
        <v>47</v>
      </c>
      <c r="X31" t="s">
        <v>47</v>
      </c>
      <c r="Y31" t="s">
        <v>47</v>
      </c>
      <c r="Z31" t="s">
        <v>47</v>
      </c>
      <c r="AA31" t="s">
        <v>47</v>
      </c>
      <c r="AB31" s="35">
        <v>0</v>
      </c>
      <c r="AC31" t="str">
        <f>VLOOKUP($A31,Pit!$A$4:$A$1386,1,FALSE)</f>
        <v>RPHenry Baxter18</v>
      </c>
    </row>
    <row r="32" spans="1:29" x14ac:dyDescent="0.25">
      <c r="A32" t="str">
        <f t="shared" si="0"/>
        <v>SPRichard Baxter21</v>
      </c>
      <c r="B32">
        <v>10116</v>
      </c>
      <c r="C32">
        <v>635</v>
      </c>
      <c r="D32" t="s">
        <v>672</v>
      </c>
      <c r="E32" t="s">
        <v>854</v>
      </c>
      <c r="F32">
        <v>0</v>
      </c>
      <c r="G32" s="10">
        <v>36993</v>
      </c>
      <c r="H32">
        <v>21</v>
      </c>
      <c r="I32" t="s">
        <v>136</v>
      </c>
      <c r="J32" t="s">
        <v>25</v>
      </c>
      <c r="K32">
        <v>1</v>
      </c>
      <c r="L32">
        <v>1</v>
      </c>
      <c r="M32">
        <v>1</v>
      </c>
      <c r="O32" t="s">
        <v>47</v>
      </c>
      <c r="P32" t="s">
        <v>47</v>
      </c>
      <c r="Q32" t="s">
        <v>47</v>
      </c>
      <c r="R32" t="s">
        <v>47</v>
      </c>
      <c r="S32" t="s">
        <v>47</v>
      </c>
      <c r="T32" t="s">
        <v>47</v>
      </c>
      <c r="U32" t="s">
        <v>47</v>
      </c>
      <c r="V32" t="s">
        <v>47</v>
      </c>
      <c r="W32" t="s">
        <v>47</v>
      </c>
      <c r="X32" t="s">
        <v>47</v>
      </c>
      <c r="Y32" t="s">
        <v>47</v>
      </c>
      <c r="Z32" t="s">
        <v>47</v>
      </c>
      <c r="AA32" t="s">
        <v>47</v>
      </c>
      <c r="AB32" s="35">
        <v>0</v>
      </c>
      <c r="AC32" t="str">
        <f>VLOOKUP($A32,Pit!$A$4:$A$1386,1,FALSE)</f>
        <v>SPRichard Baxter21</v>
      </c>
    </row>
    <row r="33" spans="1:29" x14ac:dyDescent="0.25">
      <c r="A33" t="str">
        <f t="shared" si="0"/>
        <v>RPKent Beach18</v>
      </c>
      <c r="B33">
        <v>4995</v>
      </c>
      <c r="C33">
        <v>573</v>
      </c>
      <c r="D33" t="s">
        <v>855</v>
      </c>
      <c r="E33" t="s">
        <v>856</v>
      </c>
      <c r="F33">
        <v>0</v>
      </c>
      <c r="G33" s="10">
        <v>38118</v>
      </c>
      <c r="H33">
        <v>18</v>
      </c>
      <c r="I33" t="s">
        <v>136</v>
      </c>
      <c r="J33" t="s">
        <v>221</v>
      </c>
      <c r="K33">
        <v>1</v>
      </c>
      <c r="L33">
        <v>1</v>
      </c>
      <c r="M33">
        <v>1</v>
      </c>
      <c r="O33" t="s">
        <v>47</v>
      </c>
      <c r="P33" t="s">
        <v>47</v>
      </c>
      <c r="Q33" t="s">
        <v>47</v>
      </c>
      <c r="R33" t="s">
        <v>47</v>
      </c>
      <c r="S33" t="s">
        <v>47</v>
      </c>
      <c r="T33" t="s">
        <v>47</v>
      </c>
      <c r="U33" t="s">
        <v>47</v>
      </c>
      <c r="V33" t="s">
        <v>47</v>
      </c>
      <c r="W33" t="s">
        <v>47</v>
      </c>
      <c r="X33" t="s">
        <v>47</v>
      </c>
      <c r="Y33" t="s">
        <v>47</v>
      </c>
      <c r="Z33" t="s">
        <v>47</v>
      </c>
      <c r="AA33" t="s">
        <v>47</v>
      </c>
      <c r="AB33" s="35">
        <v>0</v>
      </c>
      <c r="AC33" t="str">
        <f>VLOOKUP($A33,Pit!$A$4:$A$1386,1,FALSE)</f>
        <v>RPKent Beach18</v>
      </c>
    </row>
    <row r="34" spans="1:29" x14ac:dyDescent="0.25">
      <c r="A34" t="str">
        <f t="shared" si="0"/>
        <v>SPDoug Bean18</v>
      </c>
      <c r="B34">
        <v>4979</v>
      </c>
      <c r="C34">
        <v>489</v>
      </c>
      <c r="D34" t="s">
        <v>857</v>
      </c>
      <c r="E34" t="s">
        <v>858</v>
      </c>
      <c r="F34">
        <v>0</v>
      </c>
      <c r="G34" s="10">
        <v>37839</v>
      </c>
      <c r="H34">
        <v>18</v>
      </c>
      <c r="I34" t="s">
        <v>136</v>
      </c>
      <c r="J34" t="s">
        <v>25</v>
      </c>
      <c r="K34">
        <v>1</v>
      </c>
      <c r="L34">
        <v>1</v>
      </c>
      <c r="M34">
        <v>1</v>
      </c>
      <c r="O34" t="s">
        <v>47</v>
      </c>
      <c r="P34" t="s">
        <v>47</v>
      </c>
      <c r="Q34" t="s">
        <v>47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47</v>
      </c>
      <c r="Y34" t="s">
        <v>47</v>
      </c>
      <c r="Z34" t="s">
        <v>47</v>
      </c>
      <c r="AA34" t="s">
        <v>47</v>
      </c>
      <c r="AB34" s="35">
        <v>0</v>
      </c>
      <c r="AC34" t="str">
        <f>VLOOKUP($A34,Pit!$A$4:$A$1386,1,FALSE)</f>
        <v>SPDoug Bean18</v>
      </c>
    </row>
    <row r="35" spans="1:29" x14ac:dyDescent="0.25">
      <c r="A35" t="str">
        <f t="shared" si="0"/>
        <v>SPNate Beard21</v>
      </c>
      <c r="B35">
        <v>11574</v>
      </c>
      <c r="C35">
        <v>459</v>
      </c>
      <c r="D35" t="s">
        <v>721</v>
      </c>
      <c r="E35" t="s">
        <v>859</v>
      </c>
      <c r="F35">
        <v>0</v>
      </c>
      <c r="G35" s="10">
        <v>36915</v>
      </c>
      <c r="H35">
        <v>21</v>
      </c>
      <c r="I35" t="s">
        <v>136</v>
      </c>
      <c r="J35" t="s">
        <v>25</v>
      </c>
      <c r="K35">
        <v>1</v>
      </c>
      <c r="L35">
        <v>1</v>
      </c>
      <c r="M35">
        <v>1</v>
      </c>
      <c r="O35" t="s">
        <v>47</v>
      </c>
      <c r="P35" t="s">
        <v>47</v>
      </c>
      <c r="Q35" t="s">
        <v>47</v>
      </c>
      <c r="R35" t="s">
        <v>47</v>
      </c>
      <c r="S35" t="s">
        <v>47</v>
      </c>
      <c r="T35" t="s">
        <v>47</v>
      </c>
      <c r="U35" t="s">
        <v>47</v>
      </c>
      <c r="V35" t="s">
        <v>47</v>
      </c>
      <c r="W35" t="s">
        <v>47</v>
      </c>
      <c r="X35" t="s">
        <v>47</v>
      </c>
      <c r="Y35" t="s">
        <v>47</v>
      </c>
      <c r="Z35" t="s">
        <v>47</v>
      </c>
      <c r="AA35" t="s">
        <v>47</v>
      </c>
      <c r="AB35" s="35">
        <v>0</v>
      </c>
      <c r="AC35" t="str">
        <f>VLOOKUP($A35,Pit!$A$4:$A$1386,1,FALSE)</f>
        <v>SPNate Beard21</v>
      </c>
    </row>
    <row r="36" spans="1:29" x14ac:dyDescent="0.25">
      <c r="A36" t="str">
        <f t="shared" si="0"/>
        <v>RPLarry Blackwell18</v>
      </c>
      <c r="B36">
        <v>5131</v>
      </c>
      <c r="C36">
        <v>850</v>
      </c>
      <c r="D36" t="s">
        <v>731</v>
      </c>
      <c r="E36" t="s">
        <v>860</v>
      </c>
      <c r="F36">
        <v>0</v>
      </c>
      <c r="G36" s="10">
        <v>37810</v>
      </c>
      <c r="H36">
        <v>18</v>
      </c>
      <c r="I36" t="s">
        <v>136</v>
      </c>
      <c r="J36" t="s">
        <v>221</v>
      </c>
      <c r="K36">
        <v>1</v>
      </c>
      <c r="L36">
        <v>1</v>
      </c>
      <c r="M36">
        <v>1</v>
      </c>
      <c r="O36" t="s">
        <v>47</v>
      </c>
      <c r="P36" t="s">
        <v>47</v>
      </c>
      <c r="Q36" t="s">
        <v>47</v>
      </c>
      <c r="R36" t="s">
        <v>47</v>
      </c>
      <c r="S36" t="s">
        <v>47</v>
      </c>
      <c r="T36" t="s">
        <v>47</v>
      </c>
      <c r="U36" t="s">
        <v>47</v>
      </c>
      <c r="V36" t="s">
        <v>47</v>
      </c>
      <c r="W36" t="s">
        <v>47</v>
      </c>
      <c r="X36" t="s">
        <v>47</v>
      </c>
      <c r="Y36" t="s">
        <v>47</v>
      </c>
      <c r="Z36" t="s">
        <v>47</v>
      </c>
      <c r="AA36" t="s">
        <v>47</v>
      </c>
      <c r="AB36" s="35">
        <v>0</v>
      </c>
      <c r="AC36" t="str">
        <f>VLOOKUP($A36,Pit!$A$4:$A$1386,1,FALSE)</f>
        <v>RPLarry Blackwell18</v>
      </c>
    </row>
    <row r="37" spans="1:29" x14ac:dyDescent="0.25">
      <c r="A37" t="str">
        <f t="shared" si="0"/>
        <v>RPLarry Blake18</v>
      </c>
      <c r="B37">
        <v>4910</v>
      </c>
      <c r="C37">
        <v>488</v>
      </c>
      <c r="D37" t="s">
        <v>731</v>
      </c>
      <c r="E37" t="s">
        <v>861</v>
      </c>
      <c r="F37">
        <v>0</v>
      </c>
      <c r="G37" s="10">
        <v>38033</v>
      </c>
      <c r="H37">
        <v>18</v>
      </c>
      <c r="I37" t="s">
        <v>136</v>
      </c>
      <c r="J37" t="s">
        <v>221</v>
      </c>
      <c r="K37">
        <v>1</v>
      </c>
      <c r="L37">
        <v>1</v>
      </c>
      <c r="M37">
        <v>1</v>
      </c>
      <c r="O37" t="s">
        <v>47</v>
      </c>
      <c r="P37" t="s">
        <v>47</v>
      </c>
      <c r="Q37" t="s">
        <v>47</v>
      </c>
      <c r="R37" t="s">
        <v>47</v>
      </c>
      <c r="S37" t="s">
        <v>47</v>
      </c>
      <c r="T37" t="s">
        <v>47</v>
      </c>
      <c r="U37" t="s">
        <v>47</v>
      </c>
      <c r="V37" t="s">
        <v>47</v>
      </c>
      <c r="W37" t="s">
        <v>47</v>
      </c>
      <c r="X37" t="s">
        <v>47</v>
      </c>
      <c r="Y37" t="s">
        <v>47</v>
      </c>
      <c r="Z37" t="s">
        <v>47</v>
      </c>
      <c r="AA37" t="s">
        <v>47</v>
      </c>
      <c r="AB37" s="35">
        <v>0</v>
      </c>
      <c r="AC37" t="str">
        <f>VLOOKUP($A37,Pit!$A$4:$A$1386,1,FALSE)</f>
        <v>RPLarry Blake18</v>
      </c>
    </row>
    <row r="38" spans="1:29" x14ac:dyDescent="0.25">
      <c r="A38" t="str">
        <f t="shared" si="0"/>
        <v>RPLéo-Pier Bourgault18</v>
      </c>
      <c r="B38">
        <v>13683</v>
      </c>
      <c r="C38">
        <v>620</v>
      </c>
      <c r="D38" t="s">
        <v>862</v>
      </c>
      <c r="E38" t="s">
        <v>863</v>
      </c>
      <c r="F38">
        <v>0</v>
      </c>
      <c r="G38" s="10">
        <v>37822</v>
      </c>
      <c r="H38">
        <v>18</v>
      </c>
      <c r="I38" t="s">
        <v>136</v>
      </c>
      <c r="J38" t="s">
        <v>221</v>
      </c>
      <c r="K38">
        <v>1</v>
      </c>
      <c r="L38">
        <v>1</v>
      </c>
      <c r="M38">
        <v>1</v>
      </c>
      <c r="O38" t="s">
        <v>47</v>
      </c>
      <c r="P38" t="s">
        <v>47</v>
      </c>
      <c r="Q38" t="s">
        <v>47</v>
      </c>
      <c r="R38" t="s">
        <v>47</v>
      </c>
      <c r="S38" t="s">
        <v>47</v>
      </c>
      <c r="T38" t="s">
        <v>47</v>
      </c>
      <c r="U38" t="s">
        <v>47</v>
      </c>
      <c r="V38" t="s">
        <v>47</v>
      </c>
      <c r="W38" t="s">
        <v>47</v>
      </c>
      <c r="X38" t="s">
        <v>47</v>
      </c>
      <c r="Y38" t="s">
        <v>47</v>
      </c>
      <c r="Z38" t="s">
        <v>47</v>
      </c>
      <c r="AA38" t="s">
        <v>47</v>
      </c>
      <c r="AB38" s="35">
        <v>0</v>
      </c>
      <c r="AC38" t="str">
        <f>VLOOKUP($A38,Pit!$A$4:$A$1386,1,FALSE)</f>
        <v>RPLéo-Pier Bourgault18</v>
      </c>
    </row>
    <row r="39" spans="1:29" x14ac:dyDescent="0.25">
      <c r="A39" t="str">
        <f t="shared" si="0"/>
        <v>SPCamila Bovay21</v>
      </c>
      <c r="B39">
        <v>9230</v>
      </c>
      <c r="C39">
        <v>369</v>
      </c>
      <c r="D39" t="s">
        <v>864</v>
      </c>
      <c r="E39" t="s">
        <v>865</v>
      </c>
      <c r="F39">
        <v>0</v>
      </c>
      <c r="G39" s="10">
        <v>36799</v>
      </c>
      <c r="H39">
        <v>21</v>
      </c>
      <c r="I39" t="s">
        <v>136</v>
      </c>
      <c r="J39" t="s">
        <v>25</v>
      </c>
      <c r="K39">
        <v>1</v>
      </c>
      <c r="L39">
        <v>1</v>
      </c>
      <c r="M39">
        <v>1</v>
      </c>
      <c r="O39" t="s">
        <v>47</v>
      </c>
      <c r="P39" t="s">
        <v>47</v>
      </c>
      <c r="Q39" t="s">
        <v>47</v>
      </c>
      <c r="R39" t="s">
        <v>47</v>
      </c>
      <c r="S39" t="s">
        <v>47</v>
      </c>
      <c r="T39" t="s">
        <v>47</v>
      </c>
      <c r="U39" t="s">
        <v>47</v>
      </c>
      <c r="V39" t="s">
        <v>47</v>
      </c>
      <c r="W39" t="s">
        <v>47</v>
      </c>
      <c r="X39" t="s">
        <v>47</v>
      </c>
      <c r="Y39" t="s">
        <v>47</v>
      </c>
      <c r="Z39" t="s">
        <v>47</v>
      </c>
      <c r="AA39" t="s">
        <v>47</v>
      </c>
      <c r="AB39" s="35">
        <v>0</v>
      </c>
      <c r="AC39" t="str">
        <f>VLOOKUP($A39,Pit!$A$4:$A$1386,1,FALSE)</f>
        <v>SPCamila Bovay21</v>
      </c>
    </row>
    <row r="40" spans="1:29" x14ac:dyDescent="0.25">
      <c r="A40" t="str">
        <f t="shared" si="0"/>
        <v>SPRiley Bozarth18</v>
      </c>
      <c r="B40">
        <v>5031</v>
      </c>
      <c r="C40">
        <v>560</v>
      </c>
      <c r="D40" t="s">
        <v>866</v>
      </c>
      <c r="E40" t="s">
        <v>867</v>
      </c>
      <c r="F40">
        <v>0</v>
      </c>
      <c r="G40" s="10">
        <v>38071</v>
      </c>
      <c r="H40">
        <v>18</v>
      </c>
      <c r="I40" t="s">
        <v>136</v>
      </c>
      <c r="J40" t="s">
        <v>25</v>
      </c>
      <c r="K40">
        <v>1</v>
      </c>
      <c r="L40">
        <v>1</v>
      </c>
      <c r="M40">
        <v>1</v>
      </c>
      <c r="O40" t="s">
        <v>47</v>
      </c>
      <c r="P40" t="s">
        <v>47</v>
      </c>
      <c r="Q40" t="s">
        <v>47</v>
      </c>
      <c r="R40" t="s">
        <v>47</v>
      </c>
      <c r="S40" t="s">
        <v>47</v>
      </c>
      <c r="T40" t="s">
        <v>47</v>
      </c>
      <c r="U40" t="s">
        <v>47</v>
      </c>
      <c r="V40" t="s">
        <v>47</v>
      </c>
      <c r="W40" t="s">
        <v>47</v>
      </c>
      <c r="X40" t="s">
        <v>47</v>
      </c>
      <c r="Y40" t="s">
        <v>47</v>
      </c>
      <c r="Z40" t="s">
        <v>47</v>
      </c>
      <c r="AA40" t="s">
        <v>47</v>
      </c>
      <c r="AB40" s="35">
        <v>0</v>
      </c>
      <c r="AC40" t="str">
        <f>VLOOKUP($A40,Pit!$A$4:$A$1386,1,FALSE)</f>
        <v>SPRiley Bozarth18</v>
      </c>
    </row>
    <row r="41" spans="1:29" x14ac:dyDescent="0.25">
      <c r="A41" t="str">
        <f t="shared" si="0"/>
        <v>SPDaniel Bradley21</v>
      </c>
      <c r="B41">
        <v>4741</v>
      </c>
      <c r="C41">
        <v>324</v>
      </c>
      <c r="D41" t="s">
        <v>225</v>
      </c>
      <c r="E41" t="s">
        <v>391</v>
      </c>
      <c r="F41">
        <v>0</v>
      </c>
      <c r="G41" s="10">
        <v>36734</v>
      </c>
      <c r="H41">
        <v>21</v>
      </c>
      <c r="I41" t="s">
        <v>136</v>
      </c>
      <c r="J41" t="s">
        <v>25</v>
      </c>
      <c r="K41">
        <v>1</v>
      </c>
      <c r="L41">
        <v>1</v>
      </c>
      <c r="M41">
        <v>1</v>
      </c>
      <c r="O41" t="s">
        <v>47</v>
      </c>
      <c r="P41" t="s">
        <v>47</v>
      </c>
      <c r="Q41" t="s">
        <v>47</v>
      </c>
      <c r="R41" t="s">
        <v>47</v>
      </c>
      <c r="S41" t="s">
        <v>47</v>
      </c>
      <c r="T41" t="s">
        <v>47</v>
      </c>
      <c r="U41" t="s">
        <v>47</v>
      </c>
      <c r="V41" t="s">
        <v>47</v>
      </c>
      <c r="W41" t="s">
        <v>47</v>
      </c>
      <c r="X41" t="s">
        <v>47</v>
      </c>
      <c r="Y41" t="s">
        <v>47</v>
      </c>
      <c r="Z41" t="s">
        <v>47</v>
      </c>
      <c r="AA41" t="s">
        <v>47</v>
      </c>
      <c r="AB41" s="35">
        <v>0</v>
      </c>
      <c r="AC41" t="str">
        <f>VLOOKUP($A41,Pit!$A$4:$A$1386,1,FALSE)</f>
        <v>SPDaniel Bradley21</v>
      </c>
    </row>
    <row r="42" spans="1:29" x14ac:dyDescent="0.25">
      <c r="A42" t="str">
        <f t="shared" si="0"/>
        <v>RPHunter Bradshaw21</v>
      </c>
      <c r="B42">
        <v>5971</v>
      </c>
      <c r="C42">
        <v>526</v>
      </c>
      <c r="D42" t="s">
        <v>273</v>
      </c>
      <c r="E42" t="s">
        <v>868</v>
      </c>
      <c r="F42">
        <v>0</v>
      </c>
      <c r="G42" s="10">
        <v>36949</v>
      </c>
      <c r="H42">
        <v>21</v>
      </c>
      <c r="I42" t="s">
        <v>136</v>
      </c>
      <c r="J42" t="s">
        <v>221</v>
      </c>
      <c r="K42">
        <v>1</v>
      </c>
      <c r="L42">
        <v>1</v>
      </c>
      <c r="M42">
        <v>1</v>
      </c>
      <c r="O42" t="s">
        <v>47</v>
      </c>
      <c r="P42" t="s">
        <v>47</v>
      </c>
      <c r="Q42" t="s">
        <v>47</v>
      </c>
      <c r="R42" t="s">
        <v>47</v>
      </c>
      <c r="S42" t="s">
        <v>47</v>
      </c>
      <c r="T42" t="s">
        <v>47</v>
      </c>
      <c r="U42" t="s">
        <v>47</v>
      </c>
      <c r="V42" t="s">
        <v>47</v>
      </c>
      <c r="W42" t="s">
        <v>47</v>
      </c>
      <c r="X42" t="s">
        <v>47</v>
      </c>
      <c r="Y42" t="s">
        <v>47</v>
      </c>
      <c r="Z42" t="s">
        <v>47</v>
      </c>
      <c r="AA42" t="s">
        <v>47</v>
      </c>
      <c r="AB42" s="35">
        <v>0</v>
      </c>
      <c r="AC42" t="str">
        <f>VLOOKUP($A42,Pit!$A$4:$A$1386,1,FALSE)</f>
        <v>RPHunter Bradshaw21</v>
      </c>
    </row>
    <row r="43" spans="1:29" x14ac:dyDescent="0.25">
      <c r="A43" t="str">
        <f t="shared" si="0"/>
        <v>RPPaul Branch21</v>
      </c>
      <c r="B43">
        <v>2093</v>
      </c>
      <c r="C43">
        <v>236</v>
      </c>
      <c r="D43" t="s">
        <v>129</v>
      </c>
      <c r="E43" t="s">
        <v>869</v>
      </c>
      <c r="F43">
        <v>0</v>
      </c>
      <c r="G43" s="10">
        <v>36792</v>
      </c>
      <c r="H43">
        <v>21</v>
      </c>
      <c r="I43" t="s">
        <v>136</v>
      </c>
      <c r="J43" t="s">
        <v>221</v>
      </c>
      <c r="K43">
        <v>1</v>
      </c>
      <c r="L43">
        <v>1</v>
      </c>
      <c r="M43">
        <v>1</v>
      </c>
      <c r="O43" t="s">
        <v>47</v>
      </c>
      <c r="P43" t="s">
        <v>47</v>
      </c>
      <c r="Q43" t="s">
        <v>47</v>
      </c>
      <c r="R43" t="s">
        <v>47</v>
      </c>
      <c r="S43" t="s">
        <v>47</v>
      </c>
      <c r="T43" t="s">
        <v>47</v>
      </c>
      <c r="U43" t="s">
        <v>47</v>
      </c>
      <c r="V43" t="s">
        <v>47</v>
      </c>
      <c r="W43" t="s">
        <v>47</v>
      </c>
      <c r="X43" t="s">
        <v>47</v>
      </c>
      <c r="Y43" t="s">
        <v>47</v>
      </c>
      <c r="Z43" t="s">
        <v>47</v>
      </c>
      <c r="AA43" t="s">
        <v>47</v>
      </c>
      <c r="AB43" s="35">
        <v>0</v>
      </c>
      <c r="AC43" t="str">
        <f>VLOOKUP($A43,Pit!$A$4:$A$1386,1,FALSE)</f>
        <v>RPPaul Branch21</v>
      </c>
    </row>
    <row r="44" spans="1:29" x14ac:dyDescent="0.25">
      <c r="A44" t="str">
        <f t="shared" si="0"/>
        <v>RPEdward Brandon18</v>
      </c>
      <c r="B44">
        <v>4849</v>
      </c>
      <c r="C44">
        <v>284</v>
      </c>
      <c r="D44" t="s">
        <v>870</v>
      </c>
      <c r="E44" t="s">
        <v>719</v>
      </c>
      <c r="F44">
        <v>0</v>
      </c>
      <c r="G44" s="10">
        <v>37808</v>
      </c>
      <c r="H44">
        <v>18</v>
      </c>
      <c r="I44" t="s">
        <v>136</v>
      </c>
      <c r="J44" t="s">
        <v>221</v>
      </c>
      <c r="K44">
        <v>1</v>
      </c>
      <c r="L44">
        <v>1</v>
      </c>
      <c r="M44">
        <v>1</v>
      </c>
      <c r="O44" t="s">
        <v>47</v>
      </c>
      <c r="P44" t="s">
        <v>47</v>
      </c>
      <c r="Q44" t="s">
        <v>47</v>
      </c>
      <c r="R44" t="s">
        <v>47</v>
      </c>
      <c r="S44" t="s">
        <v>47</v>
      </c>
      <c r="T44" t="s">
        <v>47</v>
      </c>
      <c r="U44" t="s">
        <v>47</v>
      </c>
      <c r="V44" t="s">
        <v>47</v>
      </c>
      <c r="W44" t="s">
        <v>47</v>
      </c>
      <c r="X44" t="s">
        <v>47</v>
      </c>
      <c r="Y44" t="s">
        <v>47</v>
      </c>
      <c r="Z44" t="s">
        <v>47</v>
      </c>
      <c r="AA44" t="s">
        <v>47</v>
      </c>
      <c r="AB44" s="35">
        <v>0</v>
      </c>
      <c r="AC44" t="str">
        <f>VLOOKUP($A44,Pit!$A$4:$A$1386,1,FALSE)</f>
        <v>RPEdward Brandon18</v>
      </c>
    </row>
    <row r="45" spans="1:29" x14ac:dyDescent="0.25">
      <c r="A45" t="str">
        <f t="shared" si="0"/>
        <v>SPDominique Brisson21</v>
      </c>
      <c r="B45">
        <v>7564</v>
      </c>
      <c r="C45">
        <v>506</v>
      </c>
      <c r="D45" t="s">
        <v>871</v>
      </c>
      <c r="E45" t="s">
        <v>872</v>
      </c>
      <c r="F45">
        <v>0</v>
      </c>
      <c r="G45" s="10">
        <v>36865</v>
      </c>
      <c r="H45">
        <v>21</v>
      </c>
      <c r="I45" t="s">
        <v>136</v>
      </c>
      <c r="J45" t="s">
        <v>25</v>
      </c>
      <c r="K45">
        <v>1</v>
      </c>
      <c r="L45">
        <v>1</v>
      </c>
      <c r="M45">
        <v>1</v>
      </c>
      <c r="O45" t="s">
        <v>47</v>
      </c>
      <c r="P45" t="s">
        <v>47</v>
      </c>
      <c r="Q45" t="s">
        <v>47</v>
      </c>
      <c r="R45" t="s">
        <v>47</v>
      </c>
      <c r="S45" t="s">
        <v>47</v>
      </c>
      <c r="T45" t="s">
        <v>47</v>
      </c>
      <c r="U45" t="s">
        <v>47</v>
      </c>
      <c r="V45" t="s">
        <v>47</v>
      </c>
      <c r="W45" t="s">
        <v>47</v>
      </c>
      <c r="X45" t="s">
        <v>47</v>
      </c>
      <c r="Y45" t="s">
        <v>47</v>
      </c>
      <c r="Z45" t="s">
        <v>47</v>
      </c>
      <c r="AA45" t="s">
        <v>47</v>
      </c>
      <c r="AB45" s="35">
        <v>0</v>
      </c>
      <c r="AC45" t="str">
        <f>VLOOKUP($A45,Pit!$A$4:$A$1386,1,FALSE)</f>
        <v>SPDominique Brisson21</v>
      </c>
    </row>
    <row r="46" spans="1:29" x14ac:dyDescent="0.25">
      <c r="A46" t="str">
        <f t="shared" si="0"/>
        <v>SPBobby Brown18</v>
      </c>
      <c r="B46">
        <v>5539</v>
      </c>
      <c r="C46">
        <v>541</v>
      </c>
      <c r="D46" t="s">
        <v>873</v>
      </c>
      <c r="E46" t="s">
        <v>320</v>
      </c>
      <c r="F46">
        <v>0</v>
      </c>
      <c r="G46" s="10">
        <v>37950</v>
      </c>
      <c r="H46">
        <v>18</v>
      </c>
      <c r="I46" t="s">
        <v>136</v>
      </c>
      <c r="J46" t="s">
        <v>25</v>
      </c>
      <c r="K46">
        <v>1</v>
      </c>
      <c r="L46">
        <v>1</v>
      </c>
      <c r="M46">
        <v>1</v>
      </c>
      <c r="O46" t="s">
        <v>47</v>
      </c>
      <c r="P46" t="s">
        <v>47</v>
      </c>
      <c r="Q46" t="s">
        <v>47</v>
      </c>
      <c r="R46" t="s">
        <v>47</v>
      </c>
      <c r="S46" t="s">
        <v>47</v>
      </c>
      <c r="T46" t="s">
        <v>47</v>
      </c>
      <c r="U46" t="s">
        <v>47</v>
      </c>
      <c r="V46" t="s">
        <v>47</v>
      </c>
      <c r="W46" t="s">
        <v>47</v>
      </c>
      <c r="X46" t="s">
        <v>47</v>
      </c>
      <c r="Y46" t="s">
        <v>47</v>
      </c>
      <c r="Z46" t="s">
        <v>47</v>
      </c>
      <c r="AA46" t="s">
        <v>47</v>
      </c>
      <c r="AB46" s="35">
        <v>0</v>
      </c>
      <c r="AC46" t="str">
        <f>VLOOKUP($A46,Pit!$A$4:$A$1386,1,FALSE)</f>
        <v>SPBobby Brown18</v>
      </c>
    </row>
    <row r="47" spans="1:29" x14ac:dyDescent="0.25">
      <c r="A47" t="str">
        <f t="shared" si="0"/>
        <v>SPGeorge Brown21</v>
      </c>
      <c r="B47">
        <v>4748</v>
      </c>
      <c r="C47">
        <v>316</v>
      </c>
      <c r="D47" t="s">
        <v>806</v>
      </c>
      <c r="E47" t="s">
        <v>320</v>
      </c>
      <c r="F47">
        <v>0</v>
      </c>
      <c r="G47" s="10">
        <v>37005</v>
      </c>
      <c r="H47">
        <v>21</v>
      </c>
      <c r="I47" t="s">
        <v>136</v>
      </c>
      <c r="J47" t="s">
        <v>25</v>
      </c>
      <c r="K47">
        <v>1</v>
      </c>
      <c r="L47">
        <v>1</v>
      </c>
      <c r="M47">
        <v>1</v>
      </c>
      <c r="O47" t="s">
        <v>47</v>
      </c>
      <c r="P47" t="s">
        <v>47</v>
      </c>
      <c r="Q47" t="s">
        <v>47</v>
      </c>
      <c r="R47" t="s">
        <v>47</v>
      </c>
      <c r="S47" t="s">
        <v>47</v>
      </c>
      <c r="T47" t="s">
        <v>47</v>
      </c>
      <c r="U47" t="s">
        <v>47</v>
      </c>
      <c r="V47" t="s">
        <v>47</v>
      </c>
      <c r="W47" t="s">
        <v>47</v>
      </c>
      <c r="X47" t="s">
        <v>47</v>
      </c>
      <c r="Y47" t="s">
        <v>47</v>
      </c>
      <c r="Z47" t="s">
        <v>47</v>
      </c>
      <c r="AA47" t="s">
        <v>47</v>
      </c>
      <c r="AB47" s="35">
        <v>0</v>
      </c>
      <c r="AC47" t="str">
        <f>VLOOKUP($A47,Pit!$A$4:$A$1386,1,FALSE)</f>
        <v>SPGeorge Brown21</v>
      </c>
    </row>
    <row r="48" spans="1:29" x14ac:dyDescent="0.25">
      <c r="A48" t="str">
        <f t="shared" si="0"/>
        <v>RPJustin Bryan18</v>
      </c>
      <c r="B48">
        <v>4721</v>
      </c>
      <c r="C48">
        <v>130</v>
      </c>
      <c r="D48" t="s">
        <v>241</v>
      </c>
      <c r="E48" t="s">
        <v>396</v>
      </c>
      <c r="F48">
        <v>0</v>
      </c>
      <c r="G48" s="10">
        <v>38099</v>
      </c>
      <c r="H48">
        <v>18</v>
      </c>
      <c r="I48" t="s">
        <v>136</v>
      </c>
      <c r="J48" t="s">
        <v>221</v>
      </c>
      <c r="K48">
        <v>1</v>
      </c>
      <c r="L48">
        <v>1</v>
      </c>
      <c r="M48">
        <v>1</v>
      </c>
      <c r="O48" t="s">
        <v>47</v>
      </c>
      <c r="P48" t="s">
        <v>47</v>
      </c>
      <c r="Q48" t="s">
        <v>47</v>
      </c>
      <c r="R48" t="s">
        <v>47</v>
      </c>
      <c r="S48" t="s">
        <v>47</v>
      </c>
      <c r="T48" t="s">
        <v>47</v>
      </c>
      <c r="U48" t="s">
        <v>47</v>
      </c>
      <c r="V48" t="s">
        <v>47</v>
      </c>
      <c r="W48" t="s">
        <v>47</v>
      </c>
      <c r="X48" t="s">
        <v>47</v>
      </c>
      <c r="Y48" t="s">
        <v>47</v>
      </c>
      <c r="Z48" t="s">
        <v>47</v>
      </c>
      <c r="AA48" t="s">
        <v>47</v>
      </c>
      <c r="AB48" s="35">
        <v>0</v>
      </c>
      <c r="AC48" t="str">
        <f>VLOOKUP($A48,Pit!$A$4:$A$1386,1,FALSE)</f>
        <v>RPJustin Bryan18</v>
      </c>
    </row>
    <row r="49" spans="1:29" x14ac:dyDescent="0.25">
      <c r="A49" t="str">
        <f t="shared" si="0"/>
        <v>RPRon Burton21</v>
      </c>
      <c r="B49">
        <v>4755</v>
      </c>
      <c r="C49">
        <v>252</v>
      </c>
      <c r="D49" t="s">
        <v>238</v>
      </c>
      <c r="E49" t="s">
        <v>874</v>
      </c>
      <c r="F49">
        <v>0</v>
      </c>
      <c r="G49" s="10">
        <v>36967</v>
      </c>
      <c r="H49">
        <v>21</v>
      </c>
      <c r="I49" t="s">
        <v>136</v>
      </c>
      <c r="J49" t="s">
        <v>221</v>
      </c>
      <c r="K49">
        <v>1</v>
      </c>
      <c r="L49">
        <v>1</v>
      </c>
      <c r="M49">
        <v>1</v>
      </c>
      <c r="O49" t="s">
        <v>47</v>
      </c>
      <c r="P49" t="s">
        <v>47</v>
      </c>
      <c r="Q49" t="s">
        <v>47</v>
      </c>
      <c r="R49" t="s">
        <v>47</v>
      </c>
      <c r="S49" t="s">
        <v>47</v>
      </c>
      <c r="T49" t="s">
        <v>47</v>
      </c>
      <c r="U49" t="s">
        <v>47</v>
      </c>
      <c r="V49" t="s">
        <v>47</v>
      </c>
      <c r="W49" t="s">
        <v>47</v>
      </c>
      <c r="X49" t="s">
        <v>47</v>
      </c>
      <c r="Y49" t="s">
        <v>47</v>
      </c>
      <c r="Z49" t="s">
        <v>47</v>
      </c>
      <c r="AA49" t="s">
        <v>47</v>
      </c>
      <c r="AB49" s="35">
        <v>0</v>
      </c>
      <c r="AC49" t="str">
        <f>VLOOKUP($A49,Pit!$A$4:$A$1386,1,FALSE)</f>
        <v>RPRon Burton21</v>
      </c>
    </row>
    <row r="50" spans="1:29" x14ac:dyDescent="0.25">
      <c r="A50" t="str">
        <f t="shared" si="0"/>
        <v>SPGabriel Cabrera21</v>
      </c>
      <c r="B50">
        <v>11857</v>
      </c>
      <c r="C50">
        <v>633</v>
      </c>
      <c r="D50" t="s">
        <v>566</v>
      </c>
      <c r="E50" t="s">
        <v>875</v>
      </c>
      <c r="F50">
        <v>0</v>
      </c>
      <c r="G50" s="10">
        <v>36934</v>
      </c>
      <c r="H50">
        <v>21</v>
      </c>
      <c r="I50" t="s">
        <v>136</v>
      </c>
      <c r="J50" t="s">
        <v>25</v>
      </c>
      <c r="K50">
        <v>1</v>
      </c>
      <c r="L50">
        <v>1</v>
      </c>
      <c r="M50">
        <v>1</v>
      </c>
      <c r="O50" t="s">
        <v>47</v>
      </c>
      <c r="P50" t="s">
        <v>47</v>
      </c>
      <c r="Q50" t="s">
        <v>47</v>
      </c>
      <c r="R50" t="s">
        <v>47</v>
      </c>
      <c r="S50" t="s">
        <v>47</v>
      </c>
      <c r="T50" t="s">
        <v>47</v>
      </c>
      <c r="U50" t="s">
        <v>47</v>
      </c>
      <c r="V50" t="s">
        <v>47</v>
      </c>
      <c r="W50" t="s">
        <v>47</v>
      </c>
      <c r="X50" t="s">
        <v>47</v>
      </c>
      <c r="Y50" t="s">
        <v>47</v>
      </c>
      <c r="Z50" t="s">
        <v>47</v>
      </c>
      <c r="AA50" t="s">
        <v>47</v>
      </c>
      <c r="AB50" s="35">
        <v>0</v>
      </c>
      <c r="AC50" t="str">
        <f>VLOOKUP($A50,Pit!$A$4:$A$1386,1,FALSE)</f>
        <v>SPGabriel Cabrera21</v>
      </c>
    </row>
    <row r="51" spans="1:29" x14ac:dyDescent="0.25">
      <c r="A51" t="str">
        <f t="shared" si="0"/>
        <v>SPRicardo Cabrera18</v>
      </c>
      <c r="B51">
        <v>4844</v>
      </c>
      <c r="C51">
        <v>418</v>
      </c>
      <c r="D51" t="s">
        <v>876</v>
      </c>
      <c r="E51" t="s">
        <v>875</v>
      </c>
      <c r="F51">
        <v>0</v>
      </c>
      <c r="G51" s="10">
        <v>37934</v>
      </c>
      <c r="H51">
        <v>18</v>
      </c>
      <c r="I51" t="s">
        <v>136</v>
      </c>
      <c r="J51" t="s">
        <v>25</v>
      </c>
      <c r="K51">
        <v>1</v>
      </c>
      <c r="L51">
        <v>1</v>
      </c>
      <c r="M51">
        <v>1</v>
      </c>
      <c r="O51" t="s">
        <v>47</v>
      </c>
      <c r="P51" t="s">
        <v>47</v>
      </c>
      <c r="Q51" t="s">
        <v>47</v>
      </c>
      <c r="R51" t="s">
        <v>47</v>
      </c>
      <c r="S51" t="s">
        <v>47</v>
      </c>
      <c r="T51" t="s">
        <v>47</v>
      </c>
      <c r="U51" t="s">
        <v>47</v>
      </c>
      <c r="V51" t="s">
        <v>47</v>
      </c>
      <c r="W51" t="s">
        <v>47</v>
      </c>
      <c r="X51" t="s">
        <v>47</v>
      </c>
      <c r="Y51" t="s">
        <v>47</v>
      </c>
      <c r="Z51" t="s">
        <v>47</v>
      </c>
      <c r="AA51" t="s">
        <v>47</v>
      </c>
      <c r="AB51" s="35">
        <v>0</v>
      </c>
      <c r="AC51" t="str">
        <f>VLOOKUP($A51,Pit!$A$4:$A$1386,1,FALSE)</f>
        <v>SPRicardo Cabrera18</v>
      </c>
    </row>
    <row r="52" spans="1:29" x14ac:dyDescent="0.25">
      <c r="A52" t="str">
        <f t="shared" si="0"/>
        <v>SPRoberto Cabrera21</v>
      </c>
      <c r="B52">
        <v>9505</v>
      </c>
      <c r="C52">
        <v>691</v>
      </c>
      <c r="D52" t="s">
        <v>618</v>
      </c>
      <c r="E52" t="s">
        <v>875</v>
      </c>
      <c r="F52">
        <v>0</v>
      </c>
      <c r="G52" s="10">
        <v>36786</v>
      </c>
      <c r="H52">
        <v>21</v>
      </c>
      <c r="I52" t="s">
        <v>136</v>
      </c>
      <c r="J52" t="s">
        <v>25</v>
      </c>
      <c r="K52">
        <v>1</v>
      </c>
      <c r="L52">
        <v>1</v>
      </c>
      <c r="M52">
        <v>1</v>
      </c>
      <c r="O52" t="s">
        <v>47</v>
      </c>
      <c r="P52" t="s">
        <v>47</v>
      </c>
      <c r="Q52" t="s">
        <v>47</v>
      </c>
      <c r="R52" t="s">
        <v>47</v>
      </c>
      <c r="S52" t="s">
        <v>47</v>
      </c>
      <c r="T52" t="s">
        <v>47</v>
      </c>
      <c r="U52" t="s">
        <v>47</v>
      </c>
      <c r="V52" t="s">
        <v>47</v>
      </c>
      <c r="W52" t="s">
        <v>47</v>
      </c>
      <c r="X52" t="s">
        <v>47</v>
      </c>
      <c r="Y52" t="s">
        <v>47</v>
      </c>
      <c r="Z52" t="s">
        <v>47</v>
      </c>
      <c r="AA52" t="s">
        <v>47</v>
      </c>
      <c r="AB52" s="35">
        <v>0</v>
      </c>
      <c r="AC52" t="str">
        <f>VLOOKUP($A52,Pit!$A$4:$A$1386,1,FALSE)</f>
        <v>SPRoberto Cabrera21</v>
      </c>
    </row>
    <row r="53" spans="1:29" x14ac:dyDescent="0.25">
      <c r="A53" t="str">
        <f t="shared" si="0"/>
        <v>SPBartolo Campbell21</v>
      </c>
      <c r="B53">
        <v>10617</v>
      </c>
      <c r="C53">
        <v>343</v>
      </c>
      <c r="D53" t="s">
        <v>877</v>
      </c>
      <c r="E53" t="s">
        <v>329</v>
      </c>
      <c r="F53">
        <v>0</v>
      </c>
      <c r="G53" s="10">
        <v>37037</v>
      </c>
      <c r="H53">
        <v>21</v>
      </c>
      <c r="I53" t="s">
        <v>136</v>
      </c>
      <c r="J53" t="s">
        <v>25</v>
      </c>
      <c r="K53">
        <v>1</v>
      </c>
      <c r="L53">
        <v>1</v>
      </c>
      <c r="M53">
        <v>1</v>
      </c>
      <c r="O53" t="s">
        <v>47</v>
      </c>
      <c r="P53" t="s">
        <v>47</v>
      </c>
      <c r="Q53" t="s">
        <v>47</v>
      </c>
      <c r="R53" t="s">
        <v>47</v>
      </c>
      <c r="S53" t="s">
        <v>47</v>
      </c>
      <c r="T53" t="s">
        <v>47</v>
      </c>
      <c r="U53" t="s">
        <v>47</v>
      </c>
      <c r="V53" t="s">
        <v>47</v>
      </c>
      <c r="W53" t="s">
        <v>47</v>
      </c>
      <c r="X53" t="s">
        <v>47</v>
      </c>
      <c r="Y53" t="s">
        <v>47</v>
      </c>
      <c r="Z53" t="s">
        <v>47</v>
      </c>
      <c r="AA53" t="s">
        <v>47</v>
      </c>
      <c r="AB53" s="35">
        <v>0</v>
      </c>
      <c r="AC53" t="str">
        <f>VLOOKUP($A53,Pit!$A$4:$A$1386,1,FALSE)</f>
        <v>SPBartolo Campbell21</v>
      </c>
    </row>
    <row r="54" spans="1:29" x14ac:dyDescent="0.25">
      <c r="A54" t="str">
        <f t="shared" si="0"/>
        <v>SPKen Campbell18</v>
      </c>
      <c r="B54">
        <v>5037</v>
      </c>
      <c r="C54">
        <v>214</v>
      </c>
      <c r="D54" t="s">
        <v>352</v>
      </c>
      <c r="E54" t="s">
        <v>329</v>
      </c>
      <c r="F54">
        <v>0</v>
      </c>
      <c r="G54" s="10">
        <v>37838</v>
      </c>
      <c r="H54">
        <v>18</v>
      </c>
      <c r="I54" t="s">
        <v>136</v>
      </c>
      <c r="J54" t="s">
        <v>25</v>
      </c>
      <c r="K54">
        <v>1</v>
      </c>
      <c r="L54">
        <v>1</v>
      </c>
      <c r="M54">
        <v>1</v>
      </c>
      <c r="O54" t="s">
        <v>47</v>
      </c>
      <c r="P54" t="s">
        <v>47</v>
      </c>
      <c r="Q54" t="s">
        <v>47</v>
      </c>
      <c r="R54" t="s">
        <v>47</v>
      </c>
      <c r="S54" t="s">
        <v>47</v>
      </c>
      <c r="T54" t="s">
        <v>47</v>
      </c>
      <c r="U54" t="s">
        <v>47</v>
      </c>
      <c r="V54" t="s">
        <v>47</v>
      </c>
      <c r="W54" t="s">
        <v>47</v>
      </c>
      <c r="X54" t="s">
        <v>47</v>
      </c>
      <c r="Y54" t="s">
        <v>47</v>
      </c>
      <c r="Z54" t="s">
        <v>47</v>
      </c>
      <c r="AA54" t="s">
        <v>47</v>
      </c>
      <c r="AB54">
        <v>0</v>
      </c>
      <c r="AC54" t="str">
        <f>VLOOKUP($A54,Pit!$A$4:$A$1386,1,FALSE)</f>
        <v>SPKen Campbell18</v>
      </c>
    </row>
    <row r="55" spans="1:29" x14ac:dyDescent="0.25">
      <c r="A55" t="str">
        <f t="shared" si="0"/>
        <v>SPEd Cannon21</v>
      </c>
      <c r="B55">
        <v>11549</v>
      </c>
      <c r="C55">
        <v>827</v>
      </c>
      <c r="D55" t="s">
        <v>266</v>
      </c>
      <c r="E55" t="s">
        <v>878</v>
      </c>
      <c r="F55">
        <v>0</v>
      </c>
      <c r="G55" s="10">
        <v>36717</v>
      </c>
      <c r="H55">
        <v>21</v>
      </c>
      <c r="I55" t="s">
        <v>136</v>
      </c>
      <c r="J55" t="s">
        <v>25</v>
      </c>
      <c r="K55">
        <v>1</v>
      </c>
      <c r="L55">
        <v>1</v>
      </c>
      <c r="M55">
        <v>1</v>
      </c>
      <c r="O55" t="s">
        <v>47</v>
      </c>
      <c r="P55" t="s">
        <v>47</v>
      </c>
      <c r="Q55" t="s">
        <v>47</v>
      </c>
      <c r="R55" t="s">
        <v>47</v>
      </c>
      <c r="S55" t="s">
        <v>47</v>
      </c>
      <c r="T55" t="s">
        <v>47</v>
      </c>
      <c r="U55" t="s">
        <v>47</v>
      </c>
      <c r="V55" t="s">
        <v>47</v>
      </c>
      <c r="W55" t="s">
        <v>47</v>
      </c>
      <c r="X55" t="s">
        <v>47</v>
      </c>
      <c r="Y55" t="s">
        <v>47</v>
      </c>
      <c r="Z55" t="s">
        <v>47</v>
      </c>
      <c r="AA55" t="s">
        <v>47</v>
      </c>
      <c r="AB55">
        <v>0</v>
      </c>
      <c r="AC55" t="str">
        <f>VLOOKUP($A55,Pit!$A$4:$A$1386,1,FALSE)</f>
        <v>SPEd Cannon21</v>
      </c>
    </row>
    <row r="56" spans="1:29" x14ac:dyDescent="0.25">
      <c r="A56" t="str">
        <f t="shared" si="0"/>
        <v>RPJuan Cardona18</v>
      </c>
      <c r="B56">
        <v>4701</v>
      </c>
      <c r="C56">
        <v>323</v>
      </c>
      <c r="D56" t="s">
        <v>402</v>
      </c>
      <c r="E56" t="s">
        <v>879</v>
      </c>
      <c r="F56">
        <v>0</v>
      </c>
      <c r="G56" s="10">
        <v>37985</v>
      </c>
      <c r="H56">
        <v>18</v>
      </c>
      <c r="I56" t="s">
        <v>136</v>
      </c>
      <c r="J56" t="s">
        <v>221</v>
      </c>
      <c r="K56">
        <v>1</v>
      </c>
      <c r="L56">
        <v>1</v>
      </c>
      <c r="M56">
        <v>1</v>
      </c>
      <c r="O56" t="s">
        <v>47</v>
      </c>
      <c r="P56" t="s">
        <v>47</v>
      </c>
      <c r="Q56" t="s">
        <v>47</v>
      </c>
      <c r="R56" t="s">
        <v>47</v>
      </c>
      <c r="S56" t="s">
        <v>47</v>
      </c>
      <c r="T56" t="s">
        <v>47</v>
      </c>
      <c r="U56" t="s">
        <v>47</v>
      </c>
      <c r="V56" t="s">
        <v>47</v>
      </c>
      <c r="W56" t="s">
        <v>47</v>
      </c>
      <c r="X56" t="s">
        <v>47</v>
      </c>
      <c r="Y56" t="s">
        <v>47</v>
      </c>
      <c r="Z56" t="s">
        <v>47</v>
      </c>
      <c r="AA56" t="s">
        <v>47</v>
      </c>
      <c r="AB56">
        <v>0</v>
      </c>
      <c r="AC56" t="str">
        <f>VLOOKUP($A56,Pit!$A$4:$A$1386,1,FALSE)</f>
        <v>RPJuan Cardona18</v>
      </c>
    </row>
    <row r="57" spans="1:29" x14ac:dyDescent="0.25">
      <c r="A57" t="str">
        <f t="shared" si="0"/>
        <v>SPGary Carr21</v>
      </c>
      <c r="B57">
        <v>8014</v>
      </c>
      <c r="C57">
        <v>285</v>
      </c>
      <c r="D57" t="s">
        <v>376</v>
      </c>
      <c r="E57" t="s">
        <v>880</v>
      </c>
      <c r="F57">
        <v>0</v>
      </c>
      <c r="G57" s="10">
        <v>36922</v>
      </c>
      <c r="H57">
        <v>21</v>
      </c>
      <c r="I57" t="s">
        <v>136</v>
      </c>
      <c r="J57" t="s">
        <v>25</v>
      </c>
      <c r="K57">
        <v>1</v>
      </c>
      <c r="L57">
        <v>1</v>
      </c>
      <c r="M57">
        <v>1</v>
      </c>
      <c r="O57" t="s">
        <v>47</v>
      </c>
      <c r="P57" t="s">
        <v>47</v>
      </c>
      <c r="Q57" t="s">
        <v>47</v>
      </c>
      <c r="R57" t="s">
        <v>47</v>
      </c>
      <c r="S57" t="s">
        <v>47</v>
      </c>
      <c r="T57" t="s">
        <v>47</v>
      </c>
      <c r="U57" t="s">
        <v>47</v>
      </c>
      <c r="V57" t="s">
        <v>47</v>
      </c>
      <c r="W57" t="s">
        <v>47</v>
      </c>
      <c r="X57" t="s">
        <v>47</v>
      </c>
      <c r="Y57" t="s">
        <v>47</v>
      </c>
      <c r="Z57" t="s">
        <v>47</v>
      </c>
      <c r="AA57" t="s">
        <v>47</v>
      </c>
      <c r="AB57">
        <v>0</v>
      </c>
      <c r="AC57" t="str">
        <f>VLOOKUP($A57,Pit!$A$4:$A$1386,1,FALSE)</f>
        <v>SPGary Carr21</v>
      </c>
    </row>
    <row r="58" spans="1:29" x14ac:dyDescent="0.25">
      <c r="A58" t="str">
        <f t="shared" si="0"/>
        <v>SPElvis Carter21</v>
      </c>
      <c r="B58">
        <v>9728</v>
      </c>
      <c r="C58">
        <v>839</v>
      </c>
      <c r="D58" t="s">
        <v>881</v>
      </c>
      <c r="E58" t="s">
        <v>882</v>
      </c>
      <c r="F58">
        <v>0</v>
      </c>
      <c r="G58" s="10">
        <v>36960</v>
      </c>
      <c r="H58">
        <v>21</v>
      </c>
      <c r="I58" t="s">
        <v>136</v>
      </c>
      <c r="J58" t="s">
        <v>25</v>
      </c>
      <c r="K58">
        <v>1</v>
      </c>
      <c r="L58">
        <v>1</v>
      </c>
      <c r="M58">
        <v>1</v>
      </c>
      <c r="O58" t="s">
        <v>47</v>
      </c>
      <c r="P58" t="s">
        <v>47</v>
      </c>
      <c r="Q58" t="s">
        <v>47</v>
      </c>
      <c r="R58" t="s">
        <v>47</v>
      </c>
      <c r="S58" t="s">
        <v>47</v>
      </c>
      <c r="T58" t="s">
        <v>47</v>
      </c>
      <c r="U58" t="s">
        <v>47</v>
      </c>
      <c r="V58" t="s">
        <v>47</v>
      </c>
      <c r="W58" t="s">
        <v>47</v>
      </c>
      <c r="X58" t="s">
        <v>47</v>
      </c>
      <c r="Y58" t="s">
        <v>47</v>
      </c>
      <c r="Z58" t="s">
        <v>47</v>
      </c>
      <c r="AA58" t="s">
        <v>47</v>
      </c>
      <c r="AB58">
        <v>0</v>
      </c>
      <c r="AC58" t="str">
        <f>VLOOKUP($A58,Pit!$A$4:$A$1386,1,FALSE)</f>
        <v>SPElvis Carter21</v>
      </c>
    </row>
    <row r="59" spans="1:29" x14ac:dyDescent="0.25">
      <c r="A59" t="str">
        <f t="shared" si="0"/>
        <v>SPStephen Carter18</v>
      </c>
      <c r="B59">
        <v>4868</v>
      </c>
      <c r="C59">
        <v>471</v>
      </c>
      <c r="D59" t="s">
        <v>229</v>
      </c>
      <c r="E59" t="s">
        <v>882</v>
      </c>
      <c r="F59">
        <v>0</v>
      </c>
      <c r="G59" s="10">
        <v>37981</v>
      </c>
      <c r="H59">
        <v>18</v>
      </c>
      <c r="I59" t="s">
        <v>136</v>
      </c>
      <c r="J59" t="s">
        <v>25</v>
      </c>
      <c r="K59">
        <v>1</v>
      </c>
      <c r="L59">
        <v>1</v>
      </c>
      <c r="M59">
        <v>1</v>
      </c>
      <c r="O59" t="s">
        <v>47</v>
      </c>
      <c r="P59" t="s">
        <v>47</v>
      </c>
      <c r="Q59" t="s">
        <v>47</v>
      </c>
      <c r="R59" t="s">
        <v>47</v>
      </c>
      <c r="S59" t="s">
        <v>47</v>
      </c>
      <c r="T59" t="s">
        <v>47</v>
      </c>
      <c r="U59" t="s">
        <v>47</v>
      </c>
      <c r="V59" t="s">
        <v>47</v>
      </c>
      <c r="W59" t="s">
        <v>47</v>
      </c>
      <c r="X59" t="s">
        <v>47</v>
      </c>
      <c r="Y59" t="s">
        <v>47</v>
      </c>
      <c r="Z59" t="s">
        <v>47</v>
      </c>
      <c r="AA59" t="s">
        <v>47</v>
      </c>
      <c r="AB59">
        <v>0</v>
      </c>
      <c r="AC59" t="str">
        <f>VLOOKUP($A59,Pit!$A$4:$A$1386,1,FALSE)</f>
        <v>SPStephen Carter18</v>
      </c>
    </row>
    <row r="60" spans="1:29" x14ac:dyDescent="0.25">
      <c r="A60" t="str">
        <f t="shared" si="0"/>
        <v>SPJorge Castillo18</v>
      </c>
      <c r="B60">
        <v>5054</v>
      </c>
      <c r="C60">
        <v>816</v>
      </c>
      <c r="D60" t="s">
        <v>683</v>
      </c>
      <c r="E60" t="s">
        <v>883</v>
      </c>
      <c r="F60">
        <v>1900000</v>
      </c>
      <c r="G60" s="10">
        <v>37844</v>
      </c>
      <c r="H60">
        <v>18</v>
      </c>
      <c r="I60" t="s">
        <v>136</v>
      </c>
      <c r="J60" t="s">
        <v>25</v>
      </c>
      <c r="K60">
        <v>1</v>
      </c>
      <c r="L60">
        <v>1</v>
      </c>
      <c r="M60">
        <v>1</v>
      </c>
      <c r="O60" t="s">
        <v>47</v>
      </c>
      <c r="P60" t="s">
        <v>47</v>
      </c>
      <c r="Q60" t="s">
        <v>47</v>
      </c>
      <c r="R60" t="s">
        <v>47</v>
      </c>
      <c r="S60" t="s">
        <v>47</v>
      </c>
      <c r="T60" t="s">
        <v>47</v>
      </c>
      <c r="U60" t="s">
        <v>47</v>
      </c>
      <c r="V60" t="s">
        <v>47</v>
      </c>
      <c r="W60" t="s">
        <v>47</v>
      </c>
      <c r="X60" t="s">
        <v>47</v>
      </c>
      <c r="Y60" t="s">
        <v>47</v>
      </c>
      <c r="Z60" t="s">
        <v>47</v>
      </c>
      <c r="AA60" t="s">
        <v>47</v>
      </c>
      <c r="AB60">
        <v>0</v>
      </c>
      <c r="AC60" t="str">
        <f>VLOOKUP($A60,Pit!$A$4:$A$1386,1,FALSE)</f>
        <v>SPJorge Castillo18</v>
      </c>
    </row>
    <row r="61" spans="1:29" x14ac:dyDescent="0.25">
      <c r="A61" t="str">
        <f t="shared" si="0"/>
        <v>RPSixto Castro18</v>
      </c>
      <c r="B61">
        <v>5056</v>
      </c>
      <c r="C61">
        <v>463</v>
      </c>
      <c r="D61" t="s">
        <v>884</v>
      </c>
      <c r="E61" t="s">
        <v>340</v>
      </c>
      <c r="F61">
        <v>0</v>
      </c>
      <c r="G61" s="10">
        <v>38080</v>
      </c>
      <c r="H61">
        <v>18</v>
      </c>
      <c r="I61" t="s">
        <v>136</v>
      </c>
      <c r="J61" t="s">
        <v>221</v>
      </c>
      <c r="K61">
        <v>1</v>
      </c>
      <c r="L61">
        <v>1</v>
      </c>
      <c r="M61">
        <v>1</v>
      </c>
      <c r="O61" t="s">
        <v>47</v>
      </c>
      <c r="P61" t="s">
        <v>47</v>
      </c>
      <c r="Q61" t="s">
        <v>47</v>
      </c>
      <c r="R61" t="s">
        <v>47</v>
      </c>
      <c r="S61" t="s">
        <v>47</v>
      </c>
      <c r="T61" t="s">
        <v>47</v>
      </c>
      <c r="U61" t="s">
        <v>47</v>
      </c>
      <c r="V61" t="s">
        <v>47</v>
      </c>
      <c r="W61" t="s">
        <v>47</v>
      </c>
      <c r="X61" t="s">
        <v>47</v>
      </c>
      <c r="Y61" t="s">
        <v>47</v>
      </c>
      <c r="Z61" t="s">
        <v>47</v>
      </c>
      <c r="AA61" t="s">
        <v>47</v>
      </c>
      <c r="AB61">
        <v>0</v>
      </c>
      <c r="AC61" t="str">
        <f>VLOOKUP($A61,Pit!$A$4:$A$1386,1,FALSE)</f>
        <v>RPSixto Castro18</v>
      </c>
    </row>
    <row r="62" spans="1:29" x14ac:dyDescent="0.25">
      <c r="A62" t="str">
        <f t="shared" si="0"/>
        <v>SPDaryl Catron22</v>
      </c>
      <c r="B62">
        <v>8994</v>
      </c>
      <c r="C62">
        <v>642</v>
      </c>
      <c r="D62" t="s">
        <v>885</v>
      </c>
      <c r="E62" t="s">
        <v>886</v>
      </c>
      <c r="F62">
        <v>0</v>
      </c>
      <c r="G62" s="10">
        <v>36411</v>
      </c>
      <c r="H62">
        <v>22</v>
      </c>
      <c r="I62" t="s">
        <v>136</v>
      </c>
      <c r="J62" t="s">
        <v>25</v>
      </c>
      <c r="K62">
        <v>1</v>
      </c>
      <c r="L62">
        <v>1</v>
      </c>
      <c r="M62">
        <v>1</v>
      </c>
      <c r="O62" t="s">
        <v>47</v>
      </c>
      <c r="P62" t="s">
        <v>47</v>
      </c>
      <c r="Q62" t="s">
        <v>47</v>
      </c>
      <c r="R62" t="s">
        <v>47</v>
      </c>
      <c r="S62" t="s">
        <v>47</v>
      </c>
      <c r="T62" t="s">
        <v>47</v>
      </c>
      <c r="U62" t="s">
        <v>47</v>
      </c>
      <c r="V62" t="s">
        <v>47</v>
      </c>
      <c r="W62" t="s">
        <v>47</v>
      </c>
      <c r="X62" t="s">
        <v>47</v>
      </c>
      <c r="Y62" t="s">
        <v>47</v>
      </c>
      <c r="Z62" t="s">
        <v>47</v>
      </c>
      <c r="AA62" t="s">
        <v>47</v>
      </c>
      <c r="AB62">
        <v>0</v>
      </c>
      <c r="AC62" t="str">
        <f>VLOOKUP($A62,Pit!$A$4:$A$1386,1,FALSE)</f>
        <v>SPDaryl Catron22</v>
      </c>
    </row>
    <row r="63" spans="1:29" x14ac:dyDescent="0.25">
      <c r="A63" t="str">
        <f t="shared" si="0"/>
        <v>RPAlfonso Chávez21</v>
      </c>
      <c r="B63">
        <v>6846</v>
      </c>
      <c r="C63">
        <v>81</v>
      </c>
      <c r="D63" t="s">
        <v>676</v>
      </c>
      <c r="E63" t="s">
        <v>349</v>
      </c>
      <c r="F63">
        <v>0</v>
      </c>
      <c r="G63" s="10">
        <v>36978</v>
      </c>
      <c r="H63">
        <v>21</v>
      </c>
      <c r="I63" t="s">
        <v>136</v>
      </c>
      <c r="J63" t="s">
        <v>221</v>
      </c>
      <c r="K63">
        <v>1</v>
      </c>
      <c r="L63">
        <v>1</v>
      </c>
      <c r="M63">
        <v>1</v>
      </c>
      <c r="O63" t="s">
        <v>47</v>
      </c>
      <c r="P63" t="s">
        <v>47</v>
      </c>
      <c r="Q63" t="s">
        <v>47</v>
      </c>
      <c r="R63" t="s">
        <v>47</v>
      </c>
      <c r="S63" t="s">
        <v>47</v>
      </c>
      <c r="T63" t="s">
        <v>47</v>
      </c>
      <c r="U63" t="s">
        <v>47</v>
      </c>
      <c r="V63" t="s">
        <v>47</v>
      </c>
      <c r="W63" t="s">
        <v>47</v>
      </c>
      <c r="X63" t="s">
        <v>47</v>
      </c>
      <c r="Y63" t="s">
        <v>47</v>
      </c>
      <c r="Z63" t="s">
        <v>47</v>
      </c>
      <c r="AA63" t="s">
        <v>47</v>
      </c>
      <c r="AB63">
        <v>0</v>
      </c>
      <c r="AC63" t="str">
        <f>VLOOKUP($A63,Pit!$A$4:$A$1386,1,FALSE)</f>
        <v>RPAlfonso Chávez21</v>
      </c>
    </row>
    <row r="64" spans="1:29" x14ac:dyDescent="0.25">
      <c r="A64" t="str">
        <f t="shared" si="0"/>
        <v>RPMoronobu Chikafuji17</v>
      </c>
      <c r="B64">
        <v>9270</v>
      </c>
      <c r="C64">
        <v>687</v>
      </c>
      <c r="D64" t="s">
        <v>887</v>
      </c>
      <c r="E64" t="s">
        <v>351</v>
      </c>
      <c r="F64">
        <v>0</v>
      </c>
      <c r="G64" s="10">
        <v>38142</v>
      </c>
      <c r="H64">
        <v>17</v>
      </c>
      <c r="I64" t="s">
        <v>136</v>
      </c>
      <c r="J64" t="s">
        <v>221</v>
      </c>
      <c r="K64">
        <v>1</v>
      </c>
      <c r="L64">
        <v>1</v>
      </c>
      <c r="M64">
        <v>1</v>
      </c>
      <c r="O64" t="s">
        <v>47</v>
      </c>
      <c r="P64" t="s">
        <v>47</v>
      </c>
      <c r="Q64" t="s">
        <v>47</v>
      </c>
      <c r="R64" t="s">
        <v>47</v>
      </c>
      <c r="S64" t="s">
        <v>47</v>
      </c>
      <c r="T64" t="s">
        <v>47</v>
      </c>
      <c r="U64" t="s">
        <v>47</v>
      </c>
      <c r="V64" t="s">
        <v>47</v>
      </c>
      <c r="W64" t="s">
        <v>47</v>
      </c>
      <c r="X64" t="s">
        <v>47</v>
      </c>
      <c r="Y64" t="s">
        <v>47</v>
      </c>
      <c r="Z64" t="s">
        <v>47</v>
      </c>
      <c r="AA64" t="s">
        <v>47</v>
      </c>
      <c r="AB64">
        <v>0</v>
      </c>
      <c r="AC64" t="str">
        <f>VLOOKUP($A64,Pit!$A$4:$A$1386,1,FALSE)</f>
        <v>RPMoronobu Chikafuji17</v>
      </c>
    </row>
    <row r="65" spans="1:29" x14ac:dyDescent="0.25">
      <c r="A65" t="str">
        <f t="shared" si="0"/>
        <v>RPRoger Collins21</v>
      </c>
      <c r="B65">
        <v>9592</v>
      </c>
      <c r="C65">
        <v>879</v>
      </c>
      <c r="D65" t="s">
        <v>888</v>
      </c>
      <c r="E65" t="s">
        <v>889</v>
      </c>
      <c r="F65">
        <v>0</v>
      </c>
      <c r="G65" s="10">
        <v>36694</v>
      </c>
      <c r="H65">
        <v>21</v>
      </c>
      <c r="I65" t="s">
        <v>136</v>
      </c>
      <c r="J65" t="s">
        <v>221</v>
      </c>
      <c r="K65">
        <v>1</v>
      </c>
      <c r="L65">
        <v>1</v>
      </c>
      <c r="M65">
        <v>1</v>
      </c>
      <c r="O65" t="s">
        <v>47</v>
      </c>
      <c r="P65" t="s">
        <v>47</v>
      </c>
      <c r="Q65" t="s">
        <v>47</v>
      </c>
      <c r="R65" t="s">
        <v>47</v>
      </c>
      <c r="S65" t="s">
        <v>47</v>
      </c>
      <c r="T65" t="s">
        <v>47</v>
      </c>
      <c r="U65" t="s">
        <v>47</v>
      </c>
      <c r="V65" t="s">
        <v>47</v>
      </c>
      <c r="W65" t="s">
        <v>47</v>
      </c>
      <c r="X65" t="s">
        <v>47</v>
      </c>
      <c r="Y65" t="s">
        <v>47</v>
      </c>
      <c r="Z65" t="s">
        <v>47</v>
      </c>
      <c r="AA65" t="s">
        <v>47</v>
      </c>
      <c r="AB65">
        <v>0</v>
      </c>
      <c r="AC65" t="str">
        <f>VLOOKUP($A65,Pit!$A$4:$A$1386,1,FALSE)</f>
        <v>RPRoger Collins21</v>
      </c>
    </row>
    <row r="66" spans="1:29" x14ac:dyDescent="0.25">
      <c r="A66" t="str">
        <f t="shared" si="0"/>
        <v>RPArmando Córdova21</v>
      </c>
      <c r="B66">
        <v>10723</v>
      </c>
      <c r="C66">
        <v>271</v>
      </c>
      <c r="D66" t="s">
        <v>426</v>
      </c>
      <c r="E66" t="s">
        <v>890</v>
      </c>
      <c r="F66">
        <v>0</v>
      </c>
      <c r="G66" s="10">
        <v>36913</v>
      </c>
      <c r="H66">
        <v>21</v>
      </c>
      <c r="I66" t="s">
        <v>136</v>
      </c>
      <c r="J66" t="s">
        <v>221</v>
      </c>
      <c r="K66">
        <v>1</v>
      </c>
      <c r="L66">
        <v>1</v>
      </c>
      <c r="M66">
        <v>1</v>
      </c>
      <c r="O66" t="s">
        <v>47</v>
      </c>
      <c r="P66" t="s">
        <v>47</v>
      </c>
      <c r="Q66" t="s">
        <v>47</v>
      </c>
      <c r="R66" t="s">
        <v>47</v>
      </c>
      <c r="S66" t="s">
        <v>47</v>
      </c>
      <c r="T66" t="s">
        <v>47</v>
      </c>
      <c r="U66" t="s">
        <v>47</v>
      </c>
      <c r="V66" t="s">
        <v>47</v>
      </c>
      <c r="W66" t="s">
        <v>47</v>
      </c>
      <c r="X66" t="s">
        <v>47</v>
      </c>
      <c r="Y66" t="s">
        <v>47</v>
      </c>
      <c r="Z66" t="s">
        <v>47</v>
      </c>
      <c r="AA66" t="s">
        <v>47</v>
      </c>
      <c r="AB66">
        <v>0</v>
      </c>
      <c r="AC66" t="str">
        <f>VLOOKUP($A66,Pit!$A$4:$A$1386,1,FALSE)</f>
        <v>RPArmando Córdova21</v>
      </c>
    </row>
    <row r="67" spans="1:29" x14ac:dyDescent="0.25">
      <c r="A67" t="str">
        <f t="shared" ref="A67:A130" si="1">IF(J67="MR","RP",J67)&amp;D67&amp;" "&amp;E67&amp;H67</f>
        <v>SPCarlos Cortés21</v>
      </c>
      <c r="B67">
        <v>11853</v>
      </c>
      <c r="C67">
        <v>628</v>
      </c>
      <c r="D67" t="s">
        <v>443</v>
      </c>
      <c r="E67" t="s">
        <v>891</v>
      </c>
      <c r="F67">
        <v>0</v>
      </c>
      <c r="G67" s="10">
        <v>36785</v>
      </c>
      <c r="H67">
        <v>21</v>
      </c>
      <c r="I67" t="s">
        <v>136</v>
      </c>
      <c r="J67" t="s">
        <v>25</v>
      </c>
      <c r="K67">
        <v>1</v>
      </c>
      <c r="L67">
        <v>1</v>
      </c>
      <c r="M67">
        <v>1</v>
      </c>
      <c r="O67" t="s">
        <v>47</v>
      </c>
      <c r="P67" t="s">
        <v>47</v>
      </c>
      <c r="Q67" t="s">
        <v>47</v>
      </c>
      <c r="R67" t="s">
        <v>47</v>
      </c>
      <c r="S67" t="s">
        <v>47</v>
      </c>
      <c r="T67" t="s">
        <v>47</v>
      </c>
      <c r="U67" t="s">
        <v>47</v>
      </c>
      <c r="V67" t="s">
        <v>47</v>
      </c>
      <c r="W67" t="s">
        <v>47</v>
      </c>
      <c r="X67" t="s">
        <v>47</v>
      </c>
      <c r="Y67" t="s">
        <v>47</v>
      </c>
      <c r="Z67" t="s">
        <v>47</v>
      </c>
      <c r="AA67" t="s">
        <v>47</v>
      </c>
      <c r="AB67">
        <v>0</v>
      </c>
      <c r="AC67" t="str">
        <f>VLOOKUP($A67,Pit!$A$4:$A$1386,1,FALSE)</f>
        <v>SPCarlos Cortés21</v>
      </c>
    </row>
    <row r="68" spans="1:29" x14ac:dyDescent="0.25">
      <c r="A68" t="str">
        <f t="shared" si="1"/>
        <v>SPHugh Cox22</v>
      </c>
      <c r="B68">
        <v>11054</v>
      </c>
      <c r="C68">
        <v>807</v>
      </c>
      <c r="D68" t="s">
        <v>506</v>
      </c>
      <c r="E68" t="s">
        <v>892</v>
      </c>
      <c r="F68">
        <v>0</v>
      </c>
      <c r="G68" s="10">
        <v>36513</v>
      </c>
      <c r="H68">
        <v>22</v>
      </c>
      <c r="I68" t="s">
        <v>136</v>
      </c>
      <c r="J68" t="s">
        <v>25</v>
      </c>
      <c r="K68">
        <v>1</v>
      </c>
      <c r="L68">
        <v>1</v>
      </c>
      <c r="M68">
        <v>1</v>
      </c>
      <c r="O68" t="s">
        <v>47</v>
      </c>
      <c r="P68" t="s">
        <v>47</v>
      </c>
      <c r="Q68" t="s">
        <v>47</v>
      </c>
      <c r="R68" t="s">
        <v>47</v>
      </c>
      <c r="S68" t="s">
        <v>47</v>
      </c>
      <c r="T68" t="s">
        <v>47</v>
      </c>
      <c r="U68" t="s">
        <v>47</v>
      </c>
      <c r="V68" t="s">
        <v>47</v>
      </c>
      <c r="W68" t="s">
        <v>47</v>
      </c>
      <c r="X68" t="s">
        <v>47</v>
      </c>
      <c r="Y68" t="s">
        <v>47</v>
      </c>
      <c r="Z68" t="s">
        <v>47</v>
      </c>
      <c r="AA68" t="s">
        <v>47</v>
      </c>
      <c r="AB68">
        <v>0</v>
      </c>
      <c r="AC68" t="str">
        <f>VLOOKUP($A68,Pit!$A$4:$A$1386,1,FALSE)</f>
        <v>SPHugh Cox22</v>
      </c>
    </row>
    <row r="69" spans="1:29" x14ac:dyDescent="0.25">
      <c r="A69" t="str">
        <f t="shared" si="1"/>
        <v>RPJohn Cox18</v>
      </c>
      <c r="B69">
        <v>4865</v>
      </c>
      <c r="C69">
        <v>509</v>
      </c>
      <c r="D69" t="s">
        <v>228</v>
      </c>
      <c r="E69" t="s">
        <v>892</v>
      </c>
      <c r="F69">
        <v>2600000</v>
      </c>
      <c r="G69" s="10">
        <v>38079</v>
      </c>
      <c r="H69">
        <v>18</v>
      </c>
      <c r="I69" t="s">
        <v>136</v>
      </c>
      <c r="J69" t="s">
        <v>221</v>
      </c>
      <c r="K69">
        <v>1</v>
      </c>
      <c r="L69">
        <v>1</v>
      </c>
      <c r="M69">
        <v>1</v>
      </c>
      <c r="O69" t="s">
        <v>47</v>
      </c>
      <c r="P69" t="s">
        <v>47</v>
      </c>
      <c r="Q69" t="s">
        <v>47</v>
      </c>
      <c r="R69" t="s">
        <v>47</v>
      </c>
      <c r="S69" t="s">
        <v>47</v>
      </c>
      <c r="T69" t="s">
        <v>47</v>
      </c>
      <c r="U69" t="s">
        <v>47</v>
      </c>
      <c r="V69" t="s">
        <v>47</v>
      </c>
      <c r="W69" t="s">
        <v>47</v>
      </c>
      <c r="X69" t="s">
        <v>47</v>
      </c>
      <c r="Y69" t="s">
        <v>47</v>
      </c>
      <c r="Z69" t="s">
        <v>47</v>
      </c>
      <c r="AA69" t="s">
        <v>47</v>
      </c>
      <c r="AB69">
        <v>0</v>
      </c>
      <c r="AC69" t="str">
        <f>VLOOKUP($A69,Pit!$A$4:$A$1386,1,FALSE)</f>
        <v>RPJohn Cox18</v>
      </c>
    </row>
    <row r="70" spans="1:29" x14ac:dyDescent="0.25">
      <c r="A70" t="str">
        <f t="shared" si="1"/>
        <v>SPSam Cox21</v>
      </c>
      <c r="B70">
        <v>7652</v>
      </c>
      <c r="C70">
        <v>495</v>
      </c>
      <c r="D70" t="s">
        <v>227</v>
      </c>
      <c r="E70" t="s">
        <v>892</v>
      </c>
      <c r="F70">
        <v>0</v>
      </c>
      <c r="G70" s="10">
        <v>36797</v>
      </c>
      <c r="H70">
        <v>21</v>
      </c>
      <c r="I70" t="s">
        <v>136</v>
      </c>
      <c r="J70" t="s">
        <v>25</v>
      </c>
      <c r="K70">
        <v>1</v>
      </c>
      <c r="L70">
        <v>1</v>
      </c>
      <c r="M70">
        <v>1</v>
      </c>
      <c r="O70" t="s">
        <v>47</v>
      </c>
      <c r="P70" t="s">
        <v>47</v>
      </c>
      <c r="Q70" t="s">
        <v>47</v>
      </c>
      <c r="R70" t="s">
        <v>47</v>
      </c>
      <c r="S70" t="s">
        <v>47</v>
      </c>
      <c r="T70" t="s">
        <v>47</v>
      </c>
      <c r="U70" t="s">
        <v>47</v>
      </c>
      <c r="V70" t="s">
        <v>47</v>
      </c>
      <c r="W70" t="s">
        <v>47</v>
      </c>
      <c r="X70" t="s">
        <v>47</v>
      </c>
      <c r="Y70" t="s">
        <v>47</v>
      </c>
      <c r="Z70" t="s">
        <v>47</v>
      </c>
      <c r="AA70" t="s">
        <v>47</v>
      </c>
      <c r="AB70">
        <v>0</v>
      </c>
      <c r="AC70" t="str">
        <f>VLOOKUP($A70,Pit!$A$4:$A$1386,1,FALSE)</f>
        <v>SPSam Cox21</v>
      </c>
    </row>
    <row r="71" spans="1:29" x14ac:dyDescent="0.25">
      <c r="A71" t="str">
        <f t="shared" si="1"/>
        <v>RPTyler Craig21</v>
      </c>
      <c r="B71">
        <v>9138</v>
      </c>
      <c r="C71">
        <v>378</v>
      </c>
      <c r="D71" t="s">
        <v>893</v>
      </c>
      <c r="E71" t="s">
        <v>809</v>
      </c>
      <c r="F71">
        <v>0</v>
      </c>
      <c r="G71" s="10">
        <v>36939</v>
      </c>
      <c r="H71">
        <v>21</v>
      </c>
      <c r="I71" t="s">
        <v>136</v>
      </c>
      <c r="J71" t="s">
        <v>221</v>
      </c>
      <c r="K71">
        <v>1</v>
      </c>
      <c r="L71">
        <v>1</v>
      </c>
      <c r="M71">
        <v>1</v>
      </c>
      <c r="O71" t="s">
        <v>47</v>
      </c>
      <c r="P71" t="s">
        <v>47</v>
      </c>
      <c r="Q71" t="s">
        <v>47</v>
      </c>
      <c r="R71" t="s">
        <v>47</v>
      </c>
      <c r="S71" t="s">
        <v>47</v>
      </c>
      <c r="T71" t="s">
        <v>47</v>
      </c>
      <c r="U71" t="s">
        <v>47</v>
      </c>
      <c r="V71" t="s">
        <v>47</v>
      </c>
      <c r="W71" t="s">
        <v>47</v>
      </c>
      <c r="X71" t="s">
        <v>47</v>
      </c>
      <c r="Y71" t="s">
        <v>47</v>
      </c>
      <c r="Z71" t="s">
        <v>47</v>
      </c>
      <c r="AA71" t="s">
        <v>47</v>
      </c>
      <c r="AB71">
        <v>0</v>
      </c>
      <c r="AC71" t="str">
        <f>VLOOKUP($A71,Pit!$A$4:$A$1386,1,FALSE)</f>
        <v>RPTyler Craig21</v>
      </c>
    </row>
    <row r="72" spans="1:29" x14ac:dyDescent="0.25">
      <c r="A72" t="str">
        <f t="shared" si="1"/>
        <v>SPAndy Crews21</v>
      </c>
      <c r="B72">
        <v>4762</v>
      </c>
      <c r="C72">
        <v>738</v>
      </c>
      <c r="D72" t="s">
        <v>384</v>
      </c>
      <c r="E72" t="s">
        <v>894</v>
      </c>
      <c r="F72">
        <v>0</v>
      </c>
      <c r="G72" s="10">
        <v>37034</v>
      </c>
      <c r="H72">
        <v>21</v>
      </c>
      <c r="I72" t="s">
        <v>136</v>
      </c>
      <c r="J72" t="s">
        <v>25</v>
      </c>
      <c r="K72">
        <v>1</v>
      </c>
      <c r="L72">
        <v>1</v>
      </c>
      <c r="M72">
        <v>1</v>
      </c>
      <c r="O72" t="s">
        <v>47</v>
      </c>
      <c r="P72" t="s">
        <v>47</v>
      </c>
      <c r="Q72" t="s">
        <v>47</v>
      </c>
      <c r="R72" t="s">
        <v>47</v>
      </c>
      <c r="S72" t="s">
        <v>47</v>
      </c>
      <c r="T72" t="s">
        <v>47</v>
      </c>
      <c r="U72" t="s">
        <v>47</v>
      </c>
      <c r="V72" t="s">
        <v>47</v>
      </c>
      <c r="W72" t="s">
        <v>47</v>
      </c>
      <c r="X72" t="s">
        <v>47</v>
      </c>
      <c r="Y72" t="s">
        <v>47</v>
      </c>
      <c r="Z72" t="s">
        <v>47</v>
      </c>
      <c r="AA72" t="s">
        <v>47</v>
      </c>
      <c r="AB72">
        <v>0</v>
      </c>
      <c r="AC72" t="str">
        <f>VLOOKUP($A72,Pit!$A$4:$A$1386,1,FALSE)</f>
        <v>SPAndy Crews21</v>
      </c>
    </row>
    <row r="73" spans="1:29" x14ac:dyDescent="0.25">
      <c r="A73" t="str">
        <f t="shared" si="1"/>
        <v>SPTony Crichton20</v>
      </c>
      <c r="B73">
        <v>6850</v>
      </c>
      <c r="C73">
        <v>796</v>
      </c>
      <c r="D73" t="s">
        <v>230</v>
      </c>
      <c r="E73" t="s">
        <v>895</v>
      </c>
      <c r="F73">
        <v>0</v>
      </c>
      <c r="G73" s="10">
        <v>37047</v>
      </c>
      <c r="H73">
        <v>20</v>
      </c>
      <c r="I73" t="s">
        <v>136</v>
      </c>
      <c r="J73" t="s">
        <v>25</v>
      </c>
      <c r="K73">
        <v>1</v>
      </c>
      <c r="L73">
        <v>1</v>
      </c>
      <c r="M73">
        <v>1</v>
      </c>
      <c r="O73" t="s">
        <v>47</v>
      </c>
      <c r="P73" t="s">
        <v>47</v>
      </c>
      <c r="Q73" t="s">
        <v>47</v>
      </c>
      <c r="R73" t="s">
        <v>47</v>
      </c>
      <c r="S73" t="s">
        <v>47</v>
      </c>
      <c r="T73" t="s">
        <v>47</v>
      </c>
      <c r="U73" t="s">
        <v>47</v>
      </c>
      <c r="V73" t="s">
        <v>47</v>
      </c>
      <c r="W73" t="s">
        <v>47</v>
      </c>
      <c r="X73" t="s">
        <v>47</v>
      </c>
      <c r="Y73" t="s">
        <v>47</v>
      </c>
      <c r="Z73" t="s">
        <v>47</v>
      </c>
      <c r="AA73" t="s">
        <v>47</v>
      </c>
      <c r="AB73">
        <v>0</v>
      </c>
      <c r="AC73" t="str">
        <f>VLOOKUP($A73,Pit!$A$4:$A$1386,1,FALSE)</f>
        <v>SPTony Crichton20</v>
      </c>
    </row>
    <row r="74" spans="1:29" x14ac:dyDescent="0.25">
      <c r="A74" t="str">
        <f t="shared" si="1"/>
        <v>SPJoaquín Cruz21</v>
      </c>
      <c r="B74">
        <v>6549</v>
      </c>
      <c r="C74">
        <v>916</v>
      </c>
      <c r="D74" t="s">
        <v>896</v>
      </c>
      <c r="E74" t="s">
        <v>365</v>
      </c>
      <c r="F74">
        <v>0</v>
      </c>
      <c r="G74" s="10">
        <v>36730</v>
      </c>
      <c r="H74">
        <v>21</v>
      </c>
      <c r="I74" t="s">
        <v>136</v>
      </c>
      <c r="J74" t="s">
        <v>25</v>
      </c>
      <c r="K74">
        <v>1</v>
      </c>
      <c r="L74">
        <v>1</v>
      </c>
      <c r="M74">
        <v>1</v>
      </c>
      <c r="O74" t="s">
        <v>47</v>
      </c>
      <c r="P74" t="s">
        <v>47</v>
      </c>
      <c r="Q74" t="s">
        <v>47</v>
      </c>
      <c r="R74" t="s">
        <v>47</v>
      </c>
      <c r="S74" t="s">
        <v>47</v>
      </c>
      <c r="T74" t="s">
        <v>47</v>
      </c>
      <c r="U74" t="s">
        <v>47</v>
      </c>
      <c r="V74" t="s">
        <v>47</v>
      </c>
      <c r="W74" t="s">
        <v>47</v>
      </c>
      <c r="X74" t="s">
        <v>47</v>
      </c>
      <c r="Y74" t="s">
        <v>47</v>
      </c>
      <c r="Z74" t="s">
        <v>47</v>
      </c>
      <c r="AA74" t="s">
        <v>47</v>
      </c>
      <c r="AB74">
        <v>0</v>
      </c>
      <c r="AC74" t="str">
        <f>VLOOKUP($A74,Pit!$A$4:$A$1386,1,FALSE)</f>
        <v>SPJoaquín Cruz21</v>
      </c>
    </row>
    <row r="75" spans="1:29" x14ac:dyDescent="0.25">
      <c r="A75" t="str">
        <f t="shared" si="1"/>
        <v>RPPedro Cruz21</v>
      </c>
      <c r="B75">
        <v>11667</v>
      </c>
      <c r="C75">
        <v>622</v>
      </c>
      <c r="D75" t="s">
        <v>690</v>
      </c>
      <c r="E75" t="s">
        <v>365</v>
      </c>
      <c r="F75">
        <v>0</v>
      </c>
      <c r="G75" s="10">
        <v>36854</v>
      </c>
      <c r="H75">
        <v>21</v>
      </c>
      <c r="I75" t="s">
        <v>136</v>
      </c>
      <c r="J75" t="s">
        <v>221</v>
      </c>
      <c r="K75">
        <v>1</v>
      </c>
      <c r="L75">
        <v>1</v>
      </c>
      <c r="M75">
        <v>1</v>
      </c>
      <c r="O75" t="s">
        <v>47</v>
      </c>
      <c r="P75" t="s">
        <v>47</v>
      </c>
      <c r="Q75" t="s">
        <v>47</v>
      </c>
      <c r="R75" t="s">
        <v>47</v>
      </c>
      <c r="S75" t="s">
        <v>47</v>
      </c>
      <c r="T75" t="s">
        <v>47</v>
      </c>
      <c r="U75" t="s">
        <v>47</v>
      </c>
      <c r="V75" t="s">
        <v>47</v>
      </c>
      <c r="W75" t="s">
        <v>47</v>
      </c>
      <c r="X75" t="s">
        <v>47</v>
      </c>
      <c r="Y75" t="s">
        <v>47</v>
      </c>
      <c r="Z75" t="s">
        <v>47</v>
      </c>
      <c r="AA75" t="s">
        <v>47</v>
      </c>
      <c r="AB75">
        <v>0</v>
      </c>
      <c r="AC75" t="str">
        <f>VLOOKUP($A75,Pit!$A$4:$A$1386,1,FALSE)</f>
        <v>RPPedro Cruz21</v>
      </c>
    </row>
    <row r="76" spans="1:29" x14ac:dyDescent="0.25">
      <c r="A76" t="str">
        <f t="shared" si="1"/>
        <v>RPBob Cummins18</v>
      </c>
      <c r="B76">
        <v>4707</v>
      </c>
      <c r="C76">
        <v>428</v>
      </c>
      <c r="D76" t="s">
        <v>231</v>
      </c>
      <c r="E76" t="s">
        <v>897</v>
      </c>
      <c r="F76">
        <v>0</v>
      </c>
      <c r="G76" s="10">
        <v>37872</v>
      </c>
      <c r="H76">
        <v>18</v>
      </c>
      <c r="I76" t="s">
        <v>136</v>
      </c>
      <c r="J76" t="s">
        <v>221</v>
      </c>
      <c r="K76">
        <v>1</v>
      </c>
      <c r="L76">
        <v>1</v>
      </c>
      <c r="M76">
        <v>1</v>
      </c>
      <c r="O76" t="s">
        <v>47</v>
      </c>
      <c r="P76" t="s">
        <v>47</v>
      </c>
      <c r="Q76" t="s">
        <v>47</v>
      </c>
      <c r="R76" t="s">
        <v>47</v>
      </c>
      <c r="S76" t="s">
        <v>47</v>
      </c>
      <c r="T76" t="s">
        <v>47</v>
      </c>
      <c r="U76" t="s">
        <v>47</v>
      </c>
      <c r="V76" t="s">
        <v>47</v>
      </c>
      <c r="W76" t="s">
        <v>47</v>
      </c>
      <c r="X76" t="s">
        <v>47</v>
      </c>
      <c r="Y76" t="s">
        <v>47</v>
      </c>
      <c r="Z76" t="s">
        <v>47</v>
      </c>
      <c r="AA76" t="s">
        <v>47</v>
      </c>
      <c r="AB76">
        <v>0</v>
      </c>
      <c r="AC76" t="str">
        <f>VLOOKUP($A76,Pit!$A$4:$A$1386,1,FALSE)</f>
        <v>RPBob Cummins18</v>
      </c>
    </row>
    <row r="77" spans="1:29" x14ac:dyDescent="0.25">
      <c r="A77" t="str">
        <f t="shared" si="1"/>
        <v>RPShosuke Daisen21</v>
      </c>
      <c r="B77">
        <v>3842</v>
      </c>
      <c r="C77">
        <v>797</v>
      </c>
      <c r="D77" t="s">
        <v>898</v>
      </c>
      <c r="E77" t="s">
        <v>899</v>
      </c>
      <c r="F77">
        <v>0</v>
      </c>
      <c r="G77" s="10">
        <v>36993</v>
      </c>
      <c r="H77">
        <v>21</v>
      </c>
      <c r="I77" t="s">
        <v>136</v>
      </c>
      <c r="J77" t="s">
        <v>221</v>
      </c>
      <c r="K77">
        <v>1</v>
      </c>
      <c r="L77">
        <v>1</v>
      </c>
      <c r="M77">
        <v>1</v>
      </c>
      <c r="O77" t="s">
        <v>47</v>
      </c>
      <c r="P77" t="s">
        <v>47</v>
      </c>
      <c r="Q77" t="s">
        <v>47</v>
      </c>
      <c r="R77" t="s">
        <v>47</v>
      </c>
      <c r="S77" t="s">
        <v>47</v>
      </c>
      <c r="T77" t="s">
        <v>47</v>
      </c>
      <c r="U77" t="s">
        <v>47</v>
      </c>
      <c r="V77" t="s">
        <v>47</v>
      </c>
      <c r="W77" t="s">
        <v>47</v>
      </c>
      <c r="X77" t="s">
        <v>47</v>
      </c>
      <c r="Y77" t="s">
        <v>47</v>
      </c>
      <c r="Z77" t="s">
        <v>47</v>
      </c>
      <c r="AA77" t="s">
        <v>47</v>
      </c>
      <c r="AB77">
        <v>0</v>
      </c>
      <c r="AC77" t="str">
        <f>VLOOKUP($A77,Pit!$A$4:$A$1386,1,FALSE)</f>
        <v>RPShosuke Daisen21</v>
      </c>
    </row>
    <row r="78" spans="1:29" x14ac:dyDescent="0.25">
      <c r="A78" t="str">
        <f t="shared" si="1"/>
        <v>SPJon Dalton21</v>
      </c>
      <c r="B78">
        <v>6267</v>
      </c>
      <c r="C78">
        <v>858</v>
      </c>
      <c r="D78" t="s">
        <v>900</v>
      </c>
      <c r="E78" t="s">
        <v>901</v>
      </c>
      <c r="F78">
        <v>0</v>
      </c>
      <c r="G78" s="10">
        <v>36960</v>
      </c>
      <c r="H78">
        <v>21</v>
      </c>
      <c r="I78" t="s">
        <v>136</v>
      </c>
      <c r="J78" t="s">
        <v>25</v>
      </c>
      <c r="K78">
        <v>1</v>
      </c>
      <c r="L78">
        <v>1</v>
      </c>
      <c r="M78">
        <v>1</v>
      </c>
      <c r="O78" t="s">
        <v>47</v>
      </c>
      <c r="P78" t="s">
        <v>47</v>
      </c>
      <c r="Q78" t="s">
        <v>47</v>
      </c>
      <c r="R78" t="s">
        <v>47</v>
      </c>
      <c r="S78" t="s">
        <v>47</v>
      </c>
      <c r="T78" t="s">
        <v>47</v>
      </c>
      <c r="U78" t="s">
        <v>47</v>
      </c>
      <c r="V78" t="s">
        <v>47</v>
      </c>
      <c r="W78" t="s">
        <v>47</v>
      </c>
      <c r="X78" t="s">
        <v>47</v>
      </c>
      <c r="Y78" t="s">
        <v>47</v>
      </c>
      <c r="Z78" t="s">
        <v>47</v>
      </c>
      <c r="AA78" t="s">
        <v>47</v>
      </c>
      <c r="AB78">
        <v>0</v>
      </c>
      <c r="AC78" t="str">
        <f>VLOOKUP($A78,Pit!$A$4:$A$1386,1,FALSE)</f>
        <v>SPJon Dalton21</v>
      </c>
    </row>
    <row r="79" spans="1:29" x14ac:dyDescent="0.25">
      <c r="A79" t="str">
        <f t="shared" si="1"/>
        <v>RPRichard Daniels21</v>
      </c>
      <c r="B79">
        <v>11427</v>
      </c>
      <c r="C79">
        <v>576</v>
      </c>
      <c r="D79" t="s">
        <v>672</v>
      </c>
      <c r="E79" t="s">
        <v>370</v>
      </c>
      <c r="F79">
        <v>0</v>
      </c>
      <c r="G79" s="10">
        <v>37007</v>
      </c>
      <c r="H79">
        <v>21</v>
      </c>
      <c r="I79" t="s">
        <v>136</v>
      </c>
      <c r="J79" t="s">
        <v>221</v>
      </c>
      <c r="K79">
        <v>1</v>
      </c>
      <c r="L79">
        <v>1</v>
      </c>
      <c r="M79">
        <v>1</v>
      </c>
      <c r="O79" t="s">
        <v>47</v>
      </c>
      <c r="P79" t="s">
        <v>47</v>
      </c>
      <c r="Q79" t="s">
        <v>47</v>
      </c>
      <c r="R79" t="s">
        <v>47</v>
      </c>
      <c r="S79" t="s">
        <v>47</v>
      </c>
      <c r="T79" t="s">
        <v>47</v>
      </c>
      <c r="U79" t="s">
        <v>47</v>
      </c>
      <c r="V79" t="s">
        <v>47</v>
      </c>
      <c r="W79" t="s">
        <v>47</v>
      </c>
      <c r="X79" t="s">
        <v>47</v>
      </c>
      <c r="Y79" t="s">
        <v>47</v>
      </c>
      <c r="Z79" t="s">
        <v>47</v>
      </c>
      <c r="AA79" t="s">
        <v>47</v>
      </c>
      <c r="AB79">
        <v>0</v>
      </c>
      <c r="AC79" t="str">
        <f>VLOOKUP($A79,Pit!$A$4:$A$1386,1,FALSE)</f>
        <v>RPRichard Daniels21</v>
      </c>
    </row>
    <row r="80" spans="1:29" x14ac:dyDescent="0.25">
      <c r="A80" t="str">
        <f t="shared" si="1"/>
        <v>RPRob Darke21</v>
      </c>
      <c r="B80">
        <v>13767</v>
      </c>
      <c r="C80">
        <v>607</v>
      </c>
      <c r="D80" t="s">
        <v>371</v>
      </c>
      <c r="E80" t="s">
        <v>902</v>
      </c>
      <c r="F80">
        <v>0</v>
      </c>
      <c r="G80" s="10">
        <v>36895</v>
      </c>
      <c r="H80">
        <v>21</v>
      </c>
      <c r="I80" t="s">
        <v>136</v>
      </c>
      <c r="J80" t="s">
        <v>221</v>
      </c>
      <c r="K80">
        <v>1</v>
      </c>
      <c r="L80">
        <v>1</v>
      </c>
      <c r="M80">
        <v>1</v>
      </c>
      <c r="O80" t="s">
        <v>47</v>
      </c>
      <c r="P80" t="s">
        <v>47</v>
      </c>
      <c r="Q80" t="s">
        <v>47</v>
      </c>
      <c r="R80" t="s">
        <v>47</v>
      </c>
      <c r="S80" t="s">
        <v>47</v>
      </c>
      <c r="T80" t="s">
        <v>47</v>
      </c>
      <c r="U80" t="s">
        <v>47</v>
      </c>
      <c r="V80" t="s">
        <v>47</v>
      </c>
      <c r="W80" t="s">
        <v>47</v>
      </c>
      <c r="X80" t="s">
        <v>47</v>
      </c>
      <c r="Y80" t="s">
        <v>47</v>
      </c>
      <c r="Z80" t="s">
        <v>47</v>
      </c>
      <c r="AA80" t="s">
        <v>47</v>
      </c>
      <c r="AB80">
        <v>0</v>
      </c>
      <c r="AC80" t="str">
        <f>VLOOKUP($A80,Pit!$A$4:$A$1386,1,FALSE)</f>
        <v>RPRob Darke21</v>
      </c>
    </row>
    <row r="81" spans="1:29" x14ac:dyDescent="0.25">
      <c r="A81" t="str">
        <f t="shared" si="1"/>
        <v>SPMike Daugherty18</v>
      </c>
      <c r="B81">
        <v>4885</v>
      </c>
      <c r="C81">
        <v>804</v>
      </c>
      <c r="D81" t="s">
        <v>379</v>
      </c>
      <c r="E81" t="s">
        <v>903</v>
      </c>
      <c r="F81">
        <v>0</v>
      </c>
      <c r="G81" s="10">
        <v>37904</v>
      </c>
      <c r="H81">
        <v>18</v>
      </c>
      <c r="I81" t="s">
        <v>136</v>
      </c>
      <c r="J81" t="s">
        <v>25</v>
      </c>
      <c r="K81">
        <v>1</v>
      </c>
      <c r="L81">
        <v>1</v>
      </c>
      <c r="M81">
        <v>1</v>
      </c>
      <c r="O81" t="s">
        <v>47</v>
      </c>
      <c r="P81" t="s">
        <v>47</v>
      </c>
      <c r="Q81" t="s">
        <v>47</v>
      </c>
      <c r="R81" t="s">
        <v>47</v>
      </c>
      <c r="S81" t="s">
        <v>47</v>
      </c>
      <c r="T81" t="s">
        <v>47</v>
      </c>
      <c r="U81" t="s">
        <v>47</v>
      </c>
      <c r="V81" t="s">
        <v>47</v>
      </c>
      <c r="W81" t="s">
        <v>47</v>
      </c>
      <c r="X81" t="s">
        <v>47</v>
      </c>
      <c r="Y81" t="s">
        <v>47</v>
      </c>
      <c r="Z81" t="s">
        <v>47</v>
      </c>
      <c r="AA81" t="s">
        <v>47</v>
      </c>
      <c r="AB81">
        <v>0</v>
      </c>
      <c r="AC81" t="str">
        <f>VLOOKUP($A81,Pit!$A$4:$A$1386,1,FALSE)</f>
        <v>SPMike Daugherty18</v>
      </c>
    </row>
    <row r="82" spans="1:29" x14ac:dyDescent="0.25">
      <c r="A82" t="str">
        <f t="shared" si="1"/>
        <v>CLDan Davis18</v>
      </c>
      <c r="B82">
        <v>4936</v>
      </c>
      <c r="C82">
        <v>460</v>
      </c>
      <c r="D82" t="s">
        <v>314</v>
      </c>
      <c r="E82" t="s">
        <v>374</v>
      </c>
      <c r="F82">
        <v>0</v>
      </c>
      <c r="G82" s="10">
        <v>38137</v>
      </c>
      <c r="H82">
        <v>18</v>
      </c>
      <c r="I82" t="s">
        <v>136</v>
      </c>
      <c r="J82" t="s">
        <v>249</v>
      </c>
      <c r="K82">
        <v>1</v>
      </c>
      <c r="L82">
        <v>1</v>
      </c>
      <c r="M82">
        <v>1</v>
      </c>
      <c r="O82" t="s">
        <v>47</v>
      </c>
      <c r="P82" t="s">
        <v>47</v>
      </c>
      <c r="Q82" t="s">
        <v>47</v>
      </c>
      <c r="R82" t="s">
        <v>47</v>
      </c>
      <c r="S82" t="s">
        <v>47</v>
      </c>
      <c r="T82" t="s">
        <v>47</v>
      </c>
      <c r="U82" t="s">
        <v>47</v>
      </c>
      <c r="V82" t="s">
        <v>47</v>
      </c>
      <c r="W82" t="s">
        <v>47</v>
      </c>
      <c r="X82" t="s">
        <v>47</v>
      </c>
      <c r="Y82" t="s">
        <v>47</v>
      </c>
      <c r="Z82" t="s">
        <v>47</v>
      </c>
      <c r="AA82" t="s">
        <v>47</v>
      </c>
      <c r="AB82">
        <v>0</v>
      </c>
      <c r="AC82" t="str">
        <f>VLOOKUP($A82,Pit!$A$4:$A$1386,1,FALSE)</f>
        <v>CLDan Davis18</v>
      </c>
    </row>
    <row r="83" spans="1:29" x14ac:dyDescent="0.25">
      <c r="A83" t="str">
        <f t="shared" si="1"/>
        <v>RPJohn Davis18</v>
      </c>
      <c r="B83">
        <v>4807</v>
      </c>
      <c r="C83">
        <v>330</v>
      </c>
      <c r="D83" t="s">
        <v>228</v>
      </c>
      <c r="E83" t="s">
        <v>374</v>
      </c>
      <c r="F83">
        <v>0</v>
      </c>
      <c r="G83" s="10">
        <v>38009</v>
      </c>
      <c r="H83">
        <v>18</v>
      </c>
      <c r="I83" t="s">
        <v>136</v>
      </c>
      <c r="J83" t="s">
        <v>221</v>
      </c>
      <c r="K83">
        <v>1</v>
      </c>
      <c r="L83">
        <v>1</v>
      </c>
      <c r="M83">
        <v>1</v>
      </c>
      <c r="O83" t="s">
        <v>47</v>
      </c>
      <c r="P83" t="s">
        <v>47</v>
      </c>
      <c r="Q83" t="s">
        <v>47</v>
      </c>
      <c r="R83" t="s">
        <v>47</v>
      </c>
      <c r="S83" t="s">
        <v>47</v>
      </c>
      <c r="T83" t="s">
        <v>47</v>
      </c>
      <c r="U83" t="s">
        <v>47</v>
      </c>
      <c r="V83" t="s">
        <v>47</v>
      </c>
      <c r="W83" t="s">
        <v>47</v>
      </c>
      <c r="X83" t="s">
        <v>47</v>
      </c>
      <c r="Y83" t="s">
        <v>47</v>
      </c>
      <c r="Z83" t="s">
        <v>47</v>
      </c>
      <c r="AA83" t="s">
        <v>47</v>
      </c>
      <c r="AB83">
        <v>0</v>
      </c>
      <c r="AC83" t="str">
        <f>VLOOKUP($A83,Pit!$A$4:$A$1386,1,FALSE)</f>
        <v>RPJohn Davis18</v>
      </c>
    </row>
    <row r="84" spans="1:29" x14ac:dyDescent="0.25">
      <c r="A84" t="str">
        <f t="shared" si="1"/>
        <v>SPRob Davis18</v>
      </c>
      <c r="B84">
        <v>5643</v>
      </c>
      <c r="C84">
        <v>345</v>
      </c>
      <c r="D84" t="s">
        <v>371</v>
      </c>
      <c r="E84" t="s">
        <v>374</v>
      </c>
      <c r="F84">
        <v>0</v>
      </c>
      <c r="G84" s="10">
        <v>38118</v>
      </c>
      <c r="H84">
        <v>18</v>
      </c>
      <c r="I84" t="s">
        <v>136</v>
      </c>
      <c r="J84" t="s">
        <v>25</v>
      </c>
      <c r="K84">
        <v>1</v>
      </c>
      <c r="L84">
        <v>1</v>
      </c>
      <c r="M84">
        <v>1</v>
      </c>
      <c r="O84" t="s">
        <v>47</v>
      </c>
      <c r="P84" t="s">
        <v>47</v>
      </c>
      <c r="Q84" t="s">
        <v>47</v>
      </c>
      <c r="R84" t="s">
        <v>47</v>
      </c>
      <c r="S84" t="s">
        <v>47</v>
      </c>
      <c r="T84" t="s">
        <v>47</v>
      </c>
      <c r="U84" t="s">
        <v>47</v>
      </c>
      <c r="V84" t="s">
        <v>47</v>
      </c>
      <c r="W84" t="s">
        <v>47</v>
      </c>
      <c r="X84" t="s">
        <v>47</v>
      </c>
      <c r="Y84" t="s">
        <v>47</v>
      </c>
      <c r="Z84" t="s">
        <v>47</v>
      </c>
      <c r="AA84" t="s">
        <v>47</v>
      </c>
      <c r="AB84">
        <v>0</v>
      </c>
      <c r="AC84" t="str">
        <f>VLOOKUP($A84,Pit!$A$4:$A$1386,1,FALSE)</f>
        <v>SPRob Davis18</v>
      </c>
    </row>
    <row r="85" spans="1:29" x14ac:dyDescent="0.25">
      <c r="A85" t="str">
        <f t="shared" si="1"/>
        <v>RPErik Decker21</v>
      </c>
      <c r="B85">
        <v>11523</v>
      </c>
      <c r="C85">
        <v>452</v>
      </c>
      <c r="D85" t="s">
        <v>904</v>
      </c>
      <c r="E85" t="s">
        <v>905</v>
      </c>
      <c r="F85">
        <v>0</v>
      </c>
      <c r="G85" s="10">
        <v>36987</v>
      </c>
      <c r="H85">
        <v>21</v>
      </c>
      <c r="I85" t="s">
        <v>136</v>
      </c>
      <c r="J85" t="s">
        <v>221</v>
      </c>
      <c r="K85">
        <v>1</v>
      </c>
      <c r="L85">
        <v>1</v>
      </c>
      <c r="M85">
        <v>1</v>
      </c>
      <c r="O85" t="s">
        <v>47</v>
      </c>
      <c r="P85" t="s">
        <v>47</v>
      </c>
      <c r="Q85" t="s">
        <v>47</v>
      </c>
      <c r="R85" t="s">
        <v>47</v>
      </c>
      <c r="S85" t="s">
        <v>47</v>
      </c>
      <c r="T85" t="s">
        <v>47</v>
      </c>
      <c r="U85" t="s">
        <v>47</v>
      </c>
      <c r="V85" t="s">
        <v>47</v>
      </c>
      <c r="W85" t="s">
        <v>47</v>
      </c>
      <c r="X85" t="s">
        <v>47</v>
      </c>
      <c r="Y85" t="s">
        <v>47</v>
      </c>
      <c r="Z85" t="s">
        <v>47</v>
      </c>
      <c r="AA85" t="s">
        <v>47</v>
      </c>
      <c r="AB85">
        <v>0</v>
      </c>
      <c r="AC85" t="str">
        <f>VLOOKUP($A85,Pit!$A$4:$A$1386,1,FALSE)</f>
        <v>RPErik Decker21</v>
      </c>
    </row>
    <row r="86" spans="1:29" x14ac:dyDescent="0.25">
      <c r="A86" t="str">
        <f t="shared" si="1"/>
        <v>RPMiguel Deleón21</v>
      </c>
      <c r="B86">
        <v>7319</v>
      </c>
      <c r="C86">
        <v>492</v>
      </c>
      <c r="D86" t="s">
        <v>388</v>
      </c>
      <c r="E86" t="s">
        <v>906</v>
      </c>
      <c r="F86">
        <v>0</v>
      </c>
      <c r="G86" s="10">
        <v>37000</v>
      </c>
      <c r="H86">
        <v>21</v>
      </c>
      <c r="I86" t="s">
        <v>136</v>
      </c>
      <c r="J86" t="s">
        <v>221</v>
      </c>
      <c r="K86">
        <v>1</v>
      </c>
      <c r="L86">
        <v>1</v>
      </c>
      <c r="M86">
        <v>1</v>
      </c>
      <c r="O86" t="s">
        <v>47</v>
      </c>
      <c r="P86" t="s">
        <v>47</v>
      </c>
      <c r="Q86" t="s">
        <v>47</v>
      </c>
      <c r="R86" t="s">
        <v>47</v>
      </c>
      <c r="S86" t="s">
        <v>47</v>
      </c>
      <c r="T86" t="s">
        <v>47</v>
      </c>
      <c r="U86" t="s">
        <v>47</v>
      </c>
      <c r="V86" t="s">
        <v>47</v>
      </c>
      <c r="W86" t="s">
        <v>47</v>
      </c>
      <c r="X86" t="s">
        <v>47</v>
      </c>
      <c r="Y86" t="s">
        <v>47</v>
      </c>
      <c r="Z86" t="s">
        <v>47</v>
      </c>
      <c r="AA86" t="s">
        <v>47</v>
      </c>
      <c r="AB86">
        <v>0</v>
      </c>
      <c r="AC86" t="str">
        <f>VLOOKUP($A86,Pit!$A$4:$A$1386,1,FALSE)</f>
        <v>RPMiguel Deleón21</v>
      </c>
    </row>
    <row r="87" spans="1:29" x14ac:dyDescent="0.25">
      <c r="A87" t="str">
        <f t="shared" si="1"/>
        <v>RPSteve DeLoach21</v>
      </c>
      <c r="B87">
        <v>11515</v>
      </c>
      <c r="C87">
        <v>585</v>
      </c>
      <c r="D87" t="s">
        <v>216</v>
      </c>
      <c r="E87" t="s">
        <v>907</v>
      </c>
      <c r="F87">
        <v>0</v>
      </c>
      <c r="G87" s="10">
        <v>36708</v>
      </c>
      <c r="H87">
        <v>21</v>
      </c>
      <c r="I87" t="s">
        <v>136</v>
      </c>
      <c r="J87" t="s">
        <v>221</v>
      </c>
      <c r="K87">
        <v>1</v>
      </c>
      <c r="L87">
        <v>1</v>
      </c>
      <c r="M87">
        <v>1</v>
      </c>
      <c r="O87" t="s">
        <v>47</v>
      </c>
      <c r="P87" t="s">
        <v>47</v>
      </c>
      <c r="Q87" t="s">
        <v>47</v>
      </c>
      <c r="R87" t="s">
        <v>47</v>
      </c>
      <c r="S87" t="s">
        <v>47</v>
      </c>
      <c r="T87" t="s">
        <v>47</v>
      </c>
      <c r="U87" t="s">
        <v>47</v>
      </c>
      <c r="V87" t="s">
        <v>47</v>
      </c>
      <c r="W87" t="s">
        <v>47</v>
      </c>
      <c r="X87" t="s">
        <v>47</v>
      </c>
      <c r="Y87" t="s">
        <v>47</v>
      </c>
      <c r="Z87" t="s">
        <v>47</v>
      </c>
      <c r="AA87" t="s">
        <v>47</v>
      </c>
      <c r="AB87">
        <v>0</v>
      </c>
      <c r="AC87" t="str">
        <f>VLOOKUP($A87,Pit!$A$4:$A$1386,1,FALSE)</f>
        <v>RPSteve DeLoach21</v>
      </c>
    </row>
    <row r="88" spans="1:29" x14ac:dyDescent="0.25">
      <c r="A88" t="str">
        <f t="shared" si="1"/>
        <v>SPDavid Días21</v>
      </c>
      <c r="B88">
        <v>8421</v>
      </c>
      <c r="C88">
        <v>695</v>
      </c>
      <c r="D88" t="s">
        <v>209</v>
      </c>
      <c r="E88" t="s">
        <v>908</v>
      </c>
      <c r="F88">
        <v>0</v>
      </c>
      <c r="G88" s="10">
        <v>36931</v>
      </c>
      <c r="H88">
        <v>21</v>
      </c>
      <c r="I88" t="s">
        <v>136</v>
      </c>
      <c r="J88" t="s">
        <v>25</v>
      </c>
      <c r="K88">
        <v>1</v>
      </c>
      <c r="L88">
        <v>1</v>
      </c>
      <c r="M88">
        <v>1</v>
      </c>
      <c r="O88" t="s">
        <v>47</v>
      </c>
      <c r="P88" t="s">
        <v>47</v>
      </c>
      <c r="Q88" t="s">
        <v>47</v>
      </c>
      <c r="R88" t="s">
        <v>47</v>
      </c>
      <c r="S88" t="s">
        <v>47</v>
      </c>
      <c r="T88" t="s">
        <v>47</v>
      </c>
      <c r="U88" t="s">
        <v>47</v>
      </c>
      <c r="V88" t="s">
        <v>47</v>
      </c>
      <c r="W88" t="s">
        <v>47</v>
      </c>
      <c r="X88" t="s">
        <v>47</v>
      </c>
      <c r="Y88" t="s">
        <v>47</v>
      </c>
      <c r="Z88" t="s">
        <v>47</v>
      </c>
      <c r="AA88" t="s">
        <v>47</v>
      </c>
      <c r="AB88">
        <v>0</v>
      </c>
      <c r="AC88" t="str">
        <f>VLOOKUP($A88,Pit!$A$4:$A$1386,1,FALSE)</f>
        <v>SPDavid Días21</v>
      </c>
    </row>
    <row r="89" spans="1:29" x14ac:dyDescent="0.25">
      <c r="A89" t="str">
        <f t="shared" si="1"/>
        <v>CLClayton Donovan21</v>
      </c>
      <c r="B89">
        <v>6787</v>
      </c>
      <c r="C89">
        <v>241</v>
      </c>
      <c r="D89" t="s">
        <v>909</v>
      </c>
      <c r="E89" t="s">
        <v>910</v>
      </c>
      <c r="F89">
        <v>0</v>
      </c>
      <c r="G89" s="10">
        <v>36962</v>
      </c>
      <c r="H89">
        <v>21</v>
      </c>
      <c r="I89" t="s">
        <v>136</v>
      </c>
      <c r="J89" t="s">
        <v>249</v>
      </c>
      <c r="K89">
        <v>1</v>
      </c>
      <c r="L89">
        <v>1</v>
      </c>
      <c r="M89">
        <v>1</v>
      </c>
      <c r="O89" t="s">
        <v>47</v>
      </c>
      <c r="P89" t="s">
        <v>47</v>
      </c>
      <c r="Q89" t="s">
        <v>47</v>
      </c>
      <c r="R89" t="s">
        <v>47</v>
      </c>
      <c r="S89" t="s">
        <v>47</v>
      </c>
      <c r="T89" t="s">
        <v>47</v>
      </c>
      <c r="U89" t="s">
        <v>47</v>
      </c>
      <c r="V89" t="s">
        <v>47</v>
      </c>
      <c r="W89" t="s">
        <v>47</v>
      </c>
      <c r="X89" t="s">
        <v>47</v>
      </c>
      <c r="Y89" t="s">
        <v>47</v>
      </c>
      <c r="Z89" t="s">
        <v>47</v>
      </c>
      <c r="AA89" t="s">
        <v>47</v>
      </c>
      <c r="AB89">
        <v>0</v>
      </c>
      <c r="AC89" t="str">
        <f>VLOOKUP($A89,Pit!$A$4:$A$1386,1,FALSE)</f>
        <v>CLClayton Donovan21</v>
      </c>
    </row>
    <row r="90" spans="1:29" x14ac:dyDescent="0.25">
      <c r="A90" t="str">
        <f t="shared" si="1"/>
        <v>RPBritt Dorsey21</v>
      </c>
      <c r="B90">
        <v>7616</v>
      </c>
      <c r="C90">
        <v>496</v>
      </c>
      <c r="D90" t="s">
        <v>911</v>
      </c>
      <c r="E90" t="s">
        <v>912</v>
      </c>
      <c r="F90">
        <v>0</v>
      </c>
      <c r="G90" s="10">
        <v>36876</v>
      </c>
      <c r="H90">
        <v>21</v>
      </c>
      <c r="I90" t="s">
        <v>136</v>
      </c>
      <c r="J90" t="s">
        <v>221</v>
      </c>
      <c r="K90">
        <v>1</v>
      </c>
      <c r="L90">
        <v>1</v>
      </c>
      <c r="M90">
        <v>1</v>
      </c>
      <c r="O90" t="s">
        <v>47</v>
      </c>
      <c r="P90" t="s">
        <v>47</v>
      </c>
      <c r="Q90" t="s">
        <v>47</v>
      </c>
      <c r="R90" t="s">
        <v>47</v>
      </c>
      <c r="S90" t="s">
        <v>47</v>
      </c>
      <c r="T90" t="s">
        <v>47</v>
      </c>
      <c r="U90" t="s">
        <v>47</v>
      </c>
      <c r="V90" t="s">
        <v>47</v>
      </c>
      <c r="W90" t="s">
        <v>47</v>
      </c>
      <c r="X90" t="s">
        <v>47</v>
      </c>
      <c r="Y90" t="s">
        <v>47</v>
      </c>
      <c r="Z90" t="s">
        <v>47</v>
      </c>
      <c r="AA90" t="s">
        <v>47</v>
      </c>
      <c r="AB90">
        <v>0</v>
      </c>
      <c r="AC90" t="str">
        <f>VLOOKUP($A90,Pit!$A$4:$A$1386,1,FALSE)</f>
        <v>RPBritt Dorsey21</v>
      </c>
    </row>
    <row r="91" spans="1:29" x14ac:dyDescent="0.25">
      <c r="A91" t="str">
        <f t="shared" si="1"/>
        <v>RPRay Downing21</v>
      </c>
      <c r="B91">
        <v>5913</v>
      </c>
      <c r="C91">
        <v>785</v>
      </c>
      <c r="D91" t="s">
        <v>258</v>
      </c>
      <c r="E91" t="s">
        <v>913</v>
      </c>
      <c r="F91">
        <v>0</v>
      </c>
      <c r="G91" s="10">
        <v>36821</v>
      </c>
      <c r="H91">
        <v>21</v>
      </c>
      <c r="I91" t="s">
        <v>136</v>
      </c>
      <c r="J91" t="s">
        <v>221</v>
      </c>
      <c r="K91">
        <v>1</v>
      </c>
      <c r="L91">
        <v>1</v>
      </c>
      <c r="M91">
        <v>1</v>
      </c>
      <c r="O91" t="s">
        <v>47</v>
      </c>
      <c r="P91" t="s">
        <v>47</v>
      </c>
      <c r="Q91" t="s">
        <v>47</v>
      </c>
      <c r="R91" t="s">
        <v>47</v>
      </c>
      <c r="S91" t="s">
        <v>47</v>
      </c>
      <c r="T91" t="s">
        <v>47</v>
      </c>
      <c r="U91" t="s">
        <v>47</v>
      </c>
      <c r="V91" t="s">
        <v>47</v>
      </c>
      <c r="W91" t="s">
        <v>47</v>
      </c>
      <c r="X91" t="s">
        <v>47</v>
      </c>
      <c r="Y91" t="s">
        <v>47</v>
      </c>
      <c r="Z91" t="s">
        <v>47</v>
      </c>
      <c r="AA91" t="s">
        <v>47</v>
      </c>
      <c r="AB91">
        <v>0</v>
      </c>
      <c r="AC91" t="str">
        <f>VLOOKUP($A91,Pit!$A$4:$A$1386,1,FALSE)</f>
        <v>RPRay Downing21</v>
      </c>
    </row>
    <row r="92" spans="1:29" x14ac:dyDescent="0.25">
      <c r="A92" t="str">
        <f t="shared" si="1"/>
        <v>SPBruce Drover18</v>
      </c>
      <c r="B92">
        <v>4812</v>
      </c>
      <c r="C92">
        <v>507</v>
      </c>
      <c r="D92" t="s">
        <v>753</v>
      </c>
      <c r="E92" t="s">
        <v>914</v>
      </c>
      <c r="F92">
        <v>0</v>
      </c>
      <c r="G92" s="10">
        <v>37878</v>
      </c>
      <c r="H92">
        <v>18</v>
      </c>
      <c r="I92" t="s">
        <v>136</v>
      </c>
      <c r="J92" t="s">
        <v>25</v>
      </c>
      <c r="K92">
        <v>1</v>
      </c>
      <c r="L92">
        <v>1</v>
      </c>
      <c r="M92">
        <v>1</v>
      </c>
      <c r="O92" t="s">
        <v>47</v>
      </c>
      <c r="P92" t="s">
        <v>47</v>
      </c>
      <c r="Q92" t="s">
        <v>47</v>
      </c>
      <c r="R92" t="s">
        <v>47</v>
      </c>
      <c r="S92" t="s">
        <v>47</v>
      </c>
      <c r="T92" t="s">
        <v>47</v>
      </c>
      <c r="U92" t="s">
        <v>47</v>
      </c>
      <c r="V92" t="s">
        <v>47</v>
      </c>
      <c r="W92" t="s">
        <v>47</v>
      </c>
      <c r="X92" t="s">
        <v>47</v>
      </c>
      <c r="Y92" t="s">
        <v>47</v>
      </c>
      <c r="Z92" t="s">
        <v>47</v>
      </c>
      <c r="AA92" t="s">
        <v>47</v>
      </c>
      <c r="AB92">
        <v>0</v>
      </c>
      <c r="AC92" t="str">
        <f>VLOOKUP($A92,Pit!$A$4:$A$1386,1,FALSE)</f>
        <v>SPBruce Drover18</v>
      </c>
    </row>
    <row r="93" spans="1:29" x14ac:dyDescent="0.25">
      <c r="A93" t="str">
        <f t="shared" si="1"/>
        <v>SPGeorge Dudley18</v>
      </c>
      <c r="B93">
        <v>4805</v>
      </c>
      <c r="C93">
        <v>641</v>
      </c>
      <c r="D93" t="s">
        <v>806</v>
      </c>
      <c r="E93" t="s">
        <v>915</v>
      </c>
      <c r="F93">
        <v>2800000</v>
      </c>
      <c r="G93" s="10">
        <v>37990</v>
      </c>
      <c r="H93">
        <v>18</v>
      </c>
      <c r="I93" t="s">
        <v>136</v>
      </c>
      <c r="J93" t="s">
        <v>25</v>
      </c>
      <c r="K93">
        <v>1</v>
      </c>
      <c r="L93">
        <v>1</v>
      </c>
      <c r="M93">
        <v>1</v>
      </c>
      <c r="O93" t="s">
        <v>47</v>
      </c>
      <c r="P93" t="s">
        <v>47</v>
      </c>
      <c r="Q93" t="s">
        <v>47</v>
      </c>
      <c r="R93" t="s">
        <v>47</v>
      </c>
      <c r="S93" t="s">
        <v>47</v>
      </c>
      <c r="T93" t="s">
        <v>47</v>
      </c>
      <c r="U93" t="s">
        <v>47</v>
      </c>
      <c r="V93" t="s">
        <v>47</v>
      </c>
      <c r="W93" t="s">
        <v>47</v>
      </c>
      <c r="X93" t="s">
        <v>47</v>
      </c>
      <c r="Y93" t="s">
        <v>47</v>
      </c>
      <c r="Z93" t="s">
        <v>47</v>
      </c>
      <c r="AA93" t="s">
        <v>47</v>
      </c>
      <c r="AB93">
        <v>0</v>
      </c>
      <c r="AC93" t="str">
        <f>VLOOKUP($A93,Pit!$A$4:$A$1386,1,FALSE)</f>
        <v>SPGeorge Dudley18</v>
      </c>
    </row>
    <row r="94" spans="1:29" x14ac:dyDescent="0.25">
      <c r="A94" t="str">
        <f t="shared" si="1"/>
        <v>RPAnthony Duthie18</v>
      </c>
      <c r="B94">
        <v>5017</v>
      </c>
      <c r="C94">
        <v>552</v>
      </c>
      <c r="D94" t="s">
        <v>588</v>
      </c>
      <c r="E94" t="s">
        <v>916</v>
      </c>
      <c r="F94">
        <v>0</v>
      </c>
      <c r="G94" s="10">
        <v>37829</v>
      </c>
      <c r="H94">
        <v>18</v>
      </c>
      <c r="I94" t="s">
        <v>136</v>
      </c>
      <c r="J94" t="s">
        <v>221</v>
      </c>
      <c r="K94">
        <v>1</v>
      </c>
      <c r="L94">
        <v>1</v>
      </c>
      <c r="M94">
        <v>1</v>
      </c>
      <c r="O94" t="s">
        <v>47</v>
      </c>
      <c r="P94" t="s">
        <v>47</v>
      </c>
      <c r="Q94" t="s">
        <v>47</v>
      </c>
      <c r="R94" t="s">
        <v>47</v>
      </c>
      <c r="S94" t="s">
        <v>47</v>
      </c>
      <c r="T94" t="s">
        <v>47</v>
      </c>
      <c r="U94" t="s">
        <v>47</v>
      </c>
      <c r="V94" t="s">
        <v>47</v>
      </c>
      <c r="W94" t="s">
        <v>47</v>
      </c>
      <c r="X94" t="s">
        <v>47</v>
      </c>
      <c r="Y94" t="s">
        <v>47</v>
      </c>
      <c r="Z94" t="s">
        <v>47</v>
      </c>
      <c r="AA94" t="s">
        <v>47</v>
      </c>
      <c r="AB94">
        <v>0</v>
      </c>
      <c r="AC94" t="str">
        <f>VLOOKUP($A94,Pit!$A$4:$A$1386,1,FALSE)</f>
        <v>RPAnthony Duthie18</v>
      </c>
    </row>
    <row r="95" spans="1:29" x14ac:dyDescent="0.25">
      <c r="A95" t="str">
        <f t="shared" si="1"/>
        <v>SPKunio Eida21</v>
      </c>
      <c r="B95">
        <v>4500</v>
      </c>
      <c r="C95">
        <v>753</v>
      </c>
      <c r="D95" t="s">
        <v>917</v>
      </c>
      <c r="E95" t="s">
        <v>918</v>
      </c>
      <c r="F95">
        <v>0</v>
      </c>
      <c r="G95" s="10">
        <v>36716</v>
      </c>
      <c r="H95">
        <v>21</v>
      </c>
      <c r="I95" t="s">
        <v>136</v>
      </c>
      <c r="J95" t="s">
        <v>25</v>
      </c>
      <c r="K95">
        <v>1</v>
      </c>
      <c r="L95">
        <v>1</v>
      </c>
      <c r="M95">
        <v>1</v>
      </c>
      <c r="O95" t="s">
        <v>47</v>
      </c>
      <c r="P95" t="s">
        <v>47</v>
      </c>
      <c r="Q95" t="s">
        <v>47</v>
      </c>
      <c r="R95" t="s">
        <v>47</v>
      </c>
      <c r="S95" t="s">
        <v>47</v>
      </c>
      <c r="T95" t="s">
        <v>47</v>
      </c>
      <c r="U95" t="s">
        <v>47</v>
      </c>
      <c r="V95" t="s">
        <v>47</v>
      </c>
      <c r="W95" t="s">
        <v>47</v>
      </c>
      <c r="X95" t="s">
        <v>47</v>
      </c>
      <c r="Y95" t="s">
        <v>47</v>
      </c>
      <c r="Z95" t="s">
        <v>47</v>
      </c>
      <c r="AA95" t="s">
        <v>47</v>
      </c>
      <c r="AB95">
        <v>0</v>
      </c>
      <c r="AC95" t="str">
        <f>VLOOKUP($A95,Pit!$A$4:$A$1386,1,FALSE)</f>
        <v>SPKunio Eida21</v>
      </c>
    </row>
    <row r="96" spans="1:29" x14ac:dyDescent="0.25">
      <c r="A96" t="str">
        <f t="shared" si="1"/>
        <v>RPMark Eldredge21</v>
      </c>
      <c r="B96">
        <v>4784</v>
      </c>
      <c r="C96">
        <v>883</v>
      </c>
      <c r="D96" t="s">
        <v>226</v>
      </c>
      <c r="E96" t="s">
        <v>919</v>
      </c>
      <c r="F96">
        <v>0</v>
      </c>
      <c r="G96" s="10">
        <v>36922</v>
      </c>
      <c r="H96">
        <v>21</v>
      </c>
      <c r="I96" t="s">
        <v>136</v>
      </c>
      <c r="J96" t="s">
        <v>221</v>
      </c>
      <c r="K96">
        <v>1</v>
      </c>
      <c r="L96">
        <v>1</v>
      </c>
      <c r="M96">
        <v>1</v>
      </c>
      <c r="O96" t="s">
        <v>47</v>
      </c>
      <c r="P96" t="s">
        <v>47</v>
      </c>
      <c r="Q96" t="s">
        <v>47</v>
      </c>
      <c r="R96" t="s">
        <v>47</v>
      </c>
      <c r="S96" t="s">
        <v>47</v>
      </c>
      <c r="T96" t="s">
        <v>47</v>
      </c>
      <c r="U96" t="s">
        <v>47</v>
      </c>
      <c r="V96" t="s">
        <v>47</v>
      </c>
      <c r="W96" t="s">
        <v>47</v>
      </c>
      <c r="X96" t="s">
        <v>47</v>
      </c>
      <c r="Y96" t="s">
        <v>47</v>
      </c>
      <c r="Z96" t="s">
        <v>47</v>
      </c>
      <c r="AA96" t="s">
        <v>47</v>
      </c>
      <c r="AB96">
        <v>0</v>
      </c>
      <c r="AC96" t="str">
        <f>VLOOKUP($A96,Pit!$A$4:$A$1386,1,FALSE)</f>
        <v>RPMark Eldredge21</v>
      </c>
    </row>
    <row r="97" spans="1:29" x14ac:dyDescent="0.25">
      <c r="A97" t="str">
        <f t="shared" si="1"/>
        <v>RPCarl Elliott21</v>
      </c>
      <c r="B97">
        <v>8134</v>
      </c>
      <c r="C97">
        <v>866</v>
      </c>
      <c r="D97" t="s">
        <v>920</v>
      </c>
      <c r="E97" t="s">
        <v>921</v>
      </c>
      <c r="F97">
        <v>0</v>
      </c>
      <c r="G97" s="10">
        <v>36919</v>
      </c>
      <c r="H97">
        <v>21</v>
      </c>
      <c r="I97" t="s">
        <v>136</v>
      </c>
      <c r="J97" t="s">
        <v>221</v>
      </c>
      <c r="K97">
        <v>1</v>
      </c>
      <c r="L97">
        <v>1</v>
      </c>
      <c r="M97">
        <v>1</v>
      </c>
      <c r="O97" t="s">
        <v>47</v>
      </c>
      <c r="P97" t="s">
        <v>47</v>
      </c>
      <c r="Q97" t="s">
        <v>47</v>
      </c>
      <c r="R97" t="s">
        <v>47</v>
      </c>
      <c r="S97" t="s">
        <v>47</v>
      </c>
      <c r="T97" t="s">
        <v>47</v>
      </c>
      <c r="U97" t="s">
        <v>47</v>
      </c>
      <c r="V97" t="s">
        <v>47</v>
      </c>
      <c r="W97" t="s">
        <v>47</v>
      </c>
      <c r="X97" t="s">
        <v>47</v>
      </c>
      <c r="Y97" t="s">
        <v>47</v>
      </c>
      <c r="Z97" t="s">
        <v>47</v>
      </c>
      <c r="AA97" t="s">
        <v>47</v>
      </c>
      <c r="AB97">
        <v>0</v>
      </c>
      <c r="AC97" t="str">
        <f>VLOOKUP($A97,Pit!$A$4:$A$1386,1,FALSE)</f>
        <v>RPCarl Elliott21</v>
      </c>
    </row>
    <row r="98" spans="1:29" x14ac:dyDescent="0.25">
      <c r="A98" t="str">
        <f t="shared" si="1"/>
        <v>SPEric Elliott21</v>
      </c>
      <c r="B98">
        <v>10354</v>
      </c>
      <c r="C98">
        <v>593</v>
      </c>
      <c r="D98" t="s">
        <v>601</v>
      </c>
      <c r="E98" t="s">
        <v>921</v>
      </c>
      <c r="F98">
        <v>1900000</v>
      </c>
      <c r="G98" s="10">
        <v>36903</v>
      </c>
      <c r="H98">
        <v>21</v>
      </c>
      <c r="I98" t="s">
        <v>136</v>
      </c>
      <c r="J98" t="s">
        <v>25</v>
      </c>
      <c r="K98">
        <v>1</v>
      </c>
      <c r="L98">
        <v>1</v>
      </c>
      <c r="M98">
        <v>1</v>
      </c>
      <c r="O98" t="s">
        <v>47</v>
      </c>
      <c r="P98" t="s">
        <v>47</v>
      </c>
      <c r="Q98" t="s">
        <v>47</v>
      </c>
      <c r="R98" t="s">
        <v>47</v>
      </c>
      <c r="S98" t="s">
        <v>47</v>
      </c>
      <c r="T98" t="s">
        <v>47</v>
      </c>
      <c r="U98" t="s">
        <v>47</v>
      </c>
      <c r="V98" t="s">
        <v>47</v>
      </c>
      <c r="W98" t="s">
        <v>47</v>
      </c>
      <c r="X98" t="s">
        <v>47</v>
      </c>
      <c r="Y98" t="s">
        <v>47</v>
      </c>
      <c r="Z98" t="s">
        <v>47</v>
      </c>
      <c r="AA98" t="s">
        <v>47</v>
      </c>
      <c r="AB98">
        <v>0</v>
      </c>
      <c r="AC98" t="str">
        <f>VLOOKUP($A98,Pit!$A$4:$A$1386,1,FALSE)</f>
        <v>SPEric Elliott21</v>
      </c>
    </row>
    <row r="99" spans="1:29" x14ac:dyDescent="0.25">
      <c r="A99" t="str">
        <f t="shared" si="1"/>
        <v>RPColt Emerick21</v>
      </c>
      <c r="B99">
        <v>9668</v>
      </c>
      <c r="C99">
        <v>909</v>
      </c>
      <c r="D99" t="s">
        <v>922</v>
      </c>
      <c r="E99" t="s">
        <v>923</v>
      </c>
      <c r="F99">
        <v>0</v>
      </c>
      <c r="G99" s="10">
        <v>36707</v>
      </c>
      <c r="H99">
        <v>21</v>
      </c>
      <c r="I99" t="s">
        <v>136</v>
      </c>
      <c r="J99" t="s">
        <v>221</v>
      </c>
      <c r="K99">
        <v>1</v>
      </c>
      <c r="L99">
        <v>1</v>
      </c>
      <c r="M99">
        <v>1</v>
      </c>
      <c r="O99" t="s">
        <v>47</v>
      </c>
      <c r="P99" t="s">
        <v>47</v>
      </c>
      <c r="Q99" t="s">
        <v>47</v>
      </c>
      <c r="R99" t="s">
        <v>47</v>
      </c>
      <c r="S99" t="s">
        <v>47</v>
      </c>
      <c r="T99" t="s">
        <v>47</v>
      </c>
      <c r="U99" t="s">
        <v>47</v>
      </c>
      <c r="V99" t="s">
        <v>47</v>
      </c>
      <c r="W99" t="s">
        <v>47</v>
      </c>
      <c r="X99" t="s">
        <v>47</v>
      </c>
      <c r="Y99" t="s">
        <v>47</v>
      </c>
      <c r="Z99" t="s">
        <v>47</v>
      </c>
      <c r="AA99" t="s">
        <v>47</v>
      </c>
      <c r="AB99">
        <v>0</v>
      </c>
      <c r="AC99" t="str">
        <f>VLOOKUP($A99,Pit!$A$4:$A$1386,1,FALSE)</f>
        <v>RPColt Emerick21</v>
      </c>
    </row>
    <row r="100" spans="1:29" x14ac:dyDescent="0.25">
      <c r="A100" t="str">
        <f t="shared" si="1"/>
        <v>RPWalt Emery21</v>
      </c>
      <c r="B100">
        <v>11443</v>
      </c>
      <c r="C100">
        <v>906</v>
      </c>
      <c r="D100" t="s">
        <v>924</v>
      </c>
      <c r="E100" t="s">
        <v>925</v>
      </c>
      <c r="F100">
        <v>0</v>
      </c>
      <c r="G100" s="10">
        <v>37008</v>
      </c>
      <c r="H100">
        <v>21</v>
      </c>
      <c r="I100" t="s">
        <v>136</v>
      </c>
      <c r="J100" t="s">
        <v>221</v>
      </c>
      <c r="K100">
        <v>1</v>
      </c>
      <c r="L100">
        <v>1</v>
      </c>
      <c r="M100">
        <v>1</v>
      </c>
      <c r="O100" t="s">
        <v>47</v>
      </c>
      <c r="P100" t="s">
        <v>47</v>
      </c>
      <c r="Q100" t="s">
        <v>47</v>
      </c>
      <c r="R100" t="s">
        <v>47</v>
      </c>
      <c r="S100" t="s">
        <v>47</v>
      </c>
      <c r="T100" t="s">
        <v>47</v>
      </c>
      <c r="U100" t="s">
        <v>47</v>
      </c>
      <c r="V100" t="s">
        <v>47</v>
      </c>
      <c r="W100" t="s">
        <v>47</v>
      </c>
      <c r="X100" t="s">
        <v>47</v>
      </c>
      <c r="Y100" t="s">
        <v>47</v>
      </c>
      <c r="Z100" t="s">
        <v>47</v>
      </c>
      <c r="AA100" t="s">
        <v>47</v>
      </c>
      <c r="AB100">
        <v>0</v>
      </c>
      <c r="AC100" t="str">
        <f>VLOOKUP($A100,Pit!$A$4:$A$1386,1,FALSE)</f>
        <v>RPWalt Emery21</v>
      </c>
    </row>
    <row r="101" spans="1:29" x14ac:dyDescent="0.25">
      <c r="A101" t="str">
        <f t="shared" si="1"/>
        <v>RPArturo Escobedo21</v>
      </c>
      <c r="B101">
        <v>8294</v>
      </c>
      <c r="C101">
        <v>465</v>
      </c>
      <c r="D101" t="s">
        <v>777</v>
      </c>
      <c r="E101" t="s">
        <v>401</v>
      </c>
      <c r="F101">
        <v>0</v>
      </c>
      <c r="G101" s="10">
        <v>36849</v>
      </c>
      <c r="H101">
        <v>21</v>
      </c>
      <c r="I101" t="s">
        <v>136</v>
      </c>
      <c r="J101" t="s">
        <v>221</v>
      </c>
      <c r="K101">
        <v>1</v>
      </c>
      <c r="L101">
        <v>1</v>
      </c>
      <c r="M101">
        <v>1</v>
      </c>
      <c r="O101" t="s">
        <v>47</v>
      </c>
      <c r="P101" t="s">
        <v>47</v>
      </c>
      <c r="Q101" t="s">
        <v>47</v>
      </c>
      <c r="R101" t="s">
        <v>47</v>
      </c>
      <c r="S101" t="s">
        <v>47</v>
      </c>
      <c r="T101" t="s">
        <v>47</v>
      </c>
      <c r="U101" t="s">
        <v>47</v>
      </c>
      <c r="V101" t="s">
        <v>47</v>
      </c>
      <c r="W101" t="s">
        <v>47</v>
      </c>
      <c r="X101" t="s">
        <v>47</v>
      </c>
      <c r="Y101" t="s">
        <v>47</v>
      </c>
      <c r="Z101" t="s">
        <v>47</v>
      </c>
      <c r="AA101" t="s">
        <v>47</v>
      </c>
      <c r="AB101">
        <v>0</v>
      </c>
      <c r="AC101" t="str">
        <f>VLOOKUP($A101,Pit!$A$4:$A$1386,1,FALSE)</f>
        <v>RPArturo Escobedo21</v>
      </c>
    </row>
    <row r="102" spans="1:29" x14ac:dyDescent="0.25">
      <c r="A102" t="str">
        <f t="shared" si="1"/>
        <v>RPRamón Esparza21</v>
      </c>
      <c r="B102">
        <v>13780</v>
      </c>
      <c r="C102">
        <v>854</v>
      </c>
      <c r="D102" t="s">
        <v>604</v>
      </c>
      <c r="E102" t="s">
        <v>926</v>
      </c>
      <c r="F102">
        <v>0</v>
      </c>
      <c r="G102" s="10">
        <v>36817</v>
      </c>
      <c r="H102">
        <v>21</v>
      </c>
      <c r="I102" t="s">
        <v>136</v>
      </c>
      <c r="J102" t="s">
        <v>221</v>
      </c>
      <c r="K102">
        <v>1</v>
      </c>
      <c r="L102">
        <v>1</v>
      </c>
      <c r="M102">
        <v>1</v>
      </c>
      <c r="O102" t="s">
        <v>47</v>
      </c>
      <c r="P102" t="s">
        <v>47</v>
      </c>
      <c r="Q102" t="s">
        <v>47</v>
      </c>
      <c r="R102" t="s">
        <v>47</v>
      </c>
      <c r="S102" t="s">
        <v>47</v>
      </c>
      <c r="T102" t="s">
        <v>47</v>
      </c>
      <c r="U102" t="s">
        <v>47</v>
      </c>
      <c r="V102" t="s">
        <v>47</v>
      </c>
      <c r="W102" t="s">
        <v>47</v>
      </c>
      <c r="X102" t="s">
        <v>47</v>
      </c>
      <c r="Y102" t="s">
        <v>47</v>
      </c>
      <c r="Z102" t="s">
        <v>47</v>
      </c>
      <c r="AA102" t="s">
        <v>47</v>
      </c>
      <c r="AB102">
        <v>0</v>
      </c>
      <c r="AC102" t="str">
        <f>VLOOKUP($A102,Pit!$A$4:$A$1386,1,FALSE)</f>
        <v>RPRamón Esparza21</v>
      </c>
    </row>
    <row r="103" spans="1:29" x14ac:dyDescent="0.25">
      <c r="A103" t="str">
        <f t="shared" si="1"/>
        <v>SPBrian Evans21</v>
      </c>
      <c r="B103">
        <v>9680</v>
      </c>
      <c r="C103">
        <v>668</v>
      </c>
      <c r="D103" t="s">
        <v>306</v>
      </c>
      <c r="E103" t="s">
        <v>261</v>
      </c>
      <c r="F103">
        <v>0</v>
      </c>
      <c r="G103" s="10">
        <v>36892</v>
      </c>
      <c r="H103">
        <v>21</v>
      </c>
      <c r="I103" t="s">
        <v>136</v>
      </c>
      <c r="J103" t="s">
        <v>25</v>
      </c>
      <c r="K103">
        <v>1</v>
      </c>
      <c r="L103">
        <v>1</v>
      </c>
      <c r="M103">
        <v>1</v>
      </c>
      <c r="O103" t="s">
        <v>47</v>
      </c>
      <c r="P103" t="s">
        <v>47</v>
      </c>
      <c r="Q103" t="s">
        <v>47</v>
      </c>
      <c r="R103" t="s">
        <v>47</v>
      </c>
      <c r="S103" t="s">
        <v>47</v>
      </c>
      <c r="T103" t="s">
        <v>47</v>
      </c>
      <c r="U103" t="s">
        <v>47</v>
      </c>
      <c r="V103" t="s">
        <v>47</v>
      </c>
      <c r="W103" t="s">
        <v>47</v>
      </c>
      <c r="X103" t="s">
        <v>47</v>
      </c>
      <c r="Y103" t="s">
        <v>47</v>
      </c>
      <c r="Z103" t="s">
        <v>47</v>
      </c>
      <c r="AA103" t="s">
        <v>47</v>
      </c>
      <c r="AB103">
        <v>0</v>
      </c>
      <c r="AC103" t="str">
        <f>VLOOKUP($A103,Pit!$A$4:$A$1386,1,FALSE)</f>
        <v>SPBrian Evans21</v>
      </c>
    </row>
    <row r="104" spans="1:29" x14ac:dyDescent="0.25">
      <c r="A104" t="str">
        <f t="shared" si="1"/>
        <v>SPCésar Féliz21</v>
      </c>
      <c r="B104">
        <v>10726</v>
      </c>
      <c r="C104">
        <v>269</v>
      </c>
      <c r="D104" t="s">
        <v>707</v>
      </c>
      <c r="E104" t="s">
        <v>403</v>
      </c>
      <c r="F104">
        <v>0</v>
      </c>
      <c r="G104" s="10">
        <v>36692</v>
      </c>
      <c r="H104">
        <v>21</v>
      </c>
      <c r="I104" t="s">
        <v>136</v>
      </c>
      <c r="J104" t="s">
        <v>25</v>
      </c>
      <c r="K104">
        <v>1</v>
      </c>
      <c r="L104">
        <v>1</v>
      </c>
      <c r="M104">
        <v>1</v>
      </c>
      <c r="O104" t="s">
        <v>47</v>
      </c>
      <c r="P104" t="s">
        <v>47</v>
      </c>
      <c r="Q104" t="s">
        <v>47</v>
      </c>
      <c r="R104" t="s">
        <v>47</v>
      </c>
      <c r="S104" t="s">
        <v>47</v>
      </c>
      <c r="T104" t="s">
        <v>47</v>
      </c>
      <c r="U104" t="s">
        <v>47</v>
      </c>
      <c r="V104" t="s">
        <v>47</v>
      </c>
      <c r="W104" t="s">
        <v>47</v>
      </c>
      <c r="X104" t="s">
        <v>47</v>
      </c>
      <c r="Y104" t="s">
        <v>47</v>
      </c>
      <c r="Z104" t="s">
        <v>47</v>
      </c>
      <c r="AA104" t="s">
        <v>47</v>
      </c>
      <c r="AB104">
        <v>0</v>
      </c>
      <c r="AC104" t="str">
        <f>VLOOKUP($A104,Pit!$A$4:$A$1386,1,FALSE)</f>
        <v>SPCésar Féliz21</v>
      </c>
    </row>
    <row r="105" spans="1:29" x14ac:dyDescent="0.25">
      <c r="A105" t="str">
        <f t="shared" si="1"/>
        <v>SPMark Ferguson21</v>
      </c>
      <c r="B105">
        <v>9695</v>
      </c>
      <c r="C105">
        <v>673</v>
      </c>
      <c r="D105" t="s">
        <v>226</v>
      </c>
      <c r="E105" t="s">
        <v>927</v>
      </c>
      <c r="F105">
        <v>0</v>
      </c>
      <c r="G105" s="10">
        <v>36977</v>
      </c>
      <c r="H105">
        <v>21</v>
      </c>
      <c r="I105" t="s">
        <v>136</v>
      </c>
      <c r="J105" t="s">
        <v>25</v>
      </c>
      <c r="K105">
        <v>1</v>
      </c>
      <c r="L105">
        <v>1</v>
      </c>
      <c r="M105">
        <v>1</v>
      </c>
      <c r="O105" t="s">
        <v>47</v>
      </c>
      <c r="P105" t="s">
        <v>47</v>
      </c>
      <c r="Q105" t="s">
        <v>47</v>
      </c>
      <c r="R105" t="s">
        <v>47</v>
      </c>
      <c r="S105" t="s">
        <v>47</v>
      </c>
      <c r="T105" t="s">
        <v>47</v>
      </c>
      <c r="U105" t="s">
        <v>47</v>
      </c>
      <c r="V105" t="s">
        <v>47</v>
      </c>
      <c r="W105" t="s">
        <v>47</v>
      </c>
      <c r="X105" t="s">
        <v>47</v>
      </c>
      <c r="Y105" t="s">
        <v>47</v>
      </c>
      <c r="Z105" t="s">
        <v>47</v>
      </c>
      <c r="AA105" t="s">
        <v>47</v>
      </c>
      <c r="AB105">
        <v>0</v>
      </c>
      <c r="AC105" t="str">
        <f>VLOOKUP($A105,Pit!$A$4:$A$1386,1,FALSE)</f>
        <v>SPMark Ferguson21</v>
      </c>
    </row>
    <row r="106" spans="1:29" x14ac:dyDescent="0.25">
      <c r="A106" t="str">
        <f t="shared" si="1"/>
        <v>RPLuis Ferris21</v>
      </c>
      <c r="B106">
        <v>10187</v>
      </c>
      <c r="C106">
        <v>634</v>
      </c>
      <c r="D106" t="s">
        <v>342</v>
      </c>
      <c r="E106" t="s">
        <v>928</v>
      </c>
      <c r="F106">
        <v>0</v>
      </c>
      <c r="G106" s="10">
        <v>36810</v>
      </c>
      <c r="H106">
        <v>21</v>
      </c>
      <c r="I106" t="s">
        <v>136</v>
      </c>
      <c r="J106" t="s">
        <v>221</v>
      </c>
      <c r="K106">
        <v>1</v>
      </c>
      <c r="L106">
        <v>1</v>
      </c>
      <c r="M106">
        <v>1</v>
      </c>
      <c r="O106" t="s">
        <v>47</v>
      </c>
      <c r="P106" t="s">
        <v>47</v>
      </c>
      <c r="Q106" t="s">
        <v>47</v>
      </c>
      <c r="R106" t="s">
        <v>47</v>
      </c>
      <c r="S106" t="s">
        <v>47</v>
      </c>
      <c r="T106" t="s">
        <v>47</v>
      </c>
      <c r="U106" t="s">
        <v>47</v>
      </c>
      <c r="V106" t="s">
        <v>47</v>
      </c>
      <c r="W106" t="s">
        <v>47</v>
      </c>
      <c r="X106" t="s">
        <v>47</v>
      </c>
      <c r="Y106" t="s">
        <v>47</v>
      </c>
      <c r="Z106" t="s">
        <v>47</v>
      </c>
      <c r="AA106" t="s">
        <v>47</v>
      </c>
      <c r="AB106">
        <v>0</v>
      </c>
      <c r="AC106" t="str">
        <f>VLOOKUP($A106,Pit!$A$4:$A$1386,1,FALSE)</f>
        <v>RPLuis Ferris21</v>
      </c>
    </row>
    <row r="107" spans="1:29" x14ac:dyDescent="0.25">
      <c r="A107" t="str">
        <f t="shared" si="1"/>
        <v>SPCristóbal Flores21</v>
      </c>
      <c r="B107">
        <v>8838</v>
      </c>
      <c r="C107">
        <v>639</v>
      </c>
      <c r="D107" t="s">
        <v>929</v>
      </c>
      <c r="E107" t="s">
        <v>407</v>
      </c>
      <c r="F107">
        <v>0</v>
      </c>
      <c r="G107" s="10">
        <v>36793</v>
      </c>
      <c r="H107">
        <v>21</v>
      </c>
      <c r="I107" t="s">
        <v>136</v>
      </c>
      <c r="J107" t="s">
        <v>25</v>
      </c>
      <c r="K107">
        <v>1</v>
      </c>
      <c r="L107">
        <v>1</v>
      </c>
      <c r="M107">
        <v>1</v>
      </c>
      <c r="O107" t="s">
        <v>47</v>
      </c>
      <c r="P107" t="s">
        <v>47</v>
      </c>
      <c r="Q107" t="s">
        <v>47</v>
      </c>
      <c r="R107" t="s">
        <v>47</v>
      </c>
      <c r="S107" t="s">
        <v>47</v>
      </c>
      <c r="T107" t="s">
        <v>47</v>
      </c>
      <c r="U107" t="s">
        <v>47</v>
      </c>
      <c r="V107" t="s">
        <v>47</v>
      </c>
      <c r="W107" t="s">
        <v>47</v>
      </c>
      <c r="X107" t="s">
        <v>47</v>
      </c>
      <c r="Y107" t="s">
        <v>47</v>
      </c>
      <c r="Z107" t="s">
        <v>47</v>
      </c>
      <c r="AA107" t="s">
        <v>47</v>
      </c>
      <c r="AB107">
        <v>0</v>
      </c>
      <c r="AC107" t="str">
        <f>VLOOKUP($A107,Pit!$A$4:$A$1386,1,FALSE)</f>
        <v>SPCristóbal Flores21</v>
      </c>
    </row>
    <row r="108" spans="1:29" x14ac:dyDescent="0.25">
      <c r="A108" t="str">
        <f t="shared" si="1"/>
        <v>SPJulián Flores18</v>
      </c>
      <c r="B108">
        <v>4947</v>
      </c>
      <c r="C108">
        <v>799</v>
      </c>
      <c r="D108" t="s">
        <v>930</v>
      </c>
      <c r="E108" t="s">
        <v>407</v>
      </c>
      <c r="F108">
        <v>2200000</v>
      </c>
      <c r="G108" s="10">
        <v>38119</v>
      </c>
      <c r="H108">
        <v>18</v>
      </c>
      <c r="I108" t="s">
        <v>136</v>
      </c>
      <c r="J108" t="s">
        <v>25</v>
      </c>
      <c r="K108">
        <v>1</v>
      </c>
      <c r="L108">
        <v>1</v>
      </c>
      <c r="M108">
        <v>1</v>
      </c>
      <c r="O108" t="s">
        <v>47</v>
      </c>
      <c r="P108" t="s">
        <v>47</v>
      </c>
      <c r="Q108" t="s">
        <v>47</v>
      </c>
      <c r="R108" t="s">
        <v>47</v>
      </c>
      <c r="S108" t="s">
        <v>47</v>
      </c>
      <c r="T108" t="s">
        <v>47</v>
      </c>
      <c r="U108" t="s">
        <v>47</v>
      </c>
      <c r="V108" t="s">
        <v>47</v>
      </c>
      <c r="W108" t="s">
        <v>47</v>
      </c>
      <c r="X108" t="s">
        <v>47</v>
      </c>
      <c r="Y108" t="s">
        <v>47</v>
      </c>
      <c r="Z108" t="s">
        <v>47</v>
      </c>
      <c r="AA108" t="s">
        <v>47</v>
      </c>
      <c r="AB108">
        <v>0</v>
      </c>
      <c r="AC108" t="str">
        <f>VLOOKUP($A108,Pit!$A$4:$A$1386,1,FALSE)</f>
        <v>SPJulián Flores18</v>
      </c>
    </row>
    <row r="109" spans="1:29" x14ac:dyDescent="0.25">
      <c r="A109" t="str">
        <f t="shared" si="1"/>
        <v>SPJerry Flowers22</v>
      </c>
      <c r="B109">
        <v>11089</v>
      </c>
      <c r="C109">
        <v>355</v>
      </c>
      <c r="D109" t="s">
        <v>699</v>
      </c>
      <c r="E109" t="s">
        <v>931</v>
      </c>
      <c r="F109">
        <v>0</v>
      </c>
      <c r="G109" s="10">
        <v>36547</v>
      </c>
      <c r="H109">
        <v>22</v>
      </c>
      <c r="I109" t="s">
        <v>136</v>
      </c>
      <c r="J109" t="s">
        <v>25</v>
      </c>
      <c r="K109">
        <v>1</v>
      </c>
      <c r="L109">
        <v>1</v>
      </c>
      <c r="M109">
        <v>1</v>
      </c>
      <c r="O109" t="s">
        <v>47</v>
      </c>
      <c r="P109" t="s">
        <v>47</v>
      </c>
      <c r="Q109" t="s">
        <v>47</v>
      </c>
      <c r="R109" t="s">
        <v>47</v>
      </c>
      <c r="S109" t="s">
        <v>47</v>
      </c>
      <c r="T109" t="s">
        <v>47</v>
      </c>
      <c r="U109" t="s">
        <v>47</v>
      </c>
      <c r="V109" t="s">
        <v>47</v>
      </c>
      <c r="W109" t="s">
        <v>47</v>
      </c>
      <c r="X109" t="s">
        <v>47</v>
      </c>
      <c r="Y109" t="s">
        <v>47</v>
      </c>
      <c r="Z109" t="s">
        <v>47</v>
      </c>
      <c r="AA109" t="s">
        <v>47</v>
      </c>
      <c r="AB109">
        <v>0</v>
      </c>
      <c r="AC109" t="str">
        <f>VLOOKUP($A109,Pit!$A$4:$A$1386,1,FALSE)</f>
        <v>SPJerry Flowers22</v>
      </c>
    </row>
    <row r="110" spans="1:29" x14ac:dyDescent="0.25">
      <c r="A110" t="str">
        <f t="shared" si="1"/>
        <v>RPMichael Flowers21</v>
      </c>
      <c r="B110">
        <v>9391</v>
      </c>
      <c r="C110">
        <v>692</v>
      </c>
      <c r="D110" t="s">
        <v>215</v>
      </c>
      <c r="E110" t="s">
        <v>931</v>
      </c>
      <c r="F110">
        <v>0</v>
      </c>
      <c r="G110" s="10">
        <v>36779</v>
      </c>
      <c r="H110">
        <v>21</v>
      </c>
      <c r="I110" t="s">
        <v>136</v>
      </c>
      <c r="J110" t="s">
        <v>221</v>
      </c>
      <c r="K110">
        <v>1</v>
      </c>
      <c r="L110">
        <v>1</v>
      </c>
      <c r="M110">
        <v>1</v>
      </c>
      <c r="O110" t="s">
        <v>47</v>
      </c>
      <c r="P110" t="s">
        <v>47</v>
      </c>
      <c r="Q110" t="s">
        <v>47</v>
      </c>
      <c r="R110" t="s">
        <v>47</v>
      </c>
      <c r="S110" t="s">
        <v>47</v>
      </c>
      <c r="T110" t="s">
        <v>47</v>
      </c>
      <c r="U110" t="s">
        <v>47</v>
      </c>
      <c r="V110" t="s">
        <v>47</v>
      </c>
      <c r="W110" t="s">
        <v>47</v>
      </c>
      <c r="X110" t="s">
        <v>47</v>
      </c>
      <c r="Y110" t="s">
        <v>47</v>
      </c>
      <c r="Z110" t="s">
        <v>47</v>
      </c>
      <c r="AA110" t="s">
        <v>47</v>
      </c>
      <c r="AB110">
        <v>0</v>
      </c>
      <c r="AC110" t="str">
        <f>VLOOKUP($A110,Pit!$A$4:$A$1386,1,FALSE)</f>
        <v>RPMichael Flowers21</v>
      </c>
    </row>
    <row r="111" spans="1:29" x14ac:dyDescent="0.25">
      <c r="A111" t="str">
        <f t="shared" si="1"/>
        <v>RPAl Franklin18</v>
      </c>
      <c r="B111">
        <v>6278</v>
      </c>
      <c r="C111">
        <v>565</v>
      </c>
      <c r="D111" t="s">
        <v>786</v>
      </c>
      <c r="E111" t="s">
        <v>932</v>
      </c>
      <c r="F111">
        <v>0</v>
      </c>
      <c r="G111" s="10">
        <v>37806</v>
      </c>
      <c r="H111">
        <v>18</v>
      </c>
      <c r="I111" t="s">
        <v>136</v>
      </c>
      <c r="J111" t="s">
        <v>221</v>
      </c>
      <c r="K111">
        <v>1</v>
      </c>
      <c r="L111">
        <v>1</v>
      </c>
      <c r="M111">
        <v>1</v>
      </c>
      <c r="O111" t="s">
        <v>47</v>
      </c>
      <c r="P111" t="s">
        <v>47</v>
      </c>
      <c r="Q111" t="s">
        <v>47</v>
      </c>
      <c r="R111" t="s">
        <v>47</v>
      </c>
      <c r="S111" t="s">
        <v>47</v>
      </c>
      <c r="T111" t="s">
        <v>47</v>
      </c>
      <c r="U111" t="s">
        <v>47</v>
      </c>
      <c r="V111" t="s">
        <v>47</v>
      </c>
      <c r="W111" t="s">
        <v>47</v>
      </c>
      <c r="X111" t="s">
        <v>47</v>
      </c>
      <c r="Y111" t="s">
        <v>47</v>
      </c>
      <c r="Z111" t="s">
        <v>47</v>
      </c>
      <c r="AA111" t="s">
        <v>47</v>
      </c>
      <c r="AB111">
        <v>0</v>
      </c>
      <c r="AC111" t="str">
        <f>VLOOKUP($A111,Pit!$A$4:$A$1386,1,FALSE)</f>
        <v>RPAl Franklin18</v>
      </c>
    </row>
    <row r="112" spans="1:29" x14ac:dyDescent="0.25">
      <c r="A112" t="str">
        <f t="shared" si="1"/>
        <v>RPRonnie Franklin18</v>
      </c>
      <c r="B112">
        <v>13265</v>
      </c>
      <c r="C112">
        <v>631</v>
      </c>
      <c r="D112" t="s">
        <v>933</v>
      </c>
      <c r="E112" t="s">
        <v>932</v>
      </c>
      <c r="F112">
        <v>2400000</v>
      </c>
      <c r="G112" s="10">
        <v>38099</v>
      </c>
      <c r="H112">
        <v>18</v>
      </c>
      <c r="I112" t="s">
        <v>136</v>
      </c>
      <c r="J112" t="s">
        <v>221</v>
      </c>
      <c r="K112">
        <v>1</v>
      </c>
      <c r="L112">
        <v>1</v>
      </c>
      <c r="M112">
        <v>1</v>
      </c>
      <c r="O112" t="s">
        <v>47</v>
      </c>
      <c r="P112" t="s">
        <v>47</v>
      </c>
      <c r="Q112" t="s">
        <v>47</v>
      </c>
      <c r="R112" t="s">
        <v>47</v>
      </c>
      <c r="S112" t="s">
        <v>47</v>
      </c>
      <c r="T112" t="s">
        <v>47</v>
      </c>
      <c r="U112" t="s">
        <v>47</v>
      </c>
      <c r="V112" t="s">
        <v>47</v>
      </c>
      <c r="W112" t="s">
        <v>47</v>
      </c>
      <c r="X112" t="s">
        <v>47</v>
      </c>
      <c r="Y112" t="s">
        <v>47</v>
      </c>
      <c r="Z112" t="s">
        <v>47</v>
      </c>
      <c r="AA112" t="s">
        <v>47</v>
      </c>
      <c r="AB112">
        <v>0</v>
      </c>
      <c r="AC112" t="str">
        <f>VLOOKUP($A112,Pit!$A$4:$A$1386,1,FALSE)</f>
        <v>RPRonnie Franklin18</v>
      </c>
    </row>
    <row r="113" spans="1:29" x14ac:dyDescent="0.25">
      <c r="A113" t="str">
        <f t="shared" si="1"/>
        <v>RPMasahiro Fujimoto21</v>
      </c>
      <c r="B113">
        <v>3987</v>
      </c>
      <c r="C113">
        <v>409</v>
      </c>
      <c r="D113" t="s">
        <v>934</v>
      </c>
      <c r="E113" t="s">
        <v>421</v>
      </c>
      <c r="F113">
        <v>0</v>
      </c>
      <c r="G113" s="10">
        <v>36792</v>
      </c>
      <c r="H113">
        <v>21</v>
      </c>
      <c r="I113" t="s">
        <v>136</v>
      </c>
      <c r="J113" t="s">
        <v>221</v>
      </c>
      <c r="K113">
        <v>1</v>
      </c>
      <c r="L113">
        <v>1</v>
      </c>
      <c r="M113">
        <v>1</v>
      </c>
      <c r="O113" t="s">
        <v>47</v>
      </c>
      <c r="P113" t="s">
        <v>47</v>
      </c>
      <c r="Q113" t="s">
        <v>47</v>
      </c>
      <c r="R113" t="s">
        <v>47</v>
      </c>
      <c r="S113" t="s">
        <v>47</v>
      </c>
      <c r="T113" t="s">
        <v>47</v>
      </c>
      <c r="U113" t="s">
        <v>47</v>
      </c>
      <c r="V113" t="s">
        <v>47</v>
      </c>
      <c r="W113" t="s">
        <v>47</v>
      </c>
      <c r="X113" t="s">
        <v>47</v>
      </c>
      <c r="Y113" t="s">
        <v>47</v>
      </c>
      <c r="Z113" t="s">
        <v>47</v>
      </c>
      <c r="AA113" t="s">
        <v>47</v>
      </c>
      <c r="AB113">
        <v>0</v>
      </c>
      <c r="AC113" t="str">
        <f>VLOOKUP($A113,Pit!$A$4:$A$1386,1,FALSE)</f>
        <v>RPMasahiro Fujimoto21</v>
      </c>
    </row>
    <row r="114" spans="1:29" x14ac:dyDescent="0.25">
      <c r="A114" t="str">
        <f t="shared" si="1"/>
        <v>SPNaosuke Fujimoto21</v>
      </c>
      <c r="B114">
        <v>4488</v>
      </c>
      <c r="C114">
        <v>749</v>
      </c>
      <c r="D114" t="s">
        <v>935</v>
      </c>
      <c r="E114" t="s">
        <v>421</v>
      </c>
      <c r="F114">
        <v>0</v>
      </c>
      <c r="G114" s="10">
        <v>36973</v>
      </c>
      <c r="H114">
        <v>21</v>
      </c>
      <c r="I114" t="s">
        <v>136</v>
      </c>
      <c r="J114" t="s">
        <v>25</v>
      </c>
      <c r="K114">
        <v>1</v>
      </c>
      <c r="L114">
        <v>1</v>
      </c>
      <c r="M114">
        <v>1</v>
      </c>
      <c r="O114" t="s">
        <v>47</v>
      </c>
      <c r="P114" t="s">
        <v>47</v>
      </c>
      <c r="Q114" t="s">
        <v>47</v>
      </c>
      <c r="R114" t="s">
        <v>47</v>
      </c>
      <c r="S114" t="s">
        <v>47</v>
      </c>
      <c r="T114" t="s">
        <v>47</v>
      </c>
      <c r="U114" t="s">
        <v>47</v>
      </c>
      <c r="V114" t="s">
        <v>47</v>
      </c>
      <c r="W114" t="s">
        <v>47</v>
      </c>
      <c r="X114" t="s">
        <v>47</v>
      </c>
      <c r="Y114" t="s">
        <v>47</v>
      </c>
      <c r="Z114" t="s">
        <v>47</v>
      </c>
      <c r="AA114" t="s">
        <v>47</v>
      </c>
      <c r="AB114">
        <v>0</v>
      </c>
      <c r="AC114" t="str">
        <f>VLOOKUP($A114,Pit!$A$4:$A$1386,1,FALSE)</f>
        <v>SPNaosuke Fujimoto21</v>
      </c>
    </row>
    <row r="115" spans="1:29" x14ac:dyDescent="0.25">
      <c r="A115" t="str">
        <f t="shared" si="1"/>
        <v>CLMichizane Fujita21</v>
      </c>
      <c r="B115">
        <v>4168</v>
      </c>
      <c r="C115">
        <v>759</v>
      </c>
      <c r="D115" t="s">
        <v>936</v>
      </c>
      <c r="E115" t="s">
        <v>423</v>
      </c>
      <c r="F115">
        <v>0</v>
      </c>
      <c r="G115" s="10">
        <v>36807</v>
      </c>
      <c r="H115">
        <v>21</v>
      </c>
      <c r="I115" t="s">
        <v>136</v>
      </c>
      <c r="J115" t="s">
        <v>249</v>
      </c>
      <c r="K115">
        <v>1</v>
      </c>
      <c r="L115">
        <v>1</v>
      </c>
      <c r="M115">
        <v>1</v>
      </c>
      <c r="O115" t="s">
        <v>47</v>
      </c>
      <c r="P115" t="s">
        <v>47</v>
      </c>
      <c r="Q115" t="s">
        <v>47</v>
      </c>
      <c r="R115" t="s">
        <v>47</v>
      </c>
      <c r="S115" t="s">
        <v>47</v>
      </c>
      <c r="T115" t="s">
        <v>47</v>
      </c>
      <c r="U115" t="s">
        <v>47</v>
      </c>
      <c r="V115" t="s">
        <v>47</v>
      </c>
      <c r="W115" t="s">
        <v>47</v>
      </c>
      <c r="X115" t="s">
        <v>47</v>
      </c>
      <c r="Y115" t="s">
        <v>47</v>
      </c>
      <c r="Z115" t="s">
        <v>47</v>
      </c>
      <c r="AA115" t="s">
        <v>47</v>
      </c>
      <c r="AB115">
        <v>0</v>
      </c>
      <c r="AC115" t="str">
        <f>VLOOKUP($A115,Pit!$A$4:$A$1386,1,FALSE)</f>
        <v>CLMichizane Fujita21</v>
      </c>
    </row>
    <row r="116" spans="1:29" x14ac:dyDescent="0.25">
      <c r="A116" t="str">
        <f t="shared" si="1"/>
        <v>RPYaichiro Fujita18</v>
      </c>
      <c r="B116">
        <v>9369</v>
      </c>
      <c r="C116">
        <v>800</v>
      </c>
      <c r="D116" t="s">
        <v>937</v>
      </c>
      <c r="E116" t="s">
        <v>423</v>
      </c>
      <c r="F116">
        <v>0</v>
      </c>
      <c r="G116" s="10">
        <v>38075</v>
      </c>
      <c r="H116">
        <v>18</v>
      </c>
      <c r="I116" t="s">
        <v>136</v>
      </c>
      <c r="J116" t="s">
        <v>221</v>
      </c>
      <c r="K116">
        <v>1</v>
      </c>
      <c r="L116">
        <v>1</v>
      </c>
      <c r="M116">
        <v>1</v>
      </c>
      <c r="O116" t="s">
        <v>47</v>
      </c>
      <c r="P116" t="s">
        <v>47</v>
      </c>
      <c r="Q116" t="s">
        <v>47</v>
      </c>
      <c r="R116" t="s">
        <v>47</v>
      </c>
      <c r="S116" t="s">
        <v>47</v>
      </c>
      <c r="T116" t="s">
        <v>47</v>
      </c>
      <c r="U116" t="s">
        <v>47</v>
      </c>
      <c r="V116" t="s">
        <v>47</v>
      </c>
      <c r="W116" t="s">
        <v>47</v>
      </c>
      <c r="X116" t="s">
        <v>47</v>
      </c>
      <c r="Y116" t="s">
        <v>47</v>
      </c>
      <c r="Z116" t="s">
        <v>47</v>
      </c>
      <c r="AA116" t="s">
        <v>47</v>
      </c>
      <c r="AB116">
        <v>0</v>
      </c>
      <c r="AC116" t="str">
        <f>VLOOKUP($A116,Pit!$A$4:$A$1386,1,FALSE)</f>
        <v>RPYaichiro Fujita18</v>
      </c>
    </row>
    <row r="117" spans="1:29" x14ac:dyDescent="0.25">
      <c r="A117" t="str">
        <f t="shared" si="1"/>
        <v>RPHirohisa Fukuda21</v>
      </c>
      <c r="B117">
        <v>7557</v>
      </c>
      <c r="C117">
        <v>516</v>
      </c>
      <c r="D117" t="s">
        <v>938</v>
      </c>
      <c r="E117" t="s">
        <v>939</v>
      </c>
      <c r="F117">
        <v>0</v>
      </c>
      <c r="G117" s="10">
        <v>37001</v>
      </c>
      <c r="H117">
        <v>21</v>
      </c>
      <c r="I117" t="s">
        <v>136</v>
      </c>
      <c r="J117" t="s">
        <v>221</v>
      </c>
      <c r="K117">
        <v>1</v>
      </c>
      <c r="L117">
        <v>1</v>
      </c>
      <c r="M117">
        <v>1</v>
      </c>
      <c r="O117" t="s">
        <v>47</v>
      </c>
      <c r="P117" t="s">
        <v>47</v>
      </c>
      <c r="Q117" t="s">
        <v>47</v>
      </c>
      <c r="R117" t="s">
        <v>47</v>
      </c>
      <c r="S117" t="s">
        <v>47</v>
      </c>
      <c r="T117" t="s">
        <v>47</v>
      </c>
      <c r="U117" t="s">
        <v>47</v>
      </c>
      <c r="V117" t="s">
        <v>47</v>
      </c>
      <c r="W117" t="s">
        <v>47</v>
      </c>
      <c r="X117" t="s">
        <v>47</v>
      </c>
      <c r="Y117" t="s">
        <v>47</v>
      </c>
      <c r="Z117" t="s">
        <v>47</v>
      </c>
      <c r="AA117" t="s">
        <v>47</v>
      </c>
      <c r="AB117">
        <v>0</v>
      </c>
      <c r="AC117" t="str">
        <f>VLOOKUP($A117,Pit!$A$4:$A$1386,1,FALSE)</f>
        <v>RPHirohisa Fukuda21</v>
      </c>
    </row>
    <row r="118" spans="1:29" x14ac:dyDescent="0.25">
      <c r="A118" t="str">
        <f t="shared" si="1"/>
        <v>RPShihei Furukawa21</v>
      </c>
      <c r="B118">
        <v>7269</v>
      </c>
      <c r="C118">
        <v>480</v>
      </c>
      <c r="D118" t="s">
        <v>486</v>
      </c>
      <c r="E118" t="s">
        <v>940</v>
      </c>
      <c r="F118">
        <v>0</v>
      </c>
      <c r="G118" s="10">
        <v>37013</v>
      </c>
      <c r="H118">
        <v>21</v>
      </c>
      <c r="I118" t="s">
        <v>136</v>
      </c>
      <c r="J118" t="s">
        <v>221</v>
      </c>
      <c r="K118">
        <v>1</v>
      </c>
      <c r="L118">
        <v>1</v>
      </c>
      <c r="M118">
        <v>1</v>
      </c>
      <c r="O118" t="s">
        <v>47</v>
      </c>
      <c r="P118" t="s">
        <v>47</v>
      </c>
      <c r="Q118" t="s">
        <v>47</v>
      </c>
      <c r="R118" t="s">
        <v>47</v>
      </c>
      <c r="S118" t="s">
        <v>47</v>
      </c>
      <c r="T118" t="s">
        <v>47</v>
      </c>
      <c r="U118" t="s">
        <v>47</v>
      </c>
      <c r="V118" t="s">
        <v>47</v>
      </c>
      <c r="W118" t="s">
        <v>47</v>
      </c>
      <c r="X118" t="s">
        <v>47</v>
      </c>
      <c r="Y118" t="s">
        <v>47</v>
      </c>
      <c r="Z118" t="s">
        <v>47</v>
      </c>
      <c r="AA118" t="s">
        <v>47</v>
      </c>
      <c r="AB118">
        <v>0</v>
      </c>
      <c r="AC118" t="str">
        <f>VLOOKUP($A118,Pit!$A$4:$A$1386,1,FALSE)</f>
        <v>RPShihei Furukawa21</v>
      </c>
    </row>
    <row r="119" spans="1:29" x14ac:dyDescent="0.25">
      <c r="A119" t="str">
        <f t="shared" si="1"/>
        <v>SPHéctor Galván21</v>
      </c>
      <c r="B119">
        <v>7482</v>
      </c>
      <c r="C119">
        <v>510</v>
      </c>
      <c r="D119" t="s">
        <v>400</v>
      </c>
      <c r="E119" t="s">
        <v>941</v>
      </c>
      <c r="F119">
        <v>0</v>
      </c>
      <c r="G119" s="10">
        <v>36707</v>
      </c>
      <c r="H119">
        <v>21</v>
      </c>
      <c r="I119" t="s">
        <v>136</v>
      </c>
      <c r="J119" t="s">
        <v>25</v>
      </c>
      <c r="K119">
        <v>1</v>
      </c>
      <c r="L119">
        <v>1</v>
      </c>
      <c r="M119">
        <v>1</v>
      </c>
      <c r="O119" t="s">
        <v>47</v>
      </c>
      <c r="P119" t="s">
        <v>47</v>
      </c>
      <c r="Q119" t="s">
        <v>47</v>
      </c>
      <c r="R119" t="s">
        <v>47</v>
      </c>
      <c r="S119" t="s">
        <v>47</v>
      </c>
      <c r="T119" t="s">
        <v>47</v>
      </c>
      <c r="U119" t="s">
        <v>47</v>
      </c>
      <c r="V119" t="s">
        <v>47</v>
      </c>
      <c r="W119" t="s">
        <v>47</v>
      </c>
      <c r="X119" t="s">
        <v>47</v>
      </c>
      <c r="Y119" t="s">
        <v>47</v>
      </c>
      <c r="Z119" t="s">
        <v>47</v>
      </c>
      <c r="AA119" t="s">
        <v>47</v>
      </c>
      <c r="AB119">
        <v>0</v>
      </c>
      <c r="AC119" t="str">
        <f>VLOOKUP($A119,Pit!$A$4:$A$1386,1,FALSE)</f>
        <v>SPHéctor Galván21</v>
      </c>
    </row>
    <row r="120" spans="1:29" x14ac:dyDescent="0.25">
      <c r="A120" t="str">
        <f t="shared" si="1"/>
        <v>SPCarlos García21</v>
      </c>
      <c r="B120">
        <v>11735</v>
      </c>
      <c r="C120">
        <v>627</v>
      </c>
      <c r="D120" t="s">
        <v>443</v>
      </c>
      <c r="E120" t="s">
        <v>428</v>
      </c>
      <c r="F120">
        <v>0</v>
      </c>
      <c r="G120" s="10">
        <v>36951</v>
      </c>
      <c r="H120">
        <v>21</v>
      </c>
      <c r="I120" t="s">
        <v>136</v>
      </c>
      <c r="J120" t="s">
        <v>25</v>
      </c>
      <c r="K120">
        <v>1</v>
      </c>
      <c r="L120">
        <v>1</v>
      </c>
      <c r="M120">
        <v>1</v>
      </c>
      <c r="O120" t="s">
        <v>47</v>
      </c>
      <c r="P120" t="s">
        <v>47</v>
      </c>
      <c r="Q120" t="s">
        <v>47</v>
      </c>
      <c r="R120" t="s">
        <v>47</v>
      </c>
      <c r="S120" t="s">
        <v>47</v>
      </c>
      <c r="T120" t="s">
        <v>47</v>
      </c>
      <c r="U120" t="s">
        <v>47</v>
      </c>
      <c r="V120" t="s">
        <v>47</v>
      </c>
      <c r="W120" t="s">
        <v>47</v>
      </c>
      <c r="X120" t="s">
        <v>47</v>
      </c>
      <c r="Y120" t="s">
        <v>47</v>
      </c>
      <c r="Z120" t="s">
        <v>47</v>
      </c>
      <c r="AA120" t="s">
        <v>47</v>
      </c>
      <c r="AB120">
        <v>0</v>
      </c>
      <c r="AC120" t="str">
        <f>VLOOKUP($A120,Pit!$A$4:$A$1386,1,FALSE)</f>
        <v>SPCarlos García21</v>
      </c>
    </row>
    <row r="121" spans="1:29" x14ac:dyDescent="0.25">
      <c r="A121" t="str">
        <f t="shared" si="1"/>
        <v>RPCésar García21</v>
      </c>
      <c r="B121">
        <v>6419</v>
      </c>
      <c r="C121">
        <v>55</v>
      </c>
      <c r="D121" t="s">
        <v>707</v>
      </c>
      <c r="E121" t="s">
        <v>428</v>
      </c>
      <c r="F121">
        <v>0</v>
      </c>
      <c r="G121" s="10">
        <v>36874</v>
      </c>
      <c r="H121">
        <v>21</v>
      </c>
      <c r="I121" t="s">
        <v>136</v>
      </c>
      <c r="J121" t="s">
        <v>221</v>
      </c>
      <c r="K121">
        <v>1</v>
      </c>
      <c r="L121">
        <v>1</v>
      </c>
      <c r="M121">
        <v>1</v>
      </c>
      <c r="O121" t="s">
        <v>47</v>
      </c>
      <c r="P121" t="s">
        <v>47</v>
      </c>
      <c r="Q121" t="s">
        <v>47</v>
      </c>
      <c r="R121" t="s">
        <v>47</v>
      </c>
      <c r="S121" t="s">
        <v>47</v>
      </c>
      <c r="T121" t="s">
        <v>47</v>
      </c>
      <c r="U121" t="s">
        <v>47</v>
      </c>
      <c r="V121" t="s">
        <v>47</v>
      </c>
      <c r="W121" t="s">
        <v>47</v>
      </c>
      <c r="X121" t="s">
        <v>47</v>
      </c>
      <c r="Y121" t="s">
        <v>47</v>
      </c>
      <c r="Z121" t="s">
        <v>47</v>
      </c>
      <c r="AA121" t="s">
        <v>47</v>
      </c>
      <c r="AB121">
        <v>0</v>
      </c>
      <c r="AC121" t="str">
        <f>VLOOKUP($A121,Pit!$A$4:$A$1386,1,FALSE)</f>
        <v>RPCésar García21</v>
      </c>
    </row>
    <row r="122" spans="1:29" x14ac:dyDescent="0.25">
      <c r="A122" t="str">
        <f t="shared" si="1"/>
        <v>SPJavier García21</v>
      </c>
      <c r="B122">
        <v>9891</v>
      </c>
      <c r="C122">
        <v>798</v>
      </c>
      <c r="D122" t="s">
        <v>688</v>
      </c>
      <c r="E122" t="s">
        <v>428</v>
      </c>
      <c r="F122">
        <v>0</v>
      </c>
      <c r="G122" s="10">
        <v>36797</v>
      </c>
      <c r="H122">
        <v>21</v>
      </c>
      <c r="I122" t="s">
        <v>136</v>
      </c>
      <c r="J122" t="s">
        <v>25</v>
      </c>
      <c r="K122">
        <v>1</v>
      </c>
      <c r="L122">
        <v>1</v>
      </c>
      <c r="M122">
        <v>1</v>
      </c>
      <c r="O122" t="s">
        <v>47</v>
      </c>
      <c r="P122" t="s">
        <v>47</v>
      </c>
      <c r="Q122" t="s">
        <v>47</v>
      </c>
      <c r="R122" t="s">
        <v>47</v>
      </c>
      <c r="S122" t="s">
        <v>47</v>
      </c>
      <c r="T122" t="s">
        <v>47</v>
      </c>
      <c r="U122" t="s">
        <v>47</v>
      </c>
      <c r="V122" t="s">
        <v>47</v>
      </c>
      <c r="W122" t="s">
        <v>47</v>
      </c>
      <c r="X122" t="s">
        <v>47</v>
      </c>
      <c r="Y122" t="s">
        <v>47</v>
      </c>
      <c r="Z122" t="s">
        <v>47</v>
      </c>
      <c r="AA122" t="s">
        <v>47</v>
      </c>
      <c r="AB122">
        <v>0</v>
      </c>
      <c r="AC122" t="str">
        <f>VLOOKUP($A122,Pit!$A$4:$A$1386,1,FALSE)</f>
        <v>SPJavier García21</v>
      </c>
    </row>
    <row r="123" spans="1:29" x14ac:dyDescent="0.25">
      <c r="A123" t="str">
        <f t="shared" si="1"/>
        <v>SPRoberto García21</v>
      </c>
      <c r="B123">
        <v>11542</v>
      </c>
      <c r="C123">
        <v>605</v>
      </c>
      <c r="D123" t="s">
        <v>618</v>
      </c>
      <c r="E123" t="s">
        <v>428</v>
      </c>
      <c r="F123">
        <v>0</v>
      </c>
      <c r="G123" s="10">
        <v>37020</v>
      </c>
      <c r="H123">
        <v>21</v>
      </c>
      <c r="I123" t="s">
        <v>136</v>
      </c>
      <c r="J123" t="s">
        <v>25</v>
      </c>
      <c r="K123">
        <v>1</v>
      </c>
      <c r="L123">
        <v>1</v>
      </c>
      <c r="M123">
        <v>1</v>
      </c>
      <c r="O123" t="s">
        <v>47</v>
      </c>
      <c r="P123" t="s">
        <v>47</v>
      </c>
      <c r="Q123" t="s">
        <v>47</v>
      </c>
      <c r="R123" t="s">
        <v>47</v>
      </c>
      <c r="S123" t="s">
        <v>47</v>
      </c>
      <c r="T123" t="s">
        <v>47</v>
      </c>
      <c r="U123" t="s">
        <v>47</v>
      </c>
      <c r="V123" t="s">
        <v>47</v>
      </c>
      <c r="W123" t="s">
        <v>47</v>
      </c>
      <c r="X123" t="s">
        <v>47</v>
      </c>
      <c r="Y123" t="s">
        <v>47</v>
      </c>
      <c r="Z123" t="s">
        <v>47</v>
      </c>
      <c r="AA123" t="s">
        <v>47</v>
      </c>
      <c r="AB123">
        <v>0</v>
      </c>
      <c r="AC123" t="str">
        <f>VLOOKUP($A123,Pit!$A$4:$A$1386,1,FALSE)</f>
        <v>SPRoberto García21</v>
      </c>
    </row>
    <row r="124" spans="1:29" x14ac:dyDescent="0.25">
      <c r="A124" t="str">
        <f t="shared" si="1"/>
        <v>SPSantiago García21</v>
      </c>
      <c r="B124">
        <v>8245</v>
      </c>
      <c r="C124">
        <v>503</v>
      </c>
      <c r="D124" t="s">
        <v>465</v>
      </c>
      <c r="E124" t="s">
        <v>428</v>
      </c>
      <c r="F124">
        <v>0</v>
      </c>
      <c r="G124" s="10">
        <v>36933</v>
      </c>
      <c r="H124">
        <v>21</v>
      </c>
      <c r="I124" t="s">
        <v>136</v>
      </c>
      <c r="J124" t="s">
        <v>25</v>
      </c>
      <c r="K124">
        <v>1</v>
      </c>
      <c r="L124">
        <v>1</v>
      </c>
      <c r="M124">
        <v>1</v>
      </c>
      <c r="O124" t="s">
        <v>47</v>
      </c>
      <c r="P124" t="s">
        <v>47</v>
      </c>
      <c r="Q124" t="s">
        <v>47</v>
      </c>
      <c r="R124" t="s">
        <v>47</v>
      </c>
      <c r="S124" t="s">
        <v>47</v>
      </c>
      <c r="T124" t="s">
        <v>47</v>
      </c>
      <c r="U124" t="s">
        <v>47</v>
      </c>
      <c r="V124" t="s">
        <v>47</v>
      </c>
      <c r="W124" t="s">
        <v>47</v>
      </c>
      <c r="X124" t="s">
        <v>47</v>
      </c>
      <c r="Y124" t="s">
        <v>47</v>
      </c>
      <c r="Z124" t="s">
        <v>47</v>
      </c>
      <c r="AA124" t="s">
        <v>47</v>
      </c>
      <c r="AB124">
        <v>0</v>
      </c>
      <c r="AC124" t="str">
        <f>VLOOKUP($A124,Pit!$A$4:$A$1386,1,FALSE)</f>
        <v>SPSantiago García21</v>
      </c>
    </row>
    <row r="125" spans="1:29" x14ac:dyDescent="0.25">
      <c r="A125" t="str">
        <f t="shared" si="1"/>
        <v>SPCaleb Garrett21</v>
      </c>
      <c r="B125">
        <v>9913</v>
      </c>
      <c r="C125">
        <v>166</v>
      </c>
      <c r="D125" t="s">
        <v>408</v>
      </c>
      <c r="E125" t="s">
        <v>942</v>
      </c>
      <c r="F125">
        <v>0</v>
      </c>
      <c r="G125" s="10">
        <v>36763</v>
      </c>
      <c r="H125">
        <v>21</v>
      </c>
      <c r="I125" t="s">
        <v>136</v>
      </c>
      <c r="J125" t="s">
        <v>25</v>
      </c>
      <c r="K125">
        <v>1</v>
      </c>
      <c r="L125">
        <v>1</v>
      </c>
      <c r="M125">
        <v>1</v>
      </c>
      <c r="O125" t="s">
        <v>47</v>
      </c>
      <c r="P125" t="s">
        <v>47</v>
      </c>
      <c r="Q125" t="s">
        <v>47</v>
      </c>
      <c r="R125" t="s">
        <v>47</v>
      </c>
      <c r="S125" t="s">
        <v>47</v>
      </c>
      <c r="T125" t="s">
        <v>47</v>
      </c>
      <c r="U125" t="s">
        <v>47</v>
      </c>
      <c r="V125" t="s">
        <v>47</v>
      </c>
      <c r="W125" t="s">
        <v>47</v>
      </c>
      <c r="X125" t="s">
        <v>47</v>
      </c>
      <c r="Y125" t="s">
        <v>47</v>
      </c>
      <c r="Z125" t="s">
        <v>47</v>
      </c>
      <c r="AA125" t="s">
        <v>47</v>
      </c>
      <c r="AB125">
        <v>0</v>
      </c>
      <c r="AC125" t="str">
        <f>VLOOKUP($A125,Pit!$A$4:$A$1386,1,FALSE)</f>
        <v>SPCaleb Garrett21</v>
      </c>
    </row>
    <row r="126" spans="1:29" x14ac:dyDescent="0.25">
      <c r="A126" t="str">
        <f t="shared" si="1"/>
        <v>RPYorikane Gato21</v>
      </c>
      <c r="B126">
        <v>4010</v>
      </c>
      <c r="C126">
        <v>914</v>
      </c>
      <c r="D126" t="s">
        <v>943</v>
      </c>
      <c r="E126" t="s">
        <v>944</v>
      </c>
      <c r="F126">
        <v>0</v>
      </c>
      <c r="G126" s="10">
        <v>36819</v>
      </c>
      <c r="H126">
        <v>21</v>
      </c>
      <c r="I126" t="s">
        <v>136</v>
      </c>
      <c r="J126" t="s">
        <v>221</v>
      </c>
      <c r="K126">
        <v>1</v>
      </c>
      <c r="L126">
        <v>1</v>
      </c>
      <c r="M126">
        <v>1</v>
      </c>
      <c r="O126" t="s">
        <v>47</v>
      </c>
      <c r="P126" t="s">
        <v>47</v>
      </c>
      <c r="Q126" t="s">
        <v>47</v>
      </c>
      <c r="R126" t="s">
        <v>47</v>
      </c>
      <c r="S126" t="s">
        <v>47</v>
      </c>
      <c r="T126" t="s">
        <v>47</v>
      </c>
      <c r="U126" t="s">
        <v>47</v>
      </c>
      <c r="V126" t="s">
        <v>47</v>
      </c>
      <c r="W126" t="s">
        <v>47</v>
      </c>
      <c r="X126" t="s">
        <v>47</v>
      </c>
      <c r="Y126" t="s">
        <v>47</v>
      </c>
      <c r="Z126" t="s">
        <v>47</v>
      </c>
      <c r="AA126" t="s">
        <v>47</v>
      </c>
      <c r="AB126">
        <v>0</v>
      </c>
      <c r="AC126" t="str">
        <f>VLOOKUP($A126,Pit!$A$4:$A$1386,1,FALSE)</f>
        <v>RPYorikane Gato21</v>
      </c>
    </row>
    <row r="127" spans="1:29" x14ac:dyDescent="0.25">
      <c r="A127" t="str">
        <f t="shared" si="1"/>
        <v>SPCliff Geldof18</v>
      </c>
      <c r="B127">
        <v>3287</v>
      </c>
      <c r="C127">
        <v>718</v>
      </c>
      <c r="D127" t="s">
        <v>945</v>
      </c>
      <c r="E127" t="s">
        <v>946</v>
      </c>
      <c r="F127">
        <v>2800000</v>
      </c>
      <c r="G127" s="10">
        <v>37947</v>
      </c>
      <c r="H127">
        <v>18</v>
      </c>
      <c r="I127" t="s">
        <v>136</v>
      </c>
      <c r="J127" t="s">
        <v>25</v>
      </c>
      <c r="K127">
        <v>1</v>
      </c>
      <c r="L127">
        <v>1</v>
      </c>
      <c r="M127">
        <v>1</v>
      </c>
      <c r="O127" t="s">
        <v>47</v>
      </c>
      <c r="P127" t="s">
        <v>47</v>
      </c>
      <c r="Q127" t="s">
        <v>47</v>
      </c>
      <c r="R127" t="s">
        <v>47</v>
      </c>
      <c r="S127" t="s">
        <v>47</v>
      </c>
      <c r="T127" t="s">
        <v>47</v>
      </c>
      <c r="U127" t="s">
        <v>47</v>
      </c>
      <c r="V127" t="s">
        <v>47</v>
      </c>
      <c r="W127" t="s">
        <v>47</v>
      </c>
      <c r="X127" t="s">
        <v>47</v>
      </c>
      <c r="Y127" t="s">
        <v>47</v>
      </c>
      <c r="Z127" t="s">
        <v>47</v>
      </c>
      <c r="AA127" t="s">
        <v>47</v>
      </c>
      <c r="AB127">
        <v>0</v>
      </c>
      <c r="AC127" t="str">
        <f>VLOOKUP($A127,Pit!$A$4:$A$1386,1,FALSE)</f>
        <v>SPCliff Geldof18</v>
      </c>
    </row>
    <row r="128" spans="1:29" x14ac:dyDescent="0.25">
      <c r="A128" t="str">
        <f t="shared" si="1"/>
        <v>SPClement Godfrey21</v>
      </c>
      <c r="B128">
        <v>4734</v>
      </c>
      <c r="C128">
        <v>157</v>
      </c>
      <c r="D128" t="s">
        <v>947</v>
      </c>
      <c r="E128" t="s">
        <v>948</v>
      </c>
      <c r="F128">
        <v>0</v>
      </c>
      <c r="G128" s="10">
        <v>36788</v>
      </c>
      <c r="H128">
        <v>21</v>
      </c>
      <c r="I128" t="s">
        <v>136</v>
      </c>
      <c r="J128" t="s">
        <v>25</v>
      </c>
      <c r="K128">
        <v>1</v>
      </c>
      <c r="L128">
        <v>1</v>
      </c>
      <c r="M128">
        <v>1</v>
      </c>
      <c r="O128" t="s">
        <v>47</v>
      </c>
      <c r="P128" t="s">
        <v>47</v>
      </c>
      <c r="Q128" t="s">
        <v>47</v>
      </c>
      <c r="R128" t="s">
        <v>47</v>
      </c>
      <c r="S128" t="s">
        <v>47</v>
      </c>
      <c r="T128" t="s">
        <v>47</v>
      </c>
      <c r="U128" t="s">
        <v>47</v>
      </c>
      <c r="V128" t="s">
        <v>47</v>
      </c>
      <c r="W128" t="s">
        <v>47</v>
      </c>
      <c r="X128" t="s">
        <v>47</v>
      </c>
      <c r="Y128" t="s">
        <v>47</v>
      </c>
      <c r="Z128" t="s">
        <v>47</v>
      </c>
      <c r="AA128" t="s">
        <v>47</v>
      </c>
      <c r="AB128">
        <v>0</v>
      </c>
      <c r="AC128" t="str">
        <f>VLOOKUP($A128,Pit!$A$4:$A$1386,1,FALSE)</f>
        <v>SPClement Godfrey21</v>
      </c>
    </row>
    <row r="129" spans="1:29" x14ac:dyDescent="0.25">
      <c r="A129" t="str">
        <f t="shared" si="1"/>
        <v>RPGerardo Gómez18</v>
      </c>
      <c r="B129">
        <v>3488</v>
      </c>
      <c r="C129">
        <v>720</v>
      </c>
      <c r="D129" t="s">
        <v>949</v>
      </c>
      <c r="E129" t="s">
        <v>441</v>
      </c>
      <c r="F129">
        <v>0</v>
      </c>
      <c r="G129" s="10">
        <v>37899</v>
      </c>
      <c r="H129">
        <v>18</v>
      </c>
      <c r="I129" t="s">
        <v>136</v>
      </c>
      <c r="J129" t="s">
        <v>221</v>
      </c>
      <c r="K129">
        <v>1</v>
      </c>
      <c r="L129">
        <v>1</v>
      </c>
      <c r="M129">
        <v>1</v>
      </c>
      <c r="O129" t="s">
        <v>47</v>
      </c>
      <c r="P129" t="s">
        <v>47</v>
      </c>
      <c r="Q129" t="s">
        <v>47</v>
      </c>
      <c r="R129" t="s">
        <v>47</v>
      </c>
      <c r="S129" t="s">
        <v>47</v>
      </c>
      <c r="T129" t="s">
        <v>47</v>
      </c>
      <c r="U129" t="s">
        <v>47</v>
      </c>
      <c r="V129" t="s">
        <v>47</v>
      </c>
      <c r="W129" t="s">
        <v>47</v>
      </c>
      <c r="X129" t="s">
        <v>47</v>
      </c>
      <c r="Y129" t="s">
        <v>47</v>
      </c>
      <c r="Z129" t="s">
        <v>47</v>
      </c>
      <c r="AA129" t="s">
        <v>47</v>
      </c>
      <c r="AB129">
        <v>0</v>
      </c>
      <c r="AC129" t="str">
        <f>VLOOKUP($A129,Pit!$A$4:$A$1386,1,FALSE)</f>
        <v>RPGerardo Gómez18</v>
      </c>
    </row>
    <row r="130" spans="1:29" x14ac:dyDescent="0.25">
      <c r="A130" t="str">
        <f t="shared" si="1"/>
        <v>RPAntónio Gonzáles21</v>
      </c>
      <c r="B130">
        <v>13789</v>
      </c>
      <c r="C130">
        <v>617</v>
      </c>
      <c r="D130" t="s">
        <v>361</v>
      </c>
      <c r="E130" t="s">
        <v>444</v>
      </c>
      <c r="F130">
        <v>0</v>
      </c>
      <c r="G130" s="10">
        <v>36824</v>
      </c>
      <c r="H130">
        <v>21</v>
      </c>
      <c r="I130" t="s">
        <v>136</v>
      </c>
      <c r="J130" t="s">
        <v>221</v>
      </c>
      <c r="K130">
        <v>1</v>
      </c>
      <c r="L130">
        <v>1</v>
      </c>
      <c r="M130">
        <v>1</v>
      </c>
      <c r="O130" t="s">
        <v>47</v>
      </c>
      <c r="P130" t="s">
        <v>47</v>
      </c>
      <c r="Q130" t="s">
        <v>47</v>
      </c>
      <c r="R130" t="s">
        <v>47</v>
      </c>
      <c r="S130" t="s">
        <v>47</v>
      </c>
      <c r="T130" t="s">
        <v>47</v>
      </c>
      <c r="U130" t="s">
        <v>47</v>
      </c>
      <c r="V130" t="s">
        <v>47</v>
      </c>
      <c r="W130" t="s">
        <v>47</v>
      </c>
      <c r="X130" t="s">
        <v>47</v>
      </c>
      <c r="Y130" t="s">
        <v>47</v>
      </c>
      <c r="Z130" t="s">
        <v>47</v>
      </c>
      <c r="AA130" t="s">
        <v>47</v>
      </c>
      <c r="AB130">
        <v>0</v>
      </c>
      <c r="AC130" t="str">
        <f>VLOOKUP($A130,Pit!$A$4:$A$1386,1,FALSE)</f>
        <v>RPAntónio Gonzáles21</v>
      </c>
    </row>
    <row r="131" spans="1:29" x14ac:dyDescent="0.25">
      <c r="A131" t="str">
        <f t="shared" ref="A131:A194" si="2">IF(J131="MR","RP",J131)&amp;D131&amp;" "&amp;E131&amp;H131</f>
        <v>SPFélix Gonzáles18</v>
      </c>
      <c r="B131">
        <v>4829</v>
      </c>
      <c r="C131">
        <v>795</v>
      </c>
      <c r="D131" t="s">
        <v>770</v>
      </c>
      <c r="E131" t="s">
        <v>444</v>
      </c>
      <c r="F131">
        <v>0</v>
      </c>
      <c r="G131" s="10">
        <v>38108</v>
      </c>
      <c r="H131">
        <v>18</v>
      </c>
      <c r="I131" t="s">
        <v>136</v>
      </c>
      <c r="J131" t="s">
        <v>25</v>
      </c>
      <c r="K131">
        <v>1</v>
      </c>
      <c r="L131">
        <v>1</v>
      </c>
      <c r="M131">
        <v>1</v>
      </c>
      <c r="O131" t="s">
        <v>47</v>
      </c>
      <c r="P131" t="s">
        <v>47</v>
      </c>
      <c r="Q131" t="s">
        <v>47</v>
      </c>
      <c r="R131" t="s">
        <v>47</v>
      </c>
      <c r="S131" t="s">
        <v>47</v>
      </c>
      <c r="T131" t="s">
        <v>47</v>
      </c>
      <c r="U131" t="s">
        <v>47</v>
      </c>
      <c r="V131" t="s">
        <v>47</v>
      </c>
      <c r="W131" t="s">
        <v>47</v>
      </c>
      <c r="X131" t="s">
        <v>47</v>
      </c>
      <c r="Y131" t="s">
        <v>47</v>
      </c>
      <c r="Z131" t="s">
        <v>47</v>
      </c>
      <c r="AA131" t="s">
        <v>47</v>
      </c>
      <c r="AB131">
        <v>0</v>
      </c>
      <c r="AC131" t="str">
        <f>VLOOKUP($A131,Pit!$A$4:$A$1386,1,FALSE)</f>
        <v>SPFélix Gonzáles18</v>
      </c>
    </row>
    <row r="132" spans="1:29" x14ac:dyDescent="0.25">
      <c r="A132" t="str">
        <f t="shared" si="2"/>
        <v>CLGilberto Gonzáles21</v>
      </c>
      <c r="B132">
        <v>7257</v>
      </c>
      <c r="C132">
        <v>466</v>
      </c>
      <c r="D132" t="s">
        <v>950</v>
      </c>
      <c r="E132" t="s">
        <v>444</v>
      </c>
      <c r="F132">
        <v>0</v>
      </c>
      <c r="G132" s="10">
        <v>36821</v>
      </c>
      <c r="H132">
        <v>21</v>
      </c>
      <c r="I132" t="s">
        <v>136</v>
      </c>
      <c r="J132" t="s">
        <v>249</v>
      </c>
      <c r="K132">
        <v>1</v>
      </c>
      <c r="L132">
        <v>1</v>
      </c>
      <c r="M132">
        <v>1</v>
      </c>
      <c r="O132" t="s">
        <v>47</v>
      </c>
      <c r="P132" t="s">
        <v>47</v>
      </c>
      <c r="Q132" t="s">
        <v>47</v>
      </c>
      <c r="R132" t="s">
        <v>47</v>
      </c>
      <c r="S132" t="s">
        <v>47</v>
      </c>
      <c r="T132" t="s">
        <v>47</v>
      </c>
      <c r="U132" t="s">
        <v>47</v>
      </c>
      <c r="V132" t="s">
        <v>47</v>
      </c>
      <c r="W132" t="s">
        <v>47</v>
      </c>
      <c r="X132" t="s">
        <v>47</v>
      </c>
      <c r="Y132" t="s">
        <v>47</v>
      </c>
      <c r="Z132" t="s">
        <v>47</v>
      </c>
      <c r="AA132" t="s">
        <v>47</v>
      </c>
      <c r="AB132">
        <v>0</v>
      </c>
      <c r="AC132" t="str">
        <f>VLOOKUP($A132,Pit!$A$4:$A$1386,1,FALSE)</f>
        <v>CLGilberto Gonzáles21</v>
      </c>
    </row>
    <row r="133" spans="1:29" x14ac:dyDescent="0.25">
      <c r="A133" t="str">
        <f t="shared" si="2"/>
        <v>CLFrancisco González21</v>
      </c>
      <c r="B133">
        <v>8387</v>
      </c>
      <c r="C133">
        <v>529</v>
      </c>
      <c r="D133" t="s">
        <v>669</v>
      </c>
      <c r="E133" t="s">
        <v>951</v>
      </c>
      <c r="F133">
        <v>0</v>
      </c>
      <c r="G133" s="10">
        <v>36820</v>
      </c>
      <c r="H133">
        <v>21</v>
      </c>
      <c r="I133" t="s">
        <v>136</v>
      </c>
      <c r="J133" t="s">
        <v>249</v>
      </c>
      <c r="K133">
        <v>1</v>
      </c>
      <c r="L133">
        <v>1</v>
      </c>
      <c r="M133">
        <v>1</v>
      </c>
      <c r="O133" t="s">
        <v>47</v>
      </c>
      <c r="P133" t="s">
        <v>47</v>
      </c>
      <c r="Q133" t="s">
        <v>47</v>
      </c>
      <c r="R133" t="s">
        <v>47</v>
      </c>
      <c r="S133" t="s">
        <v>47</v>
      </c>
      <c r="T133" t="s">
        <v>47</v>
      </c>
      <c r="U133" t="s">
        <v>47</v>
      </c>
      <c r="V133" t="s">
        <v>47</v>
      </c>
      <c r="W133" t="s">
        <v>47</v>
      </c>
      <c r="X133" t="s">
        <v>47</v>
      </c>
      <c r="Y133" t="s">
        <v>47</v>
      </c>
      <c r="Z133" t="s">
        <v>47</v>
      </c>
      <c r="AA133" t="s">
        <v>47</v>
      </c>
      <c r="AB133">
        <v>0</v>
      </c>
      <c r="AC133" t="str">
        <f>VLOOKUP($A133,Pit!$A$4:$A$1386,1,FALSE)</f>
        <v>CLFrancisco González21</v>
      </c>
    </row>
    <row r="134" spans="1:29" x14ac:dyDescent="0.25">
      <c r="A134" t="str">
        <f t="shared" si="2"/>
        <v>RPOliver González21</v>
      </c>
      <c r="B134">
        <v>11510</v>
      </c>
      <c r="C134">
        <v>765</v>
      </c>
      <c r="D134" t="s">
        <v>952</v>
      </c>
      <c r="E134" t="s">
        <v>951</v>
      </c>
      <c r="F134">
        <v>0</v>
      </c>
      <c r="G134" s="10">
        <v>37002</v>
      </c>
      <c r="H134">
        <v>21</v>
      </c>
      <c r="I134" t="s">
        <v>136</v>
      </c>
      <c r="J134" t="s">
        <v>221</v>
      </c>
      <c r="K134">
        <v>1</v>
      </c>
      <c r="L134">
        <v>1</v>
      </c>
      <c r="M134">
        <v>1</v>
      </c>
      <c r="O134" t="s">
        <v>47</v>
      </c>
      <c r="P134" t="s">
        <v>47</v>
      </c>
      <c r="Q134" t="s">
        <v>47</v>
      </c>
      <c r="R134" t="s">
        <v>47</v>
      </c>
      <c r="S134" t="s">
        <v>47</v>
      </c>
      <c r="T134" t="s">
        <v>47</v>
      </c>
      <c r="U134" t="s">
        <v>47</v>
      </c>
      <c r="V134" t="s">
        <v>47</v>
      </c>
      <c r="W134" t="s">
        <v>47</v>
      </c>
      <c r="X134" t="s">
        <v>47</v>
      </c>
      <c r="Y134" t="s">
        <v>47</v>
      </c>
      <c r="Z134" t="s">
        <v>47</v>
      </c>
      <c r="AA134" t="s">
        <v>47</v>
      </c>
      <c r="AB134">
        <v>0</v>
      </c>
      <c r="AC134" t="str">
        <f>VLOOKUP($A134,Pit!$A$4:$A$1386,1,FALSE)</f>
        <v>RPOliver González21</v>
      </c>
    </row>
    <row r="135" spans="1:29" x14ac:dyDescent="0.25">
      <c r="A135" t="str">
        <f t="shared" si="2"/>
        <v>RPDoug Goodman18</v>
      </c>
      <c r="B135">
        <v>5085</v>
      </c>
      <c r="C135">
        <v>567</v>
      </c>
      <c r="D135" t="s">
        <v>857</v>
      </c>
      <c r="E135" t="s">
        <v>953</v>
      </c>
      <c r="F135">
        <v>0</v>
      </c>
      <c r="G135" s="10">
        <v>38044</v>
      </c>
      <c r="H135">
        <v>18</v>
      </c>
      <c r="I135" t="s">
        <v>136</v>
      </c>
      <c r="J135" t="s">
        <v>221</v>
      </c>
      <c r="K135">
        <v>1</v>
      </c>
      <c r="L135">
        <v>1</v>
      </c>
      <c r="M135">
        <v>1</v>
      </c>
      <c r="O135" t="s">
        <v>47</v>
      </c>
      <c r="P135" t="s">
        <v>47</v>
      </c>
      <c r="Q135" t="s">
        <v>47</v>
      </c>
      <c r="R135" t="s">
        <v>47</v>
      </c>
      <c r="S135" t="s">
        <v>47</v>
      </c>
      <c r="T135" t="s">
        <v>47</v>
      </c>
      <c r="U135" t="s">
        <v>47</v>
      </c>
      <c r="V135" t="s">
        <v>47</v>
      </c>
      <c r="W135" t="s">
        <v>47</v>
      </c>
      <c r="X135" t="s">
        <v>47</v>
      </c>
      <c r="Y135" t="s">
        <v>47</v>
      </c>
      <c r="Z135" t="s">
        <v>47</v>
      </c>
      <c r="AA135" t="s">
        <v>47</v>
      </c>
      <c r="AB135">
        <v>0</v>
      </c>
      <c r="AC135" t="str">
        <f>VLOOKUP($A135,Pit!$A$4:$A$1386,1,FALSE)</f>
        <v>RPDoug Goodman18</v>
      </c>
    </row>
    <row r="136" spans="1:29" x14ac:dyDescent="0.25">
      <c r="A136" t="str">
        <f t="shared" si="2"/>
        <v>SPNorogumi Goto21</v>
      </c>
      <c r="B136">
        <v>4391</v>
      </c>
      <c r="C136">
        <v>445</v>
      </c>
      <c r="D136" t="s">
        <v>954</v>
      </c>
      <c r="E136" t="s">
        <v>448</v>
      </c>
      <c r="F136">
        <v>0</v>
      </c>
      <c r="G136" s="10">
        <v>36904</v>
      </c>
      <c r="H136">
        <v>21</v>
      </c>
      <c r="I136" t="s">
        <v>136</v>
      </c>
      <c r="J136" t="s">
        <v>25</v>
      </c>
      <c r="K136">
        <v>1</v>
      </c>
      <c r="L136">
        <v>1</v>
      </c>
      <c r="M136">
        <v>1</v>
      </c>
      <c r="O136" t="s">
        <v>47</v>
      </c>
      <c r="P136" t="s">
        <v>47</v>
      </c>
      <c r="Q136" t="s">
        <v>47</v>
      </c>
      <c r="R136" t="s">
        <v>47</v>
      </c>
      <c r="S136" t="s">
        <v>47</v>
      </c>
      <c r="T136" t="s">
        <v>47</v>
      </c>
      <c r="U136" t="s">
        <v>47</v>
      </c>
      <c r="V136" t="s">
        <v>47</v>
      </c>
      <c r="W136" t="s">
        <v>47</v>
      </c>
      <c r="X136" t="s">
        <v>47</v>
      </c>
      <c r="Y136" t="s">
        <v>47</v>
      </c>
      <c r="Z136" t="s">
        <v>47</v>
      </c>
      <c r="AA136" t="s">
        <v>47</v>
      </c>
      <c r="AB136">
        <v>0</v>
      </c>
      <c r="AC136" t="str">
        <f>VLOOKUP($A136,Pit!$A$4:$A$1386,1,FALSE)</f>
        <v>SPNorogumi Goto21</v>
      </c>
    </row>
    <row r="137" spans="1:29" x14ac:dyDescent="0.25">
      <c r="A137" t="str">
        <f t="shared" si="2"/>
        <v>RPTakuma Goto18</v>
      </c>
      <c r="B137">
        <v>9222</v>
      </c>
      <c r="C137">
        <v>644</v>
      </c>
      <c r="D137" t="s">
        <v>955</v>
      </c>
      <c r="E137" t="s">
        <v>448</v>
      </c>
      <c r="F137">
        <v>2000000</v>
      </c>
      <c r="G137" s="10">
        <v>37966</v>
      </c>
      <c r="H137">
        <v>18</v>
      </c>
      <c r="I137" t="s">
        <v>136</v>
      </c>
      <c r="J137" t="s">
        <v>221</v>
      </c>
      <c r="K137">
        <v>1</v>
      </c>
      <c r="L137">
        <v>1</v>
      </c>
      <c r="M137">
        <v>1</v>
      </c>
      <c r="O137" t="s">
        <v>47</v>
      </c>
      <c r="P137" t="s">
        <v>47</v>
      </c>
      <c r="Q137" t="s">
        <v>47</v>
      </c>
      <c r="R137" t="s">
        <v>47</v>
      </c>
      <c r="S137" t="s">
        <v>47</v>
      </c>
      <c r="T137" t="s">
        <v>47</v>
      </c>
      <c r="U137" t="s">
        <v>47</v>
      </c>
      <c r="V137" t="s">
        <v>47</v>
      </c>
      <c r="W137" t="s">
        <v>47</v>
      </c>
      <c r="X137" t="s">
        <v>47</v>
      </c>
      <c r="Y137" t="s">
        <v>47</v>
      </c>
      <c r="Z137" t="s">
        <v>47</v>
      </c>
      <c r="AA137" t="s">
        <v>47</v>
      </c>
      <c r="AB137">
        <v>0</v>
      </c>
      <c r="AC137" t="str">
        <f>VLOOKUP($A137,Pit!$A$4:$A$1386,1,FALSE)</f>
        <v>RPTakuma Goto18</v>
      </c>
    </row>
    <row r="138" spans="1:29" x14ac:dyDescent="0.25">
      <c r="A138" t="str">
        <f t="shared" si="2"/>
        <v>RPGil Graves21</v>
      </c>
      <c r="B138">
        <v>13208</v>
      </c>
      <c r="C138">
        <v>632</v>
      </c>
      <c r="D138" t="s">
        <v>956</v>
      </c>
      <c r="E138" t="s">
        <v>957</v>
      </c>
      <c r="F138">
        <v>0</v>
      </c>
      <c r="G138" s="10">
        <v>36711</v>
      </c>
      <c r="H138">
        <v>21</v>
      </c>
      <c r="I138" t="s">
        <v>136</v>
      </c>
      <c r="J138" t="s">
        <v>221</v>
      </c>
      <c r="K138">
        <v>1</v>
      </c>
      <c r="L138">
        <v>1</v>
      </c>
      <c r="M138">
        <v>1</v>
      </c>
      <c r="O138" t="s">
        <v>47</v>
      </c>
      <c r="P138" t="s">
        <v>47</v>
      </c>
      <c r="Q138" t="s">
        <v>47</v>
      </c>
      <c r="R138" t="s">
        <v>47</v>
      </c>
      <c r="S138" t="s">
        <v>47</v>
      </c>
      <c r="T138" t="s">
        <v>47</v>
      </c>
      <c r="U138" t="s">
        <v>47</v>
      </c>
      <c r="V138" t="s">
        <v>47</v>
      </c>
      <c r="W138" t="s">
        <v>47</v>
      </c>
      <c r="X138" t="s">
        <v>47</v>
      </c>
      <c r="Y138" t="s">
        <v>47</v>
      </c>
      <c r="Z138" t="s">
        <v>47</v>
      </c>
      <c r="AA138" t="s">
        <v>47</v>
      </c>
      <c r="AB138">
        <v>0</v>
      </c>
      <c r="AC138" t="str">
        <f>VLOOKUP($A138,Pit!$A$4:$A$1386,1,FALSE)</f>
        <v>RPGil Graves21</v>
      </c>
    </row>
    <row r="139" spans="1:29" x14ac:dyDescent="0.25">
      <c r="A139" t="str">
        <f t="shared" si="2"/>
        <v>SPTony Graves21</v>
      </c>
      <c r="B139">
        <v>6000</v>
      </c>
      <c r="C139">
        <v>532</v>
      </c>
      <c r="D139" t="s">
        <v>230</v>
      </c>
      <c r="E139" t="s">
        <v>957</v>
      </c>
      <c r="F139">
        <v>0</v>
      </c>
      <c r="G139" s="10">
        <v>36960</v>
      </c>
      <c r="H139">
        <v>21</v>
      </c>
      <c r="I139" t="s">
        <v>136</v>
      </c>
      <c r="J139" t="s">
        <v>25</v>
      </c>
      <c r="K139">
        <v>1</v>
      </c>
      <c r="L139">
        <v>1</v>
      </c>
      <c r="M139">
        <v>1</v>
      </c>
      <c r="O139" t="s">
        <v>47</v>
      </c>
      <c r="P139" t="s">
        <v>47</v>
      </c>
      <c r="Q139" t="s">
        <v>47</v>
      </c>
      <c r="R139" t="s">
        <v>47</v>
      </c>
      <c r="S139" t="s">
        <v>47</v>
      </c>
      <c r="T139" t="s">
        <v>47</v>
      </c>
      <c r="U139" t="s">
        <v>47</v>
      </c>
      <c r="V139" t="s">
        <v>47</v>
      </c>
      <c r="W139" t="s">
        <v>47</v>
      </c>
      <c r="X139" t="s">
        <v>47</v>
      </c>
      <c r="Y139" t="s">
        <v>47</v>
      </c>
      <c r="Z139" t="s">
        <v>47</v>
      </c>
      <c r="AA139" t="s">
        <v>47</v>
      </c>
      <c r="AB139">
        <v>0</v>
      </c>
      <c r="AC139" t="str">
        <f>VLOOKUP($A139,Pit!$A$4:$A$1386,1,FALSE)</f>
        <v>SPTony Graves21</v>
      </c>
    </row>
    <row r="140" spans="1:29" x14ac:dyDescent="0.25">
      <c r="A140" t="str">
        <f t="shared" si="2"/>
        <v>CLRory Green21</v>
      </c>
      <c r="B140">
        <v>7162</v>
      </c>
      <c r="C140">
        <v>491</v>
      </c>
      <c r="D140" t="s">
        <v>344</v>
      </c>
      <c r="E140" t="s">
        <v>450</v>
      </c>
      <c r="F140">
        <v>0</v>
      </c>
      <c r="G140" s="10">
        <v>36793</v>
      </c>
      <c r="H140">
        <v>21</v>
      </c>
      <c r="I140" t="s">
        <v>136</v>
      </c>
      <c r="J140" t="s">
        <v>249</v>
      </c>
      <c r="K140">
        <v>1</v>
      </c>
      <c r="L140">
        <v>1</v>
      </c>
      <c r="M140">
        <v>1</v>
      </c>
      <c r="O140" t="s">
        <v>47</v>
      </c>
      <c r="P140" t="s">
        <v>47</v>
      </c>
      <c r="Q140" t="s">
        <v>47</v>
      </c>
      <c r="R140" t="s">
        <v>47</v>
      </c>
      <c r="S140" t="s">
        <v>47</v>
      </c>
      <c r="T140" t="s">
        <v>47</v>
      </c>
      <c r="U140" t="s">
        <v>47</v>
      </c>
      <c r="V140" t="s">
        <v>47</v>
      </c>
      <c r="W140" t="s">
        <v>47</v>
      </c>
      <c r="X140" t="s">
        <v>47</v>
      </c>
      <c r="Y140" t="s">
        <v>47</v>
      </c>
      <c r="Z140" t="s">
        <v>47</v>
      </c>
      <c r="AA140" t="s">
        <v>47</v>
      </c>
      <c r="AB140">
        <v>0</v>
      </c>
      <c r="AC140" t="str">
        <f>VLOOKUP($A140,Pit!$A$4:$A$1386,1,FALSE)</f>
        <v>CLRory Green21</v>
      </c>
    </row>
    <row r="141" spans="1:29" x14ac:dyDescent="0.25">
      <c r="A141" t="str">
        <f t="shared" si="2"/>
        <v>SPRamiro Guzmán21</v>
      </c>
      <c r="B141">
        <v>10339</v>
      </c>
      <c r="C141">
        <v>594</v>
      </c>
      <c r="D141" t="s">
        <v>562</v>
      </c>
      <c r="E141" t="s">
        <v>466</v>
      </c>
      <c r="F141">
        <v>0</v>
      </c>
      <c r="G141" s="10">
        <v>36761</v>
      </c>
      <c r="H141">
        <v>21</v>
      </c>
      <c r="I141" t="s">
        <v>136</v>
      </c>
      <c r="J141" t="s">
        <v>25</v>
      </c>
      <c r="K141">
        <v>1</v>
      </c>
      <c r="L141">
        <v>1</v>
      </c>
      <c r="M141">
        <v>1</v>
      </c>
      <c r="O141" t="s">
        <v>47</v>
      </c>
      <c r="P141" t="s">
        <v>47</v>
      </c>
      <c r="Q141" t="s">
        <v>47</v>
      </c>
      <c r="R141" t="s">
        <v>47</v>
      </c>
      <c r="S141" t="s">
        <v>47</v>
      </c>
      <c r="T141" t="s">
        <v>47</v>
      </c>
      <c r="U141" t="s">
        <v>47</v>
      </c>
      <c r="V141" t="s">
        <v>47</v>
      </c>
      <c r="W141" t="s">
        <v>47</v>
      </c>
      <c r="X141" t="s">
        <v>47</v>
      </c>
      <c r="Y141" t="s">
        <v>47</v>
      </c>
      <c r="Z141" t="s">
        <v>47</v>
      </c>
      <c r="AA141" t="s">
        <v>47</v>
      </c>
      <c r="AB141">
        <v>0</v>
      </c>
      <c r="AC141" t="str">
        <f>VLOOKUP($A141,Pit!$A$4:$A$1386,1,FALSE)</f>
        <v>SPRamiro Guzmán21</v>
      </c>
    </row>
    <row r="142" spans="1:29" x14ac:dyDescent="0.25">
      <c r="A142" t="str">
        <f t="shared" si="2"/>
        <v>RPYasuhiro Hagiwara18</v>
      </c>
      <c r="B142">
        <v>8627</v>
      </c>
      <c r="C142">
        <v>658</v>
      </c>
      <c r="D142" t="s">
        <v>958</v>
      </c>
      <c r="E142" t="s">
        <v>959</v>
      </c>
      <c r="F142">
        <v>0</v>
      </c>
      <c r="G142" s="10">
        <v>37970</v>
      </c>
      <c r="H142">
        <v>18</v>
      </c>
      <c r="I142" t="s">
        <v>136</v>
      </c>
      <c r="J142" t="s">
        <v>221</v>
      </c>
      <c r="K142">
        <v>1</v>
      </c>
      <c r="L142">
        <v>1</v>
      </c>
      <c r="M142">
        <v>1</v>
      </c>
      <c r="O142" t="s">
        <v>47</v>
      </c>
      <c r="P142" t="s">
        <v>47</v>
      </c>
      <c r="Q142" t="s">
        <v>47</v>
      </c>
      <c r="R142" t="s">
        <v>47</v>
      </c>
      <c r="S142" t="s">
        <v>47</v>
      </c>
      <c r="T142" t="s">
        <v>47</v>
      </c>
      <c r="U142" t="s">
        <v>47</v>
      </c>
      <c r="V142" t="s">
        <v>47</v>
      </c>
      <c r="W142" t="s">
        <v>47</v>
      </c>
      <c r="X142" t="s">
        <v>47</v>
      </c>
      <c r="Y142" t="s">
        <v>47</v>
      </c>
      <c r="Z142" t="s">
        <v>47</v>
      </c>
      <c r="AA142" t="s">
        <v>47</v>
      </c>
      <c r="AB142">
        <v>0</v>
      </c>
      <c r="AC142" t="str">
        <f>VLOOKUP($A142,Pit!$A$4:$A$1386,1,FALSE)</f>
        <v>RPYasuhiro Hagiwara18</v>
      </c>
    </row>
    <row r="143" spans="1:29" x14ac:dyDescent="0.25">
      <c r="A143" t="str">
        <f t="shared" si="2"/>
        <v>RPShun Hakui21</v>
      </c>
      <c r="B143">
        <v>13793</v>
      </c>
      <c r="C143">
        <v>616</v>
      </c>
      <c r="D143" t="s">
        <v>960</v>
      </c>
      <c r="E143" t="s">
        <v>961</v>
      </c>
      <c r="F143">
        <v>0</v>
      </c>
      <c r="G143" s="10">
        <v>36943</v>
      </c>
      <c r="H143">
        <v>21</v>
      </c>
      <c r="I143" t="s">
        <v>136</v>
      </c>
      <c r="J143" t="s">
        <v>221</v>
      </c>
      <c r="K143">
        <v>1</v>
      </c>
      <c r="L143">
        <v>1</v>
      </c>
      <c r="M143">
        <v>1</v>
      </c>
      <c r="O143" t="s">
        <v>47</v>
      </c>
      <c r="P143" t="s">
        <v>47</v>
      </c>
      <c r="Q143" t="s">
        <v>47</v>
      </c>
      <c r="R143" t="s">
        <v>47</v>
      </c>
      <c r="S143" t="s">
        <v>47</v>
      </c>
      <c r="T143" t="s">
        <v>47</v>
      </c>
      <c r="U143" t="s">
        <v>47</v>
      </c>
      <c r="V143" t="s">
        <v>47</v>
      </c>
      <c r="W143" t="s">
        <v>47</v>
      </c>
      <c r="X143" t="s">
        <v>47</v>
      </c>
      <c r="Y143" t="s">
        <v>47</v>
      </c>
      <c r="Z143" t="s">
        <v>47</v>
      </c>
      <c r="AA143" t="s">
        <v>47</v>
      </c>
      <c r="AB143">
        <v>0</v>
      </c>
      <c r="AC143" t="str">
        <f>VLOOKUP($A143,Pit!$A$4:$A$1386,1,FALSE)</f>
        <v>RPShun Hakui21</v>
      </c>
    </row>
    <row r="144" spans="1:29" x14ac:dyDescent="0.25">
      <c r="A144" t="str">
        <f t="shared" si="2"/>
        <v>RPTed Hamilton21</v>
      </c>
      <c r="B144">
        <v>4758</v>
      </c>
      <c r="C144">
        <v>732</v>
      </c>
      <c r="D144" t="s">
        <v>237</v>
      </c>
      <c r="E144" t="s">
        <v>468</v>
      </c>
      <c r="F144">
        <v>0</v>
      </c>
      <c r="G144" s="10">
        <v>36699</v>
      </c>
      <c r="H144">
        <v>21</v>
      </c>
      <c r="I144" t="s">
        <v>136</v>
      </c>
      <c r="J144" t="s">
        <v>221</v>
      </c>
      <c r="K144">
        <v>1</v>
      </c>
      <c r="L144">
        <v>1</v>
      </c>
      <c r="M144">
        <v>1</v>
      </c>
      <c r="O144" t="s">
        <v>47</v>
      </c>
      <c r="P144" t="s">
        <v>47</v>
      </c>
      <c r="Q144" t="s">
        <v>47</v>
      </c>
      <c r="R144" t="s">
        <v>47</v>
      </c>
      <c r="S144" t="s">
        <v>47</v>
      </c>
      <c r="T144" t="s">
        <v>47</v>
      </c>
      <c r="U144" t="s">
        <v>47</v>
      </c>
      <c r="V144" t="s">
        <v>47</v>
      </c>
      <c r="W144" t="s">
        <v>47</v>
      </c>
      <c r="X144" t="s">
        <v>47</v>
      </c>
      <c r="Y144" t="s">
        <v>47</v>
      </c>
      <c r="Z144" t="s">
        <v>47</v>
      </c>
      <c r="AA144" t="s">
        <v>47</v>
      </c>
      <c r="AB144">
        <v>0</v>
      </c>
      <c r="AC144" t="str">
        <f>VLOOKUP($A144,Pit!$A$4:$A$1386,1,FALSE)</f>
        <v>RPTed Hamilton21</v>
      </c>
    </row>
    <row r="145" spans="1:29" x14ac:dyDescent="0.25">
      <c r="A145" t="str">
        <f t="shared" si="2"/>
        <v>RPTim Hansen21</v>
      </c>
      <c r="B145">
        <v>8165</v>
      </c>
      <c r="C145">
        <v>505</v>
      </c>
      <c r="D145" t="s">
        <v>260</v>
      </c>
      <c r="E145" t="s">
        <v>962</v>
      </c>
      <c r="F145">
        <v>0</v>
      </c>
      <c r="G145" s="10">
        <v>36764</v>
      </c>
      <c r="H145">
        <v>21</v>
      </c>
      <c r="I145" t="s">
        <v>136</v>
      </c>
      <c r="J145" t="s">
        <v>221</v>
      </c>
      <c r="K145">
        <v>1</v>
      </c>
      <c r="L145">
        <v>1</v>
      </c>
      <c r="M145">
        <v>1</v>
      </c>
      <c r="O145" t="s">
        <v>47</v>
      </c>
      <c r="P145" t="s">
        <v>47</v>
      </c>
      <c r="Q145" t="s">
        <v>47</v>
      </c>
      <c r="R145" t="s">
        <v>47</v>
      </c>
      <c r="S145" t="s">
        <v>47</v>
      </c>
      <c r="T145" t="s">
        <v>47</v>
      </c>
      <c r="U145" t="s">
        <v>47</v>
      </c>
      <c r="V145" t="s">
        <v>47</v>
      </c>
      <c r="W145" t="s">
        <v>47</v>
      </c>
      <c r="X145" t="s">
        <v>47</v>
      </c>
      <c r="Y145" t="s">
        <v>47</v>
      </c>
      <c r="Z145" t="s">
        <v>47</v>
      </c>
      <c r="AA145" t="s">
        <v>47</v>
      </c>
      <c r="AB145">
        <v>0</v>
      </c>
      <c r="AC145" t="str">
        <f>VLOOKUP($A145,Pit!$A$4:$A$1386,1,FALSE)</f>
        <v>RPTim Hansen21</v>
      </c>
    </row>
    <row r="146" spans="1:29" x14ac:dyDescent="0.25">
      <c r="A146" t="str">
        <f t="shared" si="2"/>
        <v>SPPat Hanson18</v>
      </c>
      <c r="B146">
        <v>5082</v>
      </c>
      <c r="C146">
        <v>331</v>
      </c>
      <c r="D146" t="s">
        <v>254</v>
      </c>
      <c r="E146" t="s">
        <v>963</v>
      </c>
      <c r="F146">
        <v>1800000</v>
      </c>
      <c r="G146" s="10">
        <v>38068</v>
      </c>
      <c r="H146">
        <v>18</v>
      </c>
      <c r="I146" t="s">
        <v>136</v>
      </c>
      <c r="J146" t="s">
        <v>25</v>
      </c>
      <c r="K146">
        <v>1</v>
      </c>
      <c r="L146">
        <v>1</v>
      </c>
      <c r="M146">
        <v>1</v>
      </c>
      <c r="O146" t="s">
        <v>47</v>
      </c>
      <c r="P146" t="s">
        <v>47</v>
      </c>
      <c r="Q146" t="s">
        <v>47</v>
      </c>
      <c r="R146" t="s">
        <v>47</v>
      </c>
      <c r="S146" t="s">
        <v>47</v>
      </c>
      <c r="T146" t="s">
        <v>47</v>
      </c>
      <c r="U146" t="s">
        <v>47</v>
      </c>
      <c r="V146" t="s">
        <v>47</v>
      </c>
      <c r="W146" t="s">
        <v>47</v>
      </c>
      <c r="X146" t="s">
        <v>47</v>
      </c>
      <c r="Y146" t="s">
        <v>47</v>
      </c>
      <c r="Z146" t="s">
        <v>47</v>
      </c>
      <c r="AA146" t="s">
        <v>47</v>
      </c>
      <c r="AB146">
        <v>0</v>
      </c>
      <c r="AC146" t="str">
        <f>VLOOKUP($A146,Pit!$A$4:$A$1386,1,FALSE)</f>
        <v>SPPat Hanson18</v>
      </c>
    </row>
    <row r="147" spans="1:29" x14ac:dyDescent="0.25">
      <c r="A147" t="str">
        <f t="shared" si="2"/>
        <v>RPShusaku Hara18</v>
      </c>
      <c r="B147">
        <v>4581</v>
      </c>
      <c r="C147">
        <v>860</v>
      </c>
      <c r="D147" t="s">
        <v>964</v>
      </c>
      <c r="E147" t="s">
        <v>965</v>
      </c>
      <c r="F147">
        <v>0</v>
      </c>
      <c r="G147" s="10">
        <v>37860</v>
      </c>
      <c r="H147">
        <v>18</v>
      </c>
      <c r="I147" t="s">
        <v>136</v>
      </c>
      <c r="J147" t="s">
        <v>221</v>
      </c>
      <c r="K147">
        <v>1</v>
      </c>
      <c r="L147">
        <v>1</v>
      </c>
      <c r="M147">
        <v>1</v>
      </c>
      <c r="O147" t="s">
        <v>47</v>
      </c>
      <c r="P147" t="s">
        <v>47</v>
      </c>
      <c r="Q147" t="s">
        <v>47</v>
      </c>
      <c r="R147" t="s">
        <v>47</v>
      </c>
      <c r="S147" t="s">
        <v>47</v>
      </c>
      <c r="T147" t="s">
        <v>47</v>
      </c>
      <c r="U147" t="s">
        <v>47</v>
      </c>
      <c r="V147" t="s">
        <v>47</v>
      </c>
      <c r="W147" t="s">
        <v>47</v>
      </c>
      <c r="X147" t="s">
        <v>47</v>
      </c>
      <c r="Y147" t="s">
        <v>47</v>
      </c>
      <c r="Z147" t="s">
        <v>47</v>
      </c>
      <c r="AA147" t="s">
        <v>47</v>
      </c>
      <c r="AB147">
        <v>0</v>
      </c>
      <c r="AC147" t="str">
        <f>VLOOKUP($A147,Pit!$A$4:$A$1386,1,FALSE)</f>
        <v>RPShusaku Hara18</v>
      </c>
    </row>
    <row r="148" spans="1:29" x14ac:dyDescent="0.25">
      <c r="A148" t="str">
        <f t="shared" si="2"/>
        <v>SPMitsuo Harada21</v>
      </c>
      <c r="B148">
        <v>3805</v>
      </c>
      <c r="C148">
        <v>325</v>
      </c>
      <c r="D148" t="s">
        <v>966</v>
      </c>
      <c r="E148" t="s">
        <v>472</v>
      </c>
      <c r="F148">
        <v>0</v>
      </c>
      <c r="G148" s="10">
        <v>36993</v>
      </c>
      <c r="H148">
        <v>21</v>
      </c>
      <c r="I148" t="s">
        <v>136</v>
      </c>
      <c r="J148" t="s">
        <v>25</v>
      </c>
      <c r="K148">
        <v>1</v>
      </c>
      <c r="L148">
        <v>1</v>
      </c>
      <c r="M148">
        <v>1</v>
      </c>
      <c r="O148" t="s">
        <v>47</v>
      </c>
      <c r="P148" t="s">
        <v>47</v>
      </c>
      <c r="Q148" t="s">
        <v>47</v>
      </c>
      <c r="R148" t="s">
        <v>47</v>
      </c>
      <c r="S148" t="s">
        <v>47</v>
      </c>
      <c r="T148" t="s">
        <v>47</v>
      </c>
      <c r="U148" t="s">
        <v>47</v>
      </c>
      <c r="V148" t="s">
        <v>47</v>
      </c>
      <c r="W148" t="s">
        <v>47</v>
      </c>
      <c r="X148" t="s">
        <v>47</v>
      </c>
      <c r="Y148" t="s">
        <v>47</v>
      </c>
      <c r="Z148" t="s">
        <v>47</v>
      </c>
      <c r="AA148" t="s">
        <v>47</v>
      </c>
      <c r="AB148">
        <v>0</v>
      </c>
      <c r="AC148" t="str">
        <f>VLOOKUP($A148,Pit!$A$4:$A$1386,1,FALSE)</f>
        <v>SPMitsuo Harada21</v>
      </c>
    </row>
    <row r="149" spans="1:29" x14ac:dyDescent="0.25">
      <c r="A149" t="str">
        <f t="shared" si="2"/>
        <v>CLBilly Harris21</v>
      </c>
      <c r="B149">
        <v>11604</v>
      </c>
      <c r="C149">
        <v>861</v>
      </c>
      <c r="D149" t="s">
        <v>271</v>
      </c>
      <c r="E149" t="s">
        <v>967</v>
      </c>
      <c r="F149">
        <v>0</v>
      </c>
      <c r="G149" s="10">
        <v>37036</v>
      </c>
      <c r="H149">
        <v>21</v>
      </c>
      <c r="I149" t="s">
        <v>136</v>
      </c>
      <c r="J149" t="s">
        <v>249</v>
      </c>
      <c r="K149">
        <v>1</v>
      </c>
      <c r="L149">
        <v>1</v>
      </c>
      <c r="M149">
        <v>1</v>
      </c>
      <c r="O149" t="s">
        <v>47</v>
      </c>
      <c r="P149" t="s">
        <v>47</v>
      </c>
      <c r="Q149" t="s">
        <v>47</v>
      </c>
      <c r="R149" t="s">
        <v>47</v>
      </c>
      <c r="S149" t="s">
        <v>47</v>
      </c>
      <c r="T149" t="s">
        <v>47</v>
      </c>
      <c r="U149" t="s">
        <v>47</v>
      </c>
      <c r="V149" t="s">
        <v>47</v>
      </c>
      <c r="W149" t="s">
        <v>47</v>
      </c>
      <c r="X149" t="s">
        <v>47</v>
      </c>
      <c r="Y149" t="s">
        <v>47</v>
      </c>
      <c r="Z149" t="s">
        <v>47</v>
      </c>
      <c r="AA149" t="s">
        <v>47</v>
      </c>
      <c r="AB149">
        <v>0</v>
      </c>
      <c r="AC149" t="str">
        <f>VLOOKUP($A149,Pit!$A$4:$A$1386,1,FALSE)</f>
        <v>CLBilly Harris21</v>
      </c>
    </row>
    <row r="150" spans="1:29" x14ac:dyDescent="0.25">
      <c r="A150" t="str">
        <f t="shared" si="2"/>
        <v>SPEvan Harris21</v>
      </c>
      <c r="B150">
        <v>8258</v>
      </c>
      <c r="C150">
        <v>501</v>
      </c>
      <c r="D150" t="s">
        <v>968</v>
      </c>
      <c r="E150" t="s">
        <v>967</v>
      </c>
      <c r="F150">
        <v>0</v>
      </c>
      <c r="G150" s="10">
        <v>36780</v>
      </c>
      <c r="H150">
        <v>21</v>
      </c>
      <c r="I150" t="s">
        <v>136</v>
      </c>
      <c r="J150" t="s">
        <v>25</v>
      </c>
      <c r="K150">
        <v>1</v>
      </c>
      <c r="L150">
        <v>1</v>
      </c>
      <c r="M150">
        <v>1</v>
      </c>
      <c r="O150" t="s">
        <v>47</v>
      </c>
      <c r="P150" t="s">
        <v>47</v>
      </c>
      <c r="Q150" t="s">
        <v>47</v>
      </c>
      <c r="R150" t="s">
        <v>47</v>
      </c>
      <c r="S150" t="s">
        <v>47</v>
      </c>
      <c r="T150" t="s">
        <v>47</v>
      </c>
      <c r="U150" t="s">
        <v>47</v>
      </c>
      <c r="V150" t="s">
        <v>47</v>
      </c>
      <c r="W150" t="s">
        <v>47</v>
      </c>
      <c r="X150" t="s">
        <v>47</v>
      </c>
      <c r="Y150" t="s">
        <v>47</v>
      </c>
      <c r="Z150" t="s">
        <v>47</v>
      </c>
      <c r="AA150" t="s">
        <v>47</v>
      </c>
      <c r="AB150">
        <v>0</v>
      </c>
      <c r="AC150" t="str">
        <f>VLOOKUP($A150,Pit!$A$4:$A$1386,1,FALSE)</f>
        <v>SPEvan Harris21</v>
      </c>
    </row>
    <row r="151" spans="1:29" x14ac:dyDescent="0.25">
      <c r="A151" t="str">
        <f t="shared" si="2"/>
        <v>SPLance Harris21</v>
      </c>
      <c r="B151">
        <v>8514</v>
      </c>
      <c r="C151">
        <v>417</v>
      </c>
      <c r="D151" t="s">
        <v>969</v>
      </c>
      <c r="E151" t="s">
        <v>967</v>
      </c>
      <c r="F151">
        <v>0</v>
      </c>
      <c r="G151" s="10">
        <v>37001</v>
      </c>
      <c r="H151">
        <v>21</v>
      </c>
      <c r="I151" t="s">
        <v>136</v>
      </c>
      <c r="J151" t="s">
        <v>25</v>
      </c>
      <c r="K151">
        <v>1</v>
      </c>
      <c r="L151">
        <v>1</v>
      </c>
      <c r="M151">
        <v>1</v>
      </c>
      <c r="O151" t="s">
        <v>47</v>
      </c>
      <c r="P151" t="s">
        <v>47</v>
      </c>
      <c r="Q151" t="s">
        <v>47</v>
      </c>
      <c r="R151" t="s">
        <v>47</v>
      </c>
      <c r="S151" t="s">
        <v>47</v>
      </c>
      <c r="T151" t="s">
        <v>47</v>
      </c>
      <c r="U151" t="s">
        <v>47</v>
      </c>
      <c r="V151" t="s">
        <v>47</v>
      </c>
      <c r="W151" t="s">
        <v>47</v>
      </c>
      <c r="X151" t="s">
        <v>47</v>
      </c>
      <c r="Y151" t="s">
        <v>47</v>
      </c>
      <c r="Z151" t="s">
        <v>47</v>
      </c>
      <c r="AA151" t="s">
        <v>47</v>
      </c>
      <c r="AB151">
        <v>0</v>
      </c>
      <c r="AC151" t="str">
        <f>VLOOKUP($A151,Pit!$A$4:$A$1386,1,FALSE)</f>
        <v>SPLance Harris21</v>
      </c>
    </row>
    <row r="152" spans="1:29" x14ac:dyDescent="0.25">
      <c r="A152" t="str">
        <f t="shared" si="2"/>
        <v>RPNoboru Hashimoto18</v>
      </c>
      <c r="B152">
        <v>9236</v>
      </c>
      <c r="C152">
        <v>665</v>
      </c>
      <c r="D152" t="s">
        <v>277</v>
      </c>
      <c r="E152" t="s">
        <v>970</v>
      </c>
      <c r="F152">
        <v>0</v>
      </c>
      <c r="G152" s="10">
        <v>37938</v>
      </c>
      <c r="H152">
        <v>18</v>
      </c>
      <c r="I152" t="s">
        <v>136</v>
      </c>
      <c r="J152" t="s">
        <v>221</v>
      </c>
      <c r="K152">
        <v>1</v>
      </c>
      <c r="L152">
        <v>1</v>
      </c>
      <c r="M152">
        <v>1</v>
      </c>
      <c r="O152" t="s">
        <v>47</v>
      </c>
      <c r="P152" t="s">
        <v>47</v>
      </c>
      <c r="Q152" t="s">
        <v>47</v>
      </c>
      <c r="R152" t="s">
        <v>47</v>
      </c>
      <c r="S152" t="s">
        <v>47</v>
      </c>
      <c r="T152" t="s">
        <v>47</v>
      </c>
      <c r="U152" t="s">
        <v>47</v>
      </c>
      <c r="V152" t="s">
        <v>47</v>
      </c>
      <c r="W152" t="s">
        <v>47</v>
      </c>
      <c r="X152" t="s">
        <v>47</v>
      </c>
      <c r="Y152" t="s">
        <v>47</v>
      </c>
      <c r="Z152" t="s">
        <v>47</v>
      </c>
      <c r="AA152" t="s">
        <v>47</v>
      </c>
      <c r="AB152">
        <v>0</v>
      </c>
      <c r="AC152" t="str">
        <f>VLOOKUP($A152,Pit!$A$4:$A$1386,1,FALSE)</f>
        <v>RPNoboru Hashimoto18</v>
      </c>
    </row>
    <row r="153" spans="1:29" x14ac:dyDescent="0.25">
      <c r="A153" t="str">
        <f t="shared" si="2"/>
        <v>SPAkira Hayagawa18</v>
      </c>
      <c r="B153">
        <v>9246</v>
      </c>
      <c r="C153">
        <v>891</v>
      </c>
      <c r="D153" t="s">
        <v>971</v>
      </c>
      <c r="E153" t="s">
        <v>972</v>
      </c>
      <c r="F153">
        <v>0</v>
      </c>
      <c r="G153" s="10">
        <v>38135</v>
      </c>
      <c r="H153">
        <v>18</v>
      </c>
      <c r="I153" t="s">
        <v>136</v>
      </c>
      <c r="J153" t="s">
        <v>25</v>
      </c>
      <c r="K153">
        <v>1</v>
      </c>
      <c r="L153">
        <v>1</v>
      </c>
      <c r="M153">
        <v>1</v>
      </c>
      <c r="O153" t="s">
        <v>47</v>
      </c>
      <c r="P153" t="s">
        <v>47</v>
      </c>
      <c r="Q153" t="s">
        <v>47</v>
      </c>
      <c r="R153" t="s">
        <v>47</v>
      </c>
      <c r="S153" t="s">
        <v>47</v>
      </c>
      <c r="T153" t="s">
        <v>47</v>
      </c>
      <c r="U153" t="s">
        <v>47</v>
      </c>
      <c r="V153" t="s">
        <v>47</v>
      </c>
      <c r="W153" t="s">
        <v>47</v>
      </c>
      <c r="X153" t="s">
        <v>47</v>
      </c>
      <c r="Y153" t="s">
        <v>47</v>
      </c>
      <c r="Z153" t="s">
        <v>47</v>
      </c>
      <c r="AA153" t="s">
        <v>47</v>
      </c>
      <c r="AB153">
        <v>0</v>
      </c>
      <c r="AC153" t="str">
        <f>VLOOKUP($A153,Pit!$A$4:$A$1386,1,FALSE)</f>
        <v>SPAkira Hayagawa18</v>
      </c>
    </row>
    <row r="154" spans="1:29" x14ac:dyDescent="0.25">
      <c r="A154" t="str">
        <f t="shared" si="2"/>
        <v>RPKiyonobu Hayagawa21</v>
      </c>
      <c r="B154">
        <v>4428</v>
      </c>
      <c r="C154">
        <v>748</v>
      </c>
      <c r="D154" t="s">
        <v>973</v>
      </c>
      <c r="E154" t="s">
        <v>972</v>
      </c>
      <c r="F154">
        <v>0</v>
      </c>
      <c r="G154" s="10">
        <v>36852</v>
      </c>
      <c r="H154">
        <v>21</v>
      </c>
      <c r="I154" t="s">
        <v>136</v>
      </c>
      <c r="J154" t="s">
        <v>221</v>
      </c>
      <c r="K154">
        <v>1</v>
      </c>
      <c r="L154">
        <v>1</v>
      </c>
      <c r="M154">
        <v>1</v>
      </c>
      <c r="O154" t="s">
        <v>47</v>
      </c>
      <c r="P154" t="s">
        <v>47</v>
      </c>
      <c r="Q154" t="s">
        <v>47</v>
      </c>
      <c r="R154" t="s">
        <v>47</v>
      </c>
      <c r="S154" t="s">
        <v>47</v>
      </c>
      <c r="T154" t="s">
        <v>47</v>
      </c>
      <c r="U154" t="s">
        <v>47</v>
      </c>
      <c r="V154" t="s">
        <v>47</v>
      </c>
      <c r="W154" t="s">
        <v>47</v>
      </c>
      <c r="X154" t="s">
        <v>47</v>
      </c>
      <c r="Y154" t="s">
        <v>47</v>
      </c>
      <c r="Z154" t="s">
        <v>47</v>
      </c>
      <c r="AA154" t="s">
        <v>47</v>
      </c>
      <c r="AB154">
        <v>0</v>
      </c>
      <c r="AC154" t="str">
        <f>VLOOKUP($A154,Pit!$A$4:$A$1386,1,FALSE)</f>
        <v>RPKiyonobu Hayagawa21</v>
      </c>
    </row>
    <row r="155" spans="1:29" x14ac:dyDescent="0.25">
      <c r="A155" t="str">
        <f t="shared" si="2"/>
        <v>RPYoshitaka Hayagawa21</v>
      </c>
      <c r="B155">
        <v>4510</v>
      </c>
      <c r="C155">
        <v>436</v>
      </c>
      <c r="D155" t="s">
        <v>974</v>
      </c>
      <c r="E155" t="s">
        <v>972</v>
      </c>
      <c r="F155">
        <v>0</v>
      </c>
      <c r="G155" s="10">
        <v>36921</v>
      </c>
      <c r="H155">
        <v>21</v>
      </c>
      <c r="I155" t="s">
        <v>136</v>
      </c>
      <c r="J155" t="s">
        <v>221</v>
      </c>
      <c r="K155">
        <v>1</v>
      </c>
      <c r="L155">
        <v>1</v>
      </c>
      <c r="M155">
        <v>1</v>
      </c>
      <c r="O155" t="s">
        <v>47</v>
      </c>
      <c r="P155" t="s">
        <v>47</v>
      </c>
      <c r="Q155" t="s">
        <v>47</v>
      </c>
      <c r="R155" t="s">
        <v>47</v>
      </c>
      <c r="S155" t="s">
        <v>47</v>
      </c>
      <c r="T155" t="s">
        <v>47</v>
      </c>
      <c r="U155" t="s">
        <v>47</v>
      </c>
      <c r="V155" t="s">
        <v>47</v>
      </c>
      <c r="W155" t="s">
        <v>47</v>
      </c>
      <c r="X155" t="s">
        <v>47</v>
      </c>
      <c r="Y155" t="s">
        <v>47</v>
      </c>
      <c r="Z155" t="s">
        <v>47</v>
      </c>
      <c r="AA155" t="s">
        <v>47</v>
      </c>
      <c r="AB155">
        <v>0</v>
      </c>
      <c r="AC155" t="str">
        <f>VLOOKUP($A155,Pit!$A$4:$A$1386,1,FALSE)</f>
        <v>RPYoshitaka Hayagawa21</v>
      </c>
    </row>
    <row r="156" spans="1:29" x14ac:dyDescent="0.25">
      <c r="A156" t="str">
        <f t="shared" si="2"/>
        <v>SPHyotaru Hayashi21</v>
      </c>
      <c r="B156">
        <v>4003</v>
      </c>
      <c r="C156">
        <v>702</v>
      </c>
      <c r="D156" t="s">
        <v>975</v>
      </c>
      <c r="E156" t="s">
        <v>976</v>
      </c>
      <c r="F156">
        <v>0</v>
      </c>
      <c r="G156" s="10">
        <v>36735</v>
      </c>
      <c r="H156">
        <v>21</v>
      </c>
      <c r="I156" t="s">
        <v>136</v>
      </c>
      <c r="J156" t="s">
        <v>25</v>
      </c>
      <c r="K156">
        <v>1</v>
      </c>
      <c r="L156">
        <v>1</v>
      </c>
      <c r="M156">
        <v>1</v>
      </c>
      <c r="O156" t="s">
        <v>47</v>
      </c>
      <c r="P156" t="s">
        <v>47</v>
      </c>
      <c r="Q156" t="s">
        <v>47</v>
      </c>
      <c r="R156" t="s">
        <v>47</v>
      </c>
      <c r="S156" t="s">
        <v>47</v>
      </c>
      <c r="T156" t="s">
        <v>47</v>
      </c>
      <c r="U156" t="s">
        <v>47</v>
      </c>
      <c r="V156" t="s">
        <v>47</v>
      </c>
      <c r="W156" t="s">
        <v>47</v>
      </c>
      <c r="X156" t="s">
        <v>47</v>
      </c>
      <c r="Y156" t="s">
        <v>47</v>
      </c>
      <c r="Z156" t="s">
        <v>47</v>
      </c>
      <c r="AA156" t="s">
        <v>47</v>
      </c>
      <c r="AB156">
        <v>0</v>
      </c>
      <c r="AC156" t="str">
        <f>VLOOKUP($A156,Pit!$A$4:$A$1386,1,FALSE)</f>
        <v>SPHyotaru Hayashi21</v>
      </c>
    </row>
    <row r="157" spans="1:29" x14ac:dyDescent="0.25">
      <c r="A157" t="str">
        <f t="shared" si="2"/>
        <v>SPMutsuhito Hayashi21</v>
      </c>
      <c r="B157">
        <v>4563</v>
      </c>
      <c r="C157">
        <v>919</v>
      </c>
      <c r="D157" t="s">
        <v>977</v>
      </c>
      <c r="E157" t="s">
        <v>976</v>
      </c>
      <c r="F157">
        <v>0</v>
      </c>
      <c r="G157" s="10">
        <v>36989</v>
      </c>
      <c r="H157">
        <v>21</v>
      </c>
      <c r="I157" t="s">
        <v>136</v>
      </c>
      <c r="J157" t="s">
        <v>25</v>
      </c>
      <c r="K157">
        <v>1</v>
      </c>
      <c r="L157">
        <v>1</v>
      </c>
      <c r="M157">
        <v>1</v>
      </c>
      <c r="O157" t="s">
        <v>47</v>
      </c>
      <c r="P157" t="s">
        <v>47</v>
      </c>
      <c r="Q157" t="s">
        <v>47</v>
      </c>
      <c r="R157" t="s">
        <v>47</v>
      </c>
      <c r="S157" t="s">
        <v>47</v>
      </c>
      <c r="T157" t="s">
        <v>47</v>
      </c>
      <c r="U157" t="s">
        <v>47</v>
      </c>
      <c r="V157" t="s">
        <v>47</v>
      </c>
      <c r="W157" t="s">
        <v>47</v>
      </c>
      <c r="X157" t="s">
        <v>47</v>
      </c>
      <c r="Y157" t="s">
        <v>47</v>
      </c>
      <c r="Z157" t="s">
        <v>47</v>
      </c>
      <c r="AA157" t="s">
        <v>47</v>
      </c>
      <c r="AB157">
        <v>0</v>
      </c>
      <c r="AC157" t="str">
        <f>VLOOKUP($A157,Pit!$A$4:$A$1386,1,FALSE)</f>
        <v>SPMutsuhito Hayashi21</v>
      </c>
    </row>
    <row r="158" spans="1:29" x14ac:dyDescent="0.25">
      <c r="A158" t="str">
        <f t="shared" si="2"/>
        <v>SPTsutomu Hayashi22</v>
      </c>
      <c r="B158">
        <v>5907</v>
      </c>
      <c r="C158">
        <v>232</v>
      </c>
      <c r="D158" t="s">
        <v>978</v>
      </c>
      <c r="E158" t="s">
        <v>976</v>
      </c>
      <c r="F158">
        <v>0</v>
      </c>
      <c r="G158" s="10">
        <v>36367</v>
      </c>
      <c r="H158">
        <v>22</v>
      </c>
      <c r="I158" t="s">
        <v>136</v>
      </c>
      <c r="J158" t="s">
        <v>25</v>
      </c>
      <c r="K158">
        <v>1</v>
      </c>
      <c r="L158">
        <v>1</v>
      </c>
      <c r="M158">
        <v>1</v>
      </c>
      <c r="O158" t="s">
        <v>47</v>
      </c>
      <c r="P158" t="s">
        <v>47</v>
      </c>
      <c r="Q158" t="s">
        <v>47</v>
      </c>
      <c r="R158" t="s">
        <v>47</v>
      </c>
      <c r="S158" t="s">
        <v>47</v>
      </c>
      <c r="T158" t="s">
        <v>47</v>
      </c>
      <c r="U158" t="s">
        <v>47</v>
      </c>
      <c r="V158" t="s">
        <v>47</v>
      </c>
      <c r="W158" t="s">
        <v>47</v>
      </c>
      <c r="X158" t="s">
        <v>47</v>
      </c>
      <c r="Y158" t="s">
        <v>47</v>
      </c>
      <c r="Z158" t="s">
        <v>47</v>
      </c>
      <c r="AA158" t="s">
        <v>47</v>
      </c>
      <c r="AB158">
        <v>0</v>
      </c>
      <c r="AC158" t="str">
        <f>VLOOKUP($A158,Pit!$A$4:$A$1386,1,FALSE)</f>
        <v>SPTsutomu Hayashi22</v>
      </c>
    </row>
    <row r="159" spans="1:29" x14ac:dyDescent="0.25">
      <c r="A159" t="str">
        <f t="shared" si="2"/>
        <v>RPJonathan Haydon21</v>
      </c>
      <c r="B159">
        <v>7461</v>
      </c>
      <c r="C159">
        <v>493</v>
      </c>
      <c r="D159" t="s">
        <v>307</v>
      </c>
      <c r="E159" t="s">
        <v>979</v>
      </c>
      <c r="F159">
        <v>0</v>
      </c>
      <c r="G159" s="10">
        <v>36782</v>
      </c>
      <c r="H159">
        <v>21</v>
      </c>
      <c r="I159" t="s">
        <v>136</v>
      </c>
      <c r="J159" t="s">
        <v>221</v>
      </c>
      <c r="K159">
        <v>1</v>
      </c>
      <c r="L159">
        <v>1</v>
      </c>
      <c r="M159">
        <v>1</v>
      </c>
      <c r="O159" t="s">
        <v>47</v>
      </c>
      <c r="P159" t="s">
        <v>47</v>
      </c>
      <c r="Q159" t="s">
        <v>47</v>
      </c>
      <c r="R159" t="s">
        <v>47</v>
      </c>
      <c r="S159" t="s">
        <v>47</v>
      </c>
      <c r="T159" t="s">
        <v>47</v>
      </c>
      <c r="U159" t="s">
        <v>47</v>
      </c>
      <c r="V159" t="s">
        <v>47</v>
      </c>
      <c r="W159" t="s">
        <v>47</v>
      </c>
      <c r="X159" t="s">
        <v>47</v>
      </c>
      <c r="Y159" t="s">
        <v>47</v>
      </c>
      <c r="Z159" t="s">
        <v>47</v>
      </c>
      <c r="AA159" t="s">
        <v>47</v>
      </c>
      <c r="AB159">
        <v>0</v>
      </c>
      <c r="AC159" t="str">
        <f>VLOOKUP($A159,Pit!$A$4:$A$1386,1,FALSE)</f>
        <v>RPJonathan Haydon21</v>
      </c>
    </row>
    <row r="160" spans="1:29" x14ac:dyDescent="0.25">
      <c r="A160" t="str">
        <f t="shared" si="2"/>
        <v>CLChris Haynes21</v>
      </c>
      <c r="B160">
        <v>9206</v>
      </c>
      <c r="C160">
        <v>646</v>
      </c>
      <c r="D160" t="s">
        <v>210</v>
      </c>
      <c r="E160" t="s">
        <v>242</v>
      </c>
      <c r="F160">
        <v>0</v>
      </c>
      <c r="G160" s="10">
        <v>36915</v>
      </c>
      <c r="H160">
        <v>21</v>
      </c>
      <c r="I160" t="s">
        <v>136</v>
      </c>
      <c r="J160" t="s">
        <v>249</v>
      </c>
      <c r="K160">
        <v>1</v>
      </c>
      <c r="L160">
        <v>1</v>
      </c>
      <c r="M160">
        <v>1</v>
      </c>
      <c r="O160" t="s">
        <v>47</v>
      </c>
      <c r="P160" t="s">
        <v>47</v>
      </c>
      <c r="Q160" t="s">
        <v>47</v>
      </c>
      <c r="R160" t="s">
        <v>47</v>
      </c>
      <c r="S160" t="s">
        <v>47</v>
      </c>
      <c r="T160" t="s">
        <v>47</v>
      </c>
      <c r="U160" t="s">
        <v>47</v>
      </c>
      <c r="V160" t="s">
        <v>47</v>
      </c>
      <c r="W160" t="s">
        <v>47</v>
      </c>
      <c r="X160" t="s">
        <v>47</v>
      </c>
      <c r="Y160" t="s">
        <v>47</v>
      </c>
      <c r="Z160" t="s">
        <v>47</v>
      </c>
      <c r="AA160" t="s">
        <v>47</v>
      </c>
      <c r="AB160">
        <v>0</v>
      </c>
      <c r="AC160" t="str">
        <f>VLOOKUP($A160,Pit!$A$4:$A$1386,1,FALSE)</f>
        <v>CLChris Haynes21</v>
      </c>
    </row>
    <row r="161" spans="1:29" x14ac:dyDescent="0.25">
      <c r="A161" t="str">
        <f t="shared" si="2"/>
        <v>RPHoyt Hensley21</v>
      </c>
      <c r="B161">
        <v>11811</v>
      </c>
      <c r="C161">
        <v>423</v>
      </c>
      <c r="D161" t="s">
        <v>980</v>
      </c>
      <c r="E161" t="s">
        <v>981</v>
      </c>
      <c r="F161">
        <v>0</v>
      </c>
      <c r="G161" s="10">
        <v>36967</v>
      </c>
      <c r="H161">
        <v>21</v>
      </c>
      <c r="I161" t="s">
        <v>136</v>
      </c>
      <c r="J161" t="s">
        <v>221</v>
      </c>
      <c r="K161">
        <v>1</v>
      </c>
      <c r="L161">
        <v>1</v>
      </c>
      <c r="M161">
        <v>1</v>
      </c>
      <c r="O161" t="s">
        <v>47</v>
      </c>
      <c r="P161" t="s">
        <v>47</v>
      </c>
      <c r="Q161" t="s">
        <v>47</v>
      </c>
      <c r="R161" t="s">
        <v>47</v>
      </c>
      <c r="S161" t="s">
        <v>47</v>
      </c>
      <c r="T161" t="s">
        <v>47</v>
      </c>
      <c r="U161" t="s">
        <v>47</v>
      </c>
      <c r="V161" t="s">
        <v>47</v>
      </c>
      <c r="W161" t="s">
        <v>47</v>
      </c>
      <c r="X161" t="s">
        <v>47</v>
      </c>
      <c r="Y161" t="s">
        <v>47</v>
      </c>
      <c r="Z161" t="s">
        <v>47</v>
      </c>
      <c r="AA161" t="s">
        <v>47</v>
      </c>
      <c r="AB161">
        <v>0</v>
      </c>
      <c r="AC161" t="str">
        <f>VLOOKUP($A161,Pit!$A$4:$A$1386,1,FALSE)</f>
        <v>RPHoyt Hensley21</v>
      </c>
    </row>
    <row r="162" spans="1:29" x14ac:dyDescent="0.25">
      <c r="A162" t="str">
        <f t="shared" si="2"/>
        <v>RPÁngel Hernández18</v>
      </c>
      <c r="B162">
        <v>13688</v>
      </c>
      <c r="C162">
        <v>619</v>
      </c>
      <c r="D162" t="s">
        <v>286</v>
      </c>
      <c r="E162" t="s">
        <v>484</v>
      </c>
      <c r="F162">
        <v>0</v>
      </c>
      <c r="G162" s="10">
        <v>38001</v>
      </c>
      <c r="H162">
        <v>18</v>
      </c>
      <c r="I162" t="s">
        <v>136</v>
      </c>
      <c r="J162" t="s">
        <v>221</v>
      </c>
      <c r="K162">
        <v>1</v>
      </c>
      <c r="L162">
        <v>1</v>
      </c>
      <c r="M162">
        <v>1</v>
      </c>
      <c r="O162" t="s">
        <v>47</v>
      </c>
      <c r="P162" t="s">
        <v>47</v>
      </c>
      <c r="Q162" t="s">
        <v>47</v>
      </c>
      <c r="R162" t="s">
        <v>47</v>
      </c>
      <c r="S162" t="s">
        <v>47</v>
      </c>
      <c r="T162" t="s">
        <v>47</v>
      </c>
      <c r="U162" t="s">
        <v>47</v>
      </c>
      <c r="V162" t="s">
        <v>47</v>
      </c>
      <c r="W162" t="s">
        <v>47</v>
      </c>
      <c r="X162" t="s">
        <v>47</v>
      </c>
      <c r="Y162" t="s">
        <v>47</v>
      </c>
      <c r="Z162" t="s">
        <v>47</v>
      </c>
      <c r="AA162" t="s">
        <v>47</v>
      </c>
      <c r="AB162">
        <v>0</v>
      </c>
      <c r="AC162" t="str">
        <f>VLOOKUP($A162,Pit!$A$4:$A$1386,1,FALSE)</f>
        <v>RPÁngel Hernández18</v>
      </c>
    </row>
    <row r="163" spans="1:29" x14ac:dyDescent="0.25">
      <c r="A163" t="str">
        <f t="shared" si="2"/>
        <v>RPJosé Hernández21</v>
      </c>
      <c r="B163">
        <v>13769</v>
      </c>
      <c r="C163">
        <v>826</v>
      </c>
      <c r="D163" t="s">
        <v>294</v>
      </c>
      <c r="E163" t="s">
        <v>484</v>
      </c>
      <c r="F163">
        <v>0</v>
      </c>
      <c r="G163" s="10">
        <v>36832</v>
      </c>
      <c r="H163">
        <v>21</v>
      </c>
      <c r="I163" t="s">
        <v>136</v>
      </c>
      <c r="J163" t="s">
        <v>221</v>
      </c>
      <c r="K163">
        <v>1</v>
      </c>
      <c r="L163">
        <v>1</v>
      </c>
      <c r="M163">
        <v>1</v>
      </c>
      <c r="O163" t="s">
        <v>47</v>
      </c>
      <c r="P163" t="s">
        <v>47</v>
      </c>
      <c r="Q163" t="s">
        <v>47</v>
      </c>
      <c r="R163" t="s">
        <v>47</v>
      </c>
      <c r="S163" t="s">
        <v>47</v>
      </c>
      <c r="T163" t="s">
        <v>47</v>
      </c>
      <c r="U163" t="s">
        <v>47</v>
      </c>
      <c r="V163" t="s">
        <v>47</v>
      </c>
      <c r="W163" t="s">
        <v>47</v>
      </c>
      <c r="X163" t="s">
        <v>47</v>
      </c>
      <c r="Y163" t="s">
        <v>47</v>
      </c>
      <c r="Z163" t="s">
        <v>47</v>
      </c>
      <c r="AA163" t="s">
        <v>47</v>
      </c>
      <c r="AB163">
        <v>0</v>
      </c>
      <c r="AC163" t="str">
        <f>VLOOKUP($A163,Pit!$A$4:$A$1386,1,FALSE)</f>
        <v>RPJosé Hernández21</v>
      </c>
    </row>
    <row r="164" spans="1:29" x14ac:dyDescent="0.25">
      <c r="A164" t="str">
        <f t="shared" si="2"/>
        <v>RPLeonardo Hernández18</v>
      </c>
      <c r="B164">
        <v>4817</v>
      </c>
      <c r="C164">
        <v>857</v>
      </c>
      <c r="D164" t="s">
        <v>982</v>
      </c>
      <c r="E164" t="s">
        <v>484</v>
      </c>
      <c r="F164">
        <v>0</v>
      </c>
      <c r="G164" s="10">
        <v>38123</v>
      </c>
      <c r="H164">
        <v>18</v>
      </c>
      <c r="I164" t="s">
        <v>136</v>
      </c>
      <c r="J164" t="s">
        <v>221</v>
      </c>
      <c r="K164">
        <v>1</v>
      </c>
      <c r="L164">
        <v>1</v>
      </c>
      <c r="M164">
        <v>1</v>
      </c>
      <c r="O164" t="s">
        <v>47</v>
      </c>
      <c r="P164" t="s">
        <v>47</v>
      </c>
      <c r="Q164" t="s">
        <v>47</v>
      </c>
      <c r="R164" t="s">
        <v>47</v>
      </c>
      <c r="S164" t="s">
        <v>47</v>
      </c>
      <c r="T164" t="s">
        <v>47</v>
      </c>
      <c r="U164" t="s">
        <v>47</v>
      </c>
      <c r="V164" t="s">
        <v>47</v>
      </c>
      <c r="W164" t="s">
        <v>47</v>
      </c>
      <c r="X164" t="s">
        <v>47</v>
      </c>
      <c r="Y164" t="s">
        <v>47</v>
      </c>
      <c r="Z164" t="s">
        <v>47</v>
      </c>
      <c r="AA164" t="s">
        <v>47</v>
      </c>
      <c r="AB164">
        <v>0</v>
      </c>
      <c r="AC164" t="str">
        <f>VLOOKUP($A164,Pit!$A$4:$A$1386,1,FALSE)</f>
        <v>RPLeonardo Hernández18</v>
      </c>
    </row>
    <row r="165" spans="1:29" x14ac:dyDescent="0.25">
      <c r="A165" t="str">
        <f t="shared" si="2"/>
        <v>RPMiguel Hernández18</v>
      </c>
      <c r="B165">
        <v>5106</v>
      </c>
      <c r="C165">
        <v>527</v>
      </c>
      <c r="D165" t="s">
        <v>388</v>
      </c>
      <c r="E165" t="s">
        <v>484</v>
      </c>
      <c r="F165">
        <v>0</v>
      </c>
      <c r="G165" s="10">
        <v>37982</v>
      </c>
      <c r="H165">
        <v>18</v>
      </c>
      <c r="I165" t="s">
        <v>136</v>
      </c>
      <c r="J165" t="s">
        <v>221</v>
      </c>
      <c r="K165">
        <v>1</v>
      </c>
      <c r="L165">
        <v>1</v>
      </c>
      <c r="M165">
        <v>1</v>
      </c>
      <c r="O165" t="s">
        <v>47</v>
      </c>
      <c r="P165" t="s">
        <v>47</v>
      </c>
      <c r="Q165" t="s">
        <v>47</v>
      </c>
      <c r="R165" t="s">
        <v>47</v>
      </c>
      <c r="S165" t="s">
        <v>47</v>
      </c>
      <c r="T165" t="s">
        <v>47</v>
      </c>
      <c r="U165" t="s">
        <v>47</v>
      </c>
      <c r="V165" t="s">
        <v>47</v>
      </c>
      <c r="W165" t="s">
        <v>47</v>
      </c>
      <c r="X165" t="s">
        <v>47</v>
      </c>
      <c r="Y165" t="s">
        <v>47</v>
      </c>
      <c r="Z165" t="s">
        <v>47</v>
      </c>
      <c r="AA165" t="s">
        <v>47</v>
      </c>
      <c r="AB165">
        <v>0</v>
      </c>
      <c r="AC165" t="str">
        <f>VLOOKUP($A165,Pit!$A$4:$A$1386,1,FALSE)</f>
        <v>RPMiguel Hernández18</v>
      </c>
    </row>
    <row r="166" spans="1:29" x14ac:dyDescent="0.25">
      <c r="A166" t="str">
        <f t="shared" si="2"/>
        <v>RPÁngelo Herrera21</v>
      </c>
      <c r="B166">
        <v>5830</v>
      </c>
      <c r="C166">
        <v>525</v>
      </c>
      <c r="D166" t="s">
        <v>983</v>
      </c>
      <c r="E166" t="s">
        <v>984</v>
      </c>
      <c r="F166">
        <v>0</v>
      </c>
      <c r="G166" s="10">
        <v>36951</v>
      </c>
      <c r="H166">
        <v>21</v>
      </c>
      <c r="I166" t="s">
        <v>136</v>
      </c>
      <c r="J166" t="s">
        <v>221</v>
      </c>
      <c r="K166">
        <v>1</v>
      </c>
      <c r="L166">
        <v>1</v>
      </c>
      <c r="M166">
        <v>1</v>
      </c>
      <c r="O166" t="s">
        <v>47</v>
      </c>
      <c r="P166" t="s">
        <v>47</v>
      </c>
      <c r="Q166" t="s">
        <v>47</v>
      </c>
      <c r="R166" t="s">
        <v>47</v>
      </c>
      <c r="S166" t="s">
        <v>47</v>
      </c>
      <c r="T166" t="s">
        <v>47</v>
      </c>
      <c r="U166" t="s">
        <v>47</v>
      </c>
      <c r="V166" t="s">
        <v>47</v>
      </c>
      <c r="W166" t="s">
        <v>47</v>
      </c>
      <c r="X166" t="s">
        <v>47</v>
      </c>
      <c r="Y166" t="s">
        <v>47</v>
      </c>
      <c r="Z166" t="s">
        <v>47</v>
      </c>
      <c r="AA166" t="s">
        <v>47</v>
      </c>
      <c r="AB166">
        <v>0</v>
      </c>
      <c r="AC166" t="str">
        <f>VLOOKUP($A166,Pit!$A$4:$A$1386,1,FALSE)</f>
        <v>RPÁngelo Herrera21</v>
      </c>
    </row>
    <row r="167" spans="1:29" x14ac:dyDescent="0.25">
      <c r="A167" t="str">
        <f t="shared" si="2"/>
        <v>SPMark Hewett21</v>
      </c>
      <c r="B167">
        <v>8319</v>
      </c>
      <c r="C167">
        <v>354</v>
      </c>
      <c r="D167" t="s">
        <v>226</v>
      </c>
      <c r="E167" t="s">
        <v>985</v>
      </c>
      <c r="F167">
        <v>0</v>
      </c>
      <c r="G167" s="10">
        <v>36781</v>
      </c>
      <c r="H167">
        <v>21</v>
      </c>
      <c r="I167" t="s">
        <v>136</v>
      </c>
      <c r="J167" t="s">
        <v>25</v>
      </c>
      <c r="K167">
        <v>1</v>
      </c>
      <c r="L167">
        <v>1</v>
      </c>
      <c r="M167">
        <v>1</v>
      </c>
      <c r="O167" t="s">
        <v>47</v>
      </c>
      <c r="P167" t="s">
        <v>47</v>
      </c>
      <c r="Q167" t="s">
        <v>47</v>
      </c>
      <c r="R167" t="s">
        <v>47</v>
      </c>
      <c r="S167" t="s">
        <v>47</v>
      </c>
      <c r="T167" t="s">
        <v>47</v>
      </c>
      <c r="U167" t="s">
        <v>47</v>
      </c>
      <c r="V167" t="s">
        <v>47</v>
      </c>
      <c r="W167" t="s">
        <v>47</v>
      </c>
      <c r="X167" t="s">
        <v>47</v>
      </c>
      <c r="Y167" t="s">
        <v>47</v>
      </c>
      <c r="Z167" t="s">
        <v>47</v>
      </c>
      <c r="AA167" t="s">
        <v>47</v>
      </c>
      <c r="AB167">
        <v>0</v>
      </c>
      <c r="AC167" t="str">
        <f>VLOOKUP($A167,Pit!$A$4:$A$1386,1,FALSE)</f>
        <v>SPMark Hewett21</v>
      </c>
    </row>
    <row r="168" spans="1:29" x14ac:dyDescent="0.25">
      <c r="A168" t="str">
        <f t="shared" si="2"/>
        <v>SPJason Hicks20</v>
      </c>
      <c r="B168">
        <v>10981</v>
      </c>
      <c r="C168">
        <v>590</v>
      </c>
      <c r="D168" t="s">
        <v>304</v>
      </c>
      <c r="E168" t="s">
        <v>986</v>
      </c>
      <c r="F168">
        <v>0</v>
      </c>
      <c r="G168" s="10">
        <v>37047</v>
      </c>
      <c r="H168">
        <v>20</v>
      </c>
      <c r="I168" t="s">
        <v>136</v>
      </c>
      <c r="J168" t="s">
        <v>25</v>
      </c>
      <c r="K168">
        <v>1</v>
      </c>
      <c r="L168">
        <v>1</v>
      </c>
      <c r="M168">
        <v>1</v>
      </c>
      <c r="O168" t="s">
        <v>47</v>
      </c>
      <c r="P168" t="s">
        <v>47</v>
      </c>
      <c r="Q168" t="s">
        <v>47</v>
      </c>
      <c r="R168" t="s">
        <v>47</v>
      </c>
      <c r="S168" t="s">
        <v>47</v>
      </c>
      <c r="T168" t="s">
        <v>47</v>
      </c>
      <c r="U168" t="s">
        <v>47</v>
      </c>
      <c r="V168" t="s">
        <v>47</v>
      </c>
      <c r="W168" t="s">
        <v>47</v>
      </c>
      <c r="X168" t="s">
        <v>47</v>
      </c>
      <c r="Y168" t="s">
        <v>47</v>
      </c>
      <c r="Z168" t="s">
        <v>47</v>
      </c>
      <c r="AA168" t="s">
        <v>47</v>
      </c>
      <c r="AB168">
        <v>0</v>
      </c>
      <c r="AC168" t="str">
        <f>VLOOKUP($A168,Pit!$A$4:$A$1386,1,FALSE)</f>
        <v>SPJason Hicks20</v>
      </c>
    </row>
    <row r="169" spans="1:29" x14ac:dyDescent="0.25">
      <c r="A169" t="str">
        <f t="shared" si="2"/>
        <v>RPMal Hinkle18</v>
      </c>
      <c r="B169">
        <v>4696</v>
      </c>
      <c r="C169">
        <v>729</v>
      </c>
      <c r="D169" t="s">
        <v>987</v>
      </c>
      <c r="E169" t="s">
        <v>988</v>
      </c>
      <c r="F169">
        <v>0</v>
      </c>
      <c r="G169" s="10">
        <v>38079</v>
      </c>
      <c r="H169">
        <v>18</v>
      </c>
      <c r="I169" t="s">
        <v>136</v>
      </c>
      <c r="J169" t="s">
        <v>221</v>
      </c>
      <c r="K169">
        <v>1</v>
      </c>
      <c r="L169">
        <v>1</v>
      </c>
      <c r="M169">
        <v>1</v>
      </c>
      <c r="O169" t="s">
        <v>47</v>
      </c>
      <c r="P169" s="8" t="s">
        <v>47</v>
      </c>
      <c r="Q169" t="s">
        <v>47</v>
      </c>
      <c r="R169" t="s">
        <v>47</v>
      </c>
      <c r="S169" t="s">
        <v>47</v>
      </c>
      <c r="T169" t="s">
        <v>47</v>
      </c>
      <c r="U169" t="s">
        <v>47</v>
      </c>
      <c r="V169" t="s">
        <v>47</v>
      </c>
      <c r="W169" t="s">
        <v>47</v>
      </c>
      <c r="X169" t="s">
        <v>47</v>
      </c>
      <c r="Y169" t="s">
        <v>47</v>
      </c>
      <c r="Z169" s="8" t="s">
        <v>47</v>
      </c>
      <c r="AA169" s="9" t="s">
        <v>47</v>
      </c>
      <c r="AB169" s="9">
        <v>0</v>
      </c>
      <c r="AC169" t="str">
        <f>VLOOKUP($A169,Pit!$A$4:$A$1386,1,FALSE)</f>
        <v>RPMal Hinkle18</v>
      </c>
    </row>
    <row r="170" spans="1:29" x14ac:dyDescent="0.25">
      <c r="A170" t="str">
        <f t="shared" si="2"/>
        <v>SPLyle Hobbs18</v>
      </c>
      <c r="B170">
        <v>5157</v>
      </c>
      <c r="C170">
        <v>762</v>
      </c>
      <c r="D170" t="s">
        <v>989</v>
      </c>
      <c r="E170" t="s">
        <v>990</v>
      </c>
      <c r="F170">
        <v>0</v>
      </c>
      <c r="G170" s="10">
        <v>38015</v>
      </c>
      <c r="H170">
        <v>18</v>
      </c>
      <c r="I170" t="s">
        <v>136</v>
      </c>
      <c r="J170" t="s">
        <v>25</v>
      </c>
      <c r="K170">
        <v>1</v>
      </c>
      <c r="L170">
        <v>1</v>
      </c>
      <c r="M170">
        <v>1</v>
      </c>
      <c r="O170" t="s">
        <v>47</v>
      </c>
      <c r="P170" s="8" t="s">
        <v>47</v>
      </c>
      <c r="Q170" t="s">
        <v>47</v>
      </c>
      <c r="R170" t="s">
        <v>47</v>
      </c>
      <c r="S170" t="s">
        <v>47</v>
      </c>
      <c r="T170" t="s">
        <v>47</v>
      </c>
      <c r="U170" t="s">
        <v>47</v>
      </c>
      <c r="V170" t="s">
        <v>47</v>
      </c>
      <c r="W170" t="s">
        <v>47</v>
      </c>
      <c r="X170" t="s">
        <v>47</v>
      </c>
      <c r="Y170" t="s">
        <v>47</v>
      </c>
      <c r="Z170" s="8" t="s">
        <v>47</v>
      </c>
      <c r="AA170" s="9" t="s">
        <v>47</v>
      </c>
      <c r="AB170" s="9">
        <v>0</v>
      </c>
      <c r="AC170" t="str">
        <f>VLOOKUP($A170,Pit!$A$4:$A$1386,1,FALSE)</f>
        <v>SPLyle Hobbs18</v>
      </c>
    </row>
    <row r="171" spans="1:29" x14ac:dyDescent="0.25">
      <c r="A171" t="str">
        <f t="shared" si="2"/>
        <v>RPFrederick Hoffman18</v>
      </c>
      <c r="B171">
        <v>4985</v>
      </c>
      <c r="C171">
        <v>481</v>
      </c>
      <c r="D171" t="s">
        <v>991</v>
      </c>
      <c r="E171" t="s">
        <v>992</v>
      </c>
      <c r="F171">
        <v>0</v>
      </c>
      <c r="G171" s="10">
        <v>38131</v>
      </c>
      <c r="H171">
        <v>18</v>
      </c>
      <c r="I171" t="s">
        <v>136</v>
      </c>
      <c r="J171" t="s">
        <v>221</v>
      </c>
      <c r="K171">
        <v>1</v>
      </c>
      <c r="L171">
        <v>1</v>
      </c>
      <c r="M171">
        <v>1</v>
      </c>
      <c r="O171" t="s">
        <v>47</v>
      </c>
      <c r="P171" s="8" t="s">
        <v>47</v>
      </c>
      <c r="Q171" t="s">
        <v>47</v>
      </c>
      <c r="R171" t="s">
        <v>47</v>
      </c>
      <c r="S171" t="s">
        <v>47</v>
      </c>
      <c r="T171" t="s">
        <v>47</v>
      </c>
      <c r="U171" t="s">
        <v>47</v>
      </c>
      <c r="V171" t="s">
        <v>47</v>
      </c>
      <c r="W171" t="s">
        <v>47</v>
      </c>
      <c r="X171" t="s">
        <v>47</v>
      </c>
      <c r="Y171" t="s">
        <v>47</v>
      </c>
      <c r="Z171" s="8" t="s">
        <v>47</v>
      </c>
      <c r="AA171" s="9" t="s">
        <v>47</v>
      </c>
      <c r="AB171" s="9">
        <v>0</v>
      </c>
      <c r="AC171" t="str">
        <f>VLOOKUP($A171,Pit!$A$4:$A$1386,1,FALSE)</f>
        <v>RPFrederick Hoffman18</v>
      </c>
    </row>
    <row r="172" spans="1:29" x14ac:dyDescent="0.25">
      <c r="A172" t="str">
        <f t="shared" si="2"/>
        <v>RPWilliam Holdom18</v>
      </c>
      <c r="B172">
        <v>4788</v>
      </c>
      <c r="C172">
        <v>741</v>
      </c>
      <c r="D172" t="s">
        <v>268</v>
      </c>
      <c r="E172" t="s">
        <v>993</v>
      </c>
      <c r="F172">
        <v>0</v>
      </c>
      <c r="G172" s="10">
        <v>37831</v>
      </c>
      <c r="H172">
        <v>18</v>
      </c>
      <c r="I172" t="s">
        <v>136</v>
      </c>
      <c r="J172" t="s">
        <v>221</v>
      </c>
      <c r="K172">
        <v>1</v>
      </c>
      <c r="L172">
        <v>1</v>
      </c>
      <c r="M172">
        <v>1</v>
      </c>
      <c r="O172" t="s">
        <v>47</v>
      </c>
      <c r="P172" s="8" t="s">
        <v>47</v>
      </c>
      <c r="Q172" t="s">
        <v>47</v>
      </c>
      <c r="R172" t="s">
        <v>47</v>
      </c>
      <c r="S172" t="s">
        <v>47</v>
      </c>
      <c r="T172" t="s">
        <v>47</v>
      </c>
      <c r="U172" t="s">
        <v>47</v>
      </c>
      <c r="V172" t="s">
        <v>47</v>
      </c>
      <c r="W172" t="s">
        <v>47</v>
      </c>
      <c r="X172" t="s">
        <v>47</v>
      </c>
      <c r="Y172" t="s">
        <v>47</v>
      </c>
      <c r="Z172" s="8" t="s">
        <v>47</v>
      </c>
      <c r="AA172" s="9" t="s">
        <v>47</v>
      </c>
      <c r="AB172" s="9">
        <v>0</v>
      </c>
      <c r="AC172" t="str">
        <f>VLOOKUP($A172,Pit!$A$4:$A$1386,1,FALSE)</f>
        <v>RPWilliam Holdom18</v>
      </c>
    </row>
    <row r="173" spans="1:29" x14ac:dyDescent="0.25">
      <c r="A173" t="str">
        <f t="shared" si="2"/>
        <v>SPHisanobu Honda18</v>
      </c>
      <c r="B173">
        <v>9162</v>
      </c>
      <c r="C173">
        <v>921</v>
      </c>
      <c r="D173" t="s">
        <v>994</v>
      </c>
      <c r="E173" t="s">
        <v>995</v>
      </c>
      <c r="F173">
        <v>0</v>
      </c>
      <c r="G173" s="10">
        <v>37809</v>
      </c>
      <c r="H173">
        <v>18</v>
      </c>
      <c r="I173" t="s">
        <v>136</v>
      </c>
      <c r="J173" t="s">
        <v>25</v>
      </c>
      <c r="K173">
        <v>1</v>
      </c>
      <c r="L173">
        <v>1</v>
      </c>
      <c r="M173">
        <v>1</v>
      </c>
      <c r="O173" t="s">
        <v>47</v>
      </c>
      <c r="P173" s="8" t="s">
        <v>47</v>
      </c>
      <c r="Q173" t="s">
        <v>47</v>
      </c>
      <c r="R173" t="s">
        <v>47</v>
      </c>
      <c r="S173" t="s">
        <v>47</v>
      </c>
      <c r="T173" t="s">
        <v>47</v>
      </c>
      <c r="U173" t="s">
        <v>47</v>
      </c>
      <c r="V173" t="s">
        <v>47</v>
      </c>
      <c r="W173" t="s">
        <v>47</v>
      </c>
      <c r="X173" t="s">
        <v>47</v>
      </c>
      <c r="Y173" t="s">
        <v>47</v>
      </c>
      <c r="Z173" s="8" t="s">
        <v>47</v>
      </c>
      <c r="AA173" s="9" t="s">
        <v>47</v>
      </c>
      <c r="AB173" s="9">
        <v>0</v>
      </c>
      <c r="AC173" t="str">
        <f>VLOOKUP($A173,Pit!$A$4:$A$1386,1,FALSE)</f>
        <v>SPHisanobu Honda18</v>
      </c>
    </row>
    <row r="174" spans="1:29" x14ac:dyDescent="0.25">
      <c r="A174" t="str">
        <f t="shared" si="2"/>
        <v>SPHarvey Hood21</v>
      </c>
      <c r="B174">
        <v>10467</v>
      </c>
      <c r="C174">
        <v>889</v>
      </c>
      <c r="D174" t="s">
        <v>996</v>
      </c>
      <c r="E174" t="s">
        <v>997</v>
      </c>
      <c r="F174">
        <v>0</v>
      </c>
      <c r="G174" s="10">
        <v>36993</v>
      </c>
      <c r="H174">
        <v>21</v>
      </c>
      <c r="I174" t="s">
        <v>136</v>
      </c>
      <c r="J174" t="s">
        <v>25</v>
      </c>
      <c r="K174">
        <v>1</v>
      </c>
      <c r="L174">
        <v>1</v>
      </c>
      <c r="M174">
        <v>1</v>
      </c>
      <c r="O174" t="s">
        <v>47</v>
      </c>
      <c r="P174" s="8" t="s">
        <v>47</v>
      </c>
      <c r="Q174" t="s">
        <v>47</v>
      </c>
      <c r="R174" t="s">
        <v>47</v>
      </c>
      <c r="S174" t="s">
        <v>47</v>
      </c>
      <c r="T174" t="s">
        <v>47</v>
      </c>
      <c r="U174" t="s">
        <v>47</v>
      </c>
      <c r="V174" t="s">
        <v>47</v>
      </c>
      <c r="W174" t="s">
        <v>47</v>
      </c>
      <c r="X174" t="s">
        <v>47</v>
      </c>
      <c r="Y174" t="s">
        <v>47</v>
      </c>
      <c r="Z174" s="8" t="s">
        <v>47</v>
      </c>
      <c r="AA174" s="9" t="s">
        <v>47</v>
      </c>
      <c r="AB174" s="9">
        <v>0</v>
      </c>
      <c r="AC174" t="str">
        <f>VLOOKUP($A174,Pit!$A$4:$A$1386,1,FALSE)</f>
        <v>SPHarvey Hood21</v>
      </c>
    </row>
    <row r="175" spans="1:29" x14ac:dyDescent="0.25">
      <c r="A175" t="str">
        <f t="shared" si="2"/>
        <v>RPTakeo Hoshino21</v>
      </c>
      <c r="B175">
        <v>3939</v>
      </c>
      <c r="C175">
        <v>379</v>
      </c>
      <c r="D175" t="s">
        <v>998</v>
      </c>
      <c r="E175" t="s">
        <v>999</v>
      </c>
      <c r="F175">
        <v>0</v>
      </c>
      <c r="G175" s="10">
        <v>36782</v>
      </c>
      <c r="H175">
        <v>21</v>
      </c>
      <c r="I175" t="s">
        <v>136</v>
      </c>
      <c r="J175" t="s">
        <v>221</v>
      </c>
      <c r="K175">
        <v>1</v>
      </c>
      <c r="L175">
        <v>1</v>
      </c>
      <c r="M175">
        <v>1</v>
      </c>
      <c r="O175" t="s">
        <v>47</v>
      </c>
      <c r="P175" s="8" t="s">
        <v>47</v>
      </c>
      <c r="Q175" t="s">
        <v>47</v>
      </c>
      <c r="R175" t="s">
        <v>47</v>
      </c>
      <c r="S175" t="s">
        <v>47</v>
      </c>
      <c r="T175" t="s">
        <v>47</v>
      </c>
      <c r="U175" t="s">
        <v>47</v>
      </c>
      <c r="V175" t="s">
        <v>47</v>
      </c>
      <c r="W175" t="s">
        <v>47</v>
      </c>
      <c r="X175" t="s">
        <v>47</v>
      </c>
      <c r="Y175" t="s">
        <v>47</v>
      </c>
      <c r="Z175" s="8" t="s">
        <v>47</v>
      </c>
      <c r="AA175" s="9" t="s">
        <v>47</v>
      </c>
      <c r="AB175" s="9">
        <v>0</v>
      </c>
      <c r="AC175" t="str">
        <f>VLOOKUP($A175,Pit!$A$4:$A$1386,1,FALSE)</f>
        <v>RPTakeo Hoshino21</v>
      </c>
    </row>
    <row r="176" spans="1:29" x14ac:dyDescent="0.25">
      <c r="A176" t="str">
        <f t="shared" si="2"/>
        <v>RPElroy Howell21</v>
      </c>
      <c r="B176">
        <v>6212</v>
      </c>
      <c r="C176">
        <v>757</v>
      </c>
      <c r="D176" t="s">
        <v>1000</v>
      </c>
      <c r="E176" t="s">
        <v>507</v>
      </c>
      <c r="F176">
        <v>0</v>
      </c>
      <c r="G176" s="10">
        <v>37020</v>
      </c>
      <c r="H176">
        <v>21</v>
      </c>
      <c r="I176" t="s">
        <v>136</v>
      </c>
      <c r="J176" t="s">
        <v>221</v>
      </c>
      <c r="K176">
        <v>1</v>
      </c>
      <c r="L176">
        <v>1</v>
      </c>
      <c r="M176">
        <v>1</v>
      </c>
      <c r="O176" t="s">
        <v>47</v>
      </c>
      <c r="P176" s="8" t="s">
        <v>47</v>
      </c>
      <c r="Q176" t="s">
        <v>47</v>
      </c>
      <c r="R176" t="s">
        <v>47</v>
      </c>
      <c r="S176" t="s">
        <v>47</v>
      </c>
      <c r="T176" t="s">
        <v>47</v>
      </c>
      <c r="U176" t="s">
        <v>47</v>
      </c>
      <c r="V176" t="s">
        <v>47</v>
      </c>
      <c r="W176" t="s">
        <v>47</v>
      </c>
      <c r="X176" t="s">
        <v>47</v>
      </c>
      <c r="Y176" t="s">
        <v>47</v>
      </c>
      <c r="Z176" s="8" t="s">
        <v>47</v>
      </c>
      <c r="AA176" s="9" t="s">
        <v>47</v>
      </c>
      <c r="AB176" s="9">
        <v>0</v>
      </c>
      <c r="AC176" t="str">
        <f>VLOOKUP($A176,Pit!$A$4:$A$1386,1,FALSE)</f>
        <v>RPElroy Howell21</v>
      </c>
    </row>
    <row r="177" spans="1:29" x14ac:dyDescent="0.25">
      <c r="A177" t="str">
        <f t="shared" si="2"/>
        <v>SPBob Hubbard18</v>
      </c>
      <c r="B177">
        <v>4975</v>
      </c>
      <c r="C177">
        <v>910</v>
      </c>
      <c r="D177" t="s">
        <v>231</v>
      </c>
      <c r="E177" t="s">
        <v>508</v>
      </c>
      <c r="F177">
        <v>1800000</v>
      </c>
      <c r="G177" s="10">
        <v>37940</v>
      </c>
      <c r="H177">
        <v>18</v>
      </c>
      <c r="I177" t="s">
        <v>136</v>
      </c>
      <c r="J177" t="s">
        <v>25</v>
      </c>
      <c r="K177">
        <v>1</v>
      </c>
      <c r="L177">
        <v>1</v>
      </c>
      <c r="M177">
        <v>1</v>
      </c>
      <c r="O177" t="s">
        <v>47</v>
      </c>
      <c r="P177" s="8" t="s">
        <v>47</v>
      </c>
      <c r="Q177" t="s">
        <v>47</v>
      </c>
      <c r="R177" t="s">
        <v>47</v>
      </c>
      <c r="S177" t="s">
        <v>47</v>
      </c>
      <c r="T177" t="s">
        <v>47</v>
      </c>
      <c r="U177" t="s">
        <v>47</v>
      </c>
      <c r="V177" t="s">
        <v>47</v>
      </c>
      <c r="W177" t="s">
        <v>47</v>
      </c>
      <c r="X177" t="s">
        <v>47</v>
      </c>
      <c r="Y177" t="s">
        <v>47</v>
      </c>
      <c r="Z177" s="8" t="s">
        <v>47</v>
      </c>
      <c r="AA177" s="9" t="s">
        <v>47</v>
      </c>
      <c r="AB177" s="9">
        <v>0</v>
      </c>
      <c r="AC177" t="str">
        <f>VLOOKUP($A177,Pit!$A$4:$A$1386,1,FALSE)</f>
        <v>SPBob Hubbard18</v>
      </c>
    </row>
    <row r="178" spans="1:29" x14ac:dyDescent="0.25">
      <c r="A178" t="str">
        <f t="shared" si="2"/>
        <v>RPArt Hudson18</v>
      </c>
      <c r="B178">
        <v>5185</v>
      </c>
      <c r="C178">
        <v>913</v>
      </c>
      <c r="D178" t="s">
        <v>1001</v>
      </c>
      <c r="E178" t="s">
        <v>1002</v>
      </c>
      <c r="F178">
        <v>0</v>
      </c>
      <c r="G178" s="10">
        <v>38110</v>
      </c>
      <c r="H178">
        <v>18</v>
      </c>
      <c r="I178" t="s">
        <v>136</v>
      </c>
      <c r="J178" t="s">
        <v>221</v>
      </c>
      <c r="K178">
        <v>1</v>
      </c>
      <c r="L178">
        <v>1</v>
      </c>
      <c r="M178">
        <v>1</v>
      </c>
      <c r="O178" t="s">
        <v>47</v>
      </c>
      <c r="P178" s="8" t="s">
        <v>47</v>
      </c>
      <c r="Q178" t="s">
        <v>47</v>
      </c>
      <c r="R178" t="s">
        <v>47</v>
      </c>
      <c r="S178" t="s">
        <v>47</v>
      </c>
      <c r="T178" t="s">
        <v>47</v>
      </c>
      <c r="U178" t="s">
        <v>47</v>
      </c>
      <c r="V178" t="s">
        <v>47</v>
      </c>
      <c r="W178" t="s">
        <v>47</v>
      </c>
      <c r="X178" t="s">
        <v>47</v>
      </c>
      <c r="Y178" t="s">
        <v>47</v>
      </c>
      <c r="Z178" s="8" t="s">
        <v>47</v>
      </c>
      <c r="AA178" s="9" t="s">
        <v>47</v>
      </c>
      <c r="AB178" s="9">
        <v>0</v>
      </c>
      <c r="AC178" t="str">
        <f>VLOOKUP($A178,Pit!$A$4:$A$1386,1,FALSE)</f>
        <v>RPArt Hudson18</v>
      </c>
    </row>
    <row r="179" spans="1:29" x14ac:dyDescent="0.25">
      <c r="A179" t="str">
        <f t="shared" si="2"/>
        <v>SPEvan Humphreys21</v>
      </c>
      <c r="B179">
        <v>11534</v>
      </c>
      <c r="C179">
        <v>583</v>
      </c>
      <c r="D179" t="s">
        <v>968</v>
      </c>
      <c r="E179" t="s">
        <v>1003</v>
      </c>
      <c r="F179">
        <v>6000000</v>
      </c>
      <c r="G179" s="10">
        <v>36996</v>
      </c>
      <c r="H179">
        <v>21</v>
      </c>
      <c r="I179" t="s">
        <v>136</v>
      </c>
      <c r="J179" t="s">
        <v>25</v>
      </c>
      <c r="K179">
        <v>1</v>
      </c>
      <c r="L179">
        <v>1</v>
      </c>
      <c r="M179">
        <v>1</v>
      </c>
      <c r="O179" t="s">
        <v>47</v>
      </c>
      <c r="P179" s="8" t="s">
        <v>47</v>
      </c>
      <c r="Q179" t="s">
        <v>47</v>
      </c>
      <c r="R179" t="s">
        <v>47</v>
      </c>
      <c r="S179" t="s">
        <v>47</v>
      </c>
      <c r="T179" t="s">
        <v>47</v>
      </c>
      <c r="U179" t="s">
        <v>47</v>
      </c>
      <c r="V179" t="s">
        <v>47</v>
      </c>
      <c r="W179" t="s">
        <v>47</v>
      </c>
      <c r="X179" t="s">
        <v>47</v>
      </c>
      <c r="Y179" t="s">
        <v>47</v>
      </c>
      <c r="Z179" s="8" t="s">
        <v>47</v>
      </c>
      <c r="AA179" s="9" t="s">
        <v>47</v>
      </c>
      <c r="AB179" s="9">
        <v>0</v>
      </c>
      <c r="AC179" t="str">
        <f>VLOOKUP($A179,Pit!$A$4:$A$1386,1,FALSE)</f>
        <v>SPEvan Humphreys21</v>
      </c>
    </row>
    <row r="180" spans="1:29" x14ac:dyDescent="0.25">
      <c r="A180" t="str">
        <f t="shared" si="2"/>
        <v>CLTom Hunt21</v>
      </c>
      <c r="B180">
        <v>8509</v>
      </c>
      <c r="C180">
        <v>655</v>
      </c>
      <c r="D180" t="s">
        <v>437</v>
      </c>
      <c r="E180" t="s">
        <v>1004</v>
      </c>
      <c r="F180">
        <v>0</v>
      </c>
      <c r="G180" s="10">
        <v>36729</v>
      </c>
      <c r="H180">
        <v>21</v>
      </c>
      <c r="I180" t="s">
        <v>136</v>
      </c>
      <c r="J180" t="s">
        <v>249</v>
      </c>
      <c r="K180">
        <v>1</v>
      </c>
      <c r="L180">
        <v>1</v>
      </c>
      <c r="M180">
        <v>1</v>
      </c>
      <c r="O180" t="s">
        <v>47</v>
      </c>
      <c r="P180" s="8" t="s">
        <v>47</v>
      </c>
      <c r="Q180" t="s">
        <v>47</v>
      </c>
      <c r="R180" t="s">
        <v>47</v>
      </c>
      <c r="S180" t="s">
        <v>47</v>
      </c>
      <c r="T180" t="s">
        <v>47</v>
      </c>
      <c r="U180" t="s">
        <v>47</v>
      </c>
      <c r="V180" t="s">
        <v>47</v>
      </c>
      <c r="W180" t="s">
        <v>47</v>
      </c>
      <c r="X180" t="s">
        <v>47</v>
      </c>
      <c r="Y180" t="s">
        <v>47</v>
      </c>
      <c r="Z180" s="8" t="s">
        <v>47</v>
      </c>
      <c r="AA180" s="9" t="s">
        <v>47</v>
      </c>
      <c r="AB180" s="9">
        <v>0</v>
      </c>
      <c r="AC180" t="str">
        <f>VLOOKUP($A180,Pit!$A$4:$A$1386,1,FALSE)</f>
        <v>CLTom Hunt21</v>
      </c>
    </row>
    <row r="181" spans="1:29" x14ac:dyDescent="0.25">
      <c r="A181" t="str">
        <f t="shared" si="2"/>
        <v>RPClaudio Ibáñez18</v>
      </c>
      <c r="B181">
        <v>5192</v>
      </c>
      <c r="C181">
        <v>890</v>
      </c>
      <c r="D181" t="s">
        <v>404</v>
      </c>
      <c r="E181" t="s">
        <v>1005</v>
      </c>
      <c r="F181">
        <v>0</v>
      </c>
      <c r="G181" s="10">
        <v>37825</v>
      </c>
      <c r="H181">
        <v>18</v>
      </c>
      <c r="I181" t="s">
        <v>136</v>
      </c>
      <c r="J181" t="s">
        <v>221</v>
      </c>
      <c r="K181">
        <v>1</v>
      </c>
      <c r="L181">
        <v>1</v>
      </c>
      <c r="M181">
        <v>1</v>
      </c>
      <c r="O181" t="s">
        <v>47</v>
      </c>
      <c r="P181" s="8" t="s">
        <v>47</v>
      </c>
      <c r="Q181" t="s">
        <v>47</v>
      </c>
      <c r="R181" t="s">
        <v>47</v>
      </c>
      <c r="S181" t="s">
        <v>47</v>
      </c>
      <c r="T181" t="s">
        <v>47</v>
      </c>
      <c r="U181" t="s">
        <v>47</v>
      </c>
      <c r="V181" t="s">
        <v>47</v>
      </c>
      <c r="W181" t="s">
        <v>47</v>
      </c>
      <c r="X181" t="s">
        <v>47</v>
      </c>
      <c r="Y181" t="s">
        <v>47</v>
      </c>
      <c r="Z181" s="8" t="s">
        <v>47</v>
      </c>
      <c r="AA181" s="9" t="s">
        <v>47</v>
      </c>
      <c r="AB181" s="9">
        <v>0</v>
      </c>
      <c r="AC181" t="str">
        <f>VLOOKUP($A181,Pit!$A$4:$A$1386,1,FALSE)</f>
        <v>RPClaudio Ibáñez18</v>
      </c>
    </row>
    <row r="182" spans="1:29" x14ac:dyDescent="0.25">
      <c r="A182" t="str">
        <f t="shared" si="2"/>
        <v>CLLuis Ibarra18</v>
      </c>
      <c r="B182">
        <v>5083</v>
      </c>
      <c r="C182">
        <v>209</v>
      </c>
      <c r="D182" t="s">
        <v>342</v>
      </c>
      <c r="E182" t="s">
        <v>1006</v>
      </c>
      <c r="F182">
        <v>0</v>
      </c>
      <c r="G182" s="10">
        <v>38078</v>
      </c>
      <c r="H182">
        <v>18</v>
      </c>
      <c r="I182" t="s">
        <v>136</v>
      </c>
      <c r="J182" t="s">
        <v>249</v>
      </c>
      <c r="K182">
        <v>1</v>
      </c>
      <c r="L182">
        <v>1</v>
      </c>
      <c r="M182">
        <v>1</v>
      </c>
      <c r="O182" t="s">
        <v>47</v>
      </c>
      <c r="P182" s="8" t="s">
        <v>47</v>
      </c>
      <c r="Q182" t="s">
        <v>47</v>
      </c>
      <c r="R182" t="s">
        <v>47</v>
      </c>
      <c r="S182" t="s">
        <v>47</v>
      </c>
      <c r="T182" t="s">
        <v>47</v>
      </c>
      <c r="U182" t="s">
        <v>47</v>
      </c>
      <c r="V182" t="s">
        <v>47</v>
      </c>
      <c r="W182" t="s">
        <v>47</v>
      </c>
      <c r="X182" t="s">
        <v>47</v>
      </c>
      <c r="Y182" t="s">
        <v>47</v>
      </c>
      <c r="Z182" s="8" t="s">
        <v>47</v>
      </c>
      <c r="AA182" s="9" t="s">
        <v>47</v>
      </c>
      <c r="AB182" s="9">
        <v>0</v>
      </c>
      <c r="AC182" t="str">
        <f>VLOOKUP($A182,Pit!$A$4:$A$1386,1,FALSE)</f>
        <v>CLLuis Ibarra18</v>
      </c>
    </row>
    <row r="183" spans="1:29" x14ac:dyDescent="0.25">
      <c r="A183" t="str">
        <f t="shared" si="2"/>
        <v>SPNoboru Imai17</v>
      </c>
      <c r="B183">
        <v>8654</v>
      </c>
      <c r="C183">
        <v>664</v>
      </c>
      <c r="D183" t="s">
        <v>277</v>
      </c>
      <c r="E183" t="s">
        <v>1007</v>
      </c>
      <c r="F183">
        <v>0</v>
      </c>
      <c r="G183" s="10">
        <v>38139</v>
      </c>
      <c r="H183">
        <v>17</v>
      </c>
      <c r="I183" t="s">
        <v>136</v>
      </c>
      <c r="J183" t="s">
        <v>25</v>
      </c>
      <c r="K183">
        <v>1</v>
      </c>
      <c r="L183">
        <v>1</v>
      </c>
      <c r="M183">
        <v>1</v>
      </c>
      <c r="O183" t="s">
        <v>47</v>
      </c>
      <c r="P183" s="8" t="s">
        <v>47</v>
      </c>
      <c r="Q183" t="s">
        <v>47</v>
      </c>
      <c r="R183" t="s">
        <v>47</v>
      </c>
      <c r="S183" t="s">
        <v>47</v>
      </c>
      <c r="T183" t="s">
        <v>47</v>
      </c>
      <c r="U183" t="s">
        <v>47</v>
      </c>
      <c r="V183" t="s">
        <v>47</v>
      </c>
      <c r="W183" t="s">
        <v>47</v>
      </c>
      <c r="X183" t="s">
        <v>47</v>
      </c>
      <c r="Y183" t="s">
        <v>47</v>
      </c>
      <c r="Z183" s="8" t="s">
        <v>47</v>
      </c>
      <c r="AA183" s="9" t="s">
        <v>47</v>
      </c>
      <c r="AB183" s="9">
        <v>0</v>
      </c>
      <c r="AC183" t="str">
        <f>VLOOKUP($A183,Pit!$A$4:$A$1386,1,FALSE)</f>
        <v>SPNoboru Imai17</v>
      </c>
    </row>
    <row r="184" spans="1:29" x14ac:dyDescent="0.25">
      <c r="A184" t="str">
        <f t="shared" si="2"/>
        <v>RPJoe Ingram18</v>
      </c>
      <c r="B184">
        <v>5035</v>
      </c>
      <c r="C184">
        <v>570</v>
      </c>
      <c r="D184" t="s">
        <v>243</v>
      </c>
      <c r="E184" t="s">
        <v>1008</v>
      </c>
      <c r="F184">
        <v>0</v>
      </c>
      <c r="G184" s="10">
        <v>38074</v>
      </c>
      <c r="H184">
        <v>18</v>
      </c>
      <c r="I184" t="s">
        <v>136</v>
      </c>
      <c r="J184" t="s">
        <v>221</v>
      </c>
      <c r="K184">
        <v>1</v>
      </c>
      <c r="L184">
        <v>1</v>
      </c>
      <c r="M184">
        <v>1</v>
      </c>
      <c r="O184" t="s">
        <v>47</v>
      </c>
      <c r="P184" s="8" t="s">
        <v>47</v>
      </c>
      <c r="Q184" t="s">
        <v>47</v>
      </c>
      <c r="R184" t="s">
        <v>47</v>
      </c>
      <c r="S184" t="s">
        <v>47</v>
      </c>
      <c r="T184" t="s">
        <v>47</v>
      </c>
      <c r="U184" t="s">
        <v>47</v>
      </c>
      <c r="V184" t="s">
        <v>47</v>
      </c>
      <c r="W184" t="s">
        <v>47</v>
      </c>
      <c r="X184" t="s">
        <v>47</v>
      </c>
      <c r="Y184" t="s">
        <v>47</v>
      </c>
      <c r="Z184" s="8" t="s">
        <v>47</v>
      </c>
      <c r="AA184" s="9" t="s">
        <v>47</v>
      </c>
      <c r="AB184" s="9">
        <v>0</v>
      </c>
      <c r="AC184" t="str">
        <f>VLOOKUP($A184,Pit!$A$4:$A$1386,1,FALSE)</f>
        <v>RPJoe Ingram18</v>
      </c>
    </row>
    <row r="185" spans="1:29" x14ac:dyDescent="0.25">
      <c r="A185" t="str">
        <f t="shared" si="2"/>
        <v>RPYorikane Ishihara18</v>
      </c>
      <c r="B185">
        <v>9143</v>
      </c>
      <c r="C185">
        <v>406</v>
      </c>
      <c r="D185" t="s">
        <v>943</v>
      </c>
      <c r="E185" t="s">
        <v>1009</v>
      </c>
      <c r="F185">
        <v>0</v>
      </c>
      <c r="G185" s="10">
        <v>37992</v>
      </c>
      <c r="H185">
        <v>18</v>
      </c>
      <c r="I185" t="s">
        <v>136</v>
      </c>
      <c r="J185" t="s">
        <v>221</v>
      </c>
      <c r="K185">
        <v>1</v>
      </c>
      <c r="L185">
        <v>1</v>
      </c>
      <c r="M185">
        <v>1</v>
      </c>
      <c r="O185" t="s">
        <v>47</v>
      </c>
      <c r="P185" s="8" t="s">
        <v>47</v>
      </c>
      <c r="Q185" t="s">
        <v>47</v>
      </c>
      <c r="R185" t="s">
        <v>47</v>
      </c>
      <c r="S185" t="s">
        <v>47</v>
      </c>
      <c r="T185" t="s">
        <v>47</v>
      </c>
      <c r="U185" t="s">
        <v>47</v>
      </c>
      <c r="V185" t="s">
        <v>47</v>
      </c>
      <c r="W185" t="s">
        <v>47</v>
      </c>
      <c r="X185" t="s">
        <v>47</v>
      </c>
      <c r="Y185" t="s">
        <v>47</v>
      </c>
      <c r="Z185" s="8" t="s">
        <v>47</v>
      </c>
      <c r="AA185" s="9" t="s">
        <v>47</v>
      </c>
      <c r="AB185" s="9">
        <v>0</v>
      </c>
      <c r="AC185" t="str">
        <f>VLOOKUP($A185,Pit!$A$4:$A$1386,1,FALSE)</f>
        <v>RPYorikane Ishihara18</v>
      </c>
    </row>
    <row r="186" spans="1:29" x14ac:dyDescent="0.25">
      <c r="A186" t="str">
        <f t="shared" si="2"/>
        <v>RPMomoru Ishikawa18</v>
      </c>
      <c r="B186">
        <v>9149</v>
      </c>
      <c r="C186">
        <v>372</v>
      </c>
      <c r="D186" t="s">
        <v>1010</v>
      </c>
      <c r="E186" t="s">
        <v>1011</v>
      </c>
      <c r="F186">
        <v>2800000</v>
      </c>
      <c r="G186" s="10">
        <v>37932</v>
      </c>
      <c r="H186">
        <v>18</v>
      </c>
      <c r="I186" t="s">
        <v>136</v>
      </c>
      <c r="J186" t="s">
        <v>221</v>
      </c>
      <c r="K186">
        <v>1</v>
      </c>
      <c r="L186">
        <v>1</v>
      </c>
      <c r="M186">
        <v>1</v>
      </c>
      <c r="O186" t="s">
        <v>47</v>
      </c>
      <c r="P186" s="8" t="s">
        <v>47</v>
      </c>
      <c r="Q186" t="s">
        <v>47</v>
      </c>
      <c r="R186" t="s">
        <v>47</v>
      </c>
      <c r="S186" t="s">
        <v>47</v>
      </c>
      <c r="T186" t="s">
        <v>47</v>
      </c>
      <c r="U186" t="s">
        <v>47</v>
      </c>
      <c r="V186" t="s">
        <v>47</v>
      </c>
      <c r="W186" t="s">
        <v>47</v>
      </c>
      <c r="X186" t="s">
        <v>47</v>
      </c>
      <c r="Y186" t="s">
        <v>47</v>
      </c>
      <c r="Z186" s="8" t="s">
        <v>47</v>
      </c>
      <c r="AA186" s="9" t="s">
        <v>47</v>
      </c>
      <c r="AB186" s="9">
        <v>0</v>
      </c>
      <c r="AC186" t="str">
        <f>VLOOKUP($A186,Pit!$A$4:$A$1386,1,FALSE)</f>
        <v>RPMomoru Ishikawa18</v>
      </c>
    </row>
    <row r="187" spans="1:29" x14ac:dyDescent="0.25">
      <c r="A187" t="str">
        <f t="shared" si="2"/>
        <v>RPIchizo Ito21</v>
      </c>
      <c r="B187">
        <v>4366</v>
      </c>
      <c r="C187">
        <v>455</v>
      </c>
      <c r="D187" t="s">
        <v>1012</v>
      </c>
      <c r="E187" t="s">
        <v>523</v>
      </c>
      <c r="F187">
        <v>0</v>
      </c>
      <c r="G187" s="10">
        <v>36912</v>
      </c>
      <c r="H187">
        <v>21</v>
      </c>
      <c r="I187" t="s">
        <v>136</v>
      </c>
      <c r="J187" t="s">
        <v>221</v>
      </c>
      <c r="K187">
        <v>1</v>
      </c>
      <c r="L187">
        <v>1</v>
      </c>
      <c r="M187">
        <v>1</v>
      </c>
      <c r="O187" t="s">
        <v>47</v>
      </c>
      <c r="P187" s="8" t="s">
        <v>47</v>
      </c>
      <c r="Q187" t="s">
        <v>47</v>
      </c>
      <c r="R187" t="s">
        <v>47</v>
      </c>
      <c r="S187" t="s">
        <v>47</v>
      </c>
      <c r="T187" t="s">
        <v>47</v>
      </c>
      <c r="U187" t="s">
        <v>47</v>
      </c>
      <c r="V187" t="s">
        <v>47</v>
      </c>
      <c r="W187" t="s">
        <v>47</v>
      </c>
      <c r="X187" t="s">
        <v>47</v>
      </c>
      <c r="Y187" t="s">
        <v>47</v>
      </c>
      <c r="Z187" s="8" t="s">
        <v>47</v>
      </c>
      <c r="AA187" s="9" t="s">
        <v>47</v>
      </c>
      <c r="AB187" s="9">
        <v>0</v>
      </c>
      <c r="AC187" t="str">
        <f>VLOOKUP($A187,Pit!$A$4:$A$1386,1,FALSE)</f>
        <v>RPIchizo Ito21</v>
      </c>
    </row>
    <row r="188" spans="1:29" x14ac:dyDescent="0.25">
      <c r="A188" t="str">
        <f t="shared" si="2"/>
        <v>RPJoji Ito18</v>
      </c>
      <c r="B188">
        <v>13695</v>
      </c>
      <c r="C188">
        <v>901</v>
      </c>
      <c r="D188" t="s">
        <v>1013</v>
      </c>
      <c r="E188" t="s">
        <v>523</v>
      </c>
      <c r="F188">
        <v>0</v>
      </c>
      <c r="G188" s="10">
        <v>37834</v>
      </c>
      <c r="H188">
        <v>18</v>
      </c>
      <c r="I188" t="s">
        <v>136</v>
      </c>
      <c r="J188" t="s">
        <v>221</v>
      </c>
      <c r="K188">
        <v>1</v>
      </c>
      <c r="L188">
        <v>1</v>
      </c>
      <c r="M188">
        <v>1</v>
      </c>
      <c r="O188" t="s">
        <v>47</v>
      </c>
      <c r="P188" s="8" t="s">
        <v>47</v>
      </c>
      <c r="Q188" t="s">
        <v>47</v>
      </c>
      <c r="R188" t="s">
        <v>47</v>
      </c>
      <c r="S188" t="s">
        <v>47</v>
      </c>
      <c r="T188" t="s">
        <v>47</v>
      </c>
      <c r="U188" t="s">
        <v>47</v>
      </c>
      <c r="V188" t="s">
        <v>47</v>
      </c>
      <c r="W188" t="s">
        <v>47</v>
      </c>
      <c r="X188" t="s">
        <v>47</v>
      </c>
      <c r="Y188" t="s">
        <v>47</v>
      </c>
      <c r="Z188" s="8" t="s">
        <v>47</v>
      </c>
      <c r="AA188" s="9" t="s">
        <v>47</v>
      </c>
      <c r="AB188" s="9">
        <v>0</v>
      </c>
      <c r="AC188" t="str">
        <f>VLOOKUP($A188,Pit!$A$4:$A$1386,1,FALSE)</f>
        <v>RPJoji Ito18</v>
      </c>
    </row>
    <row r="189" spans="1:29" x14ac:dyDescent="0.25">
      <c r="A189" t="str">
        <f t="shared" si="2"/>
        <v>SPShoichi Ito21</v>
      </c>
      <c r="B189">
        <v>4295</v>
      </c>
      <c r="C189">
        <v>243</v>
      </c>
      <c r="D189" t="s">
        <v>536</v>
      </c>
      <c r="E189" t="s">
        <v>523</v>
      </c>
      <c r="F189">
        <v>0</v>
      </c>
      <c r="G189" s="10">
        <v>36695</v>
      </c>
      <c r="H189">
        <v>21</v>
      </c>
      <c r="I189" t="s">
        <v>136</v>
      </c>
      <c r="J189" t="s">
        <v>25</v>
      </c>
      <c r="K189">
        <v>1</v>
      </c>
      <c r="L189">
        <v>1</v>
      </c>
      <c r="M189">
        <v>1</v>
      </c>
      <c r="O189" t="s">
        <v>47</v>
      </c>
      <c r="P189" s="8" t="s">
        <v>47</v>
      </c>
      <c r="Q189" t="s">
        <v>47</v>
      </c>
      <c r="R189" t="s">
        <v>47</v>
      </c>
      <c r="S189" t="s">
        <v>47</v>
      </c>
      <c r="T189" t="s">
        <v>47</v>
      </c>
      <c r="U189" t="s">
        <v>47</v>
      </c>
      <c r="V189" t="s">
        <v>47</v>
      </c>
      <c r="W189" t="s">
        <v>47</v>
      </c>
      <c r="X189" t="s">
        <v>47</v>
      </c>
      <c r="Y189" t="s">
        <v>47</v>
      </c>
      <c r="Z189" s="8" t="s">
        <v>47</v>
      </c>
      <c r="AA189" s="9" t="s">
        <v>47</v>
      </c>
      <c r="AB189" s="9">
        <v>0</v>
      </c>
      <c r="AC189" t="str">
        <f>VLOOKUP($A189,Pit!$A$4:$A$1386,1,FALSE)</f>
        <v>SPShoichi Ito21</v>
      </c>
    </row>
    <row r="190" spans="1:29" x14ac:dyDescent="0.25">
      <c r="A190" t="str">
        <f t="shared" si="2"/>
        <v>SPFloyd Jackson21</v>
      </c>
      <c r="B190">
        <v>11529</v>
      </c>
      <c r="C190">
        <v>150</v>
      </c>
      <c r="D190" t="s">
        <v>1014</v>
      </c>
      <c r="E190" t="s">
        <v>525</v>
      </c>
      <c r="F190">
        <v>0</v>
      </c>
      <c r="G190" s="10">
        <v>37000</v>
      </c>
      <c r="H190">
        <v>21</v>
      </c>
      <c r="I190" t="s">
        <v>136</v>
      </c>
      <c r="J190" t="s">
        <v>25</v>
      </c>
      <c r="K190">
        <v>1</v>
      </c>
      <c r="L190">
        <v>1</v>
      </c>
      <c r="M190">
        <v>1</v>
      </c>
      <c r="O190" t="s">
        <v>47</v>
      </c>
      <c r="P190" s="8" t="s">
        <v>47</v>
      </c>
      <c r="Q190" t="s">
        <v>47</v>
      </c>
      <c r="R190" t="s">
        <v>47</v>
      </c>
      <c r="S190" t="s">
        <v>47</v>
      </c>
      <c r="T190" t="s">
        <v>47</v>
      </c>
      <c r="U190" t="s">
        <v>47</v>
      </c>
      <c r="V190" t="s">
        <v>47</v>
      </c>
      <c r="W190" t="s">
        <v>47</v>
      </c>
      <c r="X190" t="s">
        <v>47</v>
      </c>
      <c r="Y190" t="s">
        <v>47</v>
      </c>
      <c r="Z190" s="8" t="s">
        <v>47</v>
      </c>
      <c r="AA190" s="9" t="s">
        <v>47</v>
      </c>
      <c r="AB190" s="9">
        <v>0</v>
      </c>
      <c r="AC190" t="str">
        <f>VLOOKUP($A190,Pit!$A$4:$A$1386,1,FALSE)</f>
        <v>SPFloyd Jackson21</v>
      </c>
    </row>
    <row r="191" spans="1:29" x14ac:dyDescent="0.25">
      <c r="A191" t="str">
        <f t="shared" si="2"/>
        <v>RPGeorge Jackson18</v>
      </c>
      <c r="B191">
        <v>4922</v>
      </c>
      <c r="C191">
        <v>777</v>
      </c>
      <c r="D191" t="s">
        <v>806</v>
      </c>
      <c r="E191" t="s">
        <v>525</v>
      </c>
      <c r="F191">
        <v>2200000</v>
      </c>
      <c r="G191" s="10">
        <v>38066</v>
      </c>
      <c r="H191">
        <v>18</v>
      </c>
      <c r="I191" t="s">
        <v>136</v>
      </c>
      <c r="J191" t="s">
        <v>221</v>
      </c>
      <c r="K191">
        <v>1</v>
      </c>
      <c r="L191">
        <v>1</v>
      </c>
      <c r="M191">
        <v>1</v>
      </c>
      <c r="O191" t="s">
        <v>47</v>
      </c>
      <c r="P191" s="8" t="s">
        <v>47</v>
      </c>
      <c r="Q191" t="s">
        <v>47</v>
      </c>
      <c r="R191" t="s">
        <v>47</v>
      </c>
      <c r="S191" t="s">
        <v>47</v>
      </c>
      <c r="T191" t="s">
        <v>47</v>
      </c>
      <c r="U191" t="s">
        <v>47</v>
      </c>
      <c r="V191" t="s">
        <v>47</v>
      </c>
      <c r="W191" t="s">
        <v>47</v>
      </c>
      <c r="X191" t="s">
        <v>47</v>
      </c>
      <c r="Y191" t="s">
        <v>47</v>
      </c>
      <c r="Z191" s="8" t="s">
        <v>47</v>
      </c>
      <c r="AA191" s="9" t="s">
        <v>47</v>
      </c>
      <c r="AB191" s="9">
        <v>0</v>
      </c>
      <c r="AC191" t="str">
        <f>VLOOKUP($A191,Pit!$A$4:$A$1386,1,FALSE)</f>
        <v>RPGeorge Jackson18</v>
      </c>
    </row>
    <row r="192" spans="1:29" x14ac:dyDescent="0.25">
      <c r="A192" t="str">
        <f t="shared" si="2"/>
        <v>CLJerry James21</v>
      </c>
      <c r="B192">
        <v>10456</v>
      </c>
      <c r="C192">
        <v>598</v>
      </c>
      <c r="D192" t="s">
        <v>699</v>
      </c>
      <c r="E192" t="s">
        <v>526</v>
      </c>
      <c r="F192">
        <v>0</v>
      </c>
      <c r="G192" s="10">
        <v>36822</v>
      </c>
      <c r="H192">
        <v>21</v>
      </c>
      <c r="I192" t="s">
        <v>136</v>
      </c>
      <c r="J192" t="s">
        <v>249</v>
      </c>
      <c r="K192">
        <v>1</v>
      </c>
      <c r="L192">
        <v>1</v>
      </c>
      <c r="M192">
        <v>1</v>
      </c>
      <c r="O192" t="s">
        <v>47</v>
      </c>
      <c r="P192" s="8" t="s">
        <v>47</v>
      </c>
      <c r="Q192" t="s">
        <v>47</v>
      </c>
      <c r="R192" t="s">
        <v>47</v>
      </c>
      <c r="S192" t="s">
        <v>47</v>
      </c>
      <c r="T192" t="s">
        <v>47</v>
      </c>
      <c r="U192" t="s">
        <v>47</v>
      </c>
      <c r="V192" t="s">
        <v>47</v>
      </c>
      <c r="W192" t="s">
        <v>47</v>
      </c>
      <c r="X192" t="s">
        <v>47</v>
      </c>
      <c r="Y192" t="s">
        <v>47</v>
      </c>
      <c r="Z192" s="8" t="s">
        <v>47</v>
      </c>
      <c r="AA192" s="9" t="s">
        <v>47</v>
      </c>
      <c r="AB192" s="9">
        <v>0</v>
      </c>
      <c r="AC192" t="str">
        <f>VLOOKUP($A192,Pit!$A$4:$A$1386,1,FALSE)</f>
        <v>CLJerry James21</v>
      </c>
    </row>
    <row r="193" spans="1:29" x14ac:dyDescent="0.25">
      <c r="A193" t="str">
        <f t="shared" si="2"/>
        <v>CLTerrence Jarvis21</v>
      </c>
      <c r="B193">
        <v>9368</v>
      </c>
      <c r="C193">
        <v>365</v>
      </c>
      <c r="D193" t="s">
        <v>1015</v>
      </c>
      <c r="E193" t="s">
        <v>1016</v>
      </c>
      <c r="F193">
        <v>0</v>
      </c>
      <c r="G193" s="10">
        <v>36936</v>
      </c>
      <c r="H193">
        <v>21</v>
      </c>
      <c r="I193" t="s">
        <v>136</v>
      </c>
      <c r="J193" t="s">
        <v>249</v>
      </c>
      <c r="K193">
        <v>1</v>
      </c>
      <c r="L193">
        <v>1</v>
      </c>
      <c r="M193">
        <v>1</v>
      </c>
      <c r="O193" t="s">
        <v>47</v>
      </c>
      <c r="P193" s="8" t="s">
        <v>47</v>
      </c>
      <c r="Q193" t="s">
        <v>47</v>
      </c>
      <c r="R193" t="s">
        <v>47</v>
      </c>
      <c r="S193" t="s">
        <v>47</v>
      </c>
      <c r="T193" t="s">
        <v>47</v>
      </c>
      <c r="U193" t="s">
        <v>47</v>
      </c>
      <c r="V193" t="s">
        <v>47</v>
      </c>
      <c r="W193" t="s">
        <v>47</v>
      </c>
      <c r="X193" t="s">
        <v>47</v>
      </c>
      <c r="Y193" t="s">
        <v>47</v>
      </c>
      <c r="Z193" s="8" t="s">
        <v>47</v>
      </c>
      <c r="AA193" s="9" t="s">
        <v>47</v>
      </c>
      <c r="AB193" s="9">
        <v>0</v>
      </c>
      <c r="AC193" t="str">
        <f>VLOOKUP($A193,Pit!$A$4:$A$1386,1,FALSE)</f>
        <v>CLTerrence Jarvis21</v>
      </c>
    </row>
    <row r="194" spans="1:29" x14ac:dyDescent="0.25">
      <c r="A194" t="str">
        <f t="shared" si="2"/>
        <v>RPChance Jefferson18</v>
      </c>
      <c r="B194">
        <v>4821</v>
      </c>
      <c r="C194">
        <v>517</v>
      </c>
      <c r="D194" t="s">
        <v>253</v>
      </c>
      <c r="E194" t="s">
        <v>1017</v>
      </c>
      <c r="F194">
        <v>0</v>
      </c>
      <c r="G194" s="10">
        <v>37986</v>
      </c>
      <c r="H194">
        <v>18</v>
      </c>
      <c r="I194" t="s">
        <v>136</v>
      </c>
      <c r="J194" t="s">
        <v>221</v>
      </c>
      <c r="K194">
        <v>1</v>
      </c>
      <c r="L194">
        <v>1</v>
      </c>
      <c r="M194">
        <v>1</v>
      </c>
      <c r="O194" t="s">
        <v>47</v>
      </c>
      <c r="P194" s="8" t="s">
        <v>47</v>
      </c>
      <c r="Q194" t="s">
        <v>47</v>
      </c>
      <c r="R194" t="s">
        <v>47</v>
      </c>
      <c r="S194" t="s">
        <v>47</v>
      </c>
      <c r="T194" t="s">
        <v>47</v>
      </c>
      <c r="U194" t="s">
        <v>47</v>
      </c>
      <c r="V194" t="s">
        <v>47</v>
      </c>
      <c r="W194" t="s">
        <v>47</v>
      </c>
      <c r="X194" t="s">
        <v>47</v>
      </c>
      <c r="Y194" t="s">
        <v>47</v>
      </c>
      <c r="Z194" s="8" t="s">
        <v>47</v>
      </c>
      <c r="AA194" s="9" t="s">
        <v>47</v>
      </c>
      <c r="AB194" s="9">
        <v>0</v>
      </c>
      <c r="AC194" t="str">
        <f>VLOOKUP($A194,Pit!$A$4:$A$1386,1,FALSE)</f>
        <v>RPChance Jefferson18</v>
      </c>
    </row>
    <row r="195" spans="1:29" x14ac:dyDescent="0.25">
      <c r="A195" t="str">
        <f t="shared" ref="A195:A258" si="3">IF(J195="MR","RP",J195)&amp;D195&amp;" "&amp;E195&amp;H195</f>
        <v>SPR.J. Jefferson18</v>
      </c>
      <c r="B195">
        <v>9002</v>
      </c>
      <c r="C195">
        <v>643</v>
      </c>
      <c r="D195" t="s">
        <v>1018</v>
      </c>
      <c r="E195" t="s">
        <v>1017</v>
      </c>
      <c r="F195">
        <v>0</v>
      </c>
      <c r="G195" s="10">
        <v>37901</v>
      </c>
      <c r="H195">
        <v>18</v>
      </c>
      <c r="I195" t="s">
        <v>136</v>
      </c>
      <c r="J195" t="s">
        <v>25</v>
      </c>
      <c r="K195">
        <v>1</v>
      </c>
      <c r="L195">
        <v>1</v>
      </c>
      <c r="M195">
        <v>1</v>
      </c>
      <c r="O195" t="s">
        <v>47</v>
      </c>
      <c r="P195" s="8" t="s">
        <v>47</v>
      </c>
      <c r="Q195" t="s">
        <v>47</v>
      </c>
      <c r="R195" t="s">
        <v>47</v>
      </c>
      <c r="S195" t="s">
        <v>47</v>
      </c>
      <c r="T195" t="s">
        <v>47</v>
      </c>
      <c r="U195" t="s">
        <v>47</v>
      </c>
      <c r="V195" t="s">
        <v>47</v>
      </c>
      <c r="W195" t="s">
        <v>47</v>
      </c>
      <c r="X195" t="s">
        <v>47</v>
      </c>
      <c r="Y195" t="s">
        <v>47</v>
      </c>
      <c r="Z195" s="8" t="s">
        <v>47</v>
      </c>
      <c r="AA195" s="9" t="s">
        <v>47</v>
      </c>
      <c r="AB195" s="9">
        <v>0</v>
      </c>
      <c r="AC195" t="str">
        <f>VLOOKUP($A195,Pit!$A$4:$A$1386,1,FALSE)</f>
        <v>SPR.J. Jefferson18</v>
      </c>
    </row>
    <row r="196" spans="1:29" x14ac:dyDescent="0.25">
      <c r="A196" t="str">
        <f t="shared" si="3"/>
        <v>SPChance Johnston18</v>
      </c>
      <c r="B196">
        <v>4793</v>
      </c>
      <c r="C196">
        <v>821</v>
      </c>
      <c r="D196" t="s">
        <v>253</v>
      </c>
      <c r="E196" t="s">
        <v>1019</v>
      </c>
      <c r="F196">
        <v>0</v>
      </c>
      <c r="G196" s="10">
        <v>38072</v>
      </c>
      <c r="H196">
        <v>18</v>
      </c>
      <c r="I196" t="s">
        <v>136</v>
      </c>
      <c r="J196" t="s">
        <v>25</v>
      </c>
      <c r="K196">
        <v>1</v>
      </c>
      <c r="L196">
        <v>1</v>
      </c>
      <c r="M196">
        <v>1</v>
      </c>
      <c r="O196" t="s">
        <v>47</v>
      </c>
      <c r="P196" s="8" t="s">
        <v>47</v>
      </c>
      <c r="Q196" t="s">
        <v>47</v>
      </c>
      <c r="R196" t="s">
        <v>47</v>
      </c>
      <c r="S196" t="s">
        <v>47</v>
      </c>
      <c r="T196" t="s">
        <v>47</v>
      </c>
      <c r="U196" t="s">
        <v>47</v>
      </c>
      <c r="V196" t="s">
        <v>47</v>
      </c>
      <c r="W196" t="s">
        <v>47</v>
      </c>
      <c r="X196" t="s">
        <v>47</v>
      </c>
      <c r="Y196" t="s">
        <v>47</v>
      </c>
      <c r="Z196" s="8" t="s">
        <v>47</v>
      </c>
      <c r="AA196" s="9" t="s">
        <v>47</v>
      </c>
      <c r="AB196" s="9">
        <v>0</v>
      </c>
      <c r="AC196" t="str">
        <f>VLOOKUP($A196,Pit!$A$4:$A$1386,1,FALSE)</f>
        <v>SPChance Johnston18</v>
      </c>
    </row>
    <row r="197" spans="1:29" x14ac:dyDescent="0.25">
      <c r="A197" t="str">
        <f t="shared" si="3"/>
        <v>CLRonald Johnston21</v>
      </c>
      <c r="B197">
        <v>10316</v>
      </c>
      <c r="C197">
        <v>596</v>
      </c>
      <c r="D197" t="s">
        <v>1020</v>
      </c>
      <c r="E197" t="s">
        <v>1019</v>
      </c>
      <c r="F197">
        <v>0</v>
      </c>
      <c r="G197" s="10">
        <v>36907</v>
      </c>
      <c r="H197">
        <v>21</v>
      </c>
      <c r="I197" t="s">
        <v>136</v>
      </c>
      <c r="J197" t="s">
        <v>249</v>
      </c>
      <c r="K197">
        <v>1</v>
      </c>
      <c r="L197">
        <v>1</v>
      </c>
      <c r="M197">
        <v>1</v>
      </c>
      <c r="O197" t="s">
        <v>47</v>
      </c>
      <c r="P197" s="8" t="s">
        <v>47</v>
      </c>
      <c r="Q197" t="s">
        <v>47</v>
      </c>
      <c r="R197" t="s">
        <v>47</v>
      </c>
      <c r="S197" t="s">
        <v>47</v>
      </c>
      <c r="T197" t="s">
        <v>47</v>
      </c>
      <c r="U197" t="s">
        <v>47</v>
      </c>
      <c r="V197" t="s">
        <v>47</v>
      </c>
      <c r="W197" t="s">
        <v>47</v>
      </c>
      <c r="X197" t="s">
        <v>47</v>
      </c>
      <c r="Y197" t="s">
        <v>47</v>
      </c>
      <c r="Z197" s="8" t="s">
        <v>47</v>
      </c>
      <c r="AA197" s="9" t="s">
        <v>47</v>
      </c>
      <c r="AB197" s="9">
        <v>0</v>
      </c>
      <c r="AC197" t="str">
        <f>VLOOKUP($A197,Pit!$A$4:$A$1386,1,FALSE)</f>
        <v>CLRonald Johnston21</v>
      </c>
    </row>
    <row r="198" spans="1:29" x14ac:dyDescent="0.25">
      <c r="A198" t="str">
        <f t="shared" si="3"/>
        <v>SPBryan Jones21</v>
      </c>
      <c r="B198">
        <v>6295</v>
      </c>
      <c r="C198">
        <v>380</v>
      </c>
      <c r="D198" t="s">
        <v>396</v>
      </c>
      <c r="E198" t="s">
        <v>529</v>
      </c>
      <c r="F198">
        <v>0</v>
      </c>
      <c r="G198" s="10">
        <v>36986</v>
      </c>
      <c r="H198">
        <v>21</v>
      </c>
      <c r="I198" t="s">
        <v>136</v>
      </c>
      <c r="J198" t="s">
        <v>25</v>
      </c>
      <c r="K198">
        <v>1</v>
      </c>
      <c r="L198">
        <v>1</v>
      </c>
      <c r="M198">
        <v>1</v>
      </c>
      <c r="O198" t="s">
        <v>47</v>
      </c>
      <c r="P198" s="8" t="s">
        <v>47</v>
      </c>
      <c r="Q198" t="s">
        <v>47</v>
      </c>
      <c r="R198" t="s">
        <v>47</v>
      </c>
      <c r="S198" t="s">
        <v>47</v>
      </c>
      <c r="T198" t="s">
        <v>47</v>
      </c>
      <c r="U198" t="s">
        <v>47</v>
      </c>
      <c r="V198" t="s">
        <v>47</v>
      </c>
      <c r="W198" t="s">
        <v>47</v>
      </c>
      <c r="X198" t="s">
        <v>47</v>
      </c>
      <c r="Y198" t="s">
        <v>47</v>
      </c>
      <c r="Z198" s="8" t="s">
        <v>47</v>
      </c>
      <c r="AA198" s="9" t="s">
        <v>47</v>
      </c>
      <c r="AB198" s="9">
        <v>0</v>
      </c>
      <c r="AC198" t="str">
        <f>VLOOKUP($A198,Pit!$A$4:$A$1386,1,FALSE)</f>
        <v>SPBryan Jones21</v>
      </c>
    </row>
    <row r="199" spans="1:29" x14ac:dyDescent="0.25">
      <c r="A199" t="str">
        <f t="shared" si="3"/>
        <v>CLDavid Jones21</v>
      </c>
      <c r="B199">
        <v>10969</v>
      </c>
      <c r="C199">
        <v>870</v>
      </c>
      <c r="D199" t="s">
        <v>209</v>
      </c>
      <c r="E199" t="s">
        <v>529</v>
      </c>
      <c r="F199">
        <v>0</v>
      </c>
      <c r="G199" s="10">
        <v>36706</v>
      </c>
      <c r="H199">
        <v>21</v>
      </c>
      <c r="I199" t="s">
        <v>136</v>
      </c>
      <c r="J199" t="s">
        <v>249</v>
      </c>
      <c r="K199">
        <v>1</v>
      </c>
      <c r="L199">
        <v>1</v>
      </c>
      <c r="M199">
        <v>1</v>
      </c>
      <c r="O199" t="s">
        <v>47</v>
      </c>
      <c r="P199" s="8" t="s">
        <v>47</v>
      </c>
      <c r="Q199" t="s">
        <v>47</v>
      </c>
      <c r="R199" t="s">
        <v>47</v>
      </c>
      <c r="S199" t="s">
        <v>47</v>
      </c>
      <c r="T199" t="s">
        <v>47</v>
      </c>
      <c r="U199" t="s">
        <v>47</v>
      </c>
      <c r="V199" t="s">
        <v>47</v>
      </c>
      <c r="W199" t="s">
        <v>47</v>
      </c>
      <c r="X199" t="s">
        <v>47</v>
      </c>
      <c r="Y199" t="s">
        <v>47</v>
      </c>
      <c r="Z199" s="8" t="s">
        <v>47</v>
      </c>
      <c r="AA199" s="9" t="s">
        <v>47</v>
      </c>
      <c r="AB199" s="9">
        <v>0</v>
      </c>
      <c r="AC199" t="str">
        <f>VLOOKUP($A199,Pit!$A$4:$A$1386,1,FALSE)</f>
        <v>CLDavid Jones21</v>
      </c>
    </row>
    <row r="200" spans="1:29" x14ac:dyDescent="0.25">
      <c r="A200" t="str">
        <f t="shared" si="3"/>
        <v>SPHugh Jones21</v>
      </c>
      <c r="B200">
        <v>8889</v>
      </c>
      <c r="C200">
        <v>636</v>
      </c>
      <c r="D200" t="s">
        <v>506</v>
      </c>
      <c r="E200" t="s">
        <v>529</v>
      </c>
      <c r="F200">
        <v>0</v>
      </c>
      <c r="G200" s="10">
        <v>36945</v>
      </c>
      <c r="H200">
        <v>21</v>
      </c>
      <c r="I200" t="s">
        <v>136</v>
      </c>
      <c r="J200" t="s">
        <v>25</v>
      </c>
      <c r="K200">
        <v>1</v>
      </c>
      <c r="L200">
        <v>1</v>
      </c>
      <c r="M200">
        <v>1</v>
      </c>
      <c r="O200" t="s">
        <v>47</v>
      </c>
      <c r="P200" s="8" t="s">
        <v>47</v>
      </c>
      <c r="Q200" t="s">
        <v>47</v>
      </c>
      <c r="R200" t="s">
        <v>47</v>
      </c>
      <c r="S200" t="s">
        <v>47</v>
      </c>
      <c r="T200" t="s">
        <v>47</v>
      </c>
      <c r="U200" t="s">
        <v>47</v>
      </c>
      <c r="V200" t="s">
        <v>47</v>
      </c>
      <c r="W200" t="s">
        <v>47</v>
      </c>
      <c r="X200" t="s">
        <v>47</v>
      </c>
      <c r="Y200" t="s">
        <v>47</v>
      </c>
      <c r="Z200" s="8" t="s">
        <v>47</v>
      </c>
      <c r="AA200" s="9" t="s">
        <v>47</v>
      </c>
      <c r="AB200" s="9">
        <v>0</v>
      </c>
      <c r="AC200" t="str">
        <f>VLOOKUP($A200,Pit!$A$4:$A$1386,1,FALSE)</f>
        <v>SPHugh Jones21</v>
      </c>
    </row>
    <row r="201" spans="1:29" x14ac:dyDescent="0.25">
      <c r="A201" t="str">
        <f t="shared" si="3"/>
        <v>RPAlec Jordan18</v>
      </c>
      <c r="B201">
        <v>4920</v>
      </c>
      <c r="C201">
        <v>793</v>
      </c>
      <c r="D201" t="s">
        <v>1021</v>
      </c>
      <c r="E201" t="s">
        <v>1022</v>
      </c>
      <c r="F201">
        <v>2200000</v>
      </c>
      <c r="G201" s="10">
        <v>37876</v>
      </c>
      <c r="H201">
        <v>18</v>
      </c>
      <c r="I201" t="s">
        <v>136</v>
      </c>
      <c r="J201" t="s">
        <v>221</v>
      </c>
      <c r="K201">
        <v>1</v>
      </c>
      <c r="L201">
        <v>1</v>
      </c>
      <c r="M201">
        <v>1</v>
      </c>
      <c r="O201" t="s">
        <v>47</v>
      </c>
      <c r="P201" s="8" t="s">
        <v>47</v>
      </c>
      <c r="Q201" t="s">
        <v>47</v>
      </c>
      <c r="R201" t="s">
        <v>47</v>
      </c>
      <c r="S201" t="s">
        <v>47</v>
      </c>
      <c r="T201" t="s">
        <v>47</v>
      </c>
      <c r="U201" t="s">
        <v>47</v>
      </c>
      <c r="V201" t="s">
        <v>47</v>
      </c>
      <c r="W201" t="s">
        <v>47</v>
      </c>
      <c r="X201" t="s">
        <v>47</v>
      </c>
      <c r="Y201" t="s">
        <v>47</v>
      </c>
      <c r="Z201" s="8" t="s">
        <v>47</v>
      </c>
      <c r="AA201" s="9" t="s">
        <v>47</v>
      </c>
      <c r="AB201" s="9">
        <v>0</v>
      </c>
      <c r="AC201" t="str">
        <f>VLOOKUP($A201,Pit!$A$4:$A$1386,1,FALSE)</f>
        <v>RPAlec Jordan18</v>
      </c>
    </row>
    <row r="202" spans="1:29" x14ac:dyDescent="0.25">
      <c r="A202" t="str">
        <f t="shared" si="3"/>
        <v>RPDesmond Jordan18</v>
      </c>
      <c r="B202">
        <v>8556</v>
      </c>
      <c r="C202">
        <v>853</v>
      </c>
      <c r="D202" t="s">
        <v>1023</v>
      </c>
      <c r="E202" t="s">
        <v>1022</v>
      </c>
      <c r="F202">
        <v>1500000</v>
      </c>
      <c r="G202" s="10">
        <v>38117</v>
      </c>
      <c r="H202">
        <v>18</v>
      </c>
      <c r="I202" t="s">
        <v>136</v>
      </c>
      <c r="J202" t="s">
        <v>221</v>
      </c>
      <c r="K202">
        <v>1</v>
      </c>
      <c r="L202">
        <v>1</v>
      </c>
      <c r="M202">
        <v>1</v>
      </c>
      <c r="O202" t="s">
        <v>47</v>
      </c>
      <c r="P202" s="8" t="s">
        <v>47</v>
      </c>
      <c r="Q202" t="s">
        <v>47</v>
      </c>
      <c r="R202" t="s">
        <v>47</v>
      </c>
      <c r="S202" t="s">
        <v>47</v>
      </c>
      <c r="T202" t="s">
        <v>47</v>
      </c>
      <c r="U202" t="s">
        <v>47</v>
      </c>
      <c r="V202" t="s">
        <v>47</v>
      </c>
      <c r="W202" t="s">
        <v>47</v>
      </c>
      <c r="X202" t="s">
        <v>47</v>
      </c>
      <c r="Y202" t="s">
        <v>47</v>
      </c>
      <c r="Z202" s="8" t="s">
        <v>47</v>
      </c>
      <c r="AA202" s="9" t="s">
        <v>47</v>
      </c>
      <c r="AB202" s="9">
        <v>0</v>
      </c>
      <c r="AC202" t="str">
        <f>VLOOKUP($A202,Pit!$A$4:$A$1386,1,FALSE)</f>
        <v>RPDesmond Jordan18</v>
      </c>
    </row>
    <row r="203" spans="1:29" x14ac:dyDescent="0.25">
      <c r="A203" t="str">
        <f t="shared" si="3"/>
        <v>SPJarred Joseph18</v>
      </c>
      <c r="B203">
        <v>5095</v>
      </c>
      <c r="C203">
        <v>125</v>
      </c>
      <c r="D203" t="s">
        <v>1024</v>
      </c>
      <c r="E203" t="s">
        <v>1025</v>
      </c>
      <c r="F203">
        <v>0</v>
      </c>
      <c r="G203" s="10">
        <v>37862</v>
      </c>
      <c r="H203">
        <v>18</v>
      </c>
      <c r="I203" t="s">
        <v>136</v>
      </c>
      <c r="J203" t="s">
        <v>25</v>
      </c>
      <c r="K203">
        <v>1</v>
      </c>
      <c r="L203">
        <v>1</v>
      </c>
      <c r="M203">
        <v>1</v>
      </c>
      <c r="O203" t="s">
        <v>47</v>
      </c>
      <c r="P203" s="8" t="s">
        <v>47</v>
      </c>
      <c r="Q203" t="s">
        <v>47</v>
      </c>
      <c r="R203" t="s">
        <v>47</v>
      </c>
      <c r="S203" t="s">
        <v>47</v>
      </c>
      <c r="T203" t="s">
        <v>47</v>
      </c>
      <c r="U203" t="s">
        <v>47</v>
      </c>
      <c r="V203" t="s">
        <v>47</v>
      </c>
      <c r="W203" t="s">
        <v>47</v>
      </c>
      <c r="X203" t="s">
        <v>47</v>
      </c>
      <c r="Y203" t="s">
        <v>47</v>
      </c>
      <c r="Z203" s="8" t="s">
        <v>47</v>
      </c>
      <c r="AA203" s="9" t="s">
        <v>47</v>
      </c>
      <c r="AB203" s="9">
        <v>0</v>
      </c>
      <c r="AC203" t="str">
        <f>VLOOKUP($A203,Pit!$A$4:$A$1386,1,FALSE)</f>
        <v>SPJarred Joseph18</v>
      </c>
    </row>
    <row r="204" spans="1:29" x14ac:dyDescent="0.25">
      <c r="A204" t="str">
        <f t="shared" si="3"/>
        <v>RPLuis Justavo21</v>
      </c>
      <c r="B204">
        <v>3916</v>
      </c>
      <c r="C204">
        <v>294</v>
      </c>
      <c r="D204" t="s">
        <v>342</v>
      </c>
      <c r="E204" t="s">
        <v>1026</v>
      </c>
      <c r="F204">
        <v>0</v>
      </c>
      <c r="G204" s="10">
        <v>36727</v>
      </c>
      <c r="H204">
        <v>21</v>
      </c>
      <c r="I204" t="s">
        <v>136</v>
      </c>
      <c r="J204" t="s">
        <v>221</v>
      </c>
      <c r="K204">
        <v>1</v>
      </c>
      <c r="L204">
        <v>1</v>
      </c>
      <c r="M204">
        <v>1</v>
      </c>
      <c r="O204" t="s">
        <v>47</v>
      </c>
      <c r="P204" s="8" t="s">
        <v>47</v>
      </c>
      <c r="Q204" t="s">
        <v>47</v>
      </c>
      <c r="R204" t="s">
        <v>47</v>
      </c>
      <c r="S204" t="s">
        <v>47</v>
      </c>
      <c r="T204" t="s">
        <v>47</v>
      </c>
      <c r="U204" t="s">
        <v>47</v>
      </c>
      <c r="V204" t="s">
        <v>47</v>
      </c>
      <c r="W204" t="s">
        <v>47</v>
      </c>
      <c r="X204" t="s">
        <v>47</v>
      </c>
      <c r="Y204" t="s">
        <v>47</v>
      </c>
      <c r="Z204" s="8" t="s">
        <v>47</v>
      </c>
      <c r="AA204" s="9" t="s">
        <v>47</v>
      </c>
      <c r="AB204" s="9">
        <v>0</v>
      </c>
      <c r="AC204" t="str">
        <f>VLOOKUP($A204,Pit!$A$4:$A$1386,1,FALSE)</f>
        <v>RPLuis Justavo21</v>
      </c>
    </row>
    <row r="205" spans="1:29" x14ac:dyDescent="0.25">
      <c r="A205" t="str">
        <f t="shared" si="3"/>
        <v>SPToshimichi Kamida21</v>
      </c>
      <c r="B205">
        <v>4131</v>
      </c>
      <c r="C205">
        <v>408</v>
      </c>
      <c r="D205" t="s">
        <v>1027</v>
      </c>
      <c r="E205" t="s">
        <v>1028</v>
      </c>
      <c r="F205">
        <v>0</v>
      </c>
      <c r="G205" s="10">
        <v>36797</v>
      </c>
      <c r="H205">
        <v>21</v>
      </c>
      <c r="I205" t="s">
        <v>136</v>
      </c>
      <c r="J205" t="s">
        <v>25</v>
      </c>
      <c r="K205">
        <v>1</v>
      </c>
      <c r="L205">
        <v>1</v>
      </c>
      <c r="M205">
        <v>1</v>
      </c>
      <c r="O205" t="s">
        <v>47</v>
      </c>
      <c r="P205" s="8" t="s">
        <v>47</v>
      </c>
      <c r="Q205" t="s">
        <v>47</v>
      </c>
      <c r="R205" t="s">
        <v>47</v>
      </c>
      <c r="S205" t="s">
        <v>47</v>
      </c>
      <c r="T205" t="s">
        <v>47</v>
      </c>
      <c r="U205" t="s">
        <v>47</v>
      </c>
      <c r="V205" t="s">
        <v>47</v>
      </c>
      <c r="W205" t="s">
        <v>47</v>
      </c>
      <c r="X205" t="s">
        <v>47</v>
      </c>
      <c r="Y205" t="s">
        <v>47</v>
      </c>
      <c r="Z205" s="8" t="s">
        <v>47</v>
      </c>
      <c r="AA205" s="9" t="s">
        <v>47</v>
      </c>
      <c r="AB205" s="9">
        <v>0</v>
      </c>
      <c r="AC205" t="str">
        <f>VLOOKUP($A205,Pit!$A$4:$A$1386,1,FALSE)</f>
        <v>SPToshimichi Kamida21</v>
      </c>
    </row>
    <row r="206" spans="1:29" x14ac:dyDescent="0.25">
      <c r="A206" t="str">
        <f t="shared" si="3"/>
        <v>SPJosuke Kanno21</v>
      </c>
      <c r="B206">
        <v>4258</v>
      </c>
      <c r="C206">
        <v>704</v>
      </c>
      <c r="D206" t="s">
        <v>1029</v>
      </c>
      <c r="E206" t="s">
        <v>1030</v>
      </c>
      <c r="F206">
        <v>0</v>
      </c>
      <c r="G206" s="10">
        <v>36898</v>
      </c>
      <c r="H206">
        <v>21</v>
      </c>
      <c r="I206" t="s">
        <v>136</v>
      </c>
      <c r="J206" t="s">
        <v>25</v>
      </c>
      <c r="K206">
        <v>1</v>
      </c>
      <c r="L206">
        <v>1</v>
      </c>
      <c r="M206">
        <v>1</v>
      </c>
      <c r="O206" t="s">
        <v>47</v>
      </c>
      <c r="P206" s="8" t="s">
        <v>47</v>
      </c>
      <c r="Q206" t="s">
        <v>47</v>
      </c>
      <c r="R206" t="s">
        <v>47</v>
      </c>
      <c r="S206" t="s">
        <v>47</v>
      </c>
      <c r="T206" t="s">
        <v>47</v>
      </c>
      <c r="U206" t="s">
        <v>47</v>
      </c>
      <c r="V206" t="s">
        <v>47</v>
      </c>
      <c r="W206" t="s">
        <v>47</v>
      </c>
      <c r="X206" t="s">
        <v>47</v>
      </c>
      <c r="Y206" t="s">
        <v>47</v>
      </c>
      <c r="Z206" s="8" t="s">
        <v>47</v>
      </c>
      <c r="AA206" s="9" t="s">
        <v>47</v>
      </c>
      <c r="AB206" s="9">
        <v>0</v>
      </c>
      <c r="AC206" t="str">
        <f>VLOOKUP($A206,Pit!$A$4:$A$1386,1,FALSE)</f>
        <v>SPJosuke Kanno21</v>
      </c>
    </row>
    <row r="207" spans="1:29" x14ac:dyDescent="0.25">
      <c r="A207" t="str">
        <f t="shared" si="3"/>
        <v>SPMasayoshi Kanno21</v>
      </c>
      <c r="B207">
        <v>4558</v>
      </c>
      <c r="C207">
        <v>383</v>
      </c>
      <c r="D207" t="s">
        <v>1031</v>
      </c>
      <c r="E207" t="s">
        <v>1030</v>
      </c>
      <c r="F207">
        <v>0</v>
      </c>
      <c r="G207" s="10">
        <v>36990</v>
      </c>
      <c r="H207">
        <v>21</v>
      </c>
      <c r="I207" t="s">
        <v>136</v>
      </c>
      <c r="J207" t="s">
        <v>25</v>
      </c>
      <c r="K207">
        <v>1</v>
      </c>
      <c r="L207">
        <v>1</v>
      </c>
      <c r="M207">
        <v>1</v>
      </c>
      <c r="O207" t="s">
        <v>47</v>
      </c>
      <c r="P207" s="8" t="s">
        <v>47</v>
      </c>
      <c r="Q207" t="s">
        <v>47</v>
      </c>
      <c r="R207" t="s">
        <v>47</v>
      </c>
      <c r="S207" t="s">
        <v>47</v>
      </c>
      <c r="T207" t="s">
        <v>47</v>
      </c>
      <c r="U207" t="s">
        <v>47</v>
      </c>
      <c r="V207" t="s">
        <v>47</v>
      </c>
      <c r="W207" t="s">
        <v>47</v>
      </c>
      <c r="X207" t="s">
        <v>47</v>
      </c>
      <c r="Y207" t="s">
        <v>47</v>
      </c>
      <c r="Z207" s="8" t="s">
        <v>47</v>
      </c>
      <c r="AA207" s="9" t="s">
        <v>47</v>
      </c>
      <c r="AB207" s="9">
        <v>0</v>
      </c>
      <c r="AC207" t="str">
        <f>VLOOKUP($A207,Pit!$A$4:$A$1386,1,FALSE)</f>
        <v>SPMasayoshi Kanno21</v>
      </c>
    </row>
    <row r="208" spans="1:29" x14ac:dyDescent="0.25">
      <c r="A208" t="str">
        <f t="shared" si="3"/>
        <v>SPNakamaro Kato21</v>
      </c>
      <c r="B208">
        <v>4583</v>
      </c>
      <c r="C208">
        <v>740</v>
      </c>
      <c r="D208" t="s">
        <v>1032</v>
      </c>
      <c r="E208" t="s">
        <v>535</v>
      </c>
      <c r="F208">
        <v>0</v>
      </c>
      <c r="G208" s="10">
        <v>36728</v>
      </c>
      <c r="H208">
        <v>21</v>
      </c>
      <c r="I208" t="s">
        <v>136</v>
      </c>
      <c r="J208" t="s">
        <v>25</v>
      </c>
      <c r="K208">
        <v>1</v>
      </c>
      <c r="L208">
        <v>1</v>
      </c>
      <c r="M208">
        <v>1</v>
      </c>
      <c r="O208" t="s">
        <v>47</v>
      </c>
      <c r="P208" s="8" t="s">
        <v>47</v>
      </c>
      <c r="Q208" t="s">
        <v>47</v>
      </c>
      <c r="R208" t="s">
        <v>47</v>
      </c>
      <c r="S208" t="s">
        <v>47</v>
      </c>
      <c r="T208" t="s">
        <v>47</v>
      </c>
      <c r="U208" t="s">
        <v>47</v>
      </c>
      <c r="V208" t="s">
        <v>47</v>
      </c>
      <c r="W208" t="s">
        <v>47</v>
      </c>
      <c r="X208" t="s">
        <v>47</v>
      </c>
      <c r="Y208" t="s">
        <v>47</v>
      </c>
      <c r="Z208" s="8" t="s">
        <v>47</v>
      </c>
      <c r="AA208" s="9" t="s">
        <v>47</v>
      </c>
      <c r="AB208" s="9">
        <v>0</v>
      </c>
      <c r="AC208" t="str">
        <f>VLOOKUP($A208,Pit!$A$4:$A$1386,1,FALSE)</f>
        <v>SPNakamaro Kato21</v>
      </c>
    </row>
    <row r="209" spans="1:29" x14ac:dyDescent="0.25">
      <c r="A209" t="str">
        <f t="shared" si="3"/>
        <v>RPTomomi Kato18</v>
      </c>
      <c r="B209">
        <v>9261</v>
      </c>
      <c r="C209">
        <v>666</v>
      </c>
      <c r="D209" t="s">
        <v>1033</v>
      </c>
      <c r="E209" t="s">
        <v>535</v>
      </c>
      <c r="F209">
        <v>0</v>
      </c>
      <c r="G209" s="10">
        <v>37871</v>
      </c>
      <c r="H209">
        <v>18</v>
      </c>
      <c r="I209" t="s">
        <v>136</v>
      </c>
      <c r="J209" t="s">
        <v>221</v>
      </c>
      <c r="K209">
        <v>1</v>
      </c>
      <c r="L209">
        <v>1</v>
      </c>
      <c r="M209">
        <v>1</v>
      </c>
      <c r="O209" t="s">
        <v>47</v>
      </c>
      <c r="P209" s="8" t="s">
        <v>47</v>
      </c>
      <c r="Q209" t="s">
        <v>47</v>
      </c>
      <c r="R209" t="s">
        <v>47</v>
      </c>
      <c r="S209" t="s">
        <v>47</v>
      </c>
      <c r="T209" t="s">
        <v>47</v>
      </c>
      <c r="U209" t="s">
        <v>47</v>
      </c>
      <c r="V209" t="s">
        <v>47</v>
      </c>
      <c r="W209" t="s">
        <v>47</v>
      </c>
      <c r="X209" t="s">
        <v>47</v>
      </c>
      <c r="Y209" t="s">
        <v>47</v>
      </c>
      <c r="Z209" s="8" t="s">
        <v>47</v>
      </c>
      <c r="AA209" s="9" t="s">
        <v>47</v>
      </c>
      <c r="AB209" s="9">
        <v>0</v>
      </c>
      <c r="AC209" t="str">
        <f>VLOOKUP($A209,Pit!$A$4:$A$1386,1,FALSE)</f>
        <v>RPTomomi Kato18</v>
      </c>
    </row>
    <row r="210" spans="1:29" x14ac:dyDescent="0.25">
      <c r="A210" t="str">
        <f t="shared" si="3"/>
        <v>RPYataro Kato18</v>
      </c>
      <c r="B210">
        <v>8683</v>
      </c>
      <c r="C210">
        <v>902</v>
      </c>
      <c r="D210" t="s">
        <v>797</v>
      </c>
      <c r="E210" t="s">
        <v>535</v>
      </c>
      <c r="F210">
        <v>0</v>
      </c>
      <c r="G210" s="10">
        <v>37864</v>
      </c>
      <c r="H210">
        <v>18</v>
      </c>
      <c r="I210" t="s">
        <v>136</v>
      </c>
      <c r="J210" t="s">
        <v>221</v>
      </c>
      <c r="K210">
        <v>1</v>
      </c>
      <c r="L210">
        <v>1</v>
      </c>
      <c r="M210">
        <v>1</v>
      </c>
      <c r="O210" t="s">
        <v>47</v>
      </c>
      <c r="P210" s="8" t="s">
        <v>47</v>
      </c>
      <c r="Q210" t="s">
        <v>47</v>
      </c>
      <c r="R210" t="s">
        <v>47</v>
      </c>
      <c r="S210" t="s">
        <v>47</v>
      </c>
      <c r="T210" t="s">
        <v>47</v>
      </c>
      <c r="U210" t="s">
        <v>47</v>
      </c>
      <c r="V210" t="s">
        <v>47</v>
      </c>
      <c r="W210" t="s">
        <v>47</v>
      </c>
      <c r="X210" t="s">
        <v>47</v>
      </c>
      <c r="Y210" t="s">
        <v>47</v>
      </c>
      <c r="Z210" s="8" t="s">
        <v>47</v>
      </c>
      <c r="AA210" s="9" t="s">
        <v>47</v>
      </c>
      <c r="AB210" s="9">
        <v>0</v>
      </c>
      <c r="AC210" t="str">
        <f>VLOOKUP($A210,Pit!$A$4:$A$1386,1,FALSE)</f>
        <v>RPYataro Kato18</v>
      </c>
    </row>
    <row r="211" spans="1:29" x14ac:dyDescent="0.25">
      <c r="A211" t="str">
        <f t="shared" si="3"/>
        <v>RPYodo Kato18</v>
      </c>
      <c r="B211">
        <v>8656</v>
      </c>
      <c r="C211">
        <v>662</v>
      </c>
      <c r="D211" t="s">
        <v>350</v>
      </c>
      <c r="E211" t="s">
        <v>535</v>
      </c>
      <c r="F211">
        <v>0</v>
      </c>
      <c r="G211" s="10">
        <v>38082</v>
      </c>
      <c r="H211">
        <v>18</v>
      </c>
      <c r="I211" t="s">
        <v>136</v>
      </c>
      <c r="J211" t="s">
        <v>221</v>
      </c>
      <c r="K211">
        <v>1</v>
      </c>
      <c r="L211">
        <v>1</v>
      </c>
      <c r="M211">
        <v>1</v>
      </c>
      <c r="O211" t="s">
        <v>47</v>
      </c>
      <c r="P211" s="8" t="s">
        <v>47</v>
      </c>
      <c r="Q211" t="s">
        <v>47</v>
      </c>
      <c r="R211" t="s">
        <v>47</v>
      </c>
      <c r="S211" t="s">
        <v>47</v>
      </c>
      <c r="T211" t="s">
        <v>47</v>
      </c>
      <c r="U211" t="s">
        <v>47</v>
      </c>
      <c r="V211" t="s">
        <v>47</v>
      </c>
      <c r="W211" t="s">
        <v>47</v>
      </c>
      <c r="X211" t="s">
        <v>47</v>
      </c>
      <c r="Y211" t="s">
        <v>47</v>
      </c>
      <c r="Z211" s="8" t="s">
        <v>47</v>
      </c>
      <c r="AA211" s="9" t="s">
        <v>47</v>
      </c>
      <c r="AB211" s="9">
        <v>0</v>
      </c>
      <c r="AC211" t="str">
        <f>VLOOKUP($A211,Pit!$A$4:$A$1386,1,FALSE)</f>
        <v>RPYodo Kato18</v>
      </c>
    </row>
    <row r="212" spans="1:29" x14ac:dyDescent="0.25">
      <c r="A212" t="str">
        <f t="shared" si="3"/>
        <v>SPSeitaro Kawakami22</v>
      </c>
      <c r="B212">
        <v>5910</v>
      </c>
      <c r="C212">
        <v>758</v>
      </c>
      <c r="D212" t="s">
        <v>1034</v>
      </c>
      <c r="E212" t="s">
        <v>1035</v>
      </c>
      <c r="F212">
        <v>0</v>
      </c>
      <c r="G212" s="10">
        <v>36602</v>
      </c>
      <c r="H212">
        <v>22</v>
      </c>
      <c r="I212" t="s">
        <v>136</v>
      </c>
      <c r="J212" t="s">
        <v>25</v>
      </c>
      <c r="K212">
        <v>1</v>
      </c>
      <c r="L212">
        <v>1</v>
      </c>
      <c r="M212">
        <v>1</v>
      </c>
      <c r="O212" t="s">
        <v>47</v>
      </c>
      <c r="P212" s="8" t="s">
        <v>47</v>
      </c>
      <c r="Q212" t="s">
        <v>47</v>
      </c>
      <c r="R212" t="s">
        <v>47</v>
      </c>
      <c r="S212" t="s">
        <v>47</v>
      </c>
      <c r="T212" t="s">
        <v>47</v>
      </c>
      <c r="U212" t="s">
        <v>47</v>
      </c>
      <c r="V212" t="s">
        <v>47</v>
      </c>
      <c r="W212" t="s">
        <v>47</v>
      </c>
      <c r="X212" t="s">
        <v>47</v>
      </c>
      <c r="Y212" t="s">
        <v>47</v>
      </c>
      <c r="Z212" s="8" t="s">
        <v>47</v>
      </c>
      <c r="AA212" s="9" t="s">
        <v>47</v>
      </c>
      <c r="AB212" s="9">
        <v>0</v>
      </c>
      <c r="AC212" t="str">
        <f>VLOOKUP($A212,Pit!$A$4:$A$1386,1,FALSE)</f>
        <v>SPSeitaro Kawakami22</v>
      </c>
    </row>
    <row r="213" spans="1:29" x14ac:dyDescent="0.25">
      <c r="A213" t="str">
        <f t="shared" si="3"/>
        <v>CLSadakuno Kawasaki18</v>
      </c>
      <c r="B213">
        <v>8674</v>
      </c>
      <c r="C213">
        <v>900</v>
      </c>
      <c r="D213" t="s">
        <v>1036</v>
      </c>
      <c r="E213" t="s">
        <v>1037</v>
      </c>
      <c r="F213">
        <v>2200000</v>
      </c>
      <c r="G213" s="10">
        <v>37970</v>
      </c>
      <c r="H213">
        <v>18</v>
      </c>
      <c r="I213" t="s">
        <v>136</v>
      </c>
      <c r="J213" t="s">
        <v>249</v>
      </c>
      <c r="K213">
        <v>1</v>
      </c>
      <c r="L213">
        <v>1</v>
      </c>
      <c r="M213">
        <v>1</v>
      </c>
      <c r="O213" t="s">
        <v>47</v>
      </c>
      <c r="P213" s="8" t="s">
        <v>47</v>
      </c>
      <c r="Q213" t="s">
        <v>47</v>
      </c>
      <c r="R213" t="s">
        <v>47</v>
      </c>
      <c r="S213" t="s">
        <v>47</v>
      </c>
      <c r="T213" t="s">
        <v>47</v>
      </c>
      <c r="U213" t="s">
        <v>47</v>
      </c>
      <c r="V213" t="s">
        <v>47</v>
      </c>
      <c r="W213" t="s">
        <v>47</v>
      </c>
      <c r="X213" t="s">
        <v>47</v>
      </c>
      <c r="Y213" t="s">
        <v>47</v>
      </c>
      <c r="Z213" s="8" t="s">
        <v>47</v>
      </c>
      <c r="AA213" s="9" t="s">
        <v>47</v>
      </c>
      <c r="AB213" s="9">
        <v>0</v>
      </c>
      <c r="AC213" t="str">
        <f>VLOOKUP($A213,Pit!$A$4:$A$1386,1,FALSE)</f>
        <v>CLSadakuno Kawasaki18</v>
      </c>
    </row>
    <row r="214" spans="1:29" x14ac:dyDescent="0.25">
      <c r="A214" t="str">
        <f t="shared" si="3"/>
        <v>RPBrandon Keddy21</v>
      </c>
      <c r="B214">
        <v>6847</v>
      </c>
      <c r="C214">
        <v>896</v>
      </c>
      <c r="D214" t="s">
        <v>719</v>
      </c>
      <c r="E214" t="s">
        <v>1038</v>
      </c>
      <c r="F214">
        <v>0</v>
      </c>
      <c r="G214" s="10">
        <v>36750</v>
      </c>
      <c r="H214">
        <v>21</v>
      </c>
      <c r="I214" t="s">
        <v>136</v>
      </c>
      <c r="J214" t="s">
        <v>221</v>
      </c>
      <c r="K214">
        <v>1</v>
      </c>
      <c r="L214">
        <v>1</v>
      </c>
      <c r="M214">
        <v>1</v>
      </c>
      <c r="O214" t="s">
        <v>47</v>
      </c>
      <c r="P214" s="8" t="s">
        <v>47</v>
      </c>
      <c r="Q214" t="s">
        <v>47</v>
      </c>
      <c r="R214" t="s">
        <v>47</v>
      </c>
      <c r="S214" t="s">
        <v>47</v>
      </c>
      <c r="T214" t="s">
        <v>47</v>
      </c>
      <c r="U214" t="s">
        <v>47</v>
      </c>
      <c r="V214" t="s">
        <v>47</v>
      </c>
      <c r="W214" t="s">
        <v>47</v>
      </c>
      <c r="X214" t="s">
        <v>47</v>
      </c>
      <c r="Y214" t="s">
        <v>47</v>
      </c>
      <c r="Z214" s="8" t="s">
        <v>47</v>
      </c>
      <c r="AA214" s="9" t="s">
        <v>47</v>
      </c>
      <c r="AB214" s="9">
        <v>0</v>
      </c>
      <c r="AC214" t="str">
        <f>VLOOKUP($A214,Pit!$A$4:$A$1386,1,FALSE)</f>
        <v>RPBrandon Keddy21</v>
      </c>
    </row>
    <row r="215" spans="1:29" x14ac:dyDescent="0.25">
      <c r="A215" t="str">
        <f t="shared" si="3"/>
        <v>RPDavid Kerr18</v>
      </c>
      <c r="B215">
        <v>4804</v>
      </c>
      <c r="C215">
        <v>357</v>
      </c>
      <c r="D215" t="s">
        <v>209</v>
      </c>
      <c r="E215" t="s">
        <v>1039</v>
      </c>
      <c r="F215">
        <v>1900000</v>
      </c>
      <c r="G215" s="10">
        <v>37947</v>
      </c>
      <c r="H215">
        <v>18</v>
      </c>
      <c r="I215" t="s">
        <v>136</v>
      </c>
      <c r="J215" t="s">
        <v>221</v>
      </c>
      <c r="K215">
        <v>1</v>
      </c>
      <c r="L215">
        <v>1</v>
      </c>
      <c r="M215">
        <v>1</v>
      </c>
      <c r="O215" t="s">
        <v>47</v>
      </c>
      <c r="P215" s="8" t="s">
        <v>47</v>
      </c>
      <c r="Q215" t="s">
        <v>47</v>
      </c>
      <c r="R215" t="s">
        <v>47</v>
      </c>
      <c r="S215" t="s">
        <v>47</v>
      </c>
      <c r="T215" t="s">
        <v>47</v>
      </c>
      <c r="U215" t="s">
        <v>47</v>
      </c>
      <c r="V215" t="s">
        <v>47</v>
      </c>
      <c r="W215" t="s">
        <v>47</v>
      </c>
      <c r="X215" t="s">
        <v>47</v>
      </c>
      <c r="Y215" t="s">
        <v>47</v>
      </c>
      <c r="Z215" s="8" t="s">
        <v>47</v>
      </c>
      <c r="AA215" s="9" t="s">
        <v>47</v>
      </c>
      <c r="AB215" s="9">
        <v>0</v>
      </c>
      <c r="AC215" t="str">
        <f>VLOOKUP($A215,Pit!$A$4:$A$1386,1,FALSE)</f>
        <v>RPDavid Kerr18</v>
      </c>
    </row>
    <row r="216" spans="1:29" x14ac:dyDescent="0.25">
      <c r="A216" t="str">
        <f t="shared" si="3"/>
        <v>RPAkio Kichida21</v>
      </c>
      <c r="B216">
        <v>7304</v>
      </c>
      <c r="C216">
        <v>473</v>
      </c>
      <c r="D216" t="s">
        <v>1040</v>
      </c>
      <c r="E216" t="s">
        <v>1041</v>
      </c>
      <c r="F216">
        <v>0</v>
      </c>
      <c r="G216" s="10">
        <v>36778</v>
      </c>
      <c r="H216">
        <v>21</v>
      </c>
      <c r="I216" t="s">
        <v>136</v>
      </c>
      <c r="J216" t="s">
        <v>221</v>
      </c>
      <c r="K216">
        <v>1</v>
      </c>
      <c r="L216">
        <v>1</v>
      </c>
      <c r="M216">
        <v>1</v>
      </c>
      <c r="O216" t="s">
        <v>47</v>
      </c>
      <c r="P216" s="8" t="s">
        <v>47</v>
      </c>
      <c r="Q216" t="s">
        <v>47</v>
      </c>
      <c r="R216" t="s">
        <v>47</v>
      </c>
      <c r="S216" t="s">
        <v>47</v>
      </c>
      <c r="T216" t="s">
        <v>47</v>
      </c>
      <c r="U216" t="s">
        <v>47</v>
      </c>
      <c r="V216" t="s">
        <v>47</v>
      </c>
      <c r="W216" t="s">
        <v>47</v>
      </c>
      <c r="X216" t="s">
        <v>47</v>
      </c>
      <c r="Y216" t="s">
        <v>47</v>
      </c>
      <c r="Z216" s="8" t="s">
        <v>47</v>
      </c>
      <c r="AA216" s="9" t="s">
        <v>47</v>
      </c>
      <c r="AB216" s="9">
        <v>0</v>
      </c>
      <c r="AC216" t="str">
        <f>VLOOKUP($A216,Pit!$A$4:$A$1386,1,FALSE)</f>
        <v>RPAkio Kichida21</v>
      </c>
    </row>
    <row r="217" spans="1:29" x14ac:dyDescent="0.25">
      <c r="A217" t="str">
        <f t="shared" si="3"/>
        <v>RPMushanokoji Kichida18</v>
      </c>
      <c r="B217">
        <v>9274</v>
      </c>
      <c r="C217">
        <v>684</v>
      </c>
      <c r="D217" t="s">
        <v>1042</v>
      </c>
      <c r="E217" t="s">
        <v>1041</v>
      </c>
      <c r="F217">
        <v>0</v>
      </c>
      <c r="G217" s="10">
        <v>38067</v>
      </c>
      <c r="H217">
        <v>18</v>
      </c>
      <c r="I217" t="s">
        <v>136</v>
      </c>
      <c r="J217" t="s">
        <v>221</v>
      </c>
      <c r="K217">
        <v>1</v>
      </c>
      <c r="L217">
        <v>1</v>
      </c>
      <c r="M217">
        <v>1</v>
      </c>
      <c r="O217" t="s">
        <v>47</v>
      </c>
      <c r="P217" s="8" t="s">
        <v>47</v>
      </c>
      <c r="Q217" t="s">
        <v>47</v>
      </c>
      <c r="R217" t="s">
        <v>47</v>
      </c>
      <c r="S217" t="s">
        <v>47</v>
      </c>
      <c r="T217" t="s">
        <v>47</v>
      </c>
      <c r="U217" t="s">
        <v>47</v>
      </c>
      <c r="V217" t="s">
        <v>47</v>
      </c>
      <c r="W217" t="s">
        <v>47</v>
      </c>
      <c r="X217" t="s">
        <v>47</v>
      </c>
      <c r="Y217" t="s">
        <v>47</v>
      </c>
      <c r="Z217" s="8" t="s">
        <v>47</v>
      </c>
      <c r="AA217" s="9" t="s">
        <v>47</v>
      </c>
      <c r="AB217" s="9">
        <v>0</v>
      </c>
      <c r="AC217" t="str">
        <f>VLOOKUP($A217,Pit!$A$4:$A$1386,1,FALSE)</f>
        <v>RPMushanokoji Kichida18</v>
      </c>
    </row>
    <row r="218" spans="1:29" x14ac:dyDescent="0.25">
      <c r="A218" t="str">
        <f t="shared" si="3"/>
        <v>RPKyung-wan Kim21</v>
      </c>
      <c r="B218">
        <v>9845</v>
      </c>
      <c r="C218">
        <v>679</v>
      </c>
      <c r="D218" t="s">
        <v>1043</v>
      </c>
      <c r="E218" t="s">
        <v>1044</v>
      </c>
      <c r="F218">
        <v>0</v>
      </c>
      <c r="G218" s="10">
        <v>36898</v>
      </c>
      <c r="H218">
        <v>21</v>
      </c>
      <c r="I218" t="s">
        <v>136</v>
      </c>
      <c r="J218" t="s">
        <v>221</v>
      </c>
      <c r="K218">
        <v>1</v>
      </c>
      <c r="L218">
        <v>1</v>
      </c>
      <c r="M218">
        <v>1</v>
      </c>
      <c r="O218" t="s">
        <v>47</v>
      </c>
      <c r="P218" s="8" t="s">
        <v>47</v>
      </c>
      <c r="Q218" t="s">
        <v>47</v>
      </c>
      <c r="R218" t="s">
        <v>47</v>
      </c>
      <c r="S218" t="s">
        <v>47</v>
      </c>
      <c r="T218" t="s">
        <v>47</v>
      </c>
      <c r="U218" t="s">
        <v>47</v>
      </c>
      <c r="V218" t="s">
        <v>47</v>
      </c>
      <c r="W218" t="s">
        <v>47</v>
      </c>
      <c r="X218" t="s">
        <v>47</v>
      </c>
      <c r="Y218" t="s">
        <v>47</v>
      </c>
      <c r="Z218" s="8" t="s">
        <v>47</v>
      </c>
      <c r="AA218" s="9" t="s">
        <v>47</v>
      </c>
      <c r="AB218" s="9">
        <v>0</v>
      </c>
      <c r="AC218" t="str">
        <f>VLOOKUP($A218,Pit!$A$4:$A$1386,1,FALSE)</f>
        <v>RPKyung-wan Kim21</v>
      </c>
    </row>
    <row r="219" spans="1:29" x14ac:dyDescent="0.25">
      <c r="A219" t="str">
        <f t="shared" si="3"/>
        <v>RPMasamichi Kimura21</v>
      </c>
      <c r="B219">
        <v>4497</v>
      </c>
      <c r="C219">
        <v>755</v>
      </c>
      <c r="D219" t="s">
        <v>1045</v>
      </c>
      <c r="E219" t="s">
        <v>1046</v>
      </c>
      <c r="F219">
        <v>0</v>
      </c>
      <c r="G219" s="10">
        <v>36975</v>
      </c>
      <c r="H219">
        <v>21</v>
      </c>
      <c r="I219" t="s">
        <v>136</v>
      </c>
      <c r="J219" t="s">
        <v>221</v>
      </c>
      <c r="K219">
        <v>1</v>
      </c>
      <c r="L219">
        <v>1</v>
      </c>
      <c r="M219">
        <v>1</v>
      </c>
      <c r="O219" t="s">
        <v>47</v>
      </c>
      <c r="P219" s="8" t="s">
        <v>47</v>
      </c>
      <c r="Q219" t="s">
        <v>47</v>
      </c>
      <c r="R219" t="s">
        <v>47</v>
      </c>
      <c r="S219" t="s">
        <v>47</v>
      </c>
      <c r="T219" t="s">
        <v>47</v>
      </c>
      <c r="U219" t="s">
        <v>47</v>
      </c>
      <c r="V219" t="s">
        <v>47</v>
      </c>
      <c r="W219" t="s">
        <v>47</v>
      </c>
      <c r="X219" t="s">
        <v>47</v>
      </c>
      <c r="Y219" t="s">
        <v>47</v>
      </c>
      <c r="Z219" s="8" t="s">
        <v>47</v>
      </c>
      <c r="AA219" s="9" t="s">
        <v>47</v>
      </c>
      <c r="AB219" s="9">
        <v>0</v>
      </c>
      <c r="AC219" t="str">
        <f>VLOOKUP($A219,Pit!$A$4:$A$1386,1,FALSE)</f>
        <v>RPMasamichi Kimura21</v>
      </c>
    </row>
    <row r="220" spans="1:29" x14ac:dyDescent="0.25">
      <c r="A220" t="str">
        <f t="shared" si="3"/>
        <v>RPMatsuyo Kimura17</v>
      </c>
      <c r="B220">
        <v>9372</v>
      </c>
      <c r="C220">
        <v>820</v>
      </c>
      <c r="D220" t="s">
        <v>1047</v>
      </c>
      <c r="E220" t="s">
        <v>1046</v>
      </c>
      <c r="F220">
        <v>0</v>
      </c>
      <c r="G220" s="10">
        <v>38143</v>
      </c>
      <c r="H220">
        <v>17</v>
      </c>
      <c r="I220" t="s">
        <v>136</v>
      </c>
      <c r="J220" t="s">
        <v>221</v>
      </c>
      <c r="K220">
        <v>1</v>
      </c>
      <c r="L220">
        <v>1</v>
      </c>
      <c r="M220">
        <v>1</v>
      </c>
      <c r="O220" t="s">
        <v>47</v>
      </c>
      <c r="P220" s="8" t="s">
        <v>47</v>
      </c>
      <c r="Q220" t="s">
        <v>47</v>
      </c>
      <c r="R220" t="s">
        <v>47</v>
      </c>
      <c r="S220" t="s">
        <v>47</v>
      </c>
      <c r="T220" t="s">
        <v>47</v>
      </c>
      <c r="U220" t="s">
        <v>47</v>
      </c>
      <c r="V220" t="s">
        <v>47</v>
      </c>
      <c r="W220" t="s">
        <v>47</v>
      </c>
      <c r="X220" t="s">
        <v>47</v>
      </c>
      <c r="Y220" t="s">
        <v>47</v>
      </c>
      <c r="Z220" s="8" t="s">
        <v>47</v>
      </c>
      <c r="AA220" s="9" t="s">
        <v>47</v>
      </c>
      <c r="AB220" s="9">
        <v>0</v>
      </c>
      <c r="AC220" t="str">
        <f>VLOOKUP($A220,Pit!$A$4:$A$1386,1,FALSE)</f>
        <v>RPMatsuyo Kimura17</v>
      </c>
    </row>
    <row r="221" spans="1:29" x14ac:dyDescent="0.25">
      <c r="A221" t="str">
        <f t="shared" si="3"/>
        <v>RPTakeji Kimura18</v>
      </c>
      <c r="B221">
        <v>9385</v>
      </c>
      <c r="C221">
        <v>693</v>
      </c>
      <c r="D221" t="s">
        <v>1048</v>
      </c>
      <c r="E221" t="s">
        <v>1046</v>
      </c>
      <c r="F221">
        <v>0</v>
      </c>
      <c r="G221" s="10">
        <v>37901</v>
      </c>
      <c r="H221">
        <v>18</v>
      </c>
      <c r="I221" t="s">
        <v>136</v>
      </c>
      <c r="J221" t="s">
        <v>221</v>
      </c>
      <c r="K221">
        <v>1</v>
      </c>
      <c r="L221">
        <v>1</v>
      </c>
      <c r="M221">
        <v>1</v>
      </c>
      <c r="O221" t="s">
        <v>47</v>
      </c>
      <c r="P221" s="8" t="s">
        <v>47</v>
      </c>
      <c r="Q221" t="s">
        <v>47</v>
      </c>
      <c r="R221" t="s">
        <v>47</v>
      </c>
      <c r="S221" t="s">
        <v>47</v>
      </c>
      <c r="T221" t="s">
        <v>47</v>
      </c>
      <c r="U221" t="s">
        <v>47</v>
      </c>
      <c r="V221" t="s">
        <v>47</v>
      </c>
      <c r="W221" t="s">
        <v>47</v>
      </c>
      <c r="X221" t="s">
        <v>47</v>
      </c>
      <c r="Y221" t="s">
        <v>47</v>
      </c>
      <c r="Z221" s="8" t="s">
        <v>47</v>
      </c>
      <c r="AA221" s="9" t="s">
        <v>47</v>
      </c>
      <c r="AB221" s="9">
        <v>0</v>
      </c>
      <c r="AC221" t="str">
        <f>VLOOKUP($A221,Pit!$A$4:$A$1386,1,FALSE)</f>
        <v>RPTakeji Kimura18</v>
      </c>
    </row>
    <row r="222" spans="1:29" x14ac:dyDescent="0.25">
      <c r="A222" t="str">
        <f t="shared" si="3"/>
        <v>SPTomoyuki Kimura21</v>
      </c>
      <c r="B222">
        <v>4304</v>
      </c>
      <c r="C222">
        <v>444</v>
      </c>
      <c r="D222" t="s">
        <v>516</v>
      </c>
      <c r="E222" t="s">
        <v>1046</v>
      </c>
      <c r="F222">
        <v>0</v>
      </c>
      <c r="G222" s="10">
        <v>36707</v>
      </c>
      <c r="H222">
        <v>21</v>
      </c>
      <c r="I222" t="s">
        <v>136</v>
      </c>
      <c r="J222" t="s">
        <v>25</v>
      </c>
      <c r="K222">
        <v>1</v>
      </c>
      <c r="L222">
        <v>1</v>
      </c>
      <c r="M222">
        <v>1</v>
      </c>
      <c r="O222" t="s">
        <v>47</v>
      </c>
      <c r="P222" s="8" t="s">
        <v>47</v>
      </c>
      <c r="Q222" t="s">
        <v>47</v>
      </c>
      <c r="R222" t="s">
        <v>47</v>
      </c>
      <c r="S222" t="s">
        <v>47</v>
      </c>
      <c r="T222" t="s">
        <v>47</v>
      </c>
      <c r="U222" t="s">
        <v>47</v>
      </c>
      <c r="V222" t="s">
        <v>47</v>
      </c>
      <c r="W222" t="s">
        <v>47</v>
      </c>
      <c r="X222" t="s">
        <v>47</v>
      </c>
      <c r="Y222" t="s">
        <v>47</v>
      </c>
      <c r="Z222" s="8" t="s">
        <v>47</v>
      </c>
      <c r="AA222" s="9" t="s">
        <v>47</v>
      </c>
      <c r="AB222" s="9">
        <v>0</v>
      </c>
      <c r="AC222" t="str">
        <f>VLOOKUP($A222,Pit!$A$4:$A$1386,1,FALSE)</f>
        <v>SPTomoyuki Kimura21</v>
      </c>
    </row>
    <row r="223" spans="1:29" x14ac:dyDescent="0.25">
      <c r="A223" t="str">
        <f t="shared" si="3"/>
        <v>SPMarv King18</v>
      </c>
      <c r="B223">
        <v>4719</v>
      </c>
      <c r="C223">
        <v>313</v>
      </c>
      <c r="D223" t="s">
        <v>269</v>
      </c>
      <c r="E223" t="s">
        <v>542</v>
      </c>
      <c r="F223">
        <v>0</v>
      </c>
      <c r="G223" s="10">
        <v>38097</v>
      </c>
      <c r="H223">
        <v>18</v>
      </c>
      <c r="I223" t="s">
        <v>136</v>
      </c>
      <c r="J223" t="s">
        <v>25</v>
      </c>
      <c r="K223">
        <v>1</v>
      </c>
      <c r="L223">
        <v>1</v>
      </c>
      <c r="M223">
        <v>1</v>
      </c>
      <c r="O223" t="s">
        <v>47</v>
      </c>
      <c r="P223" s="8" t="s">
        <v>47</v>
      </c>
      <c r="Q223" t="s">
        <v>47</v>
      </c>
      <c r="R223" t="s">
        <v>47</v>
      </c>
      <c r="S223" t="s">
        <v>47</v>
      </c>
      <c r="T223" t="s">
        <v>47</v>
      </c>
      <c r="U223" t="s">
        <v>47</v>
      </c>
      <c r="V223" t="s">
        <v>47</v>
      </c>
      <c r="W223" t="s">
        <v>47</v>
      </c>
      <c r="X223" t="s">
        <v>47</v>
      </c>
      <c r="Y223" t="s">
        <v>47</v>
      </c>
      <c r="Z223" s="8" t="s">
        <v>47</v>
      </c>
      <c r="AA223" s="9" t="s">
        <v>47</v>
      </c>
      <c r="AB223" s="9">
        <v>0</v>
      </c>
      <c r="AC223" t="str">
        <f>VLOOKUP($A223,Pit!$A$4:$A$1386,1,FALSE)</f>
        <v>SPMarv King18</v>
      </c>
    </row>
    <row r="224" spans="1:29" x14ac:dyDescent="0.25">
      <c r="A224" t="str">
        <f t="shared" si="3"/>
        <v>RPHideo Kitamura21</v>
      </c>
      <c r="B224">
        <v>3852</v>
      </c>
      <c r="C224">
        <v>710</v>
      </c>
      <c r="D224" t="s">
        <v>1049</v>
      </c>
      <c r="E224" t="s">
        <v>1050</v>
      </c>
      <c r="F224">
        <v>0</v>
      </c>
      <c r="G224" s="10">
        <v>37037</v>
      </c>
      <c r="H224">
        <v>21</v>
      </c>
      <c r="I224" t="s">
        <v>136</v>
      </c>
      <c r="J224" t="s">
        <v>221</v>
      </c>
      <c r="K224">
        <v>1</v>
      </c>
      <c r="L224">
        <v>1</v>
      </c>
      <c r="M224">
        <v>1</v>
      </c>
      <c r="O224" t="s">
        <v>47</v>
      </c>
      <c r="P224" s="8" t="s">
        <v>47</v>
      </c>
      <c r="Q224" t="s">
        <v>47</v>
      </c>
      <c r="R224" t="s">
        <v>47</v>
      </c>
      <c r="S224" t="s">
        <v>47</v>
      </c>
      <c r="T224" t="s">
        <v>47</v>
      </c>
      <c r="U224" t="s">
        <v>47</v>
      </c>
      <c r="V224" t="s">
        <v>47</v>
      </c>
      <c r="W224" t="s">
        <v>47</v>
      </c>
      <c r="X224" t="s">
        <v>47</v>
      </c>
      <c r="Y224" t="s">
        <v>47</v>
      </c>
      <c r="Z224" s="8" t="s">
        <v>47</v>
      </c>
      <c r="AA224" s="9" t="s">
        <v>47</v>
      </c>
      <c r="AB224" s="9">
        <v>0</v>
      </c>
      <c r="AC224" t="str">
        <f>VLOOKUP($A224,Pit!$A$4:$A$1386,1,FALSE)</f>
        <v>RPHideo Kitamura21</v>
      </c>
    </row>
    <row r="225" spans="1:29" x14ac:dyDescent="0.25">
      <c r="A225" t="str">
        <f t="shared" si="3"/>
        <v>RPTsuyoshi Kiyomizu20</v>
      </c>
      <c r="B225">
        <v>4477</v>
      </c>
      <c r="C225">
        <v>747</v>
      </c>
      <c r="D225" t="s">
        <v>1051</v>
      </c>
      <c r="E225" t="s">
        <v>1052</v>
      </c>
      <c r="F225">
        <v>0</v>
      </c>
      <c r="G225" s="10">
        <v>37046</v>
      </c>
      <c r="H225">
        <v>20</v>
      </c>
      <c r="I225" t="s">
        <v>136</v>
      </c>
      <c r="J225" t="s">
        <v>221</v>
      </c>
      <c r="K225">
        <v>1</v>
      </c>
      <c r="L225">
        <v>1</v>
      </c>
      <c r="M225">
        <v>1</v>
      </c>
      <c r="O225" t="s">
        <v>47</v>
      </c>
      <c r="P225" s="8" t="s">
        <v>47</v>
      </c>
      <c r="Q225" t="s">
        <v>47</v>
      </c>
      <c r="R225" t="s">
        <v>47</v>
      </c>
      <c r="S225" t="s">
        <v>47</v>
      </c>
      <c r="T225" t="s">
        <v>47</v>
      </c>
      <c r="U225" t="s">
        <v>47</v>
      </c>
      <c r="V225" t="s">
        <v>47</v>
      </c>
      <c r="W225" t="s">
        <v>47</v>
      </c>
      <c r="X225" t="s">
        <v>47</v>
      </c>
      <c r="Y225" t="s">
        <v>47</v>
      </c>
      <c r="Z225" s="8" t="s">
        <v>47</v>
      </c>
      <c r="AA225" s="9" t="s">
        <v>47</v>
      </c>
      <c r="AB225" s="9">
        <v>0</v>
      </c>
      <c r="AC225" t="str">
        <f>VLOOKUP($A225,Pit!$A$4:$A$1386,1,FALSE)</f>
        <v>RPTsuyoshi Kiyomizu20</v>
      </c>
    </row>
    <row r="226" spans="1:29" x14ac:dyDescent="0.25">
      <c r="A226" t="str">
        <f t="shared" si="3"/>
        <v>RPBruce Klein21</v>
      </c>
      <c r="B226">
        <v>10375</v>
      </c>
      <c r="C226">
        <v>591</v>
      </c>
      <c r="D226" t="s">
        <v>753</v>
      </c>
      <c r="E226" t="s">
        <v>1053</v>
      </c>
      <c r="F226">
        <v>0</v>
      </c>
      <c r="G226" s="10">
        <v>36932</v>
      </c>
      <c r="H226">
        <v>21</v>
      </c>
      <c r="I226" t="s">
        <v>136</v>
      </c>
      <c r="J226" t="s">
        <v>221</v>
      </c>
      <c r="K226">
        <v>1</v>
      </c>
      <c r="L226">
        <v>1</v>
      </c>
      <c r="M226">
        <v>1</v>
      </c>
      <c r="O226" t="s">
        <v>47</v>
      </c>
      <c r="P226" s="8" t="s">
        <v>47</v>
      </c>
      <c r="Q226" t="s">
        <v>47</v>
      </c>
      <c r="R226" t="s">
        <v>47</v>
      </c>
      <c r="S226" t="s">
        <v>47</v>
      </c>
      <c r="T226" t="s">
        <v>47</v>
      </c>
      <c r="U226" t="s">
        <v>47</v>
      </c>
      <c r="V226" t="s">
        <v>47</v>
      </c>
      <c r="W226" t="s">
        <v>47</v>
      </c>
      <c r="X226" t="s">
        <v>47</v>
      </c>
      <c r="Y226" t="s">
        <v>47</v>
      </c>
      <c r="Z226" s="8" t="s">
        <v>47</v>
      </c>
      <c r="AA226" s="9" t="s">
        <v>47</v>
      </c>
      <c r="AB226" s="9">
        <v>0</v>
      </c>
      <c r="AC226" t="str">
        <f>VLOOKUP($A226,Pit!$A$4:$A$1386,1,FALSE)</f>
        <v>RPBruce Klein21</v>
      </c>
    </row>
    <row r="227" spans="1:29" x14ac:dyDescent="0.25">
      <c r="A227" t="str">
        <f t="shared" si="3"/>
        <v>RPKazuyuki Kobayashi21</v>
      </c>
      <c r="B227">
        <v>6890</v>
      </c>
      <c r="C227">
        <v>371</v>
      </c>
      <c r="D227" t="s">
        <v>1054</v>
      </c>
      <c r="E227" t="s">
        <v>546</v>
      </c>
      <c r="F227">
        <v>0</v>
      </c>
      <c r="G227" s="10">
        <v>36831</v>
      </c>
      <c r="H227">
        <v>21</v>
      </c>
      <c r="I227" t="s">
        <v>136</v>
      </c>
      <c r="J227" t="s">
        <v>221</v>
      </c>
      <c r="K227">
        <v>1</v>
      </c>
      <c r="L227">
        <v>1</v>
      </c>
      <c r="M227">
        <v>1</v>
      </c>
      <c r="O227" t="s">
        <v>47</v>
      </c>
      <c r="P227" s="8" t="s">
        <v>47</v>
      </c>
      <c r="Q227" t="s">
        <v>47</v>
      </c>
      <c r="R227" t="s">
        <v>47</v>
      </c>
      <c r="S227" t="s">
        <v>47</v>
      </c>
      <c r="T227" t="s">
        <v>47</v>
      </c>
      <c r="U227" t="s">
        <v>47</v>
      </c>
      <c r="V227" t="s">
        <v>47</v>
      </c>
      <c r="W227" t="s">
        <v>47</v>
      </c>
      <c r="X227" t="s">
        <v>47</v>
      </c>
      <c r="Y227" t="s">
        <v>47</v>
      </c>
      <c r="Z227" s="8" t="s">
        <v>47</v>
      </c>
      <c r="AA227" s="9" t="s">
        <v>47</v>
      </c>
      <c r="AB227" s="9">
        <v>0</v>
      </c>
      <c r="AC227" t="str">
        <f>VLOOKUP($A227,Pit!$A$4:$A$1386,1,FALSE)</f>
        <v>RPKazuyuki Kobayashi21</v>
      </c>
    </row>
    <row r="228" spans="1:29" x14ac:dyDescent="0.25">
      <c r="A228" t="str">
        <f t="shared" si="3"/>
        <v>SPMunemitsu Kobayashi21</v>
      </c>
      <c r="B228">
        <v>3814</v>
      </c>
      <c r="C228">
        <v>262</v>
      </c>
      <c r="D228" t="s">
        <v>643</v>
      </c>
      <c r="E228" t="s">
        <v>546</v>
      </c>
      <c r="F228">
        <v>0</v>
      </c>
      <c r="G228" s="10">
        <v>36883</v>
      </c>
      <c r="H228">
        <v>21</v>
      </c>
      <c r="I228" t="s">
        <v>136</v>
      </c>
      <c r="J228" t="s">
        <v>25</v>
      </c>
      <c r="K228">
        <v>1</v>
      </c>
      <c r="L228">
        <v>1</v>
      </c>
      <c r="M228">
        <v>1</v>
      </c>
      <c r="O228" t="s">
        <v>47</v>
      </c>
      <c r="P228" s="8" t="s">
        <v>47</v>
      </c>
      <c r="Q228" t="s">
        <v>47</v>
      </c>
      <c r="R228" t="s">
        <v>47</v>
      </c>
      <c r="S228" t="s">
        <v>47</v>
      </c>
      <c r="T228" t="s">
        <v>47</v>
      </c>
      <c r="U228" t="s">
        <v>47</v>
      </c>
      <c r="V228" t="s">
        <v>47</v>
      </c>
      <c r="W228" t="s">
        <v>47</v>
      </c>
      <c r="X228" t="s">
        <v>47</v>
      </c>
      <c r="Y228" t="s">
        <v>47</v>
      </c>
      <c r="Z228" s="8" t="s">
        <v>47</v>
      </c>
      <c r="AA228" s="9" t="s">
        <v>47</v>
      </c>
      <c r="AB228" s="9">
        <v>0</v>
      </c>
      <c r="AC228" t="str">
        <f>VLOOKUP($A228,Pit!$A$4:$A$1386,1,FALSE)</f>
        <v>SPMunemitsu Kobayashi21</v>
      </c>
    </row>
    <row r="229" spans="1:29" x14ac:dyDescent="0.25">
      <c r="A229" t="str">
        <f t="shared" si="3"/>
        <v>RPYushiro Kojima18</v>
      </c>
      <c r="B229">
        <v>9226</v>
      </c>
      <c r="C229">
        <v>645</v>
      </c>
      <c r="D229" t="s">
        <v>1055</v>
      </c>
      <c r="E229" t="s">
        <v>1056</v>
      </c>
      <c r="F229">
        <v>2800000</v>
      </c>
      <c r="G229" s="10">
        <v>37795</v>
      </c>
      <c r="H229">
        <v>18</v>
      </c>
      <c r="I229" t="s">
        <v>136</v>
      </c>
      <c r="J229" t="s">
        <v>221</v>
      </c>
      <c r="K229">
        <v>1</v>
      </c>
      <c r="L229">
        <v>1</v>
      </c>
      <c r="M229">
        <v>1</v>
      </c>
      <c r="O229" t="s">
        <v>47</v>
      </c>
      <c r="P229" s="8" t="s">
        <v>47</v>
      </c>
      <c r="Q229" t="s">
        <v>47</v>
      </c>
      <c r="R229" t="s">
        <v>47</v>
      </c>
      <c r="S229" t="s">
        <v>47</v>
      </c>
      <c r="T229" t="s">
        <v>47</v>
      </c>
      <c r="U229" t="s">
        <v>47</v>
      </c>
      <c r="V229" t="s">
        <v>47</v>
      </c>
      <c r="W229" t="s">
        <v>47</v>
      </c>
      <c r="X229" t="s">
        <v>47</v>
      </c>
      <c r="Y229" t="s">
        <v>47</v>
      </c>
      <c r="Z229" s="8" t="s">
        <v>47</v>
      </c>
      <c r="AA229" s="9" t="s">
        <v>47</v>
      </c>
      <c r="AB229" s="9">
        <v>0</v>
      </c>
      <c r="AC229" t="str">
        <f>VLOOKUP($A229,Pit!$A$4:$A$1386,1,FALSE)</f>
        <v>RPYushiro Kojima18</v>
      </c>
    </row>
    <row r="230" spans="1:29" x14ac:dyDescent="0.25">
      <c r="A230" t="str">
        <f t="shared" si="3"/>
        <v>RPTsuneyo Kokawa18</v>
      </c>
      <c r="B230">
        <v>9155</v>
      </c>
      <c r="C230">
        <v>817</v>
      </c>
      <c r="D230" t="s">
        <v>1057</v>
      </c>
      <c r="E230" t="s">
        <v>1058</v>
      </c>
      <c r="F230">
        <v>2200000</v>
      </c>
      <c r="G230" s="10">
        <v>38023</v>
      </c>
      <c r="H230">
        <v>18</v>
      </c>
      <c r="I230" t="s">
        <v>136</v>
      </c>
      <c r="J230" t="s">
        <v>221</v>
      </c>
      <c r="K230">
        <v>1</v>
      </c>
      <c r="L230">
        <v>1</v>
      </c>
      <c r="M230">
        <v>1</v>
      </c>
      <c r="O230" t="s">
        <v>47</v>
      </c>
      <c r="P230" s="8" t="s">
        <v>47</v>
      </c>
      <c r="Q230" t="s">
        <v>47</v>
      </c>
      <c r="R230" t="s">
        <v>47</v>
      </c>
      <c r="S230" t="s">
        <v>47</v>
      </c>
      <c r="T230" t="s">
        <v>47</v>
      </c>
      <c r="U230" t="s">
        <v>47</v>
      </c>
      <c r="V230" t="s">
        <v>47</v>
      </c>
      <c r="W230" t="s">
        <v>47</v>
      </c>
      <c r="X230" t="s">
        <v>47</v>
      </c>
      <c r="Y230" t="s">
        <v>47</v>
      </c>
      <c r="Z230" s="8" t="s">
        <v>47</v>
      </c>
      <c r="AA230" s="9" t="s">
        <v>47</v>
      </c>
      <c r="AB230" s="9">
        <v>0</v>
      </c>
      <c r="AC230" t="str">
        <f>VLOOKUP($A230,Pit!$A$4:$A$1386,1,FALSE)</f>
        <v>RPTsuneyo Kokawa18</v>
      </c>
    </row>
    <row r="231" spans="1:29" x14ac:dyDescent="0.25">
      <c r="A231" t="str">
        <f t="shared" si="3"/>
        <v>SPKenjiro Konishi21</v>
      </c>
      <c r="B231">
        <v>3927</v>
      </c>
      <c r="C231">
        <v>349</v>
      </c>
      <c r="D231" t="s">
        <v>1059</v>
      </c>
      <c r="E231" t="s">
        <v>1060</v>
      </c>
      <c r="F231">
        <v>0</v>
      </c>
      <c r="G231" s="10">
        <v>36830</v>
      </c>
      <c r="H231">
        <v>21</v>
      </c>
      <c r="I231" t="s">
        <v>136</v>
      </c>
      <c r="J231" t="s">
        <v>25</v>
      </c>
      <c r="K231">
        <v>1</v>
      </c>
      <c r="L231">
        <v>1</v>
      </c>
      <c r="M231">
        <v>1</v>
      </c>
      <c r="O231" t="s">
        <v>47</v>
      </c>
      <c r="P231" s="8" t="s">
        <v>47</v>
      </c>
      <c r="Q231" t="s">
        <v>47</v>
      </c>
      <c r="R231" t="s">
        <v>47</v>
      </c>
      <c r="S231" t="s">
        <v>47</v>
      </c>
      <c r="T231" t="s">
        <v>47</v>
      </c>
      <c r="U231" t="s">
        <v>47</v>
      </c>
      <c r="V231" t="s">
        <v>47</v>
      </c>
      <c r="W231" t="s">
        <v>47</v>
      </c>
      <c r="X231" t="s">
        <v>47</v>
      </c>
      <c r="Y231" t="s">
        <v>47</v>
      </c>
      <c r="Z231" s="8" t="s">
        <v>47</v>
      </c>
      <c r="AA231" s="9" t="s">
        <v>47</v>
      </c>
      <c r="AB231" s="9">
        <v>0</v>
      </c>
      <c r="AC231" t="str">
        <f>VLOOKUP($A231,Pit!$A$4:$A$1386,1,FALSE)</f>
        <v>SPKenjiro Konishi21</v>
      </c>
    </row>
    <row r="232" spans="1:29" x14ac:dyDescent="0.25">
      <c r="A232" t="str">
        <f t="shared" si="3"/>
        <v>SPMasamichi Kono21</v>
      </c>
      <c r="B232">
        <v>4046</v>
      </c>
      <c r="C232">
        <v>413</v>
      </c>
      <c r="D232" t="s">
        <v>1045</v>
      </c>
      <c r="E232" t="s">
        <v>1061</v>
      </c>
      <c r="F232">
        <v>0</v>
      </c>
      <c r="G232" s="10">
        <v>36981</v>
      </c>
      <c r="H232">
        <v>21</v>
      </c>
      <c r="I232" t="s">
        <v>136</v>
      </c>
      <c r="J232" t="s">
        <v>25</v>
      </c>
      <c r="K232">
        <v>1</v>
      </c>
      <c r="L232">
        <v>1</v>
      </c>
      <c r="M232">
        <v>1</v>
      </c>
      <c r="O232" t="s">
        <v>47</v>
      </c>
      <c r="P232" s="8" t="s">
        <v>47</v>
      </c>
      <c r="Q232" t="s">
        <v>47</v>
      </c>
      <c r="R232" t="s">
        <v>47</v>
      </c>
      <c r="S232" t="s">
        <v>47</v>
      </c>
      <c r="T232" t="s">
        <v>47</v>
      </c>
      <c r="U232" t="s">
        <v>47</v>
      </c>
      <c r="V232" t="s">
        <v>47</v>
      </c>
      <c r="W232" t="s">
        <v>47</v>
      </c>
      <c r="X232" t="s">
        <v>47</v>
      </c>
      <c r="Y232" t="s">
        <v>47</v>
      </c>
      <c r="Z232" s="8" t="s">
        <v>47</v>
      </c>
      <c r="AA232" s="9" t="s">
        <v>47</v>
      </c>
      <c r="AB232" s="9">
        <v>0</v>
      </c>
      <c r="AC232" t="str">
        <f>VLOOKUP($A232,Pit!$A$4:$A$1386,1,FALSE)</f>
        <v>SPMasamichi Kono21</v>
      </c>
    </row>
    <row r="233" spans="1:29" x14ac:dyDescent="0.25">
      <c r="A233" t="str">
        <f t="shared" si="3"/>
        <v>RPKumanosuke Kouda18</v>
      </c>
      <c r="B233">
        <v>9337</v>
      </c>
      <c r="C233">
        <v>810</v>
      </c>
      <c r="D233" t="s">
        <v>1062</v>
      </c>
      <c r="E233" t="s">
        <v>1063</v>
      </c>
      <c r="F233">
        <v>0</v>
      </c>
      <c r="G233" s="10">
        <v>38029</v>
      </c>
      <c r="H233">
        <v>18</v>
      </c>
      <c r="I233" t="s">
        <v>136</v>
      </c>
      <c r="J233" t="s">
        <v>221</v>
      </c>
      <c r="K233">
        <v>1</v>
      </c>
      <c r="L233">
        <v>1</v>
      </c>
      <c r="M233">
        <v>1</v>
      </c>
      <c r="O233" t="s">
        <v>47</v>
      </c>
      <c r="P233" s="8" t="s">
        <v>47</v>
      </c>
      <c r="Q233" t="s">
        <v>47</v>
      </c>
      <c r="R233" t="s">
        <v>47</v>
      </c>
      <c r="S233" t="s">
        <v>47</v>
      </c>
      <c r="T233" t="s">
        <v>47</v>
      </c>
      <c r="U233" t="s">
        <v>47</v>
      </c>
      <c r="V233" t="s">
        <v>47</v>
      </c>
      <c r="W233" t="s">
        <v>47</v>
      </c>
      <c r="X233" t="s">
        <v>47</v>
      </c>
      <c r="Y233" t="s">
        <v>47</v>
      </c>
      <c r="Z233" s="8" t="s">
        <v>47</v>
      </c>
      <c r="AA233" s="9" t="s">
        <v>47</v>
      </c>
      <c r="AB233" s="9">
        <v>0</v>
      </c>
      <c r="AC233" t="str">
        <f>VLOOKUP($A233,Pit!$A$4:$A$1386,1,FALSE)</f>
        <v>RPKumanosuke Kouda18</v>
      </c>
    </row>
    <row r="234" spans="1:29" x14ac:dyDescent="0.25">
      <c r="A234" t="str">
        <f t="shared" si="3"/>
        <v>SPKazuyuki Kumagai21</v>
      </c>
      <c r="B234">
        <v>4430</v>
      </c>
      <c r="C234">
        <v>745</v>
      </c>
      <c r="D234" t="s">
        <v>1054</v>
      </c>
      <c r="E234" t="s">
        <v>1064</v>
      </c>
      <c r="F234">
        <v>0</v>
      </c>
      <c r="G234" s="10">
        <v>36759</v>
      </c>
      <c r="H234">
        <v>21</v>
      </c>
      <c r="I234" t="s">
        <v>136</v>
      </c>
      <c r="J234" t="s">
        <v>25</v>
      </c>
      <c r="K234">
        <v>1</v>
      </c>
      <c r="L234">
        <v>1</v>
      </c>
      <c r="M234">
        <v>1</v>
      </c>
      <c r="O234" t="s">
        <v>47</v>
      </c>
      <c r="P234" s="8" t="s">
        <v>47</v>
      </c>
      <c r="Q234" t="s">
        <v>47</v>
      </c>
      <c r="R234" t="s">
        <v>47</v>
      </c>
      <c r="S234" t="s">
        <v>47</v>
      </c>
      <c r="T234" t="s">
        <v>47</v>
      </c>
      <c r="U234" t="s">
        <v>47</v>
      </c>
      <c r="V234" t="s">
        <v>47</v>
      </c>
      <c r="W234" t="s">
        <v>47</v>
      </c>
      <c r="X234" t="s">
        <v>47</v>
      </c>
      <c r="Y234" t="s">
        <v>47</v>
      </c>
      <c r="Z234" s="8" t="s">
        <v>47</v>
      </c>
      <c r="AA234" s="9" t="s">
        <v>47</v>
      </c>
      <c r="AB234" s="9">
        <v>0</v>
      </c>
      <c r="AC234" t="str">
        <f>VLOOKUP($A234,Pit!$A$4:$A$1386,1,FALSE)</f>
        <v>SPKazuyuki Kumagai21</v>
      </c>
    </row>
    <row r="235" spans="1:29" x14ac:dyDescent="0.25">
      <c r="A235" t="str">
        <f t="shared" si="3"/>
        <v>RPShichirobei Kumagai18</v>
      </c>
      <c r="B235">
        <v>9333</v>
      </c>
      <c r="C235">
        <v>405</v>
      </c>
      <c r="D235" t="s">
        <v>1065</v>
      </c>
      <c r="E235" t="s">
        <v>1064</v>
      </c>
      <c r="F235">
        <v>1700000</v>
      </c>
      <c r="G235" s="10">
        <v>37933</v>
      </c>
      <c r="H235">
        <v>18</v>
      </c>
      <c r="I235" t="s">
        <v>136</v>
      </c>
      <c r="J235" t="s">
        <v>221</v>
      </c>
      <c r="K235">
        <v>1</v>
      </c>
      <c r="L235">
        <v>1</v>
      </c>
      <c r="M235">
        <v>1</v>
      </c>
      <c r="O235" t="s">
        <v>47</v>
      </c>
      <c r="P235" s="8" t="s">
        <v>47</v>
      </c>
      <c r="Q235" t="s">
        <v>47</v>
      </c>
      <c r="R235" t="s">
        <v>47</v>
      </c>
      <c r="S235" t="s">
        <v>47</v>
      </c>
      <c r="T235" t="s">
        <v>47</v>
      </c>
      <c r="U235" t="s">
        <v>47</v>
      </c>
      <c r="V235" t="s">
        <v>47</v>
      </c>
      <c r="W235" t="s">
        <v>47</v>
      </c>
      <c r="X235" t="s">
        <v>47</v>
      </c>
      <c r="Y235" t="s">
        <v>47</v>
      </c>
      <c r="Z235" s="8" t="s">
        <v>47</v>
      </c>
      <c r="AA235" s="9" t="s">
        <v>47</v>
      </c>
      <c r="AB235" s="9">
        <v>0</v>
      </c>
      <c r="AC235" t="str">
        <f>VLOOKUP($A235,Pit!$A$4:$A$1386,1,FALSE)</f>
        <v>RPShichirobei Kumagai18</v>
      </c>
    </row>
    <row r="236" spans="1:29" x14ac:dyDescent="0.25">
      <c r="A236" t="str">
        <f t="shared" si="3"/>
        <v>SPOrinosuke Kurota18</v>
      </c>
      <c r="B236">
        <v>13711</v>
      </c>
      <c r="C236">
        <v>608</v>
      </c>
      <c r="D236" t="s">
        <v>1066</v>
      </c>
      <c r="E236" t="s">
        <v>1067</v>
      </c>
      <c r="F236">
        <v>0</v>
      </c>
      <c r="G236" s="10">
        <v>37972</v>
      </c>
      <c r="H236">
        <v>18</v>
      </c>
      <c r="I236" t="s">
        <v>136</v>
      </c>
      <c r="J236" t="s">
        <v>25</v>
      </c>
      <c r="K236">
        <v>1</v>
      </c>
      <c r="L236">
        <v>1</v>
      </c>
      <c r="M236">
        <v>1</v>
      </c>
      <c r="O236" t="s">
        <v>47</v>
      </c>
      <c r="P236" s="8" t="s">
        <v>47</v>
      </c>
      <c r="Q236" t="s">
        <v>47</v>
      </c>
      <c r="R236" t="s">
        <v>47</v>
      </c>
      <c r="S236" t="s">
        <v>47</v>
      </c>
      <c r="T236" t="s">
        <v>47</v>
      </c>
      <c r="U236" t="s">
        <v>47</v>
      </c>
      <c r="V236" t="s">
        <v>47</v>
      </c>
      <c r="W236" t="s">
        <v>47</v>
      </c>
      <c r="X236" t="s">
        <v>47</v>
      </c>
      <c r="Y236" t="s">
        <v>47</v>
      </c>
      <c r="Z236" s="8" t="s">
        <v>47</v>
      </c>
      <c r="AA236" s="9" t="s">
        <v>47</v>
      </c>
      <c r="AB236" s="9">
        <v>0</v>
      </c>
      <c r="AC236" t="str">
        <f>VLOOKUP($A236,Pit!$A$4:$A$1386,1,FALSE)</f>
        <v>SPOrinosuke Kurota18</v>
      </c>
    </row>
    <row r="237" spans="1:29" x14ac:dyDescent="0.25">
      <c r="A237" t="str">
        <f t="shared" si="3"/>
        <v>SPBob Lacy21</v>
      </c>
      <c r="B237">
        <v>11242</v>
      </c>
      <c r="C237">
        <v>399</v>
      </c>
      <c r="D237" t="s">
        <v>231</v>
      </c>
      <c r="E237" t="s">
        <v>1068</v>
      </c>
      <c r="F237">
        <v>0</v>
      </c>
      <c r="G237" s="10">
        <v>36688</v>
      </c>
      <c r="H237">
        <v>21</v>
      </c>
      <c r="I237" t="s">
        <v>136</v>
      </c>
      <c r="J237" t="s">
        <v>25</v>
      </c>
      <c r="K237">
        <v>1</v>
      </c>
      <c r="L237">
        <v>1</v>
      </c>
      <c r="M237">
        <v>1</v>
      </c>
      <c r="O237" t="s">
        <v>47</v>
      </c>
      <c r="P237" s="8" t="s">
        <v>47</v>
      </c>
      <c r="Q237" t="s">
        <v>47</v>
      </c>
      <c r="R237" t="s">
        <v>47</v>
      </c>
      <c r="S237" t="s">
        <v>47</v>
      </c>
      <c r="T237" t="s">
        <v>47</v>
      </c>
      <c r="U237" t="s">
        <v>47</v>
      </c>
      <c r="V237" t="s">
        <v>47</v>
      </c>
      <c r="W237" t="s">
        <v>47</v>
      </c>
      <c r="X237" t="s">
        <v>47</v>
      </c>
      <c r="Y237" t="s">
        <v>47</v>
      </c>
      <c r="Z237" s="8" t="s">
        <v>47</v>
      </c>
      <c r="AA237" s="9" t="s">
        <v>47</v>
      </c>
      <c r="AB237" s="9">
        <v>0</v>
      </c>
      <c r="AC237" t="str">
        <f>VLOOKUP($A237,Pit!$A$4:$A$1386,1,FALSE)</f>
        <v>SPBob Lacy21</v>
      </c>
    </row>
    <row r="238" spans="1:29" x14ac:dyDescent="0.25">
      <c r="A238" t="str">
        <f t="shared" si="3"/>
        <v>RPMichael Ladd18</v>
      </c>
      <c r="B238">
        <v>8922</v>
      </c>
      <c r="C238">
        <v>42</v>
      </c>
      <c r="D238" t="s">
        <v>215</v>
      </c>
      <c r="E238" t="s">
        <v>554</v>
      </c>
      <c r="F238">
        <v>2200000</v>
      </c>
      <c r="G238" s="10">
        <v>37786</v>
      </c>
      <c r="H238">
        <v>18</v>
      </c>
      <c r="I238" t="s">
        <v>136</v>
      </c>
      <c r="J238" t="s">
        <v>221</v>
      </c>
      <c r="K238">
        <v>1</v>
      </c>
      <c r="L238">
        <v>1</v>
      </c>
      <c r="M238">
        <v>1</v>
      </c>
      <c r="O238" t="s">
        <v>47</v>
      </c>
      <c r="P238" s="8" t="s">
        <v>47</v>
      </c>
      <c r="Q238" t="s">
        <v>47</v>
      </c>
      <c r="R238" t="s">
        <v>47</v>
      </c>
      <c r="S238" t="s">
        <v>47</v>
      </c>
      <c r="T238" t="s">
        <v>47</v>
      </c>
      <c r="U238" t="s">
        <v>47</v>
      </c>
      <c r="V238" t="s">
        <v>47</v>
      </c>
      <c r="W238" t="s">
        <v>47</v>
      </c>
      <c r="X238" t="s">
        <v>47</v>
      </c>
      <c r="Y238" t="s">
        <v>47</v>
      </c>
      <c r="Z238" s="8" t="s">
        <v>47</v>
      </c>
      <c r="AA238" s="9" t="s">
        <v>47</v>
      </c>
      <c r="AB238" s="9">
        <v>0</v>
      </c>
      <c r="AC238" t="str">
        <f>VLOOKUP($A238,Pit!$A$4:$A$1386,1,FALSE)</f>
        <v>RPMichael Ladd18</v>
      </c>
    </row>
    <row r="239" spans="1:29" x14ac:dyDescent="0.25">
      <c r="A239" t="str">
        <f t="shared" si="3"/>
        <v>SPTracy Ladner21</v>
      </c>
      <c r="B239">
        <v>4730</v>
      </c>
      <c r="C239">
        <v>876</v>
      </c>
      <c r="D239" t="s">
        <v>1069</v>
      </c>
      <c r="E239" t="s">
        <v>1070</v>
      </c>
      <c r="F239">
        <v>0</v>
      </c>
      <c r="G239" s="10">
        <v>36765</v>
      </c>
      <c r="H239">
        <v>21</v>
      </c>
      <c r="I239" t="s">
        <v>136</v>
      </c>
      <c r="J239" t="s">
        <v>25</v>
      </c>
      <c r="K239">
        <v>1</v>
      </c>
      <c r="L239">
        <v>1</v>
      </c>
      <c r="M239">
        <v>1</v>
      </c>
      <c r="O239" t="s">
        <v>47</v>
      </c>
      <c r="P239" s="8" t="s">
        <v>47</v>
      </c>
      <c r="Q239" t="s">
        <v>47</v>
      </c>
      <c r="R239" t="s">
        <v>47</v>
      </c>
      <c r="S239" t="s">
        <v>47</v>
      </c>
      <c r="T239" t="s">
        <v>47</v>
      </c>
      <c r="U239" t="s">
        <v>47</v>
      </c>
      <c r="V239" t="s">
        <v>47</v>
      </c>
      <c r="W239" t="s">
        <v>47</v>
      </c>
      <c r="X239" t="s">
        <v>47</v>
      </c>
      <c r="Y239" t="s">
        <v>47</v>
      </c>
      <c r="Z239" s="8" t="s">
        <v>47</v>
      </c>
      <c r="AA239" s="9" t="s">
        <v>47</v>
      </c>
      <c r="AB239" s="9">
        <v>0</v>
      </c>
      <c r="AC239" t="str">
        <f>VLOOKUP($A239,Pit!$A$4:$A$1386,1,FALSE)</f>
        <v>SPTracy Ladner21</v>
      </c>
    </row>
    <row r="240" spans="1:29" x14ac:dyDescent="0.25">
      <c r="A240" t="str">
        <f t="shared" si="3"/>
        <v>SPLando Lagerveld21</v>
      </c>
      <c r="B240">
        <v>6041</v>
      </c>
      <c r="C240">
        <v>422</v>
      </c>
      <c r="D240" t="s">
        <v>1071</v>
      </c>
      <c r="E240" t="s">
        <v>1072</v>
      </c>
      <c r="F240">
        <v>0</v>
      </c>
      <c r="G240" s="10">
        <v>36885</v>
      </c>
      <c r="H240">
        <v>21</v>
      </c>
      <c r="I240" t="s">
        <v>136</v>
      </c>
      <c r="J240" t="s">
        <v>25</v>
      </c>
      <c r="K240">
        <v>1</v>
      </c>
      <c r="L240">
        <v>1</v>
      </c>
      <c r="M240">
        <v>1</v>
      </c>
      <c r="O240" t="s">
        <v>47</v>
      </c>
      <c r="P240" s="8" t="s">
        <v>47</v>
      </c>
      <c r="Q240" t="s">
        <v>47</v>
      </c>
      <c r="R240" t="s">
        <v>47</v>
      </c>
      <c r="S240" t="s">
        <v>47</v>
      </c>
      <c r="T240" t="s">
        <v>47</v>
      </c>
      <c r="U240" t="s">
        <v>47</v>
      </c>
      <c r="V240" t="s">
        <v>47</v>
      </c>
      <c r="W240" t="s">
        <v>47</v>
      </c>
      <c r="X240" t="s">
        <v>47</v>
      </c>
      <c r="Y240" t="s">
        <v>47</v>
      </c>
      <c r="Z240" s="8" t="s">
        <v>47</v>
      </c>
      <c r="AA240" s="9" t="s">
        <v>47</v>
      </c>
      <c r="AB240" s="9">
        <v>0</v>
      </c>
      <c r="AC240" t="str">
        <f>VLOOKUP($A240,Pit!$A$4:$A$1386,1,FALSE)</f>
        <v>SPLando Lagerveld21</v>
      </c>
    </row>
    <row r="241" spans="1:29" x14ac:dyDescent="0.25">
      <c r="A241" t="str">
        <f t="shared" si="3"/>
        <v>SPFlynn Lancaster18</v>
      </c>
      <c r="B241">
        <v>4802</v>
      </c>
      <c r="C241">
        <v>716</v>
      </c>
      <c r="D241" t="s">
        <v>482</v>
      </c>
      <c r="E241" t="s">
        <v>1073</v>
      </c>
      <c r="F241">
        <v>0</v>
      </c>
      <c r="G241" s="10">
        <v>38132</v>
      </c>
      <c r="H241">
        <v>18</v>
      </c>
      <c r="I241" t="s">
        <v>136</v>
      </c>
      <c r="J241" t="s">
        <v>25</v>
      </c>
      <c r="K241">
        <v>1</v>
      </c>
      <c r="L241">
        <v>1</v>
      </c>
      <c r="M241">
        <v>1</v>
      </c>
      <c r="O241" t="s">
        <v>47</v>
      </c>
      <c r="P241" s="8" t="s">
        <v>47</v>
      </c>
      <c r="Q241" t="s">
        <v>47</v>
      </c>
      <c r="R241" t="s">
        <v>47</v>
      </c>
      <c r="S241" t="s">
        <v>47</v>
      </c>
      <c r="T241" t="s">
        <v>47</v>
      </c>
      <c r="U241" t="s">
        <v>47</v>
      </c>
      <c r="V241" t="s">
        <v>47</v>
      </c>
      <c r="W241" t="s">
        <v>47</v>
      </c>
      <c r="X241" t="s">
        <v>47</v>
      </c>
      <c r="Y241" t="s">
        <v>47</v>
      </c>
      <c r="Z241" s="8" t="s">
        <v>47</v>
      </c>
      <c r="AA241" s="9" t="s">
        <v>47</v>
      </c>
      <c r="AB241" s="9">
        <v>0</v>
      </c>
      <c r="AC241" t="str">
        <f>VLOOKUP($A241,Pit!$A$4:$A$1386,1,FALSE)</f>
        <v>SPFlynn Lancaster18</v>
      </c>
    </row>
    <row r="242" spans="1:29" x14ac:dyDescent="0.25">
      <c r="A242" t="str">
        <f t="shared" si="3"/>
        <v>SPChris Land21</v>
      </c>
      <c r="B242">
        <v>8494</v>
      </c>
      <c r="C242">
        <v>657</v>
      </c>
      <c r="D242" t="s">
        <v>210</v>
      </c>
      <c r="E242" t="s">
        <v>1074</v>
      </c>
      <c r="F242">
        <v>0</v>
      </c>
      <c r="G242" s="10">
        <v>36818</v>
      </c>
      <c r="H242">
        <v>21</v>
      </c>
      <c r="I242" t="s">
        <v>136</v>
      </c>
      <c r="J242" t="s">
        <v>25</v>
      </c>
      <c r="K242">
        <v>1</v>
      </c>
      <c r="L242">
        <v>1</v>
      </c>
      <c r="M242">
        <v>1</v>
      </c>
      <c r="O242" t="s">
        <v>47</v>
      </c>
      <c r="P242" s="8" t="s">
        <v>47</v>
      </c>
      <c r="Q242" t="s">
        <v>47</v>
      </c>
      <c r="R242" t="s">
        <v>47</v>
      </c>
      <c r="S242" t="s">
        <v>47</v>
      </c>
      <c r="T242" t="s">
        <v>47</v>
      </c>
      <c r="U242" t="s">
        <v>47</v>
      </c>
      <c r="V242" t="s">
        <v>47</v>
      </c>
      <c r="W242" t="s">
        <v>47</v>
      </c>
      <c r="X242" t="s">
        <v>47</v>
      </c>
      <c r="Y242" t="s">
        <v>47</v>
      </c>
      <c r="Z242" s="8" t="s">
        <v>47</v>
      </c>
      <c r="AA242" s="9" t="s">
        <v>47</v>
      </c>
      <c r="AB242" s="9">
        <v>0</v>
      </c>
      <c r="AC242" t="str">
        <f>VLOOKUP($A242,Pit!$A$4:$A$1386,1,FALSE)</f>
        <v>SPChris Land21</v>
      </c>
    </row>
    <row r="243" spans="1:29" x14ac:dyDescent="0.25">
      <c r="A243" t="str">
        <f t="shared" si="3"/>
        <v>RPMike Landreth18</v>
      </c>
      <c r="B243">
        <v>5191</v>
      </c>
      <c r="C243">
        <v>457</v>
      </c>
      <c r="D243" t="s">
        <v>379</v>
      </c>
      <c r="E243" t="s">
        <v>1075</v>
      </c>
      <c r="F243">
        <v>0</v>
      </c>
      <c r="G243" s="10">
        <v>37954</v>
      </c>
      <c r="H243">
        <v>18</v>
      </c>
      <c r="I243" t="s">
        <v>136</v>
      </c>
      <c r="J243" t="s">
        <v>221</v>
      </c>
      <c r="K243">
        <v>1</v>
      </c>
      <c r="L243">
        <v>1</v>
      </c>
      <c r="M243">
        <v>1</v>
      </c>
      <c r="O243" t="s">
        <v>47</v>
      </c>
      <c r="P243" s="8" t="s">
        <v>47</v>
      </c>
      <c r="Q243" t="s">
        <v>47</v>
      </c>
      <c r="R243" t="s">
        <v>47</v>
      </c>
      <c r="S243" t="s">
        <v>47</v>
      </c>
      <c r="T243" t="s">
        <v>47</v>
      </c>
      <c r="U243" t="s">
        <v>47</v>
      </c>
      <c r="V243" t="s">
        <v>47</v>
      </c>
      <c r="W243" t="s">
        <v>47</v>
      </c>
      <c r="X243" t="s">
        <v>47</v>
      </c>
      <c r="Y243" t="s">
        <v>47</v>
      </c>
      <c r="Z243" s="8" t="s">
        <v>47</v>
      </c>
      <c r="AA243" s="9" t="s">
        <v>47</v>
      </c>
      <c r="AB243" s="9">
        <v>0</v>
      </c>
      <c r="AC243" t="str">
        <f>VLOOKUP($A243,Pit!$A$4:$A$1386,1,FALSE)</f>
        <v>RPMike Landreth18</v>
      </c>
    </row>
    <row r="244" spans="1:29" x14ac:dyDescent="0.25">
      <c r="A244" t="str">
        <f t="shared" si="3"/>
        <v>RPJustin Langworthy18</v>
      </c>
      <c r="B244">
        <v>6508</v>
      </c>
      <c r="C244">
        <v>568</v>
      </c>
      <c r="D244" t="s">
        <v>241</v>
      </c>
      <c r="E244" t="s">
        <v>1076</v>
      </c>
      <c r="F244">
        <v>1900000</v>
      </c>
      <c r="G244" s="10">
        <v>37918</v>
      </c>
      <c r="H244">
        <v>18</v>
      </c>
      <c r="I244" t="s">
        <v>136</v>
      </c>
      <c r="J244" t="s">
        <v>221</v>
      </c>
      <c r="K244">
        <v>1</v>
      </c>
      <c r="L244">
        <v>1</v>
      </c>
      <c r="M244">
        <v>1</v>
      </c>
      <c r="O244" t="s">
        <v>47</v>
      </c>
      <c r="P244" s="8" t="s">
        <v>47</v>
      </c>
      <c r="Q244" t="s">
        <v>47</v>
      </c>
      <c r="R244" t="s">
        <v>47</v>
      </c>
      <c r="S244" t="s">
        <v>47</v>
      </c>
      <c r="T244" t="s">
        <v>47</v>
      </c>
      <c r="U244" t="s">
        <v>47</v>
      </c>
      <c r="V244" t="s">
        <v>47</v>
      </c>
      <c r="W244" t="s">
        <v>47</v>
      </c>
      <c r="X244" t="s">
        <v>47</v>
      </c>
      <c r="Y244" t="s">
        <v>47</v>
      </c>
      <c r="Z244" s="8" t="s">
        <v>47</v>
      </c>
      <c r="AA244" s="9" t="s">
        <v>47</v>
      </c>
      <c r="AB244" s="9">
        <v>0</v>
      </c>
      <c r="AC244" t="str">
        <f>VLOOKUP($A244,Pit!$A$4:$A$1386,1,FALSE)</f>
        <v>RPJustin Langworthy18</v>
      </c>
    </row>
    <row r="245" spans="1:29" x14ac:dyDescent="0.25">
      <c r="A245" t="str">
        <f t="shared" si="3"/>
        <v>RPJohn Laviolette21</v>
      </c>
      <c r="B245">
        <v>9582</v>
      </c>
      <c r="C245">
        <v>669</v>
      </c>
      <c r="D245" t="s">
        <v>228</v>
      </c>
      <c r="E245" t="s">
        <v>1077</v>
      </c>
      <c r="F245">
        <v>0</v>
      </c>
      <c r="G245" s="10">
        <v>36789</v>
      </c>
      <c r="H245">
        <v>21</v>
      </c>
      <c r="I245" t="s">
        <v>136</v>
      </c>
      <c r="J245" t="s">
        <v>221</v>
      </c>
      <c r="K245">
        <v>1</v>
      </c>
      <c r="L245">
        <v>1</v>
      </c>
      <c r="M245">
        <v>1</v>
      </c>
      <c r="O245" t="s">
        <v>47</v>
      </c>
      <c r="P245" s="8" t="s">
        <v>47</v>
      </c>
      <c r="Q245" t="s">
        <v>47</v>
      </c>
      <c r="R245" t="s">
        <v>47</v>
      </c>
      <c r="S245" t="s">
        <v>47</v>
      </c>
      <c r="T245" t="s">
        <v>47</v>
      </c>
      <c r="U245" t="s">
        <v>47</v>
      </c>
      <c r="V245" t="s">
        <v>47</v>
      </c>
      <c r="W245" t="s">
        <v>47</v>
      </c>
      <c r="X245" t="s">
        <v>47</v>
      </c>
      <c r="Y245" t="s">
        <v>47</v>
      </c>
      <c r="Z245" s="8" t="s">
        <v>47</v>
      </c>
      <c r="AA245" s="9" t="s">
        <v>47</v>
      </c>
      <c r="AB245" s="9">
        <v>0</v>
      </c>
      <c r="AC245" t="str">
        <f>VLOOKUP($A245,Pit!$A$4:$A$1386,1,FALSE)</f>
        <v>RPJohn Laviolette21</v>
      </c>
    </row>
    <row r="246" spans="1:29" x14ac:dyDescent="0.25">
      <c r="A246" t="str">
        <f t="shared" si="3"/>
        <v>SPTom LeBlanc17</v>
      </c>
      <c r="B246">
        <v>10306</v>
      </c>
      <c r="C246">
        <v>595</v>
      </c>
      <c r="D246" t="s">
        <v>437</v>
      </c>
      <c r="E246" t="s">
        <v>1078</v>
      </c>
      <c r="F246">
        <v>0</v>
      </c>
      <c r="G246" s="10">
        <v>38139</v>
      </c>
      <c r="H246">
        <v>17</v>
      </c>
      <c r="I246" t="s">
        <v>136</v>
      </c>
      <c r="J246" t="s">
        <v>25</v>
      </c>
      <c r="K246">
        <v>1</v>
      </c>
      <c r="L246">
        <v>1</v>
      </c>
      <c r="M246">
        <v>1</v>
      </c>
      <c r="O246" t="s">
        <v>47</v>
      </c>
      <c r="P246" s="8" t="s">
        <v>47</v>
      </c>
      <c r="Q246" t="s">
        <v>47</v>
      </c>
      <c r="R246" t="s">
        <v>47</v>
      </c>
      <c r="S246" t="s">
        <v>47</v>
      </c>
      <c r="T246" t="s">
        <v>47</v>
      </c>
      <c r="U246" t="s">
        <v>47</v>
      </c>
      <c r="V246" t="s">
        <v>47</v>
      </c>
      <c r="W246" t="s">
        <v>47</v>
      </c>
      <c r="X246" t="s">
        <v>47</v>
      </c>
      <c r="Y246" t="s">
        <v>47</v>
      </c>
      <c r="Z246" s="8" t="s">
        <v>47</v>
      </c>
      <c r="AA246" s="9" t="s">
        <v>47</v>
      </c>
      <c r="AB246" s="9">
        <v>0</v>
      </c>
      <c r="AC246" t="str">
        <f>VLOOKUP($A246,Pit!$A$4:$A$1386,1,FALSE)</f>
        <v>SPTom LeBlanc17</v>
      </c>
    </row>
    <row r="247" spans="1:29" x14ac:dyDescent="0.25">
      <c r="A247" t="str">
        <f t="shared" si="3"/>
        <v>SPDon Lee18</v>
      </c>
      <c r="B247">
        <v>4878</v>
      </c>
      <c r="C247">
        <v>368</v>
      </c>
      <c r="D247" t="s">
        <v>543</v>
      </c>
      <c r="E247" t="s">
        <v>439</v>
      </c>
      <c r="F247">
        <v>2200000</v>
      </c>
      <c r="G247" s="10">
        <v>37870</v>
      </c>
      <c r="H247">
        <v>18</v>
      </c>
      <c r="I247" t="s">
        <v>136</v>
      </c>
      <c r="J247" t="s">
        <v>25</v>
      </c>
      <c r="K247">
        <v>1</v>
      </c>
      <c r="L247">
        <v>1</v>
      </c>
      <c r="M247">
        <v>1</v>
      </c>
      <c r="O247" t="s">
        <v>47</v>
      </c>
      <c r="P247" s="8" t="s">
        <v>47</v>
      </c>
      <c r="Q247" t="s">
        <v>47</v>
      </c>
      <c r="R247" t="s">
        <v>47</v>
      </c>
      <c r="S247" t="s">
        <v>47</v>
      </c>
      <c r="T247" t="s">
        <v>47</v>
      </c>
      <c r="U247" t="s">
        <v>47</v>
      </c>
      <c r="V247" t="s">
        <v>47</v>
      </c>
      <c r="W247" t="s">
        <v>47</v>
      </c>
      <c r="X247" t="s">
        <v>47</v>
      </c>
      <c r="Y247" t="s">
        <v>47</v>
      </c>
      <c r="Z247" s="8" t="s">
        <v>47</v>
      </c>
      <c r="AA247" s="9" t="s">
        <v>47</v>
      </c>
      <c r="AB247" s="9">
        <v>0</v>
      </c>
      <c r="AC247" t="str">
        <f>VLOOKUP($A247,Pit!$A$4:$A$1386,1,FALSE)</f>
        <v>SPDon Lee18</v>
      </c>
    </row>
    <row r="248" spans="1:29" x14ac:dyDescent="0.25">
      <c r="A248" t="str">
        <f t="shared" si="3"/>
        <v>SPP.J. Lehman21</v>
      </c>
      <c r="B248">
        <v>11619</v>
      </c>
      <c r="C248">
        <v>815</v>
      </c>
      <c r="D248" t="s">
        <v>1079</v>
      </c>
      <c r="E248" t="s">
        <v>1080</v>
      </c>
      <c r="F248">
        <v>0</v>
      </c>
      <c r="G248" s="10">
        <v>36768</v>
      </c>
      <c r="H248">
        <v>21</v>
      </c>
      <c r="I248" t="s">
        <v>136</v>
      </c>
      <c r="J248" t="s">
        <v>25</v>
      </c>
      <c r="K248">
        <v>1</v>
      </c>
      <c r="L248">
        <v>1</v>
      </c>
      <c r="M248">
        <v>1</v>
      </c>
      <c r="O248" t="s">
        <v>47</v>
      </c>
      <c r="P248" s="8" t="s">
        <v>47</v>
      </c>
      <c r="Q248" t="s">
        <v>47</v>
      </c>
      <c r="R248" t="s">
        <v>47</v>
      </c>
      <c r="S248" t="s">
        <v>47</v>
      </c>
      <c r="T248" t="s">
        <v>47</v>
      </c>
      <c r="U248" t="s">
        <v>47</v>
      </c>
      <c r="V248" t="s">
        <v>47</v>
      </c>
      <c r="W248" t="s">
        <v>47</v>
      </c>
      <c r="X248" t="s">
        <v>47</v>
      </c>
      <c r="Y248" t="s">
        <v>47</v>
      </c>
      <c r="Z248" s="8" t="s">
        <v>47</v>
      </c>
      <c r="AA248" s="9" t="s">
        <v>47</v>
      </c>
      <c r="AB248" s="9">
        <v>0</v>
      </c>
      <c r="AC248" t="str">
        <f>VLOOKUP($A248,Pit!$A$4:$A$1386,1,FALSE)</f>
        <v>SPP.J. Lehman21</v>
      </c>
    </row>
    <row r="249" spans="1:29" x14ac:dyDescent="0.25">
      <c r="A249" t="str">
        <f t="shared" si="3"/>
        <v>SPAaron Long21</v>
      </c>
      <c r="B249">
        <v>9198</v>
      </c>
      <c r="C249">
        <v>647</v>
      </c>
      <c r="D249" t="s">
        <v>1081</v>
      </c>
      <c r="E249" t="s">
        <v>1082</v>
      </c>
      <c r="F249">
        <v>0</v>
      </c>
      <c r="G249" s="10">
        <v>36848</v>
      </c>
      <c r="H249">
        <v>21</v>
      </c>
      <c r="I249" t="s">
        <v>136</v>
      </c>
      <c r="J249" t="s">
        <v>25</v>
      </c>
      <c r="K249">
        <v>1</v>
      </c>
      <c r="L249">
        <v>1</v>
      </c>
      <c r="M249">
        <v>1</v>
      </c>
      <c r="O249" t="s">
        <v>47</v>
      </c>
      <c r="P249" s="8" t="s">
        <v>47</v>
      </c>
      <c r="Q249" t="s">
        <v>47</v>
      </c>
      <c r="R249" t="s">
        <v>47</v>
      </c>
      <c r="S249" t="s">
        <v>47</v>
      </c>
      <c r="T249" t="s">
        <v>47</v>
      </c>
      <c r="U249" t="s">
        <v>47</v>
      </c>
      <c r="V249" t="s">
        <v>47</v>
      </c>
      <c r="W249" t="s">
        <v>47</v>
      </c>
      <c r="X249" t="s">
        <v>47</v>
      </c>
      <c r="Y249" t="s">
        <v>47</v>
      </c>
      <c r="Z249" s="8" t="s">
        <v>47</v>
      </c>
      <c r="AA249" s="9" t="s">
        <v>47</v>
      </c>
      <c r="AB249" s="9">
        <v>0</v>
      </c>
      <c r="AC249" t="str">
        <f>VLOOKUP($A249,Pit!$A$4:$A$1386,1,FALSE)</f>
        <v>SPAaron Long21</v>
      </c>
    </row>
    <row r="250" spans="1:29" x14ac:dyDescent="0.25">
      <c r="A250" t="str">
        <f t="shared" si="3"/>
        <v>RPAlberto López21</v>
      </c>
      <c r="B250">
        <v>9304</v>
      </c>
      <c r="C250">
        <v>688</v>
      </c>
      <c r="D250" t="s">
        <v>431</v>
      </c>
      <c r="E250" t="s">
        <v>574</v>
      </c>
      <c r="F250">
        <v>0</v>
      </c>
      <c r="G250" s="10">
        <v>36825</v>
      </c>
      <c r="H250">
        <v>21</v>
      </c>
      <c r="I250" t="s">
        <v>136</v>
      </c>
      <c r="J250" t="s">
        <v>221</v>
      </c>
      <c r="K250">
        <v>1</v>
      </c>
      <c r="L250">
        <v>1</v>
      </c>
      <c r="M250">
        <v>1</v>
      </c>
      <c r="O250" t="s">
        <v>47</v>
      </c>
      <c r="P250" s="8" t="s">
        <v>47</v>
      </c>
      <c r="Q250" t="s">
        <v>47</v>
      </c>
      <c r="R250" t="s">
        <v>47</v>
      </c>
      <c r="S250" t="s">
        <v>47</v>
      </c>
      <c r="T250" t="s">
        <v>47</v>
      </c>
      <c r="U250" t="s">
        <v>47</v>
      </c>
      <c r="V250" t="s">
        <v>47</v>
      </c>
      <c r="W250" t="s">
        <v>47</v>
      </c>
      <c r="X250" t="s">
        <v>47</v>
      </c>
      <c r="Y250" t="s">
        <v>47</v>
      </c>
      <c r="Z250" s="8" t="s">
        <v>47</v>
      </c>
      <c r="AA250" s="9" t="s">
        <v>47</v>
      </c>
      <c r="AB250" s="9">
        <v>0</v>
      </c>
      <c r="AC250" t="str">
        <f>VLOOKUP($A250,Pit!$A$4:$A$1386,1,FALSE)</f>
        <v>RPAlberto López21</v>
      </c>
    </row>
    <row r="251" spans="1:29" x14ac:dyDescent="0.25">
      <c r="A251" t="str">
        <f t="shared" si="3"/>
        <v>RPEnrique López21</v>
      </c>
      <c r="B251">
        <v>7285</v>
      </c>
      <c r="C251">
        <v>478</v>
      </c>
      <c r="D251" t="s">
        <v>1083</v>
      </c>
      <c r="E251" t="s">
        <v>574</v>
      </c>
      <c r="F251">
        <v>0</v>
      </c>
      <c r="G251" s="10">
        <v>36910</v>
      </c>
      <c r="H251">
        <v>21</v>
      </c>
      <c r="I251" t="s">
        <v>136</v>
      </c>
      <c r="J251" t="s">
        <v>221</v>
      </c>
      <c r="K251">
        <v>1</v>
      </c>
      <c r="L251">
        <v>1</v>
      </c>
      <c r="M251">
        <v>1</v>
      </c>
      <c r="O251" t="s">
        <v>47</v>
      </c>
      <c r="P251" s="8" t="s">
        <v>47</v>
      </c>
      <c r="Q251" t="s">
        <v>47</v>
      </c>
      <c r="R251" t="s">
        <v>47</v>
      </c>
      <c r="S251" t="s">
        <v>47</v>
      </c>
      <c r="T251" t="s">
        <v>47</v>
      </c>
      <c r="U251" t="s">
        <v>47</v>
      </c>
      <c r="V251" t="s">
        <v>47</v>
      </c>
      <c r="W251" t="s">
        <v>47</v>
      </c>
      <c r="X251" t="s">
        <v>47</v>
      </c>
      <c r="Y251" t="s">
        <v>47</v>
      </c>
      <c r="Z251" s="8" t="s">
        <v>47</v>
      </c>
      <c r="AA251" s="9" t="s">
        <v>47</v>
      </c>
      <c r="AB251" s="9">
        <v>0</v>
      </c>
      <c r="AC251" t="str">
        <f>VLOOKUP($A251,Pit!$A$4:$A$1386,1,FALSE)</f>
        <v>RPEnrique López21</v>
      </c>
    </row>
    <row r="252" spans="1:29" x14ac:dyDescent="0.25">
      <c r="A252" t="str">
        <f t="shared" si="3"/>
        <v>RPLorenzo Lorenzo18</v>
      </c>
      <c r="B252">
        <v>4703</v>
      </c>
      <c r="C252">
        <v>794</v>
      </c>
      <c r="D252" t="s">
        <v>1084</v>
      </c>
      <c r="E252" t="s">
        <v>1084</v>
      </c>
      <c r="F252">
        <v>0</v>
      </c>
      <c r="G252" s="10">
        <v>38015</v>
      </c>
      <c r="H252">
        <v>18</v>
      </c>
      <c r="I252" t="s">
        <v>136</v>
      </c>
      <c r="J252" t="s">
        <v>221</v>
      </c>
      <c r="K252">
        <v>1</v>
      </c>
      <c r="L252">
        <v>1</v>
      </c>
      <c r="M252">
        <v>1</v>
      </c>
      <c r="O252" t="s">
        <v>47</v>
      </c>
      <c r="P252" s="8" t="s">
        <v>47</v>
      </c>
      <c r="Q252" t="s">
        <v>47</v>
      </c>
      <c r="R252" t="s">
        <v>47</v>
      </c>
      <c r="S252" t="s">
        <v>47</v>
      </c>
      <c r="T252" t="s">
        <v>47</v>
      </c>
      <c r="U252" t="s">
        <v>47</v>
      </c>
      <c r="V252" t="s">
        <v>47</v>
      </c>
      <c r="W252" t="s">
        <v>47</v>
      </c>
      <c r="X252" t="s">
        <v>47</v>
      </c>
      <c r="Y252" t="s">
        <v>47</v>
      </c>
      <c r="Z252" s="8" t="s">
        <v>47</v>
      </c>
      <c r="AA252" s="9" t="s">
        <v>47</v>
      </c>
      <c r="AB252" s="9">
        <v>0</v>
      </c>
      <c r="AC252" t="str">
        <f>VLOOKUP($A252,Pit!$A$4:$A$1386,1,FALSE)</f>
        <v>RPLorenzo Lorenzo18</v>
      </c>
    </row>
    <row r="253" spans="1:29" x14ac:dyDescent="0.25">
      <c r="A253" t="str">
        <f t="shared" si="3"/>
        <v>CLOrlando Lorenzo21</v>
      </c>
      <c r="B253">
        <v>9785</v>
      </c>
      <c r="C253">
        <v>674</v>
      </c>
      <c r="D253" t="s">
        <v>849</v>
      </c>
      <c r="E253" t="s">
        <v>1084</v>
      </c>
      <c r="F253">
        <v>0</v>
      </c>
      <c r="G253" s="10">
        <v>36845</v>
      </c>
      <c r="H253">
        <v>21</v>
      </c>
      <c r="I253" t="s">
        <v>136</v>
      </c>
      <c r="J253" t="s">
        <v>249</v>
      </c>
      <c r="K253">
        <v>1</v>
      </c>
      <c r="L253">
        <v>1</v>
      </c>
      <c r="M253">
        <v>1</v>
      </c>
      <c r="O253" t="s">
        <v>47</v>
      </c>
      <c r="P253" s="8" t="s">
        <v>47</v>
      </c>
      <c r="Q253" t="s">
        <v>47</v>
      </c>
      <c r="R253" t="s">
        <v>47</v>
      </c>
      <c r="S253" t="s">
        <v>47</v>
      </c>
      <c r="T253" t="s">
        <v>47</v>
      </c>
      <c r="U253" t="s">
        <v>47</v>
      </c>
      <c r="V253" t="s">
        <v>47</v>
      </c>
      <c r="W253" t="s">
        <v>47</v>
      </c>
      <c r="X253" t="s">
        <v>47</v>
      </c>
      <c r="Y253" t="s">
        <v>47</v>
      </c>
      <c r="Z253" s="8" t="s">
        <v>47</v>
      </c>
      <c r="AA253" s="9" t="s">
        <v>47</v>
      </c>
      <c r="AB253" s="9">
        <v>0</v>
      </c>
      <c r="AC253" t="str">
        <f>VLOOKUP($A253,Pit!$A$4:$A$1386,1,FALSE)</f>
        <v>CLOrlando Lorenzo21</v>
      </c>
    </row>
    <row r="254" spans="1:29" x14ac:dyDescent="0.25">
      <c r="A254" t="str">
        <f t="shared" si="3"/>
        <v>SPDavid Lowder18</v>
      </c>
      <c r="B254">
        <v>5023</v>
      </c>
      <c r="C254">
        <v>88</v>
      </c>
      <c r="D254" t="s">
        <v>209</v>
      </c>
      <c r="E254" t="s">
        <v>1085</v>
      </c>
      <c r="F254">
        <v>0</v>
      </c>
      <c r="G254" s="10">
        <v>37845</v>
      </c>
      <c r="H254">
        <v>18</v>
      </c>
      <c r="I254" t="s">
        <v>136</v>
      </c>
      <c r="J254" t="s">
        <v>25</v>
      </c>
      <c r="K254">
        <v>1</v>
      </c>
      <c r="L254">
        <v>1</v>
      </c>
      <c r="M254">
        <v>1</v>
      </c>
      <c r="O254" t="s">
        <v>47</v>
      </c>
      <c r="P254" s="8" t="s">
        <v>47</v>
      </c>
      <c r="Q254" t="s">
        <v>47</v>
      </c>
      <c r="R254" t="s">
        <v>47</v>
      </c>
      <c r="S254" t="s">
        <v>47</v>
      </c>
      <c r="T254" t="s">
        <v>47</v>
      </c>
      <c r="U254" t="s">
        <v>47</v>
      </c>
      <c r="V254" t="s">
        <v>47</v>
      </c>
      <c r="W254" t="s">
        <v>47</v>
      </c>
      <c r="X254" t="s">
        <v>47</v>
      </c>
      <c r="Y254" t="s">
        <v>47</v>
      </c>
      <c r="Z254" s="8" t="s">
        <v>47</v>
      </c>
      <c r="AA254" s="9" t="s">
        <v>47</v>
      </c>
      <c r="AB254" s="9">
        <v>0</v>
      </c>
      <c r="AC254" t="str">
        <f>VLOOKUP($A254,Pit!$A$4:$A$1386,1,FALSE)</f>
        <v>SPDavid Lowder18</v>
      </c>
    </row>
    <row r="255" spans="1:29" x14ac:dyDescent="0.25">
      <c r="A255" t="str">
        <f t="shared" si="3"/>
        <v>RPFernando Lucero18</v>
      </c>
      <c r="B255">
        <v>5028</v>
      </c>
      <c r="C255">
        <v>779</v>
      </c>
      <c r="D255" t="s">
        <v>377</v>
      </c>
      <c r="E255" t="s">
        <v>578</v>
      </c>
      <c r="F255">
        <v>0</v>
      </c>
      <c r="G255" s="10">
        <v>37987</v>
      </c>
      <c r="H255">
        <v>18</v>
      </c>
      <c r="I255" t="s">
        <v>136</v>
      </c>
      <c r="J255" t="s">
        <v>221</v>
      </c>
      <c r="K255">
        <v>1</v>
      </c>
      <c r="L255">
        <v>1</v>
      </c>
      <c r="M255">
        <v>1</v>
      </c>
      <c r="O255" t="s">
        <v>47</v>
      </c>
      <c r="P255" s="8" t="s">
        <v>47</v>
      </c>
      <c r="Q255" t="s">
        <v>47</v>
      </c>
      <c r="R255" t="s">
        <v>47</v>
      </c>
      <c r="S255" t="s">
        <v>47</v>
      </c>
      <c r="T255" t="s">
        <v>47</v>
      </c>
      <c r="U255" t="s">
        <v>47</v>
      </c>
      <c r="V255" t="s">
        <v>47</v>
      </c>
      <c r="W255" t="s">
        <v>47</v>
      </c>
      <c r="X255" t="s">
        <v>47</v>
      </c>
      <c r="Y255" t="s">
        <v>47</v>
      </c>
      <c r="Z255" s="8" t="s">
        <v>47</v>
      </c>
      <c r="AA255" s="9" t="s">
        <v>47</v>
      </c>
      <c r="AB255" s="9">
        <v>0</v>
      </c>
      <c r="AC255" t="str">
        <f>VLOOKUP($A255,Pit!$A$4:$A$1386,1,FALSE)</f>
        <v>RPFernando Lucero18</v>
      </c>
    </row>
    <row r="256" spans="1:29" x14ac:dyDescent="0.25">
      <c r="A256" t="str">
        <f t="shared" si="3"/>
        <v>SPJeff MacDaid18</v>
      </c>
      <c r="B256">
        <v>4924</v>
      </c>
      <c r="C256">
        <v>446</v>
      </c>
      <c r="D256" t="s">
        <v>381</v>
      </c>
      <c r="E256" t="s">
        <v>1086</v>
      </c>
      <c r="F256">
        <v>0</v>
      </c>
      <c r="G256" s="10">
        <v>38063</v>
      </c>
      <c r="H256">
        <v>18</v>
      </c>
      <c r="I256" t="s">
        <v>136</v>
      </c>
      <c r="J256" t="s">
        <v>25</v>
      </c>
      <c r="K256">
        <v>1</v>
      </c>
      <c r="L256">
        <v>1</v>
      </c>
      <c r="M256">
        <v>1</v>
      </c>
      <c r="O256" t="s">
        <v>47</v>
      </c>
      <c r="P256" s="8" t="s">
        <v>47</v>
      </c>
      <c r="Q256" t="s">
        <v>47</v>
      </c>
      <c r="R256" t="s">
        <v>47</v>
      </c>
      <c r="S256" t="s">
        <v>47</v>
      </c>
      <c r="T256" t="s">
        <v>47</v>
      </c>
      <c r="U256" t="s">
        <v>47</v>
      </c>
      <c r="V256" t="s">
        <v>47</v>
      </c>
      <c r="W256" t="s">
        <v>47</v>
      </c>
      <c r="X256" t="s">
        <v>47</v>
      </c>
      <c r="Y256" t="s">
        <v>47</v>
      </c>
      <c r="Z256" s="8" t="s">
        <v>47</v>
      </c>
      <c r="AA256" s="9" t="s">
        <v>47</v>
      </c>
      <c r="AB256" s="9">
        <v>0</v>
      </c>
      <c r="AC256" t="str">
        <f>VLOOKUP($A256,Pit!$A$4:$A$1386,1,FALSE)</f>
        <v>SPJeff MacDaid18</v>
      </c>
    </row>
    <row r="257" spans="1:29" x14ac:dyDescent="0.25">
      <c r="A257" t="str">
        <f t="shared" si="3"/>
        <v>CLDave MacIntyre21</v>
      </c>
      <c r="B257">
        <v>6274</v>
      </c>
      <c r="C257">
        <v>566</v>
      </c>
      <c r="D257" t="s">
        <v>490</v>
      </c>
      <c r="E257" t="s">
        <v>1087</v>
      </c>
      <c r="F257">
        <v>0</v>
      </c>
      <c r="G257" s="10">
        <v>36856</v>
      </c>
      <c r="H257">
        <v>21</v>
      </c>
      <c r="I257" t="s">
        <v>136</v>
      </c>
      <c r="J257" t="s">
        <v>249</v>
      </c>
      <c r="K257">
        <v>1</v>
      </c>
      <c r="L257">
        <v>1</v>
      </c>
      <c r="M257">
        <v>1</v>
      </c>
      <c r="O257" t="s">
        <v>47</v>
      </c>
      <c r="P257" s="8" t="s">
        <v>47</v>
      </c>
      <c r="Q257" t="s">
        <v>47</v>
      </c>
      <c r="R257" t="s">
        <v>47</v>
      </c>
      <c r="S257" t="s">
        <v>47</v>
      </c>
      <c r="T257" t="s">
        <v>47</v>
      </c>
      <c r="U257" t="s">
        <v>47</v>
      </c>
      <c r="V257" t="s">
        <v>47</v>
      </c>
      <c r="W257" t="s">
        <v>47</v>
      </c>
      <c r="X257" t="s">
        <v>47</v>
      </c>
      <c r="Y257" t="s">
        <v>47</v>
      </c>
      <c r="Z257" s="8" t="s">
        <v>47</v>
      </c>
      <c r="AA257" s="9" t="s">
        <v>47</v>
      </c>
      <c r="AB257" s="9">
        <v>0</v>
      </c>
      <c r="AC257" t="str">
        <f>VLOOKUP($A257,Pit!$A$4:$A$1386,1,FALSE)</f>
        <v>CLDave MacIntyre21</v>
      </c>
    </row>
    <row r="258" spans="1:29" x14ac:dyDescent="0.25">
      <c r="A258" t="str">
        <f t="shared" si="3"/>
        <v>SPCarlos Madraso18</v>
      </c>
      <c r="B258">
        <v>4799</v>
      </c>
      <c r="C258">
        <v>735</v>
      </c>
      <c r="D258" t="s">
        <v>443</v>
      </c>
      <c r="E258" t="s">
        <v>1088</v>
      </c>
      <c r="F258">
        <v>0</v>
      </c>
      <c r="G258" s="10">
        <v>38083</v>
      </c>
      <c r="H258">
        <v>18</v>
      </c>
      <c r="I258" t="s">
        <v>136</v>
      </c>
      <c r="J258" t="s">
        <v>25</v>
      </c>
      <c r="K258">
        <v>1</v>
      </c>
      <c r="L258">
        <v>1</v>
      </c>
      <c r="M258">
        <v>1</v>
      </c>
      <c r="O258" t="s">
        <v>47</v>
      </c>
      <c r="P258" s="8" t="s">
        <v>47</v>
      </c>
      <c r="Q258" t="s">
        <v>47</v>
      </c>
      <c r="R258" t="s">
        <v>47</v>
      </c>
      <c r="S258" t="s">
        <v>47</v>
      </c>
      <c r="T258" t="s">
        <v>47</v>
      </c>
      <c r="U258" t="s">
        <v>47</v>
      </c>
      <c r="V258" t="s">
        <v>47</v>
      </c>
      <c r="W258" t="s">
        <v>47</v>
      </c>
      <c r="X258" t="s">
        <v>47</v>
      </c>
      <c r="Y258" t="s">
        <v>47</v>
      </c>
      <c r="Z258" s="8" t="s">
        <v>47</v>
      </c>
      <c r="AA258" s="9" t="s">
        <v>47</v>
      </c>
      <c r="AB258" s="9">
        <v>0</v>
      </c>
      <c r="AC258" t="str">
        <f>VLOOKUP($A258,Pit!$A$4:$A$1386,1,FALSE)</f>
        <v>SPCarlos Madraso18</v>
      </c>
    </row>
    <row r="259" spans="1:29" x14ac:dyDescent="0.25">
      <c r="A259" t="str">
        <f t="shared" ref="A259:A322" si="4">IF(J259="MR","RP",J259)&amp;D259&amp;" "&amp;E259&amp;H259</f>
        <v>RPBryan Manton21</v>
      </c>
      <c r="B259">
        <v>7284</v>
      </c>
      <c r="C259">
        <v>475</v>
      </c>
      <c r="D259" t="s">
        <v>396</v>
      </c>
      <c r="E259" t="s">
        <v>1089</v>
      </c>
      <c r="F259">
        <v>0</v>
      </c>
      <c r="G259">
        <v>36891</v>
      </c>
      <c r="H259">
        <v>21</v>
      </c>
      <c r="I259" t="s">
        <v>136</v>
      </c>
      <c r="J259" t="s">
        <v>221</v>
      </c>
      <c r="K259">
        <v>1</v>
      </c>
      <c r="L259">
        <v>1</v>
      </c>
      <c r="M259">
        <v>1</v>
      </c>
      <c r="O259" t="s">
        <v>47</v>
      </c>
      <c r="P259" t="s">
        <v>47</v>
      </c>
      <c r="Q259" t="s">
        <v>47</v>
      </c>
      <c r="R259" t="s">
        <v>47</v>
      </c>
      <c r="S259" t="s">
        <v>47</v>
      </c>
      <c r="T259" t="s">
        <v>47</v>
      </c>
      <c r="U259" t="s">
        <v>47</v>
      </c>
      <c r="V259" t="s">
        <v>47</v>
      </c>
      <c r="W259" t="s">
        <v>47</v>
      </c>
      <c r="X259" t="s">
        <v>47</v>
      </c>
      <c r="Y259" t="s">
        <v>47</v>
      </c>
      <c r="Z259" t="s">
        <v>47</v>
      </c>
      <c r="AA259" t="s">
        <v>47</v>
      </c>
      <c r="AB259">
        <v>0</v>
      </c>
      <c r="AC259" t="str">
        <f>VLOOKUP($A259,Pit!$A$4:$A$1386,1,FALSE)</f>
        <v>RPBryan Manton21</v>
      </c>
    </row>
    <row r="260" spans="1:29" x14ac:dyDescent="0.25">
      <c r="A260" t="str">
        <f t="shared" si="4"/>
        <v>RPJuan Márquez18</v>
      </c>
      <c r="B260">
        <v>4945</v>
      </c>
      <c r="C260">
        <v>377</v>
      </c>
      <c r="D260" t="s">
        <v>402</v>
      </c>
      <c r="E260" t="s">
        <v>1090</v>
      </c>
      <c r="F260">
        <v>0</v>
      </c>
      <c r="G260">
        <v>37831</v>
      </c>
      <c r="H260">
        <v>18</v>
      </c>
      <c r="I260" t="s">
        <v>136</v>
      </c>
      <c r="J260" t="s">
        <v>221</v>
      </c>
      <c r="K260">
        <v>1</v>
      </c>
      <c r="L260">
        <v>1</v>
      </c>
      <c r="M260">
        <v>1</v>
      </c>
      <c r="O260" t="s">
        <v>47</v>
      </c>
      <c r="P260" t="s">
        <v>47</v>
      </c>
      <c r="Q260" t="s">
        <v>47</v>
      </c>
      <c r="R260" t="s">
        <v>47</v>
      </c>
      <c r="S260" t="s">
        <v>47</v>
      </c>
      <c r="T260" t="s">
        <v>47</v>
      </c>
      <c r="U260" t="s">
        <v>47</v>
      </c>
      <c r="V260" t="s">
        <v>47</v>
      </c>
      <c r="W260" t="s">
        <v>47</v>
      </c>
      <c r="X260" t="s">
        <v>47</v>
      </c>
      <c r="Y260" t="s">
        <v>47</v>
      </c>
      <c r="Z260" t="s">
        <v>47</v>
      </c>
      <c r="AA260" t="s">
        <v>47</v>
      </c>
      <c r="AB260">
        <v>0</v>
      </c>
      <c r="AC260" t="str">
        <f>VLOOKUP($A260,Pit!$A$4:$A$1386,1,FALSE)</f>
        <v>RPJuan Márquez18</v>
      </c>
    </row>
    <row r="261" spans="1:29" x14ac:dyDescent="0.25">
      <c r="A261" t="str">
        <f t="shared" si="4"/>
        <v>SPRafael Márquez18</v>
      </c>
      <c r="B261">
        <v>5409</v>
      </c>
      <c r="C261">
        <v>811</v>
      </c>
      <c r="D261" t="s">
        <v>1091</v>
      </c>
      <c r="E261" t="s">
        <v>1090</v>
      </c>
      <c r="F261">
        <v>0</v>
      </c>
      <c r="G261">
        <v>37939</v>
      </c>
      <c r="H261">
        <v>18</v>
      </c>
      <c r="I261" t="s">
        <v>136</v>
      </c>
      <c r="J261" t="s">
        <v>25</v>
      </c>
      <c r="K261">
        <v>1</v>
      </c>
      <c r="L261">
        <v>1</v>
      </c>
      <c r="M261">
        <v>1</v>
      </c>
      <c r="O261" t="s">
        <v>47</v>
      </c>
      <c r="P261" t="s">
        <v>47</v>
      </c>
      <c r="Q261" t="s">
        <v>47</v>
      </c>
      <c r="R261" t="s">
        <v>47</v>
      </c>
      <c r="S261" t="s">
        <v>47</v>
      </c>
      <c r="T261" t="s">
        <v>47</v>
      </c>
      <c r="U261" t="s">
        <v>47</v>
      </c>
      <c r="V261" t="s">
        <v>47</v>
      </c>
      <c r="W261" t="s">
        <v>47</v>
      </c>
      <c r="X261" t="s">
        <v>47</v>
      </c>
      <c r="Y261" t="s">
        <v>47</v>
      </c>
      <c r="Z261" t="s">
        <v>47</v>
      </c>
      <c r="AA261" t="s">
        <v>47</v>
      </c>
      <c r="AB261">
        <v>0</v>
      </c>
      <c r="AC261" t="str">
        <f>VLOOKUP($A261,Pit!$A$4:$A$1386,1,FALSE)</f>
        <v>SPRafael Márquez18</v>
      </c>
    </row>
    <row r="262" spans="1:29" x14ac:dyDescent="0.25">
      <c r="A262" t="str">
        <f t="shared" si="4"/>
        <v>RPJosé Martiel18</v>
      </c>
      <c r="B262">
        <v>5097</v>
      </c>
      <c r="C262">
        <v>530</v>
      </c>
      <c r="D262" t="s">
        <v>294</v>
      </c>
      <c r="E262" t="s">
        <v>1092</v>
      </c>
      <c r="F262">
        <v>0</v>
      </c>
      <c r="G262">
        <v>37869</v>
      </c>
      <c r="H262">
        <v>18</v>
      </c>
      <c r="I262" t="s">
        <v>136</v>
      </c>
      <c r="J262" t="s">
        <v>221</v>
      </c>
      <c r="K262">
        <v>1</v>
      </c>
      <c r="L262">
        <v>1</v>
      </c>
      <c r="M262">
        <v>1</v>
      </c>
      <c r="O262" t="s">
        <v>47</v>
      </c>
      <c r="P262" t="s">
        <v>47</v>
      </c>
      <c r="Q262" t="s">
        <v>47</v>
      </c>
      <c r="R262" t="s">
        <v>47</v>
      </c>
      <c r="S262" t="s">
        <v>47</v>
      </c>
      <c r="T262" t="s">
        <v>47</v>
      </c>
      <c r="U262" t="s">
        <v>47</v>
      </c>
      <c r="V262" t="s">
        <v>47</v>
      </c>
      <c r="W262" t="s">
        <v>47</v>
      </c>
      <c r="X262" t="s">
        <v>47</v>
      </c>
      <c r="Y262" t="s">
        <v>47</v>
      </c>
      <c r="Z262" t="s">
        <v>47</v>
      </c>
      <c r="AA262" t="s">
        <v>47</v>
      </c>
      <c r="AB262">
        <v>0</v>
      </c>
      <c r="AC262" t="str">
        <f>VLOOKUP($A262,Pit!$A$4:$A$1386,1,FALSE)</f>
        <v>RPJosé Martiel18</v>
      </c>
    </row>
    <row r="263" spans="1:29" x14ac:dyDescent="0.25">
      <c r="A263" t="str">
        <f t="shared" si="4"/>
        <v>RPWesley Martin21</v>
      </c>
      <c r="B263">
        <v>9971</v>
      </c>
      <c r="C263">
        <v>678</v>
      </c>
      <c r="D263" t="s">
        <v>280</v>
      </c>
      <c r="E263" t="s">
        <v>267</v>
      </c>
      <c r="F263">
        <v>0</v>
      </c>
      <c r="G263">
        <v>36853</v>
      </c>
      <c r="H263">
        <v>21</v>
      </c>
      <c r="I263" t="s">
        <v>136</v>
      </c>
      <c r="J263" t="s">
        <v>221</v>
      </c>
      <c r="K263">
        <v>1</v>
      </c>
      <c r="L263">
        <v>1</v>
      </c>
      <c r="M263">
        <v>1</v>
      </c>
      <c r="O263" t="s">
        <v>47</v>
      </c>
      <c r="P263" t="s">
        <v>47</v>
      </c>
      <c r="Q263" t="s">
        <v>47</v>
      </c>
      <c r="R263" t="s">
        <v>47</v>
      </c>
      <c r="S263" t="s">
        <v>47</v>
      </c>
      <c r="T263" t="s">
        <v>47</v>
      </c>
      <c r="U263" t="s">
        <v>47</v>
      </c>
      <c r="V263" t="s">
        <v>47</v>
      </c>
      <c r="W263" t="s">
        <v>47</v>
      </c>
      <c r="X263" t="s">
        <v>47</v>
      </c>
      <c r="Y263" t="s">
        <v>47</v>
      </c>
      <c r="Z263" t="s">
        <v>47</v>
      </c>
      <c r="AA263" t="s">
        <v>47</v>
      </c>
      <c r="AB263">
        <v>0</v>
      </c>
      <c r="AC263" t="str">
        <f>VLOOKUP($A263,Pit!$A$4:$A$1386,1,FALSE)</f>
        <v>RPWesley Martin21</v>
      </c>
    </row>
    <row r="264" spans="1:29" x14ac:dyDescent="0.25">
      <c r="A264" t="str">
        <f t="shared" si="4"/>
        <v>RPCarlos Martínez20</v>
      </c>
      <c r="B264">
        <v>11276</v>
      </c>
      <c r="C264">
        <v>577</v>
      </c>
      <c r="D264" t="s">
        <v>443</v>
      </c>
      <c r="E264" t="s">
        <v>590</v>
      </c>
      <c r="F264">
        <v>0</v>
      </c>
      <c r="G264">
        <v>37045</v>
      </c>
      <c r="H264">
        <v>20</v>
      </c>
      <c r="I264" t="s">
        <v>136</v>
      </c>
      <c r="J264" t="s">
        <v>221</v>
      </c>
      <c r="K264">
        <v>1</v>
      </c>
      <c r="L264">
        <v>1</v>
      </c>
      <c r="M264">
        <v>1</v>
      </c>
      <c r="O264" t="s">
        <v>47</v>
      </c>
      <c r="P264" t="s">
        <v>47</v>
      </c>
      <c r="Q264" t="s">
        <v>47</v>
      </c>
      <c r="R264" t="s">
        <v>47</v>
      </c>
      <c r="S264" t="s">
        <v>47</v>
      </c>
      <c r="T264" t="s">
        <v>47</v>
      </c>
      <c r="U264" t="s">
        <v>47</v>
      </c>
      <c r="V264" t="s">
        <v>47</v>
      </c>
      <c r="W264" t="s">
        <v>47</v>
      </c>
      <c r="X264" t="s">
        <v>47</v>
      </c>
      <c r="Y264" t="s">
        <v>47</v>
      </c>
      <c r="Z264" t="s">
        <v>47</v>
      </c>
      <c r="AA264" t="s">
        <v>47</v>
      </c>
      <c r="AB264">
        <v>0</v>
      </c>
      <c r="AC264" t="str">
        <f>VLOOKUP($A264,Pit!$A$4:$A$1386,1,FALSE)</f>
        <v>RPCarlos Martínez20</v>
      </c>
    </row>
    <row r="265" spans="1:29" x14ac:dyDescent="0.25">
      <c r="A265" t="str">
        <f t="shared" si="4"/>
        <v>RPJorge Martínez17</v>
      </c>
      <c r="B265">
        <v>10703</v>
      </c>
      <c r="C265">
        <v>601</v>
      </c>
      <c r="D265" t="s">
        <v>683</v>
      </c>
      <c r="E265" t="s">
        <v>590</v>
      </c>
      <c r="F265">
        <v>0</v>
      </c>
      <c r="G265">
        <v>38140</v>
      </c>
      <c r="H265">
        <v>17</v>
      </c>
      <c r="I265" t="s">
        <v>136</v>
      </c>
      <c r="J265" t="s">
        <v>221</v>
      </c>
      <c r="K265">
        <v>1</v>
      </c>
      <c r="L265">
        <v>1</v>
      </c>
      <c r="M265">
        <v>1</v>
      </c>
      <c r="O265" t="s">
        <v>47</v>
      </c>
      <c r="P265" t="s">
        <v>47</v>
      </c>
      <c r="Q265" t="s">
        <v>47</v>
      </c>
      <c r="R265" t="s">
        <v>47</v>
      </c>
      <c r="S265" t="s">
        <v>47</v>
      </c>
      <c r="T265" t="s">
        <v>47</v>
      </c>
      <c r="U265" t="s">
        <v>47</v>
      </c>
      <c r="V265" t="s">
        <v>47</v>
      </c>
      <c r="W265" t="s">
        <v>47</v>
      </c>
      <c r="X265" t="s">
        <v>47</v>
      </c>
      <c r="Y265" t="s">
        <v>47</v>
      </c>
      <c r="Z265" t="s">
        <v>47</v>
      </c>
      <c r="AA265" t="s">
        <v>47</v>
      </c>
      <c r="AB265">
        <v>0</v>
      </c>
      <c r="AC265" t="str">
        <f>VLOOKUP($A265,Pit!$A$4:$A$1386,1,FALSE)</f>
        <v>RPJorge Martínez17</v>
      </c>
    </row>
    <row r="266" spans="1:29" x14ac:dyDescent="0.25">
      <c r="A266" t="str">
        <f t="shared" si="4"/>
        <v>CLJosé Martínez21</v>
      </c>
      <c r="B266">
        <v>8856</v>
      </c>
      <c r="C266">
        <v>358</v>
      </c>
      <c r="D266" t="s">
        <v>294</v>
      </c>
      <c r="E266" t="s">
        <v>590</v>
      </c>
      <c r="F266">
        <v>0</v>
      </c>
      <c r="G266">
        <v>36942</v>
      </c>
      <c r="H266">
        <v>21</v>
      </c>
      <c r="I266" t="s">
        <v>136</v>
      </c>
      <c r="J266" t="s">
        <v>249</v>
      </c>
      <c r="K266">
        <v>1</v>
      </c>
      <c r="L266">
        <v>1</v>
      </c>
      <c r="M266">
        <v>1</v>
      </c>
      <c r="O266" t="s">
        <v>47</v>
      </c>
      <c r="P266" t="s">
        <v>47</v>
      </c>
      <c r="Q266" t="s">
        <v>47</v>
      </c>
      <c r="R266" t="s">
        <v>47</v>
      </c>
      <c r="S266" t="s">
        <v>47</v>
      </c>
      <c r="T266" t="s">
        <v>47</v>
      </c>
      <c r="U266" t="s">
        <v>47</v>
      </c>
      <c r="V266" t="s">
        <v>47</v>
      </c>
      <c r="W266" t="s">
        <v>47</v>
      </c>
      <c r="X266" t="s">
        <v>47</v>
      </c>
      <c r="Y266" t="s">
        <v>47</v>
      </c>
      <c r="Z266" t="s">
        <v>47</v>
      </c>
      <c r="AA266" t="s">
        <v>47</v>
      </c>
      <c r="AB266">
        <v>0</v>
      </c>
      <c r="AC266" t="str">
        <f>VLOOKUP($A266,Pit!$A$4:$A$1386,1,FALSE)</f>
        <v>CLJosé Martínez21</v>
      </c>
    </row>
    <row r="267" spans="1:29" x14ac:dyDescent="0.25">
      <c r="A267" t="str">
        <f t="shared" si="4"/>
        <v>SPJuan Martínez21</v>
      </c>
      <c r="B267">
        <v>7526</v>
      </c>
      <c r="C267">
        <v>513</v>
      </c>
      <c r="D267" t="s">
        <v>402</v>
      </c>
      <c r="E267" t="s">
        <v>590</v>
      </c>
      <c r="F267">
        <v>0</v>
      </c>
      <c r="G267">
        <v>36878</v>
      </c>
      <c r="H267">
        <v>21</v>
      </c>
      <c r="I267" t="s">
        <v>136</v>
      </c>
      <c r="J267" t="s">
        <v>25</v>
      </c>
      <c r="K267">
        <v>1</v>
      </c>
      <c r="L267">
        <v>1</v>
      </c>
      <c r="M267">
        <v>1</v>
      </c>
      <c r="O267" t="s">
        <v>47</v>
      </c>
      <c r="P267" t="s">
        <v>47</v>
      </c>
      <c r="Q267" t="s">
        <v>47</v>
      </c>
      <c r="R267" t="s">
        <v>47</v>
      </c>
      <c r="S267" t="s">
        <v>47</v>
      </c>
      <c r="T267" t="s">
        <v>47</v>
      </c>
      <c r="U267" t="s">
        <v>47</v>
      </c>
      <c r="V267" t="s">
        <v>47</v>
      </c>
      <c r="W267" t="s">
        <v>47</v>
      </c>
      <c r="X267" t="s">
        <v>47</v>
      </c>
      <c r="Y267" t="s">
        <v>47</v>
      </c>
      <c r="Z267" t="s">
        <v>47</v>
      </c>
      <c r="AA267" t="s">
        <v>47</v>
      </c>
      <c r="AB267">
        <v>0</v>
      </c>
      <c r="AC267" t="str">
        <f>VLOOKUP($A267,Pit!$A$4:$A$1386,1,FALSE)</f>
        <v>SPJuan Martínez21</v>
      </c>
    </row>
    <row r="268" spans="1:29" x14ac:dyDescent="0.25">
      <c r="A268" t="str">
        <f t="shared" si="4"/>
        <v>RPClarence Massey21</v>
      </c>
      <c r="B268">
        <v>7354</v>
      </c>
      <c r="C268">
        <v>203</v>
      </c>
      <c r="D268" t="s">
        <v>1093</v>
      </c>
      <c r="E268" t="s">
        <v>1094</v>
      </c>
      <c r="F268">
        <v>0</v>
      </c>
      <c r="G268">
        <v>36940</v>
      </c>
      <c r="H268">
        <v>21</v>
      </c>
      <c r="I268" t="s">
        <v>136</v>
      </c>
      <c r="J268" t="s">
        <v>221</v>
      </c>
      <c r="K268">
        <v>1</v>
      </c>
      <c r="L268">
        <v>1</v>
      </c>
      <c r="M268">
        <v>1</v>
      </c>
      <c r="O268" t="s">
        <v>47</v>
      </c>
      <c r="P268" t="s">
        <v>47</v>
      </c>
      <c r="Q268" t="s">
        <v>47</v>
      </c>
      <c r="R268" t="s">
        <v>47</v>
      </c>
      <c r="S268" t="s">
        <v>47</v>
      </c>
      <c r="T268" t="s">
        <v>47</v>
      </c>
      <c r="U268" t="s">
        <v>47</v>
      </c>
      <c r="V268" t="s">
        <v>47</v>
      </c>
      <c r="W268" t="s">
        <v>47</v>
      </c>
      <c r="X268" t="s">
        <v>47</v>
      </c>
      <c r="Y268" t="s">
        <v>47</v>
      </c>
      <c r="Z268" t="s">
        <v>47</v>
      </c>
      <c r="AA268" t="s">
        <v>47</v>
      </c>
      <c r="AB268">
        <v>0</v>
      </c>
      <c r="AC268" t="str">
        <f>VLOOKUP($A268,Pit!$A$4:$A$1386,1,FALSE)</f>
        <v>RPClarence Massey21</v>
      </c>
    </row>
    <row r="269" spans="1:29" x14ac:dyDescent="0.25">
      <c r="A269" t="str">
        <f t="shared" si="4"/>
        <v>CLDan Mathews21</v>
      </c>
      <c r="B269">
        <v>9148</v>
      </c>
      <c r="C269">
        <v>336</v>
      </c>
      <c r="D269" t="s">
        <v>314</v>
      </c>
      <c r="E269" t="s">
        <v>1095</v>
      </c>
      <c r="F269">
        <v>0</v>
      </c>
      <c r="G269">
        <v>36932</v>
      </c>
      <c r="H269">
        <v>21</v>
      </c>
      <c r="I269" t="s">
        <v>136</v>
      </c>
      <c r="J269" t="s">
        <v>249</v>
      </c>
      <c r="K269">
        <v>1</v>
      </c>
      <c r="L269">
        <v>1</v>
      </c>
      <c r="M269">
        <v>1</v>
      </c>
      <c r="O269" t="s">
        <v>47</v>
      </c>
      <c r="P269" t="s">
        <v>47</v>
      </c>
      <c r="Q269" t="s">
        <v>47</v>
      </c>
      <c r="R269" t="s">
        <v>47</v>
      </c>
      <c r="S269" t="s">
        <v>47</v>
      </c>
      <c r="T269" t="s">
        <v>47</v>
      </c>
      <c r="U269" t="s">
        <v>47</v>
      </c>
      <c r="V269" t="s">
        <v>47</v>
      </c>
      <c r="W269" t="s">
        <v>47</v>
      </c>
      <c r="X269" t="s">
        <v>47</v>
      </c>
      <c r="Y269" t="s">
        <v>47</v>
      </c>
      <c r="Z269" t="s">
        <v>47</v>
      </c>
      <c r="AA269" t="s">
        <v>47</v>
      </c>
      <c r="AB269">
        <v>0</v>
      </c>
      <c r="AC269" t="str">
        <f>VLOOKUP($A269,Pit!$A$4:$A$1386,1,FALSE)</f>
        <v>CLDan Mathews21</v>
      </c>
    </row>
    <row r="270" spans="1:29" x14ac:dyDescent="0.25">
      <c r="A270" t="str">
        <f t="shared" si="4"/>
        <v>RPMasaki Matsumoto21</v>
      </c>
      <c r="B270">
        <v>4444</v>
      </c>
      <c r="C270">
        <v>835</v>
      </c>
      <c r="D270" t="s">
        <v>1096</v>
      </c>
      <c r="E270" t="s">
        <v>596</v>
      </c>
      <c r="F270">
        <v>0</v>
      </c>
      <c r="G270">
        <v>36939</v>
      </c>
      <c r="H270">
        <v>21</v>
      </c>
      <c r="I270" t="s">
        <v>136</v>
      </c>
      <c r="J270" t="s">
        <v>221</v>
      </c>
      <c r="K270">
        <v>1</v>
      </c>
      <c r="L270">
        <v>1</v>
      </c>
      <c r="M270">
        <v>1</v>
      </c>
      <c r="O270" t="s">
        <v>47</v>
      </c>
      <c r="P270" t="s">
        <v>47</v>
      </c>
      <c r="Q270" t="s">
        <v>47</v>
      </c>
      <c r="R270" t="s">
        <v>47</v>
      </c>
      <c r="S270" t="s">
        <v>47</v>
      </c>
      <c r="T270" t="s">
        <v>47</v>
      </c>
      <c r="U270" t="s">
        <v>47</v>
      </c>
      <c r="V270" t="s">
        <v>47</v>
      </c>
      <c r="W270" t="s">
        <v>47</v>
      </c>
      <c r="X270" t="s">
        <v>47</v>
      </c>
      <c r="Y270" t="s">
        <v>47</v>
      </c>
      <c r="Z270" t="s">
        <v>47</v>
      </c>
      <c r="AA270" t="s">
        <v>47</v>
      </c>
      <c r="AB270">
        <v>0</v>
      </c>
      <c r="AC270" t="str">
        <f>VLOOKUP($A270,Pit!$A$4:$A$1386,1,FALSE)</f>
        <v>RPMasaki Matsumoto21</v>
      </c>
    </row>
    <row r="271" spans="1:29" x14ac:dyDescent="0.25">
      <c r="A271" t="str">
        <f t="shared" si="4"/>
        <v>RPShigemasa Matsunaga21</v>
      </c>
      <c r="B271">
        <v>13773</v>
      </c>
      <c r="C271">
        <v>612</v>
      </c>
      <c r="D271" t="s">
        <v>811</v>
      </c>
      <c r="E271" t="s">
        <v>1097</v>
      </c>
      <c r="F271">
        <v>0</v>
      </c>
      <c r="G271">
        <v>36854</v>
      </c>
      <c r="H271">
        <v>21</v>
      </c>
      <c r="I271" t="s">
        <v>136</v>
      </c>
      <c r="J271" t="s">
        <v>221</v>
      </c>
      <c r="K271">
        <v>1</v>
      </c>
      <c r="L271">
        <v>1</v>
      </c>
      <c r="M271">
        <v>1</v>
      </c>
      <c r="O271" t="s">
        <v>47</v>
      </c>
      <c r="P271" t="s">
        <v>47</v>
      </c>
      <c r="Q271" t="s">
        <v>47</v>
      </c>
      <c r="R271" t="s">
        <v>47</v>
      </c>
      <c r="S271" t="s">
        <v>47</v>
      </c>
      <c r="T271" t="s">
        <v>47</v>
      </c>
      <c r="U271" t="s">
        <v>47</v>
      </c>
      <c r="V271" t="s">
        <v>47</v>
      </c>
      <c r="W271" t="s">
        <v>47</v>
      </c>
      <c r="X271" t="s">
        <v>47</v>
      </c>
      <c r="Y271" t="s">
        <v>47</v>
      </c>
      <c r="Z271" t="s">
        <v>47</v>
      </c>
      <c r="AA271" t="s">
        <v>47</v>
      </c>
      <c r="AB271">
        <v>0</v>
      </c>
      <c r="AC271" t="str">
        <f>VLOOKUP($A271,Pit!$A$4:$A$1386,1,FALSE)</f>
        <v>RPShigemasa Matsunaga21</v>
      </c>
    </row>
    <row r="272" spans="1:29" x14ac:dyDescent="0.25">
      <c r="A272" t="str">
        <f t="shared" si="4"/>
        <v>RPSatoru Matsuo21</v>
      </c>
      <c r="B272">
        <v>3952</v>
      </c>
      <c r="C272">
        <v>211</v>
      </c>
      <c r="D272" t="s">
        <v>1098</v>
      </c>
      <c r="E272" t="s">
        <v>817</v>
      </c>
      <c r="F272">
        <v>0</v>
      </c>
      <c r="G272">
        <v>36933</v>
      </c>
      <c r="H272">
        <v>21</v>
      </c>
      <c r="I272" t="s">
        <v>136</v>
      </c>
      <c r="J272" t="s">
        <v>221</v>
      </c>
      <c r="K272">
        <v>1</v>
      </c>
      <c r="L272">
        <v>1</v>
      </c>
      <c r="M272">
        <v>1</v>
      </c>
      <c r="O272" t="s">
        <v>47</v>
      </c>
      <c r="P272" t="s">
        <v>47</v>
      </c>
      <c r="Q272" t="s">
        <v>47</v>
      </c>
      <c r="R272" t="s">
        <v>47</v>
      </c>
      <c r="S272" t="s">
        <v>47</v>
      </c>
      <c r="T272" t="s">
        <v>47</v>
      </c>
      <c r="U272" t="s">
        <v>47</v>
      </c>
      <c r="V272" t="s">
        <v>47</v>
      </c>
      <c r="W272" t="s">
        <v>47</v>
      </c>
      <c r="X272" t="s">
        <v>47</v>
      </c>
      <c r="Y272" t="s">
        <v>47</v>
      </c>
      <c r="Z272" t="s">
        <v>47</v>
      </c>
      <c r="AA272" t="s">
        <v>47</v>
      </c>
      <c r="AB272">
        <v>0</v>
      </c>
      <c r="AC272" t="str">
        <f>VLOOKUP($A272,Pit!$A$4:$A$1386,1,FALSE)</f>
        <v>RPSatoru Matsuo21</v>
      </c>
    </row>
    <row r="273" spans="1:29" x14ac:dyDescent="0.25">
      <c r="A273" t="str">
        <f t="shared" si="4"/>
        <v>RPRic Mayer18</v>
      </c>
      <c r="B273">
        <v>4938</v>
      </c>
      <c r="C273">
        <v>348</v>
      </c>
      <c r="D273" t="s">
        <v>1099</v>
      </c>
      <c r="E273" t="s">
        <v>1100</v>
      </c>
      <c r="F273">
        <v>0</v>
      </c>
      <c r="G273">
        <v>37875</v>
      </c>
      <c r="H273">
        <v>18</v>
      </c>
      <c r="I273" t="s">
        <v>136</v>
      </c>
      <c r="J273" t="s">
        <v>221</v>
      </c>
      <c r="K273">
        <v>1</v>
      </c>
      <c r="L273">
        <v>1</v>
      </c>
      <c r="M273">
        <v>1</v>
      </c>
      <c r="O273" t="s">
        <v>47</v>
      </c>
      <c r="P273" t="s">
        <v>47</v>
      </c>
      <c r="Q273" t="s">
        <v>47</v>
      </c>
      <c r="R273" t="s">
        <v>47</v>
      </c>
      <c r="S273" t="s">
        <v>47</v>
      </c>
      <c r="T273" t="s">
        <v>47</v>
      </c>
      <c r="U273" t="s">
        <v>47</v>
      </c>
      <c r="V273" t="s">
        <v>47</v>
      </c>
      <c r="W273" t="s">
        <v>47</v>
      </c>
      <c r="X273" t="s">
        <v>47</v>
      </c>
      <c r="Y273" t="s">
        <v>47</v>
      </c>
      <c r="Z273" t="s">
        <v>47</v>
      </c>
      <c r="AA273" t="s">
        <v>47</v>
      </c>
      <c r="AB273">
        <v>0</v>
      </c>
      <c r="AC273" t="str">
        <f>VLOOKUP($A273,Pit!$A$4:$A$1386,1,FALSE)</f>
        <v>RPRic Mayer18</v>
      </c>
    </row>
    <row r="274" spans="1:29" x14ac:dyDescent="0.25">
      <c r="A274" t="str">
        <f t="shared" si="4"/>
        <v>RPGarry McCarthy21</v>
      </c>
      <c r="B274">
        <v>11373</v>
      </c>
      <c r="C274">
        <v>575</v>
      </c>
      <c r="D274" t="s">
        <v>1101</v>
      </c>
      <c r="E274" t="s">
        <v>1102</v>
      </c>
      <c r="F274">
        <v>0</v>
      </c>
      <c r="G274">
        <v>37041</v>
      </c>
      <c r="H274">
        <v>21</v>
      </c>
      <c r="I274" t="s">
        <v>136</v>
      </c>
      <c r="J274" t="s">
        <v>221</v>
      </c>
      <c r="K274">
        <v>1</v>
      </c>
      <c r="L274">
        <v>1</v>
      </c>
      <c r="M274">
        <v>1</v>
      </c>
      <c r="O274" t="s">
        <v>47</v>
      </c>
      <c r="P274" t="s">
        <v>47</v>
      </c>
      <c r="Q274" t="s">
        <v>47</v>
      </c>
      <c r="R274" t="s">
        <v>47</v>
      </c>
      <c r="S274" t="s">
        <v>47</v>
      </c>
      <c r="T274" t="s">
        <v>47</v>
      </c>
      <c r="U274" t="s">
        <v>47</v>
      </c>
      <c r="V274" t="s">
        <v>47</v>
      </c>
      <c r="W274" t="s">
        <v>47</v>
      </c>
      <c r="X274" t="s">
        <v>47</v>
      </c>
      <c r="Y274" t="s">
        <v>47</v>
      </c>
      <c r="Z274" t="s">
        <v>47</v>
      </c>
      <c r="AA274" t="s">
        <v>47</v>
      </c>
      <c r="AB274">
        <v>0</v>
      </c>
      <c r="AC274" t="str">
        <f>VLOOKUP($A274,Pit!$A$4:$A$1386,1,FALSE)</f>
        <v>RPGarry McCarthy21</v>
      </c>
    </row>
    <row r="275" spans="1:29" x14ac:dyDescent="0.25">
      <c r="A275" t="str">
        <f t="shared" si="4"/>
        <v>RPAlex McCauley18</v>
      </c>
      <c r="B275">
        <v>4808</v>
      </c>
      <c r="C275">
        <v>502</v>
      </c>
      <c r="D275" t="s">
        <v>469</v>
      </c>
      <c r="E275" t="s">
        <v>598</v>
      </c>
      <c r="F275">
        <v>0</v>
      </c>
      <c r="G275">
        <v>38063</v>
      </c>
      <c r="H275">
        <v>18</v>
      </c>
      <c r="I275" t="s">
        <v>136</v>
      </c>
      <c r="J275" t="s">
        <v>221</v>
      </c>
      <c r="K275">
        <v>1</v>
      </c>
      <c r="L275">
        <v>1</v>
      </c>
      <c r="M275">
        <v>1</v>
      </c>
      <c r="O275" t="s">
        <v>47</v>
      </c>
      <c r="P275" t="s">
        <v>47</v>
      </c>
      <c r="Q275" t="s">
        <v>47</v>
      </c>
      <c r="R275" t="s">
        <v>47</v>
      </c>
      <c r="S275" t="s">
        <v>47</v>
      </c>
      <c r="T275" t="s">
        <v>47</v>
      </c>
      <c r="U275" t="s">
        <v>47</v>
      </c>
      <c r="V275" t="s">
        <v>47</v>
      </c>
      <c r="W275" t="s">
        <v>47</v>
      </c>
      <c r="X275" t="s">
        <v>47</v>
      </c>
      <c r="Y275" t="s">
        <v>47</v>
      </c>
      <c r="Z275" t="s">
        <v>47</v>
      </c>
      <c r="AA275" t="s">
        <v>47</v>
      </c>
      <c r="AB275">
        <v>0</v>
      </c>
      <c r="AC275" t="str">
        <f>VLOOKUP($A275,Pit!$A$4:$A$1386,1,FALSE)</f>
        <v>RPAlex McCauley18</v>
      </c>
    </row>
    <row r="276" spans="1:29" x14ac:dyDescent="0.25">
      <c r="A276" t="str">
        <f t="shared" si="4"/>
        <v>SPZach McDermott18</v>
      </c>
      <c r="B276">
        <v>4726</v>
      </c>
      <c r="C276">
        <v>253</v>
      </c>
      <c r="D276" t="s">
        <v>1103</v>
      </c>
      <c r="E276" t="s">
        <v>1104</v>
      </c>
      <c r="F276">
        <v>0</v>
      </c>
      <c r="G276">
        <v>38082</v>
      </c>
      <c r="H276">
        <v>18</v>
      </c>
      <c r="I276" t="s">
        <v>136</v>
      </c>
      <c r="J276" t="s">
        <v>25</v>
      </c>
      <c r="K276">
        <v>1</v>
      </c>
      <c r="L276">
        <v>1</v>
      </c>
      <c r="M276">
        <v>1</v>
      </c>
      <c r="O276" t="s">
        <v>47</v>
      </c>
      <c r="P276" t="s">
        <v>47</v>
      </c>
      <c r="Q276" t="s">
        <v>47</v>
      </c>
      <c r="R276" t="s">
        <v>47</v>
      </c>
      <c r="S276" t="s">
        <v>47</v>
      </c>
      <c r="T276" t="s">
        <v>47</v>
      </c>
      <c r="U276" t="s">
        <v>47</v>
      </c>
      <c r="V276" t="s">
        <v>47</v>
      </c>
      <c r="W276" t="s">
        <v>47</v>
      </c>
      <c r="X276" t="s">
        <v>47</v>
      </c>
      <c r="Y276" t="s">
        <v>47</v>
      </c>
      <c r="Z276" t="s">
        <v>47</v>
      </c>
      <c r="AA276" t="s">
        <v>47</v>
      </c>
      <c r="AB276">
        <v>0</v>
      </c>
      <c r="AC276" t="str">
        <f>VLOOKUP($A276,Pit!$A$4:$A$1386,1,FALSE)</f>
        <v>SPZach McDermott18</v>
      </c>
    </row>
    <row r="277" spans="1:29" x14ac:dyDescent="0.25">
      <c r="A277" t="str">
        <f t="shared" si="4"/>
        <v>RPTerry McGrath18</v>
      </c>
      <c r="B277">
        <v>5160</v>
      </c>
      <c r="C277">
        <v>887</v>
      </c>
      <c r="D277" t="s">
        <v>765</v>
      </c>
      <c r="E277" t="s">
        <v>1105</v>
      </c>
      <c r="F277">
        <v>0</v>
      </c>
      <c r="G277">
        <v>38010</v>
      </c>
      <c r="H277">
        <v>18</v>
      </c>
      <c r="I277" t="s">
        <v>136</v>
      </c>
      <c r="J277" t="s">
        <v>221</v>
      </c>
      <c r="K277">
        <v>1</v>
      </c>
      <c r="L277">
        <v>1</v>
      </c>
      <c r="M277">
        <v>1</v>
      </c>
      <c r="O277" t="s">
        <v>47</v>
      </c>
      <c r="P277" t="s">
        <v>47</v>
      </c>
      <c r="Q277" t="s">
        <v>47</v>
      </c>
      <c r="R277" t="s">
        <v>47</v>
      </c>
      <c r="S277" t="s">
        <v>47</v>
      </c>
      <c r="T277" t="s">
        <v>47</v>
      </c>
      <c r="U277" t="s">
        <v>47</v>
      </c>
      <c r="V277" t="s">
        <v>47</v>
      </c>
      <c r="W277" t="s">
        <v>47</v>
      </c>
      <c r="X277" t="s">
        <v>47</v>
      </c>
      <c r="Y277" t="s">
        <v>47</v>
      </c>
      <c r="Z277" t="s">
        <v>47</v>
      </c>
      <c r="AA277" t="s">
        <v>47</v>
      </c>
      <c r="AB277">
        <v>0</v>
      </c>
      <c r="AC277" t="str">
        <f>VLOOKUP($A277,Pit!$A$4:$A$1386,1,FALSE)</f>
        <v>RPTerry McGrath18</v>
      </c>
    </row>
    <row r="278" spans="1:29" x14ac:dyDescent="0.25">
      <c r="A278" t="str">
        <f t="shared" si="4"/>
        <v>SPScott McJannett21</v>
      </c>
      <c r="B278">
        <v>8445</v>
      </c>
      <c r="C278">
        <v>656</v>
      </c>
      <c r="D278" t="s">
        <v>331</v>
      </c>
      <c r="E278" t="s">
        <v>1106</v>
      </c>
      <c r="F278">
        <v>0</v>
      </c>
      <c r="G278">
        <v>36886</v>
      </c>
      <c r="H278">
        <v>21</v>
      </c>
      <c r="I278" t="s">
        <v>136</v>
      </c>
      <c r="J278" t="s">
        <v>25</v>
      </c>
      <c r="K278">
        <v>1</v>
      </c>
      <c r="L278">
        <v>1</v>
      </c>
      <c r="M278">
        <v>1</v>
      </c>
      <c r="O278" t="s">
        <v>47</v>
      </c>
      <c r="P278" t="s">
        <v>47</v>
      </c>
      <c r="Q278" t="s">
        <v>47</v>
      </c>
      <c r="R278" t="s">
        <v>47</v>
      </c>
      <c r="S278" t="s">
        <v>47</v>
      </c>
      <c r="T278" t="s">
        <v>47</v>
      </c>
      <c r="U278" t="s">
        <v>47</v>
      </c>
      <c r="V278" t="s">
        <v>47</v>
      </c>
      <c r="W278" t="s">
        <v>47</v>
      </c>
      <c r="X278" t="s">
        <v>47</v>
      </c>
      <c r="Y278" t="s">
        <v>47</v>
      </c>
      <c r="Z278" t="s">
        <v>47</v>
      </c>
      <c r="AA278" t="s">
        <v>47</v>
      </c>
      <c r="AB278">
        <v>0</v>
      </c>
      <c r="AC278" t="str">
        <f>VLOOKUP($A278,Pit!$A$4:$A$1386,1,FALSE)</f>
        <v>SPScott McJannett21</v>
      </c>
    </row>
    <row r="279" spans="1:29" x14ac:dyDescent="0.25">
      <c r="A279" t="str">
        <f t="shared" si="4"/>
        <v>RPWilliam McKinley21</v>
      </c>
      <c r="B279">
        <v>7327</v>
      </c>
      <c r="C279">
        <v>519</v>
      </c>
      <c r="D279" t="s">
        <v>268</v>
      </c>
      <c r="E279" t="s">
        <v>1107</v>
      </c>
      <c r="F279">
        <v>0</v>
      </c>
      <c r="G279">
        <v>36876</v>
      </c>
      <c r="H279">
        <v>21</v>
      </c>
      <c r="I279" t="s">
        <v>136</v>
      </c>
      <c r="J279" t="s">
        <v>221</v>
      </c>
      <c r="K279">
        <v>1</v>
      </c>
      <c r="L279">
        <v>1</v>
      </c>
      <c r="M279">
        <v>1</v>
      </c>
      <c r="O279" t="s">
        <v>47</v>
      </c>
      <c r="P279" t="s">
        <v>47</v>
      </c>
      <c r="Q279" t="s">
        <v>47</v>
      </c>
      <c r="R279" t="s">
        <v>47</v>
      </c>
      <c r="S279" t="s">
        <v>47</v>
      </c>
      <c r="T279" t="s">
        <v>47</v>
      </c>
      <c r="U279" t="s">
        <v>47</v>
      </c>
      <c r="V279" t="s">
        <v>47</v>
      </c>
      <c r="W279" t="s">
        <v>47</v>
      </c>
      <c r="X279" t="s">
        <v>47</v>
      </c>
      <c r="Y279" t="s">
        <v>47</v>
      </c>
      <c r="Z279" t="s">
        <v>47</v>
      </c>
      <c r="AA279" t="s">
        <v>47</v>
      </c>
      <c r="AB279">
        <v>0</v>
      </c>
      <c r="AC279" t="str">
        <f>VLOOKUP($A279,Pit!$A$4:$A$1386,1,FALSE)</f>
        <v>RPWilliam McKinley21</v>
      </c>
    </row>
    <row r="280" spans="1:29" x14ac:dyDescent="0.25">
      <c r="A280" t="str">
        <f t="shared" si="4"/>
        <v>SPBen McLaughlin18</v>
      </c>
      <c r="B280">
        <v>5268</v>
      </c>
      <c r="C280">
        <v>792</v>
      </c>
      <c r="D280" t="s">
        <v>222</v>
      </c>
      <c r="E280" t="s">
        <v>602</v>
      </c>
      <c r="F280">
        <v>0</v>
      </c>
      <c r="G280">
        <v>37974</v>
      </c>
      <c r="H280">
        <v>18</v>
      </c>
      <c r="I280" t="s">
        <v>136</v>
      </c>
      <c r="J280" t="s">
        <v>25</v>
      </c>
      <c r="K280">
        <v>1</v>
      </c>
      <c r="L280">
        <v>1</v>
      </c>
      <c r="M280">
        <v>1</v>
      </c>
      <c r="O280" t="s">
        <v>47</v>
      </c>
      <c r="P280" t="s">
        <v>47</v>
      </c>
      <c r="Q280" t="s">
        <v>47</v>
      </c>
      <c r="R280" t="s">
        <v>47</v>
      </c>
      <c r="S280" t="s">
        <v>47</v>
      </c>
      <c r="T280" t="s">
        <v>47</v>
      </c>
      <c r="U280" t="s">
        <v>47</v>
      </c>
      <c r="V280" t="s">
        <v>47</v>
      </c>
      <c r="W280" t="s">
        <v>47</v>
      </c>
      <c r="X280" t="s">
        <v>47</v>
      </c>
      <c r="Y280" t="s">
        <v>47</v>
      </c>
      <c r="Z280" t="s">
        <v>47</v>
      </c>
      <c r="AA280" t="s">
        <v>47</v>
      </c>
      <c r="AB280">
        <v>0</v>
      </c>
      <c r="AC280" t="str">
        <f>VLOOKUP($A280,Pit!$A$4:$A$1386,1,FALSE)</f>
        <v>SPBen McLaughlin18</v>
      </c>
    </row>
    <row r="281" spans="1:29" x14ac:dyDescent="0.25">
      <c r="A281" t="str">
        <f t="shared" si="4"/>
        <v>RPGerald McNeal21</v>
      </c>
      <c r="B281">
        <v>10713</v>
      </c>
      <c r="C281">
        <v>868</v>
      </c>
      <c r="D281" t="s">
        <v>1108</v>
      </c>
      <c r="E281" t="s">
        <v>1109</v>
      </c>
      <c r="F281">
        <v>0</v>
      </c>
      <c r="G281">
        <v>36761</v>
      </c>
      <c r="H281">
        <v>21</v>
      </c>
      <c r="I281" t="s">
        <v>136</v>
      </c>
      <c r="J281" t="s">
        <v>221</v>
      </c>
      <c r="K281">
        <v>1</v>
      </c>
      <c r="L281">
        <v>1</v>
      </c>
      <c r="M281">
        <v>1</v>
      </c>
      <c r="O281" t="s">
        <v>47</v>
      </c>
      <c r="P281" t="s">
        <v>47</v>
      </c>
      <c r="Q281" t="s">
        <v>47</v>
      </c>
      <c r="R281" t="s">
        <v>47</v>
      </c>
      <c r="S281" t="s">
        <v>47</v>
      </c>
      <c r="T281" t="s">
        <v>47</v>
      </c>
      <c r="U281" t="s">
        <v>47</v>
      </c>
      <c r="V281" t="s">
        <v>47</v>
      </c>
      <c r="W281" t="s">
        <v>47</v>
      </c>
      <c r="X281" t="s">
        <v>47</v>
      </c>
      <c r="Y281" t="s">
        <v>47</v>
      </c>
      <c r="Z281" t="s">
        <v>47</v>
      </c>
      <c r="AA281" t="s">
        <v>47</v>
      </c>
      <c r="AB281">
        <v>0</v>
      </c>
      <c r="AC281" t="str">
        <f>VLOOKUP($A281,Pit!$A$4:$A$1386,1,FALSE)</f>
        <v>RPGerald McNeal21</v>
      </c>
    </row>
    <row r="282" spans="1:29" x14ac:dyDescent="0.25">
      <c r="A282" t="str">
        <f t="shared" si="4"/>
        <v>SPJorge Medina21</v>
      </c>
      <c r="B282">
        <v>10454</v>
      </c>
      <c r="C282">
        <v>597</v>
      </c>
      <c r="D282" t="s">
        <v>683</v>
      </c>
      <c r="E282" t="s">
        <v>605</v>
      </c>
      <c r="F282">
        <v>1500000</v>
      </c>
      <c r="G282">
        <v>36885</v>
      </c>
      <c r="H282">
        <v>21</v>
      </c>
      <c r="I282" t="s">
        <v>136</v>
      </c>
      <c r="J282" t="s">
        <v>25</v>
      </c>
      <c r="K282">
        <v>1</v>
      </c>
      <c r="L282">
        <v>1</v>
      </c>
      <c r="M282">
        <v>1</v>
      </c>
      <c r="O282" t="s">
        <v>47</v>
      </c>
      <c r="P282" t="s">
        <v>47</v>
      </c>
      <c r="Q282" t="s">
        <v>47</v>
      </c>
      <c r="R282" t="s">
        <v>47</v>
      </c>
      <c r="S282" t="s">
        <v>47</v>
      </c>
      <c r="T282" t="s">
        <v>47</v>
      </c>
      <c r="U282" t="s">
        <v>47</v>
      </c>
      <c r="V282" t="s">
        <v>47</v>
      </c>
      <c r="W282" t="s">
        <v>47</v>
      </c>
      <c r="X282" t="s">
        <v>47</v>
      </c>
      <c r="Y282" t="s">
        <v>47</v>
      </c>
      <c r="Z282" t="s">
        <v>47</v>
      </c>
      <c r="AA282" t="s">
        <v>47</v>
      </c>
      <c r="AB282">
        <v>0</v>
      </c>
      <c r="AC282" t="str">
        <f>VLOOKUP($A282,Pit!$A$4:$A$1386,1,FALSE)</f>
        <v>SPJorge Medina21</v>
      </c>
    </row>
    <row r="283" spans="1:29" x14ac:dyDescent="0.25">
      <c r="A283" t="str">
        <f t="shared" si="4"/>
        <v>RPPedro Medina18</v>
      </c>
      <c r="B283">
        <v>4968</v>
      </c>
      <c r="C283">
        <v>151</v>
      </c>
      <c r="D283" t="s">
        <v>690</v>
      </c>
      <c r="E283" t="s">
        <v>605</v>
      </c>
      <c r="F283">
        <v>2400000</v>
      </c>
      <c r="G283">
        <v>37988</v>
      </c>
      <c r="H283">
        <v>18</v>
      </c>
      <c r="I283" t="s">
        <v>136</v>
      </c>
      <c r="J283" t="s">
        <v>221</v>
      </c>
      <c r="K283">
        <v>1</v>
      </c>
      <c r="L283">
        <v>1</v>
      </c>
      <c r="M283">
        <v>1</v>
      </c>
      <c r="O283" t="s">
        <v>47</v>
      </c>
      <c r="P283" t="s">
        <v>47</v>
      </c>
      <c r="Q283" t="s">
        <v>47</v>
      </c>
      <c r="R283" t="s">
        <v>47</v>
      </c>
      <c r="S283" t="s">
        <v>47</v>
      </c>
      <c r="T283" t="s">
        <v>47</v>
      </c>
      <c r="U283" t="s">
        <v>47</v>
      </c>
      <c r="V283" t="s">
        <v>47</v>
      </c>
      <c r="W283" t="s">
        <v>47</v>
      </c>
      <c r="X283" t="s">
        <v>47</v>
      </c>
      <c r="Y283" t="s">
        <v>47</v>
      </c>
      <c r="Z283" t="s">
        <v>47</v>
      </c>
      <c r="AA283" t="s">
        <v>47</v>
      </c>
      <c r="AB283">
        <v>0</v>
      </c>
      <c r="AC283" t="str">
        <f>VLOOKUP($A283,Pit!$A$4:$A$1386,1,FALSE)</f>
        <v>RPPedro Medina18</v>
      </c>
    </row>
    <row r="284" spans="1:29" x14ac:dyDescent="0.25">
      <c r="A284" t="str">
        <f t="shared" si="4"/>
        <v>CLÁngelo Medrano18</v>
      </c>
      <c r="B284">
        <v>5149</v>
      </c>
      <c r="C284">
        <v>430</v>
      </c>
      <c r="D284" t="s">
        <v>983</v>
      </c>
      <c r="E284" t="s">
        <v>1110</v>
      </c>
      <c r="F284">
        <v>0</v>
      </c>
      <c r="G284">
        <v>37800</v>
      </c>
      <c r="H284">
        <v>18</v>
      </c>
      <c r="I284" t="s">
        <v>136</v>
      </c>
      <c r="J284" t="s">
        <v>249</v>
      </c>
      <c r="K284">
        <v>1</v>
      </c>
      <c r="L284">
        <v>1</v>
      </c>
      <c r="M284">
        <v>1</v>
      </c>
      <c r="O284" t="s">
        <v>47</v>
      </c>
      <c r="P284" t="s">
        <v>47</v>
      </c>
      <c r="Q284" t="s">
        <v>47</v>
      </c>
      <c r="R284" t="s">
        <v>47</v>
      </c>
      <c r="S284" t="s">
        <v>47</v>
      </c>
      <c r="T284" t="s">
        <v>47</v>
      </c>
      <c r="U284" t="s">
        <v>47</v>
      </c>
      <c r="V284" t="s">
        <v>47</v>
      </c>
      <c r="W284" t="s">
        <v>47</v>
      </c>
      <c r="X284" t="s">
        <v>47</v>
      </c>
      <c r="Y284" t="s">
        <v>47</v>
      </c>
      <c r="Z284" t="s">
        <v>47</v>
      </c>
      <c r="AA284" t="s">
        <v>47</v>
      </c>
      <c r="AB284">
        <v>0</v>
      </c>
      <c r="AC284" t="str">
        <f>VLOOKUP($A284,Pit!$A$4:$A$1386,1,FALSE)</f>
        <v>CLÁngelo Medrano18</v>
      </c>
    </row>
    <row r="285" spans="1:29" x14ac:dyDescent="0.25">
      <c r="A285" t="str">
        <f t="shared" si="4"/>
        <v>SPKelvin Melton21</v>
      </c>
      <c r="B285">
        <v>11561</v>
      </c>
      <c r="C285">
        <v>625</v>
      </c>
      <c r="D285" t="s">
        <v>1111</v>
      </c>
      <c r="E285" t="s">
        <v>1112</v>
      </c>
      <c r="F285">
        <v>0</v>
      </c>
      <c r="G285">
        <v>36807</v>
      </c>
      <c r="H285">
        <v>21</v>
      </c>
      <c r="I285" t="s">
        <v>136</v>
      </c>
      <c r="J285" t="s">
        <v>25</v>
      </c>
      <c r="K285">
        <v>1</v>
      </c>
      <c r="L285">
        <v>1</v>
      </c>
      <c r="M285">
        <v>1</v>
      </c>
      <c r="O285" t="s">
        <v>47</v>
      </c>
      <c r="P285" t="s">
        <v>47</v>
      </c>
      <c r="Q285" t="s">
        <v>47</v>
      </c>
      <c r="R285" t="s">
        <v>47</v>
      </c>
      <c r="S285" t="s">
        <v>47</v>
      </c>
      <c r="T285" t="s">
        <v>47</v>
      </c>
      <c r="U285" t="s">
        <v>47</v>
      </c>
      <c r="V285" t="s">
        <v>47</v>
      </c>
      <c r="W285" t="s">
        <v>47</v>
      </c>
      <c r="X285" t="s">
        <v>47</v>
      </c>
      <c r="Y285" t="s">
        <v>47</v>
      </c>
      <c r="Z285" t="s">
        <v>47</v>
      </c>
      <c r="AA285" t="s">
        <v>47</v>
      </c>
      <c r="AB285">
        <v>0</v>
      </c>
      <c r="AC285" t="str">
        <f>VLOOKUP($A285,Pit!$A$4:$A$1386,1,FALSE)</f>
        <v>SPKelvin Melton21</v>
      </c>
    </row>
    <row r="286" spans="1:29" x14ac:dyDescent="0.25">
      <c r="A286" t="str">
        <f t="shared" si="4"/>
        <v>RPAntónio Mendoza21</v>
      </c>
      <c r="B286">
        <v>9682</v>
      </c>
      <c r="C286">
        <v>769</v>
      </c>
      <c r="D286" t="s">
        <v>361</v>
      </c>
      <c r="E286" t="s">
        <v>1113</v>
      </c>
      <c r="F286">
        <v>0</v>
      </c>
      <c r="G286">
        <v>36847</v>
      </c>
      <c r="H286">
        <v>21</v>
      </c>
      <c r="I286" t="s">
        <v>136</v>
      </c>
      <c r="J286" t="s">
        <v>221</v>
      </c>
      <c r="K286">
        <v>1</v>
      </c>
      <c r="L286">
        <v>1</v>
      </c>
      <c r="M286">
        <v>1</v>
      </c>
      <c r="O286" t="s">
        <v>47</v>
      </c>
      <c r="P286" t="s">
        <v>47</v>
      </c>
      <c r="Q286" t="s">
        <v>47</v>
      </c>
      <c r="R286" t="s">
        <v>47</v>
      </c>
      <c r="S286" t="s">
        <v>47</v>
      </c>
      <c r="T286" t="s">
        <v>47</v>
      </c>
      <c r="U286" t="s">
        <v>47</v>
      </c>
      <c r="V286" t="s">
        <v>47</v>
      </c>
      <c r="W286" t="s">
        <v>47</v>
      </c>
      <c r="X286" t="s">
        <v>47</v>
      </c>
      <c r="Y286" t="s">
        <v>47</v>
      </c>
      <c r="Z286" t="s">
        <v>47</v>
      </c>
      <c r="AA286" t="s">
        <v>47</v>
      </c>
      <c r="AB286">
        <v>0</v>
      </c>
      <c r="AC286" t="str">
        <f>VLOOKUP($A286,Pit!$A$4:$A$1386,1,FALSE)</f>
        <v>RPAntónio Mendoza21</v>
      </c>
    </row>
    <row r="287" spans="1:29" x14ac:dyDescent="0.25">
      <c r="A287" t="str">
        <f t="shared" si="4"/>
        <v>RPSimone Mensaraz21</v>
      </c>
      <c r="B287">
        <v>10827</v>
      </c>
      <c r="C287">
        <v>908</v>
      </c>
      <c r="D287" t="s">
        <v>1114</v>
      </c>
      <c r="E287" t="s">
        <v>1115</v>
      </c>
      <c r="F287">
        <v>0</v>
      </c>
      <c r="G287">
        <v>37029</v>
      </c>
      <c r="H287">
        <v>21</v>
      </c>
      <c r="I287" t="s">
        <v>136</v>
      </c>
      <c r="J287" t="s">
        <v>221</v>
      </c>
      <c r="K287">
        <v>1</v>
      </c>
      <c r="L287">
        <v>1</v>
      </c>
      <c r="M287">
        <v>1</v>
      </c>
      <c r="O287" t="s">
        <v>47</v>
      </c>
      <c r="P287" t="s">
        <v>47</v>
      </c>
      <c r="Q287" t="s">
        <v>47</v>
      </c>
      <c r="R287" t="s">
        <v>47</v>
      </c>
      <c r="S287" t="s">
        <v>47</v>
      </c>
      <c r="T287" t="s">
        <v>47</v>
      </c>
      <c r="U287" t="s">
        <v>47</v>
      </c>
      <c r="V287" t="s">
        <v>47</v>
      </c>
      <c r="W287" t="s">
        <v>47</v>
      </c>
      <c r="X287" t="s">
        <v>47</v>
      </c>
      <c r="Y287" t="s">
        <v>47</v>
      </c>
      <c r="Z287" t="s">
        <v>47</v>
      </c>
      <c r="AA287" t="s">
        <v>47</v>
      </c>
      <c r="AB287">
        <v>0</v>
      </c>
      <c r="AC287" t="str">
        <f>VLOOKUP($A287,Pit!$A$4:$A$1386,1,FALSE)</f>
        <v>RPSimone Mensaraz21</v>
      </c>
    </row>
    <row r="288" spans="1:29" x14ac:dyDescent="0.25">
      <c r="A288" t="str">
        <f t="shared" si="4"/>
        <v>RPJohn Miller18</v>
      </c>
      <c r="B288">
        <v>5193</v>
      </c>
      <c r="C288">
        <v>882</v>
      </c>
      <c r="D288" t="s">
        <v>228</v>
      </c>
      <c r="E288" t="s">
        <v>610</v>
      </c>
      <c r="F288">
        <v>2000000</v>
      </c>
      <c r="G288">
        <v>37985</v>
      </c>
      <c r="H288">
        <v>18</v>
      </c>
      <c r="I288" t="s">
        <v>136</v>
      </c>
      <c r="J288" t="s">
        <v>221</v>
      </c>
      <c r="K288">
        <v>1</v>
      </c>
      <c r="L288">
        <v>1</v>
      </c>
      <c r="M288">
        <v>1</v>
      </c>
      <c r="O288" t="s">
        <v>47</v>
      </c>
      <c r="P288" t="s">
        <v>47</v>
      </c>
      <c r="Q288" t="s">
        <v>47</v>
      </c>
      <c r="R288" t="s">
        <v>47</v>
      </c>
      <c r="S288" t="s">
        <v>47</v>
      </c>
      <c r="T288" t="s">
        <v>47</v>
      </c>
      <c r="U288" t="s">
        <v>47</v>
      </c>
      <c r="V288" t="s">
        <v>47</v>
      </c>
      <c r="W288" t="s">
        <v>47</v>
      </c>
      <c r="X288" t="s">
        <v>47</v>
      </c>
      <c r="Y288" t="s">
        <v>47</v>
      </c>
      <c r="Z288" t="s">
        <v>47</v>
      </c>
      <c r="AA288" t="s">
        <v>47</v>
      </c>
      <c r="AB288">
        <v>0</v>
      </c>
      <c r="AC288" t="str">
        <f>VLOOKUP($A288,Pit!$A$4:$A$1386,1,FALSE)</f>
        <v>RPJohn Miller18</v>
      </c>
    </row>
    <row r="289" spans="1:29" x14ac:dyDescent="0.25">
      <c r="A289" t="str">
        <f t="shared" si="4"/>
        <v>SPMike Miller21</v>
      </c>
      <c r="B289">
        <v>4771</v>
      </c>
      <c r="C289">
        <v>739</v>
      </c>
      <c r="D289" t="s">
        <v>379</v>
      </c>
      <c r="E289" t="s">
        <v>610</v>
      </c>
      <c r="F289">
        <v>0</v>
      </c>
      <c r="G289">
        <v>36909</v>
      </c>
      <c r="H289">
        <v>21</v>
      </c>
      <c r="I289" t="s">
        <v>136</v>
      </c>
      <c r="J289" t="s">
        <v>25</v>
      </c>
      <c r="K289">
        <v>1</v>
      </c>
      <c r="L289">
        <v>1</v>
      </c>
      <c r="M289">
        <v>1</v>
      </c>
      <c r="O289" t="s">
        <v>47</v>
      </c>
      <c r="P289" t="s">
        <v>47</v>
      </c>
      <c r="Q289" t="s">
        <v>47</v>
      </c>
      <c r="R289" t="s">
        <v>47</v>
      </c>
      <c r="S289" t="s">
        <v>47</v>
      </c>
      <c r="T289" t="s">
        <v>47</v>
      </c>
      <c r="U289" t="s">
        <v>47</v>
      </c>
      <c r="V289" t="s">
        <v>47</v>
      </c>
      <c r="W289" t="s">
        <v>47</v>
      </c>
      <c r="X289" t="s">
        <v>47</v>
      </c>
      <c r="Y289" t="s">
        <v>47</v>
      </c>
      <c r="Z289" t="s">
        <v>47</v>
      </c>
      <c r="AA289" t="s">
        <v>47</v>
      </c>
      <c r="AB289">
        <v>0</v>
      </c>
      <c r="AC289" t="str">
        <f>VLOOKUP($A289,Pit!$A$4:$A$1386,1,FALSE)</f>
        <v>SPMike Miller21</v>
      </c>
    </row>
    <row r="290" spans="1:29" x14ac:dyDescent="0.25">
      <c r="A290" t="str">
        <f t="shared" si="4"/>
        <v>RPToby Miners21</v>
      </c>
      <c r="B290">
        <v>5766</v>
      </c>
      <c r="C290">
        <v>534</v>
      </c>
      <c r="D290" t="s">
        <v>358</v>
      </c>
      <c r="E290" t="s">
        <v>1116</v>
      </c>
      <c r="F290">
        <v>0</v>
      </c>
      <c r="G290">
        <v>36877</v>
      </c>
      <c r="H290">
        <v>21</v>
      </c>
      <c r="I290" t="s">
        <v>136</v>
      </c>
      <c r="J290" t="s">
        <v>221</v>
      </c>
      <c r="K290">
        <v>1</v>
      </c>
      <c r="L290">
        <v>1</v>
      </c>
      <c r="M290">
        <v>1</v>
      </c>
      <c r="O290" t="s">
        <v>47</v>
      </c>
      <c r="P290" t="s">
        <v>47</v>
      </c>
      <c r="Q290" t="s">
        <v>47</v>
      </c>
      <c r="R290" t="s">
        <v>47</v>
      </c>
      <c r="S290" t="s">
        <v>47</v>
      </c>
      <c r="T290" t="s">
        <v>47</v>
      </c>
      <c r="U290" t="s">
        <v>47</v>
      </c>
      <c r="V290" t="s">
        <v>47</v>
      </c>
      <c r="W290" t="s">
        <v>47</v>
      </c>
      <c r="X290" t="s">
        <v>47</v>
      </c>
      <c r="Y290" t="s">
        <v>47</v>
      </c>
      <c r="Z290" t="s">
        <v>47</v>
      </c>
      <c r="AA290" t="s">
        <v>47</v>
      </c>
      <c r="AB290">
        <v>0</v>
      </c>
      <c r="AC290" t="str">
        <f>VLOOKUP($A290,Pit!$A$4:$A$1386,1,FALSE)</f>
        <v>RPToby Miners21</v>
      </c>
    </row>
    <row r="291" spans="1:29" x14ac:dyDescent="0.25">
      <c r="A291" t="str">
        <f t="shared" si="4"/>
        <v>RPKyoichi Minobe18</v>
      </c>
      <c r="B291">
        <v>9349</v>
      </c>
      <c r="C291">
        <v>326</v>
      </c>
      <c r="D291" t="s">
        <v>1117</v>
      </c>
      <c r="E291" t="s">
        <v>1118</v>
      </c>
      <c r="F291">
        <v>0</v>
      </c>
      <c r="G291">
        <v>37901</v>
      </c>
      <c r="H291">
        <v>18</v>
      </c>
      <c r="I291" t="s">
        <v>136</v>
      </c>
      <c r="J291" t="s">
        <v>221</v>
      </c>
      <c r="K291">
        <v>1</v>
      </c>
      <c r="L291">
        <v>1</v>
      </c>
      <c r="M291">
        <v>1</v>
      </c>
      <c r="O291" t="s">
        <v>47</v>
      </c>
      <c r="P291" t="s">
        <v>47</v>
      </c>
      <c r="Q291" t="s">
        <v>47</v>
      </c>
      <c r="R291" t="s">
        <v>47</v>
      </c>
      <c r="S291" t="s">
        <v>47</v>
      </c>
      <c r="T291" t="s">
        <v>47</v>
      </c>
      <c r="U291" t="s">
        <v>47</v>
      </c>
      <c r="V291" t="s">
        <v>47</v>
      </c>
      <c r="W291" t="s">
        <v>47</v>
      </c>
      <c r="X291" t="s">
        <v>47</v>
      </c>
      <c r="Y291" t="s">
        <v>47</v>
      </c>
      <c r="Z291" t="s">
        <v>47</v>
      </c>
      <c r="AA291" t="s">
        <v>47</v>
      </c>
      <c r="AB291">
        <v>0</v>
      </c>
      <c r="AC291" t="str">
        <f>VLOOKUP($A291,Pit!$A$4:$A$1386,1,FALSE)</f>
        <v>RPKyoichi Minobe18</v>
      </c>
    </row>
    <row r="292" spans="1:29" x14ac:dyDescent="0.25">
      <c r="A292" t="str">
        <f t="shared" si="4"/>
        <v>RPTadasu Miura18</v>
      </c>
      <c r="B292">
        <v>9366</v>
      </c>
      <c r="C292">
        <v>841</v>
      </c>
      <c r="D292" t="s">
        <v>1119</v>
      </c>
      <c r="E292" t="s">
        <v>1120</v>
      </c>
      <c r="F292">
        <v>0</v>
      </c>
      <c r="G292">
        <v>37863</v>
      </c>
      <c r="H292">
        <v>18</v>
      </c>
      <c r="I292" t="s">
        <v>136</v>
      </c>
      <c r="J292" t="s">
        <v>221</v>
      </c>
      <c r="K292">
        <v>1</v>
      </c>
      <c r="L292">
        <v>1</v>
      </c>
      <c r="M292">
        <v>1</v>
      </c>
      <c r="O292" t="s">
        <v>47</v>
      </c>
      <c r="P292" t="s">
        <v>47</v>
      </c>
      <c r="Q292" t="s">
        <v>47</v>
      </c>
      <c r="R292" t="s">
        <v>47</v>
      </c>
      <c r="S292" t="s">
        <v>47</v>
      </c>
      <c r="T292" t="s">
        <v>47</v>
      </c>
      <c r="U292" t="s">
        <v>47</v>
      </c>
      <c r="V292" t="s">
        <v>47</v>
      </c>
      <c r="W292" t="s">
        <v>47</v>
      </c>
      <c r="X292" t="s">
        <v>47</v>
      </c>
      <c r="Y292" t="s">
        <v>47</v>
      </c>
      <c r="Z292" t="s">
        <v>47</v>
      </c>
      <c r="AA292" t="s">
        <v>47</v>
      </c>
      <c r="AB292">
        <v>0</v>
      </c>
      <c r="AC292" t="str">
        <f>VLOOKUP($A292,Pit!$A$4:$A$1386,1,FALSE)</f>
        <v>RPTadasu Miura18</v>
      </c>
    </row>
    <row r="293" spans="1:29" x14ac:dyDescent="0.25">
      <c r="A293" t="str">
        <f t="shared" si="4"/>
        <v>SPJou Miyamoto21</v>
      </c>
      <c r="B293">
        <v>4544</v>
      </c>
      <c r="C293">
        <v>822</v>
      </c>
      <c r="D293" t="s">
        <v>1121</v>
      </c>
      <c r="E293" t="s">
        <v>1122</v>
      </c>
      <c r="F293">
        <v>0</v>
      </c>
      <c r="G293">
        <v>36826</v>
      </c>
      <c r="H293">
        <v>21</v>
      </c>
      <c r="I293" t="s">
        <v>136</v>
      </c>
      <c r="J293" t="s">
        <v>25</v>
      </c>
      <c r="K293">
        <v>1</v>
      </c>
      <c r="L293">
        <v>1</v>
      </c>
      <c r="M293">
        <v>1</v>
      </c>
      <c r="O293" t="s">
        <v>47</v>
      </c>
      <c r="P293" t="s">
        <v>47</v>
      </c>
      <c r="Q293" t="s">
        <v>47</v>
      </c>
      <c r="R293" t="s">
        <v>47</v>
      </c>
      <c r="S293" t="s">
        <v>47</v>
      </c>
      <c r="T293" t="s">
        <v>47</v>
      </c>
      <c r="U293" t="s">
        <v>47</v>
      </c>
      <c r="V293" t="s">
        <v>47</v>
      </c>
      <c r="W293" t="s">
        <v>47</v>
      </c>
      <c r="X293" t="s">
        <v>47</v>
      </c>
      <c r="Y293" t="s">
        <v>47</v>
      </c>
      <c r="Z293" t="s">
        <v>47</v>
      </c>
      <c r="AA293" t="s">
        <v>47</v>
      </c>
      <c r="AB293">
        <v>0</v>
      </c>
      <c r="AC293" t="str">
        <f>VLOOKUP($A293,Pit!$A$4:$A$1386,1,FALSE)</f>
        <v>SPJou Miyamoto21</v>
      </c>
    </row>
    <row r="294" spans="1:29" x14ac:dyDescent="0.25">
      <c r="A294" t="str">
        <f t="shared" si="4"/>
        <v>SPShumei Miyazaki21</v>
      </c>
      <c r="B294">
        <v>3816</v>
      </c>
      <c r="C294">
        <v>274</v>
      </c>
      <c r="D294" t="s">
        <v>1123</v>
      </c>
      <c r="E294" t="s">
        <v>1124</v>
      </c>
      <c r="F294">
        <v>0</v>
      </c>
      <c r="G294">
        <v>36714</v>
      </c>
      <c r="H294">
        <v>21</v>
      </c>
      <c r="I294" t="s">
        <v>136</v>
      </c>
      <c r="J294" t="s">
        <v>25</v>
      </c>
      <c r="K294">
        <v>1</v>
      </c>
      <c r="L294">
        <v>1</v>
      </c>
      <c r="M294">
        <v>1</v>
      </c>
      <c r="O294" t="s">
        <v>47</v>
      </c>
      <c r="P294" t="s">
        <v>47</v>
      </c>
      <c r="Q294" t="s">
        <v>47</v>
      </c>
      <c r="R294" t="s">
        <v>47</v>
      </c>
      <c r="S294" t="s">
        <v>47</v>
      </c>
      <c r="T294" t="s">
        <v>47</v>
      </c>
      <c r="U294" t="s">
        <v>47</v>
      </c>
      <c r="V294" t="s">
        <v>47</v>
      </c>
      <c r="W294" t="s">
        <v>47</v>
      </c>
      <c r="X294" t="s">
        <v>47</v>
      </c>
      <c r="Y294" t="s">
        <v>47</v>
      </c>
      <c r="Z294" t="s">
        <v>47</v>
      </c>
      <c r="AA294" t="s">
        <v>47</v>
      </c>
      <c r="AB294">
        <v>0</v>
      </c>
      <c r="AC294" t="str">
        <f>VLOOKUP($A294,Pit!$A$4:$A$1386,1,FALSE)</f>
        <v>SPShumei Miyazaki21</v>
      </c>
    </row>
    <row r="295" spans="1:29" x14ac:dyDescent="0.25">
      <c r="A295" t="str">
        <f t="shared" si="4"/>
        <v>RPHenry Monroe18</v>
      </c>
      <c r="B295">
        <v>5597</v>
      </c>
      <c r="C295">
        <v>545</v>
      </c>
      <c r="D295" t="s">
        <v>410</v>
      </c>
      <c r="E295" t="s">
        <v>1125</v>
      </c>
      <c r="F295">
        <v>0</v>
      </c>
      <c r="G295">
        <v>37976</v>
      </c>
      <c r="H295">
        <v>18</v>
      </c>
      <c r="I295" t="s">
        <v>136</v>
      </c>
      <c r="J295" t="s">
        <v>221</v>
      </c>
      <c r="K295">
        <v>1</v>
      </c>
      <c r="L295">
        <v>1</v>
      </c>
      <c r="M295">
        <v>1</v>
      </c>
      <c r="O295" t="s">
        <v>47</v>
      </c>
      <c r="P295" t="s">
        <v>47</v>
      </c>
      <c r="Q295" t="s">
        <v>47</v>
      </c>
      <c r="R295" t="s">
        <v>47</v>
      </c>
      <c r="S295" t="s">
        <v>47</v>
      </c>
      <c r="T295" t="s">
        <v>47</v>
      </c>
      <c r="U295" t="s">
        <v>47</v>
      </c>
      <c r="V295" t="s">
        <v>47</v>
      </c>
      <c r="W295" t="s">
        <v>47</v>
      </c>
      <c r="X295" t="s">
        <v>47</v>
      </c>
      <c r="Y295" t="s">
        <v>47</v>
      </c>
      <c r="Z295" t="s">
        <v>47</v>
      </c>
      <c r="AA295" t="s">
        <v>47</v>
      </c>
      <c r="AB295">
        <v>0</v>
      </c>
      <c r="AC295" t="str">
        <f>VLOOKUP($A295,Pit!$A$4:$A$1386,1,FALSE)</f>
        <v>RPHenry Monroe18</v>
      </c>
    </row>
    <row r="296" spans="1:29" x14ac:dyDescent="0.25">
      <c r="A296" t="str">
        <f t="shared" si="4"/>
        <v>RPCisco Montoya21</v>
      </c>
      <c r="B296">
        <v>9014</v>
      </c>
      <c r="C296">
        <v>648</v>
      </c>
      <c r="D296" t="s">
        <v>457</v>
      </c>
      <c r="E296" t="s">
        <v>1126</v>
      </c>
      <c r="F296">
        <v>0</v>
      </c>
      <c r="G296">
        <v>36804</v>
      </c>
      <c r="H296">
        <v>21</v>
      </c>
      <c r="I296" t="s">
        <v>136</v>
      </c>
      <c r="J296" t="s">
        <v>221</v>
      </c>
      <c r="K296">
        <v>1</v>
      </c>
      <c r="L296">
        <v>1</v>
      </c>
      <c r="M296">
        <v>1</v>
      </c>
      <c r="O296" t="s">
        <v>47</v>
      </c>
      <c r="P296" t="s">
        <v>47</v>
      </c>
      <c r="Q296" t="s">
        <v>47</v>
      </c>
      <c r="R296" t="s">
        <v>47</v>
      </c>
      <c r="S296" t="s">
        <v>47</v>
      </c>
      <c r="T296" t="s">
        <v>47</v>
      </c>
      <c r="U296" t="s">
        <v>47</v>
      </c>
      <c r="V296" t="s">
        <v>47</v>
      </c>
      <c r="W296" t="s">
        <v>47</v>
      </c>
      <c r="X296" t="s">
        <v>47</v>
      </c>
      <c r="Y296" t="s">
        <v>47</v>
      </c>
      <c r="Z296" t="s">
        <v>47</v>
      </c>
      <c r="AA296" t="s">
        <v>47</v>
      </c>
      <c r="AB296">
        <v>0</v>
      </c>
      <c r="AC296" t="str">
        <f>VLOOKUP($A296,Pit!$A$4:$A$1386,1,FALSE)</f>
        <v>RPCisco Montoya21</v>
      </c>
    </row>
    <row r="297" spans="1:29" x14ac:dyDescent="0.25">
      <c r="A297" t="str">
        <f t="shared" si="4"/>
        <v>RPPat Moore18</v>
      </c>
      <c r="B297">
        <v>4712</v>
      </c>
      <c r="C297">
        <v>278</v>
      </c>
      <c r="D297" t="s">
        <v>254</v>
      </c>
      <c r="E297" t="s">
        <v>1127</v>
      </c>
      <c r="F297">
        <v>0</v>
      </c>
      <c r="G297">
        <v>38044</v>
      </c>
      <c r="H297">
        <v>18</v>
      </c>
      <c r="I297" t="s">
        <v>136</v>
      </c>
      <c r="J297" t="s">
        <v>221</v>
      </c>
      <c r="K297">
        <v>1</v>
      </c>
      <c r="L297">
        <v>1</v>
      </c>
      <c r="M297">
        <v>1</v>
      </c>
      <c r="O297" t="s">
        <v>47</v>
      </c>
      <c r="P297" t="s">
        <v>47</v>
      </c>
      <c r="Q297" t="s">
        <v>47</v>
      </c>
      <c r="R297" t="s">
        <v>47</v>
      </c>
      <c r="S297" t="s">
        <v>47</v>
      </c>
      <c r="T297" t="s">
        <v>47</v>
      </c>
      <c r="U297" t="s">
        <v>47</v>
      </c>
      <c r="V297" t="s">
        <v>47</v>
      </c>
      <c r="W297" t="s">
        <v>47</v>
      </c>
      <c r="X297" t="s">
        <v>47</v>
      </c>
      <c r="Y297" t="s">
        <v>47</v>
      </c>
      <c r="Z297" t="s">
        <v>47</v>
      </c>
      <c r="AA297" t="s">
        <v>47</v>
      </c>
      <c r="AB297">
        <v>0</v>
      </c>
      <c r="AC297" t="str">
        <f>VLOOKUP($A297,Pit!$A$4:$A$1386,1,FALSE)</f>
        <v>RPPat Moore18</v>
      </c>
    </row>
    <row r="298" spans="1:29" x14ac:dyDescent="0.25">
      <c r="A298" t="str">
        <f t="shared" si="4"/>
        <v>SPCarlos Morales21</v>
      </c>
      <c r="B298">
        <v>11464</v>
      </c>
      <c r="C298">
        <v>582</v>
      </c>
      <c r="D298" t="s">
        <v>443</v>
      </c>
      <c r="E298" t="s">
        <v>619</v>
      </c>
      <c r="F298">
        <v>0</v>
      </c>
      <c r="G298">
        <v>37017</v>
      </c>
      <c r="H298">
        <v>21</v>
      </c>
      <c r="I298" t="s">
        <v>136</v>
      </c>
      <c r="J298" t="s">
        <v>25</v>
      </c>
      <c r="K298">
        <v>1</v>
      </c>
      <c r="L298">
        <v>1</v>
      </c>
      <c r="M298">
        <v>1</v>
      </c>
      <c r="O298" t="s">
        <v>47</v>
      </c>
      <c r="P298" t="s">
        <v>47</v>
      </c>
      <c r="Q298" t="s">
        <v>47</v>
      </c>
      <c r="R298" t="s">
        <v>47</v>
      </c>
      <c r="S298" t="s">
        <v>47</v>
      </c>
      <c r="T298" t="s">
        <v>47</v>
      </c>
      <c r="U298" t="s">
        <v>47</v>
      </c>
      <c r="V298" t="s">
        <v>47</v>
      </c>
      <c r="W298" t="s">
        <v>47</v>
      </c>
      <c r="X298" t="s">
        <v>47</v>
      </c>
      <c r="Y298" t="s">
        <v>47</v>
      </c>
      <c r="Z298" t="s">
        <v>47</v>
      </c>
      <c r="AA298" t="s">
        <v>47</v>
      </c>
      <c r="AB298">
        <v>0</v>
      </c>
      <c r="AC298" t="str">
        <f>VLOOKUP($A298,Pit!$A$4:$A$1386,1,FALSE)</f>
        <v>SPCarlos Morales21</v>
      </c>
    </row>
    <row r="299" spans="1:29" x14ac:dyDescent="0.25">
      <c r="A299" t="str">
        <f t="shared" si="4"/>
        <v>SPJorge Morales21</v>
      </c>
      <c r="B299">
        <v>11576</v>
      </c>
      <c r="C299">
        <v>623</v>
      </c>
      <c r="D299" t="s">
        <v>683</v>
      </c>
      <c r="E299" t="s">
        <v>619</v>
      </c>
      <c r="F299">
        <v>2200000</v>
      </c>
      <c r="G299">
        <v>36976</v>
      </c>
      <c r="H299">
        <v>21</v>
      </c>
      <c r="I299" t="s">
        <v>136</v>
      </c>
      <c r="J299" t="s">
        <v>25</v>
      </c>
      <c r="K299">
        <v>1</v>
      </c>
      <c r="L299">
        <v>1</v>
      </c>
      <c r="M299">
        <v>1</v>
      </c>
      <c r="O299" t="s">
        <v>47</v>
      </c>
      <c r="P299" t="s">
        <v>47</v>
      </c>
      <c r="Q299" t="s">
        <v>47</v>
      </c>
      <c r="R299" t="s">
        <v>47</v>
      </c>
      <c r="S299" t="s">
        <v>47</v>
      </c>
      <c r="T299" t="s">
        <v>47</v>
      </c>
      <c r="U299" t="s">
        <v>47</v>
      </c>
      <c r="V299" t="s">
        <v>47</v>
      </c>
      <c r="W299" t="s">
        <v>47</v>
      </c>
      <c r="X299" t="s">
        <v>47</v>
      </c>
      <c r="Y299" t="s">
        <v>47</v>
      </c>
      <c r="Z299" t="s">
        <v>47</v>
      </c>
      <c r="AA299" t="s">
        <v>47</v>
      </c>
      <c r="AB299">
        <v>0</v>
      </c>
      <c r="AC299" t="str">
        <f>VLOOKUP($A299,Pit!$A$4:$A$1386,1,FALSE)</f>
        <v>SPJorge Morales21</v>
      </c>
    </row>
    <row r="300" spans="1:29" x14ac:dyDescent="0.25">
      <c r="A300" t="str">
        <f t="shared" si="4"/>
        <v>RPLuis Morales21</v>
      </c>
      <c r="B300">
        <v>11566</v>
      </c>
      <c r="C300">
        <v>624</v>
      </c>
      <c r="D300" t="s">
        <v>342</v>
      </c>
      <c r="E300" t="s">
        <v>619</v>
      </c>
      <c r="F300">
        <v>0</v>
      </c>
      <c r="G300">
        <v>36861</v>
      </c>
      <c r="H300">
        <v>21</v>
      </c>
      <c r="I300" t="s">
        <v>136</v>
      </c>
      <c r="J300" t="s">
        <v>221</v>
      </c>
      <c r="K300">
        <v>1</v>
      </c>
      <c r="L300">
        <v>1</v>
      </c>
      <c r="M300">
        <v>1</v>
      </c>
      <c r="O300" t="s">
        <v>47</v>
      </c>
      <c r="P300" t="s">
        <v>47</v>
      </c>
      <c r="Q300" t="s">
        <v>47</v>
      </c>
      <c r="R300" t="s">
        <v>47</v>
      </c>
      <c r="S300" t="s">
        <v>47</v>
      </c>
      <c r="T300" t="s">
        <v>47</v>
      </c>
      <c r="U300" t="s">
        <v>47</v>
      </c>
      <c r="V300" t="s">
        <v>47</v>
      </c>
      <c r="W300" t="s">
        <v>47</v>
      </c>
      <c r="X300" t="s">
        <v>47</v>
      </c>
      <c r="Y300" t="s">
        <v>47</v>
      </c>
      <c r="Z300" t="s">
        <v>47</v>
      </c>
      <c r="AA300" t="s">
        <v>47</v>
      </c>
      <c r="AB300">
        <v>0</v>
      </c>
      <c r="AC300" t="str">
        <f>VLOOKUP($A300,Pit!$A$4:$A$1386,1,FALSE)</f>
        <v>RPLuis Morales21</v>
      </c>
    </row>
    <row r="301" spans="1:29" x14ac:dyDescent="0.25">
      <c r="A301" t="str">
        <f t="shared" si="4"/>
        <v>SPFelipe Morán21</v>
      </c>
      <c r="B301">
        <v>9856</v>
      </c>
      <c r="C301">
        <v>296</v>
      </c>
      <c r="D301" t="s">
        <v>424</v>
      </c>
      <c r="E301" t="s">
        <v>1128</v>
      </c>
      <c r="F301">
        <v>0</v>
      </c>
      <c r="G301">
        <v>36954</v>
      </c>
      <c r="H301">
        <v>21</v>
      </c>
      <c r="I301" t="s">
        <v>136</v>
      </c>
      <c r="J301" t="s">
        <v>25</v>
      </c>
      <c r="K301">
        <v>1</v>
      </c>
      <c r="L301">
        <v>1</v>
      </c>
      <c r="M301">
        <v>1</v>
      </c>
      <c r="O301" t="s">
        <v>47</v>
      </c>
      <c r="P301" t="s">
        <v>47</v>
      </c>
      <c r="Q301" t="s">
        <v>47</v>
      </c>
      <c r="R301" t="s">
        <v>47</v>
      </c>
      <c r="S301" t="s">
        <v>47</v>
      </c>
      <c r="T301" t="s">
        <v>47</v>
      </c>
      <c r="U301" t="s">
        <v>47</v>
      </c>
      <c r="V301" t="s">
        <v>47</v>
      </c>
      <c r="W301" t="s">
        <v>47</v>
      </c>
      <c r="X301" t="s">
        <v>47</v>
      </c>
      <c r="Y301" t="s">
        <v>47</v>
      </c>
      <c r="Z301" t="s">
        <v>47</v>
      </c>
      <c r="AA301" t="s">
        <v>47</v>
      </c>
      <c r="AB301">
        <v>0</v>
      </c>
      <c r="AC301" t="str">
        <f>VLOOKUP($A301,Pit!$A$4:$A$1386,1,FALSE)</f>
        <v>SPFelipe Morán21</v>
      </c>
    </row>
    <row r="302" spans="1:29" x14ac:dyDescent="0.25">
      <c r="A302" t="str">
        <f t="shared" si="4"/>
        <v>RPNobuyoki Morimoto21</v>
      </c>
      <c r="B302">
        <v>4034</v>
      </c>
      <c r="C302">
        <v>700</v>
      </c>
      <c r="D302" t="s">
        <v>1129</v>
      </c>
      <c r="E302" t="s">
        <v>1130</v>
      </c>
      <c r="F302">
        <v>0</v>
      </c>
      <c r="G302">
        <v>36907</v>
      </c>
      <c r="H302">
        <v>21</v>
      </c>
      <c r="I302" t="s">
        <v>136</v>
      </c>
      <c r="J302" t="s">
        <v>221</v>
      </c>
      <c r="K302">
        <v>1</v>
      </c>
      <c r="L302">
        <v>1</v>
      </c>
      <c r="M302">
        <v>1</v>
      </c>
      <c r="O302" t="s">
        <v>47</v>
      </c>
      <c r="P302" t="s">
        <v>47</v>
      </c>
      <c r="Q302" t="s">
        <v>47</v>
      </c>
      <c r="R302" t="s">
        <v>47</v>
      </c>
      <c r="S302" t="s">
        <v>47</v>
      </c>
      <c r="T302" t="s">
        <v>47</v>
      </c>
      <c r="U302" t="s">
        <v>47</v>
      </c>
      <c r="V302" t="s">
        <v>47</v>
      </c>
      <c r="W302" t="s">
        <v>47</v>
      </c>
      <c r="X302" t="s">
        <v>47</v>
      </c>
      <c r="Y302" t="s">
        <v>47</v>
      </c>
      <c r="Z302" t="s">
        <v>47</v>
      </c>
      <c r="AA302" t="s">
        <v>47</v>
      </c>
      <c r="AB302">
        <v>0</v>
      </c>
      <c r="AC302" t="str">
        <f>VLOOKUP($A302,Pit!$A$4:$A$1386,1,FALSE)</f>
        <v>RPNobuyoki Morimoto21</v>
      </c>
    </row>
    <row r="303" spans="1:29" x14ac:dyDescent="0.25">
      <c r="A303" t="str">
        <f t="shared" si="4"/>
        <v>RPMatt Morrison21</v>
      </c>
      <c r="B303">
        <v>10985</v>
      </c>
      <c r="C303">
        <v>589</v>
      </c>
      <c r="D303" t="s">
        <v>223</v>
      </c>
      <c r="E303" t="s">
        <v>621</v>
      </c>
      <c r="F303">
        <v>0</v>
      </c>
      <c r="G303">
        <v>37039</v>
      </c>
      <c r="H303">
        <v>21</v>
      </c>
      <c r="I303" t="s">
        <v>136</v>
      </c>
      <c r="J303" t="s">
        <v>221</v>
      </c>
      <c r="K303">
        <v>1</v>
      </c>
      <c r="L303">
        <v>1</v>
      </c>
      <c r="M303">
        <v>1</v>
      </c>
      <c r="O303" t="s">
        <v>47</v>
      </c>
      <c r="P303" t="s">
        <v>47</v>
      </c>
      <c r="Q303" t="s">
        <v>47</v>
      </c>
      <c r="R303" t="s">
        <v>47</v>
      </c>
      <c r="S303" t="s">
        <v>47</v>
      </c>
      <c r="T303" t="s">
        <v>47</v>
      </c>
      <c r="U303" t="s">
        <v>47</v>
      </c>
      <c r="V303" t="s">
        <v>47</v>
      </c>
      <c r="W303" t="s">
        <v>47</v>
      </c>
      <c r="X303" t="s">
        <v>47</v>
      </c>
      <c r="Y303" t="s">
        <v>47</v>
      </c>
      <c r="Z303" t="s">
        <v>47</v>
      </c>
      <c r="AA303" t="s">
        <v>47</v>
      </c>
      <c r="AB303">
        <v>0</v>
      </c>
      <c r="AC303" t="str">
        <f>VLOOKUP($A303,Pit!$A$4:$A$1386,1,FALSE)</f>
        <v>RPMatt Morrison21</v>
      </c>
    </row>
    <row r="304" spans="1:29" x14ac:dyDescent="0.25">
      <c r="A304" t="str">
        <f t="shared" si="4"/>
        <v>RPMasamune Motsuzuki18</v>
      </c>
      <c r="B304">
        <v>9260</v>
      </c>
      <c r="C304">
        <v>851</v>
      </c>
      <c r="D304" t="s">
        <v>1131</v>
      </c>
      <c r="E304" t="s">
        <v>1132</v>
      </c>
      <c r="F304">
        <v>0</v>
      </c>
      <c r="G304">
        <v>37928</v>
      </c>
      <c r="H304">
        <v>18</v>
      </c>
      <c r="I304" t="s">
        <v>136</v>
      </c>
      <c r="J304" t="s">
        <v>221</v>
      </c>
      <c r="K304">
        <v>1</v>
      </c>
      <c r="L304">
        <v>1</v>
      </c>
      <c r="M304">
        <v>1</v>
      </c>
      <c r="O304" t="s">
        <v>47</v>
      </c>
      <c r="P304" t="s">
        <v>47</v>
      </c>
      <c r="Q304" t="s">
        <v>47</v>
      </c>
      <c r="R304" t="s">
        <v>47</v>
      </c>
      <c r="S304" t="s">
        <v>47</v>
      </c>
      <c r="T304" t="s">
        <v>47</v>
      </c>
      <c r="U304" t="s">
        <v>47</v>
      </c>
      <c r="V304" t="s">
        <v>47</v>
      </c>
      <c r="W304" t="s">
        <v>47</v>
      </c>
      <c r="X304" t="s">
        <v>47</v>
      </c>
      <c r="Y304" t="s">
        <v>47</v>
      </c>
      <c r="Z304" t="s">
        <v>47</v>
      </c>
      <c r="AA304" t="s">
        <v>47</v>
      </c>
      <c r="AB304">
        <v>0</v>
      </c>
      <c r="AC304" t="str">
        <f>VLOOKUP($A304,Pit!$A$4:$A$1386,1,FALSE)</f>
        <v>RPMasamune Motsuzuki18</v>
      </c>
    </row>
    <row r="305" spans="1:29" x14ac:dyDescent="0.25">
      <c r="A305" t="str">
        <f t="shared" si="4"/>
        <v>SPManuel Muñóz21</v>
      </c>
      <c r="B305">
        <v>10029</v>
      </c>
      <c r="C305">
        <v>38</v>
      </c>
      <c r="D305" t="s">
        <v>606</v>
      </c>
      <c r="E305" t="s">
        <v>1133</v>
      </c>
      <c r="F305">
        <v>0</v>
      </c>
      <c r="G305">
        <v>36978</v>
      </c>
      <c r="H305">
        <v>21</v>
      </c>
      <c r="I305" t="s">
        <v>136</v>
      </c>
      <c r="J305" t="s">
        <v>25</v>
      </c>
      <c r="K305">
        <v>1</v>
      </c>
      <c r="L305">
        <v>1</v>
      </c>
      <c r="M305">
        <v>1</v>
      </c>
      <c r="O305" t="s">
        <v>47</v>
      </c>
      <c r="P305" t="s">
        <v>47</v>
      </c>
      <c r="Q305" t="s">
        <v>47</v>
      </c>
      <c r="R305" t="s">
        <v>47</v>
      </c>
      <c r="S305" t="s">
        <v>47</v>
      </c>
      <c r="T305" t="s">
        <v>47</v>
      </c>
      <c r="U305" t="s">
        <v>47</v>
      </c>
      <c r="V305" t="s">
        <v>47</v>
      </c>
      <c r="W305" t="s">
        <v>47</v>
      </c>
      <c r="X305" t="s">
        <v>47</v>
      </c>
      <c r="Y305" t="s">
        <v>47</v>
      </c>
      <c r="Z305" t="s">
        <v>47</v>
      </c>
      <c r="AA305" t="s">
        <v>47</v>
      </c>
      <c r="AB305">
        <v>0</v>
      </c>
      <c r="AC305" t="str">
        <f>VLOOKUP($A305,Pit!$A$4:$A$1386,1,FALSE)</f>
        <v>SPManuel Muñóz21</v>
      </c>
    </row>
    <row r="306" spans="1:29" x14ac:dyDescent="0.25">
      <c r="A306" t="str">
        <f t="shared" si="4"/>
        <v>SPTsukasa Murakami21</v>
      </c>
      <c r="B306">
        <v>4113</v>
      </c>
      <c r="C306">
        <v>698</v>
      </c>
      <c r="D306" t="s">
        <v>1134</v>
      </c>
      <c r="E306" t="s">
        <v>1135</v>
      </c>
      <c r="F306">
        <v>0</v>
      </c>
      <c r="G306">
        <v>36709</v>
      </c>
      <c r="H306">
        <v>21</v>
      </c>
      <c r="I306" t="s">
        <v>136</v>
      </c>
      <c r="J306" t="s">
        <v>25</v>
      </c>
      <c r="K306">
        <v>1</v>
      </c>
      <c r="L306">
        <v>1</v>
      </c>
      <c r="M306">
        <v>1</v>
      </c>
      <c r="O306" t="s">
        <v>47</v>
      </c>
      <c r="P306" t="s">
        <v>47</v>
      </c>
      <c r="Q306" t="s">
        <v>47</v>
      </c>
      <c r="R306" t="s">
        <v>47</v>
      </c>
      <c r="S306" t="s">
        <v>47</v>
      </c>
      <c r="T306" t="s">
        <v>47</v>
      </c>
      <c r="U306" t="s">
        <v>47</v>
      </c>
      <c r="V306" t="s">
        <v>47</v>
      </c>
      <c r="W306" t="s">
        <v>47</v>
      </c>
      <c r="X306" t="s">
        <v>47</v>
      </c>
      <c r="Y306" t="s">
        <v>47</v>
      </c>
      <c r="Z306" t="s">
        <v>47</v>
      </c>
      <c r="AA306" t="s">
        <v>47</v>
      </c>
      <c r="AB306">
        <v>0</v>
      </c>
      <c r="AC306" t="str">
        <f>VLOOKUP($A306,Pit!$A$4:$A$1386,1,FALSE)</f>
        <v>SPTsukasa Murakami21</v>
      </c>
    </row>
    <row r="307" spans="1:29" x14ac:dyDescent="0.25">
      <c r="A307" t="str">
        <f t="shared" si="4"/>
        <v>RPYosai Murata21</v>
      </c>
      <c r="B307">
        <v>4025</v>
      </c>
      <c r="C307">
        <v>725</v>
      </c>
      <c r="D307" t="s">
        <v>1136</v>
      </c>
      <c r="E307" t="s">
        <v>1137</v>
      </c>
      <c r="F307">
        <v>0</v>
      </c>
      <c r="G307">
        <v>36883</v>
      </c>
      <c r="H307">
        <v>21</v>
      </c>
      <c r="I307" t="s">
        <v>136</v>
      </c>
      <c r="J307" t="s">
        <v>221</v>
      </c>
      <c r="K307">
        <v>1</v>
      </c>
      <c r="L307">
        <v>1</v>
      </c>
      <c r="M307">
        <v>1</v>
      </c>
      <c r="O307" t="s">
        <v>47</v>
      </c>
      <c r="P307" t="s">
        <v>47</v>
      </c>
      <c r="Q307" t="s">
        <v>47</v>
      </c>
      <c r="R307" t="s">
        <v>47</v>
      </c>
      <c r="S307" t="s">
        <v>47</v>
      </c>
      <c r="T307" t="s">
        <v>47</v>
      </c>
      <c r="U307" t="s">
        <v>47</v>
      </c>
      <c r="V307" t="s">
        <v>47</v>
      </c>
      <c r="W307" t="s">
        <v>47</v>
      </c>
      <c r="X307" t="s">
        <v>47</v>
      </c>
      <c r="Y307" t="s">
        <v>47</v>
      </c>
      <c r="Z307" t="s">
        <v>47</v>
      </c>
      <c r="AA307" t="s">
        <v>47</v>
      </c>
      <c r="AB307">
        <v>0</v>
      </c>
      <c r="AC307" t="str">
        <f>VLOOKUP($A307,Pit!$A$4:$A$1386,1,FALSE)</f>
        <v>RPYosai Murata21</v>
      </c>
    </row>
    <row r="308" spans="1:29" x14ac:dyDescent="0.25">
      <c r="A308" t="str">
        <f t="shared" si="4"/>
        <v>SPKanzaburo Murayama22</v>
      </c>
      <c r="B308">
        <v>5856</v>
      </c>
      <c r="C308">
        <v>524</v>
      </c>
      <c r="D308" t="s">
        <v>1138</v>
      </c>
      <c r="E308" t="s">
        <v>1139</v>
      </c>
      <c r="F308">
        <v>0</v>
      </c>
      <c r="G308">
        <v>36559</v>
      </c>
      <c r="H308">
        <v>22</v>
      </c>
      <c r="I308" t="s">
        <v>136</v>
      </c>
      <c r="J308" t="s">
        <v>25</v>
      </c>
      <c r="K308">
        <v>1</v>
      </c>
      <c r="L308">
        <v>1</v>
      </c>
      <c r="M308">
        <v>1</v>
      </c>
      <c r="O308" t="s">
        <v>47</v>
      </c>
      <c r="P308" t="s">
        <v>47</v>
      </c>
      <c r="Q308" t="s">
        <v>47</v>
      </c>
      <c r="R308" t="s">
        <v>47</v>
      </c>
      <c r="S308" t="s">
        <v>47</v>
      </c>
      <c r="T308" t="s">
        <v>47</v>
      </c>
      <c r="U308" t="s">
        <v>47</v>
      </c>
      <c r="V308" t="s">
        <v>47</v>
      </c>
      <c r="W308" t="s">
        <v>47</v>
      </c>
      <c r="X308" t="s">
        <v>47</v>
      </c>
      <c r="Y308" t="s">
        <v>47</v>
      </c>
      <c r="Z308" t="s">
        <v>47</v>
      </c>
      <c r="AA308" t="s">
        <v>47</v>
      </c>
      <c r="AB308">
        <v>0</v>
      </c>
      <c r="AC308" t="str">
        <f>VLOOKUP($A308,Pit!$A$4:$A$1386,1,FALSE)</f>
        <v>SPKanzaburo Murayama22</v>
      </c>
    </row>
    <row r="309" spans="1:29" x14ac:dyDescent="0.25">
      <c r="A309" t="str">
        <f t="shared" si="4"/>
        <v>SPJake Murray21</v>
      </c>
      <c r="B309">
        <v>10676</v>
      </c>
      <c r="C309">
        <v>431</v>
      </c>
      <c r="D309" t="s">
        <v>738</v>
      </c>
      <c r="E309" t="s">
        <v>1140</v>
      </c>
      <c r="F309">
        <v>0</v>
      </c>
      <c r="G309">
        <v>36923</v>
      </c>
      <c r="H309">
        <v>21</v>
      </c>
      <c r="I309" t="s">
        <v>136</v>
      </c>
      <c r="J309" t="s">
        <v>25</v>
      </c>
      <c r="K309">
        <v>1</v>
      </c>
      <c r="L309">
        <v>1</v>
      </c>
      <c r="M309">
        <v>1</v>
      </c>
      <c r="O309" t="s">
        <v>47</v>
      </c>
      <c r="P309" t="s">
        <v>47</v>
      </c>
      <c r="Q309" t="s">
        <v>47</v>
      </c>
      <c r="R309" t="s">
        <v>47</v>
      </c>
      <c r="S309" t="s">
        <v>47</v>
      </c>
      <c r="T309" t="s">
        <v>47</v>
      </c>
      <c r="U309" t="s">
        <v>47</v>
      </c>
      <c r="V309" t="s">
        <v>47</v>
      </c>
      <c r="W309" t="s">
        <v>47</v>
      </c>
      <c r="X309" t="s">
        <v>47</v>
      </c>
      <c r="Y309" t="s">
        <v>47</v>
      </c>
      <c r="Z309" t="s">
        <v>47</v>
      </c>
      <c r="AA309" t="s">
        <v>47</v>
      </c>
      <c r="AB309">
        <v>0</v>
      </c>
      <c r="AC309" t="str">
        <f>VLOOKUP($A309,Pit!$A$4:$A$1386,1,FALSE)</f>
        <v>SPJake Murray21</v>
      </c>
    </row>
    <row r="310" spans="1:29" x14ac:dyDescent="0.25">
      <c r="A310" t="str">
        <f t="shared" si="4"/>
        <v>RPTatsukichi Nagata18</v>
      </c>
      <c r="B310">
        <v>8676</v>
      </c>
      <c r="C310">
        <v>651</v>
      </c>
      <c r="D310" t="s">
        <v>1141</v>
      </c>
      <c r="E310" t="s">
        <v>1142</v>
      </c>
      <c r="F310">
        <v>0</v>
      </c>
      <c r="G310">
        <v>37876</v>
      </c>
      <c r="H310">
        <v>18</v>
      </c>
      <c r="I310" t="s">
        <v>136</v>
      </c>
      <c r="J310" t="s">
        <v>221</v>
      </c>
      <c r="K310">
        <v>1</v>
      </c>
      <c r="L310">
        <v>1</v>
      </c>
      <c r="M310">
        <v>1</v>
      </c>
      <c r="O310" t="s">
        <v>47</v>
      </c>
      <c r="P310" t="s">
        <v>47</v>
      </c>
      <c r="Q310" t="s">
        <v>47</v>
      </c>
      <c r="R310" t="s">
        <v>47</v>
      </c>
      <c r="S310" t="s">
        <v>47</v>
      </c>
      <c r="T310" t="s">
        <v>47</v>
      </c>
      <c r="U310" t="s">
        <v>47</v>
      </c>
      <c r="V310" t="s">
        <v>47</v>
      </c>
      <c r="W310" t="s">
        <v>47</v>
      </c>
      <c r="X310" t="s">
        <v>47</v>
      </c>
      <c r="Y310" t="s">
        <v>47</v>
      </c>
      <c r="Z310" t="s">
        <v>47</v>
      </c>
      <c r="AA310" t="s">
        <v>47</v>
      </c>
      <c r="AB310">
        <v>0</v>
      </c>
      <c r="AC310" t="str">
        <f>VLOOKUP($A310,Pit!$A$4:$A$1386,1,FALSE)</f>
        <v>RPTatsukichi Nagata18</v>
      </c>
    </row>
    <row r="311" spans="1:29" x14ac:dyDescent="0.25">
      <c r="A311" t="str">
        <f t="shared" si="4"/>
        <v>RPMabuchi Naito18</v>
      </c>
      <c r="B311">
        <v>5481</v>
      </c>
      <c r="C311">
        <v>536</v>
      </c>
      <c r="D311" t="s">
        <v>1143</v>
      </c>
      <c r="E311" t="s">
        <v>1144</v>
      </c>
      <c r="F311">
        <v>0</v>
      </c>
      <c r="G311">
        <v>37927</v>
      </c>
      <c r="H311">
        <v>18</v>
      </c>
      <c r="I311" t="s">
        <v>136</v>
      </c>
      <c r="J311" t="s">
        <v>221</v>
      </c>
      <c r="K311">
        <v>1</v>
      </c>
      <c r="L311">
        <v>1</v>
      </c>
      <c r="M311">
        <v>1</v>
      </c>
      <c r="O311" t="s">
        <v>47</v>
      </c>
      <c r="P311" t="s">
        <v>47</v>
      </c>
      <c r="Q311" t="s">
        <v>47</v>
      </c>
      <c r="R311" t="s">
        <v>47</v>
      </c>
      <c r="S311" t="s">
        <v>47</v>
      </c>
      <c r="T311" t="s">
        <v>47</v>
      </c>
      <c r="U311" t="s">
        <v>47</v>
      </c>
      <c r="V311" t="s">
        <v>47</v>
      </c>
      <c r="W311" t="s">
        <v>47</v>
      </c>
      <c r="X311" t="s">
        <v>47</v>
      </c>
      <c r="Y311" t="s">
        <v>47</v>
      </c>
      <c r="Z311" t="s">
        <v>47</v>
      </c>
      <c r="AA311" t="s">
        <v>47</v>
      </c>
      <c r="AB311">
        <v>0</v>
      </c>
      <c r="AC311" t="str">
        <f>VLOOKUP($A311,Pit!$A$4:$A$1386,1,FALSE)</f>
        <v>RPMabuchi Naito18</v>
      </c>
    </row>
    <row r="312" spans="1:29" x14ac:dyDescent="0.25">
      <c r="A312" t="str">
        <f t="shared" si="4"/>
        <v>SPSadahige Nakagawa21</v>
      </c>
      <c r="B312">
        <v>7563</v>
      </c>
      <c r="C312">
        <v>389</v>
      </c>
      <c r="D312" t="s">
        <v>1145</v>
      </c>
      <c r="E312" t="s">
        <v>1146</v>
      </c>
      <c r="F312">
        <v>0</v>
      </c>
      <c r="G312">
        <v>36699</v>
      </c>
      <c r="H312">
        <v>21</v>
      </c>
      <c r="I312" t="s">
        <v>136</v>
      </c>
      <c r="J312" t="s">
        <v>25</v>
      </c>
      <c r="K312">
        <v>1</v>
      </c>
      <c r="L312">
        <v>1</v>
      </c>
      <c r="M312">
        <v>1</v>
      </c>
      <c r="O312" t="s">
        <v>47</v>
      </c>
      <c r="P312" t="s">
        <v>47</v>
      </c>
      <c r="Q312" t="s">
        <v>47</v>
      </c>
      <c r="R312" t="s">
        <v>47</v>
      </c>
      <c r="S312" t="s">
        <v>47</v>
      </c>
      <c r="T312" t="s">
        <v>47</v>
      </c>
      <c r="U312" t="s">
        <v>47</v>
      </c>
      <c r="V312" t="s">
        <v>47</v>
      </c>
      <c r="W312" t="s">
        <v>47</v>
      </c>
      <c r="X312" t="s">
        <v>47</v>
      </c>
      <c r="Y312" t="s">
        <v>47</v>
      </c>
      <c r="Z312" t="s">
        <v>47</v>
      </c>
      <c r="AA312" t="s">
        <v>47</v>
      </c>
      <c r="AB312">
        <v>0</v>
      </c>
      <c r="AC312" t="str">
        <f>VLOOKUP($A312,Pit!$A$4:$A$1386,1,FALSE)</f>
        <v>SPSadahige Nakagawa21</v>
      </c>
    </row>
    <row r="313" spans="1:29" x14ac:dyDescent="0.25">
      <c r="A313" t="str">
        <f t="shared" si="4"/>
        <v>SPHisamitsu Nakamura21</v>
      </c>
      <c r="B313">
        <v>6885</v>
      </c>
      <c r="C313">
        <v>865</v>
      </c>
      <c r="D313" t="s">
        <v>1147</v>
      </c>
      <c r="E313" t="s">
        <v>630</v>
      </c>
      <c r="F313">
        <v>0</v>
      </c>
      <c r="G313">
        <v>36725</v>
      </c>
      <c r="H313">
        <v>21</v>
      </c>
      <c r="I313" t="s">
        <v>136</v>
      </c>
      <c r="J313" t="s">
        <v>25</v>
      </c>
      <c r="K313">
        <v>1</v>
      </c>
      <c r="L313">
        <v>1</v>
      </c>
      <c r="M313">
        <v>1</v>
      </c>
      <c r="O313" t="s">
        <v>47</v>
      </c>
      <c r="P313" t="s">
        <v>47</v>
      </c>
      <c r="Q313" t="s">
        <v>47</v>
      </c>
      <c r="R313" t="s">
        <v>47</v>
      </c>
      <c r="S313" t="s">
        <v>47</v>
      </c>
      <c r="T313" t="s">
        <v>47</v>
      </c>
      <c r="U313" t="s">
        <v>47</v>
      </c>
      <c r="V313" t="s">
        <v>47</v>
      </c>
      <c r="W313" t="s">
        <v>47</v>
      </c>
      <c r="X313" t="s">
        <v>47</v>
      </c>
      <c r="Y313" t="s">
        <v>47</v>
      </c>
      <c r="Z313" t="s">
        <v>47</v>
      </c>
      <c r="AA313" t="s">
        <v>47</v>
      </c>
      <c r="AB313">
        <v>0</v>
      </c>
      <c r="AC313" t="str">
        <f>VLOOKUP($A313,Pit!$A$4:$A$1386,1,FALSE)</f>
        <v>SPHisamitsu Nakamura21</v>
      </c>
    </row>
    <row r="314" spans="1:29" x14ac:dyDescent="0.25">
      <c r="A314" t="str">
        <f t="shared" si="4"/>
        <v>RPMasu Nakamura21</v>
      </c>
      <c r="B314">
        <v>13804</v>
      </c>
      <c r="C314">
        <v>615</v>
      </c>
      <c r="D314" t="s">
        <v>1148</v>
      </c>
      <c r="E314" t="s">
        <v>630</v>
      </c>
      <c r="F314">
        <v>0</v>
      </c>
      <c r="G314">
        <v>36747</v>
      </c>
      <c r="H314">
        <v>21</v>
      </c>
      <c r="I314" t="s">
        <v>136</v>
      </c>
      <c r="J314" t="s">
        <v>221</v>
      </c>
      <c r="K314">
        <v>1</v>
      </c>
      <c r="L314">
        <v>1</v>
      </c>
      <c r="M314">
        <v>1</v>
      </c>
      <c r="O314" t="s">
        <v>47</v>
      </c>
      <c r="P314" t="s">
        <v>47</v>
      </c>
      <c r="Q314" t="s">
        <v>47</v>
      </c>
      <c r="R314" t="s">
        <v>47</v>
      </c>
      <c r="S314" t="s">
        <v>47</v>
      </c>
      <c r="T314" t="s">
        <v>47</v>
      </c>
      <c r="U314" t="s">
        <v>47</v>
      </c>
      <c r="V314" t="s">
        <v>47</v>
      </c>
      <c r="W314" t="s">
        <v>47</v>
      </c>
      <c r="X314" t="s">
        <v>47</v>
      </c>
      <c r="Y314" t="s">
        <v>47</v>
      </c>
      <c r="Z314" t="s">
        <v>47</v>
      </c>
      <c r="AA314" t="s">
        <v>47</v>
      </c>
      <c r="AB314">
        <v>0</v>
      </c>
      <c r="AC314" t="str">
        <f>VLOOKUP($A314,Pit!$A$4:$A$1386,1,FALSE)</f>
        <v>RPMasu Nakamura21</v>
      </c>
    </row>
    <row r="315" spans="1:29" x14ac:dyDescent="0.25">
      <c r="A315" t="str">
        <f t="shared" si="4"/>
        <v>RPShigetaka Nakanishi21</v>
      </c>
      <c r="B315">
        <v>6587</v>
      </c>
      <c r="C315">
        <v>550</v>
      </c>
      <c r="D315" t="s">
        <v>1149</v>
      </c>
      <c r="E315" t="s">
        <v>1150</v>
      </c>
      <c r="F315">
        <v>0</v>
      </c>
      <c r="G315">
        <v>36800</v>
      </c>
      <c r="H315">
        <v>21</v>
      </c>
      <c r="I315" t="s">
        <v>136</v>
      </c>
      <c r="J315" t="s">
        <v>221</v>
      </c>
      <c r="K315">
        <v>1</v>
      </c>
      <c r="L315">
        <v>1</v>
      </c>
      <c r="M315">
        <v>1</v>
      </c>
      <c r="O315" t="s">
        <v>47</v>
      </c>
      <c r="P315" t="s">
        <v>47</v>
      </c>
      <c r="Q315" t="s">
        <v>47</v>
      </c>
      <c r="R315" t="s">
        <v>47</v>
      </c>
      <c r="S315" t="s">
        <v>47</v>
      </c>
      <c r="T315" t="s">
        <v>47</v>
      </c>
      <c r="U315" t="s">
        <v>47</v>
      </c>
      <c r="V315" t="s">
        <v>47</v>
      </c>
      <c r="W315" t="s">
        <v>47</v>
      </c>
      <c r="X315" t="s">
        <v>47</v>
      </c>
      <c r="Y315" t="s">
        <v>47</v>
      </c>
      <c r="Z315" t="s">
        <v>47</v>
      </c>
      <c r="AA315" t="s">
        <v>47</v>
      </c>
      <c r="AB315">
        <v>0</v>
      </c>
      <c r="AC315" t="str">
        <f>VLOOKUP($A315,Pit!$A$4:$A$1386,1,FALSE)</f>
        <v>RPShigetaka Nakanishi21</v>
      </c>
    </row>
    <row r="316" spans="1:29" x14ac:dyDescent="0.25">
      <c r="A316" t="str">
        <f t="shared" si="4"/>
        <v>RPYeijiro Nakao18</v>
      </c>
      <c r="B316">
        <v>8675</v>
      </c>
      <c r="C316">
        <v>661</v>
      </c>
      <c r="D316" t="s">
        <v>1151</v>
      </c>
      <c r="E316" t="s">
        <v>1152</v>
      </c>
      <c r="F316">
        <v>0</v>
      </c>
      <c r="G316">
        <v>37980</v>
      </c>
      <c r="H316">
        <v>18</v>
      </c>
      <c r="I316" t="s">
        <v>136</v>
      </c>
      <c r="J316" t="s">
        <v>221</v>
      </c>
      <c r="K316">
        <v>1</v>
      </c>
      <c r="L316">
        <v>1</v>
      </c>
      <c r="M316">
        <v>1</v>
      </c>
      <c r="O316" t="s">
        <v>47</v>
      </c>
      <c r="P316" t="s">
        <v>47</v>
      </c>
      <c r="Q316" t="s">
        <v>47</v>
      </c>
      <c r="R316" t="s">
        <v>47</v>
      </c>
      <c r="S316" t="s">
        <v>47</v>
      </c>
      <c r="T316" t="s">
        <v>47</v>
      </c>
      <c r="U316" t="s">
        <v>47</v>
      </c>
      <c r="V316" t="s">
        <v>47</v>
      </c>
      <c r="W316" t="s">
        <v>47</v>
      </c>
      <c r="X316" t="s">
        <v>47</v>
      </c>
      <c r="Y316" t="s">
        <v>47</v>
      </c>
      <c r="Z316" t="s">
        <v>47</v>
      </c>
      <c r="AA316" t="s">
        <v>47</v>
      </c>
      <c r="AB316">
        <v>0</v>
      </c>
      <c r="AC316" t="str">
        <f>VLOOKUP($A316,Pit!$A$4:$A$1386,1,FALSE)</f>
        <v>RPYeijiro Nakao18</v>
      </c>
    </row>
    <row r="317" spans="1:29" x14ac:dyDescent="0.25">
      <c r="A317" t="str">
        <f t="shared" si="4"/>
        <v>RPDan Nelligan18</v>
      </c>
      <c r="B317">
        <v>4919</v>
      </c>
      <c r="C317">
        <v>880</v>
      </c>
      <c r="D317" t="s">
        <v>314</v>
      </c>
      <c r="E317" t="s">
        <v>1153</v>
      </c>
      <c r="F317">
        <v>0</v>
      </c>
      <c r="G317">
        <v>37866</v>
      </c>
      <c r="H317">
        <v>18</v>
      </c>
      <c r="I317" t="s">
        <v>136</v>
      </c>
      <c r="J317" t="s">
        <v>221</v>
      </c>
      <c r="K317">
        <v>1</v>
      </c>
      <c r="L317">
        <v>1</v>
      </c>
      <c r="M317">
        <v>1</v>
      </c>
      <c r="O317" t="s">
        <v>47</v>
      </c>
      <c r="P317" t="s">
        <v>47</v>
      </c>
      <c r="Q317" t="s">
        <v>47</v>
      </c>
      <c r="R317" t="s">
        <v>47</v>
      </c>
      <c r="S317" t="s">
        <v>47</v>
      </c>
      <c r="T317" t="s">
        <v>47</v>
      </c>
      <c r="U317" t="s">
        <v>47</v>
      </c>
      <c r="V317" t="s">
        <v>47</v>
      </c>
      <c r="W317" t="s">
        <v>47</v>
      </c>
      <c r="X317" t="s">
        <v>47</v>
      </c>
      <c r="Y317" t="s">
        <v>47</v>
      </c>
      <c r="Z317" t="s">
        <v>47</v>
      </c>
      <c r="AA317" t="s">
        <v>47</v>
      </c>
      <c r="AB317">
        <v>0</v>
      </c>
      <c r="AC317" t="str">
        <f>VLOOKUP($A317,Pit!$A$4:$A$1386,1,FALSE)</f>
        <v>RPDan Nelligan18</v>
      </c>
    </row>
    <row r="318" spans="1:29" x14ac:dyDescent="0.25">
      <c r="A318" t="str">
        <f t="shared" si="4"/>
        <v>SPMasakazu Nishimura18</v>
      </c>
      <c r="B318">
        <v>8655</v>
      </c>
      <c r="C318">
        <v>663</v>
      </c>
      <c r="D318" t="s">
        <v>1154</v>
      </c>
      <c r="E318" t="s">
        <v>1155</v>
      </c>
      <c r="F318">
        <v>2200000</v>
      </c>
      <c r="G318">
        <v>38012</v>
      </c>
      <c r="H318">
        <v>18</v>
      </c>
      <c r="I318" t="s">
        <v>136</v>
      </c>
      <c r="J318" t="s">
        <v>25</v>
      </c>
      <c r="K318">
        <v>1</v>
      </c>
      <c r="L318">
        <v>1</v>
      </c>
      <c r="M318">
        <v>1</v>
      </c>
      <c r="O318" t="s">
        <v>47</v>
      </c>
      <c r="P318" t="s">
        <v>47</v>
      </c>
      <c r="Q318" t="s">
        <v>47</v>
      </c>
      <c r="R318" t="s">
        <v>47</v>
      </c>
      <c r="S318" t="s">
        <v>47</v>
      </c>
      <c r="T318" t="s">
        <v>47</v>
      </c>
      <c r="U318" t="s">
        <v>47</v>
      </c>
      <c r="V318" t="s">
        <v>47</v>
      </c>
      <c r="W318" t="s">
        <v>47</v>
      </c>
      <c r="X318" t="s">
        <v>47</v>
      </c>
      <c r="Y318" t="s">
        <v>47</v>
      </c>
      <c r="Z318" t="s">
        <v>47</v>
      </c>
      <c r="AA318" t="s">
        <v>47</v>
      </c>
      <c r="AB318">
        <v>0</v>
      </c>
      <c r="AC318" t="str">
        <f>VLOOKUP($A318,Pit!$A$4:$A$1386,1,FALSE)</f>
        <v>SPMasakazu Nishimura18</v>
      </c>
    </row>
    <row r="319" spans="1:29" x14ac:dyDescent="0.25">
      <c r="A319" t="str">
        <f t="shared" si="4"/>
        <v>SPMito Nomura20</v>
      </c>
      <c r="B319">
        <v>4440</v>
      </c>
      <c r="C319">
        <v>885</v>
      </c>
      <c r="D319" t="s">
        <v>1156</v>
      </c>
      <c r="E319" t="s">
        <v>1157</v>
      </c>
      <c r="F319">
        <v>0</v>
      </c>
      <c r="G319">
        <v>37044</v>
      </c>
      <c r="H319">
        <v>20</v>
      </c>
      <c r="I319" t="s">
        <v>136</v>
      </c>
      <c r="J319" t="s">
        <v>25</v>
      </c>
      <c r="K319">
        <v>1</v>
      </c>
      <c r="L319">
        <v>1</v>
      </c>
      <c r="M319">
        <v>1</v>
      </c>
      <c r="O319" t="s">
        <v>47</v>
      </c>
      <c r="P319" t="s">
        <v>47</v>
      </c>
      <c r="Q319" t="s">
        <v>47</v>
      </c>
      <c r="R319" t="s">
        <v>47</v>
      </c>
      <c r="S319" t="s">
        <v>47</v>
      </c>
      <c r="T319" t="s">
        <v>47</v>
      </c>
      <c r="U319" t="s">
        <v>47</v>
      </c>
      <c r="V319" t="s">
        <v>47</v>
      </c>
      <c r="W319" t="s">
        <v>47</v>
      </c>
      <c r="X319" t="s">
        <v>47</v>
      </c>
      <c r="Y319" t="s">
        <v>47</v>
      </c>
      <c r="Z319" t="s">
        <v>47</v>
      </c>
      <c r="AA319" t="s">
        <v>47</v>
      </c>
      <c r="AB319">
        <v>0</v>
      </c>
      <c r="AC319" t="str">
        <f>VLOOKUP($A319,Pit!$A$4:$A$1386,1,FALSE)</f>
        <v>SPMito Nomura20</v>
      </c>
    </row>
    <row r="320" spans="1:29" x14ac:dyDescent="0.25">
      <c r="A320" t="str">
        <f t="shared" si="4"/>
        <v>SPMillard Norman21</v>
      </c>
      <c r="B320">
        <v>5970</v>
      </c>
      <c r="C320">
        <v>522</v>
      </c>
      <c r="D320" t="s">
        <v>1158</v>
      </c>
      <c r="E320" t="s">
        <v>633</v>
      </c>
      <c r="F320">
        <v>0</v>
      </c>
      <c r="G320">
        <v>37006</v>
      </c>
      <c r="H320">
        <v>21</v>
      </c>
      <c r="I320" t="s">
        <v>136</v>
      </c>
      <c r="J320" t="s">
        <v>25</v>
      </c>
      <c r="K320">
        <v>1</v>
      </c>
      <c r="L320">
        <v>1</v>
      </c>
      <c r="M320">
        <v>1</v>
      </c>
      <c r="O320" t="s">
        <v>47</v>
      </c>
      <c r="P320" t="s">
        <v>47</v>
      </c>
      <c r="Q320" t="s">
        <v>47</v>
      </c>
      <c r="R320" t="s">
        <v>47</v>
      </c>
      <c r="S320" t="s">
        <v>47</v>
      </c>
      <c r="T320" t="s">
        <v>47</v>
      </c>
      <c r="U320" t="s">
        <v>47</v>
      </c>
      <c r="V320" t="s">
        <v>47</v>
      </c>
      <c r="W320" t="s">
        <v>47</v>
      </c>
      <c r="X320" t="s">
        <v>47</v>
      </c>
      <c r="Y320" t="s">
        <v>47</v>
      </c>
      <c r="Z320" t="s">
        <v>47</v>
      </c>
      <c r="AA320" t="s">
        <v>47</v>
      </c>
      <c r="AB320">
        <v>0</v>
      </c>
      <c r="AC320" t="str">
        <f>VLOOKUP($A320,Pit!$A$4:$A$1386,1,FALSE)</f>
        <v>SPMillard Norman21</v>
      </c>
    </row>
    <row r="321" spans="1:29" x14ac:dyDescent="0.25">
      <c r="A321" t="str">
        <f t="shared" si="4"/>
        <v>SPJim Norris18</v>
      </c>
      <c r="B321">
        <v>5132</v>
      </c>
      <c r="C321">
        <v>70</v>
      </c>
      <c r="D321" t="s">
        <v>220</v>
      </c>
      <c r="E321" t="s">
        <v>1159</v>
      </c>
      <c r="F321">
        <v>2000000</v>
      </c>
      <c r="G321">
        <v>38084</v>
      </c>
      <c r="H321">
        <v>18</v>
      </c>
      <c r="I321" t="s">
        <v>136</v>
      </c>
      <c r="J321" t="s">
        <v>25</v>
      </c>
      <c r="K321">
        <v>1</v>
      </c>
      <c r="L321">
        <v>1</v>
      </c>
      <c r="M321">
        <v>1</v>
      </c>
      <c r="O321" t="s">
        <v>47</v>
      </c>
      <c r="P321" t="s">
        <v>47</v>
      </c>
      <c r="Q321" t="s">
        <v>47</v>
      </c>
      <c r="R321" t="s">
        <v>47</v>
      </c>
      <c r="S321" t="s">
        <v>47</v>
      </c>
      <c r="T321" t="s">
        <v>47</v>
      </c>
      <c r="U321" t="s">
        <v>47</v>
      </c>
      <c r="V321" t="s">
        <v>47</v>
      </c>
      <c r="W321" t="s">
        <v>47</v>
      </c>
      <c r="X321" t="s">
        <v>47</v>
      </c>
      <c r="Y321" t="s">
        <v>47</v>
      </c>
      <c r="Z321" t="s">
        <v>47</v>
      </c>
      <c r="AA321" t="s">
        <v>47</v>
      </c>
      <c r="AB321">
        <v>0</v>
      </c>
      <c r="AC321" t="str">
        <f>VLOOKUP($A321,Pit!$A$4:$A$1386,1,FALSE)</f>
        <v>SPJim Norris18</v>
      </c>
    </row>
    <row r="322" spans="1:29" x14ac:dyDescent="0.25">
      <c r="A322" t="str">
        <f t="shared" si="4"/>
        <v>RPCooper O'Dell18</v>
      </c>
      <c r="B322">
        <v>5001</v>
      </c>
      <c r="C322">
        <v>147</v>
      </c>
      <c r="D322" t="s">
        <v>360</v>
      </c>
      <c r="E322" t="s">
        <v>1160</v>
      </c>
      <c r="F322">
        <v>0</v>
      </c>
      <c r="G322">
        <v>38122</v>
      </c>
      <c r="H322">
        <v>18</v>
      </c>
      <c r="I322" t="s">
        <v>136</v>
      </c>
      <c r="J322" t="s">
        <v>221</v>
      </c>
      <c r="K322">
        <v>1</v>
      </c>
      <c r="L322">
        <v>1</v>
      </c>
      <c r="M322">
        <v>1</v>
      </c>
      <c r="O322" t="s">
        <v>47</v>
      </c>
      <c r="P322" t="s">
        <v>47</v>
      </c>
      <c r="Q322" t="s">
        <v>47</v>
      </c>
      <c r="R322" t="s">
        <v>47</v>
      </c>
      <c r="S322" t="s">
        <v>47</v>
      </c>
      <c r="T322" t="s">
        <v>47</v>
      </c>
      <c r="U322" t="s">
        <v>47</v>
      </c>
      <c r="V322" t="s">
        <v>47</v>
      </c>
      <c r="W322" t="s">
        <v>47</v>
      </c>
      <c r="X322" t="s">
        <v>47</v>
      </c>
      <c r="Y322" t="s">
        <v>47</v>
      </c>
      <c r="Z322" t="s">
        <v>47</v>
      </c>
      <c r="AA322" t="s">
        <v>47</v>
      </c>
      <c r="AB322">
        <v>0</v>
      </c>
      <c r="AC322" t="str">
        <f>VLOOKUP($A322,Pit!$A$4:$A$1386,1,FALSE)</f>
        <v>RPCooper O'Dell18</v>
      </c>
    </row>
    <row r="323" spans="1:29" x14ac:dyDescent="0.25">
      <c r="A323" t="str">
        <f t="shared" ref="A323:A386" si="5">IF(J323="MR","RP",J323)&amp;D323&amp;" "&amp;E323&amp;H323</f>
        <v>RPHenry O'Farrell18</v>
      </c>
      <c r="B323">
        <v>4820</v>
      </c>
      <c r="C323">
        <v>306</v>
      </c>
      <c r="D323" t="s">
        <v>410</v>
      </c>
      <c r="E323" t="s">
        <v>1161</v>
      </c>
      <c r="F323">
        <v>0</v>
      </c>
      <c r="G323">
        <v>37811</v>
      </c>
      <c r="H323">
        <v>18</v>
      </c>
      <c r="I323" t="s">
        <v>136</v>
      </c>
      <c r="J323" t="s">
        <v>221</v>
      </c>
      <c r="K323">
        <v>1</v>
      </c>
      <c r="L323">
        <v>1</v>
      </c>
      <c r="M323">
        <v>1</v>
      </c>
      <c r="O323" t="s">
        <v>47</v>
      </c>
      <c r="P323" t="s">
        <v>47</v>
      </c>
      <c r="Q323" t="s">
        <v>47</v>
      </c>
      <c r="R323" t="s">
        <v>47</v>
      </c>
      <c r="S323" t="s">
        <v>47</v>
      </c>
      <c r="T323" t="s">
        <v>47</v>
      </c>
      <c r="U323" t="s">
        <v>47</v>
      </c>
      <c r="V323" t="s">
        <v>47</v>
      </c>
      <c r="W323" t="s">
        <v>47</v>
      </c>
      <c r="X323" t="s">
        <v>47</v>
      </c>
      <c r="Y323" t="s">
        <v>47</v>
      </c>
      <c r="Z323" t="s">
        <v>47</v>
      </c>
      <c r="AA323" t="s">
        <v>47</v>
      </c>
      <c r="AB323">
        <v>0</v>
      </c>
      <c r="AC323" t="str">
        <f>VLOOKUP($A323,Pit!$A$4:$A$1386,1,FALSE)</f>
        <v>RPHenry O'Farrell18</v>
      </c>
    </row>
    <row r="324" spans="1:29" x14ac:dyDescent="0.25">
      <c r="A324" t="str">
        <f t="shared" si="5"/>
        <v>RPKyle O'Halahan21</v>
      </c>
      <c r="B324">
        <v>8864</v>
      </c>
      <c r="C324">
        <v>638</v>
      </c>
      <c r="D324" t="s">
        <v>1162</v>
      </c>
      <c r="E324" t="s">
        <v>1163</v>
      </c>
      <c r="F324">
        <v>0</v>
      </c>
      <c r="G324">
        <v>36957</v>
      </c>
      <c r="H324">
        <v>21</v>
      </c>
      <c r="I324" t="s">
        <v>136</v>
      </c>
      <c r="J324" t="s">
        <v>221</v>
      </c>
      <c r="K324">
        <v>1</v>
      </c>
      <c r="L324">
        <v>1</v>
      </c>
      <c r="M324">
        <v>1</v>
      </c>
      <c r="O324" t="s">
        <v>47</v>
      </c>
      <c r="P324" t="s">
        <v>47</v>
      </c>
      <c r="Q324" t="s">
        <v>47</v>
      </c>
      <c r="R324" t="s">
        <v>47</v>
      </c>
      <c r="S324" t="s">
        <v>47</v>
      </c>
      <c r="T324" t="s">
        <v>47</v>
      </c>
      <c r="U324" t="s">
        <v>47</v>
      </c>
      <c r="V324" t="s">
        <v>47</v>
      </c>
      <c r="W324" t="s">
        <v>47</v>
      </c>
      <c r="X324" t="s">
        <v>47</v>
      </c>
      <c r="Y324" t="s">
        <v>47</v>
      </c>
      <c r="Z324" t="s">
        <v>47</v>
      </c>
      <c r="AA324" t="s">
        <v>47</v>
      </c>
      <c r="AB324">
        <v>0</v>
      </c>
      <c r="AC324" t="str">
        <f>VLOOKUP($A324,Pit!$A$4:$A$1386,1,FALSE)</f>
        <v>RPKyle O'Halahan21</v>
      </c>
    </row>
    <row r="325" spans="1:29" x14ac:dyDescent="0.25">
      <c r="A325" t="str">
        <f t="shared" si="5"/>
        <v>SPJulián Ocasio18</v>
      </c>
      <c r="B325">
        <v>4828</v>
      </c>
      <c r="C325">
        <v>407</v>
      </c>
      <c r="D325" t="s">
        <v>930</v>
      </c>
      <c r="E325" t="s">
        <v>1164</v>
      </c>
      <c r="F325">
        <v>2600000</v>
      </c>
      <c r="G325">
        <v>37802</v>
      </c>
      <c r="H325">
        <v>18</v>
      </c>
      <c r="I325" t="s">
        <v>136</v>
      </c>
      <c r="J325" t="s">
        <v>25</v>
      </c>
      <c r="K325">
        <v>1</v>
      </c>
      <c r="L325">
        <v>1</v>
      </c>
      <c r="M325">
        <v>1</v>
      </c>
      <c r="O325" t="s">
        <v>47</v>
      </c>
      <c r="P325" t="s">
        <v>47</v>
      </c>
      <c r="Q325" t="s">
        <v>47</v>
      </c>
      <c r="R325" t="s">
        <v>47</v>
      </c>
      <c r="S325" t="s">
        <v>47</v>
      </c>
      <c r="T325" t="s">
        <v>47</v>
      </c>
      <c r="U325" t="s">
        <v>47</v>
      </c>
      <c r="V325" t="s">
        <v>47</v>
      </c>
      <c r="W325" t="s">
        <v>47</v>
      </c>
      <c r="X325" t="s">
        <v>47</v>
      </c>
      <c r="Y325" t="s">
        <v>47</v>
      </c>
      <c r="Z325" t="s">
        <v>47</v>
      </c>
      <c r="AA325" t="s">
        <v>47</v>
      </c>
      <c r="AB325">
        <v>0</v>
      </c>
      <c r="AC325" t="str">
        <f>VLOOKUP($A325,Pit!$A$4:$A$1386,1,FALSE)</f>
        <v>SPJulián Ocasio18</v>
      </c>
    </row>
    <row r="326" spans="1:29" x14ac:dyDescent="0.25">
      <c r="A326" t="str">
        <f t="shared" si="5"/>
        <v>RPYasushi Oda21</v>
      </c>
      <c r="B326">
        <v>13766</v>
      </c>
      <c r="C326">
        <v>606</v>
      </c>
      <c r="D326" t="s">
        <v>1165</v>
      </c>
      <c r="E326" t="s">
        <v>1166</v>
      </c>
      <c r="F326">
        <v>0</v>
      </c>
      <c r="G326">
        <v>36928</v>
      </c>
      <c r="H326">
        <v>21</v>
      </c>
      <c r="I326" t="s">
        <v>136</v>
      </c>
      <c r="J326" t="s">
        <v>221</v>
      </c>
      <c r="K326">
        <v>1</v>
      </c>
      <c r="L326">
        <v>1</v>
      </c>
      <c r="M326">
        <v>1</v>
      </c>
      <c r="O326" t="s">
        <v>47</v>
      </c>
      <c r="P326" t="s">
        <v>47</v>
      </c>
      <c r="Q326" t="s">
        <v>47</v>
      </c>
      <c r="R326" t="s">
        <v>47</v>
      </c>
      <c r="S326" t="s">
        <v>47</v>
      </c>
      <c r="T326" t="s">
        <v>47</v>
      </c>
      <c r="U326" t="s">
        <v>47</v>
      </c>
      <c r="V326" t="s">
        <v>47</v>
      </c>
      <c r="W326" t="s">
        <v>47</v>
      </c>
      <c r="X326" t="s">
        <v>47</v>
      </c>
      <c r="Y326" t="s">
        <v>47</v>
      </c>
      <c r="Z326" t="s">
        <v>47</v>
      </c>
      <c r="AA326" t="s">
        <v>47</v>
      </c>
      <c r="AB326">
        <v>0</v>
      </c>
      <c r="AC326" t="str">
        <f>VLOOKUP($A326,Pit!$A$4:$A$1386,1,FALSE)</f>
        <v>RPYasushi Oda21</v>
      </c>
    </row>
    <row r="327" spans="1:29" x14ac:dyDescent="0.25">
      <c r="A327" t="str">
        <f t="shared" si="5"/>
        <v>RPIsao Ogawa18</v>
      </c>
      <c r="B327">
        <v>9272</v>
      </c>
      <c r="C327">
        <v>685</v>
      </c>
      <c r="D327" t="s">
        <v>1167</v>
      </c>
      <c r="E327" t="s">
        <v>1168</v>
      </c>
      <c r="F327">
        <v>0</v>
      </c>
      <c r="G327">
        <v>37938</v>
      </c>
      <c r="H327">
        <v>18</v>
      </c>
      <c r="I327" t="s">
        <v>136</v>
      </c>
      <c r="J327" t="s">
        <v>221</v>
      </c>
      <c r="K327">
        <v>1</v>
      </c>
      <c r="L327">
        <v>1</v>
      </c>
      <c r="M327">
        <v>1</v>
      </c>
      <c r="O327" t="s">
        <v>47</v>
      </c>
      <c r="P327" t="s">
        <v>47</v>
      </c>
      <c r="Q327" t="s">
        <v>47</v>
      </c>
      <c r="R327" t="s">
        <v>47</v>
      </c>
      <c r="S327" t="s">
        <v>47</v>
      </c>
      <c r="T327" t="s">
        <v>47</v>
      </c>
      <c r="U327" t="s">
        <v>47</v>
      </c>
      <c r="V327" t="s">
        <v>47</v>
      </c>
      <c r="W327" t="s">
        <v>47</v>
      </c>
      <c r="X327" t="s">
        <v>47</v>
      </c>
      <c r="Y327" t="s">
        <v>47</v>
      </c>
      <c r="Z327" t="s">
        <v>47</v>
      </c>
      <c r="AA327" t="s">
        <v>47</v>
      </c>
      <c r="AB327">
        <v>0</v>
      </c>
      <c r="AC327" t="str">
        <f>VLOOKUP($A327,Pit!$A$4:$A$1386,1,FALSE)</f>
        <v>RPIsao Ogawa18</v>
      </c>
    </row>
    <row r="328" spans="1:29" x14ac:dyDescent="0.25">
      <c r="A328" t="str">
        <f t="shared" si="5"/>
        <v>RPYasutoki Ogawa18</v>
      </c>
      <c r="B328">
        <v>9306</v>
      </c>
      <c r="C328">
        <v>689</v>
      </c>
      <c r="D328" t="s">
        <v>727</v>
      </c>
      <c r="E328" t="s">
        <v>1168</v>
      </c>
      <c r="F328">
        <v>0</v>
      </c>
      <c r="G328">
        <v>38024</v>
      </c>
      <c r="H328">
        <v>18</v>
      </c>
      <c r="I328" t="s">
        <v>136</v>
      </c>
      <c r="J328" t="s">
        <v>221</v>
      </c>
      <c r="K328">
        <v>1</v>
      </c>
      <c r="L328">
        <v>1</v>
      </c>
      <c r="M328">
        <v>1</v>
      </c>
      <c r="O328" t="s">
        <v>47</v>
      </c>
      <c r="P328" t="s">
        <v>47</v>
      </c>
      <c r="Q328" t="s">
        <v>47</v>
      </c>
      <c r="R328" t="s">
        <v>47</v>
      </c>
      <c r="S328" t="s">
        <v>47</v>
      </c>
      <c r="T328" t="s">
        <v>47</v>
      </c>
      <c r="U328" t="s">
        <v>47</v>
      </c>
      <c r="V328" t="s">
        <v>47</v>
      </c>
      <c r="W328" t="s">
        <v>47</v>
      </c>
      <c r="X328" t="s">
        <v>47</v>
      </c>
      <c r="Y328" t="s">
        <v>47</v>
      </c>
      <c r="Z328" t="s">
        <v>47</v>
      </c>
      <c r="AA328" t="s">
        <v>47</v>
      </c>
      <c r="AB328">
        <v>0</v>
      </c>
      <c r="AC328" t="str">
        <f>VLOOKUP($A328,Pit!$A$4:$A$1386,1,FALSE)</f>
        <v>RPYasutoki Ogawa18</v>
      </c>
    </row>
    <row r="329" spans="1:29" x14ac:dyDescent="0.25">
      <c r="A329" t="str">
        <f t="shared" si="5"/>
        <v>RPHidehira Ohayashi21</v>
      </c>
      <c r="B329">
        <v>9570</v>
      </c>
      <c r="C329">
        <v>671</v>
      </c>
      <c r="D329" t="s">
        <v>1169</v>
      </c>
      <c r="E329" t="s">
        <v>635</v>
      </c>
      <c r="F329">
        <v>0</v>
      </c>
      <c r="G329">
        <v>36888</v>
      </c>
      <c r="H329">
        <v>21</v>
      </c>
      <c r="I329" t="s">
        <v>136</v>
      </c>
      <c r="J329" t="s">
        <v>221</v>
      </c>
      <c r="K329">
        <v>1</v>
      </c>
      <c r="L329">
        <v>1</v>
      </c>
      <c r="M329">
        <v>1</v>
      </c>
      <c r="O329" t="s">
        <v>47</v>
      </c>
      <c r="P329" t="s">
        <v>47</v>
      </c>
      <c r="Q329" t="s">
        <v>47</v>
      </c>
      <c r="R329" t="s">
        <v>47</v>
      </c>
      <c r="S329" t="s">
        <v>47</v>
      </c>
      <c r="T329" t="s">
        <v>47</v>
      </c>
      <c r="U329" t="s">
        <v>47</v>
      </c>
      <c r="V329" t="s">
        <v>47</v>
      </c>
      <c r="W329" t="s">
        <v>47</v>
      </c>
      <c r="X329" t="s">
        <v>47</v>
      </c>
      <c r="Y329" t="s">
        <v>47</v>
      </c>
      <c r="Z329" t="s">
        <v>47</v>
      </c>
      <c r="AA329" t="s">
        <v>47</v>
      </c>
      <c r="AB329">
        <v>0</v>
      </c>
      <c r="AC329" t="str">
        <f>VLOOKUP($A329,Pit!$A$4:$A$1386,1,FALSE)</f>
        <v>RPHidehira Ohayashi21</v>
      </c>
    </row>
    <row r="330" spans="1:29" x14ac:dyDescent="0.25">
      <c r="A330" t="str">
        <f t="shared" si="5"/>
        <v>RPSadahige Ohayashi21</v>
      </c>
      <c r="B330">
        <v>3859</v>
      </c>
      <c r="C330">
        <v>701</v>
      </c>
      <c r="D330" t="s">
        <v>1145</v>
      </c>
      <c r="E330" t="s">
        <v>635</v>
      </c>
      <c r="F330">
        <v>0</v>
      </c>
      <c r="G330">
        <v>36747</v>
      </c>
      <c r="H330">
        <v>21</v>
      </c>
      <c r="I330" t="s">
        <v>136</v>
      </c>
      <c r="J330" t="s">
        <v>221</v>
      </c>
      <c r="K330">
        <v>1</v>
      </c>
      <c r="L330">
        <v>1</v>
      </c>
      <c r="M330">
        <v>1</v>
      </c>
      <c r="O330" t="s">
        <v>47</v>
      </c>
      <c r="P330" t="s">
        <v>47</v>
      </c>
      <c r="Q330" t="s">
        <v>47</v>
      </c>
      <c r="R330" t="s">
        <v>47</v>
      </c>
      <c r="S330" t="s">
        <v>47</v>
      </c>
      <c r="T330" t="s">
        <v>47</v>
      </c>
      <c r="U330" t="s">
        <v>47</v>
      </c>
      <c r="V330" t="s">
        <v>47</v>
      </c>
      <c r="W330" t="s">
        <v>47</v>
      </c>
      <c r="X330" t="s">
        <v>47</v>
      </c>
      <c r="Y330" t="s">
        <v>47</v>
      </c>
      <c r="Z330" t="s">
        <v>47</v>
      </c>
      <c r="AA330" t="s">
        <v>47</v>
      </c>
      <c r="AB330">
        <v>0</v>
      </c>
      <c r="AC330" t="str">
        <f>VLOOKUP($A330,Pit!$A$4:$A$1386,1,FALSE)</f>
        <v>RPSadahige Ohayashi21</v>
      </c>
    </row>
    <row r="331" spans="1:29" x14ac:dyDescent="0.25">
      <c r="A331" t="str">
        <f t="shared" si="5"/>
        <v>RPIsei Ojima21</v>
      </c>
      <c r="B331">
        <v>4327</v>
      </c>
      <c r="C331">
        <v>112</v>
      </c>
      <c r="D331" t="s">
        <v>1170</v>
      </c>
      <c r="E331" t="s">
        <v>1171</v>
      </c>
      <c r="F331">
        <v>0</v>
      </c>
      <c r="G331">
        <v>36901</v>
      </c>
      <c r="H331">
        <v>21</v>
      </c>
      <c r="I331" t="s">
        <v>136</v>
      </c>
      <c r="J331" t="s">
        <v>221</v>
      </c>
      <c r="K331">
        <v>1</v>
      </c>
      <c r="L331">
        <v>1</v>
      </c>
      <c r="M331">
        <v>1</v>
      </c>
      <c r="O331" t="s">
        <v>47</v>
      </c>
      <c r="P331" t="s">
        <v>47</v>
      </c>
      <c r="Q331" t="s">
        <v>47</v>
      </c>
      <c r="R331" t="s">
        <v>47</v>
      </c>
      <c r="S331" t="s">
        <v>47</v>
      </c>
      <c r="T331" t="s">
        <v>47</v>
      </c>
      <c r="U331" t="s">
        <v>47</v>
      </c>
      <c r="V331" t="s">
        <v>47</v>
      </c>
      <c r="W331" t="s">
        <v>47</v>
      </c>
      <c r="X331" t="s">
        <v>47</v>
      </c>
      <c r="Y331" t="s">
        <v>47</v>
      </c>
      <c r="Z331" t="s">
        <v>47</v>
      </c>
      <c r="AA331" t="s">
        <v>47</v>
      </c>
      <c r="AB331">
        <v>0</v>
      </c>
      <c r="AC331" t="str">
        <f>VLOOKUP($A331,Pit!$A$4:$A$1386,1,FALSE)</f>
        <v>RPIsei Ojima21</v>
      </c>
    </row>
    <row r="332" spans="1:29" x14ac:dyDescent="0.25">
      <c r="A332" t="str">
        <f t="shared" si="5"/>
        <v>SPKanko Okabe21</v>
      </c>
      <c r="B332">
        <v>4329</v>
      </c>
      <c r="C332">
        <v>707</v>
      </c>
      <c r="D332" t="s">
        <v>1172</v>
      </c>
      <c r="E332" t="s">
        <v>1173</v>
      </c>
      <c r="F332">
        <v>0</v>
      </c>
      <c r="G332">
        <v>36928</v>
      </c>
      <c r="H332">
        <v>21</v>
      </c>
      <c r="I332" t="s">
        <v>136</v>
      </c>
      <c r="J332" t="s">
        <v>25</v>
      </c>
      <c r="K332">
        <v>1</v>
      </c>
      <c r="L332">
        <v>1</v>
      </c>
      <c r="M332">
        <v>1</v>
      </c>
      <c r="O332" t="s">
        <v>47</v>
      </c>
      <c r="P332" t="s">
        <v>47</v>
      </c>
      <c r="Q332" t="s">
        <v>47</v>
      </c>
      <c r="R332" t="s">
        <v>47</v>
      </c>
      <c r="S332" t="s">
        <v>47</v>
      </c>
      <c r="T332" t="s">
        <v>47</v>
      </c>
      <c r="U332" t="s">
        <v>47</v>
      </c>
      <c r="V332" t="s">
        <v>47</v>
      </c>
      <c r="W332" t="s">
        <v>47</v>
      </c>
      <c r="X332" t="s">
        <v>47</v>
      </c>
      <c r="Y332" t="s">
        <v>47</v>
      </c>
      <c r="Z332" t="s">
        <v>47</v>
      </c>
      <c r="AA332" t="s">
        <v>47</v>
      </c>
      <c r="AB332">
        <v>0</v>
      </c>
      <c r="AC332" t="str">
        <f>VLOOKUP($A332,Pit!$A$4:$A$1386,1,FALSE)</f>
        <v>SPKanko Okabe21</v>
      </c>
    </row>
    <row r="333" spans="1:29" x14ac:dyDescent="0.25">
      <c r="A333" t="str">
        <f t="shared" si="5"/>
        <v>SPDavid Oleson18</v>
      </c>
      <c r="B333">
        <v>4827</v>
      </c>
      <c r="C333">
        <v>280</v>
      </c>
      <c r="D333" t="s">
        <v>209</v>
      </c>
      <c r="E333" t="s">
        <v>1174</v>
      </c>
      <c r="F333">
        <v>0</v>
      </c>
      <c r="G333">
        <v>37919</v>
      </c>
      <c r="H333">
        <v>18</v>
      </c>
      <c r="I333" t="s">
        <v>136</v>
      </c>
      <c r="J333" t="s">
        <v>25</v>
      </c>
      <c r="K333">
        <v>1</v>
      </c>
      <c r="L333">
        <v>1</v>
      </c>
      <c r="M333">
        <v>1</v>
      </c>
      <c r="O333" t="s">
        <v>47</v>
      </c>
      <c r="P333" t="s">
        <v>47</v>
      </c>
      <c r="Q333" t="s">
        <v>47</v>
      </c>
      <c r="R333" t="s">
        <v>47</v>
      </c>
      <c r="S333" t="s">
        <v>47</v>
      </c>
      <c r="T333" t="s">
        <v>47</v>
      </c>
      <c r="U333" t="s">
        <v>47</v>
      </c>
      <c r="V333" t="s">
        <v>47</v>
      </c>
      <c r="W333" t="s">
        <v>47</v>
      </c>
      <c r="X333" t="s">
        <v>47</v>
      </c>
      <c r="Y333" t="s">
        <v>47</v>
      </c>
      <c r="Z333" t="s">
        <v>47</v>
      </c>
      <c r="AA333" t="s">
        <v>47</v>
      </c>
      <c r="AB333">
        <v>0</v>
      </c>
      <c r="AC333" t="str">
        <f>VLOOKUP($A333,Pit!$A$4:$A$1386,1,FALSE)</f>
        <v>SPDavid Oleson18</v>
      </c>
    </row>
    <row r="334" spans="1:29" x14ac:dyDescent="0.25">
      <c r="A334" t="str">
        <f t="shared" si="5"/>
        <v>SPMike Oliver18</v>
      </c>
      <c r="B334">
        <v>4796</v>
      </c>
      <c r="C334">
        <v>394</v>
      </c>
      <c r="D334" t="s">
        <v>379</v>
      </c>
      <c r="E334" t="s">
        <v>952</v>
      </c>
      <c r="F334">
        <v>0</v>
      </c>
      <c r="G334">
        <v>37843</v>
      </c>
      <c r="H334">
        <v>18</v>
      </c>
      <c r="I334" t="s">
        <v>136</v>
      </c>
      <c r="J334" t="s">
        <v>25</v>
      </c>
      <c r="K334">
        <v>1</v>
      </c>
      <c r="L334">
        <v>1</v>
      </c>
      <c r="M334">
        <v>1</v>
      </c>
      <c r="O334" t="s">
        <v>47</v>
      </c>
      <c r="P334" t="s">
        <v>47</v>
      </c>
      <c r="Q334" t="s">
        <v>47</v>
      </c>
      <c r="R334" t="s">
        <v>47</v>
      </c>
      <c r="S334" t="s">
        <v>47</v>
      </c>
      <c r="T334" t="s">
        <v>47</v>
      </c>
      <c r="U334" t="s">
        <v>47</v>
      </c>
      <c r="V334" t="s">
        <v>47</v>
      </c>
      <c r="W334" t="s">
        <v>47</v>
      </c>
      <c r="X334" t="s">
        <v>47</v>
      </c>
      <c r="Y334" t="s">
        <v>47</v>
      </c>
      <c r="Z334" t="s">
        <v>47</v>
      </c>
      <c r="AA334" t="s">
        <v>47</v>
      </c>
      <c r="AB334">
        <v>0</v>
      </c>
      <c r="AC334" t="str">
        <f>VLOOKUP($A334,Pit!$A$4:$A$1386,1,FALSE)</f>
        <v>SPMike Oliver18</v>
      </c>
    </row>
    <row r="335" spans="1:29" x14ac:dyDescent="0.25">
      <c r="A335" t="str">
        <f t="shared" si="5"/>
        <v>RPKagehisa Onishi21</v>
      </c>
      <c r="B335">
        <v>4401</v>
      </c>
      <c r="C335">
        <v>862</v>
      </c>
      <c r="D335" t="s">
        <v>1175</v>
      </c>
      <c r="E335" t="s">
        <v>1176</v>
      </c>
      <c r="F335">
        <v>0</v>
      </c>
      <c r="G335">
        <v>36828</v>
      </c>
      <c r="H335">
        <v>21</v>
      </c>
      <c r="I335" t="s">
        <v>136</v>
      </c>
      <c r="J335" t="s">
        <v>221</v>
      </c>
      <c r="K335">
        <v>1</v>
      </c>
      <c r="L335">
        <v>1</v>
      </c>
      <c r="M335">
        <v>1</v>
      </c>
      <c r="O335" t="s">
        <v>47</v>
      </c>
      <c r="P335" t="s">
        <v>47</v>
      </c>
      <c r="Q335" t="s">
        <v>47</v>
      </c>
      <c r="R335" t="s">
        <v>47</v>
      </c>
      <c r="S335" t="s">
        <v>47</v>
      </c>
      <c r="T335" t="s">
        <v>47</v>
      </c>
      <c r="U335" t="s">
        <v>47</v>
      </c>
      <c r="V335" t="s">
        <v>47</v>
      </c>
      <c r="W335" t="s">
        <v>47</v>
      </c>
      <c r="X335" t="s">
        <v>47</v>
      </c>
      <c r="Y335" t="s">
        <v>47</v>
      </c>
      <c r="Z335" t="s">
        <v>47</v>
      </c>
      <c r="AA335" t="s">
        <v>47</v>
      </c>
      <c r="AB335">
        <v>0</v>
      </c>
      <c r="AC335" t="str">
        <f>VLOOKUP($A335,Pit!$A$4:$A$1386,1,FALSE)</f>
        <v>RPKagehisa Onishi21</v>
      </c>
    </row>
    <row r="336" spans="1:29" x14ac:dyDescent="0.25">
      <c r="A336" t="str">
        <f t="shared" si="5"/>
        <v>CLToichi Ono21</v>
      </c>
      <c r="B336">
        <v>4535</v>
      </c>
      <c r="C336">
        <v>751</v>
      </c>
      <c r="D336" t="s">
        <v>1177</v>
      </c>
      <c r="E336" t="s">
        <v>1178</v>
      </c>
      <c r="F336">
        <v>0</v>
      </c>
      <c r="G336">
        <v>36983</v>
      </c>
      <c r="H336">
        <v>21</v>
      </c>
      <c r="I336" t="s">
        <v>136</v>
      </c>
      <c r="J336" t="s">
        <v>249</v>
      </c>
      <c r="K336">
        <v>1</v>
      </c>
      <c r="L336">
        <v>1</v>
      </c>
      <c r="M336">
        <v>1</v>
      </c>
      <c r="O336" t="s">
        <v>47</v>
      </c>
      <c r="P336" t="s">
        <v>47</v>
      </c>
      <c r="Q336" t="s">
        <v>47</v>
      </c>
      <c r="R336" t="s">
        <v>47</v>
      </c>
      <c r="S336" t="s">
        <v>47</v>
      </c>
      <c r="T336" t="s">
        <v>47</v>
      </c>
      <c r="U336" t="s">
        <v>47</v>
      </c>
      <c r="V336" t="s">
        <v>47</v>
      </c>
      <c r="W336" t="s">
        <v>47</v>
      </c>
      <c r="X336" t="s">
        <v>47</v>
      </c>
      <c r="Y336" t="s">
        <v>47</v>
      </c>
      <c r="Z336" t="s">
        <v>47</v>
      </c>
      <c r="AA336" t="s">
        <v>47</v>
      </c>
      <c r="AB336">
        <v>0</v>
      </c>
      <c r="AC336" t="str">
        <f>VLOOKUP($A336,Pit!$A$4:$A$1386,1,FALSE)</f>
        <v>CLToichi Ono21</v>
      </c>
    </row>
    <row r="337" spans="1:29" x14ac:dyDescent="0.25">
      <c r="A337" t="str">
        <f t="shared" si="5"/>
        <v>RPYoshiaga Ono21</v>
      </c>
      <c r="B337">
        <v>3808</v>
      </c>
      <c r="C337">
        <v>424</v>
      </c>
      <c r="D337" t="s">
        <v>703</v>
      </c>
      <c r="E337" t="s">
        <v>1178</v>
      </c>
      <c r="F337">
        <v>0</v>
      </c>
      <c r="G337">
        <v>36883</v>
      </c>
      <c r="H337">
        <v>21</v>
      </c>
      <c r="I337" t="s">
        <v>136</v>
      </c>
      <c r="J337" t="s">
        <v>221</v>
      </c>
      <c r="K337">
        <v>1</v>
      </c>
      <c r="L337">
        <v>1</v>
      </c>
      <c r="M337">
        <v>1</v>
      </c>
      <c r="O337" t="s">
        <v>47</v>
      </c>
      <c r="P337" t="s">
        <v>47</v>
      </c>
      <c r="Q337" t="s">
        <v>47</v>
      </c>
      <c r="R337" t="s">
        <v>47</v>
      </c>
      <c r="S337" t="s">
        <v>47</v>
      </c>
      <c r="T337" t="s">
        <v>47</v>
      </c>
      <c r="U337" t="s">
        <v>47</v>
      </c>
      <c r="V337" t="s">
        <v>47</v>
      </c>
      <c r="W337" t="s">
        <v>47</v>
      </c>
      <c r="X337" t="s">
        <v>47</v>
      </c>
      <c r="Y337" t="s">
        <v>47</v>
      </c>
      <c r="Z337" t="s">
        <v>47</v>
      </c>
      <c r="AA337" t="s">
        <v>47</v>
      </c>
      <c r="AB337">
        <v>0</v>
      </c>
      <c r="AC337" t="str">
        <f>VLOOKUP($A337,Pit!$A$4:$A$1386,1,FALSE)</f>
        <v>RPYoshiaga Ono21</v>
      </c>
    </row>
    <row r="338" spans="1:29" x14ac:dyDescent="0.25">
      <c r="A338" t="str">
        <f t="shared" si="5"/>
        <v>SPKeitaro Ota18</v>
      </c>
      <c r="B338">
        <v>3290</v>
      </c>
      <c r="C338">
        <v>722</v>
      </c>
      <c r="D338" t="s">
        <v>275</v>
      </c>
      <c r="E338" t="s">
        <v>1179</v>
      </c>
      <c r="F338">
        <v>0</v>
      </c>
      <c r="G338">
        <v>37847</v>
      </c>
      <c r="H338">
        <v>18</v>
      </c>
      <c r="I338" t="s">
        <v>136</v>
      </c>
      <c r="J338" t="s">
        <v>25</v>
      </c>
      <c r="K338">
        <v>1</v>
      </c>
      <c r="L338">
        <v>1</v>
      </c>
      <c r="M338">
        <v>1</v>
      </c>
      <c r="O338" t="s">
        <v>47</v>
      </c>
      <c r="P338" t="s">
        <v>47</v>
      </c>
      <c r="Q338" t="s">
        <v>47</v>
      </c>
      <c r="R338" t="s">
        <v>47</v>
      </c>
      <c r="S338" t="s">
        <v>47</v>
      </c>
      <c r="T338" t="s">
        <v>47</v>
      </c>
      <c r="U338" t="s">
        <v>47</v>
      </c>
      <c r="V338" t="s">
        <v>47</v>
      </c>
      <c r="W338" t="s">
        <v>47</v>
      </c>
      <c r="X338" t="s">
        <v>47</v>
      </c>
      <c r="Y338" t="s">
        <v>47</v>
      </c>
      <c r="Z338" t="s">
        <v>47</v>
      </c>
      <c r="AA338" t="s">
        <v>47</v>
      </c>
      <c r="AB338">
        <v>0</v>
      </c>
      <c r="AC338" t="str">
        <f>VLOOKUP($A338,Pit!$A$4:$A$1386,1,FALSE)</f>
        <v>SPKeitaro Ota18</v>
      </c>
    </row>
    <row r="339" spans="1:29" x14ac:dyDescent="0.25">
      <c r="A339" t="str">
        <f t="shared" si="5"/>
        <v>RPTsuginori Otsuka21</v>
      </c>
      <c r="B339">
        <v>4475</v>
      </c>
      <c r="C339">
        <v>743</v>
      </c>
      <c r="D339" t="s">
        <v>1180</v>
      </c>
      <c r="E339" t="s">
        <v>1181</v>
      </c>
      <c r="F339">
        <v>0</v>
      </c>
      <c r="G339">
        <v>36998</v>
      </c>
      <c r="H339">
        <v>21</v>
      </c>
      <c r="I339" t="s">
        <v>136</v>
      </c>
      <c r="J339" t="s">
        <v>221</v>
      </c>
      <c r="K339">
        <v>1</v>
      </c>
      <c r="L339">
        <v>1</v>
      </c>
      <c r="M339">
        <v>1</v>
      </c>
      <c r="O339" t="s">
        <v>47</v>
      </c>
      <c r="P339" t="s">
        <v>47</v>
      </c>
      <c r="Q339" t="s">
        <v>47</v>
      </c>
      <c r="R339" t="s">
        <v>47</v>
      </c>
      <c r="S339" t="s">
        <v>47</v>
      </c>
      <c r="T339" t="s">
        <v>47</v>
      </c>
      <c r="U339" t="s">
        <v>47</v>
      </c>
      <c r="V339" t="s">
        <v>47</v>
      </c>
      <c r="W339" t="s">
        <v>47</v>
      </c>
      <c r="X339" t="s">
        <v>47</v>
      </c>
      <c r="Y339" t="s">
        <v>47</v>
      </c>
      <c r="Z339" t="s">
        <v>47</v>
      </c>
      <c r="AA339" t="s">
        <v>47</v>
      </c>
      <c r="AB339">
        <v>0</v>
      </c>
      <c r="AC339" t="str">
        <f>VLOOKUP($A339,Pit!$A$4:$A$1386,1,FALSE)</f>
        <v>RPTsuginori Otsuka21</v>
      </c>
    </row>
    <row r="340" spans="1:29" x14ac:dyDescent="0.25">
      <c r="A340" t="str">
        <f t="shared" si="5"/>
        <v>SPYoshi Oyama21</v>
      </c>
      <c r="B340">
        <v>4407</v>
      </c>
      <c r="C340">
        <v>736</v>
      </c>
      <c r="D340" t="s">
        <v>1182</v>
      </c>
      <c r="E340" t="s">
        <v>644</v>
      </c>
      <c r="F340">
        <v>0</v>
      </c>
      <c r="G340">
        <v>36986</v>
      </c>
      <c r="H340">
        <v>21</v>
      </c>
      <c r="I340" t="s">
        <v>136</v>
      </c>
      <c r="J340" t="s">
        <v>25</v>
      </c>
      <c r="K340">
        <v>1</v>
      </c>
      <c r="L340">
        <v>1</v>
      </c>
      <c r="M340">
        <v>1</v>
      </c>
      <c r="O340" t="s">
        <v>47</v>
      </c>
      <c r="P340" t="s">
        <v>47</v>
      </c>
      <c r="Q340" t="s">
        <v>47</v>
      </c>
      <c r="R340" t="s">
        <v>47</v>
      </c>
      <c r="S340" t="s">
        <v>47</v>
      </c>
      <c r="T340" t="s">
        <v>47</v>
      </c>
      <c r="U340" t="s">
        <v>47</v>
      </c>
      <c r="V340" t="s">
        <v>47</v>
      </c>
      <c r="W340" t="s">
        <v>47</v>
      </c>
      <c r="X340" t="s">
        <v>47</v>
      </c>
      <c r="Y340" t="s">
        <v>47</v>
      </c>
      <c r="Z340" t="s">
        <v>47</v>
      </c>
      <c r="AA340" t="s">
        <v>47</v>
      </c>
      <c r="AB340">
        <v>0</v>
      </c>
      <c r="AC340" t="str">
        <f>VLOOKUP($A340,Pit!$A$4:$A$1386,1,FALSE)</f>
        <v>SPYoshi Oyama21</v>
      </c>
    </row>
    <row r="341" spans="1:29" x14ac:dyDescent="0.25">
      <c r="A341" t="str">
        <f t="shared" si="5"/>
        <v>SPEric Pace18</v>
      </c>
      <c r="B341">
        <v>5198</v>
      </c>
      <c r="C341">
        <v>521</v>
      </c>
      <c r="D341" t="s">
        <v>601</v>
      </c>
      <c r="E341" t="s">
        <v>1183</v>
      </c>
      <c r="F341">
        <v>0</v>
      </c>
      <c r="G341">
        <v>37845</v>
      </c>
      <c r="H341">
        <v>18</v>
      </c>
      <c r="I341" t="s">
        <v>136</v>
      </c>
      <c r="J341" t="s">
        <v>25</v>
      </c>
      <c r="K341">
        <v>1</v>
      </c>
      <c r="L341">
        <v>1</v>
      </c>
      <c r="M341">
        <v>1</v>
      </c>
      <c r="O341" t="s">
        <v>47</v>
      </c>
      <c r="P341" t="s">
        <v>47</v>
      </c>
      <c r="Q341" t="s">
        <v>47</v>
      </c>
      <c r="R341" t="s">
        <v>47</v>
      </c>
      <c r="S341" t="s">
        <v>47</v>
      </c>
      <c r="T341" t="s">
        <v>47</v>
      </c>
      <c r="U341" t="s">
        <v>47</v>
      </c>
      <c r="V341" t="s">
        <v>47</v>
      </c>
      <c r="W341" t="s">
        <v>47</v>
      </c>
      <c r="X341" t="s">
        <v>47</v>
      </c>
      <c r="Y341" t="s">
        <v>47</v>
      </c>
      <c r="Z341" t="s">
        <v>47</v>
      </c>
      <c r="AA341" t="s">
        <v>47</v>
      </c>
      <c r="AB341">
        <v>0</v>
      </c>
      <c r="AC341" t="str">
        <f>VLOOKUP($A341,Pit!$A$4:$A$1386,1,FALSE)</f>
        <v>SPEric Pace18</v>
      </c>
    </row>
    <row r="342" spans="1:29" x14ac:dyDescent="0.25">
      <c r="A342" t="str">
        <f t="shared" si="5"/>
        <v>RPGustavo Padilla21</v>
      </c>
      <c r="B342">
        <v>5733</v>
      </c>
      <c r="C342">
        <v>542</v>
      </c>
      <c r="D342" t="s">
        <v>485</v>
      </c>
      <c r="E342" t="s">
        <v>1184</v>
      </c>
      <c r="F342">
        <v>0</v>
      </c>
      <c r="G342">
        <v>36842</v>
      </c>
      <c r="H342">
        <v>21</v>
      </c>
      <c r="I342" t="s">
        <v>136</v>
      </c>
      <c r="J342" t="s">
        <v>221</v>
      </c>
      <c r="K342">
        <v>1</v>
      </c>
      <c r="L342">
        <v>1</v>
      </c>
      <c r="M342">
        <v>1</v>
      </c>
      <c r="O342" t="s">
        <v>47</v>
      </c>
      <c r="P342" t="s">
        <v>47</v>
      </c>
      <c r="Q342" t="s">
        <v>47</v>
      </c>
      <c r="R342" t="s">
        <v>47</v>
      </c>
      <c r="S342" t="s">
        <v>47</v>
      </c>
      <c r="T342" t="s">
        <v>47</v>
      </c>
      <c r="U342" t="s">
        <v>47</v>
      </c>
      <c r="V342" t="s">
        <v>47</v>
      </c>
      <c r="W342" t="s">
        <v>47</v>
      </c>
      <c r="X342" t="s">
        <v>47</v>
      </c>
      <c r="Y342" t="s">
        <v>47</v>
      </c>
      <c r="Z342" t="s">
        <v>47</v>
      </c>
      <c r="AA342" t="s">
        <v>47</v>
      </c>
      <c r="AB342">
        <v>0</v>
      </c>
      <c r="AC342" t="str">
        <f>VLOOKUP($A342,Pit!$A$4:$A$1386,1,FALSE)</f>
        <v>RPGustavo Padilla21</v>
      </c>
    </row>
    <row r="343" spans="1:29" x14ac:dyDescent="0.25">
      <c r="A343" t="str">
        <f t="shared" si="5"/>
        <v>RPJohn Paradis21</v>
      </c>
      <c r="B343">
        <v>13783</v>
      </c>
      <c r="C343">
        <v>395</v>
      </c>
      <c r="D343" t="s">
        <v>228</v>
      </c>
      <c r="E343" t="s">
        <v>1185</v>
      </c>
      <c r="F343">
        <v>0</v>
      </c>
      <c r="G343">
        <v>36871</v>
      </c>
      <c r="H343">
        <v>21</v>
      </c>
      <c r="I343" t="s">
        <v>136</v>
      </c>
      <c r="J343" t="s">
        <v>221</v>
      </c>
      <c r="K343">
        <v>1</v>
      </c>
      <c r="L343">
        <v>1</v>
      </c>
      <c r="M343">
        <v>1</v>
      </c>
      <c r="O343" t="s">
        <v>47</v>
      </c>
      <c r="P343" t="s">
        <v>47</v>
      </c>
      <c r="Q343" t="s">
        <v>47</v>
      </c>
      <c r="R343" t="s">
        <v>47</v>
      </c>
      <c r="S343" t="s">
        <v>47</v>
      </c>
      <c r="T343" t="s">
        <v>47</v>
      </c>
      <c r="U343" t="s">
        <v>47</v>
      </c>
      <c r="V343" t="s">
        <v>47</v>
      </c>
      <c r="W343" t="s">
        <v>47</v>
      </c>
      <c r="X343" t="s">
        <v>47</v>
      </c>
      <c r="Y343" t="s">
        <v>47</v>
      </c>
      <c r="Z343" t="s">
        <v>47</v>
      </c>
      <c r="AA343" t="s">
        <v>47</v>
      </c>
      <c r="AB343">
        <v>0</v>
      </c>
      <c r="AC343" t="str">
        <f>VLOOKUP($A343,Pit!$A$4:$A$1386,1,FALSE)</f>
        <v>RPJohn Paradis21</v>
      </c>
    </row>
    <row r="344" spans="1:29" x14ac:dyDescent="0.25">
      <c r="A344" t="str">
        <f t="shared" si="5"/>
        <v>SPGil Parker22</v>
      </c>
      <c r="B344">
        <v>10010</v>
      </c>
      <c r="C344">
        <v>338</v>
      </c>
      <c r="D344" t="s">
        <v>956</v>
      </c>
      <c r="E344" t="s">
        <v>1186</v>
      </c>
      <c r="F344">
        <v>0</v>
      </c>
      <c r="G344">
        <v>36501</v>
      </c>
      <c r="H344">
        <v>22</v>
      </c>
      <c r="I344" t="s">
        <v>136</v>
      </c>
      <c r="J344" t="s">
        <v>25</v>
      </c>
      <c r="K344">
        <v>1</v>
      </c>
      <c r="L344">
        <v>1</v>
      </c>
      <c r="M344">
        <v>1</v>
      </c>
      <c r="O344" t="s">
        <v>47</v>
      </c>
      <c r="P344" t="s">
        <v>47</v>
      </c>
      <c r="Q344" t="s">
        <v>47</v>
      </c>
      <c r="R344" t="s">
        <v>47</v>
      </c>
      <c r="S344" t="s">
        <v>47</v>
      </c>
      <c r="T344" t="s">
        <v>47</v>
      </c>
      <c r="U344" t="s">
        <v>47</v>
      </c>
      <c r="V344" t="s">
        <v>47</v>
      </c>
      <c r="W344" t="s">
        <v>47</v>
      </c>
      <c r="X344" t="s">
        <v>47</v>
      </c>
      <c r="Y344" t="s">
        <v>47</v>
      </c>
      <c r="Z344" t="s">
        <v>47</v>
      </c>
      <c r="AA344" t="s">
        <v>47</v>
      </c>
      <c r="AB344">
        <v>0</v>
      </c>
      <c r="AC344" t="str">
        <f>VLOOKUP($A344,Pit!$A$4:$A$1386,1,FALSE)</f>
        <v>SPGil Parker22</v>
      </c>
    </row>
    <row r="345" spans="1:29" x14ac:dyDescent="0.25">
      <c r="A345" t="str">
        <f t="shared" si="5"/>
        <v>SPVincente Parra21</v>
      </c>
      <c r="B345">
        <v>6200</v>
      </c>
      <c r="C345">
        <v>454</v>
      </c>
      <c r="D345" t="s">
        <v>1187</v>
      </c>
      <c r="E345" t="s">
        <v>1188</v>
      </c>
      <c r="F345">
        <v>0</v>
      </c>
      <c r="G345">
        <v>37036</v>
      </c>
      <c r="H345">
        <v>21</v>
      </c>
      <c r="I345" t="s">
        <v>136</v>
      </c>
      <c r="J345" t="s">
        <v>25</v>
      </c>
      <c r="K345">
        <v>1</v>
      </c>
      <c r="L345">
        <v>1</v>
      </c>
      <c r="M345">
        <v>1</v>
      </c>
      <c r="O345" t="s">
        <v>47</v>
      </c>
      <c r="P345" t="s">
        <v>47</v>
      </c>
      <c r="Q345" t="s">
        <v>47</v>
      </c>
      <c r="R345" t="s">
        <v>47</v>
      </c>
      <c r="S345" t="s">
        <v>47</v>
      </c>
      <c r="T345" t="s">
        <v>47</v>
      </c>
      <c r="U345" t="s">
        <v>47</v>
      </c>
      <c r="V345" t="s">
        <v>47</v>
      </c>
      <c r="W345" t="s">
        <v>47</v>
      </c>
      <c r="X345" t="s">
        <v>47</v>
      </c>
      <c r="Y345" t="s">
        <v>47</v>
      </c>
      <c r="Z345" t="s">
        <v>47</v>
      </c>
      <c r="AA345" t="s">
        <v>47</v>
      </c>
      <c r="AB345">
        <v>0</v>
      </c>
      <c r="AC345" t="str">
        <f>VLOOKUP($A345,Pit!$A$4:$A$1386,1,FALSE)</f>
        <v>SPVincente Parra21</v>
      </c>
    </row>
    <row r="346" spans="1:29" x14ac:dyDescent="0.25">
      <c r="A346" t="str">
        <f t="shared" si="5"/>
        <v>SPCharles Patterson21</v>
      </c>
      <c r="B346">
        <v>8890</v>
      </c>
      <c r="C346">
        <v>637</v>
      </c>
      <c r="D346" t="s">
        <v>1189</v>
      </c>
      <c r="E346" t="s">
        <v>654</v>
      </c>
      <c r="F346">
        <v>0</v>
      </c>
      <c r="G346">
        <v>36889</v>
      </c>
      <c r="H346">
        <v>21</v>
      </c>
      <c r="I346" t="s">
        <v>136</v>
      </c>
      <c r="J346" t="s">
        <v>25</v>
      </c>
      <c r="K346">
        <v>1</v>
      </c>
      <c r="L346">
        <v>1</v>
      </c>
      <c r="M346">
        <v>1</v>
      </c>
      <c r="O346" t="s">
        <v>47</v>
      </c>
      <c r="P346" t="s">
        <v>47</v>
      </c>
      <c r="Q346" t="s">
        <v>47</v>
      </c>
      <c r="R346" t="s">
        <v>47</v>
      </c>
      <c r="S346" t="s">
        <v>47</v>
      </c>
      <c r="T346" t="s">
        <v>47</v>
      </c>
      <c r="U346" t="s">
        <v>47</v>
      </c>
      <c r="V346" t="s">
        <v>47</v>
      </c>
      <c r="W346" t="s">
        <v>47</v>
      </c>
      <c r="X346" t="s">
        <v>47</v>
      </c>
      <c r="Y346" t="s">
        <v>47</v>
      </c>
      <c r="Z346" t="s">
        <v>47</v>
      </c>
      <c r="AA346" t="s">
        <v>47</v>
      </c>
      <c r="AB346">
        <v>0</v>
      </c>
      <c r="AC346" t="str">
        <f>VLOOKUP($A346,Pit!$A$4:$A$1386,1,FALSE)</f>
        <v>SPCharles Patterson21</v>
      </c>
    </row>
    <row r="347" spans="1:29" x14ac:dyDescent="0.25">
      <c r="A347" t="str">
        <f t="shared" si="5"/>
        <v>RPDan Peck18</v>
      </c>
      <c r="B347">
        <v>8517</v>
      </c>
      <c r="C347">
        <v>654</v>
      </c>
      <c r="D347" t="s">
        <v>314</v>
      </c>
      <c r="E347" t="s">
        <v>1190</v>
      </c>
      <c r="F347">
        <v>2100000</v>
      </c>
      <c r="G347">
        <v>37830</v>
      </c>
      <c r="H347">
        <v>18</v>
      </c>
      <c r="I347" t="s">
        <v>136</v>
      </c>
      <c r="J347" t="s">
        <v>221</v>
      </c>
      <c r="K347">
        <v>1</v>
      </c>
      <c r="L347">
        <v>1</v>
      </c>
      <c r="M347">
        <v>1</v>
      </c>
      <c r="O347" t="s">
        <v>47</v>
      </c>
      <c r="P347" t="s">
        <v>47</v>
      </c>
      <c r="Q347" t="s">
        <v>47</v>
      </c>
      <c r="R347" t="s">
        <v>47</v>
      </c>
      <c r="S347" t="s">
        <v>47</v>
      </c>
      <c r="T347" t="s">
        <v>47</v>
      </c>
      <c r="U347" t="s">
        <v>47</v>
      </c>
      <c r="V347" t="s">
        <v>47</v>
      </c>
      <c r="W347" t="s">
        <v>47</v>
      </c>
      <c r="X347" t="s">
        <v>47</v>
      </c>
      <c r="Y347" t="s">
        <v>47</v>
      </c>
      <c r="Z347" t="s">
        <v>47</v>
      </c>
      <c r="AA347" t="s">
        <v>47</v>
      </c>
      <c r="AB347">
        <v>0</v>
      </c>
      <c r="AC347" t="str">
        <f>VLOOKUP($A347,Pit!$A$4:$A$1386,1,FALSE)</f>
        <v>RPDan Peck18</v>
      </c>
    </row>
    <row r="348" spans="1:29" x14ac:dyDescent="0.25">
      <c r="A348" t="str">
        <f t="shared" si="5"/>
        <v>RPObke Pellenaars21</v>
      </c>
      <c r="B348">
        <v>6859</v>
      </c>
      <c r="C348">
        <v>782</v>
      </c>
      <c r="D348" t="s">
        <v>1191</v>
      </c>
      <c r="E348" t="s">
        <v>1192</v>
      </c>
      <c r="F348">
        <v>0</v>
      </c>
      <c r="G348">
        <v>36998</v>
      </c>
      <c r="H348">
        <v>21</v>
      </c>
      <c r="I348" t="s">
        <v>136</v>
      </c>
      <c r="J348" t="s">
        <v>221</v>
      </c>
      <c r="K348">
        <v>1</v>
      </c>
      <c r="L348">
        <v>1</v>
      </c>
      <c r="M348">
        <v>1</v>
      </c>
      <c r="O348" t="s">
        <v>47</v>
      </c>
      <c r="P348" t="s">
        <v>47</v>
      </c>
      <c r="Q348" t="s">
        <v>47</v>
      </c>
      <c r="R348" t="s">
        <v>47</v>
      </c>
      <c r="S348" t="s">
        <v>47</v>
      </c>
      <c r="T348" t="s">
        <v>47</v>
      </c>
      <c r="U348" t="s">
        <v>47</v>
      </c>
      <c r="V348" t="s">
        <v>47</v>
      </c>
      <c r="W348" t="s">
        <v>47</v>
      </c>
      <c r="X348" t="s">
        <v>47</v>
      </c>
      <c r="Y348" t="s">
        <v>47</v>
      </c>
      <c r="Z348" t="s">
        <v>47</v>
      </c>
      <c r="AA348" t="s">
        <v>47</v>
      </c>
      <c r="AB348">
        <v>0</v>
      </c>
      <c r="AC348" t="str">
        <f>VLOOKUP($A348,Pit!$A$4:$A$1386,1,FALSE)</f>
        <v>RPObke Pellenaars21</v>
      </c>
    </row>
    <row r="349" spans="1:29" x14ac:dyDescent="0.25">
      <c r="A349" t="str">
        <f t="shared" si="5"/>
        <v>RPMiguel Peña18</v>
      </c>
      <c r="B349">
        <v>3292</v>
      </c>
      <c r="C349">
        <v>721</v>
      </c>
      <c r="D349" t="s">
        <v>388</v>
      </c>
      <c r="E349" t="s">
        <v>1193</v>
      </c>
      <c r="F349">
        <v>0</v>
      </c>
      <c r="G349">
        <v>37942</v>
      </c>
      <c r="H349">
        <v>18</v>
      </c>
      <c r="I349" t="s">
        <v>136</v>
      </c>
      <c r="J349" t="s">
        <v>221</v>
      </c>
      <c r="K349">
        <v>1</v>
      </c>
      <c r="L349">
        <v>1</v>
      </c>
      <c r="M349">
        <v>1</v>
      </c>
      <c r="O349" t="s">
        <v>47</v>
      </c>
      <c r="P349" t="s">
        <v>47</v>
      </c>
      <c r="Q349" t="s">
        <v>47</v>
      </c>
      <c r="R349" t="s">
        <v>47</v>
      </c>
      <c r="S349" t="s">
        <v>47</v>
      </c>
      <c r="T349" t="s">
        <v>47</v>
      </c>
      <c r="U349" t="s">
        <v>47</v>
      </c>
      <c r="V349" t="s">
        <v>47</v>
      </c>
      <c r="W349" t="s">
        <v>47</v>
      </c>
      <c r="X349" t="s">
        <v>47</v>
      </c>
      <c r="Y349" t="s">
        <v>47</v>
      </c>
      <c r="Z349" t="s">
        <v>47</v>
      </c>
      <c r="AA349" t="s">
        <v>47</v>
      </c>
      <c r="AB349">
        <v>0</v>
      </c>
      <c r="AC349" t="str">
        <f>VLOOKUP($A349,Pit!$A$4:$A$1386,1,FALSE)</f>
        <v>RPMiguel Peña18</v>
      </c>
    </row>
    <row r="350" spans="1:29" x14ac:dyDescent="0.25">
      <c r="A350" t="str">
        <f t="shared" si="5"/>
        <v>CLRamón Peña21</v>
      </c>
      <c r="B350">
        <v>9815</v>
      </c>
      <c r="C350">
        <v>367</v>
      </c>
      <c r="D350" t="s">
        <v>604</v>
      </c>
      <c r="E350" t="s">
        <v>1193</v>
      </c>
      <c r="F350">
        <v>0</v>
      </c>
      <c r="G350">
        <v>36969</v>
      </c>
      <c r="H350">
        <v>21</v>
      </c>
      <c r="I350" t="s">
        <v>136</v>
      </c>
      <c r="J350" t="s">
        <v>249</v>
      </c>
      <c r="K350">
        <v>1</v>
      </c>
      <c r="L350">
        <v>1</v>
      </c>
      <c r="M350">
        <v>1</v>
      </c>
      <c r="O350" t="s">
        <v>47</v>
      </c>
      <c r="P350" t="s">
        <v>47</v>
      </c>
      <c r="Q350" t="s">
        <v>47</v>
      </c>
      <c r="R350" t="s">
        <v>47</v>
      </c>
      <c r="S350" t="s">
        <v>47</v>
      </c>
      <c r="T350" t="s">
        <v>47</v>
      </c>
      <c r="U350" t="s">
        <v>47</v>
      </c>
      <c r="V350" t="s">
        <v>47</v>
      </c>
      <c r="W350" t="s">
        <v>47</v>
      </c>
      <c r="X350" t="s">
        <v>47</v>
      </c>
      <c r="Y350" t="s">
        <v>47</v>
      </c>
      <c r="Z350" t="s">
        <v>47</v>
      </c>
      <c r="AA350" t="s">
        <v>47</v>
      </c>
      <c r="AB350">
        <v>0</v>
      </c>
      <c r="AC350" t="str">
        <f>VLOOKUP($A350,Pit!$A$4:$A$1386,1,FALSE)</f>
        <v>CLRamón Peña21</v>
      </c>
    </row>
    <row r="351" spans="1:29" x14ac:dyDescent="0.25">
      <c r="A351" t="str">
        <f t="shared" si="5"/>
        <v>RPSixto Perales18</v>
      </c>
      <c r="B351">
        <v>4835</v>
      </c>
      <c r="C351">
        <v>518</v>
      </c>
      <c r="D351" t="s">
        <v>884</v>
      </c>
      <c r="E351" t="s">
        <v>1194</v>
      </c>
      <c r="F351">
        <v>2100000</v>
      </c>
      <c r="G351">
        <v>37938</v>
      </c>
      <c r="H351">
        <v>18</v>
      </c>
      <c r="I351" t="s">
        <v>136</v>
      </c>
      <c r="J351" t="s">
        <v>221</v>
      </c>
      <c r="K351">
        <v>1</v>
      </c>
      <c r="L351">
        <v>1</v>
      </c>
      <c r="M351">
        <v>1</v>
      </c>
      <c r="O351" t="s">
        <v>47</v>
      </c>
      <c r="P351" t="s">
        <v>47</v>
      </c>
      <c r="Q351" t="s">
        <v>47</v>
      </c>
      <c r="R351" t="s">
        <v>47</v>
      </c>
      <c r="S351" t="s">
        <v>47</v>
      </c>
      <c r="T351" t="s">
        <v>47</v>
      </c>
      <c r="U351" t="s">
        <v>47</v>
      </c>
      <c r="V351" t="s">
        <v>47</v>
      </c>
      <c r="W351" t="s">
        <v>47</v>
      </c>
      <c r="X351" t="s">
        <v>47</v>
      </c>
      <c r="Y351" t="s">
        <v>47</v>
      </c>
      <c r="Z351" t="s">
        <v>47</v>
      </c>
      <c r="AA351" t="s">
        <v>47</v>
      </c>
      <c r="AB351">
        <v>0</v>
      </c>
      <c r="AC351" t="str">
        <f>VLOOKUP($A351,Pit!$A$4:$A$1386,1,FALSE)</f>
        <v>RPSixto Perales18</v>
      </c>
    </row>
    <row r="352" spans="1:29" x14ac:dyDescent="0.25">
      <c r="A352" t="str">
        <f t="shared" si="5"/>
        <v>RPAlfonso Pérez18</v>
      </c>
      <c r="B352">
        <v>5104</v>
      </c>
      <c r="C352">
        <v>840</v>
      </c>
      <c r="D352" t="s">
        <v>676</v>
      </c>
      <c r="E352" t="s">
        <v>657</v>
      </c>
      <c r="F352">
        <v>0</v>
      </c>
      <c r="G352">
        <v>38026</v>
      </c>
      <c r="H352">
        <v>18</v>
      </c>
      <c r="I352" t="s">
        <v>136</v>
      </c>
      <c r="J352" t="s">
        <v>221</v>
      </c>
      <c r="K352">
        <v>1</v>
      </c>
      <c r="L352">
        <v>1</v>
      </c>
      <c r="M352">
        <v>1</v>
      </c>
      <c r="O352" t="s">
        <v>47</v>
      </c>
      <c r="P352" t="s">
        <v>47</v>
      </c>
      <c r="Q352" t="s">
        <v>47</v>
      </c>
      <c r="R352" t="s">
        <v>47</v>
      </c>
      <c r="S352" t="s">
        <v>47</v>
      </c>
      <c r="T352" t="s">
        <v>47</v>
      </c>
      <c r="U352" t="s">
        <v>47</v>
      </c>
      <c r="V352" t="s">
        <v>47</v>
      </c>
      <c r="W352" t="s">
        <v>47</v>
      </c>
      <c r="X352" t="s">
        <v>47</v>
      </c>
      <c r="Y352" t="s">
        <v>47</v>
      </c>
      <c r="Z352" t="s">
        <v>47</v>
      </c>
      <c r="AA352" t="s">
        <v>47</v>
      </c>
      <c r="AB352">
        <v>0</v>
      </c>
      <c r="AC352" t="str">
        <f>VLOOKUP($A352,Pit!$A$4:$A$1386,1,FALSE)</f>
        <v>RPAlfonso Pérez18</v>
      </c>
    </row>
    <row r="353" spans="1:29" x14ac:dyDescent="0.25">
      <c r="A353" t="str">
        <f t="shared" si="5"/>
        <v>SPIván Pérez18</v>
      </c>
      <c r="B353">
        <v>4714</v>
      </c>
      <c r="C353">
        <v>439</v>
      </c>
      <c r="D353" t="s">
        <v>573</v>
      </c>
      <c r="E353" t="s">
        <v>657</v>
      </c>
      <c r="F353">
        <v>0</v>
      </c>
      <c r="G353">
        <v>37907</v>
      </c>
      <c r="H353">
        <v>18</v>
      </c>
      <c r="I353" t="s">
        <v>136</v>
      </c>
      <c r="J353" t="s">
        <v>25</v>
      </c>
      <c r="K353">
        <v>1</v>
      </c>
      <c r="L353">
        <v>1</v>
      </c>
      <c r="M353">
        <v>1</v>
      </c>
      <c r="O353" t="s">
        <v>47</v>
      </c>
      <c r="P353" t="s">
        <v>47</v>
      </c>
      <c r="Q353" t="s">
        <v>47</v>
      </c>
      <c r="R353" t="s">
        <v>47</v>
      </c>
      <c r="S353" t="s">
        <v>47</v>
      </c>
      <c r="T353" t="s">
        <v>47</v>
      </c>
      <c r="U353" t="s">
        <v>47</v>
      </c>
      <c r="V353" t="s">
        <v>47</v>
      </c>
      <c r="W353" t="s">
        <v>47</v>
      </c>
      <c r="X353" t="s">
        <v>47</v>
      </c>
      <c r="Y353" t="s">
        <v>47</v>
      </c>
      <c r="Z353" t="s">
        <v>47</v>
      </c>
      <c r="AA353" t="s">
        <v>47</v>
      </c>
      <c r="AB353">
        <v>0</v>
      </c>
      <c r="AC353" t="str">
        <f>VLOOKUP($A353,Pit!$A$4:$A$1386,1,FALSE)</f>
        <v>SPIván Pérez18</v>
      </c>
    </row>
    <row r="354" spans="1:29" x14ac:dyDescent="0.25">
      <c r="A354" t="str">
        <f t="shared" si="5"/>
        <v>SPJosé Pérez21</v>
      </c>
      <c r="B354">
        <v>6930</v>
      </c>
      <c r="C354">
        <v>487</v>
      </c>
      <c r="D354" t="s">
        <v>294</v>
      </c>
      <c r="E354" t="s">
        <v>657</v>
      </c>
      <c r="F354">
        <v>0</v>
      </c>
      <c r="G354">
        <v>36788</v>
      </c>
      <c r="H354">
        <v>21</v>
      </c>
      <c r="I354" t="s">
        <v>136</v>
      </c>
      <c r="J354" t="s">
        <v>25</v>
      </c>
      <c r="K354">
        <v>1</v>
      </c>
      <c r="L354">
        <v>1</v>
      </c>
      <c r="M354">
        <v>1</v>
      </c>
      <c r="O354" t="s">
        <v>47</v>
      </c>
      <c r="P354" t="s">
        <v>47</v>
      </c>
      <c r="Q354" t="s">
        <v>47</v>
      </c>
      <c r="R354" t="s">
        <v>47</v>
      </c>
      <c r="S354" t="s">
        <v>47</v>
      </c>
      <c r="T354" t="s">
        <v>47</v>
      </c>
      <c r="U354" t="s">
        <v>47</v>
      </c>
      <c r="V354" t="s">
        <v>47</v>
      </c>
      <c r="W354" t="s">
        <v>47</v>
      </c>
      <c r="X354" t="s">
        <v>47</v>
      </c>
      <c r="Y354" t="s">
        <v>47</v>
      </c>
      <c r="Z354" t="s">
        <v>47</v>
      </c>
      <c r="AA354" t="s">
        <v>47</v>
      </c>
      <c r="AB354">
        <v>0</v>
      </c>
      <c r="AC354" t="str">
        <f>VLOOKUP($A354,Pit!$A$4:$A$1386,1,FALSE)</f>
        <v>SPJosé Pérez21</v>
      </c>
    </row>
    <row r="355" spans="1:29" x14ac:dyDescent="0.25">
      <c r="A355" t="str">
        <f t="shared" si="5"/>
        <v>SPJosé Pérez18</v>
      </c>
      <c r="B355">
        <v>5473</v>
      </c>
      <c r="C355">
        <v>537</v>
      </c>
      <c r="D355" t="s">
        <v>294</v>
      </c>
      <c r="E355" t="s">
        <v>657</v>
      </c>
      <c r="F355">
        <v>0</v>
      </c>
      <c r="G355">
        <v>37863</v>
      </c>
      <c r="H355">
        <v>18</v>
      </c>
      <c r="I355" t="s">
        <v>136</v>
      </c>
      <c r="J355" t="s">
        <v>25</v>
      </c>
      <c r="K355">
        <v>1</v>
      </c>
      <c r="L355">
        <v>1</v>
      </c>
      <c r="M355">
        <v>1</v>
      </c>
      <c r="O355" t="s">
        <v>47</v>
      </c>
      <c r="P355" t="s">
        <v>47</v>
      </c>
      <c r="Q355" t="s">
        <v>47</v>
      </c>
      <c r="R355" t="s">
        <v>47</v>
      </c>
      <c r="S355" t="s">
        <v>47</v>
      </c>
      <c r="T355" t="s">
        <v>47</v>
      </c>
      <c r="U355" t="s">
        <v>47</v>
      </c>
      <c r="V355" t="s">
        <v>47</v>
      </c>
      <c r="W355" t="s">
        <v>47</v>
      </c>
      <c r="X355" t="s">
        <v>47</v>
      </c>
      <c r="Y355" t="s">
        <v>47</v>
      </c>
      <c r="Z355" t="s">
        <v>47</v>
      </c>
      <c r="AA355" t="s">
        <v>47</v>
      </c>
      <c r="AB355">
        <v>0</v>
      </c>
      <c r="AC355" t="str">
        <f>VLOOKUP($A355,Pit!$A$4:$A$1386,1,FALSE)</f>
        <v>SPJosé Pérez18</v>
      </c>
    </row>
    <row r="356" spans="1:29" x14ac:dyDescent="0.25">
      <c r="A356" t="str">
        <f t="shared" si="5"/>
        <v>SPJuan Pérez21</v>
      </c>
      <c r="B356">
        <v>6465</v>
      </c>
      <c r="C356">
        <v>562</v>
      </c>
      <c r="D356" t="s">
        <v>402</v>
      </c>
      <c r="E356" t="s">
        <v>657</v>
      </c>
      <c r="F356">
        <v>0</v>
      </c>
      <c r="G356">
        <v>36949</v>
      </c>
      <c r="H356">
        <v>21</v>
      </c>
      <c r="I356" t="s">
        <v>136</v>
      </c>
      <c r="J356" t="s">
        <v>25</v>
      </c>
      <c r="K356">
        <v>1</v>
      </c>
      <c r="L356">
        <v>1</v>
      </c>
      <c r="M356">
        <v>1</v>
      </c>
      <c r="O356" t="s">
        <v>47</v>
      </c>
      <c r="P356" t="s">
        <v>47</v>
      </c>
      <c r="Q356" t="s">
        <v>47</v>
      </c>
      <c r="R356" t="s">
        <v>47</v>
      </c>
      <c r="S356" t="s">
        <v>47</v>
      </c>
      <c r="T356" t="s">
        <v>47</v>
      </c>
      <c r="U356" t="s">
        <v>47</v>
      </c>
      <c r="V356" t="s">
        <v>47</v>
      </c>
      <c r="W356" t="s">
        <v>47</v>
      </c>
      <c r="X356" t="s">
        <v>47</v>
      </c>
      <c r="Y356" t="s">
        <v>47</v>
      </c>
      <c r="Z356" t="s">
        <v>47</v>
      </c>
      <c r="AA356" t="s">
        <v>47</v>
      </c>
      <c r="AB356">
        <v>0</v>
      </c>
      <c r="AC356" t="str">
        <f>VLOOKUP($A356,Pit!$A$4:$A$1386,1,FALSE)</f>
        <v>SPJuan Pérez21</v>
      </c>
    </row>
    <row r="357" spans="1:29" x14ac:dyDescent="0.25">
      <c r="A357" t="str">
        <f t="shared" si="5"/>
        <v>RPPablo Pérez18</v>
      </c>
      <c r="B357">
        <v>4917</v>
      </c>
      <c r="C357">
        <v>871</v>
      </c>
      <c r="D357" t="s">
        <v>1195</v>
      </c>
      <c r="E357" t="s">
        <v>657</v>
      </c>
      <c r="F357">
        <v>0</v>
      </c>
      <c r="G357">
        <v>37965</v>
      </c>
      <c r="H357">
        <v>18</v>
      </c>
      <c r="I357" t="s">
        <v>136</v>
      </c>
      <c r="J357" t="s">
        <v>221</v>
      </c>
      <c r="K357">
        <v>1</v>
      </c>
      <c r="L357">
        <v>1</v>
      </c>
      <c r="M357">
        <v>1</v>
      </c>
      <c r="O357" t="s">
        <v>47</v>
      </c>
      <c r="P357" t="s">
        <v>47</v>
      </c>
      <c r="Q357" t="s">
        <v>47</v>
      </c>
      <c r="R357" t="s">
        <v>47</v>
      </c>
      <c r="S357" t="s">
        <v>47</v>
      </c>
      <c r="T357" t="s">
        <v>47</v>
      </c>
      <c r="U357" t="s">
        <v>47</v>
      </c>
      <c r="V357" t="s">
        <v>47</v>
      </c>
      <c r="W357" t="s">
        <v>47</v>
      </c>
      <c r="X357" t="s">
        <v>47</v>
      </c>
      <c r="Y357" t="s">
        <v>47</v>
      </c>
      <c r="Z357" t="s">
        <v>47</v>
      </c>
      <c r="AA357" t="s">
        <v>47</v>
      </c>
      <c r="AB357">
        <v>0</v>
      </c>
      <c r="AC357" t="str">
        <f>VLOOKUP($A357,Pit!$A$4:$A$1386,1,FALSE)</f>
        <v>RPPablo Pérez18</v>
      </c>
    </row>
    <row r="358" spans="1:29" x14ac:dyDescent="0.25">
      <c r="A358" t="str">
        <f t="shared" si="5"/>
        <v>SPRamón Pérez18</v>
      </c>
      <c r="B358">
        <v>5207</v>
      </c>
      <c r="C358">
        <v>836</v>
      </c>
      <c r="D358" t="s">
        <v>604</v>
      </c>
      <c r="E358" t="s">
        <v>657</v>
      </c>
      <c r="F358">
        <v>2600000</v>
      </c>
      <c r="G358">
        <v>37816</v>
      </c>
      <c r="H358">
        <v>18</v>
      </c>
      <c r="I358" t="s">
        <v>136</v>
      </c>
      <c r="J358" t="s">
        <v>25</v>
      </c>
      <c r="K358">
        <v>1</v>
      </c>
      <c r="L358">
        <v>1</v>
      </c>
      <c r="M358">
        <v>1</v>
      </c>
      <c r="O358" t="s">
        <v>47</v>
      </c>
      <c r="P358" t="s">
        <v>47</v>
      </c>
      <c r="Q358" t="s">
        <v>47</v>
      </c>
      <c r="R358" t="s">
        <v>47</v>
      </c>
      <c r="S358" t="s">
        <v>47</v>
      </c>
      <c r="T358" t="s">
        <v>47</v>
      </c>
      <c r="U358" t="s">
        <v>47</v>
      </c>
      <c r="V358" t="s">
        <v>47</v>
      </c>
      <c r="W358" t="s">
        <v>47</v>
      </c>
      <c r="X358" t="s">
        <v>47</v>
      </c>
      <c r="Y358" t="s">
        <v>47</v>
      </c>
      <c r="Z358" t="s">
        <v>47</v>
      </c>
      <c r="AA358" t="s">
        <v>47</v>
      </c>
      <c r="AB358">
        <v>0</v>
      </c>
      <c r="AC358" t="str">
        <f>VLOOKUP($A358,Pit!$A$4:$A$1386,1,FALSE)</f>
        <v>SPRamón Pérez18</v>
      </c>
    </row>
    <row r="359" spans="1:29" x14ac:dyDescent="0.25">
      <c r="A359" t="str">
        <f t="shared" si="5"/>
        <v>RPLanny Peterson18</v>
      </c>
      <c r="B359">
        <v>4986</v>
      </c>
      <c r="C359">
        <v>483</v>
      </c>
      <c r="D359" t="s">
        <v>1196</v>
      </c>
      <c r="E359" t="s">
        <v>1197</v>
      </c>
      <c r="F359">
        <v>0</v>
      </c>
      <c r="G359">
        <v>37998</v>
      </c>
      <c r="H359">
        <v>18</v>
      </c>
      <c r="I359" t="s">
        <v>136</v>
      </c>
      <c r="J359" t="s">
        <v>221</v>
      </c>
      <c r="K359">
        <v>1</v>
      </c>
      <c r="L359">
        <v>1</v>
      </c>
      <c r="M359">
        <v>1</v>
      </c>
      <c r="O359" t="s">
        <v>47</v>
      </c>
      <c r="P359" t="s">
        <v>47</v>
      </c>
      <c r="Q359" t="s">
        <v>47</v>
      </c>
      <c r="R359" t="s">
        <v>47</v>
      </c>
      <c r="S359" t="s">
        <v>47</v>
      </c>
      <c r="T359" t="s">
        <v>47</v>
      </c>
      <c r="U359" t="s">
        <v>47</v>
      </c>
      <c r="V359" t="s">
        <v>47</v>
      </c>
      <c r="W359" t="s">
        <v>47</v>
      </c>
      <c r="X359" t="s">
        <v>47</v>
      </c>
      <c r="Y359" t="s">
        <v>47</v>
      </c>
      <c r="Z359" t="s">
        <v>47</v>
      </c>
      <c r="AA359" t="s">
        <v>47</v>
      </c>
      <c r="AB359">
        <v>0</v>
      </c>
      <c r="AC359" t="str">
        <f>VLOOKUP($A359,Pit!$A$4:$A$1386,1,FALSE)</f>
        <v>RPLanny Peterson18</v>
      </c>
    </row>
    <row r="360" spans="1:29" x14ac:dyDescent="0.25">
      <c r="A360" t="str">
        <f t="shared" si="5"/>
        <v>RPTed Phillips21</v>
      </c>
      <c r="B360">
        <v>9300</v>
      </c>
      <c r="C360">
        <v>778</v>
      </c>
      <c r="D360" t="s">
        <v>237</v>
      </c>
      <c r="E360" t="s">
        <v>661</v>
      </c>
      <c r="F360">
        <v>0</v>
      </c>
      <c r="G360">
        <v>36726</v>
      </c>
      <c r="H360">
        <v>21</v>
      </c>
      <c r="I360" t="s">
        <v>136</v>
      </c>
      <c r="J360" t="s">
        <v>221</v>
      </c>
      <c r="K360">
        <v>1</v>
      </c>
      <c r="L360">
        <v>1</v>
      </c>
      <c r="M360">
        <v>1</v>
      </c>
      <c r="O360" t="s">
        <v>47</v>
      </c>
      <c r="P360" t="s">
        <v>47</v>
      </c>
      <c r="Q360" t="s">
        <v>47</v>
      </c>
      <c r="R360" t="s">
        <v>47</v>
      </c>
      <c r="S360" t="s">
        <v>47</v>
      </c>
      <c r="T360" t="s">
        <v>47</v>
      </c>
      <c r="U360" t="s">
        <v>47</v>
      </c>
      <c r="V360" t="s">
        <v>47</v>
      </c>
      <c r="W360" t="s">
        <v>47</v>
      </c>
      <c r="X360" t="s">
        <v>47</v>
      </c>
      <c r="Y360" t="s">
        <v>47</v>
      </c>
      <c r="Z360" t="s">
        <v>47</v>
      </c>
      <c r="AA360" t="s">
        <v>47</v>
      </c>
      <c r="AB360">
        <v>0</v>
      </c>
      <c r="AC360" t="str">
        <f>VLOOKUP($A360,Pit!$A$4:$A$1386,1,FALSE)</f>
        <v>RPTed Phillips21</v>
      </c>
    </row>
    <row r="361" spans="1:29" x14ac:dyDescent="0.25">
      <c r="A361" t="str">
        <f t="shared" si="5"/>
        <v>SPHéctor Pineda21</v>
      </c>
      <c r="B361">
        <v>13774</v>
      </c>
      <c r="C361">
        <v>613</v>
      </c>
      <c r="D361" t="s">
        <v>400</v>
      </c>
      <c r="E361" t="s">
        <v>1198</v>
      </c>
      <c r="F361">
        <v>0</v>
      </c>
      <c r="G361">
        <v>36826</v>
      </c>
      <c r="H361">
        <v>21</v>
      </c>
      <c r="I361" t="s">
        <v>136</v>
      </c>
      <c r="J361" t="s">
        <v>25</v>
      </c>
      <c r="K361">
        <v>1</v>
      </c>
      <c r="L361">
        <v>1</v>
      </c>
      <c r="M361">
        <v>1</v>
      </c>
      <c r="O361" t="s">
        <v>47</v>
      </c>
      <c r="P361" t="s">
        <v>47</v>
      </c>
      <c r="Q361" t="s">
        <v>47</v>
      </c>
      <c r="R361" t="s">
        <v>47</v>
      </c>
      <c r="S361" t="s">
        <v>47</v>
      </c>
      <c r="T361" t="s">
        <v>47</v>
      </c>
      <c r="U361" t="s">
        <v>47</v>
      </c>
      <c r="V361" t="s">
        <v>47</v>
      </c>
      <c r="W361" t="s">
        <v>47</v>
      </c>
      <c r="X361" t="s">
        <v>47</v>
      </c>
      <c r="Y361" t="s">
        <v>47</v>
      </c>
      <c r="Z361" t="s">
        <v>47</v>
      </c>
      <c r="AA361" t="s">
        <v>47</v>
      </c>
      <c r="AB361">
        <v>0</v>
      </c>
      <c r="AC361" t="str">
        <f>VLOOKUP($A361,Pit!$A$4:$A$1386,1,FALSE)</f>
        <v>SPHéctor Pineda21</v>
      </c>
    </row>
    <row r="362" spans="1:29" x14ac:dyDescent="0.25">
      <c r="A362" t="str">
        <f t="shared" si="5"/>
        <v>SPRicardo Pineda21</v>
      </c>
      <c r="B362">
        <v>4756</v>
      </c>
      <c r="C362">
        <v>727</v>
      </c>
      <c r="D362" t="s">
        <v>876</v>
      </c>
      <c r="E362" t="s">
        <v>1198</v>
      </c>
      <c r="F362">
        <v>0</v>
      </c>
      <c r="G362">
        <v>36946</v>
      </c>
      <c r="H362">
        <v>21</v>
      </c>
      <c r="I362" t="s">
        <v>136</v>
      </c>
      <c r="J362" t="s">
        <v>25</v>
      </c>
      <c r="K362">
        <v>1</v>
      </c>
      <c r="L362">
        <v>1</v>
      </c>
      <c r="M362">
        <v>1</v>
      </c>
      <c r="O362" t="s">
        <v>47</v>
      </c>
      <c r="P362" t="s">
        <v>47</v>
      </c>
      <c r="Q362" t="s">
        <v>47</v>
      </c>
      <c r="R362" t="s">
        <v>47</v>
      </c>
      <c r="S362" t="s">
        <v>47</v>
      </c>
      <c r="T362" t="s">
        <v>47</v>
      </c>
      <c r="U362" t="s">
        <v>47</v>
      </c>
      <c r="V362" t="s">
        <v>47</v>
      </c>
      <c r="W362" t="s">
        <v>47</v>
      </c>
      <c r="X362" t="s">
        <v>47</v>
      </c>
      <c r="Y362" t="s">
        <v>47</v>
      </c>
      <c r="Z362" t="s">
        <v>47</v>
      </c>
      <c r="AA362" t="s">
        <v>47</v>
      </c>
      <c r="AB362">
        <v>0</v>
      </c>
      <c r="AC362" t="str">
        <f>VLOOKUP($A362,Pit!$A$4:$A$1386,1,FALSE)</f>
        <v>SPRicardo Pineda21</v>
      </c>
    </row>
    <row r="363" spans="1:29" x14ac:dyDescent="0.25">
      <c r="A363" t="str">
        <f t="shared" si="5"/>
        <v>CLTomás Piniella18</v>
      </c>
      <c r="B363">
        <v>5013</v>
      </c>
      <c r="C363">
        <v>867</v>
      </c>
      <c r="D363" t="s">
        <v>591</v>
      </c>
      <c r="E363" t="s">
        <v>1199</v>
      </c>
      <c r="F363">
        <v>0</v>
      </c>
      <c r="G363">
        <v>37805</v>
      </c>
      <c r="H363">
        <v>18</v>
      </c>
      <c r="I363" t="s">
        <v>136</v>
      </c>
      <c r="J363" t="s">
        <v>249</v>
      </c>
      <c r="K363">
        <v>1</v>
      </c>
      <c r="L363">
        <v>1</v>
      </c>
      <c r="M363">
        <v>1</v>
      </c>
      <c r="O363" t="s">
        <v>47</v>
      </c>
      <c r="P363" t="s">
        <v>47</v>
      </c>
      <c r="Q363" t="s">
        <v>47</v>
      </c>
      <c r="R363" t="s">
        <v>47</v>
      </c>
      <c r="S363" t="s">
        <v>47</v>
      </c>
      <c r="T363" t="s">
        <v>47</v>
      </c>
      <c r="U363" t="s">
        <v>47</v>
      </c>
      <c r="V363" t="s">
        <v>47</v>
      </c>
      <c r="W363" t="s">
        <v>47</v>
      </c>
      <c r="X363" t="s">
        <v>47</v>
      </c>
      <c r="Y363" t="s">
        <v>47</v>
      </c>
      <c r="Z363" t="s">
        <v>47</v>
      </c>
      <c r="AA363" t="s">
        <v>47</v>
      </c>
      <c r="AB363">
        <v>0</v>
      </c>
      <c r="AC363" t="str">
        <f>VLOOKUP($A363,Pit!$A$4:$A$1386,1,FALSE)</f>
        <v>CLTomás Piniella18</v>
      </c>
    </row>
    <row r="364" spans="1:29" x14ac:dyDescent="0.25">
      <c r="A364" t="str">
        <f t="shared" si="5"/>
        <v>SPGlenn Powell21</v>
      </c>
      <c r="B364">
        <v>9487</v>
      </c>
      <c r="C364">
        <v>421</v>
      </c>
      <c r="D364" t="s">
        <v>435</v>
      </c>
      <c r="E364" t="s">
        <v>665</v>
      </c>
      <c r="F364">
        <v>0</v>
      </c>
      <c r="G364">
        <v>36961</v>
      </c>
      <c r="H364">
        <v>21</v>
      </c>
      <c r="I364" t="s">
        <v>136</v>
      </c>
      <c r="J364" t="s">
        <v>25</v>
      </c>
      <c r="K364">
        <v>1</v>
      </c>
      <c r="L364">
        <v>1</v>
      </c>
      <c r="M364">
        <v>1</v>
      </c>
      <c r="O364" t="s">
        <v>47</v>
      </c>
      <c r="P364" t="s">
        <v>47</v>
      </c>
      <c r="Q364" t="s">
        <v>47</v>
      </c>
      <c r="R364" t="s">
        <v>47</v>
      </c>
      <c r="S364" t="s">
        <v>47</v>
      </c>
      <c r="T364" t="s">
        <v>47</v>
      </c>
      <c r="U364" t="s">
        <v>47</v>
      </c>
      <c r="V364" t="s">
        <v>47</v>
      </c>
      <c r="W364" t="s">
        <v>47</v>
      </c>
      <c r="X364" t="s">
        <v>47</v>
      </c>
      <c r="Y364" t="s">
        <v>47</v>
      </c>
      <c r="Z364" t="s">
        <v>47</v>
      </c>
      <c r="AA364" t="s">
        <v>47</v>
      </c>
      <c r="AB364">
        <v>0</v>
      </c>
      <c r="AC364" t="str">
        <f>VLOOKUP($A364,Pit!$A$4:$A$1386,1,FALSE)</f>
        <v>SPGlenn Powell21</v>
      </c>
    </row>
    <row r="365" spans="1:29" x14ac:dyDescent="0.25">
      <c r="A365" t="str">
        <f t="shared" si="5"/>
        <v>RPEd Prince21</v>
      </c>
      <c r="B365">
        <v>4768</v>
      </c>
      <c r="C365">
        <v>767</v>
      </c>
      <c r="D365" t="s">
        <v>266</v>
      </c>
      <c r="E365" t="s">
        <v>1200</v>
      </c>
      <c r="F365">
        <v>0</v>
      </c>
      <c r="G365">
        <v>36752</v>
      </c>
      <c r="H365">
        <v>21</v>
      </c>
      <c r="I365" t="s">
        <v>136</v>
      </c>
      <c r="J365" t="s">
        <v>221</v>
      </c>
      <c r="K365">
        <v>1</v>
      </c>
      <c r="L365">
        <v>1</v>
      </c>
      <c r="M365">
        <v>1</v>
      </c>
      <c r="O365" t="s">
        <v>47</v>
      </c>
      <c r="P365" t="s">
        <v>47</v>
      </c>
      <c r="Q365" t="s">
        <v>47</v>
      </c>
      <c r="R365" t="s">
        <v>47</v>
      </c>
      <c r="S365" t="s">
        <v>47</v>
      </c>
      <c r="T365" t="s">
        <v>47</v>
      </c>
      <c r="U365" t="s">
        <v>47</v>
      </c>
      <c r="V365" t="s">
        <v>47</v>
      </c>
      <c r="W365" t="s">
        <v>47</v>
      </c>
      <c r="X365" t="s">
        <v>47</v>
      </c>
      <c r="Y365" t="s">
        <v>47</v>
      </c>
      <c r="Z365" t="s">
        <v>47</v>
      </c>
      <c r="AA365" t="s">
        <v>47</v>
      </c>
      <c r="AB365">
        <v>0</v>
      </c>
      <c r="AC365" t="str">
        <f>VLOOKUP($A365,Pit!$A$4:$A$1386,1,FALSE)</f>
        <v>RPEd Prince21</v>
      </c>
    </row>
    <row r="366" spans="1:29" x14ac:dyDescent="0.25">
      <c r="A366" t="str">
        <f t="shared" si="5"/>
        <v>SPFerri Pronk18</v>
      </c>
      <c r="B366">
        <v>3427</v>
      </c>
      <c r="C366">
        <v>419</v>
      </c>
      <c r="D366" t="s">
        <v>1201</v>
      </c>
      <c r="E366" t="s">
        <v>1202</v>
      </c>
      <c r="F366">
        <v>0</v>
      </c>
      <c r="G366">
        <v>37822</v>
      </c>
      <c r="H366">
        <v>18</v>
      </c>
      <c r="I366" t="s">
        <v>136</v>
      </c>
      <c r="J366" t="s">
        <v>25</v>
      </c>
      <c r="K366">
        <v>1</v>
      </c>
      <c r="L366">
        <v>1</v>
      </c>
      <c r="M366">
        <v>1</v>
      </c>
      <c r="O366" t="s">
        <v>47</v>
      </c>
      <c r="P366" t="s">
        <v>47</v>
      </c>
      <c r="Q366" t="s">
        <v>47</v>
      </c>
      <c r="R366" t="s">
        <v>47</v>
      </c>
      <c r="S366" t="s">
        <v>47</v>
      </c>
      <c r="T366" t="s">
        <v>47</v>
      </c>
      <c r="U366" t="s">
        <v>47</v>
      </c>
      <c r="V366" t="s">
        <v>47</v>
      </c>
      <c r="W366" t="s">
        <v>47</v>
      </c>
      <c r="X366" t="s">
        <v>47</v>
      </c>
      <c r="Y366" t="s">
        <v>47</v>
      </c>
      <c r="Z366" t="s">
        <v>47</v>
      </c>
      <c r="AA366" t="s">
        <v>47</v>
      </c>
      <c r="AB366">
        <v>0</v>
      </c>
      <c r="AC366" t="str">
        <f>VLOOKUP($A366,Pit!$A$4:$A$1386,1,FALSE)</f>
        <v>SPFerri Pronk18</v>
      </c>
    </row>
    <row r="367" spans="1:29" x14ac:dyDescent="0.25">
      <c r="A367" t="str">
        <f t="shared" si="5"/>
        <v>RPMarkus Randall21</v>
      </c>
      <c r="B367">
        <v>6301</v>
      </c>
      <c r="C367">
        <v>270</v>
      </c>
      <c r="D367" t="s">
        <v>1203</v>
      </c>
      <c r="E367" t="s">
        <v>673</v>
      </c>
      <c r="F367">
        <v>0</v>
      </c>
      <c r="G367">
        <v>36811</v>
      </c>
      <c r="H367">
        <v>21</v>
      </c>
      <c r="I367" t="s">
        <v>136</v>
      </c>
      <c r="J367" t="s">
        <v>221</v>
      </c>
      <c r="K367">
        <v>1</v>
      </c>
      <c r="L367">
        <v>1</v>
      </c>
      <c r="M367">
        <v>1</v>
      </c>
      <c r="O367" t="s">
        <v>47</v>
      </c>
      <c r="P367" t="s">
        <v>47</v>
      </c>
      <c r="Q367" t="s">
        <v>47</v>
      </c>
      <c r="R367" t="s">
        <v>47</v>
      </c>
      <c r="S367" t="s">
        <v>47</v>
      </c>
      <c r="T367" t="s">
        <v>47</v>
      </c>
      <c r="U367" t="s">
        <v>47</v>
      </c>
      <c r="V367" t="s">
        <v>47</v>
      </c>
      <c r="W367" t="s">
        <v>47</v>
      </c>
      <c r="X367" t="s">
        <v>47</v>
      </c>
      <c r="Y367" t="s">
        <v>47</v>
      </c>
      <c r="Z367" t="s">
        <v>47</v>
      </c>
      <c r="AA367" t="s">
        <v>47</v>
      </c>
      <c r="AB367">
        <v>0</v>
      </c>
      <c r="AC367" t="str">
        <f>VLOOKUP($A367,Pit!$A$4:$A$1386,1,FALSE)</f>
        <v>RPMarkus Randall21</v>
      </c>
    </row>
    <row r="368" spans="1:29" x14ac:dyDescent="0.25">
      <c r="A368" t="str">
        <f t="shared" si="5"/>
        <v>SPMike Randall18</v>
      </c>
      <c r="B368">
        <v>4811</v>
      </c>
      <c r="C368">
        <v>504</v>
      </c>
      <c r="D368" t="s">
        <v>379</v>
      </c>
      <c r="E368" t="s">
        <v>673</v>
      </c>
      <c r="F368">
        <v>0</v>
      </c>
      <c r="G368">
        <v>37835</v>
      </c>
      <c r="H368">
        <v>18</v>
      </c>
      <c r="I368" t="s">
        <v>136</v>
      </c>
      <c r="J368" t="s">
        <v>25</v>
      </c>
      <c r="K368">
        <v>1</v>
      </c>
      <c r="L368">
        <v>1</v>
      </c>
      <c r="M368">
        <v>1</v>
      </c>
      <c r="O368" t="s">
        <v>47</v>
      </c>
      <c r="P368" t="s">
        <v>47</v>
      </c>
      <c r="Q368" t="s">
        <v>47</v>
      </c>
      <c r="R368" t="s">
        <v>47</v>
      </c>
      <c r="S368" t="s">
        <v>47</v>
      </c>
      <c r="T368" t="s">
        <v>47</v>
      </c>
      <c r="U368" t="s">
        <v>47</v>
      </c>
      <c r="V368" t="s">
        <v>47</v>
      </c>
      <c r="W368" t="s">
        <v>47</v>
      </c>
      <c r="X368" t="s">
        <v>47</v>
      </c>
      <c r="Y368" t="s">
        <v>47</v>
      </c>
      <c r="Z368" t="s">
        <v>47</v>
      </c>
      <c r="AA368" t="s">
        <v>47</v>
      </c>
      <c r="AB368">
        <v>0</v>
      </c>
      <c r="AC368" t="str">
        <f>VLOOKUP($A368,Pit!$A$4:$A$1386,1,FALSE)</f>
        <v>SPMike Randall18</v>
      </c>
    </row>
    <row r="369" spans="1:29" x14ac:dyDescent="0.25">
      <c r="A369" t="str">
        <f t="shared" si="5"/>
        <v>SPHu Rang18</v>
      </c>
      <c r="B369">
        <v>4896</v>
      </c>
      <c r="C369">
        <v>479</v>
      </c>
      <c r="D369" t="s">
        <v>1204</v>
      </c>
      <c r="E369" t="s">
        <v>1205</v>
      </c>
      <c r="F369">
        <v>0</v>
      </c>
      <c r="G369">
        <v>37985</v>
      </c>
      <c r="H369">
        <v>18</v>
      </c>
      <c r="I369" t="s">
        <v>136</v>
      </c>
      <c r="J369" t="s">
        <v>25</v>
      </c>
      <c r="K369">
        <v>1</v>
      </c>
      <c r="L369">
        <v>1</v>
      </c>
      <c r="M369">
        <v>1</v>
      </c>
      <c r="O369" t="s">
        <v>47</v>
      </c>
      <c r="P369" t="s">
        <v>47</v>
      </c>
      <c r="Q369" t="s">
        <v>47</v>
      </c>
      <c r="R369" t="s">
        <v>47</v>
      </c>
      <c r="S369" t="s">
        <v>47</v>
      </c>
      <c r="T369" t="s">
        <v>47</v>
      </c>
      <c r="U369" t="s">
        <v>47</v>
      </c>
      <c r="V369" t="s">
        <v>47</v>
      </c>
      <c r="W369" t="s">
        <v>47</v>
      </c>
      <c r="X369" t="s">
        <v>47</v>
      </c>
      <c r="Y369" t="s">
        <v>47</v>
      </c>
      <c r="Z369" t="s">
        <v>47</v>
      </c>
      <c r="AA369" t="s">
        <v>47</v>
      </c>
      <c r="AB369">
        <v>0</v>
      </c>
      <c r="AC369" t="str">
        <f>VLOOKUP($A369,Pit!$A$4:$A$1386,1,FALSE)</f>
        <v>SPHu Rang18</v>
      </c>
    </row>
    <row r="370" spans="1:29" x14ac:dyDescent="0.25">
      <c r="A370" t="str">
        <f t="shared" si="5"/>
        <v>SPTim Raymond21</v>
      </c>
      <c r="B370">
        <v>10800</v>
      </c>
      <c r="C370">
        <v>599</v>
      </c>
      <c r="D370" t="s">
        <v>260</v>
      </c>
      <c r="E370" t="s">
        <v>477</v>
      </c>
      <c r="F370">
        <v>0</v>
      </c>
      <c r="G370">
        <v>36701</v>
      </c>
      <c r="H370">
        <v>21</v>
      </c>
      <c r="I370" t="s">
        <v>136</v>
      </c>
      <c r="J370" t="s">
        <v>25</v>
      </c>
      <c r="K370">
        <v>1</v>
      </c>
      <c r="L370">
        <v>1</v>
      </c>
      <c r="M370">
        <v>1</v>
      </c>
      <c r="O370" t="s">
        <v>47</v>
      </c>
      <c r="P370" t="s">
        <v>47</v>
      </c>
      <c r="Q370" t="s">
        <v>47</v>
      </c>
      <c r="R370" t="s">
        <v>47</v>
      </c>
      <c r="S370" t="s">
        <v>47</v>
      </c>
      <c r="T370" t="s">
        <v>47</v>
      </c>
      <c r="U370" t="s">
        <v>47</v>
      </c>
      <c r="V370" t="s">
        <v>47</v>
      </c>
      <c r="W370" t="s">
        <v>47</v>
      </c>
      <c r="X370" t="s">
        <v>47</v>
      </c>
      <c r="Y370" t="s">
        <v>47</v>
      </c>
      <c r="Z370" t="s">
        <v>47</v>
      </c>
      <c r="AA370" t="s">
        <v>47</v>
      </c>
      <c r="AB370">
        <v>0</v>
      </c>
      <c r="AC370" t="str">
        <f>VLOOKUP($A370,Pit!$A$4:$A$1386,1,FALSE)</f>
        <v>SPTim Raymond21</v>
      </c>
    </row>
    <row r="371" spans="1:29" x14ac:dyDescent="0.25">
      <c r="A371" t="str">
        <f t="shared" si="5"/>
        <v>SPBobby Reese21</v>
      </c>
      <c r="B371">
        <v>6650</v>
      </c>
      <c r="C371">
        <v>443</v>
      </c>
      <c r="D371" t="s">
        <v>873</v>
      </c>
      <c r="E371" t="s">
        <v>1206</v>
      </c>
      <c r="F371">
        <v>0</v>
      </c>
      <c r="G371">
        <v>36763</v>
      </c>
      <c r="H371">
        <v>21</v>
      </c>
      <c r="I371" t="s">
        <v>136</v>
      </c>
      <c r="J371" t="s">
        <v>25</v>
      </c>
      <c r="K371">
        <v>1</v>
      </c>
      <c r="L371">
        <v>1</v>
      </c>
      <c r="M371">
        <v>1</v>
      </c>
      <c r="O371" t="s">
        <v>47</v>
      </c>
      <c r="P371" t="s">
        <v>47</v>
      </c>
      <c r="Q371" t="s">
        <v>47</v>
      </c>
      <c r="R371" t="s">
        <v>47</v>
      </c>
      <c r="S371" t="s">
        <v>47</v>
      </c>
      <c r="T371" t="s">
        <v>47</v>
      </c>
      <c r="U371" t="s">
        <v>47</v>
      </c>
      <c r="V371" t="s">
        <v>47</v>
      </c>
      <c r="W371" t="s">
        <v>47</v>
      </c>
      <c r="X371" t="s">
        <v>47</v>
      </c>
      <c r="Y371" t="s">
        <v>47</v>
      </c>
      <c r="Z371" t="s">
        <v>47</v>
      </c>
      <c r="AA371" t="s">
        <v>47</v>
      </c>
      <c r="AB371">
        <v>0</v>
      </c>
      <c r="AC371" t="str">
        <f>VLOOKUP($A371,Pit!$A$4:$A$1386,1,FALSE)</f>
        <v>SPBobby Reese21</v>
      </c>
    </row>
    <row r="372" spans="1:29" x14ac:dyDescent="0.25">
      <c r="A372" t="str">
        <f t="shared" si="5"/>
        <v>CLSumiteru Rin18</v>
      </c>
      <c r="B372">
        <v>8640</v>
      </c>
      <c r="C372">
        <v>659</v>
      </c>
      <c r="D372" t="s">
        <v>1207</v>
      </c>
      <c r="E372" t="s">
        <v>1208</v>
      </c>
      <c r="F372">
        <v>0</v>
      </c>
      <c r="G372">
        <v>37945</v>
      </c>
      <c r="H372">
        <v>18</v>
      </c>
      <c r="I372" t="s">
        <v>136</v>
      </c>
      <c r="J372" t="s">
        <v>249</v>
      </c>
      <c r="K372">
        <v>1</v>
      </c>
      <c r="L372">
        <v>1</v>
      </c>
      <c r="M372">
        <v>1</v>
      </c>
      <c r="O372" t="s">
        <v>47</v>
      </c>
      <c r="P372" t="s">
        <v>47</v>
      </c>
      <c r="Q372" t="s">
        <v>47</v>
      </c>
      <c r="R372" t="s">
        <v>47</v>
      </c>
      <c r="S372" t="s">
        <v>47</v>
      </c>
      <c r="T372" t="s">
        <v>47</v>
      </c>
      <c r="U372" t="s">
        <v>47</v>
      </c>
      <c r="V372" t="s">
        <v>47</v>
      </c>
      <c r="W372" t="s">
        <v>47</v>
      </c>
      <c r="X372" t="s">
        <v>47</v>
      </c>
      <c r="Y372" t="s">
        <v>47</v>
      </c>
      <c r="Z372" t="s">
        <v>47</v>
      </c>
      <c r="AA372" t="s">
        <v>47</v>
      </c>
      <c r="AB372">
        <v>0</v>
      </c>
      <c r="AC372" t="str">
        <f>VLOOKUP($A372,Pit!$A$4:$A$1386,1,FALSE)</f>
        <v>CLSumiteru Rin18</v>
      </c>
    </row>
    <row r="373" spans="1:29" x14ac:dyDescent="0.25">
      <c r="A373" t="str">
        <f t="shared" si="5"/>
        <v>SPThatcher Ritchie21</v>
      </c>
      <c r="B373">
        <v>11565</v>
      </c>
      <c r="C373">
        <v>626</v>
      </c>
      <c r="D373" t="s">
        <v>1209</v>
      </c>
      <c r="E373" t="s">
        <v>1210</v>
      </c>
      <c r="F373">
        <v>0</v>
      </c>
      <c r="G373">
        <v>36704</v>
      </c>
      <c r="H373">
        <v>21</v>
      </c>
      <c r="I373" t="s">
        <v>136</v>
      </c>
      <c r="J373" t="s">
        <v>25</v>
      </c>
      <c r="K373">
        <v>1</v>
      </c>
      <c r="L373">
        <v>1</v>
      </c>
      <c r="M373">
        <v>1</v>
      </c>
      <c r="O373" t="s">
        <v>47</v>
      </c>
      <c r="P373" t="s">
        <v>47</v>
      </c>
      <c r="Q373" t="s">
        <v>47</v>
      </c>
      <c r="R373" t="s">
        <v>47</v>
      </c>
      <c r="S373" t="s">
        <v>47</v>
      </c>
      <c r="T373" t="s">
        <v>47</v>
      </c>
      <c r="U373" t="s">
        <v>47</v>
      </c>
      <c r="V373" t="s">
        <v>47</v>
      </c>
      <c r="W373" t="s">
        <v>47</v>
      </c>
      <c r="X373" t="s">
        <v>47</v>
      </c>
      <c r="Y373" t="s">
        <v>47</v>
      </c>
      <c r="Z373" t="s">
        <v>47</v>
      </c>
      <c r="AA373" t="s">
        <v>47</v>
      </c>
      <c r="AB373">
        <v>0</v>
      </c>
      <c r="AC373" t="str">
        <f>VLOOKUP($A373,Pit!$A$4:$A$1386,1,FALSE)</f>
        <v>SPThatcher Ritchie21</v>
      </c>
    </row>
    <row r="374" spans="1:29" x14ac:dyDescent="0.25">
      <c r="A374" t="str">
        <f t="shared" si="5"/>
        <v>SPJoe Rivera21</v>
      </c>
      <c r="B374">
        <v>13786</v>
      </c>
      <c r="C374">
        <v>618</v>
      </c>
      <c r="D374" t="s">
        <v>243</v>
      </c>
      <c r="E374" t="s">
        <v>1211</v>
      </c>
      <c r="F374">
        <v>0</v>
      </c>
      <c r="G374">
        <v>36842</v>
      </c>
      <c r="H374">
        <v>21</v>
      </c>
      <c r="I374" t="s">
        <v>136</v>
      </c>
      <c r="J374" t="s">
        <v>25</v>
      </c>
      <c r="K374">
        <v>1</v>
      </c>
      <c r="L374">
        <v>1</v>
      </c>
      <c r="M374">
        <v>1</v>
      </c>
      <c r="O374" t="s">
        <v>47</v>
      </c>
      <c r="P374" t="s">
        <v>47</v>
      </c>
      <c r="Q374" t="s">
        <v>47</v>
      </c>
      <c r="R374" t="s">
        <v>47</v>
      </c>
      <c r="S374" t="s">
        <v>47</v>
      </c>
      <c r="T374" t="s">
        <v>47</v>
      </c>
      <c r="U374" t="s">
        <v>47</v>
      </c>
      <c r="V374" t="s">
        <v>47</v>
      </c>
      <c r="W374" t="s">
        <v>47</v>
      </c>
      <c r="X374" t="s">
        <v>47</v>
      </c>
      <c r="Y374" t="s">
        <v>47</v>
      </c>
      <c r="Z374" t="s">
        <v>47</v>
      </c>
      <c r="AA374" t="s">
        <v>47</v>
      </c>
      <c r="AB374">
        <v>0</v>
      </c>
      <c r="AC374" t="str">
        <f>VLOOKUP($A374,Pit!$A$4:$A$1386,1,FALSE)</f>
        <v>SPJoe Rivera21</v>
      </c>
    </row>
    <row r="375" spans="1:29" x14ac:dyDescent="0.25">
      <c r="A375" t="str">
        <f t="shared" si="5"/>
        <v>RPRafael Rivera21</v>
      </c>
      <c r="B375">
        <v>11229</v>
      </c>
      <c r="C375">
        <v>832</v>
      </c>
      <c r="D375" t="s">
        <v>1091</v>
      </c>
      <c r="E375" t="s">
        <v>1211</v>
      </c>
      <c r="F375">
        <v>0</v>
      </c>
      <c r="G375">
        <v>36724</v>
      </c>
      <c r="H375">
        <v>21</v>
      </c>
      <c r="I375" t="s">
        <v>136</v>
      </c>
      <c r="J375" t="s">
        <v>221</v>
      </c>
      <c r="K375">
        <v>1</v>
      </c>
      <c r="L375">
        <v>1</v>
      </c>
      <c r="M375">
        <v>1</v>
      </c>
      <c r="O375" t="s">
        <v>47</v>
      </c>
      <c r="P375" t="s">
        <v>47</v>
      </c>
      <c r="Q375" t="s">
        <v>47</v>
      </c>
      <c r="R375" t="s">
        <v>47</v>
      </c>
      <c r="S375" t="s">
        <v>47</v>
      </c>
      <c r="T375" t="s">
        <v>47</v>
      </c>
      <c r="U375" t="s">
        <v>47</v>
      </c>
      <c r="V375" t="s">
        <v>47</v>
      </c>
      <c r="W375" t="s">
        <v>47</v>
      </c>
      <c r="X375" t="s">
        <v>47</v>
      </c>
      <c r="Y375" t="s">
        <v>47</v>
      </c>
      <c r="Z375" t="s">
        <v>47</v>
      </c>
      <c r="AA375" t="s">
        <v>47</v>
      </c>
      <c r="AB375">
        <v>0</v>
      </c>
      <c r="AC375" t="str">
        <f>VLOOKUP($A375,Pit!$A$4:$A$1386,1,FALSE)</f>
        <v>RPRafael Rivera21</v>
      </c>
    </row>
    <row r="376" spans="1:29" x14ac:dyDescent="0.25">
      <c r="A376" t="str">
        <f t="shared" si="5"/>
        <v>SPMike Rivers22</v>
      </c>
      <c r="B376">
        <v>11210</v>
      </c>
      <c r="C376">
        <v>420</v>
      </c>
      <c r="D376" t="s">
        <v>379</v>
      </c>
      <c r="E376" t="s">
        <v>1212</v>
      </c>
      <c r="F376">
        <v>0</v>
      </c>
      <c r="G376">
        <v>36642</v>
      </c>
      <c r="H376">
        <v>22</v>
      </c>
      <c r="I376" t="s">
        <v>136</v>
      </c>
      <c r="J376" t="s">
        <v>25</v>
      </c>
      <c r="K376">
        <v>1</v>
      </c>
      <c r="L376">
        <v>1</v>
      </c>
      <c r="M376">
        <v>1</v>
      </c>
      <c r="O376" t="s">
        <v>47</v>
      </c>
      <c r="P376" t="s">
        <v>47</v>
      </c>
      <c r="Q376" t="s">
        <v>47</v>
      </c>
      <c r="R376" t="s">
        <v>47</v>
      </c>
      <c r="S376" t="s">
        <v>47</v>
      </c>
      <c r="T376" t="s">
        <v>47</v>
      </c>
      <c r="U376" t="s">
        <v>47</v>
      </c>
      <c r="V376" t="s">
        <v>47</v>
      </c>
      <c r="W376" t="s">
        <v>47</v>
      </c>
      <c r="X376" t="s">
        <v>47</v>
      </c>
      <c r="Y376" t="s">
        <v>47</v>
      </c>
      <c r="Z376" t="s">
        <v>47</v>
      </c>
      <c r="AA376" t="s">
        <v>47</v>
      </c>
      <c r="AB376">
        <v>0</v>
      </c>
      <c r="AC376" t="str">
        <f>VLOOKUP($A376,Pit!$A$4:$A$1386,1,FALSE)</f>
        <v>SPMike Rivers22</v>
      </c>
    </row>
    <row r="377" spans="1:29" x14ac:dyDescent="0.25">
      <c r="A377" t="str">
        <f t="shared" si="5"/>
        <v>CLStephen Robinson21</v>
      </c>
      <c r="B377">
        <v>6643</v>
      </c>
      <c r="C377">
        <v>259</v>
      </c>
      <c r="D377" t="s">
        <v>229</v>
      </c>
      <c r="E377" t="s">
        <v>686</v>
      </c>
      <c r="F377">
        <v>0</v>
      </c>
      <c r="G377">
        <v>36734</v>
      </c>
      <c r="H377">
        <v>21</v>
      </c>
      <c r="I377" t="s">
        <v>136</v>
      </c>
      <c r="J377" t="s">
        <v>249</v>
      </c>
      <c r="K377">
        <v>1</v>
      </c>
      <c r="L377">
        <v>1</v>
      </c>
      <c r="M377">
        <v>1</v>
      </c>
      <c r="O377" t="s">
        <v>47</v>
      </c>
      <c r="P377" t="s">
        <v>47</v>
      </c>
      <c r="Q377" t="s">
        <v>47</v>
      </c>
      <c r="R377" t="s">
        <v>47</v>
      </c>
      <c r="S377" t="s">
        <v>47</v>
      </c>
      <c r="T377" t="s">
        <v>47</v>
      </c>
      <c r="U377" t="s">
        <v>47</v>
      </c>
      <c r="V377" t="s">
        <v>47</v>
      </c>
      <c r="W377" t="s">
        <v>47</v>
      </c>
      <c r="X377" t="s">
        <v>47</v>
      </c>
      <c r="Y377" t="s">
        <v>47</v>
      </c>
      <c r="Z377" t="s">
        <v>47</v>
      </c>
      <c r="AA377" t="s">
        <v>47</v>
      </c>
      <c r="AB377">
        <v>0</v>
      </c>
      <c r="AC377" t="str">
        <f>VLOOKUP($A377,Pit!$A$4:$A$1386,1,FALSE)</f>
        <v>CLStephen Robinson21</v>
      </c>
    </row>
    <row r="378" spans="1:29" x14ac:dyDescent="0.25">
      <c r="A378" t="str">
        <f t="shared" si="5"/>
        <v>RPSantiago Robles18</v>
      </c>
      <c r="B378">
        <v>4847</v>
      </c>
      <c r="C378">
        <v>350</v>
      </c>
      <c r="D378" t="s">
        <v>465</v>
      </c>
      <c r="E378" t="s">
        <v>1213</v>
      </c>
      <c r="F378">
        <v>0</v>
      </c>
      <c r="G378">
        <v>37919</v>
      </c>
      <c r="H378">
        <v>18</v>
      </c>
      <c r="I378" t="s">
        <v>136</v>
      </c>
      <c r="J378" t="s">
        <v>221</v>
      </c>
      <c r="K378">
        <v>1</v>
      </c>
      <c r="L378">
        <v>1</v>
      </c>
      <c r="M378">
        <v>1</v>
      </c>
      <c r="O378" t="s">
        <v>47</v>
      </c>
      <c r="P378" t="s">
        <v>47</v>
      </c>
      <c r="Q378" t="s">
        <v>47</v>
      </c>
      <c r="R378" t="s">
        <v>47</v>
      </c>
      <c r="S378" t="s">
        <v>47</v>
      </c>
      <c r="T378" t="s">
        <v>47</v>
      </c>
      <c r="U378" t="s">
        <v>47</v>
      </c>
      <c r="V378" t="s">
        <v>47</v>
      </c>
      <c r="W378" t="s">
        <v>47</v>
      </c>
      <c r="X378" t="s">
        <v>47</v>
      </c>
      <c r="Y378" t="s">
        <v>47</v>
      </c>
      <c r="Z378" t="s">
        <v>47</v>
      </c>
      <c r="AA378" t="s">
        <v>47</v>
      </c>
      <c r="AB378">
        <v>0</v>
      </c>
      <c r="AC378" t="str">
        <f>VLOOKUP($A378,Pit!$A$4:$A$1386,1,FALSE)</f>
        <v>RPSantiago Robles18</v>
      </c>
    </row>
    <row r="379" spans="1:29" x14ac:dyDescent="0.25">
      <c r="A379" t="str">
        <f t="shared" si="5"/>
        <v>RPManuel Rocha21</v>
      </c>
      <c r="B379">
        <v>9422</v>
      </c>
      <c r="C379">
        <v>690</v>
      </c>
      <c r="D379" t="s">
        <v>606</v>
      </c>
      <c r="E379" t="s">
        <v>1214</v>
      </c>
      <c r="F379">
        <v>0</v>
      </c>
      <c r="G379">
        <v>36974</v>
      </c>
      <c r="H379">
        <v>21</v>
      </c>
      <c r="I379" t="s">
        <v>136</v>
      </c>
      <c r="J379" t="s">
        <v>221</v>
      </c>
      <c r="K379">
        <v>1</v>
      </c>
      <c r="L379">
        <v>1</v>
      </c>
      <c r="M379">
        <v>1</v>
      </c>
      <c r="O379" t="s">
        <v>47</v>
      </c>
      <c r="P379" t="s">
        <v>47</v>
      </c>
      <c r="Q379" t="s">
        <v>47</v>
      </c>
      <c r="R379" t="s">
        <v>47</v>
      </c>
      <c r="S379" t="s">
        <v>47</v>
      </c>
      <c r="T379" t="s">
        <v>47</v>
      </c>
      <c r="U379" t="s">
        <v>47</v>
      </c>
      <c r="V379" t="s">
        <v>47</v>
      </c>
      <c r="W379" t="s">
        <v>47</v>
      </c>
      <c r="X379" t="s">
        <v>47</v>
      </c>
      <c r="Y379" t="s">
        <v>47</v>
      </c>
      <c r="Z379" t="s">
        <v>47</v>
      </c>
      <c r="AA379" t="s">
        <v>47</v>
      </c>
      <c r="AB379">
        <v>0</v>
      </c>
      <c r="AC379" t="str">
        <f>VLOOKUP($A379,Pit!$A$4:$A$1386,1,FALSE)</f>
        <v>RPManuel Rocha21</v>
      </c>
    </row>
    <row r="380" spans="1:29" x14ac:dyDescent="0.25">
      <c r="A380" t="str">
        <f t="shared" si="5"/>
        <v>RPAllan Rodgers18</v>
      </c>
      <c r="B380">
        <v>5197</v>
      </c>
      <c r="C380">
        <v>856</v>
      </c>
      <c r="D380" t="s">
        <v>1215</v>
      </c>
      <c r="E380" t="s">
        <v>1216</v>
      </c>
      <c r="F380">
        <v>0</v>
      </c>
      <c r="G380">
        <v>38080</v>
      </c>
      <c r="H380">
        <v>18</v>
      </c>
      <c r="I380" t="s">
        <v>136</v>
      </c>
      <c r="J380" t="s">
        <v>221</v>
      </c>
      <c r="K380">
        <v>1</v>
      </c>
      <c r="L380">
        <v>1</v>
      </c>
      <c r="M380">
        <v>1</v>
      </c>
      <c r="O380" t="s">
        <v>47</v>
      </c>
      <c r="P380" t="s">
        <v>47</v>
      </c>
      <c r="Q380" t="s">
        <v>47</v>
      </c>
      <c r="R380" t="s">
        <v>47</v>
      </c>
      <c r="S380" t="s">
        <v>47</v>
      </c>
      <c r="T380" t="s">
        <v>47</v>
      </c>
      <c r="U380" t="s">
        <v>47</v>
      </c>
      <c r="V380" t="s">
        <v>47</v>
      </c>
      <c r="W380" t="s">
        <v>47</v>
      </c>
      <c r="X380" t="s">
        <v>47</v>
      </c>
      <c r="Y380" t="s">
        <v>47</v>
      </c>
      <c r="Z380" t="s">
        <v>47</v>
      </c>
      <c r="AA380" t="s">
        <v>47</v>
      </c>
      <c r="AB380">
        <v>0</v>
      </c>
      <c r="AC380" t="str">
        <f>VLOOKUP($A380,Pit!$A$4:$A$1386,1,FALSE)</f>
        <v>RPAllan Rodgers18</v>
      </c>
    </row>
    <row r="381" spans="1:29" x14ac:dyDescent="0.25">
      <c r="A381" t="str">
        <f t="shared" si="5"/>
        <v>SPCarlos Rodríguez21</v>
      </c>
      <c r="B381">
        <v>11537</v>
      </c>
      <c r="C381">
        <v>761</v>
      </c>
      <c r="D381" t="s">
        <v>443</v>
      </c>
      <c r="E381" t="s">
        <v>687</v>
      </c>
      <c r="F381">
        <v>0</v>
      </c>
      <c r="G381">
        <v>36804</v>
      </c>
      <c r="H381">
        <v>21</v>
      </c>
      <c r="I381" t="s">
        <v>136</v>
      </c>
      <c r="J381" t="s">
        <v>25</v>
      </c>
      <c r="K381">
        <v>1</v>
      </c>
      <c r="L381">
        <v>1</v>
      </c>
      <c r="M381">
        <v>1</v>
      </c>
      <c r="O381" t="s">
        <v>47</v>
      </c>
      <c r="P381" t="s">
        <v>47</v>
      </c>
      <c r="Q381" t="s">
        <v>47</v>
      </c>
      <c r="R381" t="s">
        <v>47</v>
      </c>
      <c r="S381" t="s">
        <v>47</v>
      </c>
      <c r="T381" t="s">
        <v>47</v>
      </c>
      <c r="U381" t="s">
        <v>47</v>
      </c>
      <c r="V381" t="s">
        <v>47</v>
      </c>
      <c r="W381" t="s">
        <v>47</v>
      </c>
      <c r="X381" t="s">
        <v>47</v>
      </c>
      <c r="Y381" t="s">
        <v>47</v>
      </c>
      <c r="Z381" t="s">
        <v>47</v>
      </c>
      <c r="AA381" t="s">
        <v>47</v>
      </c>
      <c r="AB381">
        <v>0</v>
      </c>
      <c r="AC381" t="str">
        <f>VLOOKUP($A381,Pit!$A$4:$A$1386,1,FALSE)</f>
        <v>SPCarlos Rodríguez21</v>
      </c>
    </row>
    <row r="382" spans="1:29" x14ac:dyDescent="0.25">
      <c r="A382" t="str">
        <f t="shared" si="5"/>
        <v>RPEduardo Rodríguez21</v>
      </c>
      <c r="B382">
        <v>8589</v>
      </c>
      <c r="C382">
        <v>805</v>
      </c>
      <c r="D382" t="s">
        <v>1217</v>
      </c>
      <c r="E382" t="s">
        <v>687</v>
      </c>
      <c r="F382">
        <v>0</v>
      </c>
      <c r="G382">
        <v>36945</v>
      </c>
      <c r="H382">
        <v>21</v>
      </c>
      <c r="I382" t="s">
        <v>136</v>
      </c>
      <c r="J382" t="s">
        <v>221</v>
      </c>
      <c r="K382">
        <v>1</v>
      </c>
      <c r="L382">
        <v>1</v>
      </c>
      <c r="M382">
        <v>1</v>
      </c>
      <c r="O382" t="s">
        <v>47</v>
      </c>
      <c r="P382" t="s">
        <v>47</v>
      </c>
      <c r="Q382" t="s">
        <v>47</v>
      </c>
      <c r="R382" t="s">
        <v>47</v>
      </c>
      <c r="S382" t="s">
        <v>47</v>
      </c>
      <c r="T382" t="s">
        <v>47</v>
      </c>
      <c r="U382" t="s">
        <v>47</v>
      </c>
      <c r="V382" t="s">
        <v>47</v>
      </c>
      <c r="W382" t="s">
        <v>47</v>
      </c>
      <c r="X382" t="s">
        <v>47</v>
      </c>
      <c r="Y382" t="s">
        <v>47</v>
      </c>
      <c r="Z382" t="s">
        <v>47</v>
      </c>
      <c r="AA382" t="s">
        <v>47</v>
      </c>
      <c r="AB382">
        <v>0</v>
      </c>
      <c r="AC382" t="str">
        <f>VLOOKUP($A382,Pit!$A$4:$A$1386,1,FALSE)</f>
        <v>RPEduardo Rodríguez21</v>
      </c>
    </row>
    <row r="383" spans="1:29" x14ac:dyDescent="0.25">
      <c r="A383" t="str">
        <f t="shared" si="5"/>
        <v>CLJesús Rodríguez21</v>
      </c>
      <c r="B383">
        <v>11514</v>
      </c>
      <c r="C383">
        <v>586</v>
      </c>
      <c r="D383" t="s">
        <v>689</v>
      </c>
      <c r="E383" t="s">
        <v>687</v>
      </c>
      <c r="F383">
        <v>0</v>
      </c>
      <c r="G383">
        <v>36873</v>
      </c>
      <c r="H383">
        <v>21</v>
      </c>
      <c r="I383" t="s">
        <v>136</v>
      </c>
      <c r="J383" t="s">
        <v>249</v>
      </c>
      <c r="K383">
        <v>1</v>
      </c>
      <c r="L383">
        <v>1</v>
      </c>
      <c r="M383">
        <v>1</v>
      </c>
      <c r="O383" t="s">
        <v>47</v>
      </c>
      <c r="P383" t="s">
        <v>47</v>
      </c>
      <c r="Q383" t="s">
        <v>47</v>
      </c>
      <c r="R383" t="s">
        <v>47</v>
      </c>
      <c r="S383" t="s">
        <v>47</v>
      </c>
      <c r="T383" t="s">
        <v>47</v>
      </c>
      <c r="U383" t="s">
        <v>47</v>
      </c>
      <c r="V383" t="s">
        <v>47</v>
      </c>
      <c r="W383" t="s">
        <v>47</v>
      </c>
      <c r="X383" t="s">
        <v>47</v>
      </c>
      <c r="Y383" t="s">
        <v>47</v>
      </c>
      <c r="Z383" t="s">
        <v>47</v>
      </c>
      <c r="AA383" t="s">
        <v>47</v>
      </c>
      <c r="AB383">
        <v>0</v>
      </c>
      <c r="AC383" t="str">
        <f>VLOOKUP($A383,Pit!$A$4:$A$1386,1,FALSE)</f>
        <v>CLJesús Rodríguez21</v>
      </c>
    </row>
    <row r="384" spans="1:29" x14ac:dyDescent="0.25">
      <c r="A384" t="str">
        <f t="shared" si="5"/>
        <v>SPRodrigo Rodríguez21</v>
      </c>
      <c r="B384">
        <v>4754</v>
      </c>
      <c r="C384">
        <v>884</v>
      </c>
      <c r="D384" t="s">
        <v>348</v>
      </c>
      <c r="E384" t="s">
        <v>687</v>
      </c>
      <c r="F384">
        <v>0</v>
      </c>
      <c r="G384">
        <v>37003</v>
      </c>
      <c r="H384">
        <v>21</v>
      </c>
      <c r="I384" t="s">
        <v>136</v>
      </c>
      <c r="J384" t="s">
        <v>25</v>
      </c>
      <c r="K384">
        <v>1</v>
      </c>
      <c r="L384">
        <v>1</v>
      </c>
      <c r="M384">
        <v>1</v>
      </c>
      <c r="O384" t="s">
        <v>47</v>
      </c>
      <c r="P384" t="s">
        <v>47</v>
      </c>
      <c r="Q384" t="s">
        <v>47</v>
      </c>
      <c r="R384" t="s">
        <v>47</v>
      </c>
      <c r="S384" t="s">
        <v>47</v>
      </c>
      <c r="T384" t="s">
        <v>47</v>
      </c>
      <c r="U384" t="s">
        <v>47</v>
      </c>
      <c r="V384" t="s">
        <v>47</v>
      </c>
      <c r="W384" t="s">
        <v>47</v>
      </c>
      <c r="X384" t="s">
        <v>47</v>
      </c>
      <c r="Y384" t="s">
        <v>47</v>
      </c>
      <c r="Z384" t="s">
        <v>47</v>
      </c>
      <c r="AA384" t="s">
        <v>47</v>
      </c>
      <c r="AB384">
        <v>0</v>
      </c>
      <c r="AC384" t="str">
        <f>VLOOKUP($A384,Pit!$A$4:$A$1386,1,FALSE)</f>
        <v>SPRodrigo Rodríguez21</v>
      </c>
    </row>
    <row r="385" spans="1:29" x14ac:dyDescent="0.25">
      <c r="A385" t="str">
        <f t="shared" si="5"/>
        <v>SPRomán Rodríguez21</v>
      </c>
      <c r="B385">
        <v>7792</v>
      </c>
      <c r="C385">
        <v>375</v>
      </c>
      <c r="D385" t="s">
        <v>1218</v>
      </c>
      <c r="E385" t="s">
        <v>687</v>
      </c>
      <c r="F385">
        <v>0</v>
      </c>
      <c r="G385">
        <v>36958</v>
      </c>
      <c r="H385">
        <v>21</v>
      </c>
      <c r="I385" t="s">
        <v>136</v>
      </c>
      <c r="J385" t="s">
        <v>25</v>
      </c>
      <c r="K385">
        <v>1</v>
      </c>
      <c r="L385">
        <v>1</v>
      </c>
      <c r="M385">
        <v>1</v>
      </c>
      <c r="O385" t="s">
        <v>47</v>
      </c>
      <c r="P385" t="s">
        <v>47</v>
      </c>
      <c r="Q385" t="s">
        <v>47</v>
      </c>
      <c r="R385" t="s">
        <v>47</v>
      </c>
      <c r="S385" t="s">
        <v>47</v>
      </c>
      <c r="T385" t="s">
        <v>47</v>
      </c>
      <c r="U385" t="s">
        <v>47</v>
      </c>
      <c r="V385" t="s">
        <v>47</v>
      </c>
      <c r="W385" t="s">
        <v>47</v>
      </c>
      <c r="X385" t="s">
        <v>47</v>
      </c>
      <c r="Y385" t="s">
        <v>47</v>
      </c>
      <c r="Z385" t="s">
        <v>47</v>
      </c>
      <c r="AA385" t="s">
        <v>47</v>
      </c>
      <c r="AB385">
        <v>0</v>
      </c>
      <c r="AC385" t="str">
        <f>VLOOKUP($A385,Pit!$A$4:$A$1386,1,FALSE)</f>
        <v>SPRomán Rodríguez21</v>
      </c>
    </row>
    <row r="386" spans="1:29" x14ac:dyDescent="0.25">
      <c r="A386" t="str">
        <f t="shared" si="5"/>
        <v>RPTravis Rodríguez18</v>
      </c>
      <c r="B386">
        <v>13710</v>
      </c>
      <c r="C386">
        <v>609</v>
      </c>
      <c r="D386" t="s">
        <v>805</v>
      </c>
      <c r="E386" t="s">
        <v>687</v>
      </c>
      <c r="F386">
        <v>0</v>
      </c>
      <c r="G386">
        <v>38105</v>
      </c>
      <c r="H386">
        <v>18</v>
      </c>
      <c r="I386" t="s">
        <v>136</v>
      </c>
      <c r="J386" t="s">
        <v>221</v>
      </c>
      <c r="K386">
        <v>1</v>
      </c>
      <c r="L386">
        <v>1</v>
      </c>
      <c r="M386">
        <v>1</v>
      </c>
      <c r="O386" t="s">
        <v>47</v>
      </c>
      <c r="P386" t="s">
        <v>47</v>
      </c>
      <c r="Q386" t="s">
        <v>47</v>
      </c>
      <c r="R386" t="s">
        <v>47</v>
      </c>
      <c r="S386" t="s">
        <v>47</v>
      </c>
      <c r="T386" t="s">
        <v>47</v>
      </c>
      <c r="U386" t="s">
        <v>47</v>
      </c>
      <c r="V386" t="s">
        <v>47</v>
      </c>
      <c r="W386" t="s">
        <v>47</v>
      </c>
      <c r="X386" t="s">
        <v>47</v>
      </c>
      <c r="Y386" t="s">
        <v>47</v>
      </c>
      <c r="Z386" t="s">
        <v>47</v>
      </c>
      <c r="AA386" t="s">
        <v>47</v>
      </c>
      <c r="AB386">
        <v>0</v>
      </c>
      <c r="AC386" t="str">
        <f>VLOOKUP($A386,Pit!$A$4:$A$1386,1,FALSE)</f>
        <v>RPTravis Rodríguez18</v>
      </c>
    </row>
    <row r="387" spans="1:29" x14ac:dyDescent="0.25">
      <c r="A387" t="str">
        <f t="shared" ref="A387:A450" si="6">IF(J387="MR","RP",J387)&amp;D387&amp;" "&amp;E387&amp;H387</f>
        <v>SPDenny Rogers18</v>
      </c>
      <c r="B387">
        <v>4711</v>
      </c>
      <c r="C387">
        <v>726</v>
      </c>
      <c r="D387" t="s">
        <v>1219</v>
      </c>
      <c r="E387" t="s">
        <v>692</v>
      </c>
      <c r="F387">
        <v>1900000</v>
      </c>
      <c r="G387">
        <v>38012</v>
      </c>
      <c r="H387">
        <v>18</v>
      </c>
      <c r="I387" t="s">
        <v>136</v>
      </c>
      <c r="J387" t="s">
        <v>25</v>
      </c>
      <c r="K387">
        <v>1</v>
      </c>
      <c r="L387">
        <v>1</v>
      </c>
      <c r="M387">
        <v>1</v>
      </c>
      <c r="O387" t="s">
        <v>47</v>
      </c>
      <c r="P387" t="s">
        <v>47</v>
      </c>
      <c r="Q387" t="s">
        <v>47</v>
      </c>
      <c r="R387" t="s">
        <v>47</v>
      </c>
      <c r="S387" t="s">
        <v>47</v>
      </c>
      <c r="T387" t="s">
        <v>47</v>
      </c>
      <c r="U387" t="s">
        <v>47</v>
      </c>
      <c r="V387" t="s">
        <v>47</v>
      </c>
      <c r="W387" t="s">
        <v>47</v>
      </c>
      <c r="X387" t="s">
        <v>47</v>
      </c>
      <c r="Y387" t="s">
        <v>47</v>
      </c>
      <c r="Z387" t="s">
        <v>47</v>
      </c>
      <c r="AA387" t="s">
        <v>47</v>
      </c>
      <c r="AB387">
        <v>0</v>
      </c>
      <c r="AC387" t="str">
        <f>VLOOKUP($A387,Pit!$A$4:$A$1386,1,FALSE)</f>
        <v>SPDenny Rogers18</v>
      </c>
    </row>
    <row r="388" spans="1:29" x14ac:dyDescent="0.25">
      <c r="A388" t="str">
        <f t="shared" si="6"/>
        <v>SPFrank Romero Jr.18</v>
      </c>
      <c r="B388">
        <v>5045</v>
      </c>
      <c r="C388">
        <v>571</v>
      </c>
      <c r="D388" t="s">
        <v>262</v>
      </c>
      <c r="E388" t="s">
        <v>1220</v>
      </c>
      <c r="F388">
        <v>0</v>
      </c>
      <c r="G388">
        <v>37837</v>
      </c>
      <c r="H388">
        <v>18</v>
      </c>
      <c r="I388" t="s">
        <v>136</v>
      </c>
      <c r="J388" t="s">
        <v>25</v>
      </c>
      <c r="K388">
        <v>1</v>
      </c>
      <c r="L388">
        <v>1</v>
      </c>
      <c r="M388">
        <v>1</v>
      </c>
      <c r="O388" t="s">
        <v>47</v>
      </c>
      <c r="P388" t="s">
        <v>47</v>
      </c>
      <c r="Q388" t="s">
        <v>47</v>
      </c>
      <c r="R388" t="s">
        <v>47</v>
      </c>
      <c r="S388" t="s">
        <v>47</v>
      </c>
      <c r="T388" t="s">
        <v>47</v>
      </c>
      <c r="U388" t="s">
        <v>47</v>
      </c>
      <c r="V388" t="s">
        <v>47</v>
      </c>
      <c r="W388" t="s">
        <v>47</v>
      </c>
      <c r="X388" t="s">
        <v>47</v>
      </c>
      <c r="Y388" t="s">
        <v>47</v>
      </c>
      <c r="Z388" t="s">
        <v>47</v>
      </c>
      <c r="AA388" t="s">
        <v>47</v>
      </c>
      <c r="AB388">
        <v>0</v>
      </c>
      <c r="AC388" t="str">
        <f>VLOOKUP($A388,Pit!$A$4:$A$1386,1,FALSE)</f>
        <v>SPFrank Romero Jr.18</v>
      </c>
    </row>
    <row r="389" spans="1:29" x14ac:dyDescent="0.25">
      <c r="A389" t="str">
        <f t="shared" si="6"/>
        <v>SPRicardo Rosa18</v>
      </c>
      <c r="B389">
        <v>4944</v>
      </c>
      <c r="C389">
        <v>162</v>
      </c>
      <c r="D389" t="s">
        <v>876</v>
      </c>
      <c r="E389" t="s">
        <v>1221</v>
      </c>
      <c r="F389">
        <v>0</v>
      </c>
      <c r="G389">
        <v>37838</v>
      </c>
      <c r="H389">
        <v>18</v>
      </c>
      <c r="I389" t="s">
        <v>136</v>
      </c>
      <c r="J389" t="s">
        <v>25</v>
      </c>
      <c r="K389">
        <v>1</v>
      </c>
      <c r="L389">
        <v>1</v>
      </c>
      <c r="M389">
        <v>1</v>
      </c>
      <c r="O389" t="s">
        <v>47</v>
      </c>
      <c r="P389" t="s">
        <v>47</v>
      </c>
      <c r="Q389" t="s">
        <v>47</v>
      </c>
      <c r="R389" t="s">
        <v>47</v>
      </c>
      <c r="S389" t="s">
        <v>47</v>
      </c>
      <c r="T389" t="s">
        <v>47</v>
      </c>
      <c r="U389" t="s">
        <v>47</v>
      </c>
      <c r="V389" t="s">
        <v>47</v>
      </c>
      <c r="W389" t="s">
        <v>47</v>
      </c>
      <c r="X389" t="s">
        <v>47</v>
      </c>
      <c r="Y389" t="s">
        <v>47</v>
      </c>
      <c r="Z389" t="s">
        <v>47</v>
      </c>
      <c r="AA389" t="s">
        <v>47</v>
      </c>
      <c r="AB389">
        <v>0</v>
      </c>
      <c r="AC389" t="str">
        <f>VLOOKUP($A389,Pit!$A$4:$A$1386,1,FALSE)</f>
        <v>SPRicardo Rosa18</v>
      </c>
    </row>
    <row r="390" spans="1:29" x14ac:dyDescent="0.25">
      <c r="A390" t="str">
        <f t="shared" si="6"/>
        <v>RPGustavo Rosado21</v>
      </c>
      <c r="B390">
        <v>5722</v>
      </c>
      <c r="C390">
        <v>468</v>
      </c>
      <c r="D390" t="s">
        <v>485</v>
      </c>
      <c r="E390" t="s">
        <v>1222</v>
      </c>
      <c r="F390">
        <v>0</v>
      </c>
      <c r="G390">
        <v>36934</v>
      </c>
      <c r="H390">
        <v>21</v>
      </c>
      <c r="I390" t="s">
        <v>136</v>
      </c>
      <c r="J390" t="s">
        <v>221</v>
      </c>
      <c r="K390">
        <v>1</v>
      </c>
      <c r="L390">
        <v>1</v>
      </c>
      <c r="M390">
        <v>1</v>
      </c>
      <c r="O390" t="s">
        <v>47</v>
      </c>
      <c r="P390" t="s">
        <v>47</v>
      </c>
      <c r="Q390" t="s">
        <v>47</v>
      </c>
      <c r="R390" t="s">
        <v>47</v>
      </c>
      <c r="S390" t="s">
        <v>47</v>
      </c>
      <c r="T390" t="s">
        <v>47</v>
      </c>
      <c r="U390" t="s">
        <v>47</v>
      </c>
      <c r="V390" t="s">
        <v>47</v>
      </c>
      <c r="W390" t="s">
        <v>47</v>
      </c>
      <c r="X390" t="s">
        <v>47</v>
      </c>
      <c r="Y390" t="s">
        <v>47</v>
      </c>
      <c r="Z390" t="s">
        <v>47</v>
      </c>
      <c r="AA390" t="s">
        <v>47</v>
      </c>
      <c r="AB390">
        <v>0</v>
      </c>
      <c r="AC390" t="str">
        <f>VLOOKUP($A390,Pit!$A$4:$A$1386,1,FALSE)</f>
        <v>RPGustavo Rosado21</v>
      </c>
    </row>
    <row r="391" spans="1:29" x14ac:dyDescent="0.25">
      <c r="A391" t="str">
        <f t="shared" si="6"/>
        <v>RPJimmy Rouse18</v>
      </c>
      <c r="B391">
        <v>4819</v>
      </c>
      <c r="C391">
        <v>515</v>
      </c>
      <c r="D391" t="s">
        <v>568</v>
      </c>
      <c r="E391" t="s">
        <v>1223</v>
      </c>
      <c r="F391">
        <v>0</v>
      </c>
      <c r="G391">
        <v>37795</v>
      </c>
      <c r="H391">
        <v>18</v>
      </c>
      <c r="I391" t="s">
        <v>136</v>
      </c>
      <c r="J391" t="s">
        <v>221</v>
      </c>
      <c r="K391">
        <v>1</v>
      </c>
      <c r="L391">
        <v>1</v>
      </c>
      <c r="M391">
        <v>1</v>
      </c>
      <c r="O391" t="s">
        <v>47</v>
      </c>
      <c r="P391" t="s">
        <v>47</v>
      </c>
      <c r="Q391" t="s">
        <v>47</v>
      </c>
      <c r="R391" t="s">
        <v>47</v>
      </c>
      <c r="S391" t="s">
        <v>47</v>
      </c>
      <c r="T391" t="s">
        <v>47</v>
      </c>
      <c r="U391" t="s">
        <v>47</v>
      </c>
      <c r="V391" t="s">
        <v>47</v>
      </c>
      <c r="W391" t="s">
        <v>47</v>
      </c>
      <c r="X391" t="s">
        <v>47</v>
      </c>
      <c r="Y391" t="s">
        <v>47</v>
      </c>
      <c r="Z391" t="s">
        <v>47</v>
      </c>
      <c r="AA391" t="s">
        <v>47</v>
      </c>
      <c r="AB391">
        <v>0</v>
      </c>
      <c r="AC391" t="str">
        <f>VLOOKUP($A391,Pit!$A$4:$A$1386,1,FALSE)</f>
        <v>RPJimmy Rouse18</v>
      </c>
    </row>
    <row r="392" spans="1:29" x14ac:dyDescent="0.25">
      <c r="A392" t="str">
        <f t="shared" si="6"/>
        <v>RPJake Rowarth18</v>
      </c>
      <c r="B392">
        <v>13699</v>
      </c>
      <c r="C392">
        <v>611</v>
      </c>
      <c r="D392" t="s">
        <v>738</v>
      </c>
      <c r="E392" t="s">
        <v>1224</v>
      </c>
      <c r="F392">
        <v>2100000</v>
      </c>
      <c r="G392">
        <v>38075</v>
      </c>
      <c r="H392">
        <v>18</v>
      </c>
      <c r="I392" t="s">
        <v>136</v>
      </c>
      <c r="J392" t="s">
        <v>221</v>
      </c>
      <c r="K392">
        <v>1</v>
      </c>
      <c r="L392">
        <v>1</v>
      </c>
      <c r="M392">
        <v>1</v>
      </c>
      <c r="O392" t="s">
        <v>47</v>
      </c>
      <c r="P392" t="s">
        <v>47</v>
      </c>
      <c r="Q392" t="s">
        <v>47</v>
      </c>
      <c r="R392" t="s">
        <v>47</v>
      </c>
      <c r="S392" t="s">
        <v>47</v>
      </c>
      <c r="T392" t="s">
        <v>47</v>
      </c>
      <c r="U392" t="s">
        <v>47</v>
      </c>
      <c r="V392" t="s">
        <v>47</v>
      </c>
      <c r="W392" t="s">
        <v>47</v>
      </c>
      <c r="X392" t="s">
        <v>47</v>
      </c>
      <c r="Y392" t="s">
        <v>47</v>
      </c>
      <c r="Z392" t="s">
        <v>47</v>
      </c>
      <c r="AA392" t="s">
        <v>47</v>
      </c>
      <c r="AB392">
        <v>0</v>
      </c>
      <c r="AC392" t="str">
        <f>VLOOKUP($A392,Pit!$A$4:$A$1386,1,FALSE)</f>
        <v>RPJake Rowarth18</v>
      </c>
    </row>
    <row r="393" spans="1:29" x14ac:dyDescent="0.25">
      <c r="A393" t="str">
        <f t="shared" si="6"/>
        <v>SPRoy Roy18</v>
      </c>
      <c r="B393">
        <v>5081</v>
      </c>
      <c r="C393">
        <v>391</v>
      </c>
      <c r="D393" t="s">
        <v>394</v>
      </c>
      <c r="E393" t="s">
        <v>394</v>
      </c>
      <c r="F393">
        <v>0</v>
      </c>
      <c r="G393">
        <v>38118</v>
      </c>
      <c r="H393">
        <v>18</v>
      </c>
      <c r="I393" t="s">
        <v>136</v>
      </c>
      <c r="J393" t="s">
        <v>25</v>
      </c>
      <c r="K393">
        <v>1</v>
      </c>
      <c r="L393">
        <v>1</v>
      </c>
      <c r="M393">
        <v>1</v>
      </c>
      <c r="O393" t="s">
        <v>47</v>
      </c>
      <c r="P393" t="s">
        <v>47</v>
      </c>
      <c r="Q393" t="s">
        <v>47</v>
      </c>
      <c r="R393" t="s">
        <v>47</v>
      </c>
      <c r="S393" t="s">
        <v>47</v>
      </c>
      <c r="T393" t="s">
        <v>47</v>
      </c>
      <c r="U393" t="s">
        <v>47</v>
      </c>
      <c r="V393" t="s">
        <v>47</v>
      </c>
      <c r="W393" t="s">
        <v>47</v>
      </c>
      <c r="X393" t="s">
        <v>47</v>
      </c>
      <c r="Y393" t="s">
        <v>47</v>
      </c>
      <c r="Z393" t="s">
        <v>47</v>
      </c>
      <c r="AA393" t="s">
        <v>47</v>
      </c>
      <c r="AB393">
        <v>0</v>
      </c>
      <c r="AC393" t="str">
        <f>VLOOKUP($A393,Pit!$A$4:$A$1386,1,FALSE)</f>
        <v>SPRoy Roy18</v>
      </c>
    </row>
    <row r="394" spans="1:29" x14ac:dyDescent="0.25">
      <c r="A394" t="str">
        <f t="shared" si="6"/>
        <v>RPHikaru Sakai21</v>
      </c>
      <c r="B394">
        <v>4213</v>
      </c>
      <c r="C394">
        <v>703</v>
      </c>
      <c r="D394" t="s">
        <v>1225</v>
      </c>
      <c r="E394" t="s">
        <v>1226</v>
      </c>
      <c r="F394">
        <v>0</v>
      </c>
      <c r="G394">
        <v>36790</v>
      </c>
      <c r="H394">
        <v>21</v>
      </c>
      <c r="I394" t="s">
        <v>136</v>
      </c>
      <c r="J394" t="s">
        <v>221</v>
      </c>
      <c r="K394">
        <v>1</v>
      </c>
      <c r="L394">
        <v>1</v>
      </c>
      <c r="M394">
        <v>1</v>
      </c>
      <c r="O394" t="s">
        <v>47</v>
      </c>
      <c r="P394" t="s">
        <v>47</v>
      </c>
      <c r="Q394" t="s">
        <v>47</v>
      </c>
      <c r="R394" t="s">
        <v>47</v>
      </c>
      <c r="S394" t="s">
        <v>47</v>
      </c>
      <c r="T394" t="s">
        <v>47</v>
      </c>
      <c r="U394" t="s">
        <v>47</v>
      </c>
      <c r="V394" t="s">
        <v>47</v>
      </c>
      <c r="W394" t="s">
        <v>47</v>
      </c>
      <c r="X394" t="s">
        <v>47</v>
      </c>
      <c r="Y394" t="s">
        <v>47</v>
      </c>
      <c r="Z394" t="s">
        <v>47</v>
      </c>
      <c r="AA394" t="s">
        <v>47</v>
      </c>
      <c r="AB394">
        <v>0</v>
      </c>
      <c r="AC394" t="str">
        <f>VLOOKUP($A394,Pit!$A$4:$A$1386,1,FALSE)</f>
        <v>RPHikaru Sakai21</v>
      </c>
    </row>
    <row r="395" spans="1:29" x14ac:dyDescent="0.25">
      <c r="A395" t="str">
        <f t="shared" si="6"/>
        <v>RPJosé Salas21</v>
      </c>
      <c r="B395">
        <v>7000</v>
      </c>
      <c r="C395">
        <v>790</v>
      </c>
      <c r="D395" t="s">
        <v>294</v>
      </c>
      <c r="E395" t="s">
        <v>1227</v>
      </c>
      <c r="F395">
        <v>0</v>
      </c>
      <c r="G395">
        <v>36983</v>
      </c>
      <c r="H395">
        <v>21</v>
      </c>
      <c r="I395" t="s">
        <v>136</v>
      </c>
      <c r="J395" t="s">
        <v>221</v>
      </c>
      <c r="K395">
        <v>1</v>
      </c>
      <c r="L395">
        <v>1</v>
      </c>
      <c r="M395">
        <v>1</v>
      </c>
      <c r="O395" t="s">
        <v>47</v>
      </c>
      <c r="P395" t="s">
        <v>47</v>
      </c>
      <c r="Q395" t="s">
        <v>47</v>
      </c>
      <c r="R395" t="s">
        <v>47</v>
      </c>
      <c r="S395" t="s">
        <v>47</v>
      </c>
      <c r="T395" t="s">
        <v>47</v>
      </c>
      <c r="U395" t="s">
        <v>47</v>
      </c>
      <c r="V395" t="s">
        <v>47</v>
      </c>
      <c r="W395" t="s">
        <v>47</v>
      </c>
      <c r="X395" t="s">
        <v>47</v>
      </c>
      <c r="Y395" t="s">
        <v>47</v>
      </c>
      <c r="Z395" t="s">
        <v>47</v>
      </c>
      <c r="AA395" t="s">
        <v>47</v>
      </c>
      <c r="AB395">
        <v>0</v>
      </c>
      <c r="AC395" t="str">
        <f>VLOOKUP($A395,Pit!$A$4:$A$1386,1,FALSE)</f>
        <v>RPJosé Salas21</v>
      </c>
    </row>
    <row r="396" spans="1:29" x14ac:dyDescent="0.25">
      <c r="A396" t="str">
        <f t="shared" si="6"/>
        <v>RPDonald Sánchez18</v>
      </c>
      <c r="B396">
        <v>6844</v>
      </c>
      <c r="C396">
        <v>895</v>
      </c>
      <c r="D396" t="s">
        <v>257</v>
      </c>
      <c r="E396" t="s">
        <v>710</v>
      </c>
      <c r="F396">
        <v>1800000</v>
      </c>
      <c r="G396">
        <v>37813</v>
      </c>
      <c r="H396">
        <v>18</v>
      </c>
      <c r="I396" t="s">
        <v>136</v>
      </c>
      <c r="J396" t="s">
        <v>221</v>
      </c>
      <c r="K396">
        <v>1</v>
      </c>
      <c r="L396">
        <v>1</v>
      </c>
      <c r="M396">
        <v>1</v>
      </c>
      <c r="O396" t="s">
        <v>47</v>
      </c>
      <c r="P396" t="s">
        <v>47</v>
      </c>
      <c r="Q396" t="s">
        <v>47</v>
      </c>
      <c r="R396" t="s">
        <v>47</v>
      </c>
      <c r="S396" t="s">
        <v>47</v>
      </c>
      <c r="T396" t="s">
        <v>47</v>
      </c>
      <c r="U396" t="s">
        <v>47</v>
      </c>
      <c r="V396" t="s">
        <v>47</v>
      </c>
      <c r="W396" t="s">
        <v>47</v>
      </c>
      <c r="X396" t="s">
        <v>47</v>
      </c>
      <c r="Y396" t="s">
        <v>47</v>
      </c>
      <c r="Z396" t="s">
        <v>47</v>
      </c>
      <c r="AA396" t="s">
        <v>47</v>
      </c>
      <c r="AB396">
        <v>0</v>
      </c>
      <c r="AC396" t="str">
        <f>VLOOKUP($A396,Pit!$A$4:$A$1386,1,FALSE)</f>
        <v>RPDonald Sánchez18</v>
      </c>
    </row>
    <row r="397" spans="1:29" x14ac:dyDescent="0.25">
      <c r="A397" t="str">
        <f t="shared" si="6"/>
        <v>RPRich Sanders21</v>
      </c>
      <c r="B397">
        <v>9981</v>
      </c>
      <c r="C397">
        <v>283</v>
      </c>
      <c r="D397" t="s">
        <v>1228</v>
      </c>
      <c r="E397" t="s">
        <v>1229</v>
      </c>
      <c r="F397">
        <v>0</v>
      </c>
      <c r="G397">
        <v>36927</v>
      </c>
      <c r="H397">
        <v>21</v>
      </c>
      <c r="I397" t="s">
        <v>136</v>
      </c>
      <c r="J397" t="s">
        <v>221</v>
      </c>
      <c r="K397">
        <v>1</v>
      </c>
      <c r="L397">
        <v>1</v>
      </c>
      <c r="M397">
        <v>1</v>
      </c>
      <c r="O397" t="s">
        <v>47</v>
      </c>
      <c r="P397" t="s">
        <v>47</v>
      </c>
      <c r="Q397" t="s">
        <v>47</v>
      </c>
      <c r="R397" t="s">
        <v>47</v>
      </c>
      <c r="S397" t="s">
        <v>47</v>
      </c>
      <c r="T397" t="s">
        <v>47</v>
      </c>
      <c r="U397" t="s">
        <v>47</v>
      </c>
      <c r="V397" t="s">
        <v>47</v>
      </c>
      <c r="W397" t="s">
        <v>47</v>
      </c>
      <c r="X397" t="s">
        <v>47</v>
      </c>
      <c r="Y397" t="s">
        <v>47</v>
      </c>
      <c r="Z397" t="s">
        <v>47</v>
      </c>
      <c r="AA397" t="s">
        <v>47</v>
      </c>
      <c r="AB397">
        <v>0</v>
      </c>
      <c r="AC397" t="str">
        <f>VLOOKUP($A397,Pit!$A$4:$A$1386,1,FALSE)</f>
        <v>RPRich Sanders21</v>
      </c>
    </row>
    <row r="398" spans="1:29" x14ac:dyDescent="0.25">
      <c r="A398" t="str">
        <f t="shared" si="6"/>
        <v>RPTim Sanford18</v>
      </c>
      <c r="B398">
        <v>4848</v>
      </c>
      <c r="C398">
        <v>888</v>
      </c>
      <c r="D398" t="s">
        <v>260</v>
      </c>
      <c r="E398" t="s">
        <v>1230</v>
      </c>
      <c r="F398">
        <v>0</v>
      </c>
      <c r="G398">
        <v>38113</v>
      </c>
      <c r="H398">
        <v>18</v>
      </c>
      <c r="I398" t="s">
        <v>136</v>
      </c>
      <c r="J398" t="s">
        <v>221</v>
      </c>
      <c r="K398">
        <v>1</v>
      </c>
      <c r="L398">
        <v>1</v>
      </c>
      <c r="M398">
        <v>1</v>
      </c>
      <c r="O398" t="s">
        <v>47</v>
      </c>
      <c r="P398" t="s">
        <v>47</v>
      </c>
      <c r="Q398" t="s">
        <v>47</v>
      </c>
      <c r="R398" t="s">
        <v>47</v>
      </c>
      <c r="S398" t="s">
        <v>47</v>
      </c>
      <c r="T398" t="s">
        <v>47</v>
      </c>
      <c r="U398" t="s">
        <v>47</v>
      </c>
      <c r="V398" t="s">
        <v>47</v>
      </c>
      <c r="W398" t="s">
        <v>47</v>
      </c>
      <c r="X398" t="s">
        <v>47</v>
      </c>
      <c r="Y398" t="s">
        <v>47</v>
      </c>
      <c r="Z398" t="s">
        <v>47</v>
      </c>
      <c r="AA398" t="s">
        <v>47</v>
      </c>
      <c r="AB398">
        <v>0</v>
      </c>
      <c r="AC398" t="str">
        <f>VLOOKUP($A398,Pit!$A$4:$A$1386,1,FALSE)</f>
        <v>RPTim Sanford18</v>
      </c>
    </row>
    <row r="399" spans="1:29" x14ac:dyDescent="0.25">
      <c r="A399" t="str">
        <f t="shared" si="6"/>
        <v>RPTom Sanford21</v>
      </c>
      <c r="B399">
        <v>9471</v>
      </c>
      <c r="C399">
        <v>249</v>
      </c>
      <c r="D399" t="s">
        <v>437</v>
      </c>
      <c r="E399" t="s">
        <v>1230</v>
      </c>
      <c r="F399">
        <v>0</v>
      </c>
      <c r="G399">
        <v>36769</v>
      </c>
      <c r="H399">
        <v>21</v>
      </c>
      <c r="I399" t="s">
        <v>136</v>
      </c>
      <c r="J399" t="s">
        <v>221</v>
      </c>
      <c r="K399">
        <v>1</v>
      </c>
      <c r="L399">
        <v>1</v>
      </c>
      <c r="M399">
        <v>1</v>
      </c>
      <c r="O399" t="s">
        <v>47</v>
      </c>
      <c r="P399" t="s">
        <v>47</v>
      </c>
      <c r="Q399" t="s">
        <v>47</v>
      </c>
      <c r="R399" t="s">
        <v>47</v>
      </c>
      <c r="S399" t="s">
        <v>47</v>
      </c>
      <c r="T399" t="s">
        <v>47</v>
      </c>
      <c r="U399" t="s">
        <v>47</v>
      </c>
      <c r="V399" t="s">
        <v>47</v>
      </c>
      <c r="W399" t="s">
        <v>47</v>
      </c>
      <c r="X399" t="s">
        <v>47</v>
      </c>
      <c r="Y399" t="s">
        <v>47</v>
      </c>
      <c r="Z399" t="s">
        <v>47</v>
      </c>
      <c r="AA399" t="s">
        <v>47</v>
      </c>
      <c r="AB399">
        <v>0</v>
      </c>
      <c r="AC399" t="str">
        <f>VLOOKUP($A399,Pit!$A$4:$A$1386,1,FALSE)</f>
        <v>RPTom Sanford21</v>
      </c>
    </row>
    <row r="400" spans="1:29" x14ac:dyDescent="0.25">
      <c r="A400" t="str">
        <f t="shared" si="6"/>
        <v>RPArinori Sanu18</v>
      </c>
      <c r="B400">
        <v>9268</v>
      </c>
      <c r="C400">
        <v>686</v>
      </c>
      <c r="D400" t="s">
        <v>1231</v>
      </c>
      <c r="E400" t="s">
        <v>1232</v>
      </c>
      <c r="F400">
        <v>0</v>
      </c>
      <c r="G400">
        <v>38009</v>
      </c>
      <c r="H400">
        <v>18</v>
      </c>
      <c r="I400" t="s">
        <v>136</v>
      </c>
      <c r="J400" t="s">
        <v>221</v>
      </c>
      <c r="K400">
        <v>1</v>
      </c>
      <c r="L400">
        <v>1</v>
      </c>
      <c r="M400">
        <v>1</v>
      </c>
      <c r="O400" t="s">
        <v>47</v>
      </c>
      <c r="P400" t="s">
        <v>47</v>
      </c>
      <c r="Q400" t="s">
        <v>47</v>
      </c>
      <c r="R400" t="s">
        <v>47</v>
      </c>
      <c r="S400" t="s">
        <v>47</v>
      </c>
      <c r="T400" t="s">
        <v>47</v>
      </c>
      <c r="U400" t="s">
        <v>47</v>
      </c>
      <c r="V400" t="s">
        <v>47</v>
      </c>
      <c r="W400" t="s">
        <v>47</v>
      </c>
      <c r="X400" t="s">
        <v>47</v>
      </c>
      <c r="Y400" t="s">
        <v>47</v>
      </c>
      <c r="Z400" t="s">
        <v>47</v>
      </c>
      <c r="AA400" t="s">
        <v>47</v>
      </c>
      <c r="AB400">
        <v>0</v>
      </c>
      <c r="AC400" t="str">
        <f>VLOOKUP($A400,Pit!$A$4:$A$1386,1,FALSE)</f>
        <v>RPArinori Sanu18</v>
      </c>
    </row>
    <row r="401" spans="1:29" x14ac:dyDescent="0.25">
      <c r="A401" t="str">
        <f t="shared" si="6"/>
        <v>RPKawanari Sato18</v>
      </c>
      <c r="B401">
        <v>9356</v>
      </c>
      <c r="C401">
        <v>416</v>
      </c>
      <c r="D401" t="s">
        <v>1233</v>
      </c>
      <c r="E401" t="s">
        <v>716</v>
      </c>
      <c r="F401">
        <v>0</v>
      </c>
      <c r="G401">
        <v>38051</v>
      </c>
      <c r="H401">
        <v>18</v>
      </c>
      <c r="I401" t="s">
        <v>136</v>
      </c>
      <c r="J401" t="s">
        <v>221</v>
      </c>
      <c r="K401">
        <v>1</v>
      </c>
      <c r="L401">
        <v>1</v>
      </c>
      <c r="M401">
        <v>1</v>
      </c>
      <c r="O401" t="s">
        <v>47</v>
      </c>
      <c r="P401" t="s">
        <v>47</v>
      </c>
      <c r="Q401" t="s">
        <v>47</v>
      </c>
      <c r="R401" t="s">
        <v>47</v>
      </c>
      <c r="S401" t="s">
        <v>47</v>
      </c>
      <c r="T401" t="s">
        <v>47</v>
      </c>
      <c r="U401" t="s">
        <v>47</v>
      </c>
      <c r="V401" t="s">
        <v>47</v>
      </c>
      <c r="W401" t="s">
        <v>47</v>
      </c>
      <c r="X401" t="s">
        <v>47</v>
      </c>
      <c r="Y401" t="s">
        <v>47</v>
      </c>
      <c r="Z401" t="s">
        <v>47</v>
      </c>
      <c r="AA401" t="s">
        <v>47</v>
      </c>
      <c r="AB401">
        <v>0</v>
      </c>
      <c r="AC401" t="str">
        <f>VLOOKUP($A401,Pit!$A$4:$A$1386,1,FALSE)</f>
        <v>RPKawanari Sato18</v>
      </c>
    </row>
    <row r="402" spans="1:29" x14ac:dyDescent="0.25">
      <c r="A402" t="str">
        <f t="shared" si="6"/>
        <v>SPMasuhiro Sato18</v>
      </c>
      <c r="B402">
        <v>9303</v>
      </c>
      <c r="C402">
        <v>683</v>
      </c>
      <c r="D402" t="s">
        <v>747</v>
      </c>
      <c r="E402" t="s">
        <v>716</v>
      </c>
      <c r="F402">
        <v>0</v>
      </c>
      <c r="G402">
        <v>38078</v>
      </c>
      <c r="H402">
        <v>18</v>
      </c>
      <c r="I402" t="s">
        <v>136</v>
      </c>
      <c r="J402" t="s">
        <v>25</v>
      </c>
      <c r="K402">
        <v>1</v>
      </c>
      <c r="L402">
        <v>1</v>
      </c>
      <c r="M402">
        <v>1</v>
      </c>
      <c r="O402" t="s">
        <v>47</v>
      </c>
      <c r="P402" t="s">
        <v>47</v>
      </c>
      <c r="Q402" t="s">
        <v>47</v>
      </c>
      <c r="R402" t="s">
        <v>47</v>
      </c>
      <c r="S402" t="s">
        <v>47</v>
      </c>
      <c r="T402" t="s">
        <v>47</v>
      </c>
      <c r="U402" t="s">
        <v>47</v>
      </c>
      <c r="V402" t="s">
        <v>47</v>
      </c>
      <c r="W402" t="s">
        <v>47</v>
      </c>
      <c r="X402" t="s">
        <v>47</v>
      </c>
      <c r="Y402" t="s">
        <v>47</v>
      </c>
      <c r="Z402" t="s">
        <v>47</v>
      </c>
      <c r="AA402" t="s">
        <v>47</v>
      </c>
      <c r="AB402">
        <v>0</v>
      </c>
      <c r="AC402" t="str">
        <f>VLOOKUP($A402,Pit!$A$4:$A$1386,1,FALSE)</f>
        <v>SPMasuhiro Sato18</v>
      </c>
    </row>
    <row r="403" spans="1:29" x14ac:dyDescent="0.25">
      <c r="A403" t="str">
        <f t="shared" si="6"/>
        <v>RPBill Saunders21</v>
      </c>
      <c r="B403">
        <v>6498</v>
      </c>
      <c r="C403">
        <v>563</v>
      </c>
      <c r="D403" t="s">
        <v>328</v>
      </c>
      <c r="E403" t="s">
        <v>1234</v>
      </c>
      <c r="F403">
        <v>0</v>
      </c>
      <c r="G403">
        <v>36805</v>
      </c>
      <c r="H403">
        <v>21</v>
      </c>
      <c r="I403" t="s">
        <v>136</v>
      </c>
      <c r="J403" t="s">
        <v>221</v>
      </c>
      <c r="K403">
        <v>1</v>
      </c>
      <c r="L403">
        <v>1</v>
      </c>
      <c r="M403">
        <v>1</v>
      </c>
      <c r="O403" t="s">
        <v>47</v>
      </c>
      <c r="P403" t="s">
        <v>47</v>
      </c>
      <c r="Q403" t="s">
        <v>47</v>
      </c>
      <c r="R403" t="s">
        <v>47</v>
      </c>
      <c r="S403" t="s">
        <v>47</v>
      </c>
      <c r="T403" t="s">
        <v>47</v>
      </c>
      <c r="U403" t="s">
        <v>47</v>
      </c>
      <c r="V403" t="s">
        <v>47</v>
      </c>
      <c r="W403" t="s">
        <v>47</v>
      </c>
      <c r="X403" t="s">
        <v>47</v>
      </c>
      <c r="Y403" t="s">
        <v>47</v>
      </c>
      <c r="Z403" t="s">
        <v>47</v>
      </c>
      <c r="AA403" t="s">
        <v>47</v>
      </c>
      <c r="AB403">
        <v>0</v>
      </c>
      <c r="AC403" t="str">
        <f>VLOOKUP($A403,Pit!$A$4:$A$1386,1,FALSE)</f>
        <v>RPBill Saunders21</v>
      </c>
    </row>
    <row r="404" spans="1:29" x14ac:dyDescent="0.25">
      <c r="A404" t="str">
        <f t="shared" si="6"/>
        <v>CLRob Savage21</v>
      </c>
      <c r="B404">
        <v>6252</v>
      </c>
      <c r="C404">
        <v>814</v>
      </c>
      <c r="D404" t="s">
        <v>371</v>
      </c>
      <c r="E404" t="s">
        <v>1235</v>
      </c>
      <c r="F404">
        <v>0</v>
      </c>
      <c r="G404">
        <v>36787</v>
      </c>
      <c r="H404">
        <v>21</v>
      </c>
      <c r="I404" t="s">
        <v>136</v>
      </c>
      <c r="J404" t="s">
        <v>249</v>
      </c>
      <c r="K404">
        <v>1</v>
      </c>
      <c r="L404">
        <v>1</v>
      </c>
      <c r="M404">
        <v>1</v>
      </c>
      <c r="O404" t="s">
        <v>47</v>
      </c>
      <c r="P404" t="s">
        <v>47</v>
      </c>
      <c r="Q404" t="s">
        <v>47</v>
      </c>
      <c r="R404" t="s">
        <v>47</v>
      </c>
      <c r="S404" t="s">
        <v>47</v>
      </c>
      <c r="T404" t="s">
        <v>47</v>
      </c>
      <c r="U404" t="s">
        <v>47</v>
      </c>
      <c r="V404" t="s">
        <v>47</v>
      </c>
      <c r="W404" t="s">
        <v>47</v>
      </c>
      <c r="X404" t="s">
        <v>47</v>
      </c>
      <c r="Y404" t="s">
        <v>47</v>
      </c>
      <c r="Z404" t="s">
        <v>47</v>
      </c>
      <c r="AA404" t="s">
        <v>47</v>
      </c>
      <c r="AB404">
        <v>0</v>
      </c>
      <c r="AC404" t="str">
        <f>VLOOKUP($A404,Pit!$A$4:$A$1386,1,FALSE)</f>
        <v>CLRob Savage21</v>
      </c>
    </row>
    <row r="405" spans="1:29" x14ac:dyDescent="0.25">
      <c r="A405" t="str">
        <f t="shared" si="6"/>
        <v>SPArnie Schmidt21</v>
      </c>
      <c r="B405">
        <v>11496</v>
      </c>
      <c r="C405">
        <v>587</v>
      </c>
      <c r="D405" t="s">
        <v>1236</v>
      </c>
      <c r="E405" t="s">
        <v>1237</v>
      </c>
      <c r="F405">
        <v>0</v>
      </c>
      <c r="G405">
        <v>36762</v>
      </c>
      <c r="H405">
        <v>21</v>
      </c>
      <c r="I405" t="s">
        <v>136</v>
      </c>
      <c r="J405" t="s">
        <v>25</v>
      </c>
      <c r="K405">
        <v>1</v>
      </c>
      <c r="L405">
        <v>1</v>
      </c>
      <c r="M405">
        <v>1</v>
      </c>
      <c r="O405" t="s">
        <v>47</v>
      </c>
      <c r="P405" t="s">
        <v>47</v>
      </c>
      <c r="Q405" t="s">
        <v>47</v>
      </c>
      <c r="R405" t="s">
        <v>47</v>
      </c>
      <c r="S405" t="s">
        <v>47</v>
      </c>
      <c r="T405" t="s">
        <v>47</v>
      </c>
      <c r="U405" t="s">
        <v>47</v>
      </c>
      <c r="V405" t="s">
        <v>47</v>
      </c>
      <c r="W405" t="s">
        <v>47</v>
      </c>
      <c r="X405" t="s">
        <v>47</v>
      </c>
      <c r="Y405" t="s">
        <v>47</v>
      </c>
      <c r="Z405" t="s">
        <v>47</v>
      </c>
      <c r="AA405" t="s">
        <v>47</v>
      </c>
      <c r="AB405">
        <v>0</v>
      </c>
      <c r="AC405" t="str">
        <f>VLOOKUP($A405,Pit!$A$4:$A$1386,1,FALSE)</f>
        <v>SPArnie Schmidt21</v>
      </c>
    </row>
    <row r="406" spans="1:29" x14ac:dyDescent="0.25">
      <c r="A406" t="str">
        <f t="shared" si="6"/>
        <v>SPJorge Segura21</v>
      </c>
      <c r="B406">
        <v>11304</v>
      </c>
      <c r="C406">
        <v>813</v>
      </c>
      <c r="D406" t="s">
        <v>683</v>
      </c>
      <c r="E406" t="s">
        <v>1238</v>
      </c>
      <c r="F406">
        <v>0</v>
      </c>
      <c r="G406">
        <v>36893</v>
      </c>
      <c r="H406">
        <v>21</v>
      </c>
      <c r="I406" t="s">
        <v>136</v>
      </c>
      <c r="J406" t="s">
        <v>25</v>
      </c>
      <c r="K406">
        <v>1</v>
      </c>
      <c r="L406">
        <v>1</v>
      </c>
      <c r="M406">
        <v>1</v>
      </c>
      <c r="O406" t="s">
        <v>47</v>
      </c>
      <c r="P406" t="s">
        <v>47</v>
      </c>
      <c r="Q406" t="s">
        <v>47</v>
      </c>
      <c r="R406" t="s">
        <v>47</v>
      </c>
      <c r="S406" t="s">
        <v>47</v>
      </c>
      <c r="T406" t="s">
        <v>47</v>
      </c>
      <c r="U406" t="s">
        <v>47</v>
      </c>
      <c r="V406" t="s">
        <v>47</v>
      </c>
      <c r="W406" t="s">
        <v>47</v>
      </c>
      <c r="X406" t="s">
        <v>47</v>
      </c>
      <c r="Y406" t="s">
        <v>47</v>
      </c>
      <c r="Z406" t="s">
        <v>47</v>
      </c>
      <c r="AA406" t="s">
        <v>47</v>
      </c>
      <c r="AB406">
        <v>0</v>
      </c>
      <c r="AC406" t="str">
        <f>VLOOKUP($A406,Pit!$A$4:$A$1386,1,FALSE)</f>
        <v>SPJorge Segura21</v>
      </c>
    </row>
    <row r="407" spans="1:29" x14ac:dyDescent="0.25">
      <c r="A407" t="str">
        <f t="shared" si="6"/>
        <v>RPOliver Segura18</v>
      </c>
      <c r="B407">
        <v>5109</v>
      </c>
      <c r="C407">
        <v>462</v>
      </c>
      <c r="D407" t="s">
        <v>952</v>
      </c>
      <c r="E407" t="s">
        <v>1238</v>
      </c>
      <c r="F407">
        <v>0</v>
      </c>
      <c r="G407">
        <v>38087</v>
      </c>
      <c r="H407">
        <v>18</v>
      </c>
      <c r="I407" t="s">
        <v>136</v>
      </c>
      <c r="J407" t="s">
        <v>221</v>
      </c>
      <c r="K407">
        <v>1</v>
      </c>
      <c r="L407">
        <v>1</v>
      </c>
      <c r="M407">
        <v>1</v>
      </c>
      <c r="O407" t="s">
        <v>47</v>
      </c>
      <c r="P407" t="s">
        <v>47</v>
      </c>
      <c r="Q407" t="s">
        <v>47</v>
      </c>
      <c r="R407" t="s">
        <v>47</v>
      </c>
      <c r="S407" t="s">
        <v>47</v>
      </c>
      <c r="T407" t="s">
        <v>47</v>
      </c>
      <c r="U407" t="s">
        <v>47</v>
      </c>
      <c r="V407" t="s">
        <v>47</v>
      </c>
      <c r="W407" t="s">
        <v>47</v>
      </c>
      <c r="X407" t="s">
        <v>47</v>
      </c>
      <c r="Y407" t="s">
        <v>47</v>
      </c>
      <c r="Z407" t="s">
        <v>47</v>
      </c>
      <c r="AA407" t="s">
        <v>47</v>
      </c>
      <c r="AB407">
        <v>0</v>
      </c>
      <c r="AC407" t="str">
        <f>VLOOKUP($A407,Pit!$A$4:$A$1386,1,FALSE)</f>
        <v>RPOliver Segura18</v>
      </c>
    </row>
    <row r="408" spans="1:29" x14ac:dyDescent="0.25">
      <c r="A408" t="str">
        <f t="shared" si="6"/>
        <v>SPMatt Sewell21</v>
      </c>
      <c r="B408">
        <v>6256</v>
      </c>
      <c r="C408">
        <v>546</v>
      </c>
      <c r="D408" t="s">
        <v>223</v>
      </c>
      <c r="E408" t="s">
        <v>1239</v>
      </c>
      <c r="F408">
        <v>0</v>
      </c>
      <c r="G408">
        <v>36925</v>
      </c>
      <c r="H408">
        <v>21</v>
      </c>
      <c r="I408" t="s">
        <v>136</v>
      </c>
      <c r="J408" t="s">
        <v>25</v>
      </c>
      <c r="K408">
        <v>1</v>
      </c>
      <c r="L408">
        <v>1</v>
      </c>
      <c r="M408">
        <v>1</v>
      </c>
      <c r="O408" t="s">
        <v>47</v>
      </c>
      <c r="P408" t="s">
        <v>47</v>
      </c>
      <c r="Q408" t="s">
        <v>47</v>
      </c>
      <c r="R408" t="s">
        <v>47</v>
      </c>
      <c r="S408" t="s">
        <v>47</v>
      </c>
      <c r="T408" t="s">
        <v>47</v>
      </c>
      <c r="U408" t="s">
        <v>47</v>
      </c>
      <c r="V408" t="s">
        <v>47</v>
      </c>
      <c r="W408" t="s">
        <v>47</v>
      </c>
      <c r="X408" t="s">
        <v>47</v>
      </c>
      <c r="Y408" t="s">
        <v>47</v>
      </c>
      <c r="Z408" t="s">
        <v>47</v>
      </c>
      <c r="AA408" t="s">
        <v>47</v>
      </c>
      <c r="AB408">
        <v>0</v>
      </c>
      <c r="AC408" t="str">
        <f>VLOOKUP($A408,Pit!$A$4:$A$1386,1,FALSE)</f>
        <v>SPMatt Sewell21</v>
      </c>
    </row>
    <row r="409" spans="1:29" x14ac:dyDescent="0.25">
      <c r="A409" t="str">
        <f t="shared" si="6"/>
        <v>RPPaul Sharp18</v>
      </c>
      <c r="B409">
        <v>5000</v>
      </c>
      <c r="C409">
        <v>438</v>
      </c>
      <c r="D409" t="s">
        <v>129</v>
      </c>
      <c r="E409" t="s">
        <v>724</v>
      </c>
      <c r="F409">
        <v>0</v>
      </c>
      <c r="G409">
        <v>37787</v>
      </c>
      <c r="H409">
        <v>18</v>
      </c>
      <c r="I409" t="s">
        <v>136</v>
      </c>
      <c r="J409" t="s">
        <v>221</v>
      </c>
      <c r="K409">
        <v>1</v>
      </c>
      <c r="L409">
        <v>1</v>
      </c>
      <c r="M409">
        <v>1</v>
      </c>
      <c r="O409" t="s">
        <v>47</v>
      </c>
      <c r="P409" t="s">
        <v>47</v>
      </c>
      <c r="Q409" t="s">
        <v>47</v>
      </c>
      <c r="R409" t="s">
        <v>47</v>
      </c>
      <c r="S409" t="s">
        <v>47</v>
      </c>
      <c r="T409" t="s">
        <v>47</v>
      </c>
      <c r="U409" t="s">
        <v>47</v>
      </c>
      <c r="V409" t="s">
        <v>47</v>
      </c>
      <c r="W409" t="s">
        <v>47</v>
      </c>
      <c r="X409" t="s">
        <v>47</v>
      </c>
      <c r="Y409" t="s">
        <v>47</v>
      </c>
      <c r="Z409" t="s">
        <v>47</v>
      </c>
      <c r="AA409" t="s">
        <v>47</v>
      </c>
      <c r="AB409">
        <v>0</v>
      </c>
      <c r="AC409" t="str">
        <f>VLOOKUP($A409,Pit!$A$4:$A$1386,1,FALSE)</f>
        <v>RPPaul Sharp18</v>
      </c>
    </row>
    <row r="410" spans="1:29" x14ac:dyDescent="0.25">
      <c r="A410" t="str">
        <f t="shared" si="6"/>
        <v>SPHidehira Shibata21</v>
      </c>
      <c r="B410">
        <v>4550</v>
      </c>
      <c r="C410">
        <v>746</v>
      </c>
      <c r="D410" t="s">
        <v>1169</v>
      </c>
      <c r="E410" t="s">
        <v>1240</v>
      </c>
      <c r="F410">
        <v>0</v>
      </c>
      <c r="G410">
        <v>36837</v>
      </c>
      <c r="H410">
        <v>21</v>
      </c>
      <c r="I410" t="s">
        <v>136</v>
      </c>
      <c r="J410" t="s">
        <v>25</v>
      </c>
      <c r="K410">
        <v>1</v>
      </c>
      <c r="L410">
        <v>1</v>
      </c>
      <c r="M410">
        <v>1</v>
      </c>
      <c r="O410" t="s">
        <v>47</v>
      </c>
      <c r="P410" t="s">
        <v>47</v>
      </c>
      <c r="Q410" t="s">
        <v>47</v>
      </c>
      <c r="R410" t="s">
        <v>47</v>
      </c>
      <c r="S410" t="s">
        <v>47</v>
      </c>
      <c r="T410" t="s">
        <v>47</v>
      </c>
      <c r="U410" t="s">
        <v>47</v>
      </c>
      <c r="V410" t="s">
        <v>47</v>
      </c>
      <c r="W410" t="s">
        <v>47</v>
      </c>
      <c r="X410" t="s">
        <v>47</v>
      </c>
      <c r="Y410" t="s">
        <v>47</v>
      </c>
      <c r="Z410" t="s">
        <v>47</v>
      </c>
      <c r="AA410" t="s">
        <v>47</v>
      </c>
      <c r="AB410">
        <v>0</v>
      </c>
      <c r="AC410" t="str">
        <f>VLOOKUP($A410,Pit!$A$4:$A$1386,1,FALSE)</f>
        <v>SPHidehira Shibata21</v>
      </c>
    </row>
    <row r="411" spans="1:29" x14ac:dyDescent="0.25">
      <c r="A411" t="str">
        <f t="shared" si="6"/>
        <v>RPYaichiro Shibata18</v>
      </c>
      <c r="B411">
        <v>8682</v>
      </c>
      <c r="C411">
        <v>640</v>
      </c>
      <c r="D411" t="s">
        <v>937</v>
      </c>
      <c r="E411" t="s">
        <v>1240</v>
      </c>
      <c r="F411">
        <v>0</v>
      </c>
      <c r="G411">
        <v>38057</v>
      </c>
      <c r="H411">
        <v>18</v>
      </c>
      <c r="I411" t="s">
        <v>136</v>
      </c>
      <c r="J411" t="s">
        <v>221</v>
      </c>
      <c r="K411">
        <v>1</v>
      </c>
      <c r="L411">
        <v>1</v>
      </c>
      <c r="M411">
        <v>1</v>
      </c>
      <c r="O411" t="s">
        <v>47</v>
      </c>
      <c r="P411" t="s">
        <v>47</v>
      </c>
      <c r="Q411" t="s">
        <v>47</v>
      </c>
      <c r="R411" t="s">
        <v>47</v>
      </c>
      <c r="S411" t="s">
        <v>47</v>
      </c>
      <c r="T411" t="s">
        <v>47</v>
      </c>
      <c r="U411" t="s">
        <v>47</v>
      </c>
      <c r="V411" t="s">
        <v>47</v>
      </c>
      <c r="W411" t="s">
        <v>47</v>
      </c>
      <c r="X411" t="s">
        <v>47</v>
      </c>
      <c r="Y411" t="s">
        <v>47</v>
      </c>
      <c r="Z411" t="s">
        <v>47</v>
      </c>
      <c r="AA411" t="s">
        <v>47</v>
      </c>
      <c r="AB411">
        <v>0</v>
      </c>
      <c r="AC411" t="str">
        <f>VLOOKUP($A411,Pit!$A$4:$A$1386,1,FALSE)</f>
        <v>RPYaichiro Shibata18</v>
      </c>
    </row>
    <row r="412" spans="1:29" x14ac:dyDescent="0.25">
      <c r="A412" t="str">
        <f t="shared" si="6"/>
        <v>SPHunter Shields18</v>
      </c>
      <c r="B412">
        <v>5208</v>
      </c>
      <c r="C412">
        <v>461</v>
      </c>
      <c r="D412" t="s">
        <v>273</v>
      </c>
      <c r="E412" t="s">
        <v>1241</v>
      </c>
      <c r="F412">
        <v>0</v>
      </c>
      <c r="G412">
        <v>38098</v>
      </c>
      <c r="H412">
        <v>18</v>
      </c>
      <c r="I412" t="s">
        <v>136</v>
      </c>
      <c r="J412" t="s">
        <v>25</v>
      </c>
      <c r="K412">
        <v>1</v>
      </c>
      <c r="L412">
        <v>1</v>
      </c>
      <c r="M412">
        <v>1</v>
      </c>
      <c r="O412" t="s">
        <v>47</v>
      </c>
      <c r="P412" t="s">
        <v>47</v>
      </c>
      <c r="Q412" t="s">
        <v>47</v>
      </c>
      <c r="R412" t="s">
        <v>47</v>
      </c>
      <c r="S412" t="s">
        <v>47</v>
      </c>
      <c r="T412" t="s">
        <v>47</v>
      </c>
      <c r="U412" t="s">
        <v>47</v>
      </c>
      <c r="V412" t="s">
        <v>47</v>
      </c>
      <c r="W412" t="s">
        <v>47</v>
      </c>
      <c r="X412" t="s">
        <v>47</v>
      </c>
      <c r="Y412" t="s">
        <v>47</v>
      </c>
      <c r="Z412" t="s">
        <v>47</v>
      </c>
      <c r="AA412" t="s">
        <v>47</v>
      </c>
      <c r="AB412">
        <v>0</v>
      </c>
      <c r="AC412" t="str">
        <f>VLOOKUP($A412,Pit!$A$4:$A$1386,1,FALSE)</f>
        <v>SPHunter Shields18</v>
      </c>
    </row>
    <row r="413" spans="1:29" x14ac:dyDescent="0.25">
      <c r="A413" t="str">
        <f t="shared" si="6"/>
        <v>SPYoshitaka Shimizu21</v>
      </c>
      <c r="B413">
        <v>4330</v>
      </c>
      <c r="C413">
        <v>696</v>
      </c>
      <c r="D413" t="s">
        <v>974</v>
      </c>
      <c r="E413" t="s">
        <v>726</v>
      </c>
      <c r="F413">
        <v>0</v>
      </c>
      <c r="G413">
        <v>36780</v>
      </c>
      <c r="H413">
        <v>21</v>
      </c>
      <c r="I413" t="s">
        <v>136</v>
      </c>
      <c r="J413" t="s">
        <v>25</v>
      </c>
      <c r="K413">
        <v>1</v>
      </c>
      <c r="L413">
        <v>1</v>
      </c>
      <c r="M413">
        <v>1</v>
      </c>
      <c r="O413" t="s">
        <v>47</v>
      </c>
      <c r="P413" t="s">
        <v>47</v>
      </c>
      <c r="Q413" t="s">
        <v>47</v>
      </c>
      <c r="R413" t="s">
        <v>47</v>
      </c>
      <c r="S413" t="s">
        <v>47</v>
      </c>
      <c r="T413" t="s">
        <v>47</v>
      </c>
      <c r="U413" t="s">
        <v>47</v>
      </c>
      <c r="V413" t="s">
        <v>47</v>
      </c>
      <c r="W413" t="s">
        <v>47</v>
      </c>
      <c r="X413" t="s">
        <v>47</v>
      </c>
      <c r="Y413" t="s">
        <v>47</v>
      </c>
      <c r="Z413" t="s">
        <v>47</v>
      </c>
      <c r="AA413" t="s">
        <v>47</v>
      </c>
      <c r="AB413">
        <v>0</v>
      </c>
      <c r="AC413" t="str">
        <f>VLOOKUP($A413,Pit!$A$4:$A$1386,1,FALSE)</f>
        <v>SPYoshitaka Shimizu21</v>
      </c>
    </row>
    <row r="414" spans="1:29" x14ac:dyDescent="0.25">
      <c r="A414" t="str">
        <f t="shared" si="6"/>
        <v>RPTetsu Shiraishi21</v>
      </c>
      <c r="B414">
        <v>3899</v>
      </c>
      <c r="C414">
        <v>764</v>
      </c>
      <c r="D414" t="s">
        <v>772</v>
      </c>
      <c r="E414" t="s">
        <v>1242</v>
      </c>
      <c r="F414">
        <v>0</v>
      </c>
      <c r="G414">
        <v>36747</v>
      </c>
      <c r="H414">
        <v>21</v>
      </c>
      <c r="I414" t="s">
        <v>136</v>
      </c>
      <c r="J414" t="s">
        <v>221</v>
      </c>
      <c r="K414">
        <v>1</v>
      </c>
      <c r="L414">
        <v>1</v>
      </c>
      <c r="M414">
        <v>1</v>
      </c>
      <c r="O414" t="s">
        <v>47</v>
      </c>
      <c r="P414" t="s">
        <v>47</v>
      </c>
      <c r="Q414" t="s">
        <v>47</v>
      </c>
      <c r="R414" t="s">
        <v>47</v>
      </c>
      <c r="S414" t="s">
        <v>47</v>
      </c>
      <c r="T414" t="s">
        <v>47</v>
      </c>
      <c r="U414" t="s">
        <v>47</v>
      </c>
      <c r="V414" t="s">
        <v>47</v>
      </c>
      <c r="W414" t="s">
        <v>47</v>
      </c>
      <c r="X414" t="s">
        <v>47</v>
      </c>
      <c r="Y414" t="s">
        <v>47</v>
      </c>
      <c r="Z414" t="s">
        <v>47</v>
      </c>
      <c r="AA414" t="s">
        <v>47</v>
      </c>
      <c r="AB414">
        <v>0</v>
      </c>
      <c r="AC414" t="str">
        <f>VLOOKUP($A414,Pit!$A$4:$A$1386,1,FALSE)</f>
        <v>RPTetsu Shiraishi21</v>
      </c>
    </row>
    <row r="415" spans="1:29" x14ac:dyDescent="0.25">
      <c r="A415" t="str">
        <f t="shared" si="6"/>
        <v>RPAlfredo Silva18</v>
      </c>
      <c r="B415">
        <v>4809</v>
      </c>
      <c r="C415">
        <v>235</v>
      </c>
      <c r="D415" t="s">
        <v>413</v>
      </c>
      <c r="E415" t="s">
        <v>1243</v>
      </c>
      <c r="F415">
        <v>0</v>
      </c>
      <c r="G415">
        <v>37929</v>
      </c>
      <c r="H415">
        <v>18</v>
      </c>
      <c r="I415" t="s">
        <v>136</v>
      </c>
      <c r="J415" t="s">
        <v>221</v>
      </c>
      <c r="K415">
        <v>1</v>
      </c>
      <c r="L415">
        <v>1</v>
      </c>
      <c r="M415">
        <v>1</v>
      </c>
      <c r="O415" t="s">
        <v>47</v>
      </c>
      <c r="P415" t="s">
        <v>47</v>
      </c>
      <c r="Q415" t="s">
        <v>47</v>
      </c>
      <c r="R415" t="s">
        <v>47</v>
      </c>
      <c r="S415" t="s">
        <v>47</v>
      </c>
      <c r="T415" t="s">
        <v>47</v>
      </c>
      <c r="U415" t="s">
        <v>47</v>
      </c>
      <c r="V415" t="s">
        <v>47</v>
      </c>
      <c r="W415" t="s">
        <v>47</v>
      </c>
      <c r="X415" t="s">
        <v>47</v>
      </c>
      <c r="Y415" t="s">
        <v>47</v>
      </c>
      <c r="Z415" t="s">
        <v>47</v>
      </c>
      <c r="AA415" t="s">
        <v>47</v>
      </c>
      <c r="AB415">
        <v>0</v>
      </c>
      <c r="AC415" t="str">
        <f>VLOOKUP($A415,Pit!$A$4:$A$1386,1,FALSE)</f>
        <v>RPAlfredo Silva18</v>
      </c>
    </row>
    <row r="416" spans="1:29" x14ac:dyDescent="0.25">
      <c r="A416" t="str">
        <f t="shared" si="6"/>
        <v>SPJuan Silva21</v>
      </c>
      <c r="B416">
        <v>6740</v>
      </c>
      <c r="C416">
        <v>556</v>
      </c>
      <c r="D416" t="s">
        <v>402</v>
      </c>
      <c r="E416" t="s">
        <v>1243</v>
      </c>
      <c r="F416">
        <v>0</v>
      </c>
      <c r="G416">
        <v>37006</v>
      </c>
      <c r="H416">
        <v>21</v>
      </c>
      <c r="I416" t="s">
        <v>136</v>
      </c>
      <c r="J416" t="s">
        <v>25</v>
      </c>
      <c r="K416">
        <v>1</v>
      </c>
      <c r="L416">
        <v>1</v>
      </c>
      <c r="M416">
        <v>1</v>
      </c>
      <c r="O416" t="s">
        <v>47</v>
      </c>
      <c r="P416" t="s">
        <v>47</v>
      </c>
      <c r="Q416" t="s">
        <v>47</v>
      </c>
      <c r="R416" t="s">
        <v>47</v>
      </c>
      <c r="S416" t="s">
        <v>47</v>
      </c>
      <c r="T416" t="s">
        <v>47</v>
      </c>
      <c r="U416" t="s">
        <v>47</v>
      </c>
      <c r="V416" t="s">
        <v>47</v>
      </c>
      <c r="W416" t="s">
        <v>47</v>
      </c>
      <c r="X416" t="s">
        <v>47</v>
      </c>
      <c r="Y416" t="s">
        <v>47</v>
      </c>
      <c r="Z416" t="s">
        <v>47</v>
      </c>
      <c r="AA416" t="s">
        <v>47</v>
      </c>
      <c r="AB416">
        <v>0</v>
      </c>
      <c r="AC416" t="str">
        <f>VLOOKUP($A416,Pit!$A$4:$A$1386,1,FALSE)</f>
        <v>SPJuan Silva21</v>
      </c>
    </row>
    <row r="417" spans="1:29" x14ac:dyDescent="0.25">
      <c r="A417" t="str">
        <f t="shared" si="6"/>
        <v>RPTomás Silva18</v>
      </c>
      <c r="B417">
        <v>4709</v>
      </c>
      <c r="C417">
        <v>305</v>
      </c>
      <c r="D417" t="s">
        <v>591</v>
      </c>
      <c r="E417" t="s">
        <v>1243</v>
      </c>
      <c r="F417">
        <v>1900000</v>
      </c>
      <c r="G417">
        <v>38058</v>
      </c>
      <c r="H417">
        <v>18</v>
      </c>
      <c r="I417" t="s">
        <v>136</v>
      </c>
      <c r="J417" t="s">
        <v>221</v>
      </c>
      <c r="K417">
        <v>1</v>
      </c>
      <c r="L417">
        <v>1</v>
      </c>
      <c r="M417">
        <v>1</v>
      </c>
      <c r="O417" t="s">
        <v>47</v>
      </c>
      <c r="P417" t="s">
        <v>47</v>
      </c>
      <c r="Q417" t="s">
        <v>47</v>
      </c>
      <c r="R417" t="s">
        <v>47</v>
      </c>
      <c r="S417" t="s">
        <v>47</v>
      </c>
      <c r="T417" t="s">
        <v>47</v>
      </c>
      <c r="U417" t="s">
        <v>47</v>
      </c>
      <c r="V417" t="s">
        <v>47</v>
      </c>
      <c r="W417" t="s">
        <v>47</v>
      </c>
      <c r="X417" t="s">
        <v>47</v>
      </c>
      <c r="Y417" t="s">
        <v>47</v>
      </c>
      <c r="Z417" t="s">
        <v>47</v>
      </c>
      <c r="AA417" t="s">
        <v>47</v>
      </c>
      <c r="AB417">
        <v>0</v>
      </c>
      <c r="AC417" t="str">
        <f>VLOOKUP($A417,Pit!$A$4:$A$1386,1,FALSE)</f>
        <v>RPTomás Silva18</v>
      </c>
    </row>
    <row r="418" spans="1:29" x14ac:dyDescent="0.25">
      <c r="A418" t="str">
        <f t="shared" si="6"/>
        <v>RPMike Simmons18</v>
      </c>
      <c r="B418">
        <v>5029</v>
      </c>
      <c r="C418">
        <v>47</v>
      </c>
      <c r="D418" t="s">
        <v>379</v>
      </c>
      <c r="E418" t="s">
        <v>1244</v>
      </c>
      <c r="F418">
        <v>1800000</v>
      </c>
      <c r="G418">
        <v>37826</v>
      </c>
      <c r="H418">
        <v>18</v>
      </c>
      <c r="I418" t="s">
        <v>136</v>
      </c>
      <c r="J418" t="s">
        <v>221</v>
      </c>
      <c r="K418">
        <v>1</v>
      </c>
      <c r="L418">
        <v>1</v>
      </c>
      <c r="M418">
        <v>1</v>
      </c>
      <c r="O418" t="s">
        <v>47</v>
      </c>
      <c r="P418" t="s">
        <v>47</v>
      </c>
      <c r="Q418" t="s">
        <v>47</v>
      </c>
      <c r="R418" t="s">
        <v>47</v>
      </c>
      <c r="S418" t="s">
        <v>47</v>
      </c>
      <c r="T418" t="s">
        <v>47</v>
      </c>
      <c r="U418" t="s">
        <v>47</v>
      </c>
      <c r="V418" t="s">
        <v>47</v>
      </c>
      <c r="W418" t="s">
        <v>47</v>
      </c>
      <c r="X418" t="s">
        <v>47</v>
      </c>
      <c r="Y418" t="s">
        <v>47</v>
      </c>
      <c r="Z418" t="s">
        <v>47</v>
      </c>
      <c r="AA418" t="s">
        <v>47</v>
      </c>
      <c r="AB418">
        <v>0</v>
      </c>
      <c r="AC418" t="str">
        <f>VLOOKUP($A418,Pit!$A$4:$A$1386,1,FALSE)</f>
        <v>RPMike Simmons18</v>
      </c>
    </row>
    <row r="419" spans="1:29" x14ac:dyDescent="0.25">
      <c r="A419" t="str">
        <f t="shared" si="6"/>
        <v>RPRich Simmons21</v>
      </c>
      <c r="B419">
        <v>6699</v>
      </c>
      <c r="C419">
        <v>557</v>
      </c>
      <c r="D419" t="s">
        <v>1228</v>
      </c>
      <c r="E419" t="s">
        <v>1244</v>
      </c>
      <c r="F419">
        <v>0</v>
      </c>
      <c r="G419">
        <v>36988</v>
      </c>
      <c r="H419">
        <v>21</v>
      </c>
      <c r="I419" t="s">
        <v>136</v>
      </c>
      <c r="J419" t="s">
        <v>221</v>
      </c>
      <c r="K419">
        <v>1</v>
      </c>
      <c r="L419">
        <v>1</v>
      </c>
      <c r="M419">
        <v>1</v>
      </c>
      <c r="O419" t="s">
        <v>47</v>
      </c>
      <c r="P419" t="s">
        <v>47</v>
      </c>
      <c r="Q419" t="s">
        <v>47</v>
      </c>
      <c r="R419" t="s">
        <v>47</v>
      </c>
      <c r="S419" t="s">
        <v>47</v>
      </c>
      <c r="T419" t="s">
        <v>47</v>
      </c>
      <c r="U419" t="s">
        <v>47</v>
      </c>
      <c r="V419" t="s">
        <v>47</v>
      </c>
      <c r="W419" t="s">
        <v>47</v>
      </c>
      <c r="X419" t="s">
        <v>47</v>
      </c>
      <c r="Y419" t="s">
        <v>47</v>
      </c>
      <c r="Z419" t="s">
        <v>47</v>
      </c>
      <c r="AA419" t="s">
        <v>47</v>
      </c>
      <c r="AB419">
        <v>0</v>
      </c>
      <c r="AC419" t="str">
        <f>VLOOKUP($A419,Pit!$A$4:$A$1386,1,FALSE)</f>
        <v>RPRich Simmons21</v>
      </c>
    </row>
    <row r="420" spans="1:29" x14ac:dyDescent="0.25">
      <c r="A420" t="str">
        <f t="shared" si="6"/>
        <v>RPMorris Smith18</v>
      </c>
      <c r="B420">
        <v>5150</v>
      </c>
      <c r="C420">
        <v>427</v>
      </c>
      <c r="D420" t="s">
        <v>255</v>
      </c>
      <c r="E420" t="s">
        <v>735</v>
      </c>
      <c r="F420">
        <v>2200000</v>
      </c>
      <c r="G420">
        <v>38045</v>
      </c>
      <c r="H420">
        <v>18</v>
      </c>
      <c r="I420" t="s">
        <v>136</v>
      </c>
      <c r="J420" t="s">
        <v>221</v>
      </c>
      <c r="K420">
        <v>1</v>
      </c>
      <c r="L420">
        <v>1</v>
      </c>
      <c r="M420">
        <v>1</v>
      </c>
      <c r="O420" t="s">
        <v>47</v>
      </c>
      <c r="P420" t="s">
        <v>47</v>
      </c>
      <c r="Q420" t="s">
        <v>47</v>
      </c>
      <c r="R420" t="s">
        <v>47</v>
      </c>
      <c r="S420" t="s">
        <v>47</v>
      </c>
      <c r="T420" t="s">
        <v>47</v>
      </c>
      <c r="U420" t="s">
        <v>47</v>
      </c>
      <c r="V420" t="s">
        <v>47</v>
      </c>
      <c r="W420" t="s">
        <v>47</v>
      </c>
      <c r="X420" t="s">
        <v>47</v>
      </c>
      <c r="Y420" t="s">
        <v>47</v>
      </c>
      <c r="Z420" t="s">
        <v>47</v>
      </c>
      <c r="AA420" t="s">
        <v>47</v>
      </c>
      <c r="AB420">
        <v>0</v>
      </c>
      <c r="AC420" t="str">
        <f>VLOOKUP($A420,Pit!$A$4:$A$1386,1,FALSE)</f>
        <v>RPMorris Smith18</v>
      </c>
    </row>
    <row r="421" spans="1:29" x14ac:dyDescent="0.25">
      <c r="A421" t="str">
        <f t="shared" si="6"/>
        <v>SPRon Smith21</v>
      </c>
      <c r="B421">
        <v>4759</v>
      </c>
      <c r="C421">
        <v>733</v>
      </c>
      <c r="D421" t="s">
        <v>238</v>
      </c>
      <c r="E421" t="s">
        <v>735</v>
      </c>
      <c r="F421">
        <v>0</v>
      </c>
      <c r="G421">
        <v>36930</v>
      </c>
      <c r="H421">
        <v>21</v>
      </c>
      <c r="I421" t="s">
        <v>136</v>
      </c>
      <c r="J421" t="s">
        <v>25</v>
      </c>
      <c r="K421">
        <v>1</v>
      </c>
      <c r="L421">
        <v>1</v>
      </c>
      <c r="M421">
        <v>1</v>
      </c>
      <c r="O421" t="s">
        <v>47</v>
      </c>
      <c r="P421" t="s">
        <v>47</v>
      </c>
      <c r="Q421" t="s">
        <v>47</v>
      </c>
      <c r="R421" t="s">
        <v>47</v>
      </c>
      <c r="S421" t="s">
        <v>47</v>
      </c>
      <c r="T421" t="s">
        <v>47</v>
      </c>
      <c r="U421" t="s">
        <v>47</v>
      </c>
      <c r="V421" t="s">
        <v>47</v>
      </c>
      <c r="W421" t="s">
        <v>47</v>
      </c>
      <c r="X421" t="s">
        <v>47</v>
      </c>
      <c r="Y421" t="s">
        <v>47</v>
      </c>
      <c r="Z421" t="s">
        <v>47</v>
      </c>
      <c r="AA421" t="s">
        <v>47</v>
      </c>
      <c r="AB421">
        <v>0</v>
      </c>
      <c r="AC421" t="str">
        <f>VLOOKUP($A421,Pit!$A$4:$A$1386,1,FALSE)</f>
        <v>SPRon Smith21</v>
      </c>
    </row>
    <row r="422" spans="1:29" x14ac:dyDescent="0.25">
      <c r="A422" t="str">
        <f t="shared" si="6"/>
        <v>SPMarty Snijders18</v>
      </c>
      <c r="B422">
        <v>3280</v>
      </c>
      <c r="C422">
        <v>717</v>
      </c>
      <c r="D422" t="s">
        <v>1245</v>
      </c>
      <c r="E422" t="s">
        <v>1246</v>
      </c>
      <c r="F422">
        <v>0</v>
      </c>
      <c r="G422">
        <v>37932</v>
      </c>
      <c r="H422">
        <v>18</v>
      </c>
      <c r="I422" t="s">
        <v>136</v>
      </c>
      <c r="J422" t="s">
        <v>25</v>
      </c>
      <c r="K422">
        <v>1</v>
      </c>
      <c r="L422">
        <v>1</v>
      </c>
      <c r="M422">
        <v>1</v>
      </c>
      <c r="O422" t="s">
        <v>47</v>
      </c>
      <c r="P422" t="s">
        <v>47</v>
      </c>
      <c r="Q422" t="s">
        <v>47</v>
      </c>
      <c r="R422" t="s">
        <v>47</v>
      </c>
      <c r="S422" t="s">
        <v>47</v>
      </c>
      <c r="T422" t="s">
        <v>47</v>
      </c>
      <c r="U422" t="s">
        <v>47</v>
      </c>
      <c r="V422" t="s">
        <v>47</v>
      </c>
      <c r="W422" t="s">
        <v>47</v>
      </c>
      <c r="X422" t="s">
        <v>47</v>
      </c>
      <c r="Y422" t="s">
        <v>47</v>
      </c>
      <c r="Z422" t="s">
        <v>47</v>
      </c>
      <c r="AA422" t="s">
        <v>47</v>
      </c>
      <c r="AB422">
        <v>0</v>
      </c>
      <c r="AC422" t="str">
        <f>VLOOKUP($A422,Pit!$A$4:$A$1386,1,FALSE)</f>
        <v>SPMarty Snijders18</v>
      </c>
    </row>
    <row r="423" spans="1:29" x14ac:dyDescent="0.25">
      <c r="A423" t="str">
        <f t="shared" si="6"/>
        <v>RPGerardo Solís21</v>
      </c>
      <c r="B423">
        <v>11447</v>
      </c>
      <c r="C423">
        <v>429</v>
      </c>
      <c r="D423" t="s">
        <v>949</v>
      </c>
      <c r="E423" t="s">
        <v>1247</v>
      </c>
      <c r="F423">
        <v>0</v>
      </c>
      <c r="G423">
        <v>36730</v>
      </c>
      <c r="H423">
        <v>21</v>
      </c>
      <c r="I423" t="s">
        <v>136</v>
      </c>
      <c r="J423" t="s">
        <v>221</v>
      </c>
      <c r="K423">
        <v>1</v>
      </c>
      <c r="L423">
        <v>1</v>
      </c>
      <c r="M423">
        <v>1</v>
      </c>
      <c r="O423" t="s">
        <v>47</v>
      </c>
      <c r="P423" t="s">
        <v>47</v>
      </c>
      <c r="Q423" t="s">
        <v>47</v>
      </c>
      <c r="R423" t="s">
        <v>47</v>
      </c>
      <c r="S423" t="s">
        <v>47</v>
      </c>
      <c r="T423" t="s">
        <v>47</v>
      </c>
      <c r="U423" t="s">
        <v>47</v>
      </c>
      <c r="V423" t="s">
        <v>47</v>
      </c>
      <c r="W423" t="s">
        <v>47</v>
      </c>
      <c r="X423" t="s">
        <v>47</v>
      </c>
      <c r="Y423" t="s">
        <v>47</v>
      </c>
      <c r="Z423" t="s">
        <v>47</v>
      </c>
      <c r="AA423" t="s">
        <v>47</v>
      </c>
      <c r="AB423">
        <v>0</v>
      </c>
      <c r="AC423" t="str">
        <f>VLOOKUP($A423,Pit!$A$4:$A$1386,1,FALSE)</f>
        <v>RPGerardo Solís21</v>
      </c>
    </row>
    <row r="424" spans="1:29" x14ac:dyDescent="0.25">
      <c r="A424" t="str">
        <f t="shared" si="6"/>
        <v>SPHidemichi Sonokawa21</v>
      </c>
      <c r="B424">
        <v>4469</v>
      </c>
      <c r="C424">
        <v>742</v>
      </c>
      <c r="D424" t="s">
        <v>1248</v>
      </c>
      <c r="E424" t="s">
        <v>1249</v>
      </c>
      <c r="F424">
        <v>0</v>
      </c>
      <c r="G424">
        <v>37038</v>
      </c>
      <c r="H424">
        <v>21</v>
      </c>
      <c r="I424" t="s">
        <v>136</v>
      </c>
      <c r="J424" t="s">
        <v>25</v>
      </c>
      <c r="K424">
        <v>1</v>
      </c>
      <c r="L424">
        <v>1</v>
      </c>
      <c r="M424">
        <v>1</v>
      </c>
      <c r="O424" t="s">
        <v>47</v>
      </c>
      <c r="P424" t="s">
        <v>47</v>
      </c>
      <c r="Q424" t="s">
        <v>47</v>
      </c>
      <c r="R424" t="s">
        <v>47</v>
      </c>
      <c r="S424" t="s">
        <v>47</v>
      </c>
      <c r="T424" t="s">
        <v>47</v>
      </c>
      <c r="U424" t="s">
        <v>47</v>
      </c>
      <c r="V424" t="s">
        <v>47</v>
      </c>
      <c r="W424" t="s">
        <v>47</v>
      </c>
      <c r="X424" t="s">
        <v>47</v>
      </c>
      <c r="Y424" t="s">
        <v>47</v>
      </c>
      <c r="Z424" t="s">
        <v>47</v>
      </c>
      <c r="AA424" t="s">
        <v>47</v>
      </c>
      <c r="AB424">
        <v>0</v>
      </c>
      <c r="AC424" t="str">
        <f>VLOOKUP($A424,Pit!$A$4:$A$1386,1,FALSE)</f>
        <v>SPHidemichi Sonokawa21</v>
      </c>
    </row>
    <row r="425" spans="1:29" x14ac:dyDescent="0.25">
      <c r="A425" t="str">
        <f t="shared" si="6"/>
        <v>RPJúlio Soto21</v>
      </c>
      <c r="B425">
        <v>13798</v>
      </c>
      <c r="C425">
        <v>614</v>
      </c>
      <c r="D425" t="s">
        <v>575</v>
      </c>
      <c r="E425" t="s">
        <v>1250</v>
      </c>
      <c r="F425">
        <v>0</v>
      </c>
      <c r="G425">
        <v>36904</v>
      </c>
      <c r="H425">
        <v>21</v>
      </c>
      <c r="I425" t="s">
        <v>136</v>
      </c>
      <c r="J425" t="s">
        <v>221</v>
      </c>
      <c r="K425">
        <v>1</v>
      </c>
      <c r="L425">
        <v>1</v>
      </c>
      <c r="M425">
        <v>1</v>
      </c>
      <c r="O425" t="s">
        <v>47</v>
      </c>
      <c r="P425" t="s">
        <v>47</v>
      </c>
      <c r="Q425" t="s">
        <v>47</v>
      </c>
      <c r="R425" t="s">
        <v>47</v>
      </c>
      <c r="S425" t="s">
        <v>47</v>
      </c>
      <c r="T425" t="s">
        <v>47</v>
      </c>
      <c r="U425" t="s">
        <v>47</v>
      </c>
      <c r="V425" t="s">
        <v>47</v>
      </c>
      <c r="W425" t="s">
        <v>47</v>
      </c>
      <c r="X425" t="s">
        <v>47</v>
      </c>
      <c r="Y425" t="s">
        <v>47</v>
      </c>
      <c r="Z425" t="s">
        <v>47</v>
      </c>
      <c r="AA425" t="s">
        <v>47</v>
      </c>
      <c r="AB425">
        <v>0</v>
      </c>
      <c r="AC425" t="str">
        <f>VLOOKUP($A425,Pit!$A$4:$A$1386,1,FALSE)</f>
        <v>RPJúlio Soto21</v>
      </c>
    </row>
    <row r="426" spans="1:29" x14ac:dyDescent="0.25">
      <c r="A426" t="str">
        <f t="shared" si="6"/>
        <v>RPRafael Sousa18</v>
      </c>
      <c r="B426">
        <v>5195</v>
      </c>
      <c r="C426">
        <v>381</v>
      </c>
      <c r="D426" t="s">
        <v>1091</v>
      </c>
      <c r="E426" t="s">
        <v>1251</v>
      </c>
      <c r="F426">
        <v>0</v>
      </c>
      <c r="G426">
        <v>37888</v>
      </c>
      <c r="H426">
        <v>18</v>
      </c>
      <c r="I426" t="s">
        <v>136</v>
      </c>
      <c r="J426" t="s">
        <v>221</v>
      </c>
      <c r="K426">
        <v>1</v>
      </c>
      <c r="L426">
        <v>1</v>
      </c>
      <c r="M426">
        <v>1</v>
      </c>
      <c r="O426" t="s">
        <v>47</v>
      </c>
      <c r="P426" t="s">
        <v>47</v>
      </c>
      <c r="Q426" t="s">
        <v>47</v>
      </c>
      <c r="R426" t="s">
        <v>47</v>
      </c>
      <c r="S426" t="s">
        <v>47</v>
      </c>
      <c r="T426" t="s">
        <v>47</v>
      </c>
      <c r="U426" t="s">
        <v>47</v>
      </c>
      <c r="V426" t="s">
        <v>47</v>
      </c>
      <c r="W426" t="s">
        <v>47</v>
      </c>
      <c r="X426" t="s">
        <v>47</v>
      </c>
      <c r="Y426" t="s">
        <v>47</v>
      </c>
      <c r="Z426" t="s">
        <v>47</v>
      </c>
      <c r="AA426" t="s">
        <v>47</v>
      </c>
      <c r="AB426">
        <v>0</v>
      </c>
      <c r="AC426" t="str">
        <f>VLOOKUP($A426,Pit!$A$4:$A$1386,1,FALSE)</f>
        <v>RPRafael Sousa18</v>
      </c>
    </row>
    <row r="427" spans="1:29" x14ac:dyDescent="0.25">
      <c r="A427" t="str">
        <f t="shared" si="6"/>
        <v>RPIsaac Sperring21</v>
      </c>
      <c r="B427">
        <v>6878</v>
      </c>
      <c r="C427">
        <v>486</v>
      </c>
      <c r="D427" t="s">
        <v>1252</v>
      </c>
      <c r="E427" t="s">
        <v>1253</v>
      </c>
      <c r="F427">
        <v>0</v>
      </c>
      <c r="G427">
        <v>36970</v>
      </c>
      <c r="H427">
        <v>21</v>
      </c>
      <c r="I427" t="s">
        <v>136</v>
      </c>
      <c r="J427" t="s">
        <v>221</v>
      </c>
      <c r="K427">
        <v>1</v>
      </c>
      <c r="L427">
        <v>1</v>
      </c>
      <c r="M427">
        <v>1</v>
      </c>
      <c r="O427" t="s">
        <v>47</v>
      </c>
      <c r="P427" t="s">
        <v>47</v>
      </c>
      <c r="Q427" t="s">
        <v>47</v>
      </c>
      <c r="R427" t="s">
        <v>47</v>
      </c>
      <c r="S427" t="s">
        <v>47</v>
      </c>
      <c r="T427" t="s">
        <v>47</v>
      </c>
      <c r="U427" t="s">
        <v>47</v>
      </c>
      <c r="V427" t="s">
        <v>47</v>
      </c>
      <c r="W427" t="s">
        <v>47</v>
      </c>
      <c r="X427" t="s">
        <v>47</v>
      </c>
      <c r="Y427" t="s">
        <v>47</v>
      </c>
      <c r="Z427" t="s">
        <v>47</v>
      </c>
      <c r="AA427" t="s">
        <v>47</v>
      </c>
      <c r="AB427">
        <v>0</v>
      </c>
      <c r="AC427" t="str">
        <f>VLOOKUP($A427,Pit!$A$4:$A$1386,1,FALSE)</f>
        <v>RPIsaac Sperring21</v>
      </c>
    </row>
    <row r="428" spans="1:29" x14ac:dyDescent="0.25">
      <c r="A428" t="str">
        <f t="shared" si="6"/>
        <v>RPBill Springer21</v>
      </c>
      <c r="B428">
        <v>5719</v>
      </c>
      <c r="C428">
        <v>783</v>
      </c>
      <c r="D428" t="s">
        <v>328</v>
      </c>
      <c r="E428" t="s">
        <v>740</v>
      </c>
      <c r="F428">
        <v>0</v>
      </c>
      <c r="G428">
        <v>36758</v>
      </c>
      <c r="H428">
        <v>21</v>
      </c>
      <c r="I428" t="s">
        <v>136</v>
      </c>
      <c r="J428" t="s">
        <v>221</v>
      </c>
      <c r="K428">
        <v>1</v>
      </c>
      <c r="L428">
        <v>1</v>
      </c>
      <c r="M428">
        <v>1</v>
      </c>
      <c r="O428" t="s">
        <v>47</v>
      </c>
      <c r="P428" t="s">
        <v>47</v>
      </c>
      <c r="Q428" t="s">
        <v>47</v>
      </c>
      <c r="R428" t="s">
        <v>47</v>
      </c>
      <c r="S428" t="s">
        <v>47</v>
      </c>
      <c r="T428" t="s">
        <v>47</v>
      </c>
      <c r="U428" t="s">
        <v>47</v>
      </c>
      <c r="V428" t="s">
        <v>47</v>
      </c>
      <c r="W428" t="s">
        <v>47</v>
      </c>
      <c r="X428" t="s">
        <v>47</v>
      </c>
      <c r="Y428" t="s">
        <v>47</v>
      </c>
      <c r="Z428" t="s">
        <v>47</v>
      </c>
      <c r="AA428" t="s">
        <v>47</v>
      </c>
      <c r="AB428">
        <v>0</v>
      </c>
      <c r="AC428" t="str">
        <f>VLOOKUP($A428,Pit!$A$4:$A$1386,1,FALSE)</f>
        <v>RPBill Springer21</v>
      </c>
    </row>
    <row r="429" spans="1:29" x14ac:dyDescent="0.25">
      <c r="A429" t="str">
        <f t="shared" si="6"/>
        <v>CLDouggie Stamp21</v>
      </c>
      <c r="B429">
        <v>6820</v>
      </c>
      <c r="C429">
        <v>485</v>
      </c>
      <c r="D429" t="s">
        <v>1254</v>
      </c>
      <c r="E429" t="s">
        <v>1255</v>
      </c>
      <c r="F429">
        <v>0</v>
      </c>
      <c r="G429">
        <v>36839</v>
      </c>
      <c r="H429">
        <v>21</v>
      </c>
      <c r="I429" t="s">
        <v>136</v>
      </c>
      <c r="J429" t="s">
        <v>249</v>
      </c>
      <c r="K429">
        <v>1</v>
      </c>
      <c r="L429">
        <v>1</v>
      </c>
      <c r="M429">
        <v>1</v>
      </c>
      <c r="O429" t="s">
        <v>47</v>
      </c>
      <c r="P429" t="s">
        <v>47</v>
      </c>
      <c r="Q429" t="s">
        <v>47</v>
      </c>
      <c r="R429" t="s">
        <v>47</v>
      </c>
      <c r="S429" t="s">
        <v>47</v>
      </c>
      <c r="T429" t="s">
        <v>47</v>
      </c>
      <c r="U429" t="s">
        <v>47</v>
      </c>
      <c r="V429" t="s">
        <v>47</v>
      </c>
      <c r="W429" t="s">
        <v>47</v>
      </c>
      <c r="X429" t="s">
        <v>47</v>
      </c>
      <c r="Y429" t="s">
        <v>47</v>
      </c>
      <c r="Z429" t="s">
        <v>47</v>
      </c>
      <c r="AA429" t="s">
        <v>47</v>
      </c>
      <c r="AB429">
        <v>0</v>
      </c>
      <c r="AC429" t="str">
        <f>VLOOKUP($A429,Pit!$A$4:$A$1386,1,FALSE)</f>
        <v>CLDouggie Stamp21</v>
      </c>
    </row>
    <row r="430" spans="1:29" x14ac:dyDescent="0.25">
      <c r="A430" t="str">
        <f t="shared" si="6"/>
        <v>SPJason Stanley21</v>
      </c>
      <c r="B430">
        <v>5692</v>
      </c>
      <c r="C430">
        <v>129</v>
      </c>
      <c r="D430" t="s">
        <v>304</v>
      </c>
      <c r="E430" t="s">
        <v>1256</v>
      </c>
      <c r="F430">
        <v>0</v>
      </c>
      <c r="G430">
        <v>36898</v>
      </c>
      <c r="H430">
        <v>21</v>
      </c>
      <c r="I430" t="s">
        <v>136</v>
      </c>
      <c r="J430" t="s">
        <v>25</v>
      </c>
      <c r="K430">
        <v>1</v>
      </c>
      <c r="L430">
        <v>1</v>
      </c>
      <c r="M430">
        <v>1</v>
      </c>
      <c r="O430" t="s">
        <v>47</v>
      </c>
      <c r="P430" t="s">
        <v>47</v>
      </c>
      <c r="Q430" t="s">
        <v>47</v>
      </c>
      <c r="R430" t="s">
        <v>47</v>
      </c>
      <c r="S430" t="s">
        <v>47</v>
      </c>
      <c r="T430" t="s">
        <v>47</v>
      </c>
      <c r="U430" t="s">
        <v>47</v>
      </c>
      <c r="V430" t="s">
        <v>47</v>
      </c>
      <c r="W430" t="s">
        <v>47</v>
      </c>
      <c r="X430" t="s">
        <v>47</v>
      </c>
      <c r="Y430" t="s">
        <v>47</v>
      </c>
      <c r="Z430" t="s">
        <v>47</v>
      </c>
      <c r="AA430" t="s">
        <v>47</v>
      </c>
      <c r="AB430">
        <v>0</v>
      </c>
      <c r="AC430" t="str">
        <f>VLOOKUP($A430,Pit!$A$4:$A$1386,1,FALSE)</f>
        <v>SPJason Stanley21</v>
      </c>
    </row>
    <row r="431" spans="1:29" x14ac:dyDescent="0.25">
      <c r="A431" t="str">
        <f t="shared" si="6"/>
        <v>SPPaul Stewart21</v>
      </c>
      <c r="B431">
        <v>11599</v>
      </c>
      <c r="C431">
        <v>342</v>
      </c>
      <c r="D431" t="s">
        <v>129</v>
      </c>
      <c r="E431" t="s">
        <v>239</v>
      </c>
      <c r="F431">
        <v>0</v>
      </c>
      <c r="G431">
        <v>36787</v>
      </c>
      <c r="H431">
        <v>21</v>
      </c>
      <c r="I431" t="s">
        <v>136</v>
      </c>
      <c r="J431" t="s">
        <v>25</v>
      </c>
      <c r="K431">
        <v>1</v>
      </c>
      <c r="L431">
        <v>1</v>
      </c>
      <c r="M431">
        <v>1</v>
      </c>
      <c r="O431" t="s">
        <v>47</v>
      </c>
      <c r="P431" t="s">
        <v>47</v>
      </c>
      <c r="Q431" t="s">
        <v>47</v>
      </c>
      <c r="R431" t="s">
        <v>47</v>
      </c>
      <c r="S431" t="s">
        <v>47</v>
      </c>
      <c r="T431" t="s">
        <v>47</v>
      </c>
      <c r="U431" t="s">
        <v>47</v>
      </c>
      <c r="V431" t="s">
        <v>47</v>
      </c>
      <c r="W431" t="s">
        <v>47</v>
      </c>
      <c r="X431" t="s">
        <v>47</v>
      </c>
      <c r="Y431" t="s">
        <v>47</v>
      </c>
      <c r="Z431" t="s">
        <v>47</v>
      </c>
      <c r="AA431" t="s">
        <v>47</v>
      </c>
      <c r="AB431">
        <v>0</v>
      </c>
      <c r="AC431" t="str">
        <f>VLOOKUP($A431,Pit!$A$4:$A$1386,1,FALSE)</f>
        <v>SPPaul Stewart21</v>
      </c>
    </row>
    <row r="432" spans="1:29" x14ac:dyDescent="0.25">
      <c r="A432" t="str">
        <f t="shared" si="6"/>
        <v>RPPatrick Stinson21</v>
      </c>
      <c r="B432">
        <v>9789</v>
      </c>
      <c r="C432">
        <v>442</v>
      </c>
      <c r="D432" t="s">
        <v>653</v>
      </c>
      <c r="E432" t="s">
        <v>1257</v>
      </c>
      <c r="F432">
        <v>0</v>
      </c>
      <c r="G432">
        <v>36748</v>
      </c>
      <c r="H432">
        <v>21</v>
      </c>
      <c r="I432" t="s">
        <v>136</v>
      </c>
      <c r="J432" t="s">
        <v>221</v>
      </c>
      <c r="K432">
        <v>1</v>
      </c>
      <c r="L432">
        <v>1</v>
      </c>
      <c r="M432">
        <v>1</v>
      </c>
      <c r="O432" t="s">
        <v>47</v>
      </c>
      <c r="P432" t="s">
        <v>47</v>
      </c>
      <c r="Q432" t="s">
        <v>47</v>
      </c>
      <c r="R432" t="s">
        <v>47</v>
      </c>
      <c r="S432" t="s">
        <v>47</v>
      </c>
      <c r="T432" t="s">
        <v>47</v>
      </c>
      <c r="U432" t="s">
        <v>47</v>
      </c>
      <c r="V432" t="s">
        <v>47</v>
      </c>
      <c r="W432" t="s">
        <v>47</v>
      </c>
      <c r="X432" t="s">
        <v>47</v>
      </c>
      <c r="Y432" t="s">
        <v>47</v>
      </c>
      <c r="Z432" t="s">
        <v>47</v>
      </c>
      <c r="AA432" t="s">
        <v>47</v>
      </c>
      <c r="AB432">
        <v>0</v>
      </c>
      <c r="AC432" t="str">
        <f>VLOOKUP($A432,Pit!$A$4:$A$1386,1,FALSE)</f>
        <v>RPPatrick Stinson21</v>
      </c>
    </row>
    <row r="433" spans="1:29" x14ac:dyDescent="0.25">
      <c r="A433" t="str">
        <f t="shared" si="6"/>
        <v>RPDon Stokes18</v>
      </c>
      <c r="B433">
        <v>5044</v>
      </c>
      <c r="C433">
        <v>869</v>
      </c>
      <c r="D433" t="s">
        <v>543</v>
      </c>
      <c r="E433" t="s">
        <v>1258</v>
      </c>
      <c r="F433">
        <v>2100000</v>
      </c>
      <c r="G433">
        <v>38119</v>
      </c>
      <c r="H433">
        <v>18</v>
      </c>
      <c r="I433" t="s">
        <v>136</v>
      </c>
      <c r="J433" t="s">
        <v>221</v>
      </c>
      <c r="K433">
        <v>1</v>
      </c>
      <c r="L433">
        <v>1</v>
      </c>
      <c r="M433">
        <v>1</v>
      </c>
      <c r="O433" t="s">
        <v>47</v>
      </c>
      <c r="P433" t="s">
        <v>47</v>
      </c>
      <c r="Q433" t="s">
        <v>47</v>
      </c>
      <c r="R433" t="s">
        <v>47</v>
      </c>
      <c r="S433" t="s">
        <v>47</v>
      </c>
      <c r="T433" t="s">
        <v>47</v>
      </c>
      <c r="U433" t="s">
        <v>47</v>
      </c>
      <c r="V433" t="s">
        <v>47</v>
      </c>
      <c r="W433" t="s">
        <v>47</v>
      </c>
      <c r="X433" t="s">
        <v>47</v>
      </c>
      <c r="Y433" t="s">
        <v>47</v>
      </c>
      <c r="Z433" t="s">
        <v>47</v>
      </c>
      <c r="AA433" t="s">
        <v>47</v>
      </c>
      <c r="AB433">
        <v>0</v>
      </c>
      <c r="AC433" t="str">
        <f>VLOOKUP($A433,Pit!$A$4:$A$1386,1,FALSE)</f>
        <v>RPDon Stokes18</v>
      </c>
    </row>
    <row r="434" spans="1:29" x14ac:dyDescent="0.25">
      <c r="A434" t="str">
        <f t="shared" si="6"/>
        <v>RPSojuro Sugano21</v>
      </c>
      <c r="B434">
        <v>4320</v>
      </c>
      <c r="C434">
        <v>708</v>
      </c>
      <c r="D434" t="s">
        <v>1259</v>
      </c>
      <c r="E434" t="s">
        <v>1260</v>
      </c>
      <c r="F434">
        <v>0</v>
      </c>
      <c r="G434">
        <v>36789</v>
      </c>
      <c r="H434">
        <v>21</v>
      </c>
      <c r="I434" t="s">
        <v>136</v>
      </c>
      <c r="J434" t="s">
        <v>221</v>
      </c>
      <c r="K434">
        <v>1</v>
      </c>
      <c r="L434">
        <v>1</v>
      </c>
      <c r="M434">
        <v>1</v>
      </c>
      <c r="O434" t="s">
        <v>47</v>
      </c>
      <c r="P434" t="s">
        <v>47</v>
      </c>
      <c r="Q434" t="s">
        <v>47</v>
      </c>
      <c r="R434" t="s">
        <v>47</v>
      </c>
      <c r="S434" t="s">
        <v>47</v>
      </c>
      <c r="T434" t="s">
        <v>47</v>
      </c>
      <c r="U434" t="s">
        <v>47</v>
      </c>
      <c r="V434" t="s">
        <v>47</v>
      </c>
      <c r="W434" t="s">
        <v>47</v>
      </c>
      <c r="X434" t="s">
        <v>47</v>
      </c>
      <c r="Y434" t="s">
        <v>47</v>
      </c>
      <c r="Z434" t="s">
        <v>47</v>
      </c>
      <c r="AA434" t="s">
        <v>47</v>
      </c>
      <c r="AB434">
        <v>0</v>
      </c>
      <c r="AC434" t="str">
        <f>VLOOKUP($A434,Pit!$A$4:$A$1386,1,FALSE)</f>
        <v>RPSojuro Sugano21</v>
      </c>
    </row>
    <row r="435" spans="1:29" x14ac:dyDescent="0.25">
      <c r="A435" t="str">
        <f t="shared" si="6"/>
        <v>SPShunsho Sugiura18</v>
      </c>
      <c r="B435">
        <v>8673</v>
      </c>
      <c r="C435">
        <v>660</v>
      </c>
      <c r="D435" t="s">
        <v>1261</v>
      </c>
      <c r="E435" t="s">
        <v>1262</v>
      </c>
      <c r="F435">
        <v>2400000</v>
      </c>
      <c r="G435">
        <v>37961</v>
      </c>
      <c r="H435">
        <v>18</v>
      </c>
      <c r="I435" t="s">
        <v>136</v>
      </c>
      <c r="J435" t="s">
        <v>25</v>
      </c>
      <c r="K435">
        <v>1</v>
      </c>
      <c r="L435">
        <v>1</v>
      </c>
      <c r="M435">
        <v>1</v>
      </c>
      <c r="O435" t="s">
        <v>47</v>
      </c>
      <c r="P435" t="s">
        <v>47</v>
      </c>
      <c r="Q435" t="s">
        <v>47</v>
      </c>
      <c r="R435" t="s">
        <v>47</v>
      </c>
      <c r="S435" t="s">
        <v>47</v>
      </c>
      <c r="T435" t="s">
        <v>47</v>
      </c>
      <c r="U435" t="s">
        <v>47</v>
      </c>
      <c r="V435" t="s">
        <v>47</v>
      </c>
      <c r="W435" t="s">
        <v>47</v>
      </c>
      <c r="X435" t="s">
        <v>47</v>
      </c>
      <c r="Y435" t="s">
        <v>47</v>
      </c>
      <c r="Z435" t="s">
        <v>47</v>
      </c>
      <c r="AA435" t="s">
        <v>47</v>
      </c>
      <c r="AB435">
        <v>0</v>
      </c>
      <c r="AC435" t="str">
        <f>VLOOKUP($A435,Pit!$A$4:$A$1386,1,FALSE)</f>
        <v>SPShunsho Sugiura18</v>
      </c>
    </row>
    <row r="436" spans="1:29" x14ac:dyDescent="0.25">
      <c r="A436" t="str">
        <f t="shared" si="6"/>
        <v>SPToshikazu Sugiyama21</v>
      </c>
      <c r="B436">
        <v>3942</v>
      </c>
      <c r="C436">
        <v>164</v>
      </c>
      <c r="D436" t="s">
        <v>1263</v>
      </c>
      <c r="E436" t="s">
        <v>1264</v>
      </c>
      <c r="F436">
        <v>0</v>
      </c>
      <c r="G436">
        <v>36932</v>
      </c>
      <c r="H436">
        <v>21</v>
      </c>
      <c r="I436" t="s">
        <v>136</v>
      </c>
      <c r="J436" t="s">
        <v>25</v>
      </c>
      <c r="K436">
        <v>1</v>
      </c>
      <c r="L436">
        <v>1</v>
      </c>
      <c r="M436">
        <v>1</v>
      </c>
      <c r="O436" t="s">
        <v>47</v>
      </c>
      <c r="P436" t="s">
        <v>47</v>
      </c>
      <c r="Q436" t="s">
        <v>47</v>
      </c>
      <c r="R436" t="s">
        <v>47</v>
      </c>
      <c r="S436" t="s">
        <v>47</v>
      </c>
      <c r="T436" t="s">
        <v>47</v>
      </c>
      <c r="U436" t="s">
        <v>47</v>
      </c>
      <c r="V436" t="s">
        <v>47</v>
      </c>
      <c r="W436" t="s">
        <v>47</v>
      </c>
      <c r="X436" t="s">
        <v>47</v>
      </c>
      <c r="Y436" t="s">
        <v>47</v>
      </c>
      <c r="Z436" t="s">
        <v>47</v>
      </c>
      <c r="AA436" t="s">
        <v>47</v>
      </c>
      <c r="AB436">
        <v>0</v>
      </c>
      <c r="AC436" t="str">
        <f>VLOOKUP($A436,Pit!$A$4:$A$1386,1,FALSE)</f>
        <v>SPToshikazu Sugiyama21</v>
      </c>
    </row>
    <row r="437" spans="1:29" x14ac:dyDescent="0.25">
      <c r="A437" t="str">
        <f t="shared" si="6"/>
        <v>SPMitsuoki Sumita22</v>
      </c>
      <c r="B437">
        <v>5915</v>
      </c>
      <c r="C437">
        <v>364</v>
      </c>
      <c r="D437" t="s">
        <v>1265</v>
      </c>
      <c r="E437" t="s">
        <v>748</v>
      </c>
      <c r="F437">
        <v>0</v>
      </c>
      <c r="G437">
        <v>36442</v>
      </c>
      <c r="H437">
        <v>22</v>
      </c>
      <c r="I437" t="s">
        <v>136</v>
      </c>
      <c r="J437" t="s">
        <v>25</v>
      </c>
      <c r="K437">
        <v>1</v>
      </c>
      <c r="L437">
        <v>1</v>
      </c>
      <c r="M437">
        <v>1</v>
      </c>
      <c r="O437" t="s">
        <v>47</v>
      </c>
      <c r="P437" t="s">
        <v>47</v>
      </c>
      <c r="Q437" t="s">
        <v>47</v>
      </c>
      <c r="R437" t="s">
        <v>47</v>
      </c>
      <c r="S437" t="s">
        <v>47</v>
      </c>
      <c r="T437" t="s">
        <v>47</v>
      </c>
      <c r="U437" t="s">
        <v>47</v>
      </c>
      <c r="V437" t="s">
        <v>47</v>
      </c>
      <c r="W437" t="s">
        <v>47</v>
      </c>
      <c r="X437" t="s">
        <v>47</v>
      </c>
      <c r="Y437" t="s">
        <v>47</v>
      </c>
      <c r="Z437" t="s">
        <v>47</v>
      </c>
      <c r="AA437" t="s">
        <v>47</v>
      </c>
      <c r="AB437">
        <v>0</v>
      </c>
      <c r="AC437" t="str">
        <f>VLOOKUP($A437,Pit!$A$4:$A$1386,1,FALSE)</f>
        <v>SPMitsuoki Sumita22</v>
      </c>
    </row>
    <row r="438" spans="1:29" x14ac:dyDescent="0.25">
      <c r="A438" t="str">
        <f t="shared" si="6"/>
        <v>RPRyan Sutherland18</v>
      </c>
      <c r="B438">
        <v>4842</v>
      </c>
      <c r="C438">
        <v>144</v>
      </c>
      <c r="D438" t="s">
        <v>321</v>
      </c>
      <c r="E438" t="s">
        <v>1266</v>
      </c>
      <c r="F438">
        <v>0</v>
      </c>
      <c r="G438">
        <v>37795</v>
      </c>
      <c r="H438">
        <v>18</v>
      </c>
      <c r="I438" t="s">
        <v>136</v>
      </c>
      <c r="J438" t="s">
        <v>221</v>
      </c>
      <c r="K438">
        <v>1</v>
      </c>
      <c r="L438">
        <v>1</v>
      </c>
      <c r="M438">
        <v>1</v>
      </c>
      <c r="O438" t="s">
        <v>47</v>
      </c>
      <c r="P438" t="s">
        <v>47</v>
      </c>
      <c r="Q438" t="s">
        <v>47</v>
      </c>
      <c r="R438" t="s">
        <v>47</v>
      </c>
      <c r="S438" t="s">
        <v>47</v>
      </c>
      <c r="T438" t="s">
        <v>47</v>
      </c>
      <c r="U438" t="s">
        <v>47</v>
      </c>
      <c r="V438" t="s">
        <v>47</v>
      </c>
      <c r="W438" t="s">
        <v>47</v>
      </c>
      <c r="X438" t="s">
        <v>47</v>
      </c>
      <c r="Y438" t="s">
        <v>47</v>
      </c>
      <c r="Z438" t="s">
        <v>47</v>
      </c>
      <c r="AA438" t="s">
        <v>47</v>
      </c>
      <c r="AB438">
        <v>0</v>
      </c>
      <c r="AC438" t="str">
        <f>VLOOKUP($A438,Pit!$A$4:$A$1386,1,FALSE)</f>
        <v>RPRyan Sutherland18</v>
      </c>
    </row>
    <row r="439" spans="1:29" x14ac:dyDescent="0.25">
      <c r="A439" t="str">
        <f t="shared" si="6"/>
        <v>SPFrancisco Sútrez21</v>
      </c>
      <c r="B439">
        <v>5917</v>
      </c>
      <c r="C439">
        <v>344</v>
      </c>
      <c r="D439" t="s">
        <v>669</v>
      </c>
      <c r="E439" t="s">
        <v>1267</v>
      </c>
      <c r="F439">
        <v>0</v>
      </c>
      <c r="G439">
        <v>36990</v>
      </c>
      <c r="H439">
        <v>21</v>
      </c>
      <c r="I439" t="s">
        <v>136</v>
      </c>
      <c r="J439" t="s">
        <v>25</v>
      </c>
      <c r="K439">
        <v>1</v>
      </c>
      <c r="L439">
        <v>1</v>
      </c>
      <c r="M439">
        <v>1</v>
      </c>
      <c r="O439" t="s">
        <v>47</v>
      </c>
      <c r="P439" t="s">
        <v>47</v>
      </c>
      <c r="Q439" t="s">
        <v>47</v>
      </c>
      <c r="R439" t="s">
        <v>47</v>
      </c>
      <c r="S439" t="s">
        <v>47</v>
      </c>
      <c r="T439" t="s">
        <v>47</v>
      </c>
      <c r="U439" t="s">
        <v>47</v>
      </c>
      <c r="V439" t="s">
        <v>47</v>
      </c>
      <c r="W439" t="s">
        <v>47</v>
      </c>
      <c r="X439" t="s">
        <v>47</v>
      </c>
      <c r="Y439" t="s">
        <v>47</v>
      </c>
      <c r="Z439" t="s">
        <v>47</v>
      </c>
      <c r="AA439" t="s">
        <v>47</v>
      </c>
      <c r="AB439">
        <v>0</v>
      </c>
      <c r="AC439" t="str">
        <f>VLOOKUP($A439,Pit!$A$4:$A$1386,1,FALSE)</f>
        <v>SPFrancisco Sútrez21</v>
      </c>
    </row>
    <row r="440" spans="1:29" x14ac:dyDescent="0.25">
      <c r="A440" t="str">
        <f t="shared" si="6"/>
        <v>SPKuniaki Suzuki21</v>
      </c>
      <c r="B440">
        <v>4183</v>
      </c>
      <c r="C440">
        <v>388</v>
      </c>
      <c r="D440" t="s">
        <v>813</v>
      </c>
      <c r="E440" t="s">
        <v>750</v>
      </c>
      <c r="F440">
        <v>0</v>
      </c>
      <c r="G440">
        <v>36952</v>
      </c>
      <c r="H440">
        <v>21</v>
      </c>
      <c r="I440" t="s">
        <v>136</v>
      </c>
      <c r="J440" t="s">
        <v>25</v>
      </c>
      <c r="K440">
        <v>1</v>
      </c>
      <c r="L440">
        <v>1</v>
      </c>
      <c r="M440">
        <v>1</v>
      </c>
      <c r="O440" t="s">
        <v>47</v>
      </c>
      <c r="P440" t="s">
        <v>47</v>
      </c>
      <c r="Q440" t="s">
        <v>47</v>
      </c>
      <c r="R440" t="s">
        <v>47</v>
      </c>
      <c r="S440" t="s">
        <v>47</v>
      </c>
      <c r="T440" t="s">
        <v>47</v>
      </c>
      <c r="U440" t="s">
        <v>47</v>
      </c>
      <c r="V440" t="s">
        <v>47</v>
      </c>
      <c r="W440" t="s">
        <v>47</v>
      </c>
      <c r="X440" t="s">
        <v>47</v>
      </c>
      <c r="Y440" t="s">
        <v>47</v>
      </c>
      <c r="Z440" t="s">
        <v>47</v>
      </c>
      <c r="AA440" t="s">
        <v>47</v>
      </c>
      <c r="AB440">
        <v>0</v>
      </c>
      <c r="AC440" t="str">
        <f>VLOOKUP($A440,Pit!$A$4:$A$1386,1,FALSE)</f>
        <v>SPKuniaki Suzuki21</v>
      </c>
    </row>
    <row r="441" spans="1:29" x14ac:dyDescent="0.25">
      <c r="A441" t="str">
        <f t="shared" si="6"/>
        <v>SPNaomi Suzuki21</v>
      </c>
      <c r="B441">
        <v>4588</v>
      </c>
      <c r="C441">
        <v>731</v>
      </c>
      <c r="D441" t="s">
        <v>1268</v>
      </c>
      <c r="E441" t="s">
        <v>750</v>
      </c>
      <c r="F441">
        <v>0</v>
      </c>
      <c r="G441">
        <v>36985</v>
      </c>
      <c r="H441">
        <v>21</v>
      </c>
      <c r="I441" t="s">
        <v>136</v>
      </c>
      <c r="J441" t="s">
        <v>25</v>
      </c>
      <c r="K441">
        <v>1</v>
      </c>
      <c r="L441">
        <v>1</v>
      </c>
      <c r="M441">
        <v>1</v>
      </c>
      <c r="O441" t="s">
        <v>47</v>
      </c>
      <c r="P441" t="s">
        <v>47</v>
      </c>
      <c r="Q441" t="s">
        <v>47</v>
      </c>
      <c r="R441" t="s">
        <v>47</v>
      </c>
      <c r="S441" t="s">
        <v>47</v>
      </c>
      <c r="T441" t="s">
        <v>47</v>
      </c>
      <c r="U441" t="s">
        <v>47</v>
      </c>
      <c r="V441" t="s">
        <v>47</v>
      </c>
      <c r="W441" t="s">
        <v>47</v>
      </c>
      <c r="X441" t="s">
        <v>47</v>
      </c>
      <c r="Y441" t="s">
        <v>47</v>
      </c>
      <c r="Z441" t="s">
        <v>47</v>
      </c>
      <c r="AA441" t="s">
        <v>47</v>
      </c>
      <c r="AB441">
        <v>0</v>
      </c>
      <c r="AC441" t="str">
        <f>VLOOKUP($A441,Pit!$A$4:$A$1386,1,FALSE)</f>
        <v>SPNaomi Suzuki21</v>
      </c>
    </row>
    <row r="442" spans="1:29" x14ac:dyDescent="0.25">
      <c r="A442" t="str">
        <f t="shared" si="6"/>
        <v>RPIemitsu Takahashi21</v>
      </c>
      <c r="B442">
        <v>4584</v>
      </c>
      <c r="C442">
        <v>730</v>
      </c>
      <c r="D442" t="s">
        <v>1269</v>
      </c>
      <c r="E442" t="s">
        <v>756</v>
      </c>
      <c r="F442">
        <v>0</v>
      </c>
      <c r="G442">
        <v>36795</v>
      </c>
      <c r="H442">
        <v>21</v>
      </c>
      <c r="I442" t="s">
        <v>136</v>
      </c>
      <c r="J442" t="s">
        <v>221</v>
      </c>
      <c r="K442">
        <v>1</v>
      </c>
      <c r="L442">
        <v>1</v>
      </c>
      <c r="M442">
        <v>1</v>
      </c>
      <c r="O442" t="s">
        <v>47</v>
      </c>
      <c r="P442" t="s">
        <v>47</v>
      </c>
      <c r="Q442" t="s">
        <v>47</v>
      </c>
      <c r="R442" t="s">
        <v>47</v>
      </c>
      <c r="S442" t="s">
        <v>47</v>
      </c>
      <c r="T442" t="s">
        <v>47</v>
      </c>
      <c r="U442" t="s">
        <v>47</v>
      </c>
      <c r="V442" t="s">
        <v>47</v>
      </c>
      <c r="W442" t="s">
        <v>47</v>
      </c>
      <c r="X442" t="s">
        <v>47</v>
      </c>
      <c r="Y442" t="s">
        <v>47</v>
      </c>
      <c r="Z442" t="s">
        <v>47</v>
      </c>
      <c r="AA442" t="s">
        <v>47</v>
      </c>
      <c r="AB442">
        <v>0</v>
      </c>
      <c r="AC442" t="str">
        <f>VLOOKUP($A442,Pit!$A$4:$A$1386,1,FALSE)</f>
        <v>RPIemitsu Takahashi21</v>
      </c>
    </row>
    <row r="443" spans="1:29" x14ac:dyDescent="0.25">
      <c r="A443" t="str">
        <f t="shared" si="6"/>
        <v>CLRikiya Takahashi21</v>
      </c>
      <c r="B443">
        <v>5903</v>
      </c>
      <c r="C443">
        <v>523</v>
      </c>
      <c r="D443" t="s">
        <v>1270</v>
      </c>
      <c r="E443" t="s">
        <v>756</v>
      </c>
      <c r="F443">
        <v>0</v>
      </c>
      <c r="G443">
        <v>36689</v>
      </c>
      <c r="H443">
        <v>21</v>
      </c>
      <c r="I443" t="s">
        <v>136</v>
      </c>
      <c r="J443" t="s">
        <v>249</v>
      </c>
      <c r="K443">
        <v>1</v>
      </c>
      <c r="L443">
        <v>1</v>
      </c>
      <c r="M443">
        <v>1</v>
      </c>
      <c r="O443" t="s">
        <v>47</v>
      </c>
      <c r="P443" t="s">
        <v>47</v>
      </c>
      <c r="Q443" t="s">
        <v>47</v>
      </c>
      <c r="R443" t="s">
        <v>47</v>
      </c>
      <c r="S443" t="s">
        <v>47</v>
      </c>
      <c r="T443" t="s">
        <v>47</v>
      </c>
      <c r="U443" t="s">
        <v>47</v>
      </c>
      <c r="V443" t="s">
        <v>47</v>
      </c>
      <c r="W443" t="s">
        <v>47</v>
      </c>
      <c r="X443" t="s">
        <v>47</v>
      </c>
      <c r="Y443" t="s">
        <v>47</v>
      </c>
      <c r="Z443" t="s">
        <v>47</v>
      </c>
      <c r="AA443" t="s">
        <v>47</v>
      </c>
      <c r="AB443">
        <v>0</v>
      </c>
      <c r="AC443" t="str">
        <f>VLOOKUP($A443,Pit!$A$4:$A$1386,1,FALSE)</f>
        <v>CLRikiya Takahashi21</v>
      </c>
    </row>
    <row r="444" spans="1:29" x14ac:dyDescent="0.25">
      <c r="A444" t="str">
        <f t="shared" si="6"/>
        <v>RPShino Takahashi18</v>
      </c>
      <c r="B444">
        <v>9347</v>
      </c>
      <c r="C444">
        <v>397</v>
      </c>
      <c r="D444" t="s">
        <v>1271</v>
      </c>
      <c r="E444" t="s">
        <v>756</v>
      </c>
      <c r="F444">
        <v>0</v>
      </c>
      <c r="G444">
        <v>37972</v>
      </c>
      <c r="H444">
        <v>18</v>
      </c>
      <c r="I444" t="s">
        <v>136</v>
      </c>
      <c r="J444" t="s">
        <v>221</v>
      </c>
      <c r="K444">
        <v>1</v>
      </c>
      <c r="L444">
        <v>1</v>
      </c>
      <c r="M444">
        <v>1</v>
      </c>
      <c r="O444" t="s">
        <v>47</v>
      </c>
      <c r="P444" t="s">
        <v>47</v>
      </c>
      <c r="Q444" t="s">
        <v>47</v>
      </c>
      <c r="R444" t="s">
        <v>47</v>
      </c>
      <c r="S444" t="s">
        <v>47</v>
      </c>
      <c r="T444" t="s">
        <v>47</v>
      </c>
      <c r="U444" t="s">
        <v>47</v>
      </c>
      <c r="V444" t="s">
        <v>47</v>
      </c>
      <c r="W444" t="s">
        <v>47</v>
      </c>
      <c r="X444" t="s">
        <v>47</v>
      </c>
      <c r="Y444" t="s">
        <v>47</v>
      </c>
      <c r="Z444" t="s">
        <v>47</v>
      </c>
      <c r="AA444" t="s">
        <v>47</v>
      </c>
      <c r="AB444">
        <v>0</v>
      </c>
      <c r="AC444" t="str">
        <f>VLOOKUP($A444,Pit!$A$4:$A$1386,1,FALSE)</f>
        <v>RPShino Takahashi18</v>
      </c>
    </row>
    <row r="445" spans="1:29" x14ac:dyDescent="0.25">
      <c r="A445" t="str">
        <f t="shared" si="6"/>
        <v>RPTsurayaki Takeda18</v>
      </c>
      <c r="B445">
        <v>9373</v>
      </c>
      <c r="C445">
        <v>780</v>
      </c>
      <c r="D445" t="s">
        <v>759</v>
      </c>
      <c r="E445" t="s">
        <v>1272</v>
      </c>
      <c r="F445">
        <v>0</v>
      </c>
      <c r="G445">
        <v>37826</v>
      </c>
      <c r="H445">
        <v>18</v>
      </c>
      <c r="I445" t="s">
        <v>136</v>
      </c>
      <c r="J445" t="s">
        <v>221</v>
      </c>
      <c r="K445">
        <v>1</v>
      </c>
      <c r="L445">
        <v>1</v>
      </c>
      <c r="M445">
        <v>1</v>
      </c>
      <c r="O445" t="s">
        <v>47</v>
      </c>
      <c r="P445" t="s">
        <v>47</v>
      </c>
      <c r="Q445" t="s">
        <v>47</v>
      </c>
      <c r="R445" t="s">
        <v>47</v>
      </c>
      <c r="S445" t="s">
        <v>47</v>
      </c>
      <c r="T445" t="s">
        <v>47</v>
      </c>
      <c r="U445" t="s">
        <v>47</v>
      </c>
      <c r="V445" t="s">
        <v>47</v>
      </c>
      <c r="W445" t="s">
        <v>47</v>
      </c>
      <c r="X445" t="s">
        <v>47</v>
      </c>
      <c r="Y445" t="s">
        <v>47</v>
      </c>
      <c r="Z445" t="s">
        <v>47</v>
      </c>
      <c r="AA445" t="s">
        <v>47</v>
      </c>
      <c r="AB445">
        <v>0</v>
      </c>
      <c r="AC445" t="str">
        <f>VLOOKUP($A445,Pit!$A$4:$A$1386,1,FALSE)</f>
        <v>RPTsurayaki Takeda18</v>
      </c>
    </row>
    <row r="446" spans="1:29" x14ac:dyDescent="0.25">
      <c r="A446" t="str">
        <f t="shared" si="6"/>
        <v>RPHiro Takeuchi21</v>
      </c>
      <c r="B446">
        <v>4042</v>
      </c>
      <c r="C446">
        <v>390</v>
      </c>
      <c r="D446" t="s">
        <v>1273</v>
      </c>
      <c r="E446" t="s">
        <v>1274</v>
      </c>
      <c r="F446">
        <v>0</v>
      </c>
      <c r="G446">
        <v>36755</v>
      </c>
      <c r="H446">
        <v>21</v>
      </c>
      <c r="I446" t="s">
        <v>136</v>
      </c>
      <c r="J446" t="s">
        <v>221</v>
      </c>
      <c r="K446">
        <v>1</v>
      </c>
      <c r="L446">
        <v>1</v>
      </c>
      <c r="M446">
        <v>1</v>
      </c>
      <c r="O446" t="s">
        <v>47</v>
      </c>
      <c r="P446" t="s">
        <v>47</v>
      </c>
      <c r="Q446" t="s">
        <v>47</v>
      </c>
      <c r="R446" t="s">
        <v>47</v>
      </c>
      <c r="S446" t="s">
        <v>47</v>
      </c>
      <c r="T446" t="s">
        <v>47</v>
      </c>
      <c r="U446" t="s">
        <v>47</v>
      </c>
      <c r="V446" t="s">
        <v>47</v>
      </c>
      <c r="W446" t="s">
        <v>47</v>
      </c>
      <c r="X446" t="s">
        <v>47</v>
      </c>
      <c r="Y446" t="s">
        <v>47</v>
      </c>
      <c r="Z446" t="s">
        <v>47</v>
      </c>
      <c r="AA446" t="s">
        <v>47</v>
      </c>
      <c r="AB446">
        <v>0</v>
      </c>
      <c r="AC446" t="str">
        <f>VLOOKUP($A446,Pit!$A$4:$A$1386,1,FALSE)</f>
        <v>RPHiro Takeuchi21</v>
      </c>
    </row>
    <row r="447" spans="1:29" x14ac:dyDescent="0.25">
      <c r="A447" t="str">
        <f t="shared" si="6"/>
        <v>RPIchizo Takeuchi21</v>
      </c>
      <c r="B447">
        <v>4501</v>
      </c>
      <c r="C447">
        <v>824</v>
      </c>
      <c r="D447" t="s">
        <v>1012</v>
      </c>
      <c r="E447" t="s">
        <v>1274</v>
      </c>
      <c r="F447">
        <v>0</v>
      </c>
      <c r="G447">
        <v>36746</v>
      </c>
      <c r="H447">
        <v>21</v>
      </c>
      <c r="I447" t="s">
        <v>136</v>
      </c>
      <c r="J447" t="s">
        <v>221</v>
      </c>
      <c r="K447">
        <v>1</v>
      </c>
      <c r="L447">
        <v>1</v>
      </c>
      <c r="M447">
        <v>1</v>
      </c>
      <c r="O447" t="s">
        <v>47</v>
      </c>
      <c r="P447" t="s">
        <v>47</v>
      </c>
      <c r="Q447" t="s">
        <v>47</v>
      </c>
      <c r="R447" t="s">
        <v>47</v>
      </c>
      <c r="S447" t="s">
        <v>47</v>
      </c>
      <c r="T447" t="s">
        <v>47</v>
      </c>
      <c r="U447" t="s">
        <v>47</v>
      </c>
      <c r="V447" t="s">
        <v>47</v>
      </c>
      <c r="W447" t="s">
        <v>47</v>
      </c>
      <c r="X447" t="s">
        <v>47</v>
      </c>
      <c r="Y447" t="s">
        <v>47</v>
      </c>
      <c r="Z447" t="s">
        <v>47</v>
      </c>
      <c r="AA447" t="s">
        <v>47</v>
      </c>
      <c r="AB447">
        <v>0</v>
      </c>
      <c r="AC447" t="str">
        <f>VLOOKUP($A447,Pit!$A$4:$A$1386,1,FALSE)</f>
        <v>RPIchizo Takeuchi21</v>
      </c>
    </row>
    <row r="448" spans="1:29" x14ac:dyDescent="0.25">
      <c r="A448" t="str">
        <f t="shared" si="6"/>
        <v>SPSadatake Tamura21</v>
      </c>
      <c r="B448">
        <v>4533</v>
      </c>
      <c r="C448">
        <v>812</v>
      </c>
      <c r="D448" t="s">
        <v>1275</v>
      </c>
      <c r="E448" t="s">
        <v>762</v>
      </c>
      <c r="F448">
        <v>0</v>
      </c>
      <c r="G448">
        <v>36781</v>
      </c>
      <c r="H448">
        <v>21</v>
      </c>
      <c r="I448" t="s">
        <v>136</v>
      </c>
      <c r="J448" t="s">
        <v>25</v>
      </c>
      <c r="K448">
        <v>1</v>
      </c>
      <c r="L448">
        <v>1</v>
      </c>
      <c r="M448">
        <v>1</v>
      </c>
      <c r="O448" t="s">
        <v>47</v>
      </c>
      <c r="P448" t="s">
        <v>47</v>
      </c>
      <c r="Q448" t="s">
        <v>47</v>
      </c>
      <c r="R448" t="s">
        <v>47</v>
      </c>
      <c r="S448" t="s">
        <v>47</v>
      </c>
      <c r="T448" t="s">
        <v>47</v>
      </c>
      <c r="U448" t="s">
        <v>47</v>
      </c>
      <c r="V448" t="s">
        <v>47</v>
      </c>
      <c r="W448" t="s">
        <v>47</v>
      </c>
      <c r="X448" t="s">
        <v>47</v>
      </c>
      <c r="Y448" t="s">
        <v>47</v>
      </c>
      <c r="Z448" t="s">
        <v>47</v>
      </c>
      <c r="AA448" t="s">
        <v>47</v>
      </c>
      <c r="AB448">
        <v>0</v>
      </c>
      <c r="AC448" t="str">
        <f>VLOOKUP($A448,Pit!$A$4:$A$1386,1,FALSE)</f>
        <v>SPSadatake Tamura21</v>
      </c>
    </row>
    <row r="449" spans="1:29" x14ac:dyDescent="0.25">
      <c r="A449" t="str">
        <f t="shared" si="6"/>
        <v>RPIsamu Tanaka21</v>
      </c>
      <c r="B449">
        <v>4502</v>
      </c>
      <c r="C449">
        <v>303</v>
      </c>
      <c r="D449" t="s">
        <v>1276</v>
      </c>
      <c r="E449" t="s">
        <v>1277</v>
      </c>
      <c r="F449">
        <v>0</v>
      </c>
      <c r="G449">
        <v>36952</v>
      </c>
      <c r="H449">
        <v>21</v>
      </c>
      <c r="I449" t="s">
        <v>136</v>
      </c>
      <c r="J449" t="s">
        <v>221</v>
      </c>
      <c r="K449">
        <v>1</v>
      </c>
      <c r="L449">
        <v>1</v>
      </c>
      <c r="M449">
        <v>1</v>
      </c>
      <c r="O449" t="s">
        <v>47</v>
      </c>
      <c r="P449" t="s">
        <v>47</v>
      </c>
      <c r="Q449" t="s">
        <v>47</v>
      </c>
      <c r="R449" t="s">
        <v>47</v>
      </c>
      <c r="S449" t="s">
        <v>47</v>
      </c>
      <c r="T449" t="s">
        <v>47</v>
      </c>
      <c r="U449" t="s">
        <v>47</v>
      </c>
      <c r="V449" t="s">
        <v>47</v>
      </c>
      <c r="W449" t="s">
        <v>47</v>
      </c>
      <c r="X449" t="s">
        <v>47</v>
      </c>
      <c r="Y449" t="s">
        <v>47</v>
      </c>
      <c r="Z449" t="s">
        <v>47</v>
      </c>
      <c r="AA449" t="s">
        <v>47</v>
      </c>
      <c r="AB449">
        <v>0</v>
      </c>
      <c r="AC449" t="str">
        <f>VLOOKUP($A449,Pit!$A$4:$A$1386,1,FALSE)</f>
        <v>RPIsamu Tanaka21</v>
      </c>
    </row>
    <row r="450" spans="1:29" x14ac:dyDescent="0.25">
      <c r="A450" t="str">
        <f t="shared" si="6"/>
        <v>SPKazuyoshi Tanaka18</v>
      </c>
      <c r="B450">
        <v>8666</v>
      </c>
      <c r="C450">
        <v>899</v>
      </c>
      <c r="D450" t="s">
        <v>1278</v>
      </c>
      <c r="E450" t="s">
        <v>1277</v>
      </c>
      <c r="F450">
        <v>0</v>
      </c>
      <c r="G450">
        <v>37860</v>
      </c>
      <c r="H450">
        <v>18</v>
      </c>
      <c r="I450" t="s">
        <v>136</v>
      </c>
      <c r="J450" t="s">
        <v>25</v>
      </c>
      <c r="K450">
        <v>1</v>
      </c>
      <c r="L450">
        <v>1</v>
      </c>
      <c r="M450">
        <v>1</v>
      </c>
      <c r="O450" t="s">
        <v>47</v>
      </c>
      <c r="P450" t="s">
        <v>47</v>
      </c>
      <c r="Q450" t="s">
        <v>47</v>
      </c>
      <c r="R450" t="s">
        <v>47</v>
      </c>
      <c r="S450" t="s">
        <v>47</v>
      </c>
      <c r="T450" t="s">
        <v>47</v>
      </c>
      <c r="U450" t="s">
        <v>47</v>
      </c>
      <c r="V450" t="s">
        <v>47</v>
      </c>
      <c r="W450" t="s">
        <v>47</v>
      </c>
      <c r="X450" t="s">
        <v>47</v>
      </c>
      <c r="Y450" t="s">
        <v>47</v>
      </c>
      <c r="Z450" t="s">
        <v>47</v>
      </c>
      <c r="AA450" t="s">
        <v>47</v>
      </c>
      <c r="AB450">
        <v>0</v>
      </c>
      <c r="AC450" t="str">
        <f>VLOOKUP($A450,Pit!$A$4:$A$1386,1,FALSE)</f>
        <v>SPKazuyoshi Tanaka18</v>
      </c>
    </row>
    <row r="451" spans="1:29" x14ac:dyDescent="0.25">
      <c r="A451" t="str">
        <f t="shared" ref="A451:A514" si="7">IF(J451="MR","RP",J451)&amp;D451&amp;" "&amp;E451&amp;H451</f>
        <v>RPKiyoemon Tanaka17</v>
      </c>
      <c r="B451">
        <v>9375</v>
      </c>
      <c r="C451">
        <v>781</v>
      </c>
      <c r="D451" t="s">
        <v>795</v>
      </c>
      <c r="E451" t="s">
        <v>1277</v>
      </c>
      <c r="F451">
        <v>0</v>
      </c>
      <c r="G451">
        <v>38138</v>
      </c>
      <c r="H451">
        <v>17</v>
      </c>
      <c r="I451" t="s">
        <v>136</v>
      </c>
      <c r="J451" t="s">
        <v>221</v>
      </c>
      <c r="K451">
        <v>1</v>
      </c>
      <c r="L451">
        <v>1</v>
      </c>
      <c r="M451">
        <v>1</v>
      </c>
      <c r="O451" t="s">
        <v>47</v>
      </c>
      <c r="P451" t="s">
        <v>47</v>
      </c>
      <c r="Q451" t="s">
        <v>47</v>
      </c>
      <c r="R451" t="s">
        <v>47</v>
      </c>
      <c r="S451" t="s">
        <v>47</v>
      </c>
      <c r="T451" t="s">
        <v>47</v>
      </c>
      <c r="U451" t="s">
        <v>47</v>
      </c>
      <c r="V451" t="s">
        <v>47</v>
      </c>
      <c r="W451" t="s">
        <v>47</v>
      </c>
      <c r="X451" t="s">
        <v>47</v>
      </c>
      <c r="Y451" t="s">
        <v>47</v>
      </c>
      <c r="Z451" t="s">
        <v>47</v>
      </c>
      <c r="AA451" t="s">
        <v>47</v>
      </c>
      <c r="AB451">
        <v>0</v>
      </c>
      <c r="AC451" t="str">
        <f>VLOOKUP($A451,Pit!$A$4:$A$1386,1,FALSE)</f>
        <v>RPKiyoemon Tanaka17</v>
      </c>
    </row>
    <row r="452" spans="1:29" x14ac:dyDescent="0.25">
      <c r="A452" t="str">
        <f t="shared" si="7"/>
        <v>RPNobukazu Tanaka21</v>
      </c>
      <c r="B452">
        <v>4473</v>
      </c>
      <c r="C452">
        <v>281</v>
      </c>
      <c r="D452" t="s">
        <v>1279</v>
      </c>
      <c r="E452" t="s">
        <v>1277</v>
      </c>
      <c r="F452">
        <v>0</v>
      </c>
      <c r="G452">
        <v>36997</v>
      </c>
      <c r="H452">
        <v>21</v>
      </c>
      <c r="I452" t="s">
        <v>136</v>
      </c>
      <c r="J452" t="s">
        <v>221</v>
      </c>
      <c r="K452">
        <v>1</v>
      </c>
      <c r="L452">
        <v>1</v>
      </c>
      <c r="M452">
        <v>1</v>
      </c>
      <c r="O452" t="s">
        <v>47</v>
      </c>
      <c r="P452" t="s">
        <v>47</v>
      </c>
      <c r="Q452" t="s">
        <v>47</v>
      </c>
      <c r="R452" t="s">
        <v>47</v>
      </c>
      <c r="S452" t="s">
        <v>47</v>
      </c>
      <c r="T452" t="s">
        <v>47</v>
      </c>
      <c r="U452" t="s">
        <v>47</v>
      </c>
      <c r="V452" t="s">
        <v>47</v>
      </c>
      <c r="W452" t="s">
        <v>47</v>
      </c>
      <c r="X452" t="s">
        <v>47</v>
      </c>
      <c r="Y452" t="s">
        <v>47</v>
      </c>
      <c r="Z452" t="s">
        <v>47</v>
      </c>
      <c r="AA452" t="s">
        <v>47</v>
      </c>
      <c r="AB452">
        <v>0</v>
      </c>
      <c r="AC452" t="str">
        <f>VLOOKUP($A452,Pit!$A$4:$A$1386,1,FALSE)</f>
        <v>RPNobukazu Tanaka21</v>
      </c>
    </row>
    <row r="453" spans="1:29" x14ac:dyDescent="0.25">
      <c r="A453" t="str">
        <f t="shared" si="7"/>
        <v>SPJuan Tapia22</v>
      </c>
      <c r="B453">
        <v>10045</v>
      </c>
      <c r="C453">
        <v>677</v>
      </c>
      <c r="D453" t="s">
        <v>402</v>
      </c>
      <c r="E453" t="s">
        <v>1280</v>
      </c>
      <c r="F453">
        <v>0</v>
      </c>
      <c r="G453">
        <v>36607</v>
      </c>
      <c r="H453">
        <v>22</v>
      </c>
      <c r="I453" t="s">
        <v>136</v>
      </c>
      <c r="J453" t="s">
        <v>25</v>
      </c>
      <c r="K453">
        <v>1</v>
      </c>
      <c r="L453">
        <v>1</v>
      </c>
      <c r="M453">
        <v>1</v>
      </c>
      <c r="O453" t="s">
        <v>47</v>
      </c>
      <c r="P453" t="s">
        <v>47</v>
      </c>
      <c r="Q453" t="s">
        <v>47</v>
      </c>
      <c r="R453" t="s">
        <v>47</v>
      </c>
      <c r="S453" t="s">
        <v>47</v>
      </c>
      <c r="T453" t="s">
        <v>47</v>
      </c>
      <c r="U453" t="s">
        <v>47</v>
      </c>
      <c r="V453" t="s">
        <v>47</v>
      </c>
      <c r="W453" t="s">
        <v>47</v>
      </c>
      <c r="X453" t="s">
        <v>47</v>
      </c>
      <c r="Y453" t="s">
        <v>47</v>
      </c>
      <c r="Z453" t="s">
        <v>47</v>
      </c>
      <c r="AA453" t="s">
        <v>47</v>
      </c>
      <c r="AB453">
        <v>0</v>
      </c>
      <c r="AC453" t="str">
        <f>VLOOKUP($A453,Pit!$A$4:$A$1386,1,FALSE)</f>
        <v>SPJuan Tapia22</v>
      </c>
    </row>
    <row r="454" spans="1:29" x14ac:dyDescent="0.25">
      <c r="A454" t="str">
        <f t="shared" si="7"/>
        <v>RPArchie Tassell18</v>
      </c>
      <c r="B454">
        <v>13679</v>
      </c>
      <c r="C454">
        <v>630</v>
      </c>
      <c r="D454" t="s">
        <v>1281</v>
      </c>
      <c r="E454" t="s">
        <v>1282</v>
      </c>
      <c r="F454">
        <v>2800000</v>
      </c>
      <c r="G454">
        <v>37877</v>
      </c>
      <c r="H454">
        <v>18</v>
      </c>
      <c r="I454" t="s">
        <v>136</v>
      </c>
      <c r="J454" t="s">
        <v>221</v>
      </c>
      <c r="K454">
        <v>1</v>
      </c>
      <c r="L454">
        <v>1</v>
      </c>
      <c r="M454">
        <v>1</v>
      </c>
      <c r="O454" t="s">
        <v>47</v>
      </c>
      <c r="P454" t="s">
        <v>47</v>
      </c>
      <c r="Q454" t="s">
        <v>47</v>
      </c>
      <c r="R454" t="s">
        <v>47</v>
      </c>
      <c r="S454" t="s">
        <v>47</v>
      </c>
      <c r="T454" t="s">
        <v>47</v>
      </c>
      <c r="U454" t="s">
        <v>47</v>
      </c>
      <c r="V454" t="s">
        <v>47</v>
      </c>
      <c r="W454" t="s">
        <v>47</v>
      </c>
      <c r="X454" t="s">
        <v>47</v>
      </c>
      <c r="Y454" t="s">
        <v>47</v>
      </c>
      <c r="Z454" t="s">
        <v>47</v>
      </c>
      <c r="AA454" t="s">
        <v>47</v>
      </c>
      <c r="AB454">
        <v>0</v>
      </c>
      <c r="AC454" t="str">
        <f>VLOOKUP($A454,Pit!$A$4:$A$1386,1,FALSE)</f>
        <v>RPArchie Tassell18</v>
      </c>
    </row>
    <row r="455" spans="1:29" x14ac:dyDescent="0.25">
      <c r="A455" t="str">
        <f t="shared" si="7"/>
        <v>RPDaniel Tatum18</v>
      </c>
      <c r="B455">
        <v>4997</v>
      </c>
      <c r="C455">
        <v>520</v>
      </c>
      <c r="D455" t="s">
        <v>225</v>
      </c>
      <c r="E455" t="s">
        <v>1283</v>
      </c>
      <c r="F455">
        <v>0</v>
      </c>
      <c r="G455">
        <v>38110</v>
      </c>
      <c r="H455">
        <v>18</v>
      </c>
      <c r="I455" t="s">
        <v>136</v>
      </c>
      <c r="J455" t="s">
        <v>221</v>
      </c>
      <c r="K455">
        <v>1</v>
      </c>
      <c r="L455">
        <v>1</v>
      </c>
      <c r="M455">
        <v>1</v>
      </c>
      <c r="O455" t="s">
        <v>47</v>
      </c>
      <c r="P455" t="s">
        <v>47</v>
      </c>
      <c r="Q455" t="s">
        <v>47</v>
      </c>
      <c r="R455" t="s">
        <v>47</v>
      </c>
      <c r="S455" t="s">
        <v>47</v>
      </c>
      <c r="T455" t="s">
        <v>47</v>
      </c>
      <c r="U455" t="s">
        <v>47</v>
      </c>
      <c r="V455" t="s">
        <v>47</v>
      </c>
      <c r="W455" t="s">
        <v>47</v>
      </c>
      <c r="X455" t="s">
        <v>47</v>
      </c>
      <c r="Y455" t="s">
        <v>47</v>
      </c>
      <c r="Z455" t="s">
        <v>47</v>
      </c>
      <c r="AA455" t="s">
        <v>47</v>
      </c>
      <c r="AB455">
        <v>0</v>
      </c>
      <c r="AC455" t="str">
        <f>VLOOKUP($A455,Pit!$A$4:$A$1386,1,FALSE)</f>
        <v>RPDaniel Tatum18</v>
      </c>
    </row>
    <row r="456" spans="1:29" x14ac:dyDescent="0.25">
      <c r="A456" t="str">
        <f t="shared" si="7"/>
        <v>RPDwayne Taunton18</v>
      </c>
      <c r="B456">
        <v>13693</v>
      </c>
      <c r="C456">
        <v>610</v>
      </c>
      <c r="D456" t="s">
        <v>232</v>
      </c>
      <c r="E456" t="s">
        <v>1284</v>
      </c>
      <c r="F456">
        <v>0</v>
      </c>
      <c r="G456">
        <v>38012</v>
      </c>
      <c r="H456">
        <v>18</v>
      </c>
      <c r="I456" t="s">
        <v>136</v>
      </c>
      <c r="J456" t="s">
        <v>221</v>
      </c>
      <c r="K456">
        <v>1</v>
      </c>
      <c r="L456">
        <v>1</v>
      </c>
      <c r="M456">
        <v>1</v>
      </c>
      <c r="O456" t="s">
        <v>47</v>
      </c>
      <c r="P456" t="s">
        <v>47</v>
      </c>
      <c r="Q456" t="s">
        <v>47</v>
      </c>
      <c r="R456" t="s">
        <v>47</v>
      </c>
      <c r="S456" t="s">
        <v>47</v>
      </c>
      <c r="T456" t="s">
        <v>47</v>
      </c>
      <c r="U456" t="s">
        <v>47</v>
      </c>
      <c r="V456" t="s">
        <v>47</v>
      </c>
      <c r="W456" t="s">
        <v>47</v>
      </c>
      <c r="X456" t="s">
        <v>47</v>
      </c>
      <c r="Y456" t="s">
        <v>47</v>
      </c>
      <c r="Z456" t="s">
        <v>47</v>
      </c>
      <c r="AA456" t="s">
        <v>47</v>
      </c>
      <c r="AB456">
        <v>0</v>
      </c>
      <c r="AC456" t="str">
        <f>VLOOKUP($A456,Pit!$A$4:$A$1386,1,FALSE)</f>
        <v>RPDwayne Taunton18</v>
      </c>
    </row>
    <row r="457" spans="1:29" x14ac:dyDescent="0.25">
      <c r="A457" t="str">
        <f t="shared" si="7"/>
        <v>SPJosé Taváres18</v>
      </c>
      <c r="B457">
        <v>5183</v>
      </c>
      <c r="C457">
        <v>204</v>
      </c>
      <c r="D457" t="s">
        <v>294</v>
      </c>
      <c r="E457" t="s">
        <v>1285</v>
      </c>
      <c r="F457">
        <v>0</v>
      </c>
      <c r="G457">
        <v>37946</v>
      </c>
      <c r="H457">
        <v>18</v>
      </c>
      <c r="I457" t="s">
        <v>136</v>
      </c>
      <c r="J457" t="s">
        <v>25</v>
      </c>
      <c r="K457">
        <v>1</v>
      </c>
      <c r="L457">
        <v>1</v>
      </c>
      <c r="M457">
        <v>1</v>
      </c>
      <c r="O457" t="s">
        <v>47</v>
      </c>
      <c r="P457" t="s">
        <v>47</v>
      </c>
      <c r="Q457" t="s">
        <v>47</v>
      </c>
      <c r="R457" t="s">
        <v>47</v>
      </c>
      <c r="S457" t="s">
        <v>47</v>
      </c>
      <c r="T457" t="s">
        <v>47</v>
      </c>
      <c r="U457" t="s">
        <v>47</v>
      </c>
      <c r="V457" t="s">
        <v>47</v>
      </c>
      <c r="W457" t="s">
        <v>47</v>
      </c>
      <c r="X457" t="s">
        <v>47</v>
      </c>
      <c r="Y457" t="s">
        <v>47</v>
      </c>
      <c r="Z457" t="s">
        <v>47</v>
      </c>
      <c r="AA457" t="s">
        <v>47</v>
      </c>
      <c r="AB457">
        <v>0</v>
      </c>
      <c r="AC457" t="str">
        <f>VLOOKUP($A457,Pit!$A$4:$A$1386,1,FALSE)</f>
        <v>SPJosé Taváres18</v>
      </c>
    </row>
    <row r="458" spans="1:29" x14ac:dyDescent="0.25">
      <c r="A458" t="str">
        <f t="shared" si="7"/>
        <v>RPHoyt Taylor20</v>
      </c>
      <c r="B458">
        <v>4753</v>
      </c>
      <c r="C458">
        <v>898</v>
      </c>
      <c r="D458" t="s">
        <v>980</v>
      </c>
      <c r="E458" t="s">
        <v>763</v>
      </c>
      <c r="F458">
        <v>0</v>
      </c>
      <c r="G458">
        <v>37043</v>
      </c>
      <c r="H458">
        <v>20</v>
      </c>
      <c r="I458" t="s">
        <v>136</v>
      </c>
      <c r="J458" t="s">
        <v>221</v>
      </c>
      <c r="K458">
        <v>1</v>
      </c>
      <c r="L458">
        <v>1</v>
      </c>
      <c r="M458">
        <v>1</v>
      </c>
      <c r="O458" t="s">
        <v>47</v>
      </c>
      <c r="P458" t="s">
        <v>47</v>
      </c>
      <c r="Q458" t="s">
        <v>47</v>
      </c>
      <c r="R458" t="s">
        <v>47</v>
      </c>
      <c r="S458" t="s">
        <v>47</v>
      </c>
      <c r="T458" t="s">
        <v>47</v>
      </c>
      <c r="U458" t="s">
        <v>47</v>
      </c>
      <c r="V458" t="s">
        <v>47</v>
      </c>
      <c r="W458" t="s">
        <v>47</v>
      </c>
      <c r="X458" t="s">
        <v>47</v>
      </c>
      <c r="Y458" t="s">
        <v>47</v>
      </c>
      <c r="Z458" t="s">
        <v>47</v>
      </c>
      <c r="AA458" t="s">
        <v>47</v>
      </c>
      <c r="AB458">
        <v>0</v>
      </c>
      <c r="AC458" t="str">
        <f>VLOOKUP($A458,Pit!$A$4:$A$1386,1,FALSE)</f>
        <v>RPHoyt Taylor20</v>
      </c>
    </row>
    <row r="459" spans="1:29" x14ac:dyDescent="0.25">
      <c r="A459" t="str">
        <f t="shared" si="7"/>
        <v>SPNoriyori Tenno21</v>
      </c>
      <c r="B459">
        <v>4288</v>
      </c>
      <c r="C459">
        <v>456</v>
      </c>
      <c r="D459" t="s">
        <v>1286</v>
      </c>
      <c r="E459" t="s">
        <v>1287</v>
      </c>
      <c r="F459">
        <v>0</v>
      </c>
      <c r="G459">
        <v>36812</v>
      </c>
      <c r="H459">
        <v>21</v>
      </c>
      <c r="I459" t="s">
        <v>136</v>
      </c>
      <c r="J459" t="s">
        <v>25</v>
      </c>
      <c r="K459">
        <v>1</v>
      </c>
      <c r="L459">
        <v>1</v>
      </c>
      <c r="M459">
        <v>1</v>
      </c>
      <c r="O459" t="s">
        <v>47</v>
      </c>
      <c r="P459" t="s">
        <v>47</v>
      </c>
      <c r="Q459" t="s">
        <v>47</v>
      </c>
      <c r="R459" t="s">
        <v>47</v>
      </c>
      <c r="S459" t="s">
        <v>47</v>
      </c>
      <c r="T459" t="s">
        <v>47</v>
      </c>
      <c r="U459" t="s">
        <v>47</v>
      </c>
      <c r="V459" t="s">
        <v>47</v>
      </c>
      <c r="W459" t="s">
        <v>47</v>
      </c>
      <c r="X459" t="s">
        <v>47</v>
      </c>
      <c r="Y459" t="s">
        <v>47</v>
      </c>
      <c r="Z459" t="s">
        <v>47</v>
      </c>
      <c r="AA459" t="s">
        <v>47</v>
      </c>
      <c r="AB459">
        <v>0</v>
      </c>
      <c r="AC459" t="str">
        <f>VLOOKUP($A459,Pit!$A$4:$A$1386,1,FALSE)</f>
        <v>SPNoriyori Tenno21</v>
      </c>
    </row>
    <row r="460" spans="1:29" x14ac:dyDescent="0.25">
      <c r="A460" t="str">
        <f t="shared" si="7"/>
        <v>SPGlenn Thomas20</v>
      </c>
      <c r="B460">
        <v>4770</v>
      </c>
      <c r="C460">
        <v>776</v>
      </c>
      <c r="D460" t="s">
        <v>435</v>
      </c>
      <c r="E460" t="s">
        <v>1288</v>
      </c>
      <c r="F460">
        <v>0</v>
      </c>
      <c r="G460">
        <v>37043</v>
      </c>
      <c r="H460">
        <v>20</v>
      </c>
      <c r="I460" t="s">
        <v>136</v>
      </c>
      <c r="J460" t="s">
        <v>25</v>
      </c>
      <c r="K460">
        <v>1</v>
      </c>
      <c r="L460">
        <v>1</v>
      </c>
      <c r="M460">
        <v>1</v>
      </c>
      <c r="O460" t="s">
        <v>47</v>
      </c>
      <c r="P460" t="s">
        <v>47</v>
      </c>
      <c r="Q460" t="s">
        <v>47</v>
      </c>
      <c r="R460" t="s">
        <v>47</v>
      </c>
      <c r="S460" t="s">
        <v>47</v>
      </c>
      <c r="T460" t="s">
        <v>47</v>
      </c>
      <c r="U460" t="s">
        <v>47</v>
      </c>
      <c r="V460" t="s">
        <v>47</v>
      </c>
      <c r="W460" t="s">
        <v>47</v>
      </c>
      <c r="X460" t="s">
        <v>47</v>
      </c>
      <c r="Y460" t="s">
        <v>47</v>
      </c>
      <c r="Z460" t="s">
        <v>47</v>
      </c>
      <c r="AA460" t="s">
        <v>47</v>
      </c>
      <c r="AB460">
        <v>0</v>
      </c>
      <c r="AC460" t="str">
        <f>VLOOKUP($A460,Pit!$A$4:$A$1386,1,FALSE)</f>
        <v>SPGlenn Thomas20</v>
      </c>
    </row>
    <row r="461" spans="1:29" x14ac:dyDescent="0.25">
      <c r="A461" t="str">
        <f t="shared" si="7"/>
        <v>SPKevin Thomas18</v>
      </c>
      <c r="B461">
        <v>4816</v>
      </c>
      <c r="C461">
        <v>881</v>
      </c>
      <c r="D461" t="s">
        <v>671</v>
      </c>
      <c r="E461" t="s">
        <v>1288</v>
      </c>
      <c r="F461">
        <v>0</v>
      </c>
      <c r="G461">
        <v>37787</v>
      </c>
      <c r="H461">
        <v>18</v>
      </c>
      <c r="I461" t="s">
        <v>136</v>
      </c>
      <c r="J461" t="s">
        <v>25</v>
      </c>
      <c r="K461">
        <v>1</v>
      </c>
      <c r="L461">
        <v>1</v>
      </c>
      <c r="M461">
        <v>1</v>
      </c>
      <c r="O461" t="s">
        <v>47</v>
      </c>
      <c r="P461" t="s">
        <v>47</v>
      </c>
      <c r="Q461" t="s">
        <v>47</v>
      </c>
      <c r="R461" t="s">
        <v>47</v>
      </c>
      <c r="S461" t="s">
        <v>47</v>
      </c>
      <c r="T461" t="s">
        <v>47</v>
      </c>
      <c r="U461" t="s">
        <v>47</v>
      </c>
      <c r="V461" t="s">
        <v>47</v>
      </c>
      <c r="W461" t="s">
        <v>47</v>
      </c>
      <c r="X461" t="s">
        <v>47</v>
      </c>
      <c r="Y461" t="s">
        <v>47</v>
      </c>
      <c r="Z461" t="s">
        <v>47</v>
      </c>
      <c r="AA461" t="s">
        <v>47</v>
      </c>
      <c r="AB461">
        <v>0</v>
      </c>
      <c r="AC461" t="str">
        <f>VLOOKUP($A461,Pit!$A$4:$A$1386,1,FALSE)</f>
        <v>SPKevin Thomas18</v>
      </c>
    </row>
    <row r="462" spans="1:29" x14ac:dyDescent="0.25">
      <c r="A462" t="str">
        <f t="shared" si="7"/>
        <v>RPDanny Thompson21</v>
      </c>
      <c r="B462">
        <v>5793</v>
      </c>
      <c r="C462">
        <v>533</v>
      </c>
      <c r="D462" t="s">
        <v>1289</v>
      </c>
      <c r="E462" t="s">
        <v>1290</v>
      </c>
      <c r="F462">
        <v>0</v>
      </c>
      <c r="G462">
        <v>36936</v>
      </c>
      <c r="H462">
        <v>21</v>
      </c>
      <c r="I462" t="s">
        <v>136</v>
      </c>
      <c r="J462" t="s">
        <v>221</v>
      </c>
      <c r="K462">
        <v>1</v>
      </c>
      <c r="L462">
        <v>1</v>
      </c>
      <c r="M462">
        <v>1</v>
      </c>
      <c r="O462" t="s">
        <v>47</v>
      </c>
      <c r="P462" t="s">
        <v>47</v>
      </c>
      <c r="Q462" t="s">
        <v>47</v>
      </c>
      <c r="R462" t="s">
        <v>47</v>
      </c>
      <c r="S462" t="s">
        <v>47</v>
      </c>
      <c r="T462" t="s">
        <v>47</v>
      </c>
      <c r="U462" t="s">
        <v>47</v>
      </c>
      <c r="V462" t="s">
        <v>47</v>
      </c>
      <c r="W462" t="s">
        <v>47</v>
      </c>
      <c r="X462" t="s">
        <v>47</v>
      </c>
      <c r="Y462" t="s">
        <v>47</v>
      </c>
      <c r="Z462" t="s">
        <v>47</v>
      </c>
      <c r="AA462" t="s">
        <v>47</v>
      </c>
      <c r="AB462">
        <v>0</v>
      </c>
      <c r="AC462" t="str">
        <f>VLOOKUP($A462,Pit!$A$4:$A$1386,1,FALSE)</f>
        <v>RPDanny Thompson21</v>
      </c>
    </row>
    <row r="463" spans="1:29" x14ac:dyDescent="0.25">
      <c r="A463" t="str">
        <f t="shared" si="7"/>
        <v>SPJacob Thompson18</v>
      </c>
      <c r="B463">
        <v>5088</v>
      </c>
      <c r="C463">
        <v>301</v>
      </c>
      <c r="D463" t="s">
        <v>1291</v>
      </c>
      <c r="E463" t="s">
        <v>1290</v>
      </c>
      <c r="F463">
        <v>0</v>
      </c>
      <c r="G463">
        <v>37898</v>
      </c>
      <c r="H463">
        <v>18</v>
      </c>
      <c r="I463" t="s">
        <v>136</v>
      </c>
      <c r="J463" t="s">
        <v>25</v>
      </c>
      <c r="K463">
        <v>1</v>
      </c>
      <c r="L463">
        <v>1</v>
      </c>
      <c r="M463">
        <v>1</v>
      </c>
      <c r="O463" t="s">
        <v>47</v>
      </c>
      <c r="P463" t="s">
        <v>47</v>
      </c>
      <c r="Q463" t="s">
        <v>47</v>
      </c>
      <c r="R463" t="s">
        <v>47</v>
      </c>
      <c r="S463" t="s">
        <v>47</v>
      </c>
      <c r="T463" t="s">
        <v>47</v>
      </c>
      <c r="U463" t="s">
        <v>47</v>
      </c>
      <c r="V463" t="s">
        <v>47</v>
      </c>
      <c r="W463" t="s">
        <v>47</v>
      </c>
      <c r="X463" t="s">
        <v>47</v>
      </c>
      <c r="Y463" t="s">
        <v>47</v>
      </c>
      <c r="Z463" t="s">
        <v>47</v>
      </c>
      <c r="AA463" t="s">
        <v>47</v>
      </c>
      <c r="AB463">
        <v>0</v>
      </c>
      <c r="AC463" t="str">
        <f>VLOOKUP($A463,Pit!$A$4:$A$1386,1,FALSE)</f>
        <v>SPJacob Thompson18</v>
      </c>
    </row>
    <row r="464" spans="1:29" x14ac:dyDescent="0.25">
      <c r="A464" t="str">
        <f t="shared" si="7"/>
        <v>SPMike Thompson21</v>
      </c>
      <c r="B464">
        <v>10155</v>
      </c>
      <c r="C464">
        <v>897</v>
      </c>
      <c r="D464" t="s">
        <v>379</v>
      </c>
      <c r="E464" t="s">
        <v>1290</v>
      </c>
      <c r="F464">
        <v>0</v>
      </c>
      <c r="G464">
        <v>36693</v>
      </c>
      <c r="H464">
        <v>21</v>
      </c>
      <c r="I464" t="s">
        <v>136</v>
      </c>
      <c r="J464" t="s">
        <v>25</v>
      </c>
      <c r="K464">
        <v>1</v>
      </c>
      <c r="L464">
        <v>1</v>
      </c>
      <c r="M464">
        <v>1</v>
      </c>
      <c r="O464" t="s">
        <v>47</v>
      </c>
      <c r="P464" t="s">
        <v>47</v>
      </c>
      <c r="Q464" t="s">
        <v>47</v>
      </c>
      <c r="R464" t="s">
        <v>47</v>
      </c>
      <c r="S464" t="s">
        <v>47</v>
      </c>
      <c r="T464" t="s">
        <v>47</v>
      </c>
      <c r="U464" t="s">
        <v>47</v>
      </c>
      <c r="V464" t="s">
        <v>47</v>
      </c>
      <c r="W464" t="s">
        <v>47</v>
      </c>
      <c r="X464" t="s">
        <v>47</v>
      </c>
      <c r="Y464" t="s">
        <v>47</v>
      </c>
      <c r="Z464" t="s">
        <v>47</v>
      </c>
      <c r="AA464" t="s">
        <v>47</v>
      </c>
      <c r="AB464">
        <v>0</v>
      </c>
      <c r="AC464" t="str">
        <f>VLOOKUP($A464,Pit!$A$4:$A$1386,1,FALSE)</f>
        <v>SPMike Thompson21</v>
      </c>
    </row>
    <row r="465" spans="1:29" x14ac:dyDescent="0.25">
      <c r="A465" t="str">
        <f t="shared" si="7"/>
        <v>SPRobin Thompson21</v>
      </c>
      <c r="B465">
        <v>6202</v>
      </c>
      <c r="C465">
        <v>273</v>
      </c>
      <c r="D465" t="s">
        <v>1292</v>
      </c>
      <c r="E465" t="s">
        <v>1290</v>
      </c>
      <c r="F465">
        <v>0</v>
      </c>
      <c r="G465">
        <v>36712</v>
      </c>
      <c r="H465">
        <v>21</v>
      </c>
      <c r="I465" t="s">
        <v>136</v>
      </c>
      <c r="J465" t="s">
        <v>25</v>
      </c>
      <c r="K465">
        <v>1</v>
      </c>
      <c r="L465">
        <v>1</v>
      </c>
      <c r="M465">
        <v>1</v>
      </c>
      <c r="O465" t="s">
        <v>47</v>
      </c>
      <c r="P465" t="s">
        <v>47</v>
      </c>
      <c r="Q465" t="s">
        <v>47</v>
      </c>
      <c r="R465" t="s">
        <v>47</v>
      </c>
      <c r="S465" t="s">
        <v>47</v>
      </c>
      <c r="T465" t="s">
        <v>47</v>
      </c>
      <c r="U465" t="s">
        <v>47</v>
      </c>
      <c r="V465" t="s">
        <v>47</v>
      </c>
      <c r="W465" t="s">
        <v>47</v>
      </c>
      <c r="X465" t="s">
        <v>47</v>
      </c>
      <c r="Y465" t="s">
        <v>47</v>
      </c>
      <c r="Z465" t="s">
        <v>47</v>
      </c>
      <c r="AA465" t="s">
        <v>47</v>
      </c>
      <c r="AB465">
        <v>0</v>
      </c>
      <c r="AC465" t="str">
        <f>VLOOKUP($A465,Pit!$A$4:$A$1386,1,FALSE)</f>
        <v>SPRobin Thompson21</v>
      </c>
    </row>
    <row r="466" spans="1:29" x14ac:dyDescent="0.25">
      <c r="A466" t="str">
        <f t="shared" si="7"/>
        <v>CLJosh Thornton18</v>
      </c>
      <c r="B466">
        <v>5504</v>
      </c>
      <c r="C466">
        <v>540</v>
      </c>
      <c r="D466" t="s">
        <v>1293</v>
      </c>
      <c r="E466" t="s">
        <v>1294</v>
      </c>
      <c r="F466">
        <v>0</v>
      </c>
      <c r="G466">
        <v>38047</v>
      </c>
      <c r="H466">
        <v>18</v>
      </c>
      <c r="I466" t="s">
        <v>136</v>
      </c>
      <c r="J466" t="s">
        <v>249</v>
      </c>
      <c r="K466">
        <v>1</v>
      </c>
      <c r="L466">
        <v>1</v>
      </c>
      <c r="M466">
        <v>1</v>
      </c>
      <c r="O466" t="s">
        <v>47</v>
      </c>
      <c r="P466" t="s">
        <v>47</v>
      </c>
      <c r="Q466" t="s">
        <v>47</v>
      </c>
      <c r="R466" t="s">
        <v>47</v>
      </c>
      <c r="S466" t="s">
        <v>47</v>
      </c>
      <c r="T466" t="s">
        <v>47</v>
      </c>
      <c r="U466" t="s">
        <v>47</v>
      </c>
      <c r="V466" t="s">
        <v>47</v>
      </c>
      <c r="W466" t="s">
        <v>47</v>
      </c>
      <c r="X466" t="s">
        <v>47</v>
      </c>
      <c r="Y466" t="s">
        <v>47</v>
      </c>
      <c r="Z466" t="s">
        <v>47</v>
      </c>
      <c r="AA466" t="s">
        <v>47</v>
      </c>
      <c r="AB466">
        <v>0</v>
      </c>
      <c r="AC466" t="str">
        <f>VLOOKUP($A466,Pit!$A$4:$A$1386,1,FALSE)</f>
        <v>CLJosh Thornton18</v>
      </c>
    </row>
    <row r="467" spans="1:29" x14ac:dyDescent="0.25">
      <c r="A467" t="str">
        <f t="shared" si="7"/>
        <v>SPJunji Toiguchi21</v>
      </c>
      <c r="B467">
        <v>3974</v>
      </c>
      <c r="C467">
        <v>791</v>
      </c>
      <c r="D467" t="s">
        <v>1295</v>
      </c>
      <c r="E467" t="s">
        <v>1296</v>
      </c>
      <c r="F467">
        <v>0</v>
      </c>
      <c r="G467">
        <v>36852</v>
      </c>
      <c r="H467">
        <v>21</v>
      </c>
      <c r="I467" t="s">
        <v>136</v>
      </c>
      <c r="J467" t="s">
        <v>25</v>
      </c>
      <c r="K467">
        <v>1</v>
      </c>
      <c r="L467">
        <v>1</v>
      </c>
      <c r="M467">
        <v>1</v>
      </c>
      <c r="O467" t="s">
        <v>47</v>
      </c>
      <c r="P467" t="s">
        <v>47</v>
      </c>
      <c r="Q467" t="s">
        <v>47</v>
      </c>
      <c r="R467" t="s">
        <v>47</v>
      </c>
      <c r="S467" t="s">
        <v>47</v>
      </c>
      <c r="T467" t="s">
        <v>47</v>
      </c>
      <c r="U467" t="s">
        <v>47</v>
      </c>
      <c r="V467" t="s">
        <v>47</v>
      </c>
      <c r="W467" t="s">
        <v>47</v>
      </c>
      <c r="X467" t="s">
        <v>47</v>
      </c>
      <c r="Y467" t="s">
        <v>47</v>
      </c>
      <c r="Z467" t="s">
        <v>47</v>
      </c>
      <c r="AA467" t="s">
        <v>47</v>
      </c>
      <c r="AB467">
        <v>0</v>
      </c>
      <c r="AC467" t="str">
        <f>VLOOKUP($A467,Pit!$A$4:$A$1386,1,FALSE)</f>
        <v>SPJunji Toiguchi21</v>
      </c>
    </row>
    <row r="468" spans="1:29" x14ac:dyDescent="0.25">
      <c r="A468" t="str">
        <f t="shared" si="7"/>
        <v>SPÁngelo Torres21</v>
      </c>
      <c r="B468">
        <v>6099</v>
      </c>
      <c r="C468">
        <v>411</v>
      </c>
      <c r="D468" t="s">
        <v>983</v>
      </c>
      <c r="E468" t="s">
        <v>768</v>
      </c>
      <c r="F468">
        <v>0</v>
      </c>
      <c r="G468">
        <v>36712</v>
      </c>
      <c r="H468">
        <v>21</v>
      </c>
      <c r="I468" t="s">
        <v>136</v>
      </c>
      <c r="J468" t="s">
        <v>25</v>
      </c>
      <c r="K468">
        <v>1</v>
      </c>
      <c r="L468">
        <v>1</v>
      </c>
      <c r="M468">
        <v>1</v>
      </c>
      <c r="O468" t="s">
        <v>47</v>
      </c>
      <c r="P468" t="s">
        <v>47</v>
      </c>
      <c r="Q468" t="s">
        <v>47</v>
      </c>
      <c r="R468" t="s">
        <v>47</v>
      </c>
      <c r="S468" t="s">
        <v>47</v>
      </c>
      <c r="T468" t="s">
        <v>47</v>
      </c>
      <c r="U468" t="s">
        <v>47</v>
      </c>
      <c r="V468" t="s">
        <v>47</v>
      </c>
      <c r="W468" t="s">
        <v>47</v>
      </c>
      <c r="X468" t="s">
        <v>47</v>
      </c>
      <c r="Y468" t="s">
        <v>47</v>
      </c>
      <c r="Z468" t="s">
        <v>47</v>
      </c>
      <c r="AA468" t="s">
        <v>47</v>
      </c>
      <c r="AB468">
        <v>0</v>
      </c>
      <c r="AC468" t="str">
        <f>VLOOKUP($A468,Pit!$A$4:$A$1386,1,FALSE)</f>
        <v>SPÁngelo Torres21</v>
      </c>
    </row>
    <row r="469" spans="1:29" x14ac:dyDescent="0.25">
      <c r="A469" t="str">
        <f t="shared" si="7"/>
        <v>SPFrancisco Torres18</v>
      </c>
      <c r="B469">
        <v>4990</v>
      </c>
      <c r="C469">
        <v>484</v>
      </c>
      <c r="D469" t="s">
        <v>669</v>
      </c>
      <c r="E469" t="s">
        <v>768</v>
      </c>
      <c r="F469">
        <v>0</v>
      </c>
      <c r="G469">
        <v>38128</v>
      </c>
      <c r="H469">
        <v>18</v>
      </c>
      <c r="I469" t="s">
        <v>136</v>
      </c>
      <c r="J469" t="s">
        <v>25</v>
      </c>
      <c r="K469">
        <v>1</v>
      </c>
      <c r="L469">
        <v>1</v>
      </c>
      <c r="M469">
        <v>1</v>
      </c>
      <c r="O469" t="s">
        <v>47</v>
      </c>
      <c r="P469" t="s">
        <v>47</v>
      </c>
      <c r="Q469" t="s">
        <v>47</v>
      </c>
      <c r="R469" t="s">
        <v>47</v>
      </c>
      <c r="S469" t="s">
        <v>47</v>
      </c>
      <c r="T469" t="s">
        <v>47</v>
      </c>
      <c r="U469" t="s">
        <v>47</v>
      </c>
      <c r="V469" t="s">
        <v>47</v>
      </c>
      <c r="W469" t="s">
        <v>47</v>
      </c>
      <c r="X469" t="s">
        <v>47</v>
      </c>
      <c r="Y469" t="s">
        <v>47</v>
      </c>
      <c r="Z469" t="s">
        <v>47</v>
      </c>
      <c r="AA469" t="s">
        <v>47</v>
      </c>
      <c r="AB469">
        <v>0</v>
      </c>
      <c r="AC469" t="str">
        <f>VLOOKUP($A469,Pit!$A$4:$A$1386,1,FALSE)</f>
        <v>SPFrancisco Torres18</v>
      </c>
    </row>
    <row r="470" spans="1:29" x14ac:dyDescent="0.25">
      <c r="A470" t="str">
        <f t="shared" si="7"/>
        <v>RPIván Torres18</v>
      </c>
      <c r="B470">
        <v>3471</v>
      </c>
      <c r="C470">
        <v>719</v>
      </c>
      <c r="D470" t="s">
        <v>573</v>
      </c>
      <c r="E470" t="s">
        <v>768</v>
      </c>
      <c r="F470">
        <v>2400000</v>
      </c>
      <c r="G470">
        <v>37944</v>
      </c>
      <c r="H470">
        <v>18</v>
      </c>
      <c r="I470" t="s">
        <v>136</v>
      </c>
      <c r="J470" t="s">
        <v>221</v>
      </c>
      <c r="K470">
        <v>1</v>
      </c>
      <c r="L470">
        <v>1</v>
      </c>
      <c r="M470">
        <v>1</v>
      </c>
      <c r="O470" t="s">
        <v>47</v>
      </c>
      <c r="P470" t="s">
        <v>47</v>
      </c>
      <c r="Q470" t="s">
        <v>47</v>
      </c>
      <c r="R470" t="s">
        <v>47</v>
      </c>
      <c r="S470" t="s">
        <v>47</v>
      </c>
      <c r="T470" t="s">
        <v>47</v>
      </c>
      <c r="U470" t="s">
        <v>47</v>
      </c>
      <c r="V470" t="s">
        <v>47</v>
      </c>
      <c r="W470" t="s">
        <v>47</v>
      </c>
      <c r="X470" t="s">
        <v>47</v>
      </c>
      <c r="Y470" t="s">
        <v>47</v>
      </c>
      <c r="Z470" t="s">
        <v>47</v>
      </c>
      <c r="AA470" t="s">
        <v>47</v>
      </c>
      <c r="AB470">
        <v>0</v>
      </c>
      <c r="AC470" t="str">
        <f>VLOOKUP($A470,Pit!$A$4:$A$1386,1,FALSE)</f>
        <v>RPIván Torres18</v>
      </c>
    </row>
    <row r="471" spans="1:29" x14ac:dyDescent="0.25">
      <c r="A471" t="str">
        <f t="shared" si="7"/>
        <v>RPJorge Tovar21</v>
      </c>
      <c r="B471">
        <v>13770</v>
      </c>
      <c r="C471">
        <v>886</v>
      </c>
      <c r="D471" t="s">
        <v>683</v>
      </c>
      <c r="E471" t="s">
        <v>1297</v>
      </c>
      <c r="F471">
        <v>0</v>
      </c>
      <c r="G471">
        <v>36856</v>
      </c>
      <c r="H471">
        <v>21</v>
      </c>
      <c r="I471" t="s">
        <v>136</v>
      </c>
      <c r="J471" t="s">
        <v>221</v>
      </c>
      <c r="K471">
        <v>1</v>
      </c>
      <c r="L471">
        <v>1</v>
      </c>
      <c r="M471">
        <v>1</v>
      </c>
      <c r="O471" t="s">
        <v>47</v>
      </c>
      <c r="P471" t="s">
        <v>47</v>
      </c>
      <c r="Q471" t="s">
        <v>47</v>
      </c>
      <c r="R471" t="s">
        <v>47</v>
      </c>
      <c r="S471" t="s">
        <v>47</v>
      </c>
      <c r="T471" t="s">
        <v>47</v>
      </c>
      <c r="U471" t="s">
        <v>47</v>
      </c>
      <c r="V471" t="s">
        <v>47</v>
      </c>
      <c r="W471" t="s">
        <v>47</v>
      </c>
      <c r="X471" t="s">
        <v>47</v>
      </c>
      <c r="Y471" t="s">
        <v>47</v>
      </c>
      <c r="Z471" t="s">
        <v>47</v>
      </c>
      <c r="AA471" t="s">
        <v>47</v>
      </c>
      <c r="AB471">
        <v>0</v>
      </c>
      <c r="AC471" t="str">
        <f>VLOOKUP($A471,Pit!$A$4:$A$1386,1,FALSE)</f>
        <v>RPJorge Tovar21</v>
      </c>
    </row>
    <row r="472" spans="1:29" x14ac:dyDescent="0.25">
      <c r="A472" t="str">
        <f t="shared" si="7"/>
        <v>SPJosé Trejo22</v>
      </c>
      <c r="B472">
        <v>6666</v>
      </c>
      <c r="C472">
        <v>373</v>
      </c>
      <c r="D472" t="s">
        <v>294</v>
      </c>
      <c r="E472" t="s">
        <v>769</v>
      </c>
      <c r="F472">
        <v>0</v>
      </c>
      <c r="G472">
        <v>36673</v>
      </c>
      <c r="H472">
        <v>22</v>
      </c>
      <c r="I472" t="s">
        <v>136</v>
      </c>
      <c r="J472" t="s">
        <v>25</v>
      </c>
      <c r="K472">
        <v>1</v>
      </c>
      <c r="L472">
        <v>1</v>
      </c>
      <c r="M472">
        <v>1</v>
      </c>
      <c r="O472" t="s">
        <v>47</v>
      </c>
      <c r="P472" t="s">
        <v>47</v>
      </c>
      <c r="Q472" t="s">
        <v>47</v>
      </c>
      <c r="R472" t="s">
        <v>47</v>
      </c>
      <c r="S472" t="s">
        <v>47</v>
      </c>
      <c r="T472" t="s">
        <v>47</v>
      </c>
      <c r="U472" t="s">
        <v>47</v>
      </c>
      <c r="V472" t="s">
        <v>47</v>
      </c>
      <c r="W472" t="s">
        <v>47</v>
      </c>
      <c r="X472" t="s">
        <v>47</v>
      </c>
      <c r="Y472" t="s">
        <v>47</v>
      </c>
      <c r="Z472" t="s">
        <v>47</v>
      </c>
      <c r="AA472" t="s">
        <v>47</v>
      </c>
      <c r="AB472">
        <v>0</v>
      </c>
      <c r="AC472" t="str">
        <f>VLOOKUP($A472,Pit!$A$4:$A$1386,1,FALSE)</f>
        <v>SPJosé Trejo22</v>
      </c>
    </row>
    <row r="473" spans="1:29" x14ac:dyDescent="0.25">
      <c r="A473" t="str">
        <f t="shared" si="7"/>
        <v>SPJorge Trujillo22</v>
      </c>
      <c r="B473">
        <v>9151</v>
      </c>
      <c r="C473">
        <v>297</v>
      </c>
      <c r="D473" t="s">
        <v>683</v>
      </c>
      <c r="E473" t="s">
        <v>771</v>
      </c>
      <c r="F473">
        <v>0</v>
      </c>
      <c r="G473">
        <v>36383</v>
      </c>
      <c r="H473">
        <v>22</v>
      </c>
      <c r="I473" t="s">
        <v>136</v>
      </c>
      <c r="J473" t="s">
        <v>25</v>
      </c>
      <c r="K473">
        <v>1</v>
      </c>
      <c r="L473">
        <v>1</v>
      </c>
      <c r="M473">
        <v>1</v>
      </c>
      <c r="O473" t="s">
        <v>47</v>
      </c>
      <c r="P473" t="s">
        <v>47</v>
      </c>
      <c r="Q473" t="s">
        <v>47</v>
      </c>
      <c r="R473" t="s">
        <v>47</v>
      </c>
      <c r="S473" t="s">
        <v>47</v>
      </c>
      <c r="T473" t="s">
        <v>47</v>
      </c>
      <c r="U473" t="s">
        <v>47</v>
      </c>
      <c r="V473" t="s">
        <v>47</v>
      </c>
      <c r="W473" t="s">
        <v>47</v>
      </c>
      <c r="X473" t="s">
        <v>47</v>
      </c>
      <c r="Y473" t="s">
        <v>47</v>
      </c>
      <c r="Z473" t="s">
        <v>47</v>
      </c>
      <c r="AA473" t="s">
        <v>47</v>
      </c>
      <c r="AB473">
        <v>0</v>
      </c>
      <c r="AC473" t="str">
        <f>VLOOKUP($A473,Pit!$A$4:$A$1386,1,FALSE)</f>
        <v>SPJorge Trujillo22</v>
      </c>
    </row>
    <row r="474" spans="1:29" x14ac:dyDescent="0.25">
      <c r="A474" t="str">
        <f t="shared" si="7"/>
        <v>RPSoichiro Tsuchiya18</v>
      </c>
      <c r="B474">
        <v>9150</v>
      </c>
      <c r="C474">
        <v>332</v>
      </c>
      <c r="D474" t="s">
        <v>1298</v>
      </c>
      <c r="E474" t="s">
        <v>773</v>
      </c>
      <c r="F474">
        <v>2100000</v>
      </c>
      <c r="G474">
        <v>37994</v>
      </c>
      <c r="H474">
        <v>18</v>
      </c>
      <c r="I474" t="s">
        <v>136</v>
      </c>
      <c r="J474" t="s">
        <v>221</v>
      </c>
      <c r="K474">
        <v>1</v>
      </c>
      <c r="L474">
        <v>1</v>
      </c>
      <c r="M474">
        <v>1</v>
      </c>
      <c r="O474" t="s">
        <v>47</v>
      </c>
      <c r="P474" t="s">
        <v>47</v>
      </c>
      <c r="Q474" t="s">
        <v>47</v>
      </c>
      <c r="R474" t="s">
        <v>47</v>
      </c>
      <c r="S474" t="s">
        <v>47</v>
      </c>
      <c r="T474" t="s">
        <v>47</v>
      </c>
      <c r="U474" t="s">
        <v>47</v>
      </c>
      <c r="V474" t="s">
        <v>47</v>
      </c>
      <c r="W474" t="s">
        <v>47</v>
      </c>
      <c r="X474" t="s">
        <v>47</v>
      </c>
      <c r="Y474" t="s">
        <v>47</v>
      </c>
      <c r="Z474" t="s">
        <v>47</v>
      </c>
      <c r="AA474" t="s">
        <v>47</v>
      </c>
      <c r="AB474">
        <v>0</v>
      </c>
      <c r="AC474" t="str">
        <f>VLOOKUP($A474,Pit!$A$4:$A$1386,1,FALSE)</f>
        <v>RPSoichiro Tsuchiya18</v>
      </c>
    </row>
    <row r="475" spans="1:29" x14ac:dyDescent="0.25">
      <c r="A475" t="str">
        <f t="shared" si="7"/>
        <v>RPSuezo Tsuji21</v>
      </c>
      <c r="B475">
        <v>4449</v>
      </c>
      <c r="C475">
        <v>744</v>
      </c>
      <c r="D475" t="s">
        <v>1299</v>
      </c>
      <c r="E475" t="s">
        <v>1300</v>
      </c>
      <c r="F475">
        <v>0</v>
      </c>
      <c r="G475">
        <v>36733</v>
      </c>
      <c r="H475">
        <v>21</v>
      </c>
      <c r="I475" t="s">
        <v>136</v>
      </c>
      <c r="J475" t="s">
        <v>221</v>
      </c>
      <c r="K475">
        <v>1</v>
      </c>
      <c r="L475">
        <v>1</v>
      </c>
      <c r="M475">
        <v>1</v>
      </c>
      <c r="O475" t="s">
        <v>47</v>
      </c>
      <c r="P475" t="s">
        <v>47</v>
      </c>
      <c r="Q475" t="s">
        <v>47</v>
      </c>
      <c r="R475" t="s">
        <v>47</v>
      </c>
      <c r="S475" t="s">
        <v>47</v>
      </c>
      <c r="T475" t="s">
        <v>47</v>
      </c>
      <c r="U475" t="s">
        <v>47</v>
      </c>
      <c r="V475" t="s">
        <v>47</v>
      </c>
      <c r="W475" t="s">
        <v>47</v>
      </c>
      <c r="X475" t="s">
        <v>47</v>
      </c>
      <c r="Y475" t="s">
        <v>47</v>
      </c>
      <c r="Z475" t="s">
        <v>47</v>
      </c>
      <c r="AA475" t="s">
        <v>47</v>
      </c>
      <c r="AB475">
        <v>0</v>
      </c>
      <c r="AC475" t="str">
        <f>VLOOKUP($A475,Pit!$A$4:$A$1386,1,FALSE)</f>
        <v>RPSuezo Tsuji21</v>
      </c>
    </row>
    <row r="476" spans="1:29" x14ac:dyDescent="0.25">
      <c r="A476" t="str">
        <f t="shared" si="7"/>
        <v>RPMasamichi Uchida21</v>
      </c>
      <c r="B476">
        <v>4321</v>
      </c>
      <c r="C476">
        <v>801</v>
      </c>
      <c r="D476" t="s">
        <v>1045</v>
      </c>
      <c r="E476" t="s">
        <v>1301</v>
      </c>
      <c r="F476">
        <v>0</v>
      </c>
      <c r="G476">
        <v>36906</v>
      </c>
      <c r="H476">
        <v>21</v>
      </c>
      <c r="I476" t="s">
        <v>136</v>
      </c>
      <c r="J476" t="s">
        <v>221</v>
      </c>
      <c r="K476">
        <v>1</v>
      </c>
      <c r="L476">
        <v>1</v>
      </c>
      <c r="M476">
        <v>1</v>
      </c>
      <c r="O476" t="s">
        <v>47</v>
      </c>
      <c r="P476" t="s">
        <v>47</v>
      </c>
      <c r="Q476" t="s">
        <v>47</v>
      </c>
      <c r="R476" t="s">
        <v>47</v>
      </c>
      <c r="S476" t="s">
        <v>47</v>
      </c>
      <c r="T476" t="s">
        <v>47</v>
      </c>
      <c r="U476" t="s">
        <v>47</v>
      </c>
      <c r="V476" t="s">
        <v>47</v>
      </c>
      <c r="W476" t="s">
        <v>47</v>
      </c>
      <c r="X476" t="s">
        <v>47</v>
      </c>
      <c r="Y476" t="s">
        <v>47</v>
      </c>
      <c r="Z476" t="s">
        <v>47</v>
      </c>
      <c r="AA476" t="s">
        <v>47</v>
      </c>
      <c r="AB476">
        <v>0</v>
      </c>
      <c r="AC476" t="str">
        <f>VLOOKUP($A476,Pit!$A$4:$A$1386,1,FALSE)</f>
        <v>RPMasamichi Uchida21</v>
      </c>
    </row>
    <row r="477" spans="1:29" x14ac:dyDescent="0.25">
      <c r="A477" t="str">
        <f t="shared" si="7"/>
        <v>SPMorihiro Uchida21</v>
      </c>
      <c r="B477">
        <v>4549</v>
      </c>
      <c r="C477">
        <v>302</v>
      </c>
      <c r="D477" t="s">
        <v>1302</v>
      </c>
      <c r="E477" t="s">
        <v>1301</v>
      </c>
      <c r="F477">
        <v>0</v>
      </c>
      <c r="G477">
        <v>36775</v>
      </c>
      <c r="H477">
        <v>21</v>
      </c>
      <c r="I477" t="s">
        <v>136</v>
      </c>
      <c r="J477" t="s">
        <v>25</v>
      </c>
      <c r="K477">
        <v>1</v>
      </c>
      <c r="L477">
        <v>1</v>
      </c>
      <c r="M477">
        <v>1</v>
      </c>
      <c r="O477" t="s">
        <v>47</v>
      </c>
      <c r="P477" t="s">
        <v>47</v>
      </c>
      <c r="Q477" t="s">
        <v>47</v>
      </c>
      <c r="R477" t="s">
        <v>47</v>
      </c>
      <c r="S477" t="s">
        <v>47</v>
      </c>
      <c r="T477" t="s">
        <v>47</v>
      </c>
      <c r="U477" t="s">
        <v>47</v>
      </c>
      <c r="V477" t="s">
        <v>47</v>
      </c>
      <c r="W477" t="s">
        <v>47</v>
      </c>
      <c r="X477" t="s">
        <v>47</v>
      </c>
      <c r="Y477" t="s">
        <v>47</v>
      </c>
      <c r="Z477" t="s">
        <v>47</v>
      </c>
      <c r="AA477" t="s">
        <v>47</v>
      </c>
      <c r="AB477">
        <v>0</v>
      </c>
      <c r="AC477" t="str">
        <f>VLOOKUP($A477,Pit!$A$4:$A$1386,1,FALSE)</f>
        <v>SPMorihiro Uchida21</v>
      </c>
    </row>
    <row r="478" spans="1:29" x14ac:dyDescent="0.25">
      <c r="A478" t="str">
        <f t="shared" si="7"/>
        <v>RPMunemitsu Uchida21</v>
      </c>
      <c r="B478">
        <v>3849</v>
      </c>
      <c r="C478">
        <v>711</v>
      </c>
      <c r="D478" t="s">
        <v>643</v>
      </c>
      <c r="E478" t="s">
        <v>1301</v>
      </c>
      <c r="F478">
        <v>0</v>
      </c>
      <c r="G478">
        <v>36706</v>
      </c>
      <c r="H478">
        <v>21</v>
      </c>
      <c r="I478" t="s">
        <v>136</v>
      </c>
      <c r="J478" t="s">
        <v>221</v>
      </c>
      <c r="K478">
        <v>1</v>
      </c>
      <c r="L478">
        <v>1</v>
      </c>
      <c r="M478">
        <v>1</v>
      </c>
      <c r="O478" t="s">
        <v>47</v>
      </c>
      <c r="P478" t="s">
        <v>47</v>
      </c>
      <c r="Q478" t="s">
        <v>47</v>
      </c>
      <c r="R478" t="s">
        <v>47</v>
      </c>
      <c r="S478" t="s">
        <v>47</v>
      </c>
      <c r="T478" t="s">
        <v>47</v>
      </c>
      <c r="U478" t="s">
        <v>47</v>
      </c>
      <c r="V478" t="s">
        <v>47</v>
      </c>
      <c r="W478" t="s">
        <v>47</v>
      </c>
      <c r="X478" t="s">
        <v>47</v>
      </c>
      <c r="Y478" t="s">
        <v>47</v>
      </c>
      <c r="Z478" t="s">
        <v>47</v>
      </c>
      <c r="AA478" t="s">
        <v>47</v>
      </c>
      <c r="AB478">
        <v>0</v>
      </c>
      <c r="AC478" t="str">
        <f>VLOOKUP($A478,Pit!$A$4:$A$1386,1,FALSE)</f>
        <v>RPMunemitsu Uchida21</v>
      </c>
    </row>
    <row r="479" spans="1:29" x14ac:dyDescent="0.25">
      <c r="A479" t="str">
        <f t="shared" si="7"/>
        <v>RPKiminobu Uchiyama18</v>
      </c>
      <c r="B479">
        <v>9371</v>
      </c>
      <c r="C479">
        <v>819</v>
      </c>
      <c r="D479" t="s">
        <v>1303</v>
      </c>
      <c r="E479" t="s">
        <v>1304</v>
      </c>
      <c r="F479">
        <v>1900000</v>
      </c>
      <c r="G479">
        <v>38092</v>
      </c>
      <c r="H479">
        <v>18</v>
      </c>
      <c r="I479" t="s">
        <v>136</v>
      </c>
      <c r="J479" t="s">
        <v>221</v>
      </c>
      <c r="K479">
        <v>1</v>
      </c>
      <c r="L479">
        <v>1</v>
      </c>
      <c r="M479">
        <v>1</v>
      </c>
      <c r="O479" t="s">
        <v>47</v>
      </c>
      <c r="P479" t="s">
        <v>47</v>
      </c>
      <c r="Q479" t="s">
        <v>47</v>
      </c>
      <c r="R479" t="s">
        <v>47</v>
      </c>
      <c r="S479" t="s">
        <v>47</v>
      </c>
      <c r="T479" t="s">
        <v>47</v>
      </c>
      <c r="U479" t="s">
        <v>47</v>
      </c>
      <c r="V479" t="s">
        <v>47</v>
      </c>
      <c r="W479" t="s">
        <v>47</v>
      </c>
      <c r="X479" t="s">
        <v>47</v>
      </c>
      <c r="Y479" t="s">
        <v>47</v>
      </c>
      <c r="Z479" t="s">
        <v>47</v>
      </c>
      <c r="AA479" t="s">
        <v>47</v>
      </c>
      <c r="AB479">
        <v>0</v>
      </c>
      <c r="AC479" t="str">
        <f>VLOOKUP($A479,Pit!$A$4:$A$1386,1,FALSE)</f>
        <v>RPKiminobu Uchiyama18</v>
      </c>
    </row>
    <row r="480" spans="1:29" x14ac:dyDescent="0.25">
      <c r="A480" t="str">
        <f t="shared" si="7"/>
        <v>RPShoichi Ueno21</v>
      </c>
      <c r="B480">
        <v>3995</v>
      </c>
      <c r="C480">
        <v>878</v>
      </c>
      <c r="D480" t="s">
        <v>536</v>
      </c>
      <c r="E480" t="s">
        <v>1305</v>
      </c>
      <c r="F480">
        <v>0</v>
      </c>
      <c r="G480">
        <v>36898</v>
      </c>
      <c r="H480">
        <v>21</v>
      </c>
      <c r="I480" t="s">
        <v>136</v>
      </c>
      <c r="J480" t="s">
        <v>221</v>
      </c>
      <c r="K480">
        <v>1</v>
      </c>
      <c r="L480">
        <v>1</v>
      </c>
      <c r="M480">
        <v>1</v>
      </c>
      <c r="O480" t="s">
        <v>47</v>
      </c>
      <c r="P480" t="s">
        <v>47</v>
      </c>
      <c r="Q480" t="s">
        <v>47</v>
      </c>
      <c r="R480" t="s">
        <v>47</v>
      </c>
      <c r="S480" t="s">
        <v>47</v>
      </c>
      <c r="T480" t="s">
        <v>47</v>
      </c>
      <c r="U480" t="s">
        <v>47</v>
      </c>
      <c r="V480" t="s">
        <v>47</v>
      </c>
      <c r="W480" t="s">
        <v>47</v>
      </c>
      <c r="X480" t="s">
        <v>47</v>
      </c>
      <c r="Y480" t="s">
        <v>47</v>
      </c>
      <c r="Z480" t="s">
        <v>47</v>
      </c>
      <c r="AA480" t="s">
        <v>47</v>
      </c>
      <c r="AB480">
        <v>0</v>
      </c>
      <c r="AC480" t="str">
        <f>VLOOKUP($A480,Pit!$A$4:$A$1386,1,FALSE)</f>
        <v>RPShoichi Ueno21</v>
      </c>
    </row>
    <row r="481" spans="1:29" x14ac:dyDescent="0.25">
      <c r="A481" t="str">
        <f t="shared" si="7"/>
        <v>RPDavid Vargas21</v>
      </c>
      <c r="B481">
        <v>10195</v>
      </c>
      <c r="C481">
        <v>310</v>
      </c>
      <c r="D481" t="s">
        <v>209</v>
      </c>
      <c r="E481" t="s">
        <v>1306</v>
      </c>
      <c r="F481">
        <v>0</v>
      </c>
      <c r="G481">
        <v>36752</v>
      </c>
      <c r="H481">
        <v>21</v>
      </c>
      <c r="I481" t="s">
        <v>136</v>
      </c>
      <c r="J481" t="s">
        <v>221</v>
      </c>
      <c r="K481">
        <v>1</v>
      </c>
      <c r="L481">
        <v>1</v>
      </c>
      <c r="M481">
        <v>1</v>
      </c>
      <c r="O481" t="s">
        <v>47</v>
      </c>
      <c r="P481" t="s">
        <v>47</v>
      </c>
      <c r="Q481" t="s">
        <v>47</v>
      </c>
      <c r="R481" t="s">
        <v>47</v>
      </c>
      <c r="S481" t="s">
        <v>47</v>
      </c>
      <c r="T481" t="s">
        <v>47</v>
      </c>
      <c r="U481" t="s">
        <v>47</v>
      </c>
      <c r="V481" t="s">
        <v>47</v>
      </c>
      <c r="W481" t="s">
        <v>47</v>
      </c>
      <c r="X481" t="s">
        <v>47</v>
      </c>
      <c r="Y481" t="s">
        <v>47</v>
      </c>
      <c r="Z481" t="s">
        <v>47</v>
      </c>
      <c r="AA481" t="s">
        <v>47</v>
      </c>
      <c r="AB481">
        <v>0</v>
      </c>
      <c r="AC481" t="str">
        <f>VLOOKUP($A481,Pit!$A$4:$A$1386,1,FALSE)</f>
        <v>RPDavid Vargas21</v>
      </c>
    </row>
    <row r="482" spans="1:29" x14ac:dyDescent="0.25">
      <c r="A482" t="str">
        <f t="shared" si="7"/>
        <v>RPRaymond Vaughan18</v>
      </c>
      <c r="B482">
        <v>4833</v>
      </c>
      <c r="C482">
        <v>904</v>
      </c>
      <c r="D482" t="s">
        <v>477</v>
      </c>
      <c r="E482" t="s">
        <v>1307</v>
      </c>
      <c r="F482">
        <v>0</v>
      </c>
      <c r="G482">
        <v>37884</v>
      </c>
      <c r="H482">
        <v>18</v>
      </c>
      <c r="I482" t="s">
        <v>136</v>
      </c>
      <c r="J482" t="s">
        <v>221</v>
      </c>
      <c r="K482">
        <v>1</v>
      </c>
      <c r="L482">
        <v>1</v>
      </c>
      <c r="M482">
        <v>1</v>
      </c>
      <c r="O482" t="s">
        <v>47</v>
      </c>
      <c r="P482" t="s">
        <v>47</v>
      </c>
      <c r="Q482" t="s">
        <v>47</v>
      </c>
      <c r="R482" t="s">
        <v>47</v>
      </c>
      <c r="S482" t="s">
        <v>47</v>
      </c>
      <c r="T482" t="s">
        <v>47</v>
      </c>
      <c r="U482" t="s">
        <v>47</v>
      </c>
      <c r="V482" t="s">
        <v>47</v>
      </c>
      <c r="W482" t="s">
        <v>47</v>
      </c>
      <c r="X482" t="s">
        <v>47</v>
      </c>
      <c r="Y482" t="s">
        <v>47</v>
      </c>
      <c r="Z482" t="s">
        <v>47</v>
      </c>
      <c r="AA482" t="s">
        <v>47</v>
      </c>
      <c r="AB482">
        <v>0</v>
      </c>
      <c r="AC482" t="str">
        <f>VLOOKUP($A482,Pit!$A$4:$A$1386,1,FALSE)</f>
        <v>RPRaymond Vaughan18</v>
      </c>
    </row>
    <row r="483" spans="1:29" x14ac:dyDescent="0.25">
      <c r="A483" t="str">
        <f t="shared" si="7"/>
        <v>RPPablo Vázquez18</v>
      </c>
      <c r="B483">
        <v>4795</v>
      </c>
      <c r="C483">
        <v>734</v>
      </c>
      <c r="D483" t="s">
        <v>1195</v>
      </c>
      <c r="E483" t="s">
        <v>1308</v>
      </c>
      <c r="F483">
        <v>0</v>
      </c>
      <c r="G483">
        <v>37903</v>
      </c>
      <c r="H483">
        <v>18</v>
      </c>
      <c r="I483" t="s">
        <v>136</v>
      </c>
      <c r="J483" t="s">
        <v>221</v>
      </c>
      <c r="K483">
        <v>1</v>
      </c>
      <c r="L483">
        <v>1</v>
      </c>
      <c r="M483">
        <v>1</v>
      </c>
      <c r="O483" t="s">
        <v>47</v>
      </c>
      <c r="P483" t="s">
        <v>47</v>
      </c>
      <c r="Q483" t="s">
        <v>47</v>
      </c>
      <c r="R483" t="s">
        <v>47</v>
      </c>
      <c r="S483" t="s">
        <v>47</v>
      </c>
      <c r="T483" t="s">
        <v>47</v>
      </c>
      <c r="U483" t="s">
        <v>47</v>
      </c>
      <c r="V483" t="s">
        <v>47</v>
      </c>
      <c r="W483" t="s">
        <v>47</v>
      </c>
      <c r="X483" t="s">
        <v>47</v>
      </c>
      <c r="Y483" t="s">
        <v>47</v>
      </c>
      <c r="Z483" t="s">
        <v>47</v>
      </c>
      <c r="AA483" t="s">
        <v>47</v>
      </c>
      <c r="AB483">
        <v>0</v>
      </c>
      <c r="AC483" t="str">
        <f>VLOOKUP($A483,Pit!$A$4:$A$1386,1,FALSE)</f>
        <v>RPPablo Vázquez18</v>
      </c>
    </row>
    <row r="484" spans="1:29" x14ac:dyDescent="0.25">
      <c r="A484" t="str">
        <f t="shared" si="7"/>
        <v>RPMiguel Angel Vega21</v>
      </c>
      <c r="B484">
        <v>4777</v>
      </c>
      <c r="C484">
        <v>846</v>
      </c>
      <c r="D484" t="s">
        <v>1309</v>
      </c>
      <c r="E484" t="s">
        <v>778</v>
      </c>
      <c r="F484">
        <v>0</v>
      </c>
      <c r="G484">
        <v>36838</v>
      </c>
      <c r="H484">
        <v>21</v>
      </c>
      <c r="I484" t="s">
        <v>136</v>
      </c>
      <c r="J484" t="s">
        <v>221</v>
      </c>
      <c r="K484">
        <v>1</v>
      </c>
      <c r="L484">
        <v>1</v>
      </c>
      <c r="M484">
        <v>1</v>
      </c>
      <c r="O484" t="s">
        <v>47</v>
      </c>
      <c r="P484" t="s">
        <v>47</v>
      </c>
      <c r="Q484" t="s">
        <v>47</v>
      </c>
      <c r="R484" t="s">
        <v>47</v>
      </c>
      <c r="S484" t="s">
        <v>47</v>
      </c>
      <c r="T484" t="s">
        <v>47</v>
      </c>
      <c r="U484" t="s">
        <v>47</v>
      </c>
      <c r="V484" t="s">
        <v>47</v>
      </c>
      <c r="W484" t="s">
        <v>47</v>
      </c>
      <c r="X484" t="s">
        <v>47</v>
      </c>
      <c r="Y484" t="s">
        <v>47</v>
      </c>
      <c r="Z484" t="s">
        <v>47</v>
      </c>
      <c r="AA484" t="s">
        <v>47</v>
      </c>
      <c r="AB484">
        <v>0</v>
      </c>
      <c r="AC484" t="str">
        <f>VLOOKUP($A484,Pit!$A$4:$A$1386,1,FALSE)</f>
        <v>RPMiguel Angel Vega21</v>
      </c>
    </row>
    <row r="485" spans="1:29" x14ac:dyDescent="0.25">
      <c r="A485" t="str">
        <f t="shared" si="7"/>
        <v>CLJuan Velásquez21</v>
      </c>
      <c r="B485">
        <v>4746</v>
      </c>
      <c r="C485">
        <v>845</v>
      </c>
      <c r="D485" t="s">
        <v>402</v>
      </c>
      <c r="E485" t="s">
        <v>779</v>
      </c>
      <c r="F485">
        <v>0</v>
      </c>
      <c r="G485">
        <v>37003</v>
      </c>
      <c r="H485">
        <v>21</v>
      </c>
      <c r="I485" t="s">
        <v>136</v>
      </c>
      <c r="J485" t="s">
        <v>249</v>
      </c>
      <c r="K485">
        <v>1</v>
      </c>
      <c r="L485">
        <v>1</v>
      </c>
      <c r="M485">
        <v>1</v>
      </c>
      <c r="O485" t="s">
        <v>47</v>
      </c>
      <c r="P485" t="s">
        <v>47</v>
      </c>
      <c r="Q485" t="s">
        <v>47</v>
      </c>
      <c r="R485" t="s">
        <v>47</v>
      </c>
      <c r="S485" t="s">
        <v>47</v>
      </c>
      <c r="T485" t="s">
        <v>47</v>
      </c>
      <c r="U485" t="s">
        <v>47</v>
      </c>
      <c r="V485" t="s">
        <v>47</v>
      </c>
      <c r="W485" t="s">
        <v>47</v>
      </c>
      <c r="X485" t="s">
        <v>47</v>
      </c>
      <c r="Y485" t="s">
        <v>47</v>
      </c>
      <c r="Z485" t="s">
        <v>47</v>
      </c>
      <c r="AA485" t="s">
        <v>47</v>
      </c>
      <c r="AB485">
        <v>0</v>
      </c>
      <c r="AC485" t="str">
        <f>VLOOKUP($A485,Pit!$A$4:$A$1386,1,FALSE)</f>
        <v>CLJuan Velásquez21</v>
      </c>
    </row>
    <row r="486" spans="1:29" x14ac:dyDescent="0.25">
      <c r="A486" t="str">
        <f t="shared" si="7"/>
        <v>RPGreg Voigt21</v>
      </c>
      <c r="B486">
        <v>7256</v>
      </c>
      <c r="C486">
        <v>833</v>
      </c>
      <c r="D486" t="s">
        <v>736</v>
      </c>
      <c r="E486" t="s">
        <v>1310</v>
      </c>
      <c r="F486">
        <v>0</v>
      </c>
      <c r="G486">
        <v>36989</v>
      </c>
      <c r="H486">
        <v>21</v>
      </c>
      <c r="I486" t="s">
        <v>136</v>
      </c>
      <c r="J486" t="s">
        <v>221</v>
      </c>
      <c r="K486">
        <v>1</v>
      </c>
      <c r="L486">
        <v>1</v>
      </c>
      <c r="M486">
        <v>1</v>
      </c>
      <c r="O486" t="s">
        <v>47</v>
      </c>
      <c r="P486" t="s">
        <v>47</v>
      </c>
      <c r="Q486" t="s">
        <v>47</v>
      </c>
      <c r="R486" t="s">
        <v>47</v>
      </c>
      <c r="S486" t="s">
        <v>47</v>
      </c>
      <c r="T486" t="s">
        <v>47</v>
      </c>
      <c r="U486" t="s">
        <v>47</v>
      </c>
      <c r="V486" t="s">
        <v>47</v>
      </c>
      <c r="W486" t="s">
        <v>47</v>
      </c>
      <c r="X486" t="s">
        <v>47</v>
      </c>
      <c r="Y486" t="s">
        <v>47</v>
      </c>
      <c r="Z486" t="s">
        <v>47</v>
      </c>
      <c r="AA486" t="s">
        <v>47</v>
      </c>
      <c r="AB486">
        <v>0</v>
      </c>
      <c r="AC486" t="str">
        <f>VLOOKUP($A486,Pit!$A$4:$A$1386,1,FALSE)</f>
        <v>RPGreg Voigt21</v>
      </c>
    </row>
    <row r="487" spans="1:29" x14ac:dyDescent="0.25">
      <c r="A487" t="str">
        <f t="shared" si="7"/>
        <v>CLBerend Volkers21</v>
      </c>
      <c r="B487">
        <v>7397</v>
      </c>
      <c r="C487">
        <v>512</v>
      </c>
      <c r="D487" t="s">
        <v>1311</v>
      </c>
      <c r="E487" t="s">
        <v>1312</v>
      </c>
      <c r="F487">
        <v>0</v>
      </c>
      <c r="G487">
        <v>36909</v>
      </c>
      <c r="H487">
        <v>21</v>
      </c>
      <c r="I487" t="s">
        <v>136</v>
      </c>
      <c r="J487" t="s">
        <v>249</v>
      </c>
      <c r="K487">
        <v>1</v>
      </c>
      <c r="L487">
        <v>1</v>
      </c>
      <c r="M487">
        <v>1</v>
      </c>
      <c r="O487" t="s">
        <v>47</v>
      </c>
      <c r="P487" t="s">
        <v>47</v>
      </c>
      <c r="Q487" t="s">
        <v>47</v>
      </c>
      <c r="R487" t="s">
        <v>47</v>
      </c>
      <c r="S487" t="s">
        <v>47</v>
      </c>
      <c r="T487" t="s">
        <v>47</v>
      </c>
      <c r="U487" t="s">
        <v>47</v>
      </c>
      <c r="V487" t="s">
        <v>47</v>
      </c>
      <c r="W487" t="s">
        <v>47</v>
      </c>
      <c r="X487" t="s">
        <v>47</v>
      </c>
      <c r="Y487" t="s">
        <v>47</v>
      </c>
      <c r="Z487" t="s">
        <v>47</v>
      </c>
      <c r="AA487" t="s">
        <v>47</v>
      </c>
      <c r="AB487">
        <v>0</v>
      </c>
      <c r="AC487" t="str">
        <f>VLOOKUP($A487,Pit!$A$4:$A$1386,1,FALSE)</f>
        <v>CLBerend Volkers21</v>
      </c>
    </row>
    <row r="488" spans="1:29" x14ac:dyDescent="0.25">
      <c r="A488" t="str">
        <f t="shared" si="7"/>
        <v>RPIwane Wada21</v>
      </c>
      <c r="B488">
        <v>4424</v>
      </c>
      <c r="C488">
        <v>763</v>
      </c>
      <c r="D488" t="s">
        <v>1313</v>
      </c>
      <c r="E488" t="s">
        <v>784</v>
      </c>
      <c r="F488">
        <v>0</v>
      </c>
      <c r="G488">
        <v>37011</v>
      </c>
      <c r="H488">
        <v>21</v>
      </c>
      <c r="I488" t="s">
        <v>136</v>
      </c>
      <c r="J488" t="s">
        <v>221</v>
      </c>
      <c r="K488">
        <v>1</v>
      </c>
      <c r="L488">
        <v>1</v>
      </c>
      <c r="M488">
        <v>1</v>
      </c>
      <c r="O488" t="s">
        <v>47</v>
      </c>
      <c r="P488" t="s">
        <v>47</v>
      </c>
      <c r="Q488" t="s">
        <v>47</v>
      </c>
      <c r="R488" t="s">
        <v>47</v>
      </c>
      <c r="S488" t="s">
        <v>47</v>
      </c>
      <c r="T488" t="s">
        <v>47</v>
      </c>
      <c r="U488" t="s">
        <v>47</v>
      </c>
      <c r="V488" t="s">
        <v>47</v>
      </c>
      <c r="W488" t="s">
        <v>47</v>
      </c>
      <c r="X488" t="s">
        <v>47</v>
      </c>
      <c r="Y488" t="s">
        <v>47</v>
      </c>
      <c r="Z488" t="s">
        <v>47</v>
      </c>
      <c r="AA488" t="s">
        <v>47</v>
      </c>
      <c r="AB488">
        <v>0</v>
      </c>
      <c r="AC488" t="str">
        <f>VLOOKUP($A488,Pit!$A$4:$A$1386,1,FALSE)</f>
        <v>RPIwane Wada21</v>
      </c>
    </row>
    <row r="489" spans="1:29" x14ac:dyDescent="0.25">
      <c r="A489" t="str">
        <f t="shared" si="7"/>
        <v>SPMichizane Wada21</v>
      </c>
      <c r="B489">
        <v>4365</v>
      </c>
      <c r="C489">
        <v>852</v>
      </c>
      <c r="D489" t="s">
        <v>936</v>
      </c>
      <c r="E489" t="s">
        <v>784</v>
      </c>
      <c r="F489">
        <v>0</v>
      </c>
      <c r="G489">
        <v>36817</v>
      </c>
      <c r="H489">
        <v>21</v>
      </c>
      <c r="I489" t="s">
        <v>136</v>
      </c>
      <c r="J489" t="s">
        <v>25</v>
      </c>
      <c r="K489">
        <v>1</v>
      </c>
      <c r="L489">
        <v>1</v>
      </c>
      <c r="M489">
        <v>1</v>
      </c>
      <c r="O489" t="s">
        <v>47</v>
      </c>
      <c r="P489" t="s">
        <v>47</v>
      </c>
      <c r="Q489" t="s">
        <v>47</v>
      </c>
      <c r="R489" t="s">
        <v>47</v>
      </c>
      <c r="S489" t="s">
        <v>47</v>
      </c>
      <c r="T489" t="s">
        <v>47</v>
      </c>
      <c r="U489" t="s">
        <v>47</v>
      </c>
      <c r="V489" t="s">
        <v>47</v>
      </c>
      <c r="W489" t="s">
        <v>47</v>
      </c>
      <c r="X489" t="s">
        <v>47</v>
      </c>
      <c r="Y489" t="s">
        <v>47</v>
      </c>
      <c r="Z489" t="s">
        <v>47</v>
      </c>
      <c r="AA489" t="s">
        <v>47</v>
      </c>
      <c r="AB489">
        <v>0</v>
      </c>
      <c r="AC489" t="str">
        <f>VLOOKUP($A489,Pit!$A$4:$A$1386,1,FALSE)</f>
        <v>SPMichizane Wada21</v>
      </c>
    </row>
    <row r="490" spans="1:29" x14ac:dyDescent="0.25">
      <c r="A490" t="str">
        <f t="shared" si="7"/>
        <v>RPKieran Wallace21</v>
      </c>
      <c r="B490">
        <v>6985</v>
      </c>
      <c r="C490">
        <v>351</v>
      </c>
      <c r="D490" t="s">
        <v>1314</v>
      </c>
      <c r="E490" t="s">
        <v>787</v>
      </c>
      <c r="F490">
        <v>0</v>
      </c>
      <c r="G490">
        <v>37000</v>
      </c>
      <c r="H490">
        <v>21</v>
      </c>
      <c r="I490" t="s">
        <v>136</v>
      </c>
      <c r="J490" t="s">
        <v>221</v>
      </c>
      <c r="K490">
        <v>1</v>
      </c>
      <c r="L490">
        <v>1</v>
      </c>
      <c r="M490">
        <v>1</v>
      </c>
      <c r="O490" t="s">
        <v>47</v>
      </c>
      <c r="P490" t="s">
        <v>47</v>
      </c>
      <c r="Q490" t="s">
        <v>47</v>
      </c>
      <c r="R490" t="s">
        <v>47</v>
      </c>
      <c r="S490" t="s">
        <v>47</v>
      </c>
      <c r="T490" t="s">
        <v>47</v>
      </c>
      <c r="U490" t="s">
        <v>47</v>
      </c>
      <c r="V490" t="s">
        <v>47</v>
      </c>
      <c r="W490" t="s">
        <v>47</v>
      </c>
      <c r="X490" t="s">
        <v>47</v>
      </c>
      <c r="Y490" t="s">
        <v>47</v>
      </c>
      <c r="Z490" t="s">
        <v>47</v>
      </c>
      <c r="AA490" t="s">
        <v>47</v>
      </c>
      <c r="AB490">
        <v>0</v>
      </c>
      <c r="AC490" t="str">
        <f>VLOOKUP($A490,Pit!$A$4:$A$1386,1,FALSE)</f>
        <v>RPKieran Wallace21</v>
      </c>
    </row>
    <row r="491" spans="1:29" x14ac:dyDescent="0.25">
      <c r="A491" t="str">
        <f t="shared" si="7"/>
        <v>SPHugh Walsh21</v>
      </c>
      <c r="B491">
        <v>2688</v>
      </c>
      <c r="C491">
        <v>714</v>
      </c>
      <c r="D491" t="s">
        <v>506</v>
      </c>
      <c r="E491" t="s">
        <v>1315</v>
      </c>
      <c r="F491">
        <v>0</v>
      </c>
      <c r="G491">
        <v>36732</v>
      </c>
      <c r="H491">
        <v>21</v>
      </c>
      <c r="I491" t="s">
        <v>136</v>
      </c>
      <c r="J491" t="s">
        <v>25</v>
      </c>
      <c r="K491">
        <v>1</v>
      </c>
      <c r="L491">
        <v>1</v>
      </c>
      <c r="M491">
        <v>1</v>
      </c>
      <c r="O491" t="s">
        <v>47</v>
      </c>
      <c r="P491" t="s">
        <v>47</v>
      </c>
      <c r="Q491" t="s">
        <v>47</v>
      </c>
      <c r="R491" t="s">
        <v>47</v>
      </c>
      <c r="S491" t="s">
        <v>47</v>
      </c>
      <c r="T491" t="s">
        <v>47</v>
      </c>
      <c r="U491" t="s">
        <v>47</v>
      </c>
      <c r="V491" t="s">
        <v>47</v>
      </c>
      <c r="W491" t="s">
        <v>47</v>
      </c>
      <c r="X491" t="s">
        <v>47</v>
      </c>
      <c r="Y491" t="s">
        <v>47</v>
      </c>
      <c r="Z491" t="s">
        <v>47</v>
      </c>
      <c r="AA491" t="s">
        <v>47</v>
      </c>
      <c r="AB491">
        <v>0</v>
      </c>
      <c r="AC491" t="str">
        <f>VLOOKUP($A491,Pit!$A$4:$A$1386,1,FALSE)</f>
        <v>SPHugh Walsh21</v>
      </c>
    </row>
    <row r="492" spans="1:29" x14ac:dyDescent="0.25">
      <c r="A492" t="str">
        <f t="shared" si="7"/>
        <v>RPOkakura Watanabe21</v>
      </c>
      <c r="B492">
        <v>4032</v>
      </c>
      <c r="C492">
        <v>838</v>
      </c>
      <c r="D492" t="s">
        <v>1316</v>
      </c>
      <c r="E492" t="s">
        <v>796</v>
      </c>
      <c r="F492">
        <v>0</v>
      </c>
      <c r="G492">
        <v>36796</v>
      </c>
      <c r="H492">
        <v>21</v>
      </c>
      <c r="I492" t="s">
        <v>136</v>
      </c>
      <c r="J492" t="s">
        <v>221</v>
      </c>
      <c r="K492">
        <v>1</v>
      </c>
      <c r="L492">
        <v>1</v>
      </c>
      <c r="M492">
        <v>1</v>
      </c>
      <c r="O492" t="s">
        <v>47</v>
      </c>
      <c r="P492" t="s">
        <v>47</v>
      </c>
      <c r="Q492" t="s">
        <v>47</v>
      </c>
      <c r="R492" t="s">
        <v>47</v>
      </c>
      <c r="S492" t="s">
        <v>47</v>
      </c>
      <c r="T492" t="s">
        <v>47</v>
      </c>
      <c r="U492" t="s">
        <v>47</v>
      </c>
      <c r="V492" t="s">
        <v>47</v>
      </c>
      <c r="W492" t="s">
        <v>47</v>
      </c>
      <c r="X492" t="s">
        <v>47</v>
      </c>
      <c r="Y492" t="s">
        <v>47</v>
      </c>
      <c r="Z492" t="s">
        <v>47</v>
      </c>
      <c r="AA492" t="s">
        <v>47</v>
      </c>
      <c r="AB492">
        <v>0</v>
      </c>
      <c r="AC492" t="str">
        <f>VLOOKUP($A492,Pit!$A$4:$A$1386,1,FALSE)</f>
        <v>RPOkakura Watanabe21</v>
      </c>
    </row>
    <row r="493" spans="1:29" x14ac:dyDescent="0.25">
      <c r="A493" t="str">
        <f t="shared" si="7"/>
        <v>RPRyosei Watanabe18</v>
      </c>
      <c r="B493">
        <v>8678</v>
      </c>
      <c r="C493">
        <v>650</v>
      </c>
      <c r="D493" t="s">
        <v>1317</v>
      </c>
      <c r="E493" t="s">
        <v>796</v>
      </c>
      <c r="F493">
        <v>0</v>
      </c>
      <c r="G493">
        <v>37836</v>
      </c>
      <c r="H493">
        <v>18</v>
      </c>
      <c r="I493" t="s">
        <v>136</v>
      </c>
      <c r="J493" t="s">
        <v>221</v>
      </c>
      <c r="K493">
        <v>1</v>
      </c>
      <c r="L493">
        <v>1</v>
      </c>
      <c r="M493">
        <v>1</v>
      </c>
      <c r="O493" t="s">
        <v>47</v>
      </c>
      <c r="P493" t="s">
        <v>47</v>
      </c>
      <c r="Q493" t="s">
        <v>47</v>
      </c>
      <c r="R493" t="s">
        <v>47</v>
      </c>
      <c r="S493" t="s">
        <v>47</v>
      </c>
      <c r="T493" t="s">
        <v>47</v>
      </c>
      <c r="U493" t="s">
        <v>47</v>
      </c>
      <c r="V493" t="s">
        <v>47</v>
      </c>
      <c r="W493" t="s">
        <v>47</v>
      </c>
      <c r="X493" t="s">
        <v>47</v>
      </c>
      <c r="Y493" t="s">
        <v>47</v>
      </c>
      <c r="Z493" t="s">
        <v>47</v>
      </c>
      <c r="AA493" t="s">
        <v>47</v>
      </c>
      <c r="AB493">
        <v>0</v>
      </c>
      <c r="AC493" t="str">
        <f>VLOOKUP($A493,Pit!$A$4:$A$1386,1,FALSE)</f>
        <v>RPRyosei Watanabe18</v>
      </c>
    </row>
    <row r="494" spans="1:29" x14ac:dyDescent="0.25">
      <c r="A494" t="str">
        <f t="shared" si="7"/>
        <v>RPTaikan Watanabe21</v>
      </c>
      <c r="B494">
        <v>4364</v>
      </c>
      <c r="C494">
        <v>724</v>
      </c>
      <c r="D494" t="s">
        <v>1318</v>
      </c>
      <c r="E494" t="s">
        <v>796</v>
      </c>
      <c r="F494">
        <v>0</v>
      </c>
      <c r="G494">
        <v>37021</v>
      </c>
      <c r="H494">
        <v>21</v>
      </c>
      <c r="I494" t="s">
        <v>136</v>
      </c>
      <c r="J494" t="s">
        <v>221</v>
      </c>
      <c r="K494">
        <v>1</v>
      </c>
      <c r="L494">
        <v>1</v>
      </c>
      <c r="M494">
        <v>1</v>
      </c>
      <c r="O494" t="s">
        <v>47</v>
      </c>
      <c r="P494" t="s">
        <v>47</v>
      </c>
      <c r="Q494" t="s">
        <v>47</v>
      </c>
      <c r="R494" t="s">
        <v>47</v>
      </c>
      <c r="S494" t="s">
        <v>47</v>
      </c>
      <c r="T494" t="s">
        <v>47</v>
      </c>
      <c r="U494" t="s">
        <v>47</v>
      </c>
      <c r="V494" t="s">
        <v>47</v>
      </c>
      <c r="W494" t="s">
        <v>47</v>
      </c>
      <c r="X494" t="s">
        <v>47</v>
      </c>
      <c r="Y494" t="s">
        <v>47</v>
      </c>
      <c r="Z494" t="s">
        <v>47</v>
      </c>
      <c r="AA494" t="s">
        <v>47</v>
      </c>
      <c r="AB494">
        <v>0</v>
      </c>
      <c r="AC494" t="str">
        <f>VLOOKUP($A494,Pit!$A$4:$A$1386,1,FALSE)</f>
        <v>RPTaikan Watanabe21</v>
      </c>
    </row>
    <row r="495" spans="1:29" x14ac:dyDescent="0.25">
      <c r="A495" t="str">
        <f t="shared" si="7"/>
        <v>SPBrandon Waters18</v>
      </c>
      <c r="B495">
        <v>8967</v>
      </c>
      <c r="C495">
        <v>863</v>
      </c>
      <c r="D495" t="s">
        <v>719</v>
      </c>
      <c r="E495" t="s">
        <v>1319</v>
      </c>
      <c r="F495">
        <v>2200000</v>
      </c>
      <c r="G495">
        <v>38013</v>
      </c>
      <c r="H495">
        <v>18</v>
      </c>
      <c r="I495" t="s">
        <v>136</v>
      </c>
      <c r="J495" t="s">
        <v>25</v>
      </c>
      <c r="K495">
        <v>1</v>
      </c>
      <c r="L495">
        <v>1</v>
      </c>
      <c r="M495">
        <v>1</v>
      </c>
      <c r="O495" t="s">
        <v>47</v>
      </c>
      <c r="P495" t="s">
        <v>47</v>
      </c>
      <c r="Q495" t="s">
        <v>47</v>
      </c>
      <c r="R495" t="s">
        <v>47</v>
      </c>
      <c r="S495" t="s">
        <v>47</v>
      </c>
      <c r="T495" t="s">
        <v>47</v>
      </c>
      <c r="U495" t="s">
        <v>47</v>
      </c>
      <c r="V495" t="s">
        <v>47</v>
      </c>
      <c r="W495" t="s">
        <v>47</v>
      </c>
      <c r="X495" t="s">
        <v>47</v>
      </c>
      <c r="Y495" t="s">
        <v>47</v>
      </c>
      <c r="Z495" t="s">
        <v>47</v>
      </c>
      <c r="AA495" t="s">
        <v>47</v>
      </c>
      <c r="AB495">
        <v>0</v>
      </c>
      <c r="AC495" t="str">
        <f>VLOOKUP($A495,Pit!$A$4:$A$1386,1,FALSE)</f>
        <v>SPBrandon Waters18</v>
      </c>
    </row>
    <row r="496" spans="1:29" x14ac:dyDescent="0.25">
      <c r="A496" t="str">
        <f t="shared" si="7"/>
        <v>CLTom Watson18</v>
      </c>
      <c r="B496">
        <v>5046</v>
      </c>
      <c r="C496">
        <v>572</v>
      </c>
      <c r="D496" t="s">
        <v>437</v>
      </c>
      <c r="E496" t="s">
        <v>1320</v>
      </c>
      <c r="F496">
        <v>0</v>
      </c>
      <c r="G496">
        <v>38056</v>
      </c>
      <c r="H496">
        <v>18</v>
      </c>
      <c r="I496" t="s">
        <v>136</v>
      </c>
      <c r="J496" t="s">
        <v>249</v>
      </c>
      <c r="K496">
        <v>1</v>
      </c>
      <c r="L496">
        <v>1</v>
      </c>
      <c r="M496">
        <v>1</v>
      </c>
      <c r="O496" t="s">
        <v>47</v>
      </c>
      <c r="P496" t="s">
        <v>47</v>
      </c>
      <c r="Q496" t="s">
        <v>47</v>
      </c>
      <c r="R496" t="s">
        <v>47</v>
      </c>
      <c r="S496" t="s">
        <v>47</v>
      </c>
      <c r="T496" t="s">
        <v>47</v>
      </c>
      <c r="U496" t="s">
        <v>47</v>
      </c>
      <c r="V496" t="s">
        <v>47</v>
      </c>
      <c r="W496" t="s">
        <v>47</v>
      </c>
      <c r="X496" t="s">
        <v>47</v>
      </c>
      <c r="Y496" t="s">
        <v>47</v>
      </c>
      <c r="Z496" t="s">
        <v>47</v>
      </c>
      <c r="AA496" t="s">
        <v>47</v>
      </c>
      <c r="AB496">
        <v>0</v>
      </c>
      <c r="AC496" t="str">
        <f>VLOOKUP($A496,Pit!$A$4:$A$1386,1,FALSE)</f>
        <v>CLTom Watson18</v>
      </c>
    </row>
    <row r="497" spans="1:29" x14ac:dyDescent="0.25">
      <c r="A497" t="str">
        <f t="shared" si="7"/>
        <v>SPDoug Wells21</v>
      </c>
      <c r="B497">
        <v>10802</v>
      </c>
      <c r="C497">
        <v>600</v>
      </c>
      <c r="D497" t="s">
        <v>857</v>
      </c>
      <c r="E497" t="s">
        <v>1321</v>
      </c>
      <c r="F497">
        <v>0</v>
      </c>
      <c r="G497">
        <v>36745</v>
      </c>
      <c r="H497">
        <v>21</v>
      </c>
      <c r="I497" t="s">
        <v>136</v>
      </c>
      <c r="J497" t="s">
        <v>25</v>
      </c>
      <c r="K497">
        <v>1</v>
      </c>
      <c r="L497">
        <v>1</v>
      </c>
      <c r="M497">
        <v>1</v>
      </c>
      <c r="O497" t="s">
        <v>47</v>
      </c>
      <c r="P497" t="s">
        <v>47</v>
      </c>
      <c r="Q497" t="s">
        <v>47</v>
      </c>
      <c r="R497" t="s">
        <v>47</v>
      </c>
      <c r="S497" t="s">
        <v>47</v>
      </c>
      <c r="T497" t="s">
        <v>47</v>
      </c>
      <c r="U497" t="s">
        <v>47</v>
      </c>
      <c r="V497" t="s">
        <v>47</v>
      </c>
      <c r="W497" t="s">
        <v>47</v>
      </c>
      <c r="X497" t="s">
        <v>47</v>
      </c>
      <c r="Y497" t="s">
        <v>47</v>
      </c>
      <c r="Z497" t="s">
        <v>47</v>
      </c>
      <c r="AA497" t="s">
        <v>47</v>
      </c>
      <c r="AB497">
        <v>0</v>
      </c>
      <c r="AC497" t="str">
        <f>VLOOKUP($A497,Pit!$A$4:$A$1386,1,FALSE)</f>
        <v>SPDoug Wells21</v>
      </c>
    </row>
    <row r="498" spans="1:29" x14ac:dyDescent="0.25">
      <c r="A498" t="str">
        <f t="shared" si="7"/>
        <v>RPBrandon White21</v>
      </c>
      <c r="B498">
        <v>3157</v>
      </c>
      <c r="C498">
        <v>713</v>
      </c>
      <c r="D498" t="s">
        <v>719</v>
      </c>
      <c r="E498" t="s">
        <v>1322</v>
      </c>
      <c r="F498">
        <v>0</v>
      </c>
      <c r="G498">
        <v>36856</v>
      </c>
      <c r="H498">
        <v>21</v>
      </c>
      <c r="I498" t="s">
        <v>136</v>
      </c>
      <c r="J498" t="s">
        <v>221</v>
      </c>
      <c r="K498">
        <v>1</v>
      </c>
      <c r="L498">
        <v>1</v>
      </c>
      <c r="M498">
        <v>1</v>
      </c>
      <c r="O498" t="s">
        <v>47</v>
      </c>
      <c r="P498" t="s">
        <v>47</v>
      </c>
      <c r="Q498" t="s">
        <v>47</v>
      </c>
      <c r="R498" t="s">
        <v>47</v>
      </c>
      <c r="S498" t="s">
        <v>47</v>
      </c>
      <c r="T498" t="s">
        <v>47</v>
      </c>
      <c r="U498" t="s">
        <v>47</v>
      </c>
      <c r="V498" t="s">
        <v>47</v>
      </c>
      <c r="W498" t="s">
        <v>47</v>
      </c>
      <c r="X498" t="s">
        <v>47</v>
      </c>
      <c r="Y498" t="s">
        <v>47</v>
      </c>
      <c r="Z498" t="s">
        <v>47</v>
      </c>
      <c r="AA498" t="s">
        <v>47</v>
      </c>
      <c r="AB498">
        <v>0</v>
      </c>
      <c r="AC498" t="str">
        <f>VLOOKUP($A498,Pit!$A$4:$A$1386,1,FALSE)</f>
        <v>RPBrandon White21</v>
      </c>
    </row>
    <row r="499" spans="1:29" x14ac:dyDescent="0.25">
      <c r="A499" t="str">
        <f t="shared" si="7"/>
        <v>RPDerek Wilcox18</v>
      </c>
      <c r="B499">
        <v>6611</v>
      </c>
      <c r="C499">
        <v>917</v>
      </c>
      <c r="D499" t="s">
        <v>1323</v>
      </c>
      <c r="E499" t="s">
        <v>1324</v>
      </c>
      <c r="F499">
        <v>0</v>
      </c>
      <c r="G499">
        <v>38103</v>
      </c>
      <c r="H499">
        <v>18</v>
      </c>
      <c r="I499" t="s">
        <v>136</v>
      </c>
      <c r="J499" t="s">
        <v>221</v>
      </c>
      <c r="K499">
        <v>1</v>
      </c>
      <c r="L499">
        <v>1</v>
      </c>
      <c r="M499">
        <v>1</v>
      </c>
      <c r="O499" t="s">
        <v>47</v>
      </c>
      <c r="P499" t="s">
        <v>47</v>
      </c>
      <c r="Q499" t="s">
        <v>47</v>
      </c>
      <c r="R499" t="s">
        <v>47</v>
      </c>
      <c r="S499" t="s">
        <v>47</v>
      </c>
      <c r="T499" t="s">
        <v>47</v>
      </c>
      <c r="U499" t="s">
        <v>47</v>
      </c>
      <c r="V499" t="s">
        <v>47</v>
      </c>
      <c r="W499" t="s">
        <v>47</v>
      </c>
      <c r="X499" t="s">
        <v>47</v>
      </c>
      <c r="Y499" t="s">
        <v>47</v>
      </c>
      <c r="Z499" t="s">
        <v>47</v>
      </c>
      <c r="AA499" t="s">
        <v>47</v>
      </c>
      <c r="AB499">
        <v>0</v>
      </c>
      <c r="AC499" t="str">
        <f>VLOOKUP($A499,Pit!$A$4:$A$1386,1,FALSE)</f>
        <v>RPDerek Wilcox18</v>
      </c>
    </row>
    <row r="500" spans="1:29" x14ac:dyDescent="0.25">
      <c r="A500" t="str">
        <f t="shared" si="7"/>
        <v>RPClarence Williams21</v>
      </c>
      <c r="B500">
        <v>2728</v>
      </c>
      <c r="C500">
        <v>712</v>
      </c>
      <c r="D500" t="s">
        <v>1093</v>
      </c>
      <c r="E500" t="s">
        <v>803</v>
      </c>
      <c r="F500">
        <v>0</v>
      </c>
      <c r="G500">
        <v>36722</v>
      </c>
      <c r="H500">
        <v>21</v>
      </c>
      <c r="I500" t="s">
        <v>136</v>
      </c>
      <c r="J500" t="s">
        <v>221</v>
      </c>
      <c r="K500">
        <v>1</v>
      </c>
      <c r="L500">
        <v>1</v>
      </c>
      <c r="M500">
        <v>1</v>
      </c>
      <c r="O500" t="s">
        <v>47</v>
      </c>
      <c r="P500" t="s">
        <v>47</v>
      </c>
      <c r="Q500" t="s">
        <v>47</v>
      </c>
      <c r="R500" t="s">
        <v>47</v>
      </c>
      <c r="S500" t="s">
        <v>47</v>
      </c>
      <c r="T500" t="s">
        <v>47</v>
      </c>
      <c r="U500" t="s">
        <v>47</v>
      </c>
      <c r="V500" t="s">
        <v>47</v>
      </c>
      <c r="W500" t="s">
        <v>47</v>
      </c>
      <c r="X500" t="s">
        <v>47</v>
      </c>
      <c r="Y500" t="s">
        <v>47</v>
      </c>
      <c r="Z500" t="s">
        <v>47</v>
      </c>
      <c r="AA500" t="s">
        <v>47</v>
      </c>
      <c r="AB500">
        <v>0</v>
      </c>
      <c r="AC500" t="str">
        <f>VLOOKUP($A500,Pit!$A$4:$A$1386,1,FALSE)</f>
        <v>RPClarence Williams21</v>
      </c>
    </row>
    <row r="501" spans="1:29" x14ac:dyDescent="0.25">
      <c r="A501" t="str">
        <f t="shared" si="7"/>
        <v>RPEd Williams18</v>
      </c>
      <c r="B501">
        <v>4901</v>
      </c>
      <c r="C501">
        <v>477</v>
      </c>
      <c r="D501" t="s">
        <v>266</v>
      </c>
      <c r="E501" t="s">
        <v>803</v>
      </c>
      <c r="F501">
        <v>0</v>
      </c>
      <c r="G501">
        <v>38045</v>
      </c>
      <c r="H501">
        <v>18</v>
      </c>
      <c r="I501" t="s">
        <v>136</v>
      </c>
      <c r="J501" t="s">
        <v>221</v>
      </c>
      <c r="K501">
        <v>1</v>
      </c>
      <c r="L501">
        <v>1</v>
      </c>
      <c r="M501">
        <v>1</v>
      </c>
      <c r="O501" t="s">
        <v>47</v>
      </c>
      <c r="P501" t="s">
        <v>47</v>
      </c>
      <c r="Q501" t="s">
        <v>47</v>
      </c>
      <c r="R501" t="s">
        <v>47</v>
      </c>
      <c r="S501" t="s">
        <v>47</v>
      </c>
      <c r="T501" t="s">
        <v>47</v>
      </c>
      <c r="U501" t="s">
        <v>47</v>
      </c>
      <c r="V501" t="s">
        <v>47</v>
      </c>
      <c r="W501" t="s">
        <v>47</v>
      </c>
      <c r="X501" t="s">
        <v>47</v>
      </c>
      <c r="Y501" t="s">
        <v>47</v>
      </c>
      <c r="Z501" t="s">
        <v>47</v>
      </c>
      <c r="AA501" t="s">
        <v>47</v>
      </c>
      <c r="AB501">
        <v>0</v>
      </c>
      <c r="AC501" t="str">
        <f>VLOOKUP($A501,Pit!$A$4:$A$1386,1,FALSE)</f>
        <v>RPEd Williams18</v>
      </c>
    </row>
    <row r="502" spans="1:29" x14ac:dyDescent="0.25">
      <c r="A502" t="str">
        <f t="shared" si="7"/>
        <v>RPTom Willis18</v>
      </c>
      <c r="B502">
        <v>4863</v>
      </c>
      <c r="C502">
        <v>514</v>
      </c>
      <c r="D502" t="s">
        <v>437</v>
      </c>
      <c r="E502" t="s">
        <v>1325</v>
      </c>
      <c r="F502">
        <v>0</v>
      </c>
      <c r="G502">
        <v>37996</v>
      </c>
      <c r="H502">
        <v>18</v>
      </c>
      <c r="I502" t="s">
        <v>136</v>
      </c>
      <c r="J502" t="s">
        <v>221</v>
      </c>
      <c r="K502">
        <v>1</v>
      </c>
      <c r="L502">
        <v>1</v>
      </c>
      <c r="M502">
        <v>1</v>
      </c>
      <c r="O502" t="s">
        <v>47</v>
      </c>
      <c r="P502" t="s">
        <v>47</v>
      </c>
      <c r="Q502" t="s">
        <v>47</v>
      </c>
      <c r="R502" t="s">
        <v>47</v>
      </c>
      <c r="S502" t="s">
        <v>47</v>
      </c>
      <c r="T502" t="s">
        <v>47</v>
      </c>
      <c r="U502" t="s">
        <v>47</v>
      </c>
      <c r="V502" t="s">
        <v>47</v>
      </c>
      <c r="W502" t="s">
        <v>47</v>
      </c>
      <c r="X502" t="s">
        <v>47</v>
      </c>
      <c r="Y502" t="s">
        <v>47</v>
      </c>
      <c r="Z502" t="s">
        <v>47</v>
      </c>
      <c r="AA502" t="s">
        <v>47</v>
      </c>
      <c r="AB502">
        <v>0</v>
      </c>
      <c r="AC502" t="str">
        <f>VLOOKUP($A502,Pit!$A$4:$A$1386,1,FALSE)</f>
        <v>RPTom Willis18</v>
      </c>
    </row>
    <row r="503" spans="1:29" x14ac:dyDescent="0.25">
      <c r="A503" t="str">
        <f t="shared" si="7"/>
        <v>RPAnderson Wilson21</v>
      </c>
      <c r="B503">
        <v>10702</v>
      </c>
      <c r="C503">
        <v>602</v>
      </c>
      <c r="D503" t="s">
        <v>833</v>
      </c>
      <c r="E503" t="s">
        <v>807</v>
      </c>
      <c r="F503">
        <v>0</v>
      </c>
      <c r="G503">
        <v>36873</v>
      </c>
      <c r="H503">
        <v>21</v>
      </c>
      <c r="I503" t="s">
        <v>136</v>
      </c>
      <c r="J503" t="s">
        <v>221</v>
      </c>
      <c r="K503">
        <v>1</v>
      </c>
      <c r="L503">
        <v>1</v>
      </c>
      <c r="M503">
        <v>1</v>
      </c>
      <c r="O503" t="s">
        <v>47</v>
      </c>
      <c r="P503" t="s">
        <v>47</v>
      </c>
      <c r="Q503" t="s">
        <v>47</v>
      </c>
      <c r="R503" t="s">
        <v>47</v>
      </c>
      <c r="S503" t="s">
        <v>47</v>
      </c>
      <c r="T503" t="s">
        <v>47</v>
      </c>
      <c r="U503" t="s">
        <v>47</v>
      </c>
      <c r="V503" t="s">
        <v>47</v>
      </c>
      <c r="W503" t="s">
        <v>47</v>
      </c>
      <c r="X503" t="s">
        <v>47</v>
      </c>
      <c r="Y503" t="s">
        <v>47</v>
      </c>
      <c r="Z503" t="s">
        <v>47</v>
      </c>
      <c r="AA503" t="s">
        <v>47</v>
      </c>
      <c r="AB503">
        <v>0</v>
      </c>
      <c r="AC503" t="str">
        <f>VLOOKUP($A503,Pit!$A$4:$A$1386,1,FALSE)</f>
        <v>RPAnderson Wilson21</v>
      </c>
    </row>
    <row r="504" spans="1:29" x14ac:dyDescent="0.25">
      <c r="A504" t="str">
        <f t="shared" si="7"/>
        <v>SPGeorge Wilson18</v>
      </c>
      <c r="B504">
        <v>4832</v>
      </c>
      <c r="C504">
        <v>855</v>
      </c>
      <c r="D504" t="s">
        <v>806</v>
      </c>
      <c r="E504" t="s">
        <v>807</v>
      </c>
      <c r="F504">
        <v>2400000</v>
      </c>
      <c r="G504">
        <v>37973</v>
      </c>
      <c r="H504">
        <v>18</v>
      </c>
      <c r="I504" t="s">
        <v>136</v>
      </c>
      <c r="J504" t="s">
        <v>25</v>
      </c>
      <c r="K504">
        <v>1</v>
      </c>
      <c r="L504">
        <v>1</v>
      </c>
      <c r="M504">
        <v>1</v>
      </c>
      <c r="O504" t="s">
        <v>47</v>
      </c>
      <c r="P504" t="s">
        <v>47</v>
      </c>
      <c r="Q504" t="s">
        <v>47</v>
      </c>
      <c r="R504" t="s">
        <v>47</v>
      </c>
      <c r="S504" t="s">
        <v>47</v>
      </c>
      <c r="T504" t="s">
        <v>47</v>
      </c>
      <c r="U504" t="s">
        <v>47</v>
      </c>
      <c r="V504" t="s">
        <v>47</v>
      </c>
      <c r="W504" t="s">
        <v>47</v>
      </c>
      <c r="X504" t="s">
        <v>47</v>
      </c>
      <c r="Y504" t="s">
        <v>47</v>
      </c>
      <c r="Z504" t="s">
        <v>47</v>
      </c>
      <c r="AA504" t="s">
        <v>47</v>
      </c>
      <c r="AB504">
        <v>0</v>
      </c>
      <c r="AC504" t="str">
        <f>VLOOKUP($A504,Pit!$A$4:$A$1386,1,FALSE)</f>
        <v>SPGeorge Wilson18</v>
      </c>
    </row>
    <row r="505" spans="1:29" x14ac:dyDescent="0.25">
      <c r="A505" t="str">
        <f t="shared" si="7"/>
        <v>SPRon Wilson18</v>
      </c>
      <c r="B505">
        <v>4918</v>
      </c>
      <c r="C505">
        <v>123</v>
      </c>
      <c r="D505" t="s">
        <v>238</v>
      </c>
      <c r="E505" t="s">
        <v>807</v>
      </c>
      <c r="F505">
        <v>0</v>
      </c>
      <c r="G505">
        <v>37985</v>
      </c>
      <c r="H505">
        <v>18</v>
      </c>
      <c r="I505" t="s">
        <v>136</v>
      </c>
      <c r="J505" t="s">
        <v>25</v>
      </c>
      <c r="K505">
        <v>1</v>
      </c>
      <c r="L505">
        <v>1</v>
      </c>
      <c r="M505">
        <v>1</v>
      </c>
      <c r="O505" t="s">
        <v>47</v>
      </c>
      <c r="P505" t="s">
        <v>47</v>
      </c>
      <c r="Q505" t="s">
        <v>47</v>
      </c>
      <c r="R505" t="s">
        <v>47</v>
      </c>
      <c r="S505" t="s">
        <v>47</v>
      </c>
      <c r="T505" t="s">
        <v>47</v>
      </c>
      <c r="U505" t="s">
        <v>47</v>
      </c>
      <c r="V505" t="s">
        <v>47</v>
      </c>
      <c r="W505" t="s">
        <v>47</v>
      </c>
      <c r="X505" t="s">
        <v>47</v>
      </c>
      <c r="Y505" t="s">
        <v>47</v>
      </c>
      <c r="Z505" t="s">
        <v>47</v>
      </c>
      <c r="AA505" t="s">
        <v>47</v>
      </c>
      <c r="AB505">
        <v>0</v>
      </c>
      <c r="AC505" t="str">
        <f>VLOOKUP($A505,Pit!$A$4:$A$1386,1,FALSE)</f>
        <v>SPRon Wilson18</v>
      </c>
    </row>
    <row r="506" spans="1:29" x14ac:dyDescent="0.25">
      <c r="A506" t="str">
        <f t="shared" si="7"/>
        <v>CLThomas Wilson21</v>
      </c>
      <c r="B506">
        <v>6277</v>
      </c>
      <c r="C506">
        <v>85</v>
      </c>
      <c r="D506" t="s">
        <v>1288</v>
      </c>
      <c r="E506" t="s">
        <v>807</v>
      </c>
      <c r="F506">
        <v>0</v>
      </c>
      <c r="G506">
        <v>36748</v>
      </c>
      <c r="H506">
        <v>21</v>
      </c>
      <c r="I506" t="s">
        <v>136</v>
      </c>
      <c r="J506" t="s">
        <v>249</v>
      </c>
      <c r="K506">
        <v>1</v>
      </c>
      <c r="L506">
        <v>1</v>
      </c>
      <c r="M506">
        <v>1</v>
      </c>
      <c r="O506" t="s">
        <v>47</v>
      </c>
      <c r="P506" t="s">
        <v>47</v>
      </c>
      <c r="Q506" t="s">
        <v>47</v>
      </c>
      <c r="R506" t="s">
        <v>47</v>
      </c>
      <c r="S506" t="s">
        <v>47</v>
      </c>
      <c r="T506" t="s">
        <v>47</v>
      </c>
      <c r="U506" t="s">
        <v>47</v>
      </c>
      <c r="V506" t="s">
        <v>47</v>
      </c>
      <c r="W506" t="s">
        <v>47</v>
      </c>
      <c r="X506" t="s">
        <v>47</v>
      </c>
      <c r="Y506" t="s">
        <v>47</v>
      </c>
      <c r="Z506" t="s">
        <v>47</v>
      </c>
      <c r="AA506" t="s">
        <v>47</v>
      </c>
      <c r="AB506">
        <v>0</v>
      </c>
      <c r="AC506" t="str">
        <f>VLOOKUP($A506,Pit!$A$4:$A$1386,1,FALSE)</f>
        <v>CLThomas Wilson21</v>
      </c>
    </row>
    <row r="507" spans="1:29" x14ac:dyDescent="0.25">
      <c r="A507" t="str">
        <f t="shared" si="7"/>
        <v>RPAshley Wiltshire21</v>
      </c>
      <c r="B507">
        <v>7291</v>
      </c>
      <c r="C507">
        <v>476</v>
      </c>
      <c r="D507" t="s">
        <v>1326</v>
      </c>
      <c r="E507" t="s">
        <v>1327</v>
      </c>
      <c r="F507">
        <v>0</v>
      </c>
      <c r="G507">
        <v>36834</v>
      </c>
      <c r="H507">
        <v>21</v>
      </c>
      <c r="I507" t="s">
        <v>136</v>
      </c>
      <c r="J507" t="s">
        <v>221</v>
      </c>
      <c r="K507">
        <v>1</v>
      </c>
      <c r="L507">
        <v>1</v>
      </c>
      <c r="M507">
        <v>1</v>
      </c>
      <c r="O507" t="s">
        <v>47</v>
      </c>
      <c r="P507" t="s">
        <v>47</v>
      </c>
      <c r="Q507" t="s">
        <v>47</v>
      </c>
      <c r="R507" t="s">
        <v>47</v>
      </c>
      <c r="S507" t="s">
        <v>47</v>
      </c>
      <c r="T507" t="s">
        <v>47</v>
      </c>
      <c r="U507" t="s">
        <v>47</v>
      </c>
      <c r="V507" t="s">
        <v>47</v>
      </c>
      <c r="W507" t="s">
        <v>47</v>
      </c>
      <c r="X507" t="s">
        <v>47</v>
      </c>
      <c r="Y507" t="s">
        <v>47</v>
      </c>
      <c r="Z507" t="s">
        <v>47</v>
      </c>
      <c r="AA507" t="s">
        <v>47</v>
      </c>
      <c r="AB507">
        <v>0</v>
      </c>
      <c r="AC507" t="str">
        <f>VLOOKUP($A507,Pit!$A$4:$A$1386,1,FALSE)</f>
        <v>RPAshley Wiltshire21</v>
      </c>
    </row>
    <row r="508" spans="1:29" x14ac:dyDescent="0.25">
      <c r="A508" t="str">
        <f t="shared" si="7"/>
        <v>SPKen Wolf18</v>
      </c>
      <c r="B508">
        <v>5080</v>
      </c>
      <c r="C508">
        <v>437</v>
      </c>
      <c r="D508" t="s">
        <v>352</v>
      </c>
      <c r="E508" t="s">
        <v>1328</v>
      </c>
      <c r="F508">
        <v>2100000</v>
      </c>
      <c r="G508">
        <v>38031</v>
      </c>
      <c r="H508">
        <v>18</v>
      </c>
      <c r="I508" t="s">
        <v>136</v>
      </c>
      <c r="J508" t="s">
        <v>25</v>
      </c>
      <c r="K508">
        <v>1</v>
      </c>
      <c r="L508">
        <v>1</v>
      </c>
      <c r="M508">
        <v>1</v>
      </c>
      <c r="O508" t="s">
        <v>47</v>
      </c>
      <c r="P508" t="s">
        <v>47</v>
      </c>
      <c r="Q508" t="s">
        <v>47</v>
      </c>
      <c r="R508" t="s">
        <v>47</v>
      </c>
      <c r="S508" t="s">
        <v>47</v>
      </c>
      <c r="T508" t="s">
        <v>47</v>
      </c>
      <c r="U508" t="s">
        <v>47</v>
      </c>
      <c r="V508" t="s">
        <v>47</v>
      </c>
      <c r="W508" t="s">
        <v>47</v>
      </c>
      <c r="X508" t="s">
        <v>47</v>
      </c>
      <c r="Y508" t="s">
        <v>47</v>
      </c>
      <c r="Z508" t="s">
        <v>47</v>
      </c>
      <c r="AA508" t="s">
        <v>47</v>
      </c>
      <c r="AB508">
        <v>0</v>
      </c>
      <c r="AC508" t="str">
        <f>VLOOKUP($A508,Pit!$A$4:$A$1386,1,FALSE)</f>
        <v>SPKen Wolf18</v>
      </c>
    </row>
    <row r="509" spans="1:29" x14ac:dyDescent="0.25">
      <c r="A509" t="str">
        <f t="shared" si="7"/>
        <v>SPJack Wolfe21</v>
      </c>
      <c r="B509">
        <v>6831</v>
      </c>
      <c r="C509">
        <v>482</v>
      </c>
      <c r="D509" t="s">
        <v>291</v>
      </c>
      <c r="E509" t="s">
        <v>1329</v>
      </c>
      <c r="F509">
        <v>0</v>
      </c>
      <c r="G509">
        <v>36697</v>
      </c>
      <c r="H509">
        <v>21</v>
      </c>
      <c r="I509" t="s">
        <v>136</v>
      </c>
      <c r="J509" t="s">
        <v>25</v>
      </c>
      <c r="K509">
        <v>1</v>
      </c>
      <c r="L509">
        <v>1</v>
      </c>
      <c r="M509">
        <v>1</v>
      </c>
      <c r="O509" t="s">
        <v>47</v>
      </c>
      <c r="P509" t="s">
        <v>47</v>
      </c>
      <c r="Q509" t="s">
        <v>47</v>
      </c>
      <c r="R509" t="s">
        <v>47</v>
      </c>
      <c r="S509" t="s">
        <v>47</v>
      </c>
      <c r="T509" t="s">
        <v>47</v>
      </c>
      <c r="U509" t="s">
        <v>47</v>
      </c>
      <c r="V509" t="s">
        <v>47</v>
      </c>
      <c r="W509" t="s">
        <v>47</v>
      </c>
      <c r="X509" t="s">
        <v>47</v>
      </c>
      <c r="Y509" t="s">
        <v>47</v>
      </c>
      <c r="Z509" t="s">
        <v>47</v>
      </c>
      <c r="AA509" t="s">
        <v>47</v>
      </c>
      <c r="AB509">
        <v>0</v>
      </c>
      <c r="AC509" t="str">
        <f>VLOOKUP($A509,Pit!$A$4:$A$1386,1,FALSE)</f>
        <v>SPJack Wolfe21</v>
      </c>
    </row>
    <row r="510" spans="1:29" x14ac:dyDescent="0.25">
      <c r="A510" t="str">
        <f t="shared" si="7"/>
        <v>SPRoy Woodward21</v>
      </c>
      <c r="B510">
        <v>10275</v>
      </c>
      <c r="C510">
        <v>356</v>
      </c>
      <c r="D510" t="s">
        <v>394</v>
      </c>
      <c r="E510" t="s">
        <v>1330</v>
      </c>
      <c r="F510">
        <v>0</v>
      </c>
      <c r="G510">
        <v>36695</v>
      </c>
      <c r="H510">
        <v>21</v>
      </c>
      <c r="I510" t="s">
        <v>136</v>
      </c>
      <c r="J510" t="s">
        <v>25</v>
      </c>
      <c r="K510">
        <v>1</v>
      </c>
      <c r="L510">
        <v>1</v>
      </c>
      <c r="M510">
        <v>1</v>
      </c>
      <c r="O510" t="s">
        <v>47</v>
      </c>
      <c r="P510" t="s">
        <v>47</v>
      </c>
      <c r="Q510" t="s">
        <v>47</v>
      </c>
      <c r="R510" t="s">
        <v>47</v>
      </c>
      <c r="S510" t="s">
        <v>47</v>
      </c>
      <c r="T510" t="s">
        <v>47</v>
      </c>
      <c r="U510" t="s">
        <v>47</v>
      </c>
      <c r="V510" t="s">
        <v>47</v>
      </c>
      <c r="W510" t="s">
        <v>47</v>
      </c>
      <c r="X510" t="s">
        <v>47</v>
      </c>
      <c r="Y510" t="s">
        <v>47</v>
      </c>
      <c r="Z510" t="s">
        <v>47</v>
      </c>
      <c r="AA510" t="s">
        <v>47</v>
      </c>
      <c r="AB510">
        <v>0</v>
      </c>
      <c r="AC510" t="str">
        <f>VLOOKUP($A510,Pit!$A$4:$A$1386,1,FALSE)</f>
        <v>SPRoy Woodward21</v>
      </c>
    </row>
    <row r="511" spans="1:29" x14ac:dyDescent="0.25">
      <c r="A511" t="str">
        <f t="shared" si="7"/>
        <v>RPKurt Worley21</v>
      </c>
      <c r="B511">
        <v>6228</v>
      </c>
      <c r="C511">
        <v>528</v>
      </c>
      <c r="D511" t="s">
        <v>265</v>
      </c>
      <c r="E511" t="s">
        <v>1331</v>
      </c>
      <c r="F511">
        <v>0</v>
      </c>
      <c r="G511">
        <v>36917</v>
      </c>
      <c r="H511">
        <v>21</v>
      </c>
      <c r="I511" t="s">
        <v>136</v>
      </c>
      <c r="J511" t="s">
        <v>221</v>
      </c>
      <c r="K511">
        <v>1</v>
      </c>
      <c r="L511">
        <v>1</v>
      </c>
      <c r="M511">
        <v>1</v>
      </c>
      <c r="O511" t="s">
        <v>47</v>
      </c>
      <c r="P511" t="s">
        <v>47</v>
      </c>
      <c r="Q511" t="s">
        <v>47</v>
      </c>
      <c r="R511" t="s">
        <v>47</v>
      </c>
      <c r="S511" t="s">
        <v>47</v>
      </c>
      <c r="T511" t="s">
        <v>47</v>
      </c>
      <c r="U511" t="s">
        <v>47</v>
      </c>
      <c r="V511" t="s">
        <v>47</v>
      </c>
      <c r="W511" t="s">
        <v>47</v>
      </c>
      <c r="X511" t="s">
        <v>47</v>
      </c>
      <c r="Y511" t="s">
        <v>47</v>
      </c>
      <c r="Z511" t="s">
        <v>47</v>
      </c>
      <c r="AA511" t="s">
        <v>47</v>
      </c>
      <c r="AB511">
        <v>0</v>
      </c>
      <c r="AC511" t="str">
        <f>VLOOKUP($A511,Pit!$A$4:$A$1386,1,FALSE)</f>
        <v>RPKurt Worley21</v>
      </c>
    </row>
    <row r="512" spans="1:29" x14ac:dyDescent="0.25">
      <c r="A512" t="str">
        <f t="shared" si="7"/>
        <v>SPMasafumi Yamada21</v>
      </c>
      <c r="B512">
        <v>4491</v>
      </c>
      <c r="C512">
        <v>752</v>
      </c>
      <c r="D512" t="s">
        <v>1332</v>
      </c>
      <c r="E512" t="s">
        <v>812</v>
      </c>
      <c r="F512">
        <v>0</v>
      </c>
      <c r="G512">
        <v>36763</v>
      </c>
      <c r="H512">
        <v>21</v>
      </c>
      <c r="I512" t="s">
        <v>136</v>
      </c>
      <c r="J512" t="s">
        <v>25</v>
      </c>
      <c r="K512">
        <v>1</v>
      </c>
      <c r="L512">
        <v>1</v>
      </c>
      <c r="M512">
        <v>1</v>
      </c>
      <c r="O512" t="s">
        <v>47</v>
      </c>
      <c r="P512" t="s">
        <v>47</v>
      </c>
      <c r="Q512" t="s">
        <v>47</v>
      </c>
      <c r="R512" t="s">
        <v>47</v>
      </c>
      <c r="S512" t="s">
        <v>47</v>
      </c>
      <c r="T512" t="s">
        <v>47</v>
      </c>
      <c r="U512" t="s">
        <v>47</v>
      </c>
      <c r="V512" t="s">
        <v>47</v>
      </c>
      <c r="W512" t="s">
        <v>47</v>
      </c>
      <c r="X512" t="s">
        <v>47</v>
      </c>
      <c r="Y512" t="s">
        <v>47</v>
      </c>
      <c r="Z512" t="s">
        <v>47</v>
      </c>
      <c r="AA512" t="s">
        <v>47</v>
      </c>
      <c r="AB512">
        <v>0</v>
      </c>
      <c r="AC512" t="str">
        <f>VLOOKUP($A512,Pit!$A$4:$A$1386,1,FALSE)</f>
        <v>SPMasafumi Yamada21</v>
      </c>
    </row>
    <row r="513" spans="1:29" x14ac:dyDescent="0.25">
      <c r="A513" t="str">
        <f t="shared" si="7"/>
        <v>RPYasutoki Yamada21</v>
      </c>
      <c r="B513">
        <v>4404</v>
      </c>
      <c r="C513">
        <v>907</v>
      </c>
      <c r="D513" t="s">
        <v>727</v>
      </c>
      <c r="E513" t="s">
        <v>812</v>
      </c>
      <c r="F513">
        <v>0</v>
      </c>
      <c r="G513">
        <v>36816</v>
      </c>
      <c r="H513">
        <v>21</v>
      </c>
      <c r="I513" t="s">
        <v>136</v>
      </c>
      <c r="J513" t="s">
        <v>221</v>
      </c>
      <c r="K513">
        <v>1</v>
      </c>
      <c r="L513">
        <v>1</v>
      </c>
      <c r="M513">
        <v>1</v>
      </c>
      <c r="O513" t="s">
        <v>47</v>
      </c>
      <c r="P513" t="s">
        <v>47</v>
      </c>
      <c r="Q513" t="s">
        <v>47</v>
      </c>
      <c r="R513" t="s">
        <v>47</v>
      </c>
      <c r="S513" t="s">
        <v>47</v>
      </c>
      <c r="T513" t="s">
        <v>47</v>
      </c>
      <c r="U513" t="s">
        <v>47</v>
      </c>
      <c r="V513" t="s">
        <v>47</v>
      </c>
      <c r="W513" t="s">
        <v>47</v>
      </c>
      <c r="X513" t="s">
        <v>47</v>
      </c>
      <c r="Y513" t="s">
        <v>47</v>
      </c>
      <c r="Z513" t="s">
        <v>47</v>
      </c>
      <c r="AA513" t="s">
        <v>47</v>
      </c>
      <c r="AB513">
        <v>0</v>
      </c>
      <c r="AC513" t="str">
        <f>VLOOKUP($A513,Pit!$A$4:$A$1386,1,FALSE)</f>
        <v>RPYasutoki Yamada21</v>
      </c>
    </row>
    <row r="514" spans="1:29" x14ac:dyDescent="0.25">
      <c r="A514" t="str">
        <f t="shared" si="7"/>
        <v>SPYo Yamada18</v>
      </c>
      <c r="B514">
        <v>9370</v>
      </c>
      <c r="C514">
        <v>834</v>
      </c>
      <c r="D514" t="s">
        <v>1333</v>
      </c>
      <c r="E514" t="s">
        <v>812</v>
      </c>
      <c r="F514">
        <v>1700000</v>
      </c>
      <c r="G514">
        <v>37946</v>
      </c>
      <c r="H514">
        <v>18</v>
      </c>
      <c r="I514" t="s">
        <v>136</v>
      </c>
      <c r="J514" t="s">
        <v>25</v>
      </c>
      <c r="K514">
        <v>1</v>
      </c>
      <c r="L514">
        <v>1</v>
      </c>
      <c r="M514">
        <v>1</v>
      </c>
      <c r="O514" t="s">
        <v>47</v>
      </c>
      <c r="P514" t="s">
        <v>47</v>
      </c>
      <c r="Q514" t="s">
        <v>47</v>
      </c>
      <c r="R514" t="s">
        <v>47</v>
      </c>
      <c r="S514" t="s">
        <v>47</v>
      </c>
      <c r="T514" t="s">
        <v>47</v>
      </c>
      <c r="U514" t="s">
        <v>47</v>
      </c>
      <c r="V514" t="s">
        <v>47</v>
      </c>
      <c r="W514" t="s">
        <v>47</v>
      </c>
      <c r="X514" t="s">
        <v>47</v>
      </c>
      <c r="Y514" t="s">
        <v>47</v>
      </c>
      <c r="Z514" t="s">
        <v>47</v>
      </c>
      <c r="AA514" t="s">
        <v>47</v>
      </c>
      <c r="AB514">
        <v>0</v>
      </c>
      <c r="AC514" t="str">
        <f>VLOOKUP($A514,Pit!$A$4:$A$1386,1,FALSE)</f>
        <v>SPYo Yamada18</v>
      </c>
    </row>
    <row r="515" spans="1:29" x14ac:dyDescent="0.25">
      <c r="A515" t="str">
        <f t="shared" ref="A515:A520" si="8">IF(J515="MR","RP",J515)&amp;D515&amp;" "&amp;E515&amp;H515</f>
        <v>CLIwane Yamamoto21</v>
      </c>
      <c r="B515">
        <v>4511</v>
      </c>
      <c r="C515">
        <v>231</v>
      </c>
      <c r="D515" t="s">
        <v>1313</v>
      </c>
      <c r="E515" t="s">
        <v>814</v>
      </c>
      <c r="F515">
        <v>0</v>
      </c>
      <c r="G515">
        <v>36810</v>
      </c>
      <c r="H515">
        <v>21</v>
      </c>
      <c r="I515" t="s">
        <v>136</v>
      </c>
      <c r="J515" t="s">
        <v>249</v>
      </c>
      <c r="K515">
        <v>1</v>
      </c>
      <c r="L515">
        <v>1</v>
      </c>
      <c r="M515">
        <v>1</v>
      </c>
      <c r="O515" t="s">
        <v>47</v>
      </c>
      <c r="P515" t="s">
        <v>47</v>
      </c>
      <c r="Q515" t="s">
        <v>47</v>
      </c>
      <c r="R515" t="s">
        <v>47</v>
      </c>
      <c r="S515" t="s">
        <v>47</v>
      </c>
      <c r="T515" t="s">
        <v>47</v>
      </c>
      <c r="U515" t="s">
        <v>47</v>
      </c>
      <c r="V515" t="s">
        <v>47</v>
      </c>
      <c r="W515" t="s">
        <v>47</v>
      </c>
      <c r="X515" t="s">
        <v>47</v>
      </c>
      <c r="Y515" t="s">
        <v>47</v>
      </c>
      <c r="Z515" t="s">
        <v>47</v>
      </c>
      <c r="AA515" t="s">
        <v>47</v>
      </c>
      <c r="AB515">
        <v>0</v>
      </c>
      <c r="AC515" t="str">
        <f>VLOOKUP($A515,Pit!$A$4:$A$1386,1,FALSE)</f>
        <v>CLIwane Yamamoto21</v>
      </c>
    </row>
    <row r="516" spans="1:29" x14ac:dyDescent="0.25">
      <c r="A516" t="str">
        <f t="shared" si="8"/>
        <v>RPSawao Yamamoto21</v>
      </c>
      <c r="B516">
        <v>4434</v>
      </c>
      <c r="C516">
        <v>872</v>
      </c>
      <c r="D516" t="s">
        <v>1334</v>
      </c>
      <c r="E516" t="s">
        <v>814</v>
      </c>
      <c r="F516">
        <v>0</v>
      </c>
      <c r="G516">
        <v>36974</v>
      </c>
      <c r="H516">
        <v>21</v>
      </c>
      <c r="I516" t="s">
        <v>136</v>
      </c>
      <c r="J516" t="s">
        <v>221</v>
      </c>
      <c r="K516">
        <v>1</v>
      </c>
      <c r="L516">
        <v>1</v>
      </c>
      <c r="M516">
        <v>1</v>
      </c>
      <c r="O516" t="s">
        <v>47</v>
      </c>
      <c r="P516" t="s">
        <v>47</v>
      </c>
      <c r="Q516" t="s">
        <v>47</v>
      </c>
      <c r="R516" t="s">
        <v>47</v>
      </c>
      <c r="S516" t="s">
        <v>47</v>
      </c>
      <c r="T516" t="s">
        <v>47</v>
      </c>
      <c r="U516" t="s">
        <v>47</v>
      </c>
      <c r="V516" t="s">
        <v>47</v>
      </c>
      <c r="W516" t="s">
        <v>47</v>
      </c>
      <c r="X516" t="s">
        <v>47</v>
      </c>
      <c r="Y516" t="s">
        <v>47</v>
      </c>
      <c r="Z516" t="s">
        <v>47</v>
      </c>
      <c r="AA516" t="s">
        <v>47</v>
      </c>
      <c r="AB516">
        <v>0</v>
      </c>
      <c r="AC516" t="str">
        <f>VLOOKUP($A516,Pit!$A$4:$A$1386,1,FALSE)</f>
        <v>RPSawao Yamamoto21</v>
      </c>
    </row>
    <row r="517" spans="1:29" x14ac:dyDescent="0.25">
      <c r="A517" t="str">
        <f t="shared" si="8"/>
        <v>CLTsuginori Yamamoto21</v>
      </c>
      <c r="B517">
        <v>4022</v>
      </c>
      <c r="C517">
        <v>434</v>
      </c>
      <c r="D517" t="s">
        <v>1180</v>
      </c>
      <c r="E517" t="s">
        <v>814</v>
      </c>
      <c r="F517">
        <v>0</v>
      </c>
      <c r="G517">
        <v>37017</v>
      </c>
      <c r="H517">
        <v>21</v>
      </c>
      <c r="I517" t="s">
        <v>136</v>
      </c>
      <c r="J517" t="s">
        <v>249</v>
      </c>
      <c r="K517">
        <v>1</v>
      </c>
      <c r="L517">
        <v>1</v>
      </c>
      <c r="M517">
        <v>1</v>
      </c>
      <c r="O517" t="s">
        <v>47</v>
      </c>
      <c r="P517" t="s">
        <v>47</v>
      </c>
      <c r="Q517" t="s">
        <v>47</v>
      </c>
      <c r="R517" t="s">
        <v>47</v>
      </c>
      <c r="S517" t="s">
        <v>47</v>
      </c>
      <c r="T517" t="s">
        <v>47</v>
      </c>
      <c r="U517" t="s">
        <v>47</v>
      </c>
      <c r="V517" t="s">
        <v>47</v>
      </c>
      <c r="W517" t="s">
        <v>47</v>
      </c>
      <c r="X517" t="s">
        <v>47</v>
      </c>
      <c r="Y517" t="s">
        <v>47</v>
      </c>
      <c r="Z517" t="s">
        <v>47</v>
      </c>
      <c r="AA517" t="s">
        <v>47</v>
      </c>
      <c r="AB517">
        <v>0</v>
      </c>
      <c r="AC517" t="str">
        <f>VLOOKUP($A517,Pit!$A$4:$A$1386,1,FALSE)</f>
        <v>CLTsuginori Yamamoto21</v>
      </c>
    </row>
    <row r="518" spans="1:29" x14ac:dyDescent="0.25">
      <c r="A518" t="str">
        <f t="shared" si="8"/>
        <v>RPOgai Yamasaki21</v>
      </c>
      <c r="B518">
        <v>4780</v>
      </c>
      <c r="C518">
        <v>737</v>
      </c>
      <c r="D518" t="s">
        <v>1335</v>
      </c>
      <c r="E518" t="s">
        <v>816</v>
      </c>
      <c r="F518">
        <v>0</v>
      </c>
      <c r="G518">
        <v>36945</v>
      </c>
      <c r="H518">
        <v>21</v>
      </c>
      <c r="I518" t="s">
        <v>136</v>
      </c>
      <c r="J518" t="s">
        <v>221</v>
      </c>
      <c r="K518">
        <v>1</v>
      </c>
      <c r="L518">
        <v>1</v>
      </c>
      <c r="M518">
        <v>1</v>
      </c>
      <c r="O518" t="s">
        <v>47</v>
      </c>
      <c r="P518" t="s">
        <v>47</v>
      </c>
      <c r="Q518" t="s">
        <v>47</v>
      </c>
      <c r="R518" t="s">
        <v>47</v>
      </c>
      <c r="S518" t="s">
        <v>47</v>
      </c>
      <c r="T518" t="s">
        <v>47</v>
      </c>
      <c r="U518" t="s">
        <v>47</v>
      </c>
      <c r="V518" t="s">
        <v>47</v>
      </c>
      <c r="W518" t="s">
        <v>47</v>
      </c>
      <c r="X518" t="s">
        <v>47</v>
      </c>
      <c r="Y518" t="s">
        <v>47</v>
      </c>
      <c r="Z518" t="s">
        <v>47</v>
      </c>
      <c r="AA518" t="s">
        <v>47</v>
      </c>
      <c r="AB518">
        <v>0</v>
      </c>
      <c r="AC518" t="str">
        <f>VLOOKUP($A518,Pit!$A$4:$A$1386,1,FALSE)</f>
        <v>RPOgai Yamasaki21</v>
      </c>
    </row>
    <row r="519" spans="1:29" x14ac:dyDescent="0.25">
      <c r="A519" t="str">
        <f t="shared" si="8"/>
        <v>RPLuz Zamora18</v>
      </c>
      <c r="B519">
        <v>5301</v>
      </c>
      <c r="C519">
        <v>412</v>
      </c>
      <c r="D519" t="s">
        <v>1336</v>
      </c>
      <c r="E519" t="s">
        <v>1337</v>
      </c>
      <c r="F519">
        <v>0</v>
      </c>
      <c r="G519">
        <v>37903</v>
      </c>
      <c r="H519">
        <v>18</v>
      </c>
      <c r="I519" t="s">
        <v>136</v>
      </c>
      <c r="J519" t="s">
        <v>221</v>
      </c>
      <c r="K519">
        <v>1</v>
      </c>
      <c r="L519">
        <v>1</v>
      </c>
      <c r="M519">
        <v>1</v>
      </c>
      <c r="O519" t="s">
        <v>47</v>
      </c>
      <c r="P519" t="s">
        <v>47</v>
      </c>
      <c r="Q519" t="s">
        <v>47</v>
      </c>
      <c r="R519" t="s">
        <v>47</v>
      </c>
      <c r="S519" t="s">
        <v>47</v>
      </c>
      <c r="T519" t="s">
        <v>47</v>
      </c>
      <c r="U519" t="s">
        <v>47</v>
      </c>
      <c r="V519" t="s">
        <v>47</v>
      </c>
      <c r="W519" t="s">
        <v>47</v>
      </c>
      <c r="X519" t="s">
        <v>47</v>
      </c>
      <c r="Y519" t="s">
        <v>47</v>
      </c>
      <c r="Z519" t="s">
        <v>47</v>
      </c>
      <c r="AA519" t="s">
        <v>47</v>
      </c>
      <c r="AB519">
        <v>0</v>
      </c>
      <c r="AC519" t="str">
        <f>VLOOKUP($A519,Pit!$A$4:$A$1386,1,FALSE)</f>
        <v>RPLuz Zamora18</v>
      </c>
    </row>
    <row r="520" spans="1:29" x14ac:dyDescent="0.25">
      <c r="A520" t="str">
        <f t="shared" si="8"/>
        <v>SPRandy Zimmerman18</v>
      </c>
      <c r="B520">
        <v>5384</v>
      </c>
      <c r="C520">
        <v>538</v>
      </c>
      <c r="D520" t="s">
        <v>679</v>
      </c>
      <c r="E520" t="s">
        <v>1338</v>
      </c>
      <c r="F520">
        <v>0</v>
      </c>
      <c r="G520">
        <v>37819</v>
      </c>
      <c r="H520">
        <v>18</v>
      </c>
      <c r="I520" t="s">
        <v>136</v>
      </c>
      <c r="J520" t="s">
        <v>25</v>
      </c>
      <c r="K520">
        <v>1</v>
      </c>
      <c r="L520">
        <v>1</v>
      </c>
      <c r="M520">
        <v>1</v>
      </c>
      <c r="O520" t="s">
        <v>47</v>
      </c>
      <c r="P520" t="s">
        <v>47</v>
      </c>
      <c r="Q520" t="s">
        <v>47</v>
      </c>
      <c r="R520" t="s">
        <v>47</v>
      </c>
      <c r="S520" t="s">
        <v>47</v>
      </c>
      <c r="T520" t="s">
        <v>47</v>
      </c>
      <c r="U520" t="s">
        <v>47</v>
      </c>
      <c r="V520" t="s">
        <v>47</v>
      </c>
      <c r="W520" t="s">
        <v>47</v>
      </c>
      <c r="X520" t="s">
        <v>47</v>
      </c>
      <c r="Y520" t="s">
        <v>47</v>
      </c>
      <c r="Z520" t="s">
        <v>47</v>
      </c>
      <c r="AA520" t="s">
        <v>47</v>
      </c>
      <c r="AB520">
        <v>0</v>
      </c>
      <c r="AC520" t="str">
        <f>VLOOKUP($A520,Pit!$A$4:$A$1386,1,FALSE)</f>
        <v>SPRandy Zimmerman18</v>
      </c>
    </row>
  </sheetData>
  <autoFilter ref="A1:AC520"/>
  <sortState ref="A2:AB46">
    <sortCondition ref="E2:E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BvP</vt:lpstr>
      <vt:lpstr>Bat</vt:lpstr>
      <vt:lpstr>Pit</vt:lpstr>
      <vt:lpstr>Draft List</vt:lpstr>
      <vt:lpstr>Results</vt:lpstr>
      <vt:lpstr>AMA</vt:lpstr>
      <vt:lpstr>COND</vt:lpstr>
      <vt:lpstr>draft_listing_batters_stats</vt:lpstr>
      <vt:lpstr>draft_listing_pitchers_stats</vt:lpstr>
    </vt:vector>
  </TitlesOfParts>
  <Company>Providence Health &amp;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2015-09-25T22:01:13Z</dcterms:modified>
</cp:coreProperties>
</file>